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730" firstSheet="45" activeTab="48"/>
  </bookViews>
  <sheets>
    <sheet name="Dec-2022-Roster" sheetId="1" state="hidden" r:id="rId1"/>
    <sheet name="OFFs calculation 0123" sheetId="2" state="hidden" r:id="rId2"/>
    <sheet name="Jan-2023-Roster" sheetId="3" state="hidden" r:id="rId3"/>
    <sheet name="Copy of Jan-2023-Roster" sheetId="4" state="hidden" r:id="rId4"/>
    <sheet name="Feb-2023-Roster" sheetId="5" state="hidden" r:id="rId5"/>
    <sheet name="Copy of Feb-2023-Roster" sheetId="6" state="hidden" r:id="rId6"/>
    <sheet name="Mar-2023-Roster" sheetId="7" state="hidden" r:id="rId7"/>
    <sheet name="Apr-2023-Roster" sheetId="8" state="hidden" r:id="rId8"/>
    <sheet name="May-2023-Roster" sheetId="9" state="hidden" r:id="rId9"/>
    <sheet name="Jun-2023-Roster" sheetId="10" state="hidden" r:id="rId10"/>
    <sheet name="Jul-2023-Roster" sheetId="11" state="hidden" r:id="rId11"/>
    <sheet name="Aug-2023-Roster" sheetId="12" state="hidden" r:id="rId12"/>
    <sheet name="Copy of Oct-2023-Roster" sheetId="13" state="hidden" r:id="rId13"/>
    <sheet name="Sep-2023-Roster" sheetId="14" state="hidden" r:id="rId14"/>
    <sheet name="Oct-2023-Roster" sheetId="15" state="hidden" r:id="rId15"/>
    <sheet name="Nov-2023-Roster" sheetId="16" state="hidden" r:id="rId16"/>
    <sheet name="Oct-2022-Roster" sheetId="17" state="hidden" r:id="rId17"/>
    <sheet name="Nov-2022-Roster" sheetId="18" state="hidden" r:id="rId18"/>
    <sheet name="Dec-2023-Roster" sheetId="19" state="hidden" r:id="rId19"/>
    <sheet name="Jan-2024-Roster" sheetId="20" state="hidden" r:id="rId20"/>
    <sheet name="Feb-2024-Roster" sheetId="21" state="hidden" r:id="rId21"/>
    <sheet name="Mar-2024-Roster" sheetId="22" state="hidden" r:id="rId22"/>
    <sheet name="Apr-2024-Roster" sheetId="23" state="hidden" r:id="rId23"/>
    <sheet name="May-2024-Roster" sheetId="24" state="hidden" r:id="rId24"/>
    <sheet name="Jun-2024-Roster" sheetId="25" state="hidden" r:id="rId25"/>
    <sheet name="Jul-2024-Roster" sheetId="26" state="hidden" r:id="rId26"/>
    <sheet name="Aug-2024-Roster" sheetId="27" state="hidden" r:id="rId27"/>
    <sheet name="Sep-2024-Roster" sheetId="28" state="hidden" r:id="rId28"/>
    <sheet name="Oct-2024-Roster" sheetId="29" state="hidden" r:id="rId29"/>
    <sheet name="Nov-2024-Roster" sheetId="30" state="hidden" r:id="rId30"/>
    <sheet name="Dec-2024-Roster" sheetId="31" state="hidden" r:id="rId31"/>
    <sheet name="Jan-2025-Roster" sheetId="32" state="hidden" r:id="rId32"/>
    <sheet name="Feb-2025-Roster" sheetId="33" state="hidden" r:id="rId33"/>
    <sheet name="Mar-2025-Roster" sheetId="34" state="hidden" r:id="rId34"/>
    <sheet name="April 2025 Cover Roster" sheetId="35" state="hidden" r:id="rId35"/>
    <sheet name="Apr-2025-Roster" sheetId="36" state="hidden" r:id="rId36"/>
    <sheet name="May-2025-Roster" sheetId="37" state="hidden" r:id="rId37"/>
    <sheet name="Jun-2025-Roster" sheetId="38" state="hidden" r:id="rId38"/>
    <sheet name="Copy of Jun-2025-Roster 1" sheetId="39" state="hidden" r:id="rId39"/>
    <sheet name="Copy of Jun-2025-Roster" sheetId="40" state="hidden" r:id="rId40"/>
    <sheet name="Jul-2025-Roster" sheetId="41" state="hidden" r:id="rId41"/>
    <sheet name="Feb-2026-Roster" sheetId="42" state="hidden" r:id="rId42"/>
    <sheet name="Mar-2026-Roster" sheetId="43" state="hidden" r:id="rId43"/>
    <sheet name="Apr-2026-Roster" sheetId="44" state="hidden" r:id="rId44"/>
    <sheet name="May-2026-Roster" sheetId="45" state="hidden" r:id="rId45"/>
    <sheet name="June 2026 Roster New" sheetId="46" r:id="rId46"/>
    <sheet name="July 2026 Roster" sheetId="47" r:id="rId47"/>
    <sheet name="August 2026 Roster" sheetId="48" r:id="rId48"/>
    <sheet name="Personnel" sheetId="82" r:id="rId49"/>
    <sheet name="Setting key Duty" sheetId="51" r:id="rId50"/>
    <sheet name="GPGX ROLES" sheetId="52" r:id="rId51"/>
    <sheet name="People" sheetId="49" r:id="rId52"/>
    <sheet name="Duty_Log" sheetId="50" r:id="rId53"/>
    <sheet name="Sheet58" sheetId="53" state="hidden" r:id="rId54"/>
    <sheet name="Copy of Apr-2026-Roster" sheetId="54" state="hidden" r:id="rId55"/>
    <sheet name="Sheet53" sheetId="55" state="hidden" r:id="rId56"/>
    <sheet name="Sheet55" sheetId="56" state="hidden" r:id="rId57"/>
    <sheet name="Sheet56" sheetId="57" state="hidden" r:id="rId58"/>
    <sheet name="RMGP 0225" sheetId="60" state="hidden" r:id="rId59"/>
    <sheet name="RMGP 0125" sheetId="61" state="hidden" r:id="rId60"/>
    <sheet name="Jan-2025-Cover-Roster" sheetId="62" state="hidden" r:id="rId61"/>
    <sheet name="RMGP 0424" sheetId="63" state="hidden" r:id="rId62"/>
    <sheet name="Nov-2024- AMPT FAIL" sheetId="64" state="hidden" r:id="rId63"/>
    <sheet name="RMGP 0324" sheetId="65" state="hidden" r:id="rId64"/>
    <sheet name="Copy of Oct-2024-Roster" sheetId="66" state="hidden" r:id="rId65"/>
    <sheet name="Copy of Sep-2024 IF AMPT GUYS F" sheetId="67" state="hidden" r:id="rId66"/>
    <sheet name="RMGP 0224" sheetId="68" state="hidden" r:id="rId67"/>
    <sheet name="RMGP 0124" sheetId="69" state="hidden" r:id="rId68"/>
    <sheet name="RMGP 0423" sheetId="70" state="hidden" r:id="rId69"/>
    <sheet name="Sheet49" sheetId="71" state="hidden" r:id="rId70"/>
    <sheet name="RMGP 0323" sheetId="72" state="hidden" r:id="rId71"/>
    <sheet name="0423 OFFs calculation" sheetId="73" state="hidden" r:id="rId72"/>
    <sheet name="0323 OFFs calculation" sheetId="74" state="hidden" r:id="rId73"/>
    <sheet name="0223 OFFs calculation" sheetId="75" state="hidden" r:id="rId74"/>
    <sheet name="OFF System" sheetId="76" state="hidden" r:id="rId75"/>
    <sheet name="offs" sheetId="77" state="hidden" r:id="rId76"/>
    <sheet name="0422 OFFs calculation" sheetId="78" state="hidden" r:id="rId77"/>
    <sheet name="URTI Forecast" sheetId="79" state="hidden" r:id="rId78"/>
    <sheet name="To develop" sheetId="80" state="hidden" r:id="rId79"/>
    <sheet name="Plan" sheetId="81" state="hidden" r:id="rId80"/>
  </sheets>
  <externalReferences>
    <externalReference r:id="rId81"/>
  </externalReferences>
  <definedNames>
    <definedName name="_xlnm._FilterDatabase" localSheetId="3" hidden="1">'Copy of Jan-2023-Roster'!$B$1:$AG$31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S5" authorId="0">
      <text>
        <r>
          <rPr>
            <sz val="10"/>
            <rFont val="SimSun"/>
            <charset val="134"/>
          </rPr>
          <t xml:space="preserve">wisdom tooth
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S5" authorId="0">
      <text>
        <r>
          <rPr>
            <sz val="10"/>
            <rFont val="SimSun"/>
            <charset val="134"/>
          </rPr>
          <t xml:space="preserve">wisdom tooth
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S5" authorId="0">
      <text>
        <r>
          <rPr>
            <sz val="10"/>
            <rFont val="SimSun"/>
            <charset val="134"/>
          </rPr>
          <t xml:space="preserve">wisdom tooth
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Q5" authorId="0">
      <text>
        <r>
          <rPr>
            <sz val="10"/>
            <rFont val="SimSun"/>
            <charset val="134"/>
          </rPr>
          <t xml:space="preserve">wisdom tooth
</t>
        </r>
      </text>
    </comment>
  </commentList>
</comments>
</file>

<file path=xl/comments5.xml><?xml version="1.0" encoding="utf-8"?>
<comments xmlns="http://schemas.openxmlformats.org/spreadsheetml/2006/main">
  <authors>
    <author/>
  </authors>
  <commentList>
    <comment ref="Q5" authorId="0">
      <text>
        <r>
          <rPr>
            <sz val="10"/>
            <rFont val="SimSun"/>
            <charset val="134"/>
          </rPr>
          <t xml:space="preserve">wisdom tooth
</t>
        </r>
      </text>
    </comment>
  </commentList>
</comments>
</file>

<file path=xl/comments6.xml><?xml version="1.0" encoding="utf-8"?>
<comments xmlns="http://schemas.openxmlformats.org/spreadsheetml/2006/main">
  <authors>
    <author/>
  </authors>
  <commentList>
    <comment ref="Q5" authorId="0">
      <text>
        <r>
          <rPr>
            <sz val="10"/>
            <rFont val="SimSun"/>
            <charset val="134"/>
          </rPr>
          <t xml:space="preserve">wisdom tooth
</t>
        </r>
      </text>
    </comment>
  </commentList>
</comments>
</file>

<file path=xl/comments7.xml><?xml version="1.0" encoding="utf-8"?>
<comments xmlns="http://schemas.openxmlformats.org/spreadsheetml/2006/main">
  <authors>
    <author/>
  </authors>
  <commentList>
    <comment ref="S9" authorId="0">
      <text>
        <r>
          <rPr>
            <sz val="10"/>
            <rFont val="SimSun"/>
            <charset val="13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>
  <authors>
    <author/>
  </authors>
  <commentList>
    <comment ref="S6" authorId="0">
      <text>
        <r>
          <rPr>
            <sz val="10"/>
            <rFont val="SimSun"/>
            <charset val="134"/>
          </rPr>
          <t xml:space="preserve">wisdom tooth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<sst xmlns="http://schemas.openxmlformats.org/spreadsheetml/2006/main" count="24814" uniqueCount="2789">
  <si>
    <t xml:space="preserve"> </t>
  </si>
  <si>
    <t>Type of req:
Reason:</t>
  </si>
  <si>
    <t>Event Log</t>
  </si>
  <si>
    <t>O VACC2</t>
  </si>
  <si>
    <t>L VACC2</t>
  </si>
  <si>
    <t>0.3125+0.0625+0.5
long+stay+pass12</t>
  </si>
  <si>
    <t>0.3125+0.125
Long hr+aft 1730</t>
  </si>
  <si>
    <t>0.125+0.125+0.0625
Bef 0730+Aft1730+stay</t>
  </si>
  <si>
    <t>0.125
after 1730</t>
  </si>
  <si>
    <t>stay in+ bef 0730</t>
  </si>
  <si>
    <t>Rostering</t>
  </si>
  <si>
    <t>Weekday Duty</t>
  </si>
  <si>
    <t>Weekday Extra</t>
  </si>
  <si>
    <t>Weekend Duty</t>
  </si>
  <si>
    <t>Weekend Extra</t>
  </si>
  <si>
    <t>Duty Point</t>
  </si>
  <si>
    <t>Total Duty</t>
  </si>
  <si>
    <t>Total Cover</t>
  </si>
  <si>
    <t>Total Point</t>
  </si>
  <si>
    <t>Total Cover
Point</t>
  </si>
  <si>
    <t>Bedok RT</t>
  </si>
  <si>
    <t>BTP</t>
  </si>
  <si>
    <t>$BTP
Point</t>
  </si>
  <si>
    <t>Long Cover</t>
  </si>
  <si>
    <t>$L
Point</t>
  </si>
  <si>
    <t>Mid Cover</t>
  </si>
  <si>
    <t>$M 
Point</t>
  </si>
  <si>
    <t>Cover
 Normal Hour</t>
  </si>
  <si>
    <t>Cover
After Hour</t>
  </si>
  <si>
    <t>$PM
Point</t>
  </si>
  <si>
    <t>Cover
Early</t>
  </si>
  <si>
    <t>$AM
Point</t>
  </si>
  <si>
    <t>$FC
Point</t>
  </si>
  <si>
    <t>Updated on: 26/10/2022</t>
  </si>
  <si>
    <t>BRT</t>
  </si>
  <si>
    <t>$BTP</t>
  </si>
  <si>
    <t>$L</t>
  </si>
  <si>
    <t>$M</t>
  </si>
  <si>
    <t>$N</t>
  </si>
  <si>
    <t>$PM</t>
  </si>
  <si>
    <t>$AM</t>
  </si>
  <si>
    <t>CPL KOH SWEE HNG</t>
  </si>
  <si>
    <t>MA</t>
  </si>
  <si>
    <t>VACC</t>
  </si>
  <si>
    <t>CS1</t>
  </si>
  <si>
    <t>CS2</t>
  </si>
  <si>
    <t>MOVIE</t>
  </si>
  <si>
    <t>AL</t>
  </si>
  <si>
    <t>DM</t>
  </si>
  <si>
    <t>CPL KO YEE JIE, JEFFREY</t>
  </si>
  <si>
    <t>SB1</t>
  </si>
  <si>
    <t>RESUS</t>
  </si>
  <si>
    <t>MSP SIZING</t>
  </si>
  <si>
    <t>OAL</t>
  </si>
  <si>
    <t>CPL KAUNG ZIN YE NAUNG</t>
  </si>
  <si>
    <t/>
  </si>
  <si>
    <t>SB2</t>
  </si>
  <si>
    <t>AMPT</t>
  </si>
  <si>
    <t>LCP DARREN LIM</t>
  </si>
  <si>
    <t>MSP</t>
  </si>
  <si>
    <t>MM</t>
  </si>
  <si>
    <t>CPL MUHAMMAD IZZUDDIN BIN RAIHAN</t>
  </si>
  <si>
    <t>AE</t>
  </si>
  <si>
    <t>$PM SOC HQ</t>
  </si>
  <si>
    <t>$AM 3KM B</t>
  </si>
  <si>
    <t>$PM SOC R</t>
  </si>
  <si>
    <t>$AM IPPT R PS</t>
  </si>
  <si>
    <t>CPL MUHAMMAD ZAFIR BIN ZABIDI</t>
  </si>
  <si>
    <t>CPL LOW ZHENG YU</t>
  </si>
  <si>
    <t>OAL.</t>
  </si>
  <si>
    <t>CPL LAU KWAN YINN RYAN</t>
  </si>
  <si>
    <t>RIDING</t>
  </si>
  <si>
    <t>RIDING (REJ)</t>
  </si>
  <si>
    <t>LCP AHMAD ZAKIR AL HARITH BIN WAN HAIRIL</t>
  </si>
  <si>
    <t>$AM 3KM C</t>
  </si>
  <si>
    <t>$AM IPPT 1GDS</t>
  </si>
  <si>
    <t>$AM 3KM F</t>
  </si>
  <si>
    <t>$AM 4KM B</t>
  </si>
  <si>
    <t>LCP AZAM HAKIM BIN SURATMIN</t>
  </si>
  <si>
    <t>$PM SOC SCH 2</t>
  </si>
  <si>
    <t>$AM IPPT B</t>
  </si>
  <si>
    <t>$AM F IPPT LM</t>
  </si>
  <si>
    <t>LCP MUHAMMAD AQIL BIN GULAM HUSSAIN</t>
  </si>
  <si>
    <t>$AM SOC SCH2 PS</t>
  </si>
  <si>
    <t>$L SCH 2 CS ATP J</t>
  </si>
  <si>
    <t>$AM H SOC LM</t>
  </si>
  <si>
    <t>LCP MOHAMED IMAN BIN MOHAMED ISMAIL</t>
  </si>
  <si>
    <t>CPL TAN CHENG LIANG JOSEPH</t>
  </si>
  <si>
    <t>LCP SHA'RAWI BIN ZULKIFLI</t>
  </si>
  <si>
    <t>EX-D</t>
  </si>
  <si>
    <t>LCP ABICHARAN BHASKARAN</t>
  </si>
  <si>
    <t>PM OFF</t>
  </si>
  <si>
    <t>PTE HAROLD REY ANDREW BANOOQ DIONSIO</t>
  </si>
  <si>
    <t>MA / VACC</t>
  </si>
  <si>
    <t>LCP LEE JIN QUAN NELSON</t>
  </si>
  <si>
    <t>AM OIL</t>
  </si>
  <si>
    <t>$AM IPPT C</t>
  </si>
  <si>
    <t>$AM IPPT F</t>
  </si>
  <si>
    <t>AL / Vacc</t>
  </si>
  <si>
    <t>LCP SHEU CHIA SHENG</t>
  </si>
  <si>
    <t>$L ISAD O/L</t>
  </si>
  <si>
    <t>$AM 4KM C</t>
  </si>
  <si>
    <t>LCP LUA JIN HAN</t>
  </si>
  <si>
    <t>$AM IPPT L</t>
  </si>
  <si>
    <t>$PM IPPT O</t>
  </si>
  <si>
    <t>LCP ETHAN ANDERS JORGENSEN</t>
  </si>
  <si>
    <t>VACC - 11am</t>
  </si>
  <si>
    <t>LCP TOH CHEE YONG BENJAMIN</t>
  </si>
  <si>
    <t xml:space="preserve">$AM IPPT O </t>
  </si>
  <si>
    <t>PTE TAN WAI KEAT</t>
  </si>
  <si>
    <t>S+</t>
  </si>
  <si>
    <t>PTE THINESH S/O ARMUGAN</t>
  </si>
  <si>
    <t>$AM IPPT B LM</t>
  </si>
  <si>
    <t>$PM SOC SCH 2 LM</t>
  </si>
  <si>
    <t>$AM IPPT SCH 2 PS / VACC</t>
  </si>
  <si>
    <t>$L ISAD B</t>
  </si>
  <si>
    <t>$AM 4KM F</t>
  </si>
  <si>
    <t>PTE ASYRAF FARISH BIN SHARIFFUDIN</t>
  </si>
  <si>
    <t>DSTA</t>
  </si>
  <si>
    <t>$L CS ATP SCH 3</t>
  </si>
  <si>
    <t>$PM BRT</t>
  </si>
  <si>
    <t>PTE MOHAMAD HIDAYAT BIN MOHAMAD YUSOFF</t>
  </si>
  <si>
    <t xml:space="preserve">$PM SOC SCH2 </t>
  </si>
  <si>
    <t>EM</t>
  </si>
  <si>
    <t>OFF Calculation For 01/23</t>
  </si>
  <si>
    <t>Name</t>
  </si>
  <si>
    <t>JAN</t>
  </si>
  <si>
    <t>Last Min Duty/Covers</t>
  </si>
  <si>
    <t>FC (5 days = 3.3125)</t>
  </si>
  <si>
    <t xml:space="preserve">FEB </t>
  </si>
  <si>
    <t>MAR (Till end of GP)</t>
  </si>
  <si>
    <t>Total Points</t>
  </si>
  <si>
    <t>MC + MA</t>
  </si>
  <si>
    <t>BATCH MO OFFS</t>
  </si>
  <si>
    <t>BATCH MO OFFS FINAL</t>
  </si>
  <si>
    <t>ADD OFF FINAL</t>
  </si>
  <si>
    <t>MO + ADD OFFS</t>
  </si>
  <si>
    <t xml:space="preserve">Awarded </t>
  </si>
  <si>
    <t>No</t>
  </si>
  <si>
    <t>CFC LOW ZHENG YU</t>
  </si>
  <si>
    <t>CPL SHA'RAWI BIN ZULKIFLI</t>
  </si>
  <si>
    <t>CFC ABICHARAN BHASKARAN</t>
  </si>
  <si>
    <t>LCP HAROLD REY ANDREW BANOOQ DIONSIO</t>
  </si>
  <si>
    <t>LCP THINESH S/O ARMUGAN</t>
  </si>
  <si>
    <t>LCP ASYRAF FARISH BIN SHARIFFUDIN</t>
  </si>
  <si>
    <t>LCP MOHAMAD HIDAYAT BIN MOHAMAD YUSOFF</t>
  </si>
  <si>
    <t>PTE MOK (DISPENSE)</t>
  </si>
  <si>
    <t>PTE INDRA (STORES)</t>
  </si>
  <si>
    <t>Total</t>
  </si>
  <si>
    <t>AVG</t>
  </si>
  <si>
    <t>NEW YEAR</t>
  </si>
  <si>
    <t>NEW YEAR OIL</t>
  </si>
  <si>
    <t>C/VACC 2</t>
  </si>
  <si>
    <t>K/VACC 1</t>
  </si>
  <si>
    <t>T/ VACC1 (BMT)</t>
  </si>
  <si>
    <t>A/VACC 1</t>
  </si>
  <si>
    <t>U/VACC1 (BMT)</t>
  </si>
  <si>
    <t>H/VACC 1</t>
  </si>
  <si>
    <t>W &amp; V/ VACC 1 (BMT)</t>
  </si>
  <si>
    <t>CNY</t>
  </si>
  <si>
    <t>R/ VACC 1</t>
  </si>
  <si>
    <t>F/ VACC 2</t>
  </si>
  <si>
    <t>E/ VACC 1</t>
  </si>
  <si>
    <t>A $AM IPPT</t>
  </si>
  <si>
    <t>C $AM 4KM</t>
  </si>
  <si>
    <t>O $AM CC</t>
  </si>
  <si>
    <t>L $AM CC</t>
  </si>
  <si>
    <t>$AM L CC</t>
  </si>
  <si>
    <t>C $AM IPPT</t>
  </si>
  <si>
    <t>F $AM IPPT</t>
  </si>
  <si>
    <t>P $AM IPPT</t>
  </si>
  <si>
    <t>P $AM CC</t>
  </si>
  <si>
    <t xml:space="preserve">C $PM SOC </t>
  </si>
  <si>
    <t>$AM L IPPT</t>
  </si>
  <si>
    <t>1GDS $PM SOC</t>
  </si>
  <si>
    <t>A/P $L ISAD</t>
  </si>
  <si>
    <t>P $L CQB</t>
  </si>
  <si>
    <t>F $AM SOC</t>
  </si>
  <si>
    <t>NO DUTY DUE TO COVER</t>
  </si>
  <si>
    <t>F $BTP</t>
  </si>
  <si>
    <t>K/H $L ISAD</t>
  </si>
  <si>
    <t>U $AM CC</t>
  </si>
  <si>
    <t>L $AM 8KM</t>
  </si>
  <si>
    <t>$M DE</t>
  </si>
  <si>
    <t>Class</t>
  </si>
  <si>
    <t>$AM BRT</t>
  </si>
  <si>
    <t>PM COVER</t>
  </si>
  <si>
    <t>F $M HG</t>
  </si>
  <si>
    <t>L $L CQB</t>
  </si>
  <si>
    <t>B $AM 8KM</t>
  </si>
  <si>
    <t>F $AM 4KM</t>
  </si>
  <si>
    <t>U $AM 8KM</t>
  </si>
  <si>
    <t xml:space="preserve">U $FC </t>
  </si>
  <si>
    <t>$AM H CAT RUN 2.4KM</t>
  </si>
  <si>
    <t>R $AM IPPT</t>
  </si>
  <si>
    <t>C $AM SOC/4KM (LM)</t>
  </si>
  <si>
    <t>L/O $BTP</t>
  </si>
  <si>
    <t>K $AM CC</t>
  </si>
  <si>
    <t>K $M DE</t>
  </si>
  <si>
    <t>B $AM IPPT</t>
  </si>
  <si>
    <t>O $L CQB</t>
  </si>
  <si>
    <t>A $AM CC</t>
  </si>
  <si>
    <t>B $FC</t>
  </si>
  <si>
    <t>O $M HG</t>
  </si>
  <si>
    <t>B $M HG</t>
  </si>
  <si>
    <t>K $AM IPPT</t>
  </si>
  <si>
    <t>B $L CQB</t>
  </si>
  <si>
    <t>A $L CQB</t>
  </si>
  <si>
    <t>F $AM 8KM</t>
  </si>
  <si>
    <t>F $L CQB</t>
  </si>
  <si>
    <t>P $AM SOC</t>
  </si>
  <si>
    <t>O $FC</t>
  </si>
  <si>
    <t>COURSE</t>
  </si>
  <si>
    <t>H/K $BTP</t>
  </si>
  <si>
    <t>B/C $BTP</t>
  </si>
  <si>
    <t>$PM IPPT 1GDS</t>
  </si>
  <si>
    <t>A $AM SOC</t>
  </si>
  <si>
    <t>O $AM IPPT</t>
  </si>
  <si>
    <t>K $PM 8KM</t>
  </si>
  <si>
    <t>L $FC</t>
  </si>
  <si>
    <t xml:space="preserve"> L $M HG</t>
  </si>
  <si>
    <t>U $L CQB</t>
  </si>
  <si>
    <t>B  $AM 4KM</t>
  </si>
  <si>
    <t>C $M HG</t>
  </si>
  <si>
    <t>NOTIFY</t>
  </si>
  <si>
    <t>C $L CQB</t>
  </si>
  <si>
    <t>B $AM 4KM</t>
  </si>
  <si>
    <t>C $FC</t>
  </si>
  <si>
    <t>Leave a blank row after the last name ^</t>
  </si>
  <si>
    <t>$AM O IPPT</t>
  </si>
  <si>
    <t>D VACC 1/ D MO TALK</t>
  </si>
  <si>
    <t>B VACC 2</t>
  </si>
  <si>
    <t>N VACC 1</t>
  </si>
  <si>
    <t xml:space="preserve"> N MO TALK / L PRE-FFI</t>
  </si>
  <si>
    <t>F PRE-FFI / O PRE-FFI</t>
  </si>
  <si>
    <t>C PRE-FFI / F FATTEST / M VACC1</t>
  </si>
  <si>
    <t>B FFI / R VACC1 / C FATTEST / K PRE-FFI</t>
  </si>
  <si>
    <t>M VACC1 / T PRE-FFI / M MO TALK</t>
  </si>
  <si>
    <t>L FFI</t>
  </si>
  <si>
    <t>T VACC2 / R VACC 1</t>
  </si>
  <si>
    <t>L FFI / A PRE-FFI</t>
  </si>
  <si>
    <t>T VACC2 / F FATTEST / R VACC1</t>
  </si>
  <si>
    <t>C FFI / S VACC1 / V PRE-FFI / F FFI</t>
  </si>
  <si>
    <t>B,T FFI / V, W, P PRE-FFI</t>
  </si>
  <si>
    <t>O FFI / P VACC2 / V FFI</t>
  </si>
  <si>
    <t>W, P, U FFI</t>
  </si>
  <si>
    <t>A VACC2 / A FFI</t>
  </si>
  <si>
    <t>U, W VACC 2 / K FFI</t>
  </si>
  <si>
    <t>V, K VACC2</t>
  </si>
  <si>
    <t>24KM ROUTE MARCH</t>
  </si>
  <si>
    <t xml:space="preserve">SFT to OTH (Move stores)
 </t>
  </si>
  <si>
    <t>GP REHEARSAL</t>
  </si>
  <si>
    <t>P $AM IPPT (CHECK)</t>
  </si>
  <si>
    <t>C $L 16KM</t>
  </si>
  <si>
    <t>C $PM SOC</t>
  </si>
  <si>
    <t>RM</t>
  </si>
  <si>
    <t>H $PM 4KM</t>
  </si>
  <si>
    <t>A $L 16KM</t>
  </si>
  <si>
    <t>L $AM IPPT</t>
  </si>
  <si>
    <t>$M C RE-IFC CQB</t>
  </si>
  <si>
    <t>K $M BIC</t>
  </si>
  <si>
    <t xml:space="preserve"> A/P $BTP</t>
  </si>
  <si>
    <t>F $PM SOC</t>
  </si>
  <si>
    <t>U $AM IPPT</t>
  </si>
  <si>
    <t>O $PM SOC</t>
  </si>
  <si>
    <t>GP REHEARSE</t>
  </si>
  <si>
    <t>GP</t>
  </si>
  <si>
    <t>Recee</t>
  </si>
  <si>
    <t xml:space="preserve">H $L CQB </t>
  </si>
  <si>
    <t>H $FC</t>
  </si>
  <si>
    <t>H $FC (4 days fc)</t>
  </si>
  <si>
    <t>K $M 12KM</t>
  </si>
  <si>
    <t>U $M 12KM</t>
  </si>
  <si>
    <t>B $L 16KM</t>
  </si>
  <si>
    <t>L $L 16KM</t>
  </si>
  <si>
    <t>K $AM 8KM (shifted)</t>
  </si>
  <si>
    <t>P $M 12KM</t>
  </si>
  <si>
    <t>B $PM SOC</t>
  </si>
  <si>
    <t>U $AM IPPT (Shifted from 8th feb)</t>
  </si>
  <si>
    <t>F $L 16KM</t>
  </si>
  <si>
    <t>C $AM 8KM</t>
  </si>
  <si>
    <t>C $M 12KM</t>
  </si>
  <si>
    <t>U $BTP</t>
  </si>
  <si>
    <t>A $M 12KM</t>
  </si>
  <si>
    <t>B $AM SOC</t>
  </si>
  <si>
    <t>H $PM 6KM</t>
  </si>
  <si>
    <t>S $AM IPPT</t>
  </si>
  <si>
    <t>P $FC</t>
  </si>
  <si>
    <t>P $M HG</t>
  </si>
  <si>
    <t>O $AM 8KM</t>
  </si>
  <si>
    <t>C $AM SOC</t>
  </si>
  <si>
    <t>P $L 16KM</t>
  </si>
  <si>
    <t>H $M HG</t>
  </si>
  <si>
    <t>A $FC</t>
  </si>
  <si>
    <t xml:space="preserve"> U $M BIC</t>
  </si>
  <si>
    <t>SCH 3 $BTP</t>
  </si>
  <si>
    <t>L $PM SOC</t>
  </si>
  <si>
    <t>L $AM IPPT (WITH PS) + U $PM IPPT</t>
  </si>
  <si>
    <t xml:space="preserve">$M GP REHERSAL </t>
  </si>
  <si>
    <t>E $AM IPPT</t>
  </si>
  <si>
    <t>P $AM 8KM</t>
  </si>
  <si>
    <t>B $M 12KM</t>
  </si>
  <si>
    <t xml:space="preserve"> A $M HG</t>
  </si>
  <si>
    <t>P $M BIC</t>
  </si>
  <si>
    <t>O $L 16KM</t>
  </si>
  <si>
    <t>F $FC</t>
  </si>
  <si>
    <t>O $M 12KM</t>
  </si>
  <si>
    <t>D IPPT $AM</t>
  </si>
  <si>
    <t>F $M 12KM</t>
  </si>
  <si>
    <t>U $L RE-SIT</t>
  </si>
  <si>
    <t>M $AM IPPT</t>
  </si>
  <si>
    <t>K $M RE-IFC</t>
  </si>
  <si>
    <t xml:space="preserve">C $AM IPPT + B $AM SOC </t>
  </si>
  <si>
    <t>K $FC</t>
  </si>
  <si>
    <t>L $PM PS SOC (LM)</t>
  </si>
  <si>
    <t>O/L $M BIC</t>
  </si>
  <si>
    <t>N $AM IPPT</t>
  </si>
  <si>
    <t>F $M BIC</t>
  </si>
  <si>
    <t>A $AM 8KM</t>
  </si>
  <si>
    <t>C $M BIC</t>
  </si>
  <si>
    <t>L $M 12KM</t>
  </si>
  <si>
    <t>K $L CQB</t>
  </si>
  <si>
    <t>K $M HG</t>
  </si>
  <si>
    <t>U $M HG</t>
  </si>
  <si>
    <t>K $L 16KM</t>
  </si>
  <si>
    <t>SCH2 $L 16KM(LM)</t>
  </si>
  <si>
    <t>R MO TALK / H VACC2</t>
  </si>
  <si>
    <t>S MO TALK</t>
  </si>
  <si>
    <t>R VACC2</t>
  </si>
  <si>
    <t>S VACC2</t>
  </si>
  <si>
    <t>M VACC2</t>
  </si>
  <si>
    <t>N VACC2</t>
  </si>
  <si>
    <t>BRT RT $PM</t>
  </si>
  <si>
    <t>B (ALB)</t>
  </si>
  <si>
    <t>D $AM 4KM</t>
  </si>
  <si>
    <t>BRT $AM</t>
  </si>
  <si>
    <t>CL</t>
  </si>
  <si>
    <t>R CC $AM</t>
  </si>
  <si>
    <t>LCP MOHAMED IMAN BIN MOHAMED ISMAIL (AE ONLY)</t>
  </si>
  <si>
    <t>EXAM</t>
  </si>
  <si>
    <t>E $AM 3KM</t>
  </si>
  <si>
    <t>NSC TEST</t>
  </si>
  <si>
    <t>D $AM 3KM</t>
  </si>
  <si>
    <t>SCH 2 $AM SOC</t>
  </si>
  <si>
    <t>M IPPT $AM</t>
  </si>
  <si>
    <t>S IPPT $AM</t>
  </si>
  <si>
    <t>S CC $AM</t>
  </si>
  <si>
    <t>E ISAD $M</t>
  </si>
  <si>
    <t>R IPPT $AM</t>
  </si>
  <si>
    <t>R/S ISAD $M</t>
  </si>
  <si>
    <t>SCH4 $BTP</t>
  </si>
  <si>
    <t>E IPPT $AM (change from 14 march)</t>
  </si>
  <si>
    <t>HL TRAINING</t>
  </si>
  <si>
    <t xml:space="preserve"> RM</t>
  </si>
  <si>
    <t>D IPPT $AM (LM)</t>
  </si>
  <si>
    <t>HQ $L GPMG</t>
  </si>
  <si>
    <t>N IPPT $AM</t>
  </si>
  <si>
    <t>M/N ISAD $L</t>
  </si>
  <si>
    <t>D $IPPT $AM</t>
  </si>
  <si>
    <t>BRT $PM</t>
  </si>
  <si>
    <t>HQ $PM SOC</t>
  </si>
  <si>
    <t>E $BTP</t>
  </si>
  <si>
    <t>Faz</t>
  </si>
  <si>
    <t>T/VACC 1</t>
  </si>
  <si>
    <t>C/VACC 1</t>
  </si>
  <si>
    <t>GOOD FRIDAY</t>
  </si>
  <si>
    <t>P/VACC 1</t>
  </si>
  <si>
    <t>W/VACC 1</t>
  </si>
  <si>
    <t>J/VACC 1</t>
  </si>
  <si>
    <t>E/VACC2</t>
  </si>
  <si>
    <t>D/ VACC 2</t>
  </si>
  <si>
    <t>HARI RAYA</t>
  </si>
  <si>
    <t>LABOUR DAY</t>
  </si>
  <si>
    <t>ORD</t>
  </si>
  <si>
    <t>E $M HG</t>
  </si>
  <si>
    <t>MC</t>
  </si>
  <si>
    <t>V/W $BTP</t>
  </si>
  <si>
    <t>D $M HG</t>
  </si>
  <si>
    <t>V $AM CC</t>
  </si>
  <si>
    <t>E $AM 4KM</t>
  </si>
  <si>
    <t>R $AM CC</t>
  </si>
  <si>
    <t>S $M HG</t>
  </si>
  <si>
    <t>J/C/K $L ISAD</t>
  </si>
  <si>
    <t xml:space="preserve">D $AM IPPT </t>
  </si>
  <si>
    <t>P/J $BTP</t>
  </si>
  <si>
    <t>CPL SHEU CHIA SHENG</t>
  </si>
  <si>
    <t>$PM M COY SOC TEST (LM)</t>
  </si>
  <si>
    <t>CPL LUA JIN HAN</t>
  </si>
  <si>
    <t>CPL ETHAN ANDERS JORGENSEN</t>
  </si>
  <si>
    <t>CPL TOH CHEE YONG BENJAMIN</t>
  </si>
  <si>
    <t>W $PM IPPT</t>
  </si>
  <si>
    <t xml:space="preserve">C $AM CC </t>
  </si>
  <si>
    <t>LCP TAN WAI KEAT</t>
  </si>
  <si>
    <t>J AGR $AM</t>
  </si>
  <si>
    <t>SCH1 $AM IPPT</t>
  </si>
  <si>
    <t>N $BTP</t>
  </si>
  <si>
    <t xml:space="preserve">M $AM IPPT </t>
  </si>
  <si>
    <t>$AM P IPPT</t>
  </si>
  <si>
    <t>V IPPT $AM</t>
  </si>
  <si>
    <t>E $PM 4KM</t>
  </si>
  <si>
    <t>R/S $BTP</t>
  </si>
  <si>
    <t xml:space="preserve">$AM HQ IPPT </t>
  </si>
  <si>
    <t>V $AM IPPT</t>
  </si>
  <si>
    <t>$AM N CC</t>
  </si>
  <si>
    <t>M $L CQB</t>
  </si>
  <si>
    <t>W $M HG</t>
  </si>
  <si>
    <t>LCP INDRA (STORES)</t>
  </si>
  <si>
    <t>PTE HAKIM AZMAN (DOCU)</t>
  </si>
  <si>
    <t>D $BTP</t>
  </si>
  <si>
    <t>MSP $PM</t>
  </si>
  <si>
    <t>K $BTP</t>
  </si>
  <si>
    <t>M $AM CC</t>
  </si>
  <si>
    <t>N $FC</t>
  </si>
  <si>
    <t>PTE YU HERN (MOPA)</t>
  </si>
  <si>
    <t>$M P/V/W ISAD</t>
  </si>
  <si>
    <t>R IPPT $PM</t>
  </si>
  <si>
    <t>E $L CQB</t>
  </si>
  <si>
    <t>N $AM CC</t>
  </si>
  <si>
    <t>N $L CQB</t>
  </si>
  <si>
    <t>D $FC</t>
  </si>
  <si>
    <t>PTE SYUKRAN (TX)</t>
  </si>
  <si>
    <t>R $M  HG</t>
  </si>
  <si>
    <t>D $L CQB</t>
  </si>
  <si>
    <t>W $AM IPPT / SB2</t>
  </si>
  <si>
    <t>PTE AQIL BIN ABDULLAH (DETAILING)</t>
  </si>
  <si>
    <t>$AM M CC</t>
  </si>
  <si>
    <t>$M N HG</t>
  </si>
  <si>
    <t>S $L CQB</t>
  </si>
  <si>
    <t>HQ $M TQC OUTFIELD</t>
  </si>
  <si>
    <t>V $M HG</t>
  </si>
  <si>
    <t>W $AM CC</t>
  </si>
  <si>
    <t>M $FC</t>
  </si>
  <si>
    <t>PTE ADVAITH (TX)</t>
  </si>
  <si>
    <t>R $L CQB</t>
  </si>
  <si>
    <t>E $FC</t>
  </si>
  <si>
    <t>Labour Day</t>
  </si>
  <si>
    <t>A/ VACC 1</t>
  </si>
  <si>
    <t>M/PRE-FFI</t>
  </si>
  <si>
    <t>N/PRE-FFI</t>
  </si>
  <si>
    <t>E/FATTEST</t>
  </si>
  <si>
    <t>P/ PRE-FFI /D FATTEST</t>
  </si>
  <si>
    <t xml:space="preserve"> P/ VACC 2</t>
  </si>
  <si>
    <t>DE</t>
  </si>
  <si>
    <t>DE/ Recee</t>
  </si>
  <si>
    <t xml:space="preserve">V/ VACC 2 P/FFI
</t>
  </si>
  <si>
    <t xml:space="preserve">GP Meeting </t>
  </si>
  <si>
    <t>C/VACC 2
K/FFI</t>
  </si>
  <si>
    <t>t/ vacc 1</t>
  </si>
  <si>
    <t>L/VACC 1</t>
  </si>
  <si>
    <t>RM / O VACC 1</t>
  </si>
  <si>
    <t>RM / Move Stores To PLC</t>
  </si>
  <si>
    <t>RECEE</t>
  </si>
  <si>
    <t xml:space="preserve">         </t>
  </si>
  <si>
    <t>ACS</t>
  </si>
  <si>
    <t>PLC</t>
  </si>
  <si>
    <t>C $BTP</t>
  </si>
  <si>
    <t>S $PM IPPT</t>
  </si>
  <si>
    <t>S $PM 8KM</t>
  </si>
  <si>
    <t>W $L CQB</t>
  </si>
  <si>
    <t>V/W $M BIC</t>
  </si>
  <si>
    <t xml:space="preserve">N $AM SOC 7 </t>
  </si>
  <si>
    <t xml:space="preserve"> $PM F COY IPPT (LM)</t>
  </si>
  <si>
    <t>PLC CAMP</t>
  </si>
  <si>
    <t>R $FC</t>
  </si>
  <si>
    <t xml:space="preserve">D $M BIC </t>
  </si>
  <si>
    <t>R $PM IPPT</t>
  </si>
  <si>
    <t xml:space="preserve">E $AM SOC TEST </t>
  </si>
  <si>
    <t xml:space="preserve">R $AM SOC </t>
  </si>
  <si>
    <t>J $M HG</t>
  </si>
  <si>
    <t>W SCH 3 $L 16KM</t>
  </si>
  <si>
    <t xml:space="preserve">V $AM 8KM </t>
  </si>
  <si>
    <t>V $L CQB</t>
  </si>
  <si>
    <t>E $M 12KM</t>
  </si>
  <si>
    <t>E RE- $BTP</t>
  </si>
  <si>
    <t>TKPS</t>
  </si>
  <si>
    <t>W $AM SOC</t>
  </si>
  <si>
    <t>N $L 16KM</t>
  </si>
  <si>
    <t>M $AM 8KM</t>
  </si>
  <si>
    <t>D $AM 8KM</t>
  </si>
  <si>
    <t xml:space="preserve">K $AM IPPT </t>
  </si>
  <si>
    <t>V $AM SOC</t>
  </si>
  <si>
    <t>D $AM IPPT</t>
  </si>
  <si>
    <t>J $L CQB</t>
  </si>
  <si>
    <t>D $PM SOC TEST</t>
  </si>
  <si>
    <t>M/N $M BIC</t>
  </si>
  <si>
    <t xml:space="preserve">R SOC 7 $AM </t>
  </si>
  <si>
    <t>O $L RE-SIT</t>
  </si>
  <si>
    <t>M $M 16KM</t>
  </si>
  <si>
    <t>J $FC</t>
  </si>
  <si>
    <t xml:space="preserve">N $AM IPPT </t>
  </si>
  <si>
    <t xml:space="preserve">C $PM IPPT </t>
  </si>
  <si>
    <t>SCH3 $M 12KM</t>
  </si>
  <si>
    <t xml:space="preserve">M $AM SOC 7 </t>
  </si>
  <si>
    <t xml:space="preserve">D $AM SOC </t>
  </si>
  <si>
    <t>V $FC</t>
  </si>
  <si>
    <t>M $M HG</t>
  </si>
  <si>
    <t>RE $AM 8KM</t>
  </si>
  <si>
    <t>D $M 12KM</t>
  </si>
  <si>
    <t xml:space="preserve"> $PM GP-R</t>
  </si>
  <si>
    <t>SB2 /K $AM CC</t>
  </si>
  <si>
    <t xml:space="preserve"> SB2 /K $AM 8KM</t>
  </si>
  <si>
    <t>P/S/R $M BIC</t>
  </si>
  <si>
    <t xml:space="preserve"> $M GP-R</t>
  </si>
  <si>
    <t xml:space="preserve">S $AM SOC </t>
  </si>
  <si>
    <t xml:space="preserve">N $M 12KM /R $AM IPPT </t>
  </si>
  <si>
    <t xml:space="preserve">K $PM SOC 7 </t>
  </si>
  <si>
    <t>R $PM 8KM</t>
  </si>
  <si>
    <t>P $PM SOC 7</t>
  </si>
  <si>
    <t>SCH3 $M RE-CQB</t>
  </si>
  <si>
    <t>J/K $M BIC</t>
  </si>
  <si>
    <t xml:space="preserve"> $AM GP-R</t>
  </si>
  <si>
    <t>S $FC</t>
  </si>
  <si>
    <t>N $AM 8KM /C $PM 8KM</t>
  </si>
  <si>
    <t>E $AM 8KM</t>
  </si>
  <si>
    <t>J $AM 8KM</t>
  </si>
  <si>
    <t>$AM HQ IPPT</t>
  </si>
  <si>
    <t>W $FC</t>
  </si>
  <si>
    <t>W $AM 8KM</t>
  </si>
  <si>
    <t>Rehersal / W VACC/2</t>
  </si>
  <si>
    <t>VESAK DAY</t>
  </si>
  <si>
    <t>F/VACC 1</t>
  </si>
  <si>
    <t xml:space="preserve">PTMC MSP SIZING </t>
  </si>
  <si>
    <t xml:space="preserve">PTT/ MSP BRIEFING </t>
  </si>
  <si>
    <t>u/ vacc 2 ptp</t>
  </si>
  <si>
    <t>t/vacc 2 ptp</t>
  </si>
  <si>
    <t>hari raya haji</t>
  </si>
  <si>
    <t>Career Fair</t>
  </si>
  <si>
    <t>$BRT PM</t>
  </si>
  <si>
    <t>O $L CS/ATP  (0600 - 2359)</t>
  </si>
  <si>
    <t>A $AM IPPT (0600 - 1100)</t>
  </si>
  <si>
    <t>OFF</t>
  </si>
  <si>
    <t>EXAM / OFF</t>
  </si>
  <si>
    <t>PS $AM IPPT</t>
  </si>
  <si>
    <t>S $L CS/ATP  (0600 - 2359)</t>
  </si>
  <si>
    <t>PS SCH 2 $PM SOC (1600 - 1900)</t>
  </si>
  <si>
    <t>PS SCH 3 $AM SOC (0600 - 1000)</t>
  </si>
  <si>
    <t>SCH3 $AM IPPT (0530-1000)</t>
  </si>
  <si>
    <t>A $L ISAD (0530 - 2000)</t>
  </si>
  <si>
    <t>F $AM IPPT (0600 - 1100)</t>
  </si>
  <si>
    <t>WLC TRAINING</t>
  </si>
  <si>
    <t>L/VACC 2</t>
  </si>
  <si>
    <t>O/VACC 1</t>
  </si>
  <si>
    <t>MSP PHOTOSHOOT /  E/VACC 1</t>
  </si>
  <si>
    <t>O/VACC 2</t>
  </si>
  <si>
    <t>MSP &amp; W/U VACC 1</t>
  </si>
  <si>
    <t>MSP &amp; T/V VACC 1</t>
  </si>
  <si>
    <t xml:space="preserve">MSP </t>
  </si>
  <si>
    <t>C VACC 1</t>
  </si>
  <si>
    <t>D VACC 1</t>
  </si>
  <si>
    <t>O PRE FFI</t>
  </si>
  <si>
    <t>WLC</t>
  </si>
  <si>
    <t>CFC LUA JIN HAN</t>
  </si>
  <si>
    <t>QET EXAM</t>
  </si>
  <si>
    <t>QET EXAM /AL</t>
  </si>
  <si>
    <t>LAST DAY / PERSNODE</t>
  </si>
  <si>
    <t>CFC SHA'RAWI BIN ZULKIFLI</t>
  </si>
  <si>
    <t>CPL MOHAMAD HIDAYAT BIN MOHAMAD YUSOFF</t>
  </si>
  <si>
    <t>F $BTP (0530-2359)</t>
  </si>
  <si>
    <t>LCP MUHAMMAD AQIL BIN ABDULLAH (DETAILING)</t>
  </si>
  <si>
    <t>R $PM IPPT (1600-2000)</t>
  </si>
  <si>
    <t>CPL HAROLD REY ANDREW BANOOQ DIONSIO</t>
  </si>
  <si>
    <t>CPL ASYRAF FARISH BIN SHARIFFUDIN</t>
  </si>
  <si>
    <t>LCP HAKIM AZMAN (DOCU)</t>
  </si>
  <si>
    <t>F $AM IPPT (0600-1100)</t>
  </si>
  <si>
    <t>E $AM IPPT (0600-1100)</t>
  </si>
  <si>
    <t>R $PM IPPT (1545-2000)</t>
  </si>
  <si>
    <t>CFC SHEU CHIA SHENG</t>
  </si>
  <si>
    <t>backup cs</t>
  </si>
  <si>
    <t>CFC ETHAN ANDERS JORGENSEN</t>
  </si>
  <si>
    <t>LCP SYUKRAN (TX)</t>
  </si>
  <si>
    <t>R $BTP (0545-2359)</t>
  </si>
  <si>
    <t>LCP ADVAITH (TX)</t>
  </si>
  <si>
    <t>A $BTP (0530-2359)</t>
  </si>
  <si>
    <t>R $AM CC (1600-1830)</t>
  </si>
  <si>
    <t>A/F $M BIC</t>
  </si>
  <si>
    <t>CPL THINESH S/O ARMUGAN</t>
  </si>
  <si>
    <t>LCP MOK CHENGXUN (DISPENSE)</t>
  </si>
  <si>
    <t>E/K $L ISAD (0530-2000)</t>
  </si>
  <si>
    <t>CFC LEE JIN QUAN NELSON</t>
  </si>
  <si>
    <t>R $PM ENDURANCE RUN (1600-2000)</t>
  </si>
  <si>
    <t>PTE NABEEL</t>
  </si>
  <si>
    <t>E $AM ENDURANCE RUN (0600-1000)</t>
  </si>
  <si>
    <t>R $AM CC (0600-1000)</t>
  </si>
  <si>
    <t>SCH 2 PS $PM SOC</t>
  </si>
  <si>
    <t>R $PM 8KM (1645-2030)</t>
  </si>
  <si>
    <t>PTE EZEKIEL</t>
  </si>
  <si>
    <t>R $AM IPPT (0530-1000)</t>
  </si>
  <si>
    <t>F $PM CC (1600-1800)</t>
  </si>
  <si>
    <t>CPL AFIQ</t>
  </si>
  <si>
    <t>F $AM CC (0600-1100)</t>
  </si>
  <si>
    <t>E $AM CC (0600-1100)</t>
  </si>
  <si>
    <t>PTE NURHAKIM (PROJECT SERVE)</t>
  </si>
  <si>
    <t>A $M HG (0530-2000)</t>
  </si>
  <si>
    <t>R $L ISAD (0530 - 1500)</t>
  </si>
  <si>
    <t>F $AM ENDURANCE RUN (0600-1100)</t>
  </si>
  <si>
    <t>PTE HAZMI</t>
  </si>
  <si>
    <t>backup ae</t>
  </si>
  <si>
    <t>F $M HG (0530-2000)</t>
  </si>
  <si>
    <t>E $PM CC (1530-2000)</t>
  </si>
  <si>
    <t>F VACC 2</t>
  </si>
  <si>
    <t>A VACC 2/DE</t>
  </si>
  <si>
    <t>A FAT TEST</t>
  </si>
  <si>
    <t>A/L FFI</t>
  </si>
  <si>
    <t>National Day</t>
  </si>
  <si>
    <t>MMI Closure/DE</t>
  </si>
  <si>
    <t>MMI Closure</t>
  </si>
  <si>
    <t>O VACC 2</t>
  </si>
  <si>
    <t>E/O/M FFI</t>
  </si>
  <si>
    <t>V/N FFI S VACC 1</t>
  </si>
  <si>
    <t>P VACC 1 W/K VACC2</t>
  </si>
  <si>
    <t>T/MVACC 2</t>
  </si>
  <si>
    <t>H VACC 1</t>
  </si>
  <si>
    <t>E/N VACC 2 &amp; RECCE</t>
  </si>
  <si>
    <t>V/U VACC 2</t>
  </si>
  <si>
    <t>LOAD STORES TO SV</t>
  </si>
  <si>
    <t>MOVE FRIDGE TO SFT/MO BAG</t>
  </si>
  <si>
    <t>24KM RM</t>
  </si>
  <si>
    <t>A $AM IPPT (0600-1100)</t>
  </si>
  <si>
    <t>K $BTP (0530-2359)</t>
  </si>
  <si>
    <t>E $M 16KM (1400-2300)</t>
  </si>
  <si>
    <t>A/E $AM IPPT (0600-1100)</t>
  </si>
  <si>
    <t>E $AM ENDURANCE RUN (0600-1100)</t>
  </si>
  <si>
    <t>GP REHEARSAL $AM  (0800-1400)</t>
  </si>
  <si>
    <t>F $AM 8KM (0600-1100)</t>
  </si>
  <si>
    <t>C PS $AM SOC (0800-1100)</t>
  </si>
  <si>
    <t>H $AM IPPT (0700-0930)</t>
  </si>
  <si>
    <t>RECCE</t>
  </si>
  <si>
    <t>A $AM 8KM (0600-1100)</t>
  </si>
  <si>
    <t>R $AM ENDURANCE RUN (0600-1000)</t>
  </si>
  <si>
    <t>A PS $AM SOC (0600-1100)</t>
  </si>
  <si>
    <t>PTE POH ZHE KAI EZEKIEL</t>
  </si>
  <si>
    <t>HQ PS $AM IPPT (0600-1100)</t>
  </si>
  <si>
    <t>F $M 12KM (1400-2300)</t>
  </si>
  <si>
    <t>E $BTP (0530-2359)</t>
  </si>
  <si>
    <t>E $AM 8KM (0600-1100)</t>
  </si>
  <si>
    <t>E $M 12KM (1400-2300)</t>
  </si>
  <si>
    <t>SCH 2 PS $AM SOC (1600-1830)</t>
  </si>
  <si>
    <t>F $M 16KM (1400-2300)</t>
  </si>
  <si>
    <t>R $M 16KM (1400-2300)</t>
  </si>
  <si>
    <t>F $AM ENDURANCE RUN (1530-2000)</t>
  </si>
  <si>
    <t>F $L RE-SIT (1800-1900)</t>
  </si>
  <si>
    <t>F $L RE-SIT</t>
  </si>
  <si>
    <t>E/M $BTP (0530-2359)</t>
  </si>
  <si>
    <t>A $M 16KM (1400-2300)</t>
  </si>
  <si>
    <t>R $M HG (0545-1930)</t>
  </si>
  <si>
    <t>F $M BIC (0530-2000)</t>
  </si>
  <si>
    <t>E $M HG (0530-2000)</t>
  </si>
  <si>
    <t>R $M 12KM (1630-2359)</t>
  </si>
  <si>
    <t>R $M BIC (0945-1930)</t>
  </si>
  <si>
    <t>K $M HG (0530-2000)</t>
  </si>
  <si>
    <t>C $AM IPPT (0600-1100)</t>
  </si>
  <si>
    <t>HQ PS $AM SOC (0600-1000)</t>
  </si>
  <si>
    <t>PTE MUHAMMAD NABEEL SADAIK</t>
  </si>
  <si>
    <t>A $M 12KM (1400-2300)</t>
  </si>
  <si>
    <t>E $M BIC (0530-2000)</t>
  </si>
  <si>
    <t>K $M BIC (0530-1900)</t>
  </si>
  <si>
    <t>E $PM CATRUN (1530-2000)</t>
  </si>
  <si>
    <t>D $AM IPPT (0600-1100)</t>
  </si>
  <si>
    <t>F $PM CATRUN (1530-2000)</t>
  </si>
  <si>
    <t>K VACC 1</t>
  </si>
  <si>
    <t>P VACC 1</t>
  </si>
  <si>
    <t>O VACC 1</t>
  </si>
  <si>
    <t>U VACC 1</t>
  </si>
  <si>
    <t>T VACC 1/MSP</t>
  </si>
  <si>
    <t>S VACC 1</t>
  </si>
  <si>
    <t>A VACC 1</t>
  </si>
  <si>
    <t>F VACC 1</t>
  </si>
  <si>
    <t>LCP HAZMI</t>
  </si>
  <si>
    <t>CFC MOHAMAD HIDAYAT BIN MOHAMAD YUSOFF</t>
  </si>
  <si>
    <t>O $AM IPPT (0700-0930)</t>
  </si>
  <si>
    <t>LCP POH ZHE KAI EZEKIEL</t>
  </si>
  <si>
    <t>CFC ASYRAF FARISH BIN SHARIFFUDIN</t>
  </si>
  <si>
    <t>DUTY</t>
  </si>
  <si>
    <t>C $M HG (0530-2000)</t>
  </si>
  <si>
    <t>D $M HG (0530-2000)</t>
  </si>
  <si>
    <t>M $AM CC (0700-0930)</t>
  </si>
  <si>
    <t>O $AM CC (1600-1830)</t>
  </si>
  <si>
    <t>H $M HG (0530-2000)</t>
  </si>
  <si>
    <t>M $BTP (0530-2359)</t>
  </si>
  <si>
    <t>O $BTP (0545-2359)</t>
  </si>
  <si>
    <t>D $BTP (0530-2359)</t>
  </si>
  <si>
    <t>H $AM CC (0700-0930)</t>
  </si>
  <si>
    <t>O $AM CC (0700-0930)</t>
  </si>
  <si>
    <t>Eye Test</t>
  </si>
  <si>
    <t>]</t>
  </si>
  <si>
    <t>M $AM IPPT (0700-0930)</t>
  </si>
  <si>
    <t>CPL INDRA (STORES)</t>
  </si>
  <si>
    <t>O $M HG (0530-2000)</t>
  </si>
  <si>
    <t>M $AM CC (1600-1830)</t>
  </si>
  <si>
    <t>PTE GABRIEL</t>
  </si>
  <si>
    <t>R $AM CATRUN (0600-1000)</t>
  </si>
  <si>
    <t>O $M ISAD (0530-2000)</t>
  </si>
  <si>
    <t>M $AM ENDURANCE RUN (0700-0930)</t>
  </si>
  <si>
    <t>O $AM ENDURANCE RUN (0700-0930)</t>
  </si>
  <si>
    <t>PTE KHIDIR</t>
  </si>
  <si>
    <t>H $BTP (0530-2359)</t>
  </si>
  <si>
    <t>H $AM ENDURANCE RUN (0700-0930)</t>
  </si>
  <si>
    <t>PTE KUMAR</t>
  </si>
  <si>
    <t>PTE JUNYUAN</t>
  </si>
  <si>
    <t>M $AM IPPT (0600-0930)</t>
  </si>
  <si>
    <t>R $M ISAD (0945-1930)</t>
  </si>
  <si>
    <t>Polling Day (PH)</t>
  </si>
  <si>
    <t>MMI COHESION</t>
  </si>
  <si>
    <t>S COY VACC 1</t>
  </si>
  <si>
    <t>S/P VACC 2</t>
  </si>
  <si>
    <t>H VACC 2</t>
  </si>
  <si>
    <t>M VACC 1/DE</t>
  </si>
  <si>
    <t>MMI</t>
  </si>
  <si>
    <t>HQ GPMG $M (0600-1800)</t>
  </si>
  <si>
    <t>D PERMSTAFF $AM SOC (0600-1100)</t>
  </si>
  <si>
    <t>H $AM CATRUN (0700-0930)</t>
  </si>
  <si>
    <t>SCH 3 PS $PM IPPT (1545-2000)</t>
  </si>
  <si>
    <t>SCH 3 PERMSTAFF $PM SOC (1545-2000)</t>
  </si>
  <si>
    <t>IPPT</t>
  </si>
  <si>
    <t>SCH 2 PERMSTAFF $PM IPPT (1600-1830)</t>
  </si>
  <si>
    <t>SAFTI $L CHEM DEFENCE/CHARLIE IPPT (0500-1600)</t>
  </si>
  <si>
    <t>C/D/H $M ISAD (0530-2000)</t>
  </si>
  <si>
    <t>SCH 2 PERMSTAFF $PM SOC (1600-1830)</t>
  </si>
  <si>
    <t>SCH 1  APS/CS $BTP (0800-2359)</t>
  </si>
  <si>
    <t>C $BTP (0530-2359)</t>
  </si>
  <si>
    <t>SURGERY</t>
  </si>
  <si>
    <t>H $AM IPPT (1600-1830)</t>
  </si>
  <si>
    <t>UIP</t>
  </si>
  <si>
    <t>V VACC 1</t>
  </si>
  <si>
    <t>W VACC 1</t>
  </si>
  <si>
    <t>R VACC 1</t>
  </si>
  <si>
    <t>BP DE</t>
  </si>
  <si>
    <t>LCP MUHAMAD HAZMI BIN MOHD ZULKIFLI</t>
  </si>
  <si>
    <t>LCP LAM YU HERN (MOPA)</t>
  </si>
  <si>
    <t>LCP NOR HAKIM BIN NOR AZMAN (DOCU)</t>
  </si>
  <si>
    <t>O $PM CC (1600-1830)</t>
  </si>
  <si>
    <t xml:space="preserve">PTE NURHAKIM BIN MOHAMED RIDZWAN </t>
  </si>
  <si>
    <t>LCP MUHAMMAD SYUKRAN BIN MOHD AZLAN (TX)</t>
  </si>
  <si>
    <t>R PERMSTAFF $PM SOC (1545-2000)</t>
  </si>
  <si>
    <t>LCP ADVAITH VASUDEVAN (TX)</t>
  </si>
  <si>
    <t>Exam</t>
  </si>
  <si>
    <t>EXTRA</t>
  </si>
  <si>
    <t>CPL MUHAMMAD AFIQ DANIAL B M R</t>
  </si>
  <si>
    <t>Paces Course</t>
  </si>
  <si>
    <t xml:space="preserve">PTE MUHAMMAD NABEEL SADAIK </t>
  </si>
  <si>
    <t>M $PM CC (1600-1830)</t>
  </si>
  <si>
    <t>CPL MUHAMMAD INDRA SYAZRIEL P A R (STORES)</t>
  </si>
  <si>
    <t xml:space="preserve">PTE GABRIEL YUAN KANG WEI </t>
  </si>
  <si>
    <t>O $L ISAD (0530-2000)</t>
  </si>
  <si>
    <t>PTE MUHAMMAD KHIDIR BIN ZAKARIA</t>
  </si>
  <si>
    <t>PTE ESWARAN SENTHILKUMAR</t>
  </si>
  <si>
    <t>PTE PANG JUN YUAN</t>
  </si>
  <si>
    <t>C VACC 2</t>
  </si>
  <si>
    <t>C/U/D PRE FFI</t>
  </si>
  <si>
    <t>D/M VACC 2//V PRE FFI</t>
  </si>
  <si>
    <t>H PRE FFI</t>
  </si>
  <si>
    <t>H FFI/K VACC 2</t>
  </si>
  <si>
    <t>R/W/C/O PRE FFI</t>
  </si>
  <si>
    <t>O/T PRE FFI//D FATTEST//UV FFI</t>
  </si>
  <si>
    <t>DIWALI PH</t>
  </si>
  <si>
    <t>O/R FFI//M PRE FFI//C FATTEST/ DE</t>
  </si>
  <si>
    <t>B VACC 1//O VACC 2/T FFI/ DE</t>
  </si>
  <si>
    <t>M FFI</t>
  </si>
  <si>
    <t>D FFI/S VACC 1</t>
  </si>
  <si>
    <t>T/V VACC 2</t>
  </si>
  <si>
    <t>U/W VACC 2</t>
  </si>
  <si>
    <t>P VACC 1/ RECCE</t>
  </si>
  <si>
    <t>R VACC 2</t>
  </si>
  <si>
    <t>L VACC 1</t>
  </si>
  <si>
    <t>24KM RM/</t>
  </si>
  <si>
    <t>HQ NSMEN $AM IPPT (0530-1000)</t>
  </si>
  <si>
    <t>GP REHEARSAL $M (0730-1700)</t>
  </si>
  <si>
    <t>A PERMSTAFF $PM SOC (1530-2000)</t>
  </si>
  <si>
    <t>DA</t>
  </si>
  <si>
    <t>O $AM SOC (0700-0930)</t>
  </si>
  <si>
    <t>M $AM 8KM RM (0600-1100)</t>
  </si>
  <si>
    <t>COC</t>
  </si>
  <si>
    <t>C $AM IPPT (0530-1100)</t>
  </si>
  <si>
    <t>C PS $AM SOC (0600-1100)</t>
  </si>
  <si>
    <t>O $PM ENDURANCE RUN (1600-1830)</t>
  </si>
  <si>
    <t>D $M 12KM (1400-2300)</t>
  </si>
  <si>
    <t>H $AM SOC (0700-0930)</t>
  </si>
  <si>
    <t>K $AM ENDURANCE RUN (0700-0930)</t>
  </si>
  <si>
    <t xml:space="preserve">LCP NURHAKIM BIN MOHAMED RIDZWAN </t>
  </si>
  <si>
    <t>C $AM 8KM RM (0530-1100)</t>
  </si>
  <si>
    <t>O $AM 8KM RM (0600-1100)</t>
  </si>
  <si>
    <t>C $M 12KM (1400-2300)</t>
  </si>
  <si>
    <t>CPL MUHAMMAD SYUKRAN BIN MOHD AZLAN (TX)</t>
  </si>
  <si>
    <t>D $M BIC (0530-2000)</t>
  </si>
  <si>
    <t>H $AM IPPT (0600-0930)</t>
  </si>
  <si>
    <t>O $AM IPPT (0600-0930)</t>
  </si>
  <si>
    <t>D $M RE-12KM (1400-2300)</t>
  </si>
  <si>
    <t>R $M BIC (0545-1500)</t>
  </si>
  <si>
    <t>O $PM IPPT (1600-1830)</t>
  </si>
  <si>
    <t>CFC MUHAMMAD AFIQ DANIAL B M R</t>
  </si>
  <si>
    <t>JB</t>
  </si>
  <si>
    <t xml:space="preserve">LCP MUHAMMAD NABEEL SADAIK </t>
  </si>
  <si>
    <t>D $AM 8KM RM (0600-1100)</t>
  </si>
  <si>
    <t>R $PM 8KM RM (1645-2030)</t>
  </si>
  <si>
    <t>R $AM RE-8KM (0530-1200)</t>
  </si>
  <si>
    <t>R $PM 12KM RM (1630-2359)</t>
  </si>
  <si>
    <t>c</t>
  </si>
  <si>
    <t>CFC MUHAMMAD INDRA SYAZRIEL P A R (STORES)</t>
  </si>
  <si>
    <t>CPL TAN WAI KEAT</t>
  </si>
  <si>
    <t>SCH 2 $AM SOC (0700-0930)</t>
  </si>
  <si>
    <t xml:space="preserve">LCP GABRIEL YUAN KANG WEI </t>
  </si>
  <si>
    <t>D $L RE-IFC (0600-2000)</t>
  </si>
  <si>
    <t>O $L RE-12KM (1400-2300)</t>
  </si>
  <si>
    <t>L $AM IPPT (0600-0930)</t>
  </si>
  <si>
    <t>GP REHEARSAL $L (0730-1700)</t>
  </si>
  <si>
    <t>LCP MUHAMMAD KHIDIR BIN ZAKARIA</t>
  </si>
  <si>
    <t>H $PM 8KM RM (1600-2300)</t>
  </si>
  <si>
    <t>H $M BIC (0530-2000)</t>
  </si>
  <si>
    <t>M $M BIC (0530-2000)</t>
  </si>
  <si>
    <t>H $M 12KM RM (1500-2330)</t>
  </si>
  <si>
    <t>M $M RE-IFC (0700-1400)</t>
  </si>
  <si>
    <t>LCP ESWARAN SENTHILKUMAR</t>
  </si>
  <si>
    <t>M $M 12KM RM (1500-2330)</t>
  </si>
  <si>
    <t>BMTC $BTP</t>
  </si>
  <si>
    <t>LCP PANG JUN YUAN</t>
  </si>
  <si>
    <t>M $M HG (0530-2000)</t>
  </si>
  <si>
    <t>O $M 12KM RM (1500-2330)</t>
  </si>
  <si>
    <t>C $M RE-12KM (1400-2300)</t>
  </si>
  <si>
    <t>H $PM SOC TEST (1630-1830)</t>
  </si>
  <si>
    <t>R $PM RE-12KM RM (1630-2359)</t>
  </si>
  <si>
    <t>LCP MUHAMMAD AZHAIREE</t>
  </si>
  <si>
    <t>CPL ANDY GAN</t>
  </si>
  <si>
    <t>CPL ALFA AMIRUL</t>
  </si>
  <si>
    <t>CPL THERN WYNN HO JUSTIN</t>
  </si>
  <si>
    <t>CPL JEFF MAH</t>
  </si>
  <si>
    <t>$AM IPPT D</t>
  </si>
  <si>
    <t>$AM 8KM E</t>
  </si>
  <si>
    <t>$AM IPPT N</t>
  </si>
  <si>
    <t>$AM AHM HQ</t>
  </si>
  <si>
    <t>$AM HQ AHM</t>
  </si>
  <si>
    <t>$AM SOC D</t>
  </si>
  <si>
    <t>$AM IPPT A</t>
  </si>
  <si>
    <t>$FC E</t>
  </si>
  <si>
    <t>$AM 8KM D</t>
  </si>
  <si>
    <t>$BTP H</t>
  </si>
  <si>
    <t>$PM IPPT R</t>
  </si>
  <si>
    <t>$AM 8KM R</t>
  </si>
  <si>
    <t>$AM CC E</t>
  </si>
  <si>
    <t>$PM CC R</t>
  </si>
  <si>
    <t>$M HG M</t>
  </si>
  <si>
    <t>$AM CC R</t>
  </si>
  <si>
    <t>$AM 8KM A</t>
  </si>
  <si>
    <t>$FC N</t>
  </si>
  <si>
    <t>$AM IPPT E</t>
  </si>
  <si>
    <t>$BTP E</t>
  </si>
  <si>
    <t>$AM 4KM D</t>
  </si>
  <si>
    <t>$AM CC K</t>
  </si>
  <si>
    <t>$L CQB N</t>
  </si>
  <si>
    <t>$FC M</t>
  </si>
  <si>
    <t>$M HG N</t>
  </si>
  <si>
    <t>$L CQB A</t>
  </si>
  <si>
    <t>$AM AGR J</t>
  </si>
  <si>
    <t>$FC J</t>
  </si>
  <si>
    <t>$AM IPPT K</t>
  </si>
  <si>
    <t>$L CQB M</t>
  </si>
  <si>
    <t>$L CQB K</t>
  </si>
  <si>
    <t>$M HG</t>
  </si>
  <si>
    <t>$L ISAD R</t>
  </si>
  <si>
    <t>$FC K</t>
  </si>
  <si>
    <t>B - MSIA</t>
  </si>
  <si>
    <t>$BTP D</t>
  </si>
  <si>
    <t>$AM 4KM A</t>
  </si>
  <si>
    <t>$M HG R</t>
  </si>
  <si>
    <t>$BTP R</t>
  </si>
  <si>
    <t>$AM IPPT R</t>
  </si>
  <si>
    <t>$L ISAD M</t>
  </si>
  <si>
    <t>$FC H</t>
  </si>
  <si>
    <t>$L CQB E</t>
  </si>
  <si>
    <t>$AM CATRUN J</t>
  </si>
  <si>
    <t>$AM CC H</t>
  </si>
  <si>
    <t>$FC A</t>
  </si>
  <si>
    <t>$L CQB D</t>
  </si>
  <si>
    <t>PTE DANIAL</t>
  </si>
  <si>
    <t>$L CQB H</t>
  </si>
  <si>
    <t>$AM 4KM O</t>
  </si>
  <si>
    <t>$AM IPPT H</t>
  </si>
  <si>
    <t>$FC D</t>
  </si>
  <si>
    <t>$FC R</t>
  </si>
  <si>
    <t xml:space="preserve">PTE KIERAN </t>
  </si>
  <si>
    <t>F MO TALK</t>
  </si>
  <si>
    <t>B/C MO TALK</t>
  </si>
  <si>
    <t>1SIR U VACC2</t>
  </si>
  <si>
    <t>O MO TALK / B VACC1</t>
  </si>
  <si>
    <t>L MO TALK</t>
  </si>
  <si>
    <t>C VACC1</t>
  </si>
  <si>
    <t>A VACC2</t>
  </si>
  <si>
    <t>V VACC1</t>
  </si>
  <si>
    <t>L VACC1</t>
  </si>
  <si>
    <t>V VACC2</t>
  </si>
  <si>
    <t>O VACC1</t>
  </si>
  <si>
    <t>16KM / stores to sft</t>
  </si>
  <si>
    <t>R &amp; J VACC2 / 9am move truck</t>
  </si>
  <si>
    <t>GP Rehearsal</t>
  </si>
  <si>
    <t>DRIVING</t>
  </si>
  <si>
    <t>H $M  BIC</t>
  </si>
  <si>
    <t>$PM $M 12KM D</t>
  </si>
  <si>
    <t>H $PM $M 12KM</t>
  </si>
  <si>
    <t>D</t>
  </si>
  <si>
    <t>$AM 8KM N</t>
  </si>
  <si>
    <t>$AM SOC H (LM)</t>
  </si>
  <si>
    <t>E $PM $M 12KM</t>
  </si>
  <si>
    <t>R $L BIC</t>
  </si>
  <si>
    <t>$L 16KM R</t>
  </si>
  <si>
    <t>$PM SOC D LM</t>
  </si>
  <si>
    <t>CS1 (NC)</t>
  </si>
  <si>
    <t>$PM SOC H (LM)</t>
  </si>
  <si>
    <t>$PM IPPT 1SIR</t>
  </si>
  <si>
    <t>FAM</t>
  </si>
  <si>
    <t>$L 16KM</t>
  </si>
  <si>
    <t xml:space="preserve"> N9U0N</t>
  </si>
  <si>
    <t>DENTAL</t>
  </si>
  <si>
    <t>J $AM 4KM</t>
  </si>
  <si>
    <t>E $AM SOC</t>
  </si>
  <si>
    <t>$PM IPPT C</t>
  </si>
  <si>
    <t>$AM IPPT SCH2 PS</t>
  </si>
  <si>
    <t>H $AM 8KM</t>
  </si>
  <si>
    <t>$BTP M</t>
  </si>
  <si>
    <t>K $PM 12KM</t>
  </si>
  <si>
    <t>D $AM SOC</t>
  </si>
  <si>
    <t>$AM SOC K (LM)</t>
  </si>
  <si>
    <t>$AM IPPT C LM</t>
  </si>
  <si>
    <t xml:space="preserve"> H $AM IPPT</t>
  </si>
  <si>
    <t xml:space="preserve">K $AM 8KM </t>
  </si>
  <si>
    <t>R $PM $M 12KM</t>
  </si>
  <si>
    <t>N $PM $M 12KM</t>
  </si>
  <si>
    <t>T RE-IFC/CQB</t>
  </si>
  <si>
    <t>B(EVENT)</t>
  </si>
  <si>
    <t>E RE-IFC</t>
  </si>
  <si>
    <t>$PM N IPPT</t>
  </si>
  <si>
    <t>N $PM IPPT</t>
  </si>
  <si>
    <t>$L RE-SIT N</t>
  </si>
  <si>
    <t>R - RT</t>
  </si>
  <si>
    <t>$AM IPPT O</t>
  </si>
  <si>
    <t>E $M BIC</t>
  </si>
  <si>
    <t>J $L BIC</t>
  </si>
  <si>
    <t>A $M BIC</t>
  </si>
  <si>
    <t>$PM $M 12KM A</t>
  </si>
  <si>
    <t>$PM $M 12KM 1SIR</t>
  </si>
  <si>
    <t>$BTP W RE</t>
  </si>
  <si>
    <t>$AM IPPT D (LM)</t>
  </si>
  <si>
    <t>CHRISTMAS</t>
  </si>
  <si>
    <t>S VACC 2</t>
  </si>
  <si>
    <t>P VACC 2</t>
  </si>
  <si>
    <t>L VACC 2</t>
  </si>
  <si>
    <t>USS</t>
  </si>
  <si>
    <t>PTT</t>
  </si>
  <si>
    <t>B $AM IPPT (0600-1100)</t>
  </si>
  <si>
    <t>ALB</t>
  </si>
  <si>
    <t>F $M ISAD (0530-2000)</t>
  </si>
  <si>
    <t>SCH 2 $L CS/ACS (0530-2000)</t>
  </si>
  <si>
    <t xml:space="preserve">                          </t>
  </si>
  <si>
    <t>F $AM IPPT (0600-1100)/CS1</t>
  </si>
  <si>
    <t>L $AM ENDURANCE RUN (0600-0930)</t>
  </si>
  <si>
    <t>SCH 2 PS $PM SOC (1530-2000)</t>
  </si>
  <si>
    <t>L $AM IPPT (0600-0930)/SB2</t>
  </si>
  <si>
    <t>L $M ISAD (0530-2000)</t>
  </si>
  <si>
    <t>SCH 3 $PM SOC (1545-2000)</t>
  </si>
  <si>
    <t>PTE MUHAMMAD IZZAN RIZAL</t>
  </si>
  <si>
    <t>PTE RAZIN HILMANSYAH BIN ROSLI</t>
  </si>
  <si>
    <t>PTE KARTHIKRAM KRISHNAN</t>
  </si>
  <si>
    <t>PTE RICKY NG RUIQI</t>
  </si>
  <si>
    <t>PTE MUHAMED AMIR BIN AHMAD FAIZAL</t>
  </si>
  <si>
    <t>PTE SEE WEI ZHI</t>
  </si>
  <si>
    <t xml:space="preserve">                                                                                                                           </t>
  </si>
  <si>
    <t>New years</t>
  </si>
  <si>
    <t>40 SAR P</t>
  </si>
  <si>
    <t>L VACC 2/ 40 SAR T</t>
  </si>
  <si>
    <t>MSP PHOTOSHOOT/VACC</t>
  </si>
  <si>
    <t>E VACC 1</t>
  </si>
  <si>
    <t>MSP REHEARSAL/M VACC 1</t>
  </si>
  <si>
    <t>MSP REHEARSAL/40 SAR S</t>
  </si>
  <si>
    <t>40 SAR U</t>
  </si>
  <si>
    <t>CPL MUHAMAD HAZMI BIN MOHD ZULKIFLI</t>
  </si>
  <si>
    <t>BIRTHDAY</t>
  </si>
  <si>
    <t>SB1/R $PM IPPT (0600-1000)</t>
  </si>
  <si>
    <t>CPL POH ZHE KAI EZEKIEL</t>
  </si>
  <si>
    <t>L $AM IPPT (0600-1100)</t>
  </si>
  <si>
    <t>Birthday</t>
  </si>
  <si>
    <t>R $M ISAD (1400-1800)</t>
  </si>
  <si>
    <t xml:space="preserve">B $BTP (0530-2359) </t>
  </si>
  <si>
    <t>A $AM IPPT (0530-1100)</t>
  </si>
  <si>
    <t>L $PM ER (1530-2000)</t>
  </si>
  <si>
    <t>E $M ISAD (0530-2000)</t>
  </si>
  <si>
    <t>K $M ISAD (0530-2000)</t>
  </si>
  <si>
    <t>L $PM CC (1530-2000)</t>
  </si>
  <si>
    <t>E $AM CC (0530-1100)</t>
  </si>
  <si>
    <t>L $AM ER (0600-1100)</t>
  </si>
  <si>
    <t>O $AM IPPT (0530-1100)</t>
  </si>
  <si>
    <t>E $PM ER (1600-1830)</t>
  </si>
  <si>
    <t>O $AM CC (0600-1100)</t>
  </si>
  <si>
    <t>M $AM IPPT (0530-1100)</t>
  </si>
  <si>
    <t>F $AM IPPT (0530-1100)</t>
  </si>
  <si>
    <t>R $AM CC (0700-1000)</t>
  </si>
  <si>
    <t>L $AM IPPT (0530-1100)</t>
  </si>
  <si>
    <t>K $AM ER (0600-1100)</t>
  </si>
  <si>
    <t>R $BTP (0600-2359)</t>
  </si>
  <si>
    <t>O FC (RESERVED)</t>
  </si>
  <si>
    <t>M PS $PM SOC (1530-2000)</t>
  </si>
  <si>
    <t xml:space="preserve">A $BTP (0530-2359) </t>
  </si>
  <si>
    <t>C $AM SOC (0600-1100)</t>
  </si>
  <si>
    <t>R $BTP</t>
  </si>
  <si>
    <t>F $AM IPPT (0500-1100)</t>
  </si>
  <si>
    <t>O $BTP</t>
  </si>
  <si>
    <t>E $AM IPPT (0530-1100)</t>
  </si>
  <si>
    <t>L $BTP (0530-2359)</t>
  </si>
  <si>
    <t>L $M HG (0530-2000)</t>
  </si>
  <si>
    <t>E $PM CC1 (1530-2000) AM?</t>
  </si>
  <si>
    <t>A $BTP (0530_2359)</t>
  </si>
  <si>
    <t>B $AM IPPT (0530-1100)</t>
  </si>
  <si>
    <t>M $PM CC (1530-2000)</t>
  </si>
  <si>
    <t>O PS $AM SOC (0530-1030)</t>
  </si>
  <si>
    <t>B $M HG (0530-2000)</t>
  </si>
  <si>
    <t>M $AM CC (0600-1100)</t>
  </si>
  <si>
    <t>SHADOW</t>
  </si>
  <si>
    <t>`</t>
  </si>
  <si>
    <t>E/L PRE FFI</t>
  </si>
  <si>
    <t>C VACC/T/L PRE FFI/A FATTEST/</t>
  </si>
  <si>
    <t>B/P/O PRE FFI</t>
  </si>
  <si>
    <t>CNY EVE</t>
  </si>
  <si>
    <t>A VACC 2/F FAT TEST</t>
  </si>
  <si>
    <t>L VACC 2/DE</t>
  </si>
  <si>
    <t>K VACC 2</t>
  </si>
  <si>
    <t>W VACC 2</t>
  </si>
  <si>
    <t>B/R VACC 2</t>
  </si>
  <si>
    <t>INITIAL RECCE</t>
  </si>
  <si>
    <t>M VACC 2</t>
  </si>
  <si>
    <t>H VACC 1/MEDICAL EVAC ROUTE RECCEE</t>
  </si>
  <si>
    <t>X</t>
  </si>
  <si>
    <t>NSMEN $AM IPPT (0530-1000)</t>
  </si>
  <si>
    <t>CONCERT</t>
  </si>
  <si>
    <t>L $PM ER (1600-1830)</t>
  </si>
  <si>
    <t>R $M 12M RM (1615-2130)</t>
  </si>
  <si>
    <t>EVENT</t>
  </si>
  <si>
    <t>SCH 2 $AM 8KM RM (0600-1200)</t>
  </si>
  <si>
    <t>R $M BIC (1400-1900)</t>
  </si>
  <si>
    <t>E $M 12KM RM (1400-2300)</t>
  </si>
  <si>
    <t>O $PM ER (1600-1830)</t>
  </si>
  <si>
    <t>M $AM SOC (0700-0930)</t>
  </si>
  <si>
    <t>B $AM RE-IPPT (0515-1100)</t>
  </si>
  <si>
    <t>birhtday</t>
  </si>
  <si>
    <t>PRAC</t>
  </si>
  <si>
    <t xml:space="preserve">  </t>
  </si>
  <si>
    <t>O $FC RESERVED</t>
  </si>
  <si>
    <t>O $FC RESERVED/SB2</t>
  </si>
  <si>
    <t>F $AM 8KM RM (0600-1100)</t>
  </si>
  <si>
    <t>R $PM 8KM RM (1615-1900)</t>
  </si>
  <si>
    <t>O $PM 8KM RM (1600-1830)</t>
  </si>
  <si>
    <t>E $AM IPPT (0515-1100)</t>
  </si>
  <si>
    <t>PCC</t>
  </si>
  <si>
    <t>L $M RE-IFC (0530-1500)</t>
  </si>
  <si>
    <t>O $M RE-12KM (1500-2330)</t>
  </si>
  <si>
    <t>A $AM 8KM RM (0600-1100)</t>
  </si>
  <si>
    <t>A $M 12KM RM (1400-2300)</t>
  </si>
  <si>
    <t>E $PM ER (1530-2000)</t>
  </si>
  <si>
    <t>O PS $PM SOC (1600-1830)</t>
  </si>
  <si>
    <t>L PS $PM SOC (1600-1830)</t>
  </si>
  <si>
    <t>L $AM 8KM RM (0600-1200)</t>
  </si>
  <si>
    <t>O $M BIC (0530-2000)</t>
  </si>
  <si>
    <t>B $M 12KM RM (1400-2300)</t>
  </si>
  <si>
    <t>M $PM SOC (1600-1830)</t>
  </si>
  <si>
    <t>B $M RE-IFC (0600-1500)</t>
  </si>
  <si>
    <t>L $AM ER (0700-0930)</t>
  </si>
  <si>
    <t>B $AM 8KM RM (0600-1100)</t>
  </si>
  <si>
    <t>M $M HG (0630-2000)</t>
  </si>
  <si>
    <t>M $PM ER (1600-1830)</t>
  </si>
  <si>
    <t>L $M 12KM RM (1500-2330)</t>
  </si>
  <si>
    <t>B $AM IPPT (0515-1100)</t>
  </si>
  <si>
    <t>B $M BIC (0530-2000)</t>
  </si>
  <si>
    <t>R $L RE-SIT TEST (1600-2359)</t>
  </si>
  <si>
    <t>M $AM 8KM RM (0600-1200)</t>
  </si>
  <si>
    <t>F $AM IPPT (0515-1100)</t>
  </si>
  <si>
    <t>B PS $AM SOC (0600-1100)</t>
  </si>
  <si>
    <t>K $AM ER (0700-0930)</t>
  </si>
  <si>
    <t>E $PM 8KM RM (1530-2000)</t>
  </si>
  <si>
    <t>A $AM IPPT (0515-1100)</t>
  </si>
  <si>
    <t>L $M BIC (0530-2000)</t>
  </si>
  <si>
    <t>SHADOWER</t>
  </si>
  <si>
    <t>U VACC 2</t>
  </si>
  <si>
    <t>FASTING</t>
  </si>
  <si>
    <t>GP STORES</t>
  </si>
  <si>
    <t>MOBILE MET</t>
  </si>
  <si>
    <t>SCH 3 $AM IPPT (0530-1100)</t>
  </si>
  <si>
    <t>H $AM ER (0700-0930)</t>
  </si>
  <si>
    <t>FFI</t>
  </si>
  <si>
    <t>LCP MUHAMED AMIR BIN AHMAD FAIZAL</t>
  </si>
  <si>
    <t>BAIL</t>
  </si>
  <si>
    <t>D $PM IPPT (1530-2000)</t>
  </si>
  <si>
    <t>D $M ISAD (0530-2000)</t>
  </si>
  <si>
    <t>D $AM IPPT (0530-1100)</t>
  </si>
  <si>
    <t>CFC MUHAMMAD SYUKRAN BIN MOHD AZLAN (TX)</t>
  </si>
  <si>
    <t>CAREER FAIR</t>
  </si>
  <si>
    <t>LCP RICKY NG RUIQI</t>
  </si>
  <si>
    <t>B $L CS/ATP (0530-2359)</t>
  </si>
  <si>
    <t>SCH 3 $PM SOC (1600-2000)</t>
  </si>
  <si>
    <t>CPL MOK CHENGXUN (DISPENSE)</t>
  </si>
  <si>
    <t>OL</t>
  </si>
  <si>
    <t>H $M ISAD (0530-2000)</t>
  </si>
  <si>
    <t>CFC TAN WAI KEAT</t>
  </si>
  <si>
    <t>T/V VACC 1</t>
  </si>
  <si>
    <t>USS/MSP</t>
  </si>
  <si>
    <t>LCP MUHAMMAD IZZAN RIZAL</t>
  </si>
  <si>
    <t>HQ $AM IPPT (0530-1030)</t>
  </si>
  <si>
    <t>DRAGON SHOWER RUN MEDIC</t>
  </si>
  <si>
    <t>K $PM ER (1600-1830)</t>
  </si>
  <si>
    <t>R $AM ER (0600-1000)</t>
  </si>
  <si>
    <t>LCP KARTHIKRAM KRISHNAN</t>
  </si>
  <si>
    <t>LCP RAZIN HILMANSYAH BIN ROSLI</t>
  </si>
  <si>
    <t>L $AM CC (0700-0930)</t>
  </si>
  <si>
    <t>L $PM IPPT (1600-1830)</t>
  </si>
  <si>
    <t>MOVING</t>
  </si>
  <si>
    <t>MSP PHOTOSHOOT'</t>
  </si>
  <si>
    <t>MSP REHEARSAL</t>
  </si>
  <si>
    <t>D PERMSTAFF $PM SOC (1530-2000)</t>
  </si>
  <si>
    <t>L $PM CC (1600-1830)</t>
  </si>
  <si>
    <t>HAWK SHOWER RUN MEDIC</t>
  </si>
  <si>
    <t>H PERMSTAFF $PM SOC (1600-1830)</t>
  </si>
  <si>
    <t>ZOOM</t>
  </si>
  <si>
    <t>L PERMSTAFF $PM SOC (1600-1830)</t>
  </si>
  <si>
    <t>MSP PHOTOSHOOT</t>
  </si>
  <si>
    <t>DISPENSE COURSE</t>
  </si>
  <si>
    <t>PTE FARABI BIN ZULKIFLI</t>
  </si>
  <si>
    <t>R $BTP (0500-2359)</t>
  </si>
  <si>
    <t>COUGAR SHOWER RUN MEDIC</t>
  </si>
  <si>
    <t>R $AM ER (0530-1000)</t>
  </si>
  <si>
    <t>PTE MOHD AMEER KHAN S/O BASHIR ISMAIL</t>
  </si>
  <si>
    <t>PTE WAN FARID BIN ABDULLAH</t>
  </si>
  <si>
    <t>PTE ALPHA KELVIN ISAAC BIN MUHAMMAD MCKEVIN LAWRENCE</t>
  </si>
  <si>
    <t>R $PM CC (1600-1900)</t>
  </si>
  <si>
    <t>H $PM CC (1600-1830)</t>
  </si>
  <si>
    <t>LCP MARK TAN YIH</t>
  </si>
  <si>
    <t>HQ $AM SOC (0600-1030)</t>
  </si>
  <si>
    <t>H FFI/C PRE FFI</t>
  </si>
  <si>
    <t>D VACC 2/R PRE FFI</t>
  </si>
  <si>
    <t>T&amp;U VACC 2/D PRE FFI</t>
  </si>
  <si>
    <t>V VACC 2/ L PRE FFI</t>
  </si>
  <si>
    <t>C&amp;D FFI, FATTEST/ K VACC 2/R FFI</t>
  </si>
  <si>
    <t>C FATTEST/R FFI</t>
  </si>
  <si>
    <t>R VACC 2/Recce</t>
  </si>
  <si>
    <t>C VACC 2/L FFI</t>
  </si>
  <si>
    <t>M VACC 1/W VACC 2</t>
  </si>
  <si>
    <t xml:space="preserve">LCP LAM YU HERN </t>
  </si>
  <si>
    <t>C PS $PM SOC (1530-2000)</t>
  </si>
  <si>
    <t>H $M 12KM RM (1500-2359)</t>
  </si>
  <si>
    <t>P/S $M ISAD (0500-2000)</t>
  </si>
  <si>
    <t>R $AM ER TEMPO (0600-1000)</t>
  </si>
  <si>
    <t>LCP MUHAMMAD AQIL BIN ABDULLAH</t>
  </si>
  <si>
    <t>P $AM IPPT (0530-1000)</t>
  </si>
  <si>
    <t>C $M RE-12KM RM (1400-2300)</t>
  </si>
  <si>
    <t>LCP NOR HAKIM BIN NOR AZMAN</t>
  </si>
  <si>
    <t>LEOPARD SHOWER RUN MEDIC</t>
  </si>
  <si>
    <t>H $AM ER (0600-0930)</t>
  </si>
  <si>
    <t>H $AM 8KM RM (0600-1200)</t>
  </si>
  <si>
    <t>L $M RE-12 KM RM (1500-2359)</t>
  </si>
  <si>
    <t>RAVEN SHOWER RUN MEDIC</t>
  </si>
  <si>
    <t>S $AM IPPT (0530-1000)</t>
  </si>
  <si>
    <t>CFC MUHAMMAD SYUKRAN BIN MOHD AZLAN</t>
  </si>
  <si>
    <t>LCP ADVAITH VASUDEVAN</t>
  </si>
  <si>
    <t>SCH3 PS $PM SOC (1500-1930)</t>
  </si>
  <si>
    <t>SAF DAY</t>
  </si>
  <si>
    <t>R $M 12KM RM (1615-2130)</t>
  </si>
  <si>
    <t>CPL MOK CHENGXUN</t>
  </si>
  <si>
    <t>ABS FFI</t>
  </si>
  <si>
    <t>BIRHTDAY</t>
  </si>
  <si>
    <t>CPL PANG JUN YUAN</t>
  </si>
  <si>
    <t>CFC MUHAMMAD INDRA SYAZRIEL P A R</t>
  </si>
  <si>
    <t>NSMEN $AM IPPT (0600-1030)</t>
  </si>
  <si>
    <t>ORD!!</t>
  </si>
  <si>
    <t xml:space="preserve">IPPT </t>
  </si>
  <si>
    <t>NDP</t>
  </si>
  <si>
    <t>K $M BIC (0530-2000)</t>
  </si>
  <si>
    <t>C $M 12KM RM (1400-2300)</t>
  </si>
  <si>
    <t>SCH2 (M/O) $M ISAD (0530-2000)</t>
  </si>
  <si>
    <t>C $M BIC (0530-2000)</t>
  </si>
  <si>
    <t>D $M 12KM RM (1400-2300)</t>
  </si>
  <si>
    <t>R $M RE-12KM RM (1615-2130)</t>
  </si>
  <si>
    <t>R $M HG (0530-2100)</t>
  </si>
  <si>
    <t>H $M RE-SIT TEST (1600-2359)</t>
  </si>
  <si>
    <t>H $M RE-SIT TEST (0000-2000)</t>
  </si>
  <si>
    <t>L $AM SOC (0700-0930)</t>
  </si>
  <si>
    <t>SCH 3 $AM GP REHEARSAL (0700-1800)</t>
  </si>
  <si>
    <t>H $PM SOC (1600-1830)</t>
  </si>
  <si>
    <t>C $PM 8KM RM (1530-2000)</t>
  </si>
  <si>
    <t>R $AM RE-8KM RM (0530-1000)</t>
  </si>
  <si>
    <t>R $M BIC (1300-2000)</t>
  </si>
  <si>
    <t>L $M 12KM RM (1500-2359)</t>
  </si>
  <si>
    <t>C RE $BTP (0530-2359)</t>
  </si>
  <si>
    <t>D $M RE-12KM RM (1400-2300)</t>
  </si>
  <si>
    <t>B VACC 1</t>
  </si>
  <si>
    <t>RM/O VACC 1</t>
  </si>
  <si>
    <t>HARI RAYA HAJI</t>
  </si>
  <si>
    <t>CFC MUHAMAD HAZMI BIN MOHD ZULKIFLI</t>
  </si>
  <si>
    <t>O $AM ER (0700-0930)</t>
  </si>
  <si>
    <t xml:space="preserve">CPL LAM YU HERN </t>
  </si>
  <si>
    <t>SIZING</t>
  </si>
  <si>
    <t>RM BACKUP</t>
  </si>
  <si>
    <t>M $AM ER (0700-0930)</t>
  </si>
  <si>
    <t>PRMC $M MFF (1600-0100)</t>
  </si>
  <si>
    <t>B $PM ER (1530-2000)</t>
  </si>
  <si>
    <t>PRMC $M LSV 5 (0730-2130)</t>
  </si>
  <si>
    <t xml:space="preserve">CPL NURHAKIM BIN MOHAMED RIDZWAN </t>
  </si>
  <si>
    <t>CFC MOK CHENGXUN</t>
  </si>
  <si>
    <t>EMSA</t>
  </si>
  <si>
    <t>B $AM ER (0600-1100)</t>
  </si>
  <si>
    <t>SCH2 $AM RE-8 KM RM (0630-0900)</t>
  </si>
  <si>
    <t>MA/SIZING</t>
  </si>
  <si>
    <t>PRMC $M LSV 4 (0730-2130)</t>
  </si>
  <si>
    <t>LCP SEE WEI ZHI</t>
  </si>
  <si>
    <t>LCP FARABI BIN ZULKIFLI</t>
  </si>
  <si>
    <t>SCH2 $PM RE-8 KM RM (1830-2100)</t>
  </si>
  <si>
    <t xml:space="preserve">M $AM ER (0700-0930) </t>
  </si>
  <si>
    <t>LCP MOHD AMEER KHAN S/O BASHIR ISMAIL</t>
  </si>
  <si>
    <t>LCP WAN FARID BIN ABDULLAH</t>
  </si>
  <si>
    <t>S PS $AM IPPT (0530-1000)</t>
  </si>
  <si>
    <t>P $AM ER (0600-1000)</t>
  </si>
  <si>
    <t>SCH3 PS $PM SOC (1615-1900)</t>
  </si>
  <si>
    <t xml:space="preserve">B $AM ER (0600-1100) </t>
  </si>
  <si>
    <t>TRAINING</t>
  </si>
  <si>
    <t>S $AM ER (0600-1000)</t>
  </si>
  <si>
    <t>SCH 3 $L CS/ATP</t>
  </si>
  <si>
    <t>B $M ISAD (0503-2000)</t>
  </si>
  <si>
    <t>PRMC $M LSV 3 (0730-2130)</t>
  </si>
  <si>
    <t>SCH 2 $L CS/ATP</t>
  </si>
  <si>
    <t>O $BTP (0530-2359)</t>
  </si>
  <si>
    <t>A $PM ER (1530-2000)</t>
  </si>
  <si>
    <t>N $AM ER (0700-0930)</t>
  </si>
  <si>
    <t>V $BTP (0500-2359)</t>
  </si>
  <si>
    <t>BCLS</t>
  </si>
  <si>
    <t>MSP RESERVE DATE</t>
  </si>
  <si>
    <t>CFC POH ZHE KAI EZEKIEL</t>
  </si>
  <si>
    <t>P $PM CC (1600-2000)</t>
  </si>
  <si>
    <t>P $PM ER (1600-2000)</t>
  </si>
  <si>
    <t>V $AM CC (0600-1000)</t>
  </si>
  <si>
    <t>M $AM CC (0630-1000)</t>
  </si>
  <si>
    <t>FC OFF</t>
  </si>
  <si>
    <t>V $PM SOC (1600-2000)</t>
  </si>
  <si>
    <t>DRC</t>
  </si>
  <si>
    <t>P $BTP (0500-2359)</t>
  </si>
  <si>
    <t>V $AM ER (0600-1000)</t>
  </si>
  <si>
    <t>O $AM ER (0600-0930)</t>
  </si>
  <si>
    <t>B $BTP (0530-2359)</t>
  </si>
  <si>
    <t>V $M HG (0500-2100)</t>
  </si>
  <si>
    <t>N $AM SAF DAY (0700-1000)</t>
  </si>
  <si>
    <t>S $AM CC (0600-1000)</t>
  </si>
  <si>
    <t>V $PM ER (1600-2000)</t>
  </si>
  <si>
    <t>S $PM IPPT (1545-2000)</t>
  </si>
  <si>
    <t>M $AM IPPT (0530-0930)</t>
  </si>
  <si>
    <t>V $AM IPPT (0530-1000)</t>
  </si>
  <si>
    <t>A $BTP (0500-2359)</t>
  </si>
  <si>
    <t>WISDOM MC</t>
  </si>
  <si>
    <t>S $BTP (0500-2359)</t>
  </si>
  <si>
    <t>S $M HG (0500-2100)</t>
  </si>
  <si>
    <t>M $PM SOC (1600-2000)</t>
  </si>
  <si>
    <t>M PS $PM SOC (1600-1830)</t>
  </si>
  <si>
    <t>V $PM CC (1600-2000)</t>
  </si>
  <si>
    <t>R $PM CC (1600-2000)</t>
  </si>
  <si>
    <t>R $PM ER (1600-2000)</t>
  </si>
  <si>
    <t>B $PM CC (1530-2000)</t>
  </si>
  <si>
    <t>S $PM CC (1600-2000)</t>
  </si>
  <si>
    <t>N $AM ER (0630-0930)</t>
  </si>
  <si>
    <t>S $PM ER (1600-2000)</t>
  </si>
  <si>
    <t>P $M HG (0500-2100)</t>
  </si>
  <si>
    <t>R/V/N $M ISAD (0500-2000)</t>
  </si>
  <si>
    <t>M $PM IPPT (1600-2000)</t>
  </si>
  <si>
    <t>PTE JAY DEOL FROST</t>
  </si>
  <si>
    <t>SHADOW 2 (AMEER)</t>
  </si>
  <si>
    <t>PTE MUHAMMAD AQIL HAMZAH BIN SYELDRICK</t>
  </si>
  <si>
    <t>SHADOW 1</t>
  </si>
  <si>
    <t>SHADOW 2</t>
  </si>
  <si>
    <t>SHADOW 3</t>
  </si>
  <si>
    <t>SHADOW 4</t>
  </si>
  <si>
    <t>D $PM CC (1530-2000)</t>
  </si>
  <si>
    <t>N VACC 2</t>
  </si>
  <si>
    <t>NATIONAL DAY</t>
  </si>
  <si>
    <t>P/FFI S/FFI</t>
  </si>
  <si>
    <t>O/FFI, E VACC 2</t>
  </si>
  <si>
    <t>M/FFI, DE (4, 5, H)</t>
  </si>
  <si>
    <t>DE (L, T, U, W)</t>
  </si>
  <si>
    <t>R/FFI, V VACC 2, R VACC 2</t>
  </si>
  <si>
    <t>U VACC 1 (2SIR)</t>
  </si>
  <si>
    <t>E/FFI, F VACC 1</t>
  </si>
  <si>
    <t>A/FFI, W VACC 1 (2SIR)</t>
  </si>
  <si>
    <t>T VACC 1 (2SIR)</t>
  </si>
  <si>
    <t>B/FFI, D/FFI, J VACC 1</t>
  </si>
  <si>
    <t>B VACC 2, E/FATTEST</t>
  </si>
  <si>
    <t>dont give</t>
  </si>
  <si>
    <t>C $AM NDP PARADE (0700-1000)</t>
  </si>
  <si>
    <t>M/O/N $M BIC (0530-2100)</t>
  </si>
  <si>
    <t>AM MA</t>
  </si>
  <si>
    <t>PM MA</t>
  </si>
  <si>
    <t>O PS $AM SOC (0600-1100)</t>
  </si>
  <si>
    <t>MediaCorp thing</t>
  </si>
  <si>
    <t>N $BTP (0530-2359)</t>
  </si>
  <si>
    <t>HQBMTC $AM IPPT (0500-1000)</t>
  </si>
  <si>
    <t>N $M HG (0530-2000)</t>
  </si>
  <si>
    <t>P $PM 8KM RM (1600-1900)</t>
  </si>
  <si>
    <t>P $PM RE-8KM RM (1600-1900)</t>
  </si>
  <si>
    <t>A $M BIC (0530-2000)</t>
  </si>
  <si>
    <t>SCH 1 $M RE-12KM RM (1400-2359)</t>
  </si>
  <si>
    <t>S $M 12KM RM (1600-2359)</t>
  </si>
  <si>
    <t>N $AM ER (0600-0930)</t>
  </si>
  <si>
    <t>MO TALK</t>
  </si>
  <si>
    <t>NDE</t>
  </si>
  <si>
    <t>R $PM 8KM RM (1600-2000)</t>
  </si>
  <si>
    <t>V $M 12KM RM (1600-2359)</t>
  </si>
  <si>
    <t>B $M RE-SITTEST (1800-2359)</t>
  </si>
  <si>
    <t>B $M RE-SITTEST (0000-1700)</t>
  </si>
  <si>
    <t>L RE$BTP (0530-2359)</t>
  </si>
  <si>
    <t>V $PM 8KM RM (1600-2000)</t>
  </si>
  <si>
    <t>D $M 12KM RM (1400-2359)</t>
  </si>
  <si>
    <t>give</t>
  </si>
  <si>
    <t>NDP (phototaking)</t>
  </si>
  <si>
    <t>NDP (DINNER)</t>
  </si>
  <si>
    <t>M $PM IPPT (1500-1830)</t>
  </si>
  <si>
    <t>M $PM SOC TEST (1600-1830)</t>
  </si>
  <si>
    <t>E $M 12KM RM (1400-2359)</t>
  </si>
  <si>
    <t>SCH 3 $M RE-12KM RM (1600-2359)</t>
  </si>
  <si>
    <t>R $AM RE-IPPT (0500-1000)</t>
  </si>
  <si>
    <t>A $BTP (0530-2000)</t>
  </si>
  <si>
    <t>O $AM 8KM RM (0600-0930)</t>
  </si>
  <si>
    <t>R $M HG (0500-2000)</t>
  </si>
  <si>
    <t>D $PM 8KM RM (1530-2000)</t>
  </si>
  <si>
    <t>O $M 12KM RM (1430-2359)</t>
  </si>
  <si>
    <t>A $AM ER (0600-1100)</t>
  </si>
  <si>
    <t>O PS $AM SOC (0600-0930)</t>
  </si>
  <si>
    <t>M $AM ER (0600-0930) + MO TALK</t>
  </si>
  <si>
    <t>M $M 12KM RM (1430-2359)</t>
  </si>
  <si>
    <t>P/S $M BIC (0530-2000)</t>
  </si>
  <si>
    <t>P $M 12KM RM (1600-2359)</t>
  </si>
  <si>
    <t>R/V $M BIC (0530-2000)</t>
  </si>
  <si>
    <t>BMTC $M GP-REHEARSAL (0630-1800)</t>
  </si>
  <si>
    <t>S $M RE-HG (0500-1900)</t>
  </si>
  <si>
    <t>R $M 12KM RM (1600-2359)</t>
  </si>
  <si>
    <t>E $PM SOC TEST (1530-2000)</t>
  </si>
  <si>
    <t>MATCH (PM)</t>
  </si>
  <si>
    <t>P $AM REIFC (0700-1300)</t>
  </si>
  <si>
    <t>C $M ISAD (0530-2000)</t>
  </si>
  <si>
    <t>SHADOW 4 (AMEER)</t>
  </si>
  <si>
    <t>M $PM 8KM RM (1545-1830)</t>
  </si>
  <si>
    <t>S $PM 8KM RM (1600-1900)</t>
  </si>
  <si>
    <t>S $AM SOC TEST (0600-1000)</t>
  </si>
  <si>
    <t>B $M 12KM RM (1400-2359)</t>
  </si>
  <si>
    <t>SA AWARD</t>
  </si>
  <si>
    <t>SCH 2 $M RE-12KM RM (1400-2359)</t>
  </si>
  <si>
    <t>E $AM 8KM RM (0600-1100)</t>
  </si>
  <si>
    <t>R $AM SOC TEST (0600-1000)</t>
  </si>
  <si>
    <t>O $AM IPPT (0530-0930)</t>
  </si>
  <si>
    <t>M $AM ER (0630-1030)</t>
  </si>
  <si>
    <t>L $AM IPPT (0530-0900)</t>
  </si>
  <si>
    <t>H $AM IPPT (0530-0900)</t>
  </si>
  <si>
    <t>GX24 RM</t>
  </si>
  <si>
    <t>GP (NO MORE SB1)</t>
  </si>
  <si>
    <t>LULL PERIOD NO MORE SB1 ------&gt;</t>
  </si>
  <si>
    <t>W VACC 2, U VACC 2</t>
  </si>
  <si>
    <t>T VACC 2</t>
  </si>
  <si>
    <t>RM OFF</t>
  </si>
  <si>
    <t>COHESION</t>
  </si>
  <si>
    <t>GP BLOCK</t>
  </si>
  <si>
    <t>NO. 1 SIZING</t>
  </si>
  <si>
    <t>CPL MUHAMMAD IZZAN RIZAL</t>
  </si>
  <si>
    <t>ON COURSE</t>
  </si>
  <si>
    <t>OL + COHESION</t>
  </si>
  <si>
    <t>NO MORE DUTIES</t>
  </si>
  <si>
    <t>CPL NOR HAKIM BIN NOR AZMAN</t>
  </si>
  <si>
    <t>d</t>
  </si>
  <si>
    <t>dg</t>
  </si>
  <si>
    <t>MM + PHLEBO</t>
  </si>
  <si>
    <t>PHLEBO</t>
  </si>
  <si>
    <t>NDP OFF</t>
  </si>
  <si>
    <t>PHLEBO COURSE</t>
  </si>
  <si>
    <t>RM (8KM) $AM</t>
  </si>
  <si>
    <t>MOVIE + PM AL</t>
  </si>
  <si>
    <t>E $L ATP/CS (0530-2359)</t>
  </si>
  <si>
    <t>L $AM ER (0630-1000)</t>
  </si>
  <si>
    <t>LCP ALPHA KELVIN ISAAC BIN MUHAMMAD MCKEVIN LAWRENCE</t>
  </si>
  <si>
    <t>L $M ISAD (0545-1500)</t>
  </si>
  <si>
    <t>C $AM IPPT (0530-1100) + MATCH (PM)</t>
  </si>
  <si>
    <t>L $AM IPPT (0530-1000)</t>
  </si>
  <si>
    <t>H $PM ER (1600-1830)</t>
  </si>
  <si>
    <t>SCH 2 $AM RE-8KM RM (0600-1100)</t>
  </si>
  <si>
    <t>SCH 2 $PM IPPT (1630-1800)</t>
  </si>
  <si>
    <t>B PS $AM IPPT (0530 -1100)</t>
  </si>
  <si>
    <t>H $AM IPPT (0530-1000)</t>
  </si>
  <si>
    <t>H $AM ER (0630-1000)</t>
  </si>
  <si>
    <t>PTE JASON TAN JIAN CHEN</t>
  </si>
  <si>
    <t>SHADOW 1 (IZZAN)</t>
  </si>
  <si>
    <t>SHADOW 2 (JAY) PM</t>
  </si>
  <si>
    <t>SHADOW 3 (ALPHA)</t>
  </si>
  <si>
    <t>SHADOW 4 (AQIL)</t>
  </si>
  <si>
    <t>PTE MUHAMAD LUTFIL AL-HADI</t>
  </si>
  <si>
    <t>PTE JARRETT TSING KEE JIN</t>
  </si>
  <si>
    <t>PTE CHEN DENG FENG</t>
  </si>
  <si>
    <t>PTE MARK WU</t>
  </si>
  <si>
    <t>PTE CASEY JOSEPH LOUIS</t>
  </si>
  <si>
    <t>T VACC 2, DE (2ND, 7TH, D)</t>
  </si>
  <si>
    <t xml:space="preserve"> DE (R, V2SIR, W2SIR)</t>
  </si>
  <si>
    <t>L VACC 2, DE (1ST, K, O)</t>
  </si>
  <si>
    <t>U VACC 1(2SIR)</t>
  </si>
  <si>
    <t>DEEPAVALI</t>
  </si>
  <si>
    <t>MSP!!!</t>
  </si>
  <si>
    <t>CPL MUHAMMAD AQIL BIN ABDULLAH</t>
  </si>
  <si>
    <t>PM AL</t>
  </si>
  <si>
    <t>L $AM SOC (0530-09300</t>
  </si>
  <si>
    <t>D $AM CC (0600-1100)</t>
  </si>
  <si>
    <t>L $AM CC (0630-0930)</t>
  </si>
  <si>
    <t>H $PM PS SOC (1545-1830)</t>
  </si>
  <si>
    <t>H $AM ER (0630-0930)</t>
  </si>
  <si>
    <t>H $AM CC(0630-0930)</t>
  </si>
  <si>
    <t>H $PM CC (1545-1830)</t>
  </si>
  <si>
    <t>L $AM CC (0615 -0930)</t>
  </si>
  <si>
    <t xml:space="preserve">C $BTP (0530-2359) </t>
  </si>
  <si>
    <t>C $AM IPPT (0500-1100)</t>
  </si>
  <si>
    <t>R $M ISAD (0500-2000)</t>
  </si>
  <si>
    <t>H $AM IPPT (0530-0930)</t>
  </si>
  <si>
    <t>H $AM SOC (0600-0930)  +PM MA</t>
  </si>
  <si>
    <t>K $M ISAD (0530 -1600)</t>
  </si>
  <si>
    <t>D $AM IPPT (0500-1100)</t>
  </si>
  <si>
    <t>O $PM ER (1545-1830)</t>
  </si>
  <si>
    <t>DA?</t>
  </si>
  <si>
    <t>K $AM ER (0630-0930</t>
  </si>
  <si>
    <t>SHADOW 1 (AQIL)</t>
  </si>
  <si>
    <t>SHADOW 2 (AQIL)</t>
  </si>
  <si>
    <t>SHADOW 3 (WAN)</t>
  </si>
  <si>
    <t>L $PM IPPT (1700-2000)</t>
  </si>
  <si>
    <t xml:space="preserve"> PM AL</t>
  </si>
  <si>
    <t>PTE EUAN TING</t>
  </si>
  <si>
    <t>SHADOW 2 (JAY)</t>
  </si>
  <si>
    <t>SHADOW 4 (WAN)</t>
  </si>
  <si>
    <t>K $PM ER (1545-1830)</t>
  </si>
  <si>
    <t>T VACC 1</t>
  </si>
  <si>
    <t>V VACC 2</t>
  </si>
  <si>
    <t>Updated on: 26/10/1018</t>
  </si>
  <si>
    <t>CPL MOHD AMEER KHAN S/O BASHIR ISMAIL</t>
  </si>
  <si>
    <t>C $M 12 KM RM (1400-2359)</t>
  </si>
  <si>
    <t>B (MALAYSIA)</t>
  </si>
  <si>
    <t>H $M RE 12 KM RM (1700 - 2359)</t>
  </si>
  <si>
    <t>R $PM PERSMTAFF SOC (1530 -2000)</t>
  </si>
  <si>
    <t>H $M 12KM RM (1400-2359)</t>
  </si>
  <si>
    <t>LCP MUHAMMAD AQIL HAMZAH BIN SYELDRICK</t>
  </si>
  <si>
    <t xml:space="preserve">C $AM 8KM (0600-1100) </t>
  </si>
  <si>
    <t>R $AM 8KM (0600-1000)</t>
  </si>
  <si>
    <t>F $M 12 KM RM (1400-2359)</t>
  </si>
  <si>
    <t>N $AM IPPT (0500-1100)</t>
  </si>
  <si>
    <t>N $M ISAD (0530-2000)</t>
  </si>
  <si>
    <t>L $AM 8KM (0600-1100)</t>
  </si>
  <si>
    <t>O $PM ER (1530 - 20000)</t>
  </si>
  <si>
    <t>K $BTP (0530 -2359)</t>
  </si>
  <si>
    <t>C $M RE-IFC (0600-1500)</t>
  </si>
  <si>
    <t>L $M 12KM RM (1400-2359)</t>
  </si>
  <si>
    <t>H $M RE IFC (0700-1400)</t>
  </si>
  <si>
    <t>WEDDING</t>
  </si>
  <si>
    <t xml:space="preserve"> F $M BIC (0530 -2000)</t>
  </si>
  <si>
    <t>D $AM 8KM (0600-1100)</t>
  </si>
  <si>
    <t>K $PM ER (1530-2000)</t>
  </si>
  <si>
    <t>F $AM RE-IPPT (0500-1100)</t>
  </si>
  <si>
    <t>L $AM IPPT (0500-1100)</t>
  </si>
  <si>
    <t>H $AM 8KM (0600-1100)</t>
  </si>
  <si>
    <t>H $PM ER (1530-2000)</t>
  </si>
  <si>
    <t>H $PM IPPT (1530-2000)</t>
  </si>
  <si>
    <t>L $AM PERSMTAFF SOC(0540-1100)</t>
  </si>
  <si>
    <t>SCH1 $M HQ GP REHEARSAL(0800 - 1700)</t>
  </si>
  <si>
    <t>L $PM PERSMTAFF SOC (1530 -2000)</t>
  </si>
  <si>
    <t>D $M 12 KM RM (1400-2359)</t>
  </si>
  <si>
    <t>C $M RE-12KM RM (1400-2359)</t>
  </si>
  <si>
    <t>L $AM PERSMTAFF SOC(0600-1100)</t>
  </si>
  <si>
    <t>GX24</t>
  </si>
  <si>
    <t>LULL PERIOD (NO MORE SB1)</t>
  </si>
  <si>
    <t>CST?</t>
  </si>
  <si>
    <t>P VACC 2 (42SAR)</t>
  </si>
  <si>
    <t>S VACC 2 (42SAR) / NEW YEARS EVE</t>
  </si>
  <si>
    <t>GP B</t>
  </si>
  <si>
    <t>BAND</t>
  </si>
  <si>
    <t>SCH2 $AM TEKONG 8 KM (0515-1100</t>
  </si>
  <si>
    <t>PERFORMANCE</t>
  </si>
  <si>
    <t>HL</t>
  </si>
  <si>
    <t>TX B</t>
  </si>
  <si>
    <t>SCH1 $AM TEKONG 8KM (0515-1100)</t>
  </si>
  <si>
    <t>CPL MARK TAN YIH</t>
  </si>
  <si>
    <t>RM RECCE</t>
  </si>
  <si>
    <t>N $AM IPPPT (0500-1100)</t>
  </si>
  <si>
    <t>R $L ATP/CS (0600-2359)</t>
  </si>
  <si>
    <t>SCH 2 $M RE GX (0600-1300)</t>
  </si>
  <si>
    <t>E $AM IPPT (0500-1100)</t>
  </si>
  <si>
    <t>N $AM ER (0600-1100)</t>
  </si>
  <si>
    <t>42SAR $M ISAD (1000-2200)</t>
  </si>
  <si>
    <t>N $PM PS SOC TEST (1600-2000)</t>
  </si>
  <si>
    <t>HQBMTC $M GP REHEARSAL  (0800-1700)</t>
  </si>
  <si>
    <t>OIL</t>
  </si>
  <si>
    <t>H $L ATP/CS (0515-2359)</t>
  </si>
  <si>
    <t>A $AM IPPT (0500-1100)</t>
  </si>
  <si>
    <t>PTE GERALD TAN</t>
  </si>
  <si>
    <t>PTE FANG JIANGRUI</t>
  </si>
  <si>
    <t>PTE HO SHENGHUI HAYDEN</t>
  </si>
  <si>
    <t>PTE CHIA TECK IAN</t>
  </si>
  <si>
    <t>PTE ADBEEL YEO</t>
  </si>
  <si>
    <t>PTE QUEK ZI YI</t>
  </si>
  <si>
    <t>NEW YEARS</t>
  </si>
  <si>
    <t>U VACC 1 (42SAR)</t>
  </si>
  <si>
    <t>P VACC 1 (BMT)</t>
  </si>
  <si>
    <t>T VACC 1 (42SAR)</t>
  </si>
  <si>
    <t>MSP / L VACC 1</t>
  </si>
  <si>
    <t>M VACC 1</t>
  </si>
  <si>
    <t>CONFINEMENT ENDS</t>
  </si>
  <si>
    <t>CPL KARTHIKRAM KRISHNAN</t>
  </si>
  <si>
    <t>AMEER/WAN BACK UP</t>
  </si>
  <si>
    <t>FARABI BACK UP</t>
  </si>
  <si>
    <t>BCLS COURSE</t>
  </si>
  <si>
    <t>CPL FARABI BIN ZULKIFLI</t>
  </si>
  <si>
    <t>N $PM CC (1530-2000)</t>
  </si>
  <si>
    <t>N $PM SOC (1530-2000)</t>
  </si>
  <si>
    <t>A $AM IPPT (0500-1000)</t>
  </si>
  <si>
    <t>B $AM IPPT(0500-1100)</t>
  </si>
  <si>
    <t xml:space="preserve">AMPT </t>
  </si>
  <si>
    <t>CPL RICKY NG RUIQI</t>
  </si>
  <si>
    <t>RC $FC</t>
  </si>
  <si>
    <t>CPL MUHAMED AMIR BIN AHMAD FAIZAL</t>
  </si>
  <si>
    <t>N $M HG (0515-2000)</t>
  </si>
  <si>
    <t xml:space="preserve"> M $AM IPPT (0500-1100)</t>
  </si>
  <si>
    <t>N $BTP (0515-2359)</t>
  </si>
  <si>
    <t>STAY IN</t>
  </si>
  <si>
    <t>CPL WAN FARID BIN ABDULLAH</t>
  </si>
  <si>
    <t>N $PM CC (1530-20000</t>
  </si>
  <si>
    <t>L $AM CC (0600-1100)</t>
  </si>
  <si>
    <t>B $BTP (0630-2359)</t>
  </si>
  <si>
    <t>ALPHA BACK UP</t>
  </si>
  <si>
    <t>M $AM IPPT (0500-1100</t>
  </si>
  <si>
    <t>FC OFF?</t>
  </si>
  <si>
    <t>B $AM IPPT (0500-1100)</t>
  </si>
  <si>
    <t>R $AM IPPT (0500-1000)</t>
  </si>
  <si>
    <t>R $PM SOC (1530-2000)</t>
  </si>
  <si>
    <t>R $PM IPPT (1500-2000)</t>
  </si>
  <si>
    <t>BACKUP</t>
  </si>
  <si>
    <t>F $AM IPPT(0500-1100)</t>
  </si>
  <si>
    <t>L $M HG (0515-2000)</t>
  </si>
  <si>
    <t>SHADOW?</t>
  </si>
  <si>
    <t>R $BTP (0530-2359)</t>
  </si>
  <si>
    <t>PTE APPLE YEO</t>
  </si>
  <si>
    <t>M $M ISAD (0515-2000)</t>
  </si>
  <si>
    <t>A VACC 2</t>
  </si>
  <si>
    <t>E VACC 2</t>
  </si>
  <si>
    <t>J VACC 1</t>
  </si>
  <si>
    <t>L VACC 2 M VACC 2</t>
  </si>
  <si>
    <t>N $AM 8KM (0600-1100)</t>
  </si>
  <si>
    <t>J $AM IPPT (0500-1100)</t>
  </si>
  <si>
    <t>M $AM 8KM (0600-1100)</t>
  </si>
  <si>
    <t>UNC</t>
  </si>
  <si>
    <t>CHALET</t>
  </si>
  <si>
    <t>NSMEN $AM IPPT</t>
  </si>
  <si>
    <t>SCH1 $M GP REHEARSAL (0700-1700)</t>
  </si>
  <si>
    <t>S $M RE-SIT TEST (1800-2359)</t>
  </si>
  <si>
    <t>S $M RE-SIT TEST (0000-1800)</t>
  </si>
  <si>
    <t>LCP JAY DEOL FROST</t>
  </si>
  <si>
    <t>R $M 12KM (1615 - 2359)</t>
  </si>
  <si>
    <t>E $AM REIPPT (0500-1100)</t>
  </si>
  <si>
    <t>LCP JASON TAN JIAN CHEN</t>
  </si>
  <si>
    <t>N $M 12KM (1400-2359)</t>
  </si>
  <si>
    <t>J $M ISAD (0515-2000)</t>
  </si>
  <si>
    <t>SCH1 HQ $M GP REHEARSAL (0700-1700)</t>
  </si>
  <si>
    <t>M $PM IPPT (1500-2000)</t>
  </si>
  <si>
    <t>K $M HG (0515-2000)</t>
  </si>
  <si>
    <t>B $M REIFC (0700-1300)</t>
  </si>
  <si>
    <t>CFC MARK TAN YIH</t>
  </si>
  <si>
    <t>BYE :(</t>
  </si>
  <si>
    <t>LCP CHEN DENG FENG</t>
  </si>
  <si>
    <t>F $M RE12KM (1400-2359)</t>
  </si>
  <si>
    <t>LCP EUAN TING</t>
  </si>
  <si>
    <t>N $AM PS SOC (0600-1100)</t>
  </si>
  <si>
    <t>K $BTP (0515-2359)</t>
  </si>
  <si>
    <t>R $AM PS SOC (0600-1000)</t>
  </si>
  <si>
    <t>L $M 12KM (1400-2359)</t>
  </si>
  <si>
    <t>N $M BIC (0630-1400)</t>
  </si>
  <si>
    <t>LCP MARK WU</t>
  </si>
  <si>
    <t>FCOFF</t>
  </si>
  <si>
    <t>6TH $AM ICT IPPT (0500-1030)</t>
  </si>
  <si>
    <t>E $M 12KM (1400-2359)</t>
  </si>
  <si>
    <t>L $AM PS SOC (0600-1100)</t>
  </si>
  <si>
    <t>K $M BIC (1000-1700)</t>
  </si>
  <si>
    <t>HQ NSMEN $AM IPPT</t>
  </si>
  <si>
    <t>HQ $M BLAST GRENADE TRIALS (0800-1800)</t>
  </si>
  <si>
    <t>A $PM PS SOC (1500-2000)</t>
  </si>
  <si>
    <t>L $M BIC (0515-2000)</t>
  </si>
  <si>
    <t>L $AM PS SOC(0600-1100)</t>
  </si>
  <si>
    <t>B $AM 8KM (0600-1100)</t>
  </si>
  <si>
    <t>N $M BIC (0515-2000)</t>
  </si>
  <si>
    <t>N $M RE 12 KM (1400-2359)</t>
  </si>
  <si>
    <t>L $BTP (0515-2359)</t>
  </si>
  <si>
    <t>A $M 12KM (1400-2359)</t>
  </si>
  <si>
    <t>L $M RE 12 KM (1400-2359)</t>
  </si>
  <si>
    <t>N $PM PS SOC (1530-2000)</t>
  </si>
  <si>
    <t>N $PM ER (1530-2000)</t>
  </si>
  <si>
    <t>N $PM IPPT (1530-2000)</t>
  </si>
  <si>
    <t>A $PM SOC ( 1530-2000)</t>
  </si>
  <si>
    <t>R $PM IPPT (1530-2000)</t>
  </si>
  <si>
    <t>L $BTP (0515 -2359)</t>
  </si>
  <si>
    <t>F $M 12KM (1400-2359)</t>
  </si>
  <si>
    <t>K $M RE 12 KM (1400-2359)</t>
  </si>
  <si>
    <t>R $M BIC (0500-1200)</t>
  </si>
  <si>
    <t>RAMADHAN STARTS</t>
  </si>
  <si>
    <t>GRADUATION</t>
  </si>
  <si>
    <t>RESERVE</t>
  </si>
  <si>
    <t>CNY OFF</t>
  </si>
  <si>
    <r>
      <rPr>
        <b/>
        <sz val="9"/>
        <color rgb="FF000000"/>
        <rFont val="Times New Roman"/>
        <charset val="134"/>
      </rPr>
      <t>PMO</t>
    </r>
    <r>
      <rPr>
        <b/>
        <sz val="1"/>
        <color rgb="FF000000"/>
        <rFont val="Times New Roman"/>
        <charset val="134"/>
      </rPr>
      <t>FF</t>
    </r>
  </si>
  <si>
    <t>CPL RAZIN HILMANSYAH BIN ROSLI</t>
  </si>
  <si>
    <t>J $AM ER (0600-1100)</t>
  </si>
  <si>
    <t>CPL SEE WEI ZHI</t>
  </si>
  <si>
    <t>SCH 1/2 $BTP (0530-2359)</t>
  </si>
  <si>
    <t>REGX $AM (0630-0900)</t>
  </si>
  <si>
    <t xml:space="preserve">AM MA </t>
  </si>
  <si>
    <t>K $AM SOC</t>
  </si>
  <si>
    <t>SCH 3/4 $BTP (0530-2359)</t>
  </si>
  <si>
    <t>TPP $AM IPPT (0600-1100)</t>
  </si>
  <si>
    <t>BYE</t>
  </si>
  <si>
    <t>RC $FC (0500-2100)</t>
  </si>
  <si>
    <t>PTE EKLAYVA</t>
  </si>
  <si>
    <t>PTE ASHWIN</t>
  </si>
  <si>
    <t>PTE ZHONGHAO</t>
  </si>
  <si>
    <t>PTE DERRICK</t>
  </si>
  <si>
    <t>PTE GOH DI XUAN</t>
  </si>
  <si>
    <t>LCP HAZIQ</t>
  </si>
  <si>
    <t>PTE WILLARD</t>
  </si>
  <si>
    <t>CFC FARABI BIN ZULKIFLI</t>
  </si>
  <si>
    <t>OWADIO!!</t>
  </si>
  <si>
    <t>CFC PANG JUN YUAN</t>
  </si>
  <si>
    <t>O $PM SOC PERMSTAFF (1530-2000)</t>
  </si>
  <si>
    <t>O $M HG (0515-2000)</t>
  </si>
  <si>
    <t>J $AM SOC (0600-1100)</t>
  </si>
  <si>
    <t xml:space="preserve">R $PM SOC </t>
  </si>
  <si>
    <t>O $PM SOC (1530-2000)</t>
  </si>
  <si>
    <t>O $AM IPPT (0500-1100)</t>
  </si>
  <si>
    <t>B $M ISAD (0530-2000)</t>
  </si>
  <si>
    <t>O $M ISAD (0515-2000)</t>
  </si>
  <si>
    <t>O $PM CC (1530-2000)</t>
  </si>
  <si>
    <t>O $BTP (0515-2359)</t>
  </si>
  <si>
    <t>J $AM CC (0600-1100)</t>
  </si>
  <si>
    <t>J $PM SOC (1530-2000)</t>
  </si>
  <si>
    <t>J $M HG (0515-2000)</t>
  </si>
  <si>
    <t>C $BTP (0530-2359</t>
  </si>
  <si>
    <t>C $AM CC (0500-1100)</t>
  </si>
  <si>
    <t xml:space="preserve">C $FC </t>
  </si>
  <si>
    <t>D $BTP (0530-2359</t>
  </si>
  <si>
    <t>J $AM IPPT (0600-1100)</t>
  </si>
  <si>
    <t xml:space="preserve">D $FC </t>
  </si>
  <si>
    <t>J $BTP (0515-2359)</t>
  </si>
  <si>
    <t>N PS $PM SOC (1530-2000)</t>
  </si>
  <si>
    <t>N $AM SOC (0600-1100)</t>
  </si>
  <si>
    <t>J VACC 2</t>
  </si>
  <si>
    <t>labour day</t>
  </si>
  <si>
    <t>DIPESNSE COURSE</t>
  </si>
  <si>
    <t>MSP BRIEFING</t>
  </si>
  <si>
    <t>HQ BMTC $AM IPPT (0530-0930)</t>
  </si>
  <si>
    <t>CPL MARK WU</t>
  </si>
  <si>
    <t>PMMA</t>
  </si>
  <si>
    <t>R $PM SOC(1530-2000)</t>
  </si>
  <si>
    <t>C $AM PS SOC (0600-1100)</t>
  </si>
  <si>
    <t>C $PM PS SOC (1530-2000)</t>
  </si>
  <si>
    <t>SERVE+</t>
  </si>
  <si>
    <t>PTE YAN SHENG</t>
  </si>
  <si>
    <t>POLLING DAY</t>
  </si>
  <si>
    <t>D VACC 2</t>
  </si>
  <si>
    <t>K VACC 2 N VACC 2</t>
  </si>
  <si>
    <t>A VACC 1 R VACC 2</t>
  </si>
  <si>
    <t>LCP MUHAMAD LUTFIL AL-HADI</t>
  </si>
  <si>
    <t>NSC</t>
  </si>
  <si>
    <t>D $M 12KM(1400-2359)</t>
  </si>
  <si>
    <t>PMO</t>
  </si>
  <si>
    <t>ICT $AM IPPT (0600-1100)</t>
  </si>
  <si>
    <t>BDAY</t>
  </si>
  <si>
    <t>CPL JASON TAN JIAN CHEN</t>
  </si>
  <si>
    <t>LCP JARRETT TSING KEE JIN</t>
  </si>
  <si>
    <t>GP $M REHEARSAL (0730-1700)</t>
  </si>
  <si>
    <t>C $M 12KM (1400-2359)</t>
  </si>
  <si>
    <t>C $M HG (0500-2000)</t>
  </si>
  <si>
    <t>D $M 12KM (1400-2359)</t>
  </si>
  <si>
    <t>J $AM ER(0600-1100)</t>
  </si>
  <si>
    <t>A $AM IPPT(0500-1100)</t>
  </si>
  <si>
    <t>LCP HO SHENGHUI HAYDEN</t>
  </si>
  <si>
    <t>C $PM SOC (1500-2000)</t>
  </si>
  <si>
    <t>LCP CHIA TECK IAN</t>
  </si>
  <si>
    <t>O $PM 8KM (1530-2000)</t>
  </si>
  <si>
    <t>R $M 8KM RM (1600-2000)</t>
  </si>
  <si>
    <t>R $PM IPPT(1500-2000)</t>
  </si>
  <si>
    <t>J $M 12KM (1400-2359)</t>
  </si>
  <si>
    <t>SCH1 $MRE RE 12KM (1600-2359)</t>
  </si>
  <si>
    <t>LCP QUEK ZI YI</t>
  </si>
  <si>
    <t>O $M 12KM (1400-2359)</t>
  </si>
  <si>
    <t>N $M RE-12KM (1400-2359)</t>
  </si>
  <si>
    <t>off</t>
  </si>
  <si>
    <t>D $AM IPPT (0500-100)</t>
  </si>
  <si>
    <t>J $AM 8KM (0600-1100)</t>
  </si>
  <si>
    <t>SAF DP</t>
  </si>
  <si>
    <t>M $AM IPPT(0500-1100)</t>
  </si>
  <si>
    <t>R $M BIC (0500-1300)</t>
  </si>
  <si>
    <t>C $AM 8KM (0600-1100)</t>
  </si>
  <si>
    <t>FC OIL</t>
  </si>
  <si>
    <t>A $PM PS SOC (1530-2000)</t>
  </si>
  <si>
    <t>S $M RE-IFC (0600-1500)</t>
  </si>
  <si>
    <t>C $AM IPPT (0500-1000)</t>
  </si>
  <si>
    <t>J $M BIC (0515-2000)</t>
  </si>
  <si>
    <t xml:space="preserve">AL </t>
  </si>
  <si>
    <t>R $AM SOC (0530-1000)</t>
  </si>
  <si>
    <t>O $FC RE-SIT TEST (1800)</t>
  </si>
  <si>
    <t>O $FC RE-SIT TEST</t>
  </si>
  <si>
    <t>C  RE$BTP(0600-2000)</t>
  </si>
  <si>
    <t>PM OL</t>
  </si>
  <si>
    <t>Hari Raya Haji</t>
  </si>
  <si>
    <t>CPL MUHAMMAD AQIL HAMZAH BIN SYELDRICK</t>
  </si>
  <si>
    <t>GX $AM 8KM</t>
  </si>
  <si>
    <t>Labour Day OIL</t>
  </si>
  <si>
    <t>F $AM ER 0600-1100</t>
  </si>
  <si>
    <t>BMT $PM SAF DAY</t>
  </si>
  <si>
    <t>CPL CHEN DENG FENG</t>
  </si>
  <si>
    <t>CPL EUAN TING</t>
  </si>
  <si>
    <t xml:space="preserve">CPL SEE WEI ZHI </t>
  </si>
  <si>
    <t>VESAK OIL</t>
  </si>
  <si>
    <t>DISPENSE</t>
  </si>
  <si>
    <t xml:space="preserve">CPL WAN FARID BIN ABDULLAH </t>
  </si>
  <si>
    <t xml:space="preserve">PTE GERALD TAN </t>
  </si>
  <si>
    <t>M $AM IPPT 0500-1100</t>
  </si>
  <si>
    <t>M $AM ER 0600-1100</t>
  </si>
  <si>
    <t xml:space="preserve">APS </t>
  </si>
  <si>
    <t>WISDOM TOOTH</t>
  </si>
  <si>
    <t>BMT $AM SAF DAY</t>
  </si>
  <si>
    <t>R $PM SOC (1530-1800)</t>
  </si>
  <si>
    <t>SCH 2 $AM SOC (0600-1100)</t>
  </si>
  <si>
    <t>TPP $PM IPPT (1530-1720)</t>
  </si>
  <si>
    <t xml:space="preserve">PTE EKLAYVA </t>
  </si>
  <si>
    <t>SAF DAY TRAINING</t>
  </si>
  <si>
    <t>SCH 1 $M ISAD 0530-2000</t>
  </si>
  <si>
    <t>SAF DAY - 2200 hrs report</t>
  </si>
  <si>
    <t>SAF DAY PARADE</t>
  </si>
  <si>
    <t xml:space="preserve">PTE ASHWIN </t>
  </si>
  <si>
    <t>B $AM IPPT 0500-1100</t>
  </si>
  <si>
    <t>U $L ATP/CS (0530-2359)</t>
  </si>
  <si>
    <t>F $AM IPPT 0500-1100</t>
  </si>
  <si>
    <t>R $AM IPPT (0500-1100)</t>
  </si>
  <si>
    <t>N $L ATP/CS  0515-2359</t>
  </si>
  <si>
    <t>GP $M REHERSEAL (0700-1200)</t>
  </si>
  <si>
    <t>A $AM IPPT 0500-1100</t>
  </si>
  <si>
    <t>SCH 3 $AM IPPT (0500-1000)</t>
  </si>
  <si>
    <t>DE (1GDS)</t>
  </si>
  <si>
    <t>DE (K B3/B4) (O)</t>
  </si>
  <si>
    <t>GOOD FRIDAY OFF</t>
  </si>
  <si>
    <t>EMSA BRIEF @NSC</t>
  </si>
  <si>
    <t>HARI RAYA OIL</t>
  </si>
  <si>
    <t>WISDOM SURGERY</t>
  </si>
  <si>
    <t>AWARD CEREMONY</t>
  </si>
  <si>
    <t>Wedding Prep</t>
  </si>
  <si>
    <t xml:space="preserve">PM MA </t>
  </si>
  <si>
    <t>V $AM IPPT (0500-1000)</t>
  </si>
  <si>
    <t>W $AM CC (0600-1000)</t>
  </si>
  <si>
    <t>TPP $AM IPPT (0900-1050)</t>
  </si>
  <si>
    <t>W $AM IPPT (0500-1000)</t>
  </si>
  <si>
    <t>M $BTP (0515-1100)</t>
  </si>
  <si>
    <t>LCP EKLAYVA PENGALI</t>
  </si>
  <si>
    <t>O $AM IPPT (0600-1100)</t>
  </si>
  <si>
    <t>LCP ASHWIN GUNASEKERAN</t>
  </si>
  <si>
    <t>B $PM SOC TEST (1530-2000)</t>
  </si>
  <si>
    <t>LCP ZHAO ZHONGHAO</t>
  </si>
  <si>
    <t>R PS $PM SOC TEST (1500-2000)</t>
  </si>
  <si>
    <t>LCP DERRICK CHIN</t>
  </si>
  <si>
    <t>V $M HG (0500-2000)</t>
  </si>
  <si>
    <t>LCP GOH DI XUAN</t>
  </si>
  <si>
    <t>LCP MUHAMMAD HAZIQ BIN MOHAMED HESHAM</t>
  </si>
  <si>
    <t>M $AM ER (0600-1100)</t>
  </si>
  <si>
    <t>PTE WONG JI FENG WILLARD</t>
  </si>
  <si>
    <t>LCP KUEH YAN SHENG</t>
  </si>
  <si>
    <t>PTE MUHAMAD ZULKHAIRI BIN MOHAMAD SAPARI</t>
  </si>
  <si>
    <t>A $PM ER (1530-20000</t>
  </si>
  <si>
    <t>R PS $AM SOC TEST (0500-1000)</t>
  </si>
  <si>
    <t>PTE SAMUEL TAN ENG WEE</t>
  </si>
  <si>
    <t>M $PM ER (1530-20000</t>
  </si>
  <si>
    <t>PTE CHYE JING AN MAXIMUS</t>
  </si>
  <si>
    <t>M $AM IPPT (0500-1100)</t>
  </si>
  <si>
    <t>W $BTP (0500-2359)</t>
  </si>
  <si>
    <t>PTE MATTHEW HWANG YEW SENG</t>
  </si>
  <si>
    <t>R/V/W $M ISAD (0500-2000)</t>
  </si>
  <si>
    <t>D $M HG (0530-20000</t>
  </si>
  <si>
    <t>PTE TAN JUN YANG KELVIN</t>
  </si>
  <si>
    <t>F $PM ER (1530-2000)</t>
  </si>
  <si>
    <t>F $AM ER (0600-1100)</t>
  </si>
  <si>
    <t>Svc total = 58</t>
  </si>
  <si>
    <t>P VACC 2 &amp; R VACC 1</t>
  </si>
  <si>
    <t>N VACC 1 &amp; W VACC 2</t>
  </si>
  <si>
    <t>CMC VISIT &amp; K VACC 2</t>
  </si>
  <si>
    <t>CNY DAY 1</t>
  </si>
  <si>
    <t>CNY DAY 2</t>
  </si>
  <si>
    <t>Svc avg = 7.25</t>
  </si>
  <si>
    <t>TO ADD</t>
  </si>
  <si>
    <t>TO MINUS</t>
  </si>
  <si>
    <t>Friday Duty</t>
  </si>
  <si>
    <t>CPL MUHAMAD LUTFIL AL-HADI</t>
  </si>
  <si>
    <t>BREAK FAST</t>
  </si>
  <si>
    <t>CHRISTMAS OIL</t>
  </si>
  <si>
    <t xml:space="preserve">CPL GERALD TAN </t>
  </si>
  <si>
    <t>CS/B</t>
  </si>
  <si>
    <t>CPL FANG JIANGRUI</t>
  </si>
  <si>
    <t>CFC JAY DEOL FROST</t>
  </si>
  <si>
    <t>no more duty</t>
  </si>
  <si>
    <t>owadio</t>
  </si>
  <si>
    <t>CPL JARRETT TSING KEE JIN</t>
  </si>
  <si>
    <t>COVER RESERVE</t>
  </si>
  <si>
    <t>LCP WONG JI FENG WILLARD</t>
  </si>
  <si>
    <t xml:space="preserve">PTE KOO YI XIAN RAPHAEL </t>
  </si>
  <si>
    <t>Outfield Reserve</t>
  </si>
  <si>
    <t>F $AM RM (0600-1100)</t>
  </si>
  <si>
    <t>SHADOW CS</t>
  </si>
  <si>
    <t>A $PM SOC (1530-2000)</t>
  </si>
  <si>
    <t>MEDICAL RECCE</t>
  </si>
  <si>
    <t>R $AM ER (0500-1000)</t>
  </si>
  <si>
    <t>CPL SAMUEL TAN ENG WEE</t>
  </si>
  <si>
    <t>SCH 1 RE-IPPT $AM (0500-1100)</t>
  </si>
  <si>
    <t>LCP MATTHEW HWANG YEW SENG</t>
  </si>
  <si>
    <t xml:space="preserve">PTE IGNATIUS QUEK </t>
  </si>
  <si>
    <t>xmas oil</t>
  </si>
  <si>
    <t>Al</t>
  </si>
  <si>
    <t>al</t>
  </si>
  <si>
    <t>P $AM IPPT (0500-1000)</t>
  </si>
  <si>
    <t>SHADOW SENDOUT</t>
  </si>
  <si>
    <t>PTE MENDEZ RALPH JUSTINE MACALINO</t>
  </si>
  <si>
    <t>LCP APPLE YEO</t>
  </si>
  <si>
    <t>New Year OIL</t>
  </si>
  <si>
    <t>LCP EKLAYVA PINGALI</t>
  </si>
  <si>
    <t>CFC MARK WU</t>
  </si>
  <si>
    <t>burfday</t>
  </si>
  <si>
    <t>CPL HO SHENGHUI HAYDEN</t>
  </si>
  <si>
    <t>BMTC $BTP ASM (0400-2359)</t>
  </si>
  <si>
    <t>CPL DERRICK CHIN</t>
  </si>
  <si>
    <t>P $PM PERM SOC (1700-2000)</t>
  </si>
  <si>
    <t>OVERSEAS</t>
  </si>
  <si>
    <t>CPL ASHWIN GUNASEKERAN</t>
  </si>
  <si>
    <t>P $AM 8KM (0500-1100)</t>
  </si>
  <si>
    <t>F $AM SOC (0600-1100)</t>
  </si>
  <si>
    <t>Birthday plans</t>
  </si>
  <si>
    <t xml:space="preserve">LCP KUEH YAN SHENG </t>
  </si>
  <si>
    <t>LCP MUHAMMAD YASIR BIN MUHAMMAD HIJAZ</t>
  </si>
  <si>
    <t>M $PM IPPT (1530-2000)</t>
  </si>
  <si>
    <t>CFC JASON TAN JIAN CHEN</t>
  </si>
  <si>
    <t>LCP CHYE JING AN MAXIMUS</t>
  </si>
  <si>
    <t>C $AM FC</t>
  </si>
  <si>
    <t>F $M RM (1400-2359)</t>
  </si>
  <si>
    <t>C $PM PERM SOC (1700-2000)</t>
  </si>
  <si>
    <t>LCP TAN JUN YANG KELVIN</t>
  </si>
  <si>
    <t>L $PM PERM SOC (1700-2000)</t>
  </si>
  <si>
    <t>A $AM RM (0600-1100)</t>
  </si>
  <si>
    <t>B for BDAY🤪</t>
  </si>
  <si>
    <t>P $M RE RM (2000-0100)</t>
  </si>
  <si>
    <t>LCP ZHANG ZHONGHAO</t>
  </si>
  <si>
    <t>M $BTP (0515-2359)</t>
  </si>
  <si>
    <t>LCP MACASERO TROY ADRIAN LARUMBE</t>
  </si>
  <si>
    <t>SHADOW CS (READ CS GUIDE)</t>
  </si>
  <si>
    <t>LCP MUHAMAD ZULKHAIRI BIN MOHAMAD SAPARI</t>
  </si>
  <si>
    <t>BMTC $BTP ASM (0400-2359) @SAFTI</t>
  </si>
  <si>
    <t>B $AM RM (0600-1100)</t>
  </si>
  <si>
    <t>P $M 12KM (1600-2359)</t>
  </si>
  <si>
    <t>RE-IFC $M (0600-1400), 7th Coy</t>
  </si>
  <si>
    <t>C $AM PERM SOC (0600-1100)</t>
  </si>
  <si>
    <t xml:space="preserve">LCP RON NG </t>
  </si>
  <si>
    <t>M $M RESITEST (1800-2359)</t>
  </si>
  <si>
    <t>M $M RESITEST (0515-2359)</t>
  </si>
  <si>
    <t>S $PM IPPT (1600-2359)</t>
  </si>
  <si>
    <t>LCP TRAN MINH KHOA</t>
  </si>
  <si>
    <t>C $M RM (1400-2359)</t>
  </si>
  <si>
    <t xml:space="preserve">LCP STEPHEN TAY </t>
  </si>
  <si>
    <t>HQ $AM IPPT (0730-0920)</t>
  </si>
  <si>
    <t xml:space="preserve">PTE EDWARD GAN BOON WEI </t>
  </si>
  <si>
    <t>P $M HG (0500-2000)</t>
  </si>
  <si>
    <t>J $PM IPPT (1530-2000)</t>
  </si>
  <si>
    <t>SCH 1 $M RE-RM (1400-2359)</t>
  </si>
  <si>
    <t>PTE RAIYAN ZUFAYRI BIN MOHAMAD HELMY</t>
  </si>
  <si>
    <t>B $M RM (1400-2359)</t>
  </si>
  <si>
    <t>C $PM IPPT (1530-2000)</t>
  </si>
  <si>
    <t>PTE CHOA ZONGHAN ETIENNE</t>
  </si>
  <si>
    <t>B $PM IPPT(1530-2000)</t>
  </si>
  <si>
    <t>A $M RM (1400-2359)</t>
  </si>
  <si>
    <t>P $M BIC (1330-1830)</t>
  </si>
  <si>
    <t>L $M RE 12KM RM (1400-2359)</t>
  </si>
  <si>
    <t>L $BTP (0545-2359)</t>
  </si>
  <si>
    <t>LCP SHLOK PUROHIT</t>
  </si>
  <si>
    <t>C $PM CC (1530-2000)</t>
  </si>
  <si>
    <t>LCP HYDER ISKANDAR BIN ZULKILFILY</t>
  </si>
  <si>
    <t>DENTAL MA</t>
  </si>
  <si>
    <t>C $M RE-12KM (0530-1000)</t>
  </si>
  <si>
    <t>Cbt total =</t>
  </si>
  <si>
    <t>SERVICE POINTS</t>
  </si>
  <si>
    <t xml:space="preserve">Cbt avg = </t>
  </si>
  <si>
    <t>8.78 ~ 9</t>
  </si>
  <si>
    <t>COMBAT POINTS</t>
  </si>
  <si>
    <t>TOTAL POINTS</t>
  </si>
  <si>
    <t>SKILLS FUTURE</t>
  </si>
  <si>
    <t>GP (at night)</t>
  </si>
  <si>
    <t>GP $M</t>
  </si>
  <si>
    <t>WISDOM</t>
  </si>
  <si>
    <t>SCH 1 $AM GX PHASE 1 (0400-1200)</t>
  </si>
  <si>
    <t>SCT SAMUEL TAN ENG WEE</t>
  </si>
  <si>
    <t>ADMIN SPEC CADET COURSE</t>
  </si>
  <si>
    <t xml:space="preserve">COVER RESERVE </t>
  </si>
  <si>
    <t>GX $PM</t>
  </si>
  <si>
    <t>GX</t>
  </si>
  <si>
    <t>HQ $AM TPP IPPT (0600-1030)</t>
  </si>
  <si>
    <t>GX $M</t>
  </si>
  <si>
    <t>Mum's Birthday</t>
  </si>
  <si>
    <t>S $M ATP/CS (0500-2359)</t>
  </si>
  <si>
    <t>SCH 1 $M GP REHEARSAL (0800-1700)</t>
  </si>
  <si>
    <t>SHADOW OUTSIDE CS</t>
  </si>
  <si>
    <t>S $AM IPPT (0500-1000)</t>
  </si>
  <si>
    <t>L $AM GX PHASE 1 (0400-1200)</t>
  </si>
  <si>
    <t>P $AM GX PHASE 1 (0400-1200)</t>
  </si>
  <si>
    <t>R/S $M ISAD (0500-1430)</t>
  </si>
  <si>
    <t>T $PM SOC (1700-2000)</t>
  </si>
  <si>
    <t>(1430HRS) MA</t>
  </si>
  <si>
    <t>(0910HRS) MA</t>
  </si>
  <si>
    <t>L $BTP ATP/REBTP (0515-2359)</t>
  </si>
  <si>
    <t>RAYA VISITING</t>
  </si>
  <si>
    <t>S $AM ER (0500-1000)</t>
  </si>
  <si>
    <t>S $PM ER (1530-1830)</t>
  </si>
  <si>
    <t>REMEDIAL COY $FC</t>
  </si>
  <si>
    <t>B (Dental)</t>
  </si>
  <si>
    <t>svc avg = 6</t>
  </si>
  <si>
    <t>cbt avg = 7.5</t>
  </si>
  <si>
    <t xml:space="preserve">             </t>
  </si>
  <si>
    <t xml:space="preserve">DE </t>
  </si>
  <si>
    <t>LUTFIL OPEN HSE</t>
  </si>
  <si>
    <t>N RE-VACC</t>
  </si>
  <si>
    <t>60 Finale</t>
  </si>
  <si>
    <t>MSP / O RE VACC</t>
  </si>
  <si>
    <t>Friends Open house</t>
  </si>
  <si>
    <t>COMPONENT TRAINING</t>
  </si>
  <si>
    <t xml:space="preserve">       </t>
  </si>
  <si>
    <t>AM MA PM AL</t>
  </si>
  <si>
    <t>CFC JARRETT TSING KEE JIN</t>
  </si>
  <si>
    <t>PM WISDOM</t>
  </si>
  <si>
    <t>R $AM CC (0500-1000)</t>
  </si>
  <si>
    <t>WEEKEND OUTFIELD RESERVE</t>
  </si>
  <si>
    <t xml:space="preserve">LCP KOO YI XIAN RAPHAEL </t>
  </si>
  <si>
    <t>3SG SAMUEL TAN ENG WEE</t>
  </si>
  <si>
    <t>D $AM IPPT (0530-1100) CFM ALR AH</t>
  </si>
  <si>
    <t xml:space="preserve">LCP IGNATIUS QUEK </t>
  </si>
  <si>
    <t>PTE DANIEL ISKANDAR BIN SANUSI</t>
  </si>
  <si>
    <t>S $M HG (0500-1830)</t>
  </si>
  <si>
    <t>QINGMING</t>
  </si>
  <si>
    <t>S $PM CC (1530-1830)</t>
  </si>
  <si>
    <t>SISTER BIRTHDAY</t>
  </si>
  <si>
    <t>R $PM CC (1530-1830)</t>
  </si>
  <si>
    <t>OWADIO</t>
  </si>
  <si>
    <t>CFC DERRICK CHIN</t>
  </si>
  <si>
    <t>D $M HG (0500-2000)</t>
  </si>
  <si>
    <t>T $PM IPPT (1530-1830)</t>
  </si>
  <si>
    <t xml:space="preserve"> DISPENSE </t>
  </si>
  <si>
    <t xml:space="preserve">DISPENSE </t>
  </si>
  <si>
    <t>(STARLIGHT)</t>
  </si>
  <si>
    <t>T $AM ER (0500-1000)</t>
  </si>
  <si>
    <t>J PERM SOC $PM (1500-2000)</t>
  </si>
  <si>
    <t>T $AM IPPT (0500-1000)</t>
  </si>
  <si>
    <t>R $PM IPPT (1530-1830)</t>
  </si>
  <si>
    <t xml:space="preserve">LCP EDWARD GAN BOON WEI </t>
  </si>
  <si>
    <t>SHADOW INSIDE CS</t>
  </si>
  <si>
    <t>J $BTP (0530-2359)</t>
  </si>
  <si>
    <t>LCP RAIYAN ZUFAYRI BIN MOHAMAD HELMY</t>
  </si>
  <si>
    <t>E $BTP (0500-2300)</t>
  </si>
  <si>
    <t>S PERM $PM SOC (1700-2000)</t>
  </si>
  <si>
    <t>T $M ISAD (0500-1730)</t>
  </si>
  <si>
    <t>S $AM CC (0500-1000)</t>
  </si>
  <si>
    <t>PTE MUHAMMAD SHAUKI BIN MOHD SHAM</t>
  </si>
  <si>
    <t>SHADOW COVER</t>
  </si>
  <si>
    <t>D $BTP (0500-2300)</t>
  </si>
  <si>
    <t>T $PM ER (1630-1830)</t>
  </si>
  <si>
    <t>PTE HUANG JIHUI</t>
  </si>
  <si>
    <t>E $M HG (0500-2000)</t>
  </si>
  <si>
    <t xml:space="preserve">HQ ICT $AM IPPT (0600-1030) </t>
  </si>
  <si>
    <t xml:space="preserve">E $FC </t>
  </si>
  <si>
    <t>PTE MUHAMMAD HAMZA ZUBERI</t>
  </si>
  <si>
    <t>PTE RAGURAMAN ANIRUDH</t>
  </si>
  <si>
    <t>NUMBER OF DM</t>
  </si>
  <si>
    <t>DE, AMPT</t>
  </si>
  <si>
    <t>L,N VACC 2</t>
  </si>
  <si>
    <t>V VACC 1, AMPT</t>
  </si>
  <si>
    <t>O,M VACC 2</t>
  </si>
  <si>
    <t>diff</t>
  </si>
  <si>
    <t>CNY OIL</t>
  </si>
  <si>
    <t>AM MA + PM AL</t>
  </si>
  <si>
    <t>Bday</t>
  </si>
  <si>
    <t>CPL GOH DI XUAN</t>
  </si>
  <si>
    <t>OUTFIELD RESERVE</t>
  </si>
  <si>
    <t>R $PM RM (1530-1830)</t>
  </si>
  <si>
    <t>SKILLSFUTURE</t>
  </si>
  <si>
    <t>GP OFF</t>
  </si>
  <si>
    <t>K $AM IPPT (0500-1100</t>
  </si>
  <si>
    <t>E $AM 8KM RM (0500-1100)</t>
  </si>
  <si>
    <t>J $AM RE-IPPT (0500-1000)</t>
  </si>
  <si>
    <t>E $M RM (1400-2359)</t>
  </si>
  <si>
    <t>F $M HG (0600-2300)</t>
  </si>
  <si>
    <t>E $AM RE-IPPT (0500-1100)</t>
  </si>
  <si>
    <t>SCH 3 $PM PERMSTAFF SOC (1730-1930)</t>
  </si>
  <si>
    <t>E $AM SOC (0600-1100)</t>
  </si>
  <si>
    <t>F $BTP (0500-2300)</t>
  </si>
  <si>
    <t>R $M RM (1400-2359)</t>
  </si>
  <si>
    <t>T $BTP (0500-2359)</t>
  </si>
  <si>
    <t>T $FC</t>
  </si>
  <si>
    <t>S $PM RM (1530-1830)</t>
  </si>
  <si>
    <t>D $M RM (1400-2359)</t>
  </si>
  <si>
    <t>D $AM RE-IPPT (0500-1000)</t>
  </si>
  <si>
    <t>R $M BIC (1300-2359)</t>
  </si>
  <si>
    <t>D $PM 8KM RM (1400-2300)</t>
  </si>
  <si>
    <t>HQ $AM IPPT (0530-1100)</t>
  </si>
  <si>
    <t>F $M BIC (0500-2300)</t>
  </si>
  <si>
    <t>S $AM IPPT (1530-1830)</t>
  </si>
  <si>
    <t>HQ $PM TPP IPPT (1430-1830)</t>
  </si>
  <si>
    <t>FC WEEKEND OIL</t>
  </si>
  <si>
    <t>D $M BIC (0500-2300)</t>
  </si>
  <si>
    <t>mc</t>
  </si>
  <si>
    <t>S $AM RE-IPPT (0500-1000)</t>
  </si>
  <si>
    <t>D $M RE-IFC (0700-1300)</t>
  </si>
  <si>
    <t>J $PM PERMSTAFF SOC (1530-2000)</t>
  </si>
  <si>
    <t>E $M RE-RM 12KM (1400-2359)</t>
  </si>
  <si>
    <t>TAURUS $M RE-IFC (0500-1530)</t>
  </si>
  <si>
    <t>D $AM SOC (0600-1100)</t>
  </si>
  <si>
    <t>J $M RE-BTP (0515-2359)</t>
  </si>
  <si>
    <t>T $M HG (0500-2359)</t>
  </si>
  <si>
    <t>J $PM RE-IPPT (1530-1830)</t>
  </si>
  <si>
    <t>E $AM 4KM RM (0600-?)</t>
  </si>
  <si>
    <t>J $M BIC (0515 2000)</t>
  </si>
  <si>
    <t>SCH 3 $M RE-RM (1430-2359)</t>
  </si>
  <si>
    <t>J $M 12KM RM (1400-2359)</t>
  </si>
  <si>
    <t>E $AM 8KM RM</t>
  </si>
  <si>
    <t>S $M RM (1400-2359)</t>
  </si>
  <si>
    <t>GP REHEARSAL $M (0800-1800)</t>
  </si>
  <si>
    <t>J $PM 8KM RM (1530-2000)</t>
  </si>
  <si>
    <t>CPL TAN ZONG HONG JORDAN</t>
  </si>
  <si>
    <t>LCP GOH SONG YEE, ETHAN</t>
  </si>
  <si>
    <t>VACCINE SUPERVISOR COURSE</t>
  </si>
  <si>
    <t>4TH $PM CC PM</t>
  </si>
  <si>
    <t>PTE KOH KAH SENG</t>
  </si>
  <si>
    <t>7TH $FC</t>
  </si>
  <si>
    <t>5TH $AM IPPT AM</t>
  </si>
  <si>
    <t>PTE LUTH HARITH AFIF BIN NORFIFI</t>
  </si>
  <si>
    <t>PTE MATTHEW WILLIAM TAN</t>
  </si>
  <si>
    <t>AM DA</t>
  </si>
  <si>
    <t>1ST + 5TH $PM WEAPON PRESENTATION</t>
  </si>
  <si>
    <t>1ST $AM IPPT</t>
  </si>
  <si>
    <t>3SG THOTA DEV ADITYA</t>
  </si>
  <si>
    <t>4TH $FC</t>
  </si>
  <si>
    <t>EX LANCER TRAINING @ SAFTI</t>
  </si>
  <si>
    <t>LANCER TRG</t>
  </si>
  <si>
    <t>2ND $FC RE-SIT TEST</t>
  </si>
  <si>
    <t>SAFTI</t>
  </si>
  <si>
    <t>EX LANCER</t>
  </si>
  <si>
    <t>CFC MUHAMMAD AMSYAR SUFI BIN SUNARDI</t>
  </si>
  <si>
    <t>STC LEAVE</t>
  </si>
  <si>
    <t>4TH $M BIC PM</t>
  </si>
  <si>
    <t>CFC BRENDON TOH YI CHEN</t>
  </si>
  <si>
    <t>CFC AINSLEY YAP SHENG JIE</t>
  </si>
  <si>
    <t>4TH $AM 8KM RM</t>
  </si>
  <si>
    <t>CFC KOH KAI JIE, ETHAN</t>
  </si>
  <si>
    <t>OUTFIELD/BTP RESERVE</t>
  </si>
  <si>
    <t>LCP LIM CHU FENG</t>
  </si>
  <si>
    <t>2ND $FC</t>
  </si>
  <si>
    <t>2ND $AM IPPT</t>
  </si>
  <si>
    <t>SCH WIDE $AM RE-RM</t>
  </si>
  <si>
    <t>CPL TAN TZE JUE JULIAN</t>
  </si>
  <si>
    <t>4TH $BTP (0500-2300)</t>
  </si>
  <si>
    <t>$FC RE-IFC SCH WIDE</t>
  </si>
  <si>
    <t>OFF (GOOD PERFORMANCE)</t>
  </si>
  <si>
    <t>3SG HO JI XUAN ISAAC</t>
  </si>
  <si>
    <t>2ND $AM 8KM RM</t>
  </si>
  <si>
    <t>$PM SOC PERMSTAFF</t>
  </si>
  <si>
    <t>LCP JOVAN CHUA RUI CHENG</t>
  </si>
  <si>
    <t>2ND + 4TH $PM 12KM RM</t>
  </si>
  <si>
    <t>LCP LAN ZHI XIANG</t>
  </si>
  <si>
    <t>4TH $BTP (0500 - 2300)</t>
  </si>
  <si>
    <t>PTE DAANYAAL ABDUL AZEEZ JANJUA</t>
  </si>
  <si>
    <t>2ND $BTP (0500 - 2300)</t>
  </si>
  <si>
    <t>PTE SUNDARARAJU DHANUSH</t>
  </si>
  <si>
    <t>2ND $M BIC AM</t>
  </si>
  <si>
    <t>T $PM 6KM RM</t>
  </si>
  <si>
    <t xml:space="preserve">4TH $AM IPPT </t>
  </si>
  <si>
    <t>NUMBER OF SB</t>
  </si>
  <si>
    <t>NUMBER OF CS</t>
  </si>
  <si>
    <t>NUMBER OF AE</t>
  </si>
  <si>
    <t>TOTAL DUTY TEAM STRENGTH</t>
  </si>
  <si>
    <t>f</t>
  </si>
  <si>
    <t xml:space="preserve">VESAK DAY </t>
  </si>
  <si>
    <t>GP RECCE</t>
  </si>
  <si>
    <t>OPERATION</t>
  </si>
  <si>
    <t>HL?</t>
  </si>
  <si>
    <t>AL-'APPROVED</t>
  </si>
  <si>
    <t>R $AM GX PHASE 1 (0400-1230)</t>
  </si>
  <si>
    <t>ALB RETURN STORES</t>
  </si>
  <si>
    <t>P $AM ER (0500-1030)</t>
  </si>
  <si>
    <t>R $AM PERMSTAFF SOC (0500-1030)</t>
  </si>
  <si>
    <t>WISDOM TOOTH EXTRACTION</t>
  </si>
  <si>
    <t>5TH $PM ER</t>
  </si>
  <si>
    <t>5TH $AM ER (0730-0920)</t>
  </si>
  <si>
    <t>S $AM GX PHASE 1 (0400-1230)</t>
  </si>
  <si>
    <t>C $M ISAD (0600-1800)</t>
  </si>
  <si>
    <t xml:space="preserve">4TH COY $PM PERMSTAFF SOC </t>
  </si>
  <si>
    <t>P $AM IPPT (0500-1030)</t>
  </si>
  <si>
    <t>T $AM GX PHASE 1 (0400-1230)</t>
  </si>
  <si>
    <t>HQ $AM IPPT (0720-1320)</t>
  </si>
  <si>
    <t>1ST $PM ER (1630-1820)</t>
  </si>
  <si>
    <t>GP REHEARSAL $M</t>
  </si>
  <si>
    <t>PENDING OIL</t>
  </si>
  <si>
    <t>1ST $AM ER (0730-0920)</t>
  </si>
  <si>
    <t>F CS/ATP $BTP (0600-2359)</t>
  </si>
  <si>
    <t>1ST $AM ER (0720-0930)</t>
  </si>
  <si>
    <t>GX OFF</t>
  </si>
  <si>
    <t>OFF (WEEKEND FIELDCAMP COVER)</t>
  </si>
  <si>
    <t>FULL 5 DAY IFC COVER OFF</t>
  </si>
  <si>
    <t>LCP KOH KAH SENG</t>
  </si>
  <si>
    <t>SHADOW DM</t>
  </si>
  <si>
    <t>SCH 4 $AM GX PHASE 1 (0400-1230)</t>
  </si>
  <si>
    <t>AM MA + PM OFF (WEEKEND BIC COVER)</t>
  </si>
  <si>
    <t>SCH 4 PERMSTAFF ATP/CS $BTP</t>
  </si>
  <si>
    <t>PM DA</t>
  </si>
  <si>
    <t>STOCKTAKE OFF</t>
  </si>
  <si>
    <t>SB (EXTRA)</t>
  </si>
  <si>
    <t>VESAK DAY OIL</t>
  </si>
  <si>
    <t>AMPT FIRST TIME PASS OFF</t>
  </si>
  <si>
    <t>PHLEBO @ NSC</t>
  </si>
  <si>
    <t>1B MOBILEMET AM OFF</t>
  </si>
  <si>
    <t xml:space="preserve">5TH $PM ER (1630-1820) </t>
  </si>
  <si>
    <t>POST MARCH GX BOOK IN</t>
  </si>
  <si>
    <t>5TH $AM ER (0720-0930)</t>
  </si>
  <si>
    <t xml:space="preserve">GOOD PERFORMANCE OFF (CSFFI) </t>
  </si>
  <si>
    <t>1ST $AM IPPT (0730-0920)</t>
  </si>
  <si>
    <t>GOOD PERFORMANCE OFF (SAS STOCKTAKE)</t>
  </si>
  <si>
    <t>GP OFF (JUNE)</t>
  </si>
  <si>
    <t>CPL JOVAN CHUA RUI CHENG</t>
  </si>
  <si>
    <t>OFF - GOOD PERFORMANCE FOR CS FFI BY DR SAKTHI</t>
  </si>
  <si>
    <t>OFF - GP MARCH 2026</t>
  </si>
  <si>
    <t>CPL LAN ZHI XIANG</t>
  </si>
  <si>
    <t>5TH $PM ER (1630-1820)</t>
  </si>
  <si>
    <t>AM MA NEW YEAR OIL PM OFF</t>
  </si>
  <si>
    <t>GX OFF (MARCH)</t>
  </si>
  <si>
    <t>LCP DAANYAAL ABDUL AZEEZ JANJUA</t>
  </si>
  <si>
    <t>5TH $AM IPPT (0730-0920)</t>
  </si>
  <si>
    <t>OFF - GOOD PERFORMANCE FOR STOCK TAKE BY DR CALEB</t>
  </si>
  <si>
    <t>1ST + 5TH $M ISAD (0730-1120) (CONDUCTED BY 5TH, K COY JOINING)</t>
  </si>
  <si>
    <t>6TH COY VACC 1</t>
  </si>
  <si>
    <t>2ND COY VACC 1</t>
  </si>
  <si>
    <t xml:space="preserve">CFC GERALD TAN </t>
  </si>
  <si>
    <t>AM AL + PM MA</t>
  </si>
  <si>
    <t>S $PM PERMSTAFF SOC (1630-1930)</t>
  </si>
  <si>
    <t>CPL WONG JI FENG WILLARD</t>
  </si>
  <si>
    <t>S $AM IPPT (0500-1030)</t>
  </si>
  <si>
    <t xml:space="preserve">CS1 </t>
  </si>
  <si>
    <t>PTE KERK NATHAN</t>
  </si>
  <si>
    <t>RHMC</t>
  </si>
  <si>
    <t>PTE OWEN LEE</t>
  </si>
  <si>
    <t>LCP JARED JUAY (BCF)</t>
  </si>
  <si>
    <t>LCP AHMAD IMRAN (BCF)</t>
  </si>
  <si>
    <t>LCP LAU KAN SHEN (BCF)</t>
  </si>
  <si>
    <t xml:space="preserve">   </t>
  </si>
  <si>
    <t>PTE JEROME TEO (BCF)</t>
  </si>
  <si>
    <t>PTE EUGENE ANG (BCF)</t>
  </si>
  <si>
    <t>PTE JAR RUI (BCF)</t>
  </si>
  <si>
    <t>O $M HG (0515-2200)</t>
  </si>
  <si>
    <t>CPL QUEK ZI YI</t>
  </si>
  <si>
    <t>STARLIGHT OIL</t>
  </si>
  <si>
    <t>P $AM IPPT (0530-1030)</t>
  </si>
  <si>
    <t>bday</t>
  </si>
  <si>
    <t>P $PM CC (1530-1830)</t>
  </si>
  <si>
    <t>APS</t>
  </si>
  <si>
    <t>2nd $PM CC (1630-1820)</t>
  </si>
  <si>
    <t>CPL ZHANG ZHONGHAO</t>
  </si>
  <si>
    <t>HQ $AM IPPT</t>
  </si>
  <si>
    <t xml:space="preserve"> 5th $AM CC (0730-0920)</t>
  </si>
  <si>
    <t>CPL TAN JUN YANG KELVIN</t>
  </si>
  <si>
    <t>A $PM PERMSTAFF SOC (1500-2000)</t>
  </si>
  <si>
    <t xml:space="preserve">1st $AM CC (0730-0920)   </t>
  </si>
  <si>
    <t xml:space="preserve">1st $AM IPPT (0730-0920)    </t>
  </si>
  <si>
    <t>S $M HG (0500-2030)</t>
  </si>
  <si>
    <t>HQ $AM SAF DAY (0615-0930)</t>
  </si>
  <si>
    <t>A $AM IPPT (0530-11000</t>
  </si>
  <si>
    <t>P $AM ER</t>
  </si>
  <si>
    <t>K $AM IPPT (0500-1100)</t>
  </si>
  <si>
    <t>K $PM PERM SOC (1530-2000)</t>
  </si>
  <si>
    <t>B $M ISAD (0600-2000)</t>
  </si>
  <si>
    <t>LCP CHOA ZONGHAN ETIENNE</t>
  </si>
  <si>
    <t>S $M ISAD (0500-1730)</t>
  </si>
  <si>
    <t>5th $PM CC (1630-1820)</t>
  </si>
  <si>
    <t>CPL HYDER ISKANDAR BIN ZULKILFILY</t>
  </si>
  <si>
    <t>1st $AM ER (0730-0920)</t>
  </si>
  <si>
    <t>S $AM CC (0530-1030)</t>
  </si>
  <si>
    <t>K $PM PERMSTAFF SOC (1530-2000)</t>
  </si>
  <si>
    <t>LCP MUHAMMAD SHAUKI BIN MOHD SHAM</t>
  </si>
  <si>
    <t>5th $AM IPPT (0730-0920)</t>
  </si>
  <si>
    <t xml:space="preserve">OUTFIELD RESERVE </t>
  </si>
  <si>
    <t>LCP HUANG JIHUI</t>
  </si>
  <si>
    <t>K $AM CC (0600-1100)</t>
  </si>
  <si>
    <t>6th $PM CC (1630-1820)</t>
  </si>
  <si>
    <t>LCP MUHAMMAD HAMZA ZUBERI</t>
  </si>
  <si>
    <t>O $AM ER (0600-1100)</t>
  </si>
  <si>
    <t>2nd $AM IPPT (0730-0920)</t>
  </si>
  <si>
    <t>LCP RAGURAMAN ANIRUDH</t>
  </si>
  <si>
    <t>C $M HG (0600-2000)</t>
  </si>
  <si>
    <t>1st $M HG (0500-2000)</t>
  </si>
  <si>
    <t>PTE PATIL AMEYA MANOJ</t>
  </si>
  <si>
    <t>PTE ROYSTON SEOW</t>
  </si>
  <si>
    <t>B</t>
  </si>
  <si>
    <t>1st $FC</t>
  </si>
  <si>
    <t xml:space="preserve">1st $FC           </t>
  </si>
  <si>
    <t>AM MA          PM OFF</t>
  </si>
  <si>
    <t>6th $AM IPPT (0730-0920)</t>
  </si>
  <si>
    <t>6th $M HG (0500-2000)</t>
  </si>
  <si>
    <t>PTMC</t>
  </si>
  <si>
    <t>OFF - LANCER</t>
  </si>
  <si>
    <t>LANCER OFF</t>
  </si>
  <si>
    <t>NIL</t>
  </si>
  <si>
    <t>DA PM</t>
  </si>
  <si>
    <t>good preformance off</t>
  </si>
  <si>
    <t>MARCH GP COVER AM OFF</t>
  </si>
  <si>
    <t>NEW YEARS OIL</t>
  </si>
  <si>
    <t xml:space="preserve">MSP REHEARSAL </t>
  </si>
  <si>
    <t>6TH $PM CC (1630-1820)</t>
  </si>
  <si>
    <t>5TH $FC</t>
  </si>
  <si>
    <t>2ND $PM CC</t>
  </si>
  <si>
    <t>P $AM CC (0500-1030)</t>
  </si>
  <si>
    <t xml:space="preserve">2nd $M HG (0500-2000)    </t>
  </si>
  <si>
    <t xml:space="preserve">2ND + 6TH $AM ISAD (0730-0920)  </t>
  </si>
  <si>
    <t>OFF- FULL IFC OFF</t>
  </si>
  <si>
    <t>5TH $PM CC</t>
  </si>
  <si>
    <t>GP OFF (AM)</t>
  </si>
  <si>
    <t xml:space="preserve"> 1st $FC</t>
  </si>
  <si>
    <t>MA AM</t>
  </si>
  <si>
    <t>OIL CNY DUTY</t>
  </si>
  <si>
    <t>2ND + 6TH $PM WEAPON PRES (1930-2130)</t>
  </si>
  <si>
    <t>SB1 (EXTRA)</t>
  </si>
  <si>
    <t>PERMSTAFF $AM SOC</t>
  </si>
  <si>
    <t>6TH $AM IPPT</t>
  </si>
  <si>
    <t>5TH $M HG (0500-2000)</t>
  </si>
  <si>
    <t xml:space="preserve">5th $FC       </t>
  </si>
  <si>
    <t>temp cover row</t>
  </si>
  <si>
    <t xml:space="preserve">      </t>
  </si>
  <si>
    <t>2nd $FC</t>
  </si>
  <si>
    <t>PT PERSONNEL</t>
  </si>
  <si>
    <t>RH PERSONNEL</t>
  </si>
  <si>
    <t>NAME</t>
  </si>
  <si>
    <t>BATCH</t>
  </si>
  <si>
    <t>AMPT STATUS</t>
  </si>
  <si>
    <t>DEPARTMENT</t>
  </si>
  <si>
    <t>LEAVING  DATE</t>
  </si>
  <si>
    <t>LEAVING REASON</t>
  </si>
  <si>
    <t>DURATION</t>
  </si>
  <si>
    <t>P061</t>
  </si>
  <si>
    <t>PASS</t>
  </si>
  <si>
    <t>ADMIN</t>
  </si>
  <si>
    <t>DISPENSARY</t>
  </si>
  <si>
    <t>P066</t>
  </si>
  <si>
    <t>P067</t>
  </si>
  <si>
    <t>OJT</t>
  </si>
  <si>
    <t>P062</t>
  </si>
  <si>
    <t>FAIL</t>
  </si>
  <si>
    <t>P064</t>
  </si>
  <si>
    <t>P065</t>
  </si>
  <si>
    <t>OPS</t>
  </si>
  <si>
    <t>P063</t>
  </si>
  <si>
    <t>TREATMENT</t>
  </si>
  <si>
    <t>DISRUPTION</t>
  </si>
  <si>
    <t>SICKBAY</t>
  </si>
  <si>
    <t>STORES</t>
  </si>
  <si>
    <t>OVERSEAS EX.</t>
  </si>
  <si>
    <t>SETTINGS</t>
  </si>
  <si>
    <t>Setting</t>
  </si>
  <si>
    <t>Change the Setting key by updating the values below.</t>
  </si>
  <si>
    <t>Add worksheet by duplicating the 'Roster' sheet tab. 
New tabs will reference this same attendance key.</t>
  </si>
  <si>
    <t>Setting KEY Duty</t>
  </si>
  <si>
    <t>Points</t>
  </si>
  <si>
    <t>Point System</t>
  </si>
  <si>
    <t>REQUIREMENT</t>
  </si>
  <si>
    <t>Point awarded</t>
  </si>
  <si>
    <t>Before 0745</t>
  </si>
  <si>
    <t>After 1730</t>
  </si>
  <si>
    <t>Pass 0000</t>
  </si>
  <si>
    <t>Stay in due to ferry</t>
  </si>
  <si>
    <t>12 km/ long cover with likely stay in</t>
  </si>
  <si>
    <t>Each Consecutive days
To caculate manually</t>
  </si>
  <si>
    <t>0.09, 0.11, 0.13, 0.17</t>
  </si>
  <si>
    <t>Block</t>
  </si>
  <si>
    <t>Reserve</t>
  </si>
  <si>
    <t>Serve Plus</t>
  </si>
  <si>
    <t>Excused duties</t>
  </si>
  <si>
    <t xml:space="preserve">Vaccination </t>
  </si>
  <si>
    <t>Bedok RT AM</t>
  </si>
  <si>
    <t>$AM IPPT</t>
  </si>
  <si>
    <t>IPPT AM</t>
  </si>
  <si>
    <t>$AM 3KM</t>
  </si>
  <si>
    <t>3KM AM</t>
  </si>
  <si>
    <t>$AM 4KM</t>
  </si>
  <si>
    <t>4KM AM</t>
  </si>
  <si>
    <t>$AM 6KM</t>
  </si>
  <si>
    <t>6KM AM</t>
  </si>
  <si>
    <t>$AM 8KM</t>
  </si>
  <si>
    <t>8KM AM</t>
  </si>
  <si>
    <t>$AM AGR</t>
  </si>
  <si>
    <t>AGR AM</t>
  </si>
  <si>
    <t>$AM CC</t>
  </si>
  <si>
    <t>CC AM</t>
  </si>
  <si>
    <t>$AM CATRUN</t>
  </si>
  <si>
    <t>CAT RUN AM</t>
  </si>
  <si>
    <t>$AM SOC</t>
  </si>
  <si>
    <t>SOC AM</t>
  </si>
  <si>
    <t>Bedok RT PM</t>
  </si>
  <si>
    <t>$PM IPPT</t>
  </si>
  <si>
    <t>IPPT PM</t>
  </si>
  <si>
    <t>$PM 3KM</t>
  </si>
  <si>
    <t>3KM PM</t>
  </si>
  <si>
    <t>$PM 4KM</t>
  </si>
  <si>
    <t>4KM PM</t>
  </si>
  <si>
    <t>$PM 6KM</t>
  </si>
  <si>
    <t>6KM PM</t>
  </si>
  <si>
    <t>$PM 8KM</t>
  </si>
  <si>
    <t>8KM PM</t>
  </si>
  <si>
    <t>$PM AGR</t>
  </si>
  <si>
    <t>AGR PM</t>
  </si>
  <si>
    <t>$PM CC</t>
  </si>
  <si>
    <t>CC PM</t>
  </si>
  <si>
    <t>$PM CATRUN</t>
  </si>
  <si>
    <t>CAT RUN PM</t>
  </si>
  <si>
    <t>$PM SOC</t>
  </si>
  <si>
    <t>SOC PM</t>
  </si>
  <si>
    <t>Hand granade long</t>
  </si>
  <si>
    <t>$M BIC</t>
  </si>
  <si>
    <t>BIC long</t>
  </si>
  <si>
    <t>$M 12KM</t>
  </si>
  <si>
    <t>12KM long</t>
  </si>
  <si>
    <t>DE Long</t>
  </si>
  <si>
    <t>16km l</t>
  </si>
  <si>
    <t>$L RE-SIT</t>
  </si>
  <si>
    <t xml:space="preserve">RE SIT-TEST </t>
  </si>
  <si>
    <t>$L CQB</t>
  </si>
  <si>
    <t>CQB</t>
  </si>
  <si>
    <t>$FC</t>
  </si>
  <si>
    <t>Field Camp</t>
  </si>
  <si>
    <t>TEKONG 8KM</t>
  </si>
  <si>
    <t>UNIT</t>
  </si>
  <si>
    <t>SCH 3</t>
  </si>
  <si>
    <t>LCP YASIR</t>
  </si>
  <si>
    <t>PTE RALPH</t>
  </si>
  <si>
    <t>LCP RAIYAN</t>
  </si>
  <si>
    <t>SCH 4</t>
  </si>
  <si>
    <t>OUTSIDE 16KM</t>
  </si>
  <si>
    <t>SFT</t>
  </si>
  <si>
    <t>LCP ETIENNE</t>
  </si>
  <si>
    <t>SP1 (SV)</t>
  </si>
  <si>
    <t>LCP SHAUKI</t>
  </si>
  <si>
    <t>RP1 (RP)</t>
  </si>
  <si>
    <t>LCP HAMZA</t>
  </si>
  <si>
    <t>RP1 (SV)</t>
  </si>
  <si>
    <t>PTE MATTHEW TAN</t>
  </si>
  <si>
    <t>RP2 (RP)</t>
  </si>
  <si>
    <t>LCP EDWARD GAN</t>
  </si>
  <si>
    <t>RP2 (SV)</t>
  </si>
  <si>
    <t>LCP ANIRUDH</t>
  </si>
  <si>
    <t>RP3 (RP)</t>
  </si>
  <si>
    <t>LCP ETHAN GOH</t>
  </si>
  <si>
    <t>CFC AINSLEY</t>
  </si>
  <si>
    <t>RP3 (SV)</t>
  </si>
  <si>
    <t>CFC AMSYAR</t>
  </si>
  <si>
    <t>EP (RP)</t>
  </si>
  <si>
    <t>EP (SV)</t>
  </si>
  <si>
    <t>LCP JIHUI</t>
  </si>
  <si>
    <t>MMU 1</t>
  </si>
  <si>
    <t>LCP HYDER</t>
  </si>
  <si>
    <t>MMU 2</t>
  </si>
  <si>
    <t>PTE DAANYAAL</t>
  </si>
  <si>
    <t>GP ROLES</t>
  </si>
  <si>
    <t xml:space="preserve">FAP 1 IC </t>
  </si>
  <si>
    <t>3SG SAMUEL TAN</t>
  </si>
  <si>
    <t>FAP 2 IC</t>
  </si>
  <si>
    <t>CPL JIANG RUI</t>
  </si>
  <si>
    <t>FAP 3 IC</t>
  </si>
  <si>
    <t>LCP RAPHAEL</t>
  </si>
  <si>
    <t xml:space="preserve">FAP 4 IC </t>
  </si>
  <si>
    <t>CPL WILLARD</t>
  </si>
  <si>
    <t>Spotter</t>
  </si>
  <si>
    <t>CFC ETHAN KOH</t>
  </si>
  <si>
    <t>CFC BRENDON TOH</t>
  </si>
  <si>
    <t>Stretcher Party</t>
  </si>
  <si>
    <t>LCP JOVAN CHUA</t>
  </si>
  <si>
    <t>3SG ISAAC HO</t>
  </si>
  <si>
    <t>CPL JULIAN TAN</t>
  </si>
  <si>
    <t>AMB IC</t>
  </si>
  <si>
    <t>LCP EKLAVYA</t>
  </si>
  <si>
    <t>CFC GERALD TAN</t>
  </si>
  <si>
    <t>Medic</t>
  </si>
  <si>
    <t>Balance</t>
  </si>
  <si>
    <t>Last Duty Date</t>
  </si>
  <si>
    <t>A</t>
  </si>
  <si>
    <t>C</t>
  </si>
  <si>
    <t>#N/A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</si>
  <si>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</si>
  <si>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</si>
  <si>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</si>
  <si>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</si>
  <si>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</si>
  <si>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</si>
  <si>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</si>
  <si>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</si>
  <si>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</si>
  <si>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</si>
  <si>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</si>
  <si>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</si>
  <si>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</si>
  <si>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</si>
  <si>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</si>
  <si>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</si>
  <si>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</si>
  <si>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</si>
  <si>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</si>
  <si>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Y</t>
  </si>
  <si>
    <t>Z</t>
  </si>
  <si>
    <t>Date</t>
  </si>
  <si>
    <t>Person</t>
  </si>
  <si>
    <t>Duty Type</t>
  </si>
  <si>
    <t>PTMC FELLAS</t>
  </si>
  <si>
    <t>Samuel idk</t>
  </si>
  <si>
    <t xml:space="preserve">Rocky cover </t>
  </si>
  <si>
    <t xml:space="preserve">PTMC cover </t>
  </si>
  <si>
    <t>PTMC cover</t>
  </si>
  <si>
    <t>Uhhh mark</t>
  </si>
  <si>
    <t>Rando</t>
  </si>
  <si>
    <t>ROCKY FELLAS</t>
  </si>
  <si>
    <t>RM ROLES</t>
  </si>
  <si>
    <t>PHONE NO.</t>
  </si>
  <si>
    <t xml:space="preserve">GP ROLES </t>
  </si>
  <si>
    <t xml:space="preserve">NAME </t>
  </si>
  <si>
    <t>PTE MUHAMMAD HAZIQ BIN MOHAMED HESHAM</t>
  </si>
  <si>
    <t>FAP 1 IC</t>
  </si>
  <si>
    <t>CPL KAH WEI</t>
  </si>
  <si>
    <t>1SIR</t>
  </si>
  <si>
    <t>CFC ZACHARY</t>
  </si>
  <si>
    <t>3SG MATIIN</t>
  </si>
  <si>
    <t>FAP 4 IC</t>
  </si>
  <si>
    <t xml:space="preserve">CPL MARK WU </t>
  </si>
  <si>
    <t>CPL STENNY</t>
  </si>
  <si>
    <t xml:space="preserve">LCP HAYDEN HO </t>
  </si>
  <si>
    <t>CPL ASRAFF</t>
  </si>
  <si>
    <t>ME1-1 RAMADHAN</t>
  </si>
  <si>
    <t>LCP AMSYAR</t>
  </si>
  <si>
    <t>3SG AFZAL</t>
  </si>
  <si>
    <t>Amb IC</t>
  </si>
  <si>
    <t>LCP PAINSLEY</t>
  </si>
  <si>
    <t xml:space="preserve">CFC ZACHARY </t>
  </si>
  <si>
    <t>MMU1</t>
  </si>
  <si>
    <t xml:space="preserve">LCP JAY DEOL FROST </t>
  </si>
  <si>
    <t>MMU2</t>
  </si>
  <si>
    <t>LCP BRANDON</t>
  </si>
  <si>
    <t>SCH 1</t>
  </si>
  <si>
    <t>SCH 2</t>
  </si>
  <si>
    <t xml:space="preserve">LCP QUEK ZI YI </t>
  </si>
  <si>
    <t>CPL AQIL HAMZAH</t>
  </si>
  <si>
    <t>SCH 3 (1SIR)</t>
  </si>
  <si>
    <t>LCP FANG JIANGRUI</t>
  </si>
  <si>
    <t>MED CENTRE SUPPORT</t>
  </si>
  <si>
    <t xml:space="preserve">RESERVE </t>
  </si>
  <si>
    <t>PTE MUHAMMAD AMYSAR SUFI BIN SUNARDI</t>
  </si>
  <si>
    <t>FAP 1</t>
  </si>
  <si>
    <t>CFC HUD ZANDANI BIN SHARULIZAN</t>
  </si>
  <si>
    <t>LCP MARK WU JUN JIE</t>
  </si>
  <si>
    <t>FAP 2</t>
  </si>
  <si>
    <t>LCP SEKAR PADMALAKSHMI KAANTHAN</t>
  </si>
  <si>
    <t>LCP EUAN TING YUAN WEN</t>
  </si>
  <si>
    <t>LCP AARON SALES TOLENTINO</t>
  </si>
  <si>
    <t>PTE QUEK ZIYI</t>
  </si>
  <si>
    <t>STRETCHER PARTY</t>
  </si>
  <si>
    <t>LCP DANISH</t>
  </si>
  <si>
    <t>42 SAR</t>
  </si>
  <si>
    <t>PTE BING XUN</t>
  </si>
  <si>
    <t>LCP STENNY WILBERT YANG</t>
  </si>
  <si>
    <t>PTE EDWIN</t>
  </si>
  <si>
    <t>LCP POOI WEE KIAT ETHAN</t>
  </si>
  <si>
    <t>PTE HUSNI</t>
  </si>
  <si>
    <t>CPL NOH ANDRE BIN ZAFRAN</t>
  </si>
  <si>
    <t>SV1</t>
  </si>
  <si>
    <t>SV2</t>
  </si>
  <si>
    <t>SV3</t>
  </si>
  <si>
    <t>SV4</t>
  </si>
  <si>
    <t>SV5</t>
  </si>
  <si>
    <t>SV6</t>
  </si>
  <si>
    <t>F $M ISAD (0530-20000)</t>
  </si>
  <si>
    <t>E $AM TPPT (0500-1100)</t>
  </si>
  <si>
    <t>N $PM SOC</t>
  </si>
  <si>
    <t>M $BTP (0515-2359(</t>
  </si>
  <si>
    <t>9115 7314</t>
  </si>
  <si>
    <t>8774 6776</t>
  </si>
  <si>
    <t>SP1 (RP)</t>
  </si>
  <si>
    <t>9105 1028</t>
  </si>
  <si>
    <t>LCP MUHAMMAD ASRAFF BIN ABDULLAH</t>
  </si>
  <si>
    <t>8333 3723</t>
  </si>
  <si>
    <t>PTE STENNY WILBERT YANG</t>
  </si>
  <si>
    <t>9398 9080</t>
  </si>
  <si>
    <t>CFC ZYRUS EARL BAXINELA CANTORNA</t>
  </si>
  <si>
    <t>9445 4169</t>
  </si>
  <si>
    <t xml:space="preserve">PTE POOI WEE KIAT ETHAN </t>
  </si>
  <si>
    <t>8338 8736</t>
  </si>
  <si>
    <t>PTE MARK WU JUN JIE</t>
  </si>
  <si>
    <t>9881 8552</t>
  </si>
  <si>
    <t>LCP YANG ZHUO</t>
  </si>
  <si>
    <t>2SIR</t>
  </si>
  <si>
    <t>8684 6091</t>
  </si>
  <si>
    <t>PTE JARRET TSING KEE JIN</t>
  </si>
  <si>
    <t>CPL SHEIK IRFAN HARIS BIN ZACARIA</t>
  </si>
  <si>
    <t>9072 9456</t>
  </si>
  <si>
    <t>PTE MD LUTFIL AL HADI</t>
  </si>
  <si>
    <t>LCP MOHAMMED DANIAL ARSYAD BIN MOHAMMAD HUSSEIN</t>
  </si>
  <si>
    <t>8900 0544</t>
  </si>
  <si>
    <t>LCP AMIR RAHIMI BIN ROHIMAN</t>
  </si>
  <si>
    <t>9247 8002</t>
  </si>
  <si>
    <t>SPARE MANPOWER</t>
  </si>
  <si>
    <t>CPL ZACK JAMIE LONGBOTTOM</t>
  </si>
  <si>
    <t>9734 2901</t>
  </si>
  <si>
    <t>PTE EUAN TING YUAN WEN</t>
  </si>
  <si>
    <t>CPL FAIQ</t>
  </si>
  <si>
    <t>LCP NOH ANDRE BIN ZAFRAN</t>
  </si>
  <si>
    <t>LCP IQRA AIDIL SHAUFI BIN AZIZ</t>
  </si>
  <si>
    <t>PTE POOI WEE KIAT ETHAN</t>
  </si>
  <si>
    <t>AMIR DUTY</t>
  </si>
  <si>
    <t>F $M RE-12KM RM (1400-2359)</t>
  </si>
  <si>
    <t>RICKY/MARK DUTY</t>
  </si>
  <si>
    <t>KARTHIK/RAZIN DUTY</t>
  </si>
  <si>
    <t>E $M ISAD (0530-20000)</t>
  </si>
  <si>
    <t>IZZAN DUTY</t>
  </si>
  <si>
    <t>D $M RE 12 KM RM (1400-2359)</t>
  </si>
  <si>
    <t>RICKY CS</t>
  </si>
  <si>
    <t>MOK/WZ DUTY</t>
  </si>
  <si>
    <t>WEIZHI SB1</t>
  </si>
  <si>
    <t>RICKY/MARK DUTY (HIDAYAT)</t>
  </si>
  <si>
    <t>R $M RE-12KM RM (1600-2359)</t>
  </si>
  <si>
    <t>REPLACEMENT SB1</t>
  </si>
  <si>
    <t>C $AM RE-IPPT (0500-1100)</t>
  </si>
  <si>
    <t>L $PM PERSMTAFF SOC(1530-2000)</t>
  </si>
  <si>
    <t xml:space="preserve">CFC MOK CHENGXUN </t>
  </si>
  <si>
    <t>8127 6735</t>
  </si>
  <si>
    <t>LCP MUHAMMAD AQIL</t>
  </si>
  <si>
    <t>9456 0867</t>
  </si>
  <si>
    <t>PTE AARON SALES TOLENTINO</t>
  </si>
  <si>
    <t>8499 6275</t>
  </si>
  <si>
    <t>8487 8648</t>
  </si>
  <si>
    <t>9144 7029</t>
  </si>
  <si>
    <t>CPL HUD ZANDANI BIN SHARULIZAN</t>
  </si>
  <si>
    <t>8815 7709</t>
  </si>
  <si>
    <t>8421 2116</t>
  </si>
  <si>
    <t>9788 3398</t>
  </si>
  <si>
    <t>9108 3325</t>
  </si>
  <si>
    <t>PTE ZACHARY JOHN FOO JUN RONG</t>
  </si>
  <si>
    <t>9450 1481</t>
  </si>
  <si>
    <t>8339 0102</t>
  </si>
  <si>
    <t>9327 7448</t>
  </si>
  <si>
    <t>8352 2132</t>
  </si>
  <si>
    <t>8666 7899</t>
  </si>
  <si>
    <t>9644 7726</t>
  </si>
  <si>
    <t>8292 5488</t>
  </si>
  <si>
    <t>CPL KEEGAN CHONG</t>
  </si>
  <si>
    <t>8292 4226</t>
  </si>
  <si>
    <t>CFC RIZQ NAUFAL BIN ABDUL RAHMAN</t>
  </si>
  <si>
    <t>9735 7828</t>
  </si>
  <si>
    <t>PTE MUHAMMAD ASRAFF BIN ABDULLAH</t>
  </si>
  <si>
    <t>9012 1785</t>
  </si>
  <si>
    <t>CPL MATHALA SAI SHREEYAMS</t>
  </si>
  <si>
    <t>8161 5812</t>
  </si>
  <si>
    <t>9868 2928</t>
  </si>
  <si>
    <t>9423 8033</t>
  </si>
  <si>
    <t>8910 2516</t>
  </si>
  <si>
    <t>LCP AMIR ZULKARNAIN BIN MAZLI</t>
  </si>
  <si>
    <t>9699 1236</t>
  </si>
  <si>
    <t>9066 3997</t>
  </si>
  <si>
    <t>for RM/GP 04/24 take note:</t>
  </si>
  <si>
    <t xml:space="preserve">DISCUSS WITH RHMC! rhmc priority, so can give sp1, rp1 </t>
  </si>
  <si>
    <t>ptmc ep1</t>
  </si>
  <si>
    <t>V VACC 1 (2SIR)</t>
  </si>
  <si>
    <t>W VACC 1(2SIR)</t>
  </si>
  <si>
    <t>SB1  +   IPPT</t>
  </si>
  <si>
    <t>H $AM SOC (0600-0930)</t>
  </si>
  <si>
    <t>R$PM ER (1600-2000)</t>
  </si>
  <si>
    <t>L $PM IPPT (1545-1830)</t>
  </si>
  <si>
    <t>SHADOW 2 (WAN)</t>
  </si>
  <si>
    <t>SHADOW 3 (JAR)</t>
  </si>
  <si>
    <t>backup hidayat DM</t>
  </si>
  <si>
    <t>CS2(WAI KEAT CS)</t>
  </si>
  <si>
    <t>DM(HIDAYAT DM)</t>
  </si>
  <si>
    <t>CS1(HIDAYAT CS)</t>
  </si>
  <si>
    <t>DM(JUNYUAN DM)</t>
  </si>
  <si>
    <t>DM(SENTHIL DM)</t>
  </si>
  <si>
    <t>AL/OFF</t>
  </si>
  <si>
    <t>B $AM IPPT (0530 -1100)</t>
  </si>
  <si>
    <t xml:space="preserve">MMU </t>
  </si>
  <si>
    <t>DR</t>
  </si>
  <si>
    <t xml:space="preserve">CPL MOK CHENGXUN </t>
  </si>
  <si>
    <t>LCP MUHAMMAD HAZIM SABARUDIN</t>
  </si>
  <si>
    <t>CPL RIZQ NAUFAL BIN ABDUL RAHMAN</t>
  </si>
  <si>
    <t>LCP KEEGAN CHONG</t>
  </si>
  <si>
    <t>CPL JARELL SOONG (3SIR)</t>
  </si>
  <si>
    <t>ZYRUS EARL BAXINELA CANTORNA</t>
  </si>
  <si>
    <t>LCP AMOS TOH (3SIR)</t>
  </si>
  <si>
    <t>LCP CHNG JIABAO</t>
  </si>
  <si>
    <t>LCP HAO XIN (3SIR)</t>
  </si>
  <si>
    <t>LCP AMIR DZULKARNAIN BIN MAZLI</t>
  </si>
  <si>
    <t>LCP WEN XIAO (3SIR)</t>
  </si>
  <si>
    <t>LCP HUD ZANDANI BIN SHAHRULIZAN</t>
  </si>
  <si>
    <t>CPL DARON KOH</t>
  </si>
  <si>
    <t>3SIR</t>
  </si>
  <si>
    <t>LCP PRASAD</t>
  </si>
  <si>
    <t>LCP GABRIEL</t>
  </si>
  <si>
    <t>LCP LIM ZI YUAN</t>
  </si>
  <si>
    <t>LCP YU HENG</t>
  </si>
  <si>
    <t>CPL MUHAMMAD INDRA SYAZRIEL P A R</t>
  </si>
  <si>
    <t xml:space="preserve">LCP MOK CHENGXUN </t>
  </si>
  <si>
    <t>LCP HUD ZANDANI BIN SHARULIZAN</t>
  </si>
  <si>
    <t>3SG LUQMAN ALHAKEEM BIN MOHD MASHREN</t>
  </si>
  <si>
    <t>LCP PERIYAKARUPPAN AKASHKUMAR</t>
  </si>
  <si>
    <t>CPL MUHAMMAD FARHAN BIN ABDUL RAZAK</t>
  </si>
  <si>
    <t>CPL ZANE CHIAM HAO XIANG</t>
  </si>
  <si>
    <t>CPL RAO ZHEHONG</t>
  </si>
  <si>
    <t>CFC UWAIS LLAGAMI</t>
  </si>
  <si>
    <t>LCP LAM YU HERN</t>
  </si>
  <si>
    <t>Maybe2 spotter for rhmc</t>
  </si>
  <si>
    <t>LCP MATHALA SAI SHREEYAMS</t>
  </si>
  <si>
    <t>4 40 sar</t>
  </si>
  <si>
    <t>3 more medics to standby for alternate</t>
  </si>
  <si>
    <t>CPL PUAR YOU TIAN</t>
  </si>
  <si>
    <t>(+60 14-3831811)</t>
  </si>
  <si>
    <t>LCP LAU CHAN YIN</t>
  </si>
  <si>
    <t>LCP ELTON POH YI TENG</t>
  </si>
  <si>
    <t>LCP CHONG LI FENG</t>
  </si>
  <si>
    <t>7'ptmc medics</t>
  </si>
  <si>
    <t>PTE KEEGAN CHONG</t>
  </si>
  <si>
    <t>LCP RIZQ NAUFAL</t>
  </si>
  <si>
    <t xml:space="preserve">stretcher party </t>
  </si>
  <si>
    <t>CFC GALVIN</t>
  </si>
  <si>
    <t>CPL DAANISH</t>
  </si>
  <si>
    <t>CPL UWAIS</t>
  </si>
  <si>
    <t>CPL FARIS</t>
  </si>
  <si>
    <t>LCP JIA BAO</t>
  </si>
  <si>
    <t>LCP ZILU</t>
  </si>
  <si>
    <t>LCP ZYRUS</t>
  </si>
  <si>
    <t>CPL CHRIS</t>
  </si>
  <si>
    <t>LCP SAI SHREEYAMS</t>
  </si>
  <si>
    <t>SV1: C COY</t>
  </si>
  <si>
    <t>3SG RICHARD</t>
  </si>
  <si>
    <t>3GDS</t>
  </si>
  <si>
    <t>SV2: O COY</t>
  </si>
  <si>
    <t>3SG ELTON</t>
  </si>
  <si>
    <t>SV3: P COY</t>
  </si>
  <si>
    <t>3SG YSKNDR</t>
  </si>
  <si>
    <t>SV4: 6TH COY</t>
  </si>
  <si>
    <t>SV5: HQ</t>
  </si>
  <si>
    <t xml:space="preserve">PTMC </t>
  </si>
  <si>
    <t>LUQMAN</t>
  </si>
  <si>
    <t>MMU3</t>
  </si>
  <si>
    <t>UWAIS</t>
  </si>
  <si>
    <t>LI WEI</t>
  </si>
  <si>
    <t xml:space="preserve">cgh </t>
  </si>
  <si>
    <t>41SAR</t>
  </si>
  <si>
    <t>5SIR</t>
  </si>
  <si>
    <t>RP4 (RP)</t>
  </si>
  <si>
    <t>HAZIM</t>
  </si>
  <si>
    <t>RP4 (SV)</t>
  </si>
  <si>
    <t>RP5 (RP)</t>
  </si>
  <si>
    <t>RIZQ</t>
  </si>
  <si>
    <t>RP5 (SV)</t>
  </si>
  <si>
    <t>KEEGAN</t>
  </si>
  <si>
    <t>DAANISH</t>
  </si>
  <si>
    <t>4 41 SAR medics</t>
  </si>
  <si>
    <t xml:space="preserve">MMU 1 </t>
  </si>
  <si>
    <t>SAI</t>
  </si>
  <si>
    <t>3 5 sir</t>
  </si>
  <si>
    <t>MMU 3</t>
  </si>
  <si>
    <t xml:space="preserve">COUNT: </t>
  </si>
  <si>
    <t>&lt;-Excluding SMs and NIL Values</t>
  </si>
  <si>
    <t>2pm friday conference room</t>
  </si>
  <si>
    <t>OCT</t>
  </si>
  <si>
    <t>NOV</t>
  </si>
  <si>
    <t>June (Till end of GP)</t>
  </si>
  <si>
    <t>JUL</t>
  </si>
  <si>
    <t>AUG</t>
  </si>
  <si>
    <t>SEP (Till end of GP)</t>
  </si>
  <si>
    <t>PTE LAM YU HERN (MOPA)</t>
  </si>
  <si>
    <t>PTE MUHAMAD HAZMI BIN MOHD ZULKIFLI</t>
  </si>
  <si>
    <t>LCP NOR HAKIM B NOR AZMAN (DOCU)</t>
  </si>
  <si>
    <t>PTE NURHAKIM BIN MOHAMED RIDZUAN (PROJECT SERVE)</t>
  </si>
  <si>
    <t>LCP MUHAMMAD SYUKRAN BIN MOHD AZL (TX)</t>
  </si>
  <si>
    <t>CPL MUHAMMAD AFIQ DANIAL</t>
  </si>
  <si>
    <t>LCP MUHAMMAD INDRA SYAZRIEL PUTRO(STORES)</t>
  </si>
  <si>
    <t>April</t>
  </si>
  <si>
    <t>May</t>
  </si>
  <si>
    <t xml:space="preserve">NUMBER </t>
  </si>
  <si>
    <t xml:space="preserve">EXPIRY </t>
  </si>
  <si>
    <t>02/23 GP OFF</t>
  </si>
  <si>
    <t>AQIL</t>
  </si>
  <si>
    <t>OFF_ID</t>
  </si>
  <si>
    <t xml:space="preserve">USER_OFF_EXPIRY </t>
  </si>
  <si>
    <t xml:space="preserve">ID </t>
  </si>
  <si>
    <t>USER_NAME</t>
  </si>
  <si>
    <t xml:space="preserve">DATE </t>
  </si>
  <si>
    <t xml:space="preserve">OFF USED </t>
  </si>
  <si>
    <t xml:space="preserve">USER </t>
  </si>
  <si>
    <t>FUNCS</t>
  </si>
  <si>
    <t>CREATE USER</t>
  </si>
  <si>
    <t>CREATE OFF</t>
  </si>
  <si>
    <t xml:space="preserve">ADD EXPIRY </t>
  </si>
  <si>
    <t xml:space="preserve">ASSIGN OFF TO USER AND QUANTITY </t>
  </si>
  <si>
    <t xml:space="preserve">UPDATE EXPIRY FOR USER </t>
  </si>
  <si>
    <t xml:space="preserve">ADD OFF RECORD TAKEN </t>
  </si>
  <si>
    <t>OFF TABLE</t>
  </si>
  <si>
    <t xml:space="preserve">OFF_EXPIRY TABLE </t>
  </si>
  <si>
    <t>ID</t>
  </si>
  <si>
    <t xml:space="preserve">| ----1 is to many -&gt; </t>
  </si>
  <si>
    <t>UNIQUE_KEY</t>
  </si>
  <si>
    <t>MO OFF</t>
  </si>
  <si>
    <t xml:space="preserve">OFF + EXPIRY </t>
  </si>
  <si>
    <t xml:space="preserve">AMPT OFF </t>
  </si>
  <si>
    <t xml:space="preserve">GP OFF </t>
  </si>
  <si>
    <t xml:space="preserve">1 to many </t>
  </si>
  <si>
    <t>USER_OFF_EXPIRY TABLE</t>
  </si>
  <si>
    <t>ID (user_id + off_expiry_id)</t>
  </si>
  <si>
    <t>number_of_offs</t>
  </si>
  <si>
    <t>1+ 24/03/22 + 1</t>
  </si>
  <si>
    <t>USERS_TABLE</t>
  </si>
  <si>
    <t>PASSWORD</t>
  </si>
  <si>
    <t>ABI</t>
  </si>
  <si>
    <t>HASH</t>
  </si>
  <si>
    <t>SHARAWI</t>
  </si>
  <si>
    <t>HIDAYAT</t>
  </si>
  <si>
    <t>USER FUNCTIONS</t>
  </si>
  <si>
    <t>Things to think about</t>
  </si>
  <si>
    <t>Tech</t>
  </si>
  <si>
    <t>As a user I would like to apply for offs</t>
  </si>
  <si>
    <t>AM/PM OFF</t>
  </si>
  <si>
    <t>Firebase</t>
  </si>
  <si>
    <t>Undo offs - User accidentally applied for an off</t>
  </si>
  <si>
    <t xml:space="preserve">User can only use 1 off a day </t>
  </si>
  <si>
    <t>Google App scripts</t>
  </si>
  <si>
    <t>Approve (Later)</t>
  </si>
  <si>
    <t>Prevent users from applying offs on public holidays/wkends</t>
  </si>
  <si>
    <t>Google sheets</t>
  </si>
  <si>
    <t xml:space="preserve">Ability to freeze user offs </t>
  </si>
  <si>
    <t>User is to specify reason(?)</t>
  </si>
  <si>
    <t>RM R SCH 3 0600 - 1000</t>
  </si>
  <si>
    <t xml:space="preserve">R </t>
  </si>
  <si>
    <t xml:space="preserve">SCH 3 </t>
  </si>
  <si>
    <t>0600 - 1000</t>
  </si>
  <si>
    <t>OFF Calculation For 04/22</t>
  </si>
  <si>
    <t>Last Min</t>
  </si>
  <si>
    <t>FC</t>
  </si>
  <si>
    <t>MO OFFS</t>
  </si>
  <si>
    <t>THE MONTH OF FEBRUARY 2023</t>
  </si>
  <si>
    <t>THE MONTH OF FEBRURARY 2023</t>
  </si>
  <si>
    <t>DATE</t>
  </si>
  <si>
    <t>DAY</t>
  </si>
  <si>
    <t xml:space="preserve">MAIN </t>
  </si>
  <si>
    <t>MONDAY</t>
  </si>
  <si>
    <t>MOPA</t>
  </si>
  <si>
    <t>TUESDAY</t>
  </si>
  <si>
    <t>SB/DOCU</t>
  </si>
  <si>
    <t>DISP/STORES</t>
  </si>
  <si>
    <t>WEDNESDAY</t>
  </si>
  <si>
    <t>TX/OE/OPS</t>
  </si>
  <si>
    <t>THURSDAY</t>
  </si>
  <si>
    <t>MOPA/SB</t>
  </si>
  <si>
    <t>FRIDAY</t>
  </si>
  <si>
    <t>DOCU</t>
  </si>
  <si>
    <t>SB/STORE</t>
  </si>
  <si>
    <t>OE/OPS</t>
  </si>
  <si>
    <t>DOCU/STORES</t>
  </si>
  <si>
    <t>OE/OPS/SB</t>
  </si>
  <si>
    <t>STORES/SB</t>
  </si>
  <si>
    <t>DOCU/MOPA</t>
  </si>
  <si>
    <t>Feature</t>
  </si>
  <si>
    <t xml:space="preserve">Explanation </t>
  </si>
  <si>
    <t>Development duration</t>
  </si>
  <si>
    <t xml:space="preserve">Priority </t>
  </si>
  <si>
    <t>Steps</t>
  </si>
  <si>
    <t>Block dates</t>
  </si>
  <si>
    <t>Automatically input block dates into the roster for the selected month</t>
  </si>
  <si>
    <t>3 to 6 days</t>
  </si>
  <si>
    <t>medium</t>
  </si>
  <si>
    <t>1. Release sheet for people to book dates 
2. Set block limit (unless overseas)</t>
  </si>
  <si>
    <t xml:space="preserve">Indents </t>
  </si>
  <si>
    <t>Release indent roster online based on week</t>
  </si>
  <si>
    <t>3 days</t>
  </si>
  <si>
    <t>low</t>
  </si>
  <si>
    <t>Do evac</t>
  </si>
  <si>
    <t>MASTER PLAN</t>
  </si>
  <si>
    <t>People able to add comment to plot their leave &amp; off &amp; non-duty block</t>
  </si>
  <si>
    <t>Admin would respond to their comment , an email will be sent out with reply</t>
  </si>
  <si>
    <t>Admin would then edit the sheet comfirming the blocked date</t>
  </si>
  <si>
    <t>(weekday duty - weekday extra)/2 + (weekend duty- weekend extra)</t>
  </si>
  <si>
    <t>cover requiring personnel staying overnight/ bookout late/ book in early gain extra points</t>
  </si>
  <si>
    <t>1 excel sheet per year, 1 worksheet per month</t>
  </si>
  <si>
    <t>Most setting are done in setting key covwerr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</si>
</sst>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  <numFmt numFmtId="179" formatCode="dd/mm/yy"/>
    <numFmt numFmtId="180" formatCode="[$£-809]#,##0.00"/>
    <numFmt numFmtId="181" formatCode="m&quot;/&quot;d"/>
    <numFmt numFmtId="182" formatCode="d&quot;/&quot;m"/>
    <numFmt numFmtId="183" formatCode="ddd"/>
    <numFmt numFmtId="184" formatCode="d/m/yyyy;@"/>
    <numFmt numFmtId="185" formatCode="d/m"/>
  </numFmts>
  <fonts count="85">
    <font>
      <sz val="10"/>
      <color rgb="FF000000"/>
      <name val="Arial"/>
      <charset val="134"/>
    </font>
    <font>
      <sz val="36"/>
      <name val="Arial"/>
      <charset val="134"/>
    </font>
    <font>
      <sz val="10"/>
      <name val="Arial"/>
      <charset val="134"/>
    </font>
    <font>
      <b/>
      <sz val="10"/>
      <name val="Arial"/>
      <charset val="134"/>
    </font>
    <font>
      <b/>
      <u/>
      <sz val="10"/>
      <name val="Arial"/>
      <charset val="134"/>
    </font>
    <font>
      <b/>
      <sz val="8"/>
      <name val="Arial"/>
      <charset val="134"/>
    </font>
    <font>
      <sz val="10"/>
      <name val="Roboto"/>
      <charset val="134"/>
    </font>
    <font>
      <b/>
      <sz val="12"/>
      <name val="Roboto"/>
      <charset val="134"/>
    </font>
    <font>
      <b/>
      <sz val="10"/>
      <name val="Roboto"/>
      <charset val="134"/>
    </font>
    <font>
      <b/>
      <sz val="11"/>
      <color rgb="FF000000"/>
      <name val="Calibri"/>
      <charset val="134"/>
    </font>
    <font>
      <b/>
      <sz val="11"/>
      <name val="Calibri"/>
      <charset val="134"/>
    </font>
    <font>
      <sz val="11"/>
      <color rgb="FF000000"/>
      <name val="Calibri"/>
      <charset val="134"/>
    </font>
    <font>
      <sz val="10"/>
      <color rgb="FF000000"/>
      <name val="Roboto"/>
      <charset val="134"/>
    </font>
    <font>
      <sz val="10"/>
      <color rgb="FFFFFFFF"/>
      <name val="Arial"/>
      <charset val="134"/>
    </font>
    <font>
      <sz val="10"/>
      <color rgb="FFFFFFFF"/>
      <name val="Roboto"/>
      <charset val="134"/>
    </font>
    <font>
      <b/>
      <sz val="10"/>
      <color rgb="FFFFFFFF"/>
      <name val="Roboto"/>
      <charset val="134"/>
    </font>
    <font>
      <b/>
      <sz val="10"/>
      <color rgb="FF000000"/>
      <name val="Roboto"/>
      <charset val="134"/>
    </font>
    <font>
      <sz val="18"/>
      <color rgb="FF333333"/>
      <name val="Inconsolata"/>
      <charset val="134"/>
    </font>
    <font>
      <b/>
      <sz val="11"/>
      <color rgb="FF000000"/>
      <name val="Docs-Calibri"/>
      <charset val="134"/>
    </font>
    <font>
      <b/>
      <sz val="10"/>
      <color rgb="FFFFFFFF"/>
      <name val="Arial"/>
      <charset val="134"/>
    </font>
    <font>
      <sz val="9"/>
      <color rgb="FF1F1F1F"/>
      <name val="&quot;Google Sans&quot;"/>
      <charset val="134"/>
    </font>
    <font>
      <sz val="13"/>
      <color rgb="FFFFFFFF"/>
      <name val="Roboto"/>
      <charset val="134"/>
    </font>
    <font>
      <sz val="12"/>
      <color rgb="FFFFFFFF"/>
      <name val="Roboto"/>
      <charset val="134"/>
    </font>
    <font>
      <i/>
      <sz val="10"/>
      <color rgb="FFC5CAE9"/>
      <name val="Roboto Condensed"/>
      <charset val="134"/>
    </font>
    <font>
      <i/>
      <sz val="10"/>
      <color rgb="FFC5CAE9"/>
      <name val="Roboto"/>
      <charset val="134"/>
    </font>
    <font>
      <b/>
      <sz val="10"/>
      <color rgb="FF303F9F"/>
      <name val="Roboto"/>
      <charset val="134"/>
    </font>
    <font>
      <b/>
      <sz val="9"/>
      <color rgb="FF303F9F"/>
      <name val="Roboto"/>
      <charset val="134"/>
    </font>
    <font>
      <b/>
      <sz val="11"/>
      <color rgb="FF303F9F"/>
      <name val="Roboto"/>
      <charset val="134"/>
    </font>
    <font>
      <i/>
      <sz val="10"/>
      <color rgb="FF6772AD"/>
      <name val="Roboto"/>
      <charset val="134"/>
    </font>
    <font>
      <sz val="10"/>
      <color rgb="FF6772AD"/>
      <name val="Roboto"/>
      <charset val="134"/>
    </font>
    <font>
      <b/>
      <sz val="9"/>
      <color rgb="FF000000"/>
      <name val="Times New Roman"/>
      <charset val="134"/>
    </font>
    <font>
      <b/>
      <sz val="10"/>
      <color rgb="FF000000"/>
      <name val="Times New Roman"/>
      <charset val="134"/>
    </font>
    <font>
      <sz val="10"/>
      <color rgb="FF666666"/>
      <name val="Roboto"/>
      <charset val="134"/>
    </font>
    <font>
      <b/>
      <i/>
      <sz val="9"/>
      <color rgb="FF000000"/>
      <name val="Times New Roman"/>
      <charset val="134"/>
    </font>
    <font>
      <b/>
      <sz val="9"/>
      <name val="Times New Roman"/>
      <charset val="134"/>
    </font>
    <font>
      <b/>
      <sz val="6"/>
      <name val="Arial"/>
      <charset val="134"/>
    </font>
    <font>
      <b/>
      <sz val="10"/>
      <color rgb="FF1C4587"/>
      <name val="Roboto"/>
      <charset val="134"/>
    </font>
    <font>
      <b/>
      <sz val="12"/>
      <color rgb="FF303F9F"/>
      <name val="Roboto"/>
      <charset val="134"/>
    </font>
    <font>
      <sz val="10"/>
      <color rgb="FF1C4587"/>
      <name val="Roboto"/>
      <charset val="134"/>
    </font>
    <font>
      <b/>
      <sz val="11"/>
      <name val="Arial"/>
      <charset val="134"/>
    </font>
    <font>
      <b/>
      <sz val="10"/>
      <color rgb="FF000000"/>
      <name val="Arial"/>
      <charset val="134"/>
    </font>
    <font>
      <sz val="12"/>
      <color rgb="FFC5CAE9"/>
      <name val="Roboto"/>
      <charset val="134"/>
    </font>
    <font>
      <sz val="12"/>
      <color rgb="FFC5CAE9"/>
      <name val="Roboto Condensed"/>
      <charset val="134"/>
    </font>
    <font>
      <sz val="18"/>
      <color rgb="FFFFFFFF"/>
      <name val="Roboto"/>
      <charset val="134"/>
    </font>
    <font>
      <sz val="20"/>
      <color rgb="FFFFFFFF"/>
      <name val="Roboto"/>
      <charset val="134"/>
    </font>
    <font>
      <sz val="10"/>
      <color rgb="FF303F9F"/>
      <name val="Roboto"/>
      <charset val="134"/>
    </font>
    <font>
      <i/>
      <sz val="10"/>
      <color rgb="FF303F9F"/>
      <name val="Roboto Condensed"/>
      <charset val="134"/>
    </font>
    <font>
      <sz val="10"/>
      <color rgb="FF434343"/>
      <name val="Roboto"/>
      <charset val="134"/>
    </font>
    <font>
      <b/>
      <sz val="10"/>
      <color rgb="FF434343"/>
      <name val="Roboto"/>
      <charset val="134"/>
    </font>
    <font>
      <b/>
      <sz val="11"/>
      <color rgb="FF434343"/>
      <name val="Roboto"/>
      <charset val="134"/>
    </font>
    <font>
      <sz val="11"/>
      <color rgb="FF434343"/>
      <name val="Roboto"/>
      <charset val="134"/>
    </font>
    <font>
      <strike/>
      <sz val="10"/>
      <name val="Arial"/>
      <charset val="134"/>
    </font>
    <font>
      <b/>
      <sz val="10"/>
      <name val="Times New Roman"/>
      <charset val="134"/>
    </font>
    <font>
      <sz val="9"/>
      <color rgb="FF000000"/>
      <name val="Arial"/>
      <charset val="134"/>
    </font>
    <font>
      <sz val="24"/>
      <name val="Roboto"/>
      <charset val="134"/>
    </font>
    <font>
      <sz val="10"/>
      <name val="Times New Roman"/>
      <charset val="134"/>
    </font>
    <font>
      <sz val="9"/>
      <name val="Times New Roman"/>
      <charset val="134"/>
    </font>
    <font>
      <i/>
      <sz val="10"/>
      <name val="Roboto"/>
      <charset val="134"/>
    </font>
    <font>
      <strike/>
      <sz val="10"/>
      <name val="Roboto"/>
      <charset val="134"/>
    </font>
    <font>
      <sz val="8"/>
      <color rgb="FFFFFFFF"/>
      <name val="Roboto"/>
      <charset val="134"/>
    </font>
    <font>
      <strike/>
      <sz val="10"/>
      <color rgb="FF6772AD"/>
      <name val="Roboto"/>
      <charset val="134"/>
    </font>
    <font>
      <sz val="11"/>
      <name val="Roboto"/>
      <charset val="134"/>
    </font>
    <font>
      <b/>
      <sz val="23"/>
      <color rgb="FF000000"/>
      <name val="Times New Rom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"/>
      <color rgb="FF000000"/>
      <name val="Times New Roman"/>
      <charset val="134"/>
    </font>
    <font>
      <sz val="10"/>
      <name val="SimSun"/>
      <charset val="134"/>
    </font>
  </fonts>
  <fills count="68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434343"/>
        <bgColor rgb="FF434343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5F5F5"/>
        <bgColor rgb="FFF5F5F5"/>
      </patternFill>
    </fill>
    <fill>
      <patternFill patternType="solid">
        <fgColor rgb="FF00FF00"/>
        <bgColor rgb="FF00FF00"/>
      </patternFill>
    </fill>
    <fill>
      <patternFill patternType="solid">
        <fgColor rgb="FF2A3990"/>
        <bgColor rgb="FF2A3990"/>
      </patternFill>
    </fill>
    <fill>
      <patternFill patternType="solid">
        <fgColor rgb="FF6AA84F"/>
        <bgColor rgb="FF6AA84F"/>
      </patternFill>
    </fill>
    <fill>
      <patternFill patternType="solid">
        <fgColor rgb="FFF1C232"/>
        <bgColor rgb="FFF1C232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93C47D"/>
        <bgColor rgb="FF93C47D"/>
      </patternFill>
    </fill>
    <fill>
      <patternFill patternType="solid">
        <fgColor rgb="FF76A5AF"/>
        <bgColor rgb="FF76A5AF"/>
      </patternFill>
    </fill>
    <fill>
      <patternFill patternType="solid">
        <fgColor rgb="FF6FA8DC"/>
        <bgColor rgb="FF6FA8DC"/>
      </patternFill>
    </fill>
    <fill>
      <patternFill patternType="solid">
        <fgColor rgb="FFFF00FF"/>
        <bgColor rgb="FFFF00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5A6BD"/>
        <bgColor rgb="FFD5A6BD"/>
      </patternFill>
    </fill>
    <fill>
      <patternFill patternType="solid">
        <fgColor rgb="FFE8EAF6"/>
        <bgColor rgb="FFE8EAF6"/>
      </patternFill>
    </fill>
    <fill>
      <patternFill patternType="solid">
        <fgColor rgb="FFFF0000"/>
        <bgColor rgb="FFFF0000"/>
      </patternFill>
    </fill>
    <fill>
      <patternFill patternType="solid">
        <fgColor rgb="FF3D85C6"/>
        <bgColor rgb="FF3D85C6"/>
      </patternFill>
    </fill>
    <fill>
      <patternFill patternType="solid">
        <fgColor rgb="FF1155CC"/>
        <bgColor rgb="FF1155CC"/>
      </patternFill>
    </fill>
    <fill>
      <patternFill patternType="solid">
        <fgColor rgb="FF38761D"/>
        <bgColor rgb="FF38761D"/>
      </patternFill>
    </fill>
    <fill>
      <patternFill patternType="solid">
        <fgColor rgb="FF00FFFF"/>
        <bgColor rgb="FF00FFFF"/>
      </patternFill>
    </fill>
    <fill>
      <patternFill patternType="solid">
        <fgColor rgb="FF76A5B0"/>
        <bgColor rgb="FF76A5B0"/>
      </patternFill>
    </fill>
    <fill>
      <patternFill patternType="solid">
        <fgColor rgb="FF3C78D8"/>
        <bgColor rgb="FF3C78D8"/>
      </patternFill>
    </fill>
    <fill>
      <patternFill patternType="solid">
        <fgColor rgb="FF4C1130"/>
        <bgColor rgb="FF4C1130"/>
      </patternFill>
    </fill>
    <fill>
      <patternFill patternType="solid">
        <fgColor rgb="FF875EAC"/>
        <bgColor rgb="FF875EA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C5CAE9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03F9F"/>
      </bottom>
      <diagonal/>
    </border>
    <border>
      <left/>
      <right style="thin">
        <color rgb="FFE8EAF6"/>
      </right>
      <top/>
      <bottom/>
      <diagonal/>
    </border>
    <border>
      <left style="thin">
        <color rgb="FFE8EAF6"/>
      </left>
      <right style="thin">
        <color rgb="FFE8EAF6"/>
      </right>
      <top/>
      <bottom/>
      <diagonal/>
    </border>
    <border>
      <left style="thin">
        <color rgb="FFE8EAF6"/>
      </left>
      <right/>
      <top/>
      <bottom/>
      <diagonal/>
    </border>
    <border>
      <left/>
      <right/>
      <top/>
      <bottom style="thin">
        <color rgb="FFC5CAE9"/>
      </bottom>
      <diagonal/>
    </border>
    <border>
      <left/>
      <right style="thin">
        <color rgb="FFE8EAF6"/>
      </right>
      <top/>
      <bottom style="thin">
        <color rgb="FFC5CAE9"/>
      </bottom>
      <diagonal/>
    </border>
    <border>
      <left style="thin">
        <color rgb="FFE8EAF6"/>
      </left>
      <right style="thin">
        <color rgb="FFE8EAF6"/>
      </right>
      <top/>
      <bottom style="thin">
        <color rgb="FFC5CAE9"/>
      </bottom>
      <diagonal/>
    </border>
    <border>
      <left style="thin">
        <color rgb="FFE8EAF6"/>
      </left>
      <right/>
      <top/>
      <bottom style="thin">
        <color rgb="FFC5CAE9"/>
      </bottom>
      <diagonal/>
    </border>
    <border>
      <left style="thin">
        <color rgb="FFC5CAE9"/>
      </left>
      <right style="thin">
        <color rgb="FFC5CAE9"/>
      </right>
      <top/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3" fillId="0" borderId="0" applyFont="0" applyFill="0" applyBorder="0" applyAlignment="0" applyProtection="0">
      <alignment vertical="center"/>
    </xf>
    <xf numFmtId="44" fontId="63" fillId="0" borderId="0" applyFont="0" applyFill="0" applyBorder="0" applyAlignment="0" applyProtection="0">
      <alignment vertical="center"/>
    </xf>
    <xf numFmtId="9" fontId="63" fillId="0" borderId="0" applyFont="0" applyFill="0" applyBorder="0" applyAlignment="0" applyProtection="0">
      <alignment vertical="center"/>
    </xf>
    <xf numFmtId="177" fontId="63" fillId="0" borderId="0" applyFont="0" applyFill="0" applyBorder="0" applyAlignment="0" applyProtection="0">
      <alignment vertical="center"/>
    </xf>
    <xf numFmtId="42" fontId="63" fillId="0" borderId="0" applyFon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3" fillId="37" borderId="34" applyNumberFormat="0" applyFont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0" borderId="35" applyNumberFormat="0" applyFill="0" applyAlignment="0" applyProtection="0">
      <alignment vertical="center"/>
    </xf>
    <xf numFmtId="0" fontId="70" fillId="0" borderId="35" applyNumberFormat="0" applyFill="0" applyAlignment="0" applyProtection="0">
      <alignment vertical="center"/>
    </xf>
    <xf numFmtId="0" fontId="71" fillId="0" borderId="36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38" borderId="37" applyNumberFormat="0" applyAlignment="0" applyProtection="0">
      <alignment vertical="center"/>
    </xf>
    <xf numFmtId="0" fontId="73" fillId="39" borderId="38" applyNumberFormat="0" applyAlignment="0" applyProtection="0">
      <alignment vertical="center"/>
    </xf>
    <xf numFmtId="0" fontId="74" fillId="39" borderId="37" applyNumberFormat="0" applyAlignment="0" applyProtection="0">
      <alignment vertical="center"/>
    </xf>
    <xf numFmtId="0" fontId="75" fillId="40" borderId="39" applyNumberFormat="0" applyAlignment="0" applyProtection="0">
      <alignment vertical="center"/>
    </xf>
    <xf numFmtId="0" fontId="76" fillId="0" borderId="40" applyNumberFormat="0" applyFill="0" applyAlignment="0" applyProtection="0">
      <alignment vertical="center"/>
    </xf>
    <xf numFmtId="0" fontId="77" fillId="0" borderId="41" applyNumberFormat="0" applyFill="0" applyAlignment="0" applyProtection="0">
      <alignment vertical="center"/>
    </xf>
    <xf numFmtId="0" fontId="78" fillId="41" borderId="0" applyNumberFormat="0" applyBorder="0" applyAlignment="0" applyProtection="0">
      <alignment vertical="center"/>
    </xf>
    <xf numFmtId="0" fontId="79" fillId="42" borderId="0" applyNumberFormat="0" applyBorder="0" applyAlignment="0" applyProtection="0">
      <alignment vertical="center"/>
    </xf>
    <xf numFmtId="0" fontId="80" fillId="43" borderId="0" applyNumberFormat="0" applyBorder="0" applyAlignment="0" applyProtection="0">
      <alignment vertical="center"/>
    </xf>
    <xf numFmtId="0" fontId="81" fillId="44" borderId="0" applyNumberFormat="0" applyBorder="0" applyAlignment="0" applyProtection="0">
      <alignment vertical="center"/>
    </xf>
    <xf numFmtId="0" fontId="82" fillId="45" borderId="0" applyNumberFormat="0" applyBorder="0" applyAlignment="0" applyProtection="0">
      <alignment vertical="center"/>
    </xf>
    <xf numFmtId="0" fontId="82" fillId="46" borderId="0" applyNumberFormat="0" applyBorder="0" applyAlignment="0" applyProtection="0">
      <alignment vertical="center"/>
    </xf>
    <xf numFmtId="0" fontId="81" fillId="47" borderId="0" applyNumberFormat="0" applyBorder="0" applyAlignment="0" applyProtection="0">
      <alignment vertical="center"/>
    </xf>
    <xf numFmtId="0" fontId="81" fillId="48" borderId="0" applyNumberFormat="0" applyBorder="0" applyAlignment="0" applyProtection="0">
      <alignment vertical="center"/>
    </xf>
    <xf numFmtId="0" fontId="82" fillId="49" borderId="0" applyNumberFormat="0" applyBorder="0" applyAlignment="0" applyProtection="0">
      <alignment vertical="center"/>
    </xf>
    <xf numFmtId="0" fontId="82" fillId="50" borderId="0" applyNumberFormat="0" applyBorder="0" applyAlignment="0" applyProtection="0">
      <alignment vertical="center"/>
    </xf>
    <xf numFmtId="0" fontId="81" fillId="51" borderId="0" applyNumberFormat="0" applyBorder="0" applyAlignment="0" applyProtection="0">
      <alignment vertical="center"/>
    </xf>
    <xf numFmtId="0" fontId="81" fillId="52" borderId="0" applyNumberFormat="0" applyBorder="0" applyAlignment="0" applyProtection="0">
      <alignment vertical="center"/>
    </xf>
    <xf numFmtId="0" fontId="82" fillId="53" borderId="0" applyNumberFormat="0" applyBorder="0" applyAlignment="0" applyProtection="0">
      <alignment vertical="center"/>
    </xf>
    <xf numFmtId="0" fontId="82" fillId="54" borderId="0" applyNumberFormat="0" applyBorder="0" applyAlignment="0" applyProtection="0">
      <alignment vertical="center"/>
    </xf>
    <xf numFmtId="0" fontId="81" fillId="55" borderId="0" applyNumberFormat="0" applyBorder="0" applyAlignment="0" applyProtection="0">
      <alignment vertical="center"/>
    </xf>
    <xf numFmtId="0" fontId="81" fillId="56" borderId="0" applyNumberFormat="0" applyBorder="0" applyAlignment="0" applyProtection="0">
      <alignment vertical="center"/>
    </xf>
    <xf numFmtId="0" fontId="82" fillId="57" borderId="0" applyNumberFormat="0" applyBorder="0" applyAlignment="0" applyProtection="0">
      <alignment vertical="center"/>
    </xf>
    <xf numFmtId="0" fontId="82" fillId="58" borderId="0" applyNumberFormat="0" applyBorder="0" applyAlignment="0" applyProtection="0">
      <alignment vertical="center"/>
    </xf>
    <xf numFmtId="0" fontId="81" fillId="59" borderId="0" applyNumberFormat="0" applyBorder="0" applyAlignment="0" applyProtection="0">
      <alignment vertical="center"/>
    </xf>
    <xf numFmtId="0" fontId="81" fillId="60" borderId="0" applyNumberFormat="0" applyBorder="0" applyAlignment="0" applyProtection="0">
      <alignment vertical="center"/>
    </xf>
    <xf numFmtId="0" fontId="82" fillId="61" borderId="0" applyNumberFormat="0" applyBorder="0" applyAlignment="0" applyProtection="0">
      <alignment vertical="center"/>
    </xf>
    <xf numFmtId="0" fontId="82" fillId="62" borderId="0" applyNumberFormat="0" applyBorder="0" applyAlignment="0" applyProtection="0">
      <alignment vertical="center"/>
    </xf>
    <xf numFmtId="0" fontId="81" fillId="63" borderId="0" applyNumberFormat="0" applyBorder="0" applyAlignment="0" applyProtection="0">
      <alignment vertical="center"/>
    </xf>
    <xf numFmtId="0" fontId="81" fillId="64" borderId="0" applyNumberFormat="0" applyBorder="0" applyAlignment="0" applyProtection="0">
      <alignment vertical="center"/>
    </xf>
    <xf numFmtId="0" fontId="82" fillId="65" borderId="0" applyNumberFormat="0" applyBorder="0" applyAlignment="0" applyProtection="0">
      <alignment vertical="center"/>
    </xf>
    <xf numFmtId="0" fontId="82" fillId="66" borderId="0" applyNumberFormat="0" applyBorder="0" applyAlignment="0" applyProtection="0">
      <alignment vertical="center"/>
    </xf>
    <xf numFmtId="0" fontId="81" fillId="67" borderId="0" applyNumberFormat="0" applyBorder="0" applyAlignment="0" applyProtection="0">
      <alignment vertical="center"/>
    </xf>
  </cellStyleXfs>
  <cellXfs count="668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/>
    <xf numFmtId="0" fontId="3" fillId="0" borderId="0" xfId="0" applyFont="1" applyAlignment="1"/>
    <xf numFmtId="0" fontId="3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/>
    <xf numFmtId="178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/>
    <xf numFmtId="0" fontId="6" fillId="0" borderId="1" xfId="0" applyFont="1" applyBorder="1" applyAlignment="1">
      <alignment vertical="center"/>
    </xf>
    <xf numFmtId="0" fontId="2" fillId="0" borderId="1" xfId="0" applyFont="1" applyBorder="1" applyAlignment="1"/>
    <xf numFmtId="0" fontId="6" fillId="4" borderId="1" xfId="0" applyFont="1" applyFill="1" applyBorder="1" applyAlignment="1">
      <alignment vertic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/>
    <xf numFmtId="0" fontId="6" fillId="0" borderId="0" xfId="0" applyFont="1" applyAlignment="1">
      <alignment vertical="center"/>
    </xf>
    <xf numFmtId="0" fontId="2" fillId="0" borderId="1" xfId="0" applyFont="1" applyBorder="1"/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/>
    <xf numFmtId="0" fontId="8" fillId="0" borderId="0" xfId="0" applyFont="1" applyAlignment="1"/>
    <xf numFmtId="0" fontId="6" fillId="0" borderId="0" xfId="0" applyFont="1" applyAlignment="1"/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0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11" fillId="0" borderId="3" xfId="0" applyFont="1" applyBorder="1" applyAlignment="1"/>
    <xf numFmtId="0" fontId="12" fillId="5" borderId="4" xfId="0" applyFont="1" applyFill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2" fillId="6" borderId="4" xfId="0" applyFont="1" applyFill="1" applyBorder="1" applyAlignment="1">
      <alignment horizontal="center"/>
    </xf>
    <xf numFmtId="0" fontId="12" fillId="4" borderId="4" xfId="0" applyFont="1" applyFill="1" applyBorder="1" applyAlignment="1">
      <alignment horizontal="center"/>
    </xf>
    <xf numFmtId="0" fontId="11" fillId="0" borderId="0" xfId="0" applyFont="1" applyAlignment="1"/>
    <xf numFmtId="0" fontId="11" fillId="7" borderId="3" xfId="0" applyFont="1" applyFill="1" applyBorder="1" applyAlignment="1"/>
    <xf numFmtId="0" fontId="12" fillId="8" borderId="4" xfId="0" applyFont="1" applyFill="1" applyBorder="1" applyAlignment="1">
      <alignment horizontal="center"/>
    </xf>
    <xf numFmtId="0" fontId="11" fillId="8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3" fillId="9" borderId="0" xfId="0" applyFont="1" applyFill="1" applyAlignment="1">
      <alignment horizontal="center"/>
    </xf>
    <xf numFmtId="58" fontId="11" fillId="0" borderId="0" xfId="0" applyNumberFormat="1" applyFont="1" applyAlignment="1"/>
    <xf numFmtId="0" fontId="9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58" fontId="14" fillId="0" borderId="0" xfId="0" applyNumberFormat="1" applyFont="1" applyAlignment="1"/>
    <xf numFmtId="0" fontId="15" fillId="0" borderId="0" xfId="0" applyFont="1" applyAlignment="1"/>
    <xf numFmtId="0" fontId="14" fillId="0" borderId="0" xfId="0" applyFont="1" applyAlignment="1"/>
    <xf numFmtId="0" fontId="16" fillId="0" borderId="0" xfId="0" applyFont="1" applyAlignment="1">
      <alignment horizontal="center"/>
    </xf>
    <xf numFmtId="0" fontId="12" fillId="0" borderId="0" xfId="0" applyFont="1" applyAlignment="1"/>
    <xf numFmtId="58" fontId="6" fillId="0" borderId="0" xfId="0" applyNumberFormat="1" applyFont="1" applyAlignment="1"/>
    <xf numFmtId="0" fontId="2" fillId="0" borderId="0" xfId="0" applyFont="1" applyAlignment="1">
      <alignment horizontal="left"/>
    </xf>
    <xf numFmtId="179" fontId="2" fillId="0" borderId="0" xfId="0" applyNumberFormat="1" applyFont="1" applyAlignment="1">
      <alignment horizontal="left"/>
    </xf>
    <xf numFmtId="0" fontId="2" fillId="10" borderId="5" xfId="0" applyFont="1" applyFill="1" applyBorder="1" applyAlignment="1"/>
    <xf numFmtId="0" fontId="2" fillId="10" borderId="6" xfId="0" applyFont="1" applyFill="1" applyBorder="1"/>
    <xf numFmtId="0" fontId="2" fillId="11" borderId="5" xfId="0" applyFont="1" applyFill="1" applyBorder="1" applyAlignment="1"/>
    <xf numFmtId="0" fontId="2" fillId="11" borderId="7" xfId="0" applyFont="1" applyFill="1" applyBorder="1"/>
    <xf numFmtId="0" fontId="2" fillId="11" borderId="6" xfId="0" applyFont="1" applyFill="1" applyBorder="1"/>
    <xf numFmtId="0" fontId="2" fillId="0" borderId="8" xfId="0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8" xfId="0" applyFont="1" applyBorder="1" applyAlignment="1"/>
    <xf numFmtId="0" fontId="2" fillId="0" borderId="9" xfId="0" applyFont="1" applyBorder="1" applyAlignment="1"/>
    <xf numFmtId="179" fontId="2" fillId="0" borderId="0" xfId="0" applyNumberFormat="1" applyFont="1" applyAlignment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0" xfId="0" applyFont="1" applyBorder="1"/>
    <xf numFmtId="0" fontId="2" fillId="0" borderId="11" xfId="0" applyFont="1" applyBorder="1"/>
    <xf numFmtId="0" fontId="2" fillId="0" borderId="4" xfId="0" applyFont="1" applyBorder="1"/>
    <xf numFmtId="0" fontId="2" fillId="11" borderId="5" xfId="0" applyFont="1" applyFill="1" applyBorder="1" applyAlignment="1">
      <alignment wrapText="1"/>
    </xf>
    <xf numFmtId="0" fontId="2" fillId="11" borderId="6" xfId="0" applyFont="1" applyFill="1" applyBorder="1" applyAlignment="1">
      <alignment wrapText="1"/>
    </xf>
    <xf numFmtId="0" fontId="2" fillId="0" borderId="8" xfId="0" applyFont="1" applyBorder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2" fillId="0" borderId="8" xfId="0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4" xfId="0" applyFont="1" applyBorder="1" applyAlignment="1"/>
    <xf numFmtId="0" fontId="3" fillId="0" borderId="1" xfId="0" applyFont="1" applyBorder="1" applyAlignment="1"/>
    <xf numFmtId="0" fontId="3" fillId="0" borderId="1" xfId="0" applyFont="1" applyBorder="1" applyAlignment="1">
      <alignment wrapText="1"/>
    </xf>
    <xf numFmtId="0" fontId="17" fillId="12" borderId="0" xfId="0" applyFont="1" applyFill="1"/>
    <xf numFmtId="0" fontId="2" fillId="11" borderId="1" xfId="0" applyFont="1" applyFill="1" applyBorder="1" applyAlignment="1">
      <alignment wrapText="1"/>
    </xf>
    <xf numFmtId="0" fontId="6" fillId="7" borderId="1" xfId="0" applyFont="1" applyFill="1" applyBorder="1" applyAlignment="1">
      <alignment vertical="center"/>
    </xf>
    <xf numFmtId="0" fontId="6" fillId="7" borderId="0" xfId="0" applyFont="1" applyFill="1" applyAlignment="1">
      <alignment vertical="center"/>
    </xf>
    <xf numFmtId="0" fontId="6" fillId="5" borderId="1" xfId="0" applyFont="1" applyFill="1" applyBorder="1" applyAlignment="1">
      <alignment vertical="center"/>
    </xf>
    <xf numFmtId="0" fontId="11" fillId="5" borderId="4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/>
    </xf>
    <xf numFmtId="0" fontId="11" fillId="5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6" fillId="0" borderId="12" xfId="0" applyFont="1" applyBorder="1" applyAlignment="1">
      <alignment vertical="center"/>
    </xf>
    <xf numFmtId="0" fontId="18" fillId="4" borderId="1" xfId="0" applyFont="1" applyFill="1" applyBorder="1" applyAlignment="1">
      <alignment horizontal="center"/>
    </xf>
    <xf numFmtId="0" fontId="6" fillId="0" borderId="3" xfId="0" applyFont="1" applyBorder="1" applyAlignment="1">
      <alignment vertical="center"/>
    </xf>
    <xf numFmtId="0" fontId="16" fillId="0" borderId="1" xfId="0" applyFont="1" applyBorder="1" applyAlignment="1">
      <alignment horizontal="center"/>
    </xf>
    <xf numFmtId="0" fontId="6" fillId="0" borderId="13" xfId="0" applyFont="1" applyBorder="1" applyAlignment="1">
      <alignment vertical="center"/>
    </xf>
    <xf numFmtId="0" fontId="11" fillId="5" borderId="0" xfId="0" applyFont="1" applyFill="1" applyAlignment="1">
      <alignment horizontal="center"/>
    </xf>
    <xf numFmtId="0" fontId="6" fillId="0" borderId="2" xfId="0" applyFont="1" applyBorder="1" applyAlignment="1">
      <alignment vertical="center"/>
    </xf>
    <xf numFmtId="0" fontId="11" fillId="0" borderId="0" xfId="0" applyFont="1" applyAlignment="1">
      <alignment horizontal="center"/>
    </xf>
    <xf numFmtId="0" fontId="6" fillId="0" borderId="14" xfId="0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16" xfId="0" applyFont="1" applyBorder="1" applyAlignment="1">
      <alignment vertical="center"/>
    </xf>
    <xf numFmtId="0" fontId="6" fillId="5" borderId="17" xfId="0" applyFont="1" applyFill="1" applyBorder="1" applyAlignment="1">
      <alignment horizontal="center" wrapText="1"/>
    </xf>
    <xf numFmtId="0" fontId="3" fillId="0" borderId="18" xfId="0" applyFont="1" applyBorder="1" applyAlignment="1">
      <alignment horizontal="center"/>
    </xf>
    <xf numFmtId="0" fontId="2" fillId="0" borderId="19" xfId="0" applyFont="1" applyBorder="1"/>
    <xf numFmtId="0" fontId="3" fillId="0" borderId="0" xfId="0" applyFont="1" applyAlignment="1">
      <alignment horizontal="center"/>
    </xf>
    <xf numFmtId="0" fontId="3" fillId="0" borderId="18" xfId="0" applyFont="1" applyBorder="1" applyAlignment="1"/>
    <xf numFmtId="0" fontId="3" fillId="0" borderId="19" xfId="0" applyFont="1" applyBorder="1" applyAlignment="1"/>
    <xf numFmtId="0" fontId="3" fillId="0" borderId="2" xfId="0" applyFont="1" applyBorder="1" applyAlignment="1"/>
    <xf numFmtId="0" fontId="13" fillId="9" borderId="1" xfId="0" applyFont="1" applyFill="1" applyBorder="1" applyAlignment="1"/>
    <xf numFmtId="0" fontId="19" fillId="9" borderId="1" xfId="0" applyFont="1" applyFill="1" applyBorder="1" applyAlignment="1"/>
    <xf numFmtId="0" fontId="14" fillId="9" borderId="1" xfId="0" applyFont="1" applyFill="1" applyBorder="1" applyAlignment="1">
      <alignment vertical="center"/>
    </xf>
    <xf numFmtId="0" fontId="0" fillId="0" borderId="1" xfId="0" applyFont="1" applyBorder="1" applyAlignment="1"/>
    <xf numFmtId="0" fontId="13" fillId="0" borderId="0" xfId="0" applyFont="1" applyAlignment="1"/>
    <xf numFmtId="0" fontId="13" fillId="9" borderId="1" xfId="0" applyFont="1" applyFill="1" applyBorder="1" applyAlignment="1">
      <alignment horizontal="left"/>
    </xf>
    <xf numFmtId="0" fontId="14" fillId="9" borderId="16" xfId="0" applyFont="1" applyFill="1" applyBorder="1" applyAlignment="1">
      <alignment vertical="center"/>
    </xf>
    <xf numFmtId="0" fontId="2" fillId="0" borderId="18" xfId="0" applyFont="1" applyBorder="1" applyAlignment="1"/>
    <xf numFmtId="0" fontId="13" fillId="9" borderId="13" xfId="0" applyFont="1" applyFill="1" applyBorder="1" applyAlignment="1"/>
    <xf numFmtId="0" fontId="0" fillId="13" borderId="1" xfId="0" applyFont="1" applyFill="1" applyBorder="1" applyAlignment="1"/>
    <xf numFmtId="0" fontId="20" fillId="4" borderId="0" xfId="0" applyFont="1" applyFill="1" applyAlignment="1"/>
    <xf numFmtId="180" fontId="21" fillId="14" borderId="0" xfId="0" applyNumberFormat="1" applyFont="1" applyFill="1" applyAlignment="1"/>
    <xf numFmtId="0" fontId="22" fillId="14" borderId="0" xfId="0" applyFont="1" applyFill="1" applyAlignment="1"/>
    <xf numFmtId="0" fontId="23" fillId="14" borderId="18" xfId="0" applyFont="1" applyFill="1" applyBorder="1" applyAlignment="1">
      <alignment horizontal="left" vertical="center"/>
    </xf>
    <xf numFmtId="0" fontId="2" fillId="0" borderId="2" xfId="0" applyFont="1" applyBorder="1"/>
    <xf numFmtId="0" fontId="24" fillId="14" borderId="0" xfId="0" applyFont="1" applyFill="1" applyAlignment="1">
      <alignment horizontal="left" vertical="center"/>
    </xf>
    <xf numFmtId="0" fontId="2" fillId="14" borderId="20" xfId="0" applyFont="1" applyFill="1" applyBorder="1"/>
    <xf numFmtId="0" fontId="2" fillId="14" borderId="0" xfId="0" applyFont="1" applyFill="1"/>
    <xf numFmtId="181" fontId="6" fillId="0" borderId="0" xfId="0" applyNumberFormat="1" applyFont="1" applyAlignment="1">
      <alignment horizontal="left"/>
    </xf>
    <xf numFmtId="0" fontId="25" fillId="0" borderId="0" xfId="0" applyFont="1" applyAlignment="1">
      <alignment horizontal="left"/>
    </xf>
    <xf numFmtId="0" fontId="25" fillId="0" borderId="1" xfId="0" applyFont="1" applyBorder="1" applyAlignment="1">
      <alignment horizontal="center" wrapText="1"/>
    </xf>
    <xf numFmtId="0" fontId="25" fillId="0" borderId="1" xfId="0" applyFont="1" applyBorder="1" applyAlignment="1">
      <alignment horizontal="center"/>
    </xf>
    <xf numFmtId="0" fontId="25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wrapText="1"/>
    </xf>
    <xf numFmtId="0" fontId="26" fillId="0" borderId="11" xfId="0" applyFont="1" applyBorder="1" applyAlignment="1">
      <alignment horizontal="center" wrapText="1"/>
    </xf>
    <xf numFmtId="0" fontId="26" fillId="0" borderId="11" xfId="0" applyFont="1" applyBorder="1" applyAlignment="1">
      <alignment horizontal="center"/>
    </xf>
    <xf numFmtId="0" fontId="26" fillId="0" borderId="11" xfId="0" applyFont="1" applyBorder="1" applyAlignment="1">
      <alignment horizontal="left"/>
    </xf>
    <xf numFmtId="0" fontId="26" fillId="0" borderId="0" xfId="0" applyFont="1" applyAlignment="1">
      <alignment horizontal="center"/>
    </xf>
    <xf numFmtId="182" fontId="27" fillId="13" borderId="1" xfId="0" applyNumberFormat="1" applyFont="1" applyFill="1" applyBorder="1" applyAlignment="1">
      <alignment horizontal="center"/>
    </xf>
    <xf numFmtId="182" fontId="25" fillId="0" borderId="1" xfId="0" applyNumberFormat="1" applyFont="1" applyBorder="1" applyAlignment="1">
      <alignment horizontal="center"/>
    </xf>
    <xf numFmtId="0" fontId="26" fillId="0" borderId="21" xfId="0" applyFont="1" applyBorder="1" applyAlignment="1">
      <alignment horizontal="center" wrapText="1"/>
    </xf>
    <xf numFmtId="0" fontId="26" fillId="0" borderId="22" xfId="0" applyFont="1" applyBorder="1" applyAlignment="1">
      <alignment horizontal="center" wrapText="1"/>
    </xf>
    <xf numFmtId="0" fontId="26" fillId="0" borderId="23" xfId="0" applyFont="1" applyBorder="1" applyAlignment="1">
      <alignment horizontal="center" wrapText="1"/>
    </xf>
    <xf numFmtId="0" fontId="26" fillId="0" borderId="23" xfId="0" applyFont="1" applyBorder="1" applyAlignment="1">
      <alignment horizontal="center"/>
    </xf>
    <xf numFmtId="0" fontId="6" fillId="0" borderId="24" xfId="0" applyFont="1" applyBorder="1" applyAlignment="1">
      <alignment horizontal="left" vertical="top"/>
    </xf>
    <xf numFmtId="0" fontId="28" fillId="0" borderId="0" xfId="0" applyFont="1" applyAlignment="1">
      <alignment horizontal="left" vertical="top" wrapText="1"/>
    </xf>
    <xf numFmtId="183" fontId="29" fillId="0" borderId="1" xfId="0" applyNumberFormat="1" applyFont="1" applyBorder="1" applyAlignment="1">
      <alignment horizontal="center" vertical="top"/>
    </xf>
    <xf numFmtId="0" fontId="28" fillId="0" borderId="25" xfId="0" applyFont="1" applyBorder="1" applyAlignment="1">
      <alignment horizontal="center" vertical="top" wrapText="1"/>
    </xf>
    <xf numFmtId="0" fontId="28" fillId="0" borderId="26" xfId="0" applyFont="1" applyBorder="1" applyAlignment="1">
      <alignment horizontal="center" vertical="top" wrapText="1"/>
    </xf>
    <xf numFmtId="0" fontId="28" fillId="0" borderId="27" xfId="0" applyFont="1" applyBorder="1" applyAlignment="1">
      <alignment horizontal="center" vertical="top" wrapText="1"/>
    </xf>
    <xf numFmtId="0" fontId="28" fillId="0" borderId="27" xfId="0" applyFont="1" applyBorder="1" applyAlignment="1">
      <alignment horizontal="center" vertical="top"/>
    </xf>
    <xf numFmtId="0" fontId="28" fillId="0" borderId="0" xfId="0" applyFont="1" applyAlignment="1">
      <alignment horizontal="center" vertical="top"/>
    </xf>
    <xf numFmtId="0" fontId="6" fillId="8" borderId="13" xfId="0" applyFont="1" applyFill="1" applyBorder="1" applyAlignment="1">
      <alignment vertical="center"/>
    </xf>
    <xf numFmtId="0" fontId="30" fillId="4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5" borderId="17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6" fillId="8" borderId="1" xfId="0" applyFont="1" applyFill="1" applyBorder="1" applyAlignment="1">
      <alignment vertical="center"/>
    </xf>
    <xf numFmtId="0" fontId="6" fillId="8" borderId="15" xfId="0" applyFont="1" applyFill="1" applyBorder="1" applyAlignment="1">
      <alignment vertical="center"/>
    </xf>
    <xf numFmtId="0" fontId="6" fillId="8" borderId="16" xfId="0" applyFont="1" applyFill="1" applyBorder="1" applyAlignment="1">
      <alignment vertical="center"/>
    </xf>
    <xf numFmtId="0" fontId="30" fillId="0" borderId="13" xfId="0" applyFont="1" applyBorder="1" applyAlignment="1">
      <alignment horizontal="center" vertical="center" wrapText="1"/>
    </xf>
    <xf numFmtId="0" fontId="30" fillId="4" borderId="18" xfId="0" applyFont="1" applyFill="1" applyBorder="1" applyAlignment="1">
      <alignment horizontal="center" vertical="center" wrapText="1"/>
    </xf>
    <xf numFmtId="0" fontId="30" fillId="0" borderId="2" xfId="0" applyFont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0" fontId="30" fillId="16" borderId="1" xfId="0" applyFont="1" applyFill="1" applyBorder="1" applyAlignment="1">
      <alignment horizontal="center" vertical="center" wrapText="1"/>
    </xf>
    <xf numFmtId="0" fontId="30" fillId="10" borderId="1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30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6" fillId="4" borderId="12" xfId="0" applyFont="1" applyFill="1" applyBorder="1" applyAlignment="1">
      <alignment vertical="center"/>
    </xf>
    <xf numFmtId="0" fontId="30" fillId="17" borderId="1" xfId="0" applyFont="1" applyFill="1" applyBorder="1" applyAlignment="1">
      <alignment horizontal="center" vertical="center" wrapText="1"/>
    </xf>
    <xf numFmtId="0" fontId="6" fillId="5" borderId="0" xfId="0" applyFont="1" applyFill="1" applyAlignment="1">
      <alignment horizontal="center" wrapText="1"/>
    </xf>
    <xf numFmtId="0" fontId="6" fillId="8" borderId="29" xfId="0" applyFont="1" applyFill="1" applyBorder="1" applyAlignment="1">
      <alignment vertical="center"/>
    </xf>
    <xf numFmtId="0" fontId="30" fillId="18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vertical="center"/>
    </xf>
    <xf numFmtId="0" fontId="30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wrapText="1"/>
    </xf>
    <xf numFmtId="0" fontId="30" fillId="19" borderId="1" xfId="0" applyFont="1" applyFill="1" applyBorder="1" applyAlignment="1">
      <alignment horizontal="center" wrapText="1"/>
    </xf>
    <xf numFmtId="0" fontId="30" fillId="4" borderId="2" xfId="0" applyFont="1" applyFill="1" applyBorder="1" applyAlignment="1">
      <alignment horizontal="center" vertical="center" wrapText="1"/>
    </xf>
    <xf numFmtId="0" fontId="30" fillId="4" borderId="18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4" borderId="3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8" fillId="0" borderId="1" xfId="0" applyFont="1" applyBorder="1" applyAlignment="1">
      <alignment vertical="center"/>
    </xf>
    <xf numFmtId="0" fontId="30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/>
    </xf>
    <xf numFmtId="0" fontId="6" fillId="0" borderId="17" xfId="0" applyFont="1" applyBorder="1" applyAlignment="1">
      <alignment horizontal="center" wrapText="1"/>
    </xf>
    <xf numFmtId="0" fontId="6" fillId="0" borderId="0" xfId="0" applyFont="1" applyAlignment="1">
      <alignment horizontal="center"/>
    </xf>
    <xf numFmtId="0" fontId="6" fillId="6" borderId="1" xfId="0" applyFont="1" applyFill="1" applyBorder="1" applyAlignment="1">
      <alignment vertical="center"/>
    </xf>
    <xf numFmtId="0" fontId="32" fillId="6" borderId="1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28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/>
    </xf>
    <xf numFmtId="0" fontId="6" fillId="6" borderId="17" xfId="0" applyFont="1" applyFill="1" applyBorder="1" applyAlignment="1">
      <alignment horizontal="center" wrapText="1"/>
    </xf>
    <xf numFmtId="0" fontId="6" fillId="6" borderId="0" xfId="0" applyFont="1" applyFill="1" applyAlignment="1">
      <alignment horizontal="center"/>
    </xf>
    <xf numFmtId="0" fontId="6" fillId="18" borderId="1" xfId="0" applyFont="1" applyFill="1" applyBorder="1" applyAlignment="1">
      <alignment vertical="center"/>
    </xf>
    <xf numFmtId="0" fontId="32" fillId="0" borderId="1" xfId="0" applyFont="1" applyBorder="1" applyAlignment="1">
      <alignment horizontal="center" vertical="center"/>
    </xf>
    <xf numFmtId="0" fontId="6" fillId="17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vertical="center"/>
    </xf>
    <xf numFmtId="0" fontId="6" fillId="19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2" fillId="0" borderId="1" xfId="0" applyFont="1" applyBorder="1" applyAlignment="1">
      <alignment horizontal="center"/>
    </xf>
    <xf numFmtId="0" fontId="30" fillId="0" borderId="18" xfId="0" applyFont="1" applyBorder="1" applyAlignment="1">
      <alignment horizontal="center" vertical="center" wrapText="1"/>
    </xf>
    <xf numFmtId="0" fontId="6" fillId="8" borderId="30" xfId="0" applyFont="1" applyFill="1" applyBorder="1" applyAlignment="1">
      <alignment vertical="center"/>
    </xf>
    <xf numFmtId="0" fontId="6" fillId="8" borderId="8" xfId="0" applyFont="1" applyFill="1" applyBorder="1" applyAlignment="1">
      <alignment vertical="center"/>
    </xf>
    <xf numFmtId="0" fontId="6" fillId="8" borderId="5" xfId="0" applyFont="1" applyFill="1" applyBorder="1" applyAlignment="1">
      <alignment vertical="center"/>
    </xf>
    <xf numFmtId="0" fontId="6" fillId="0" borderId="31" xfId="0" applyFont="1" applyBorder="1" applyAlignment="1">
      <alignment vertical="center"/>
    </xf>
    <xf numFmtId="0" fontId="6" fillId="8" borderId="18" xfId="0" applyFont="1" applyFill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4" borderId="31" xfId="0" applyFont="1" applyFill="1" applyBorder="1" applyAlignment="1">
      <alignment vertical="center"/>
    </xf>
    <xf numFmtId="0" fontId="30" fillId="22" borderId="2" xfId="0" applyFont="1" applyFill="1" applyBorder="1" applyAlignment="1">
      <alignment horizontal="center" vertical="center" wrapText="1"/>
    </xf>
    <xf numFmtId="0" fontId="6" fillId="0" borderId="18" xfId="0" applyFont="1" applyBorder="1" applyAlignment="1">
      <alignment vertical="center"/>
    </xf>
    <xf numFmtId="0" fontId="30" fillId="0" borderId="6" xfId="0" applyFont="1" applyBorder="1" applyAlignment="1">
      <alignment horizontal="center" vertical="center" wrapText="1"/>
    </xf>
    <xf numFmtId="0" fontId="30" fillId="4" borderId="13" xfId="0" applyFont="1" applyFill="1" applyBorder="1" applyAlignment="1">
      <alignment horizontal="center" vertical="center" wrapText="1"/>
    </xf>
    <xf numFmtId="0" fontId="3" fillId="0" borderId="0" xfId="0" applyFont="1"/>
    <xf numFmtId="0" fontId="30" fillId="0" borderId="16" xfId="0" applyFont="1" applyBorder="1" applyAlignment="1">
      <alignment horizontal="center" vertical="center" wrapText="1"/>
    </xf>
    <xf numFmtId="0" fontId="6" fillId="8" borderId="32" xfId="0" applyFont="1" applyFill="1" applyBorder="1" applyAlignment="1">
      <alignment vertical="center"/>
    </xf>
    <xf numFmtId="0" fontId="6" fillId="4" borderId="30" xfId="0" applyFont="1" applyFill="1" applyBorder="1" applyAlignment="1">
      <alignment vertical="center"/>
    </xf>
    <xf numFmtId="0" fontId="30" fillId="23" borderId="1" xfId="0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0" fillId="0" borderId="2" xfId="0" applyFont="1" applyBorder="1" applyAlignment="1">
      <alignment horizontal="center" vertical="center"/>
    </xf>
    <xf numFmtId="0" fontId="30" fillId="4" borderId="3" xfId="0" applyFont="1" applyFill="1" applyBorder="1" applyAlignment="1">
      <alignment horizontal="center" vertical="center" wrapText="1"/>
    </xf>
    <xf numFmtId="0" fontId="30" fillId="4" borderId="10" xfId="0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0" fontId="2" fillId="13" borderId="1" xfId="0" applyFont="1" applyFill="1" applyBorder="1" applyAlignment="1"/>
    <xf numFmtId="0" fontId="6" fillId="0" borderId="1" xfId="0" applyFont="1" applyBorder="1" applyAlignment="1"/>
    <xf numFmtId="182" fontId="27" fillId="4" borderId="1" xfId="0" applyNumberFormat="1" applyFont="1" applyFill="1" applyBorder="1" applyAlignment="1">
      <alignment horizontal="center"/>
    </xf>
    <xf numFmtId="0" fontId="6" fillId="4" borderId="10" xfId="0" applyFont="1" applyFill="1" applyBorder="1" applyAlignment="1">
      <alignment vertical="center"/>
    </xf>
    <xf numFmtId="0" fontId="6" fillId="4" borderId="3" xfId="0" applyFont="1" applyFill="1" applyBorder="1" applyAlignment="1">
      <alignment vertical="center"/>
    </xf>
    <xf numFmtId="0" fontId="33" fillId="0" borderId="1" xfId="0" applyFont="1" applyBorder="1" applyAlignment="1">
      <alignment horizontal="center" vertical="center" wrapText="1"/>
    </xf>
    <xf numFmtId="0" fontId="6" fillId="4" borderId="18" xfId="0" applyFont="1" applyFill="1" applyBorder="1" applyAlignment="1">
      <alignment vertical="center"/>
    </xf>
    <xf numFmtId="0" fontId="34" fillId="0" borderId="1" xfId="0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top" wrapText="1"/>
    </xf>
    <xf numFmtId="0" fontId="35" fillId="0" borderId="1" xfId="0" applyFont="1" applyBorder="1" applyAlignment="1">
      <alignment wrapText="1"/>
    </xf>
    <xf numFmtId="0" fontId="6" fillId="4" borderId="8" xfId="0" applyFont="1" applyFill="1" applyBorder="1" applyAlignment="1">
      <alignment vertical="center"/>
    </xf>
    <xf numFmtId="0" fontId="6" fillId="4" borderId="16" xfId="0" applyFont="1" applyFill="1" applyBorder="1" applyAlignment="1">
      <alignment vertical="center"/>
    </xf>
    <xf numFmtId="0" fontId="30" fillId="23" borderId="1" xfId="0" applyFont="1" applyFill="1" applyBorder="1" applyAlignment="1">
      <alignment horizontal="center" vertical="center"/>
    </xf>
    <xf numFmtId="0" fontId="8" fillId="0" borderId="13" xfId="0" applyFont="1" applyBorder="1" applyAlignment="1">
      <alignment vertical="center"/>
    </xf>
    <xf numFmtId="0" fontId="15" fillId="9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15" fillId="9" borderId="16" xfId="0" applyFont="1" applyFill="1" applyBorder="1" applyAlignment="1">
      <alignment vertical="center"/>
    </xf>
    <xf numFmtId="0" fontId="8" fillId="0" borderId="1" xfId="0" applyFont="1" applyBorder="1" applyAlignment="1"/>
    <xf numFmtId="0" fontId="2" fillId="8" borderId="1" xfId="0" applyFont="1" applyFill="1" applyBorder="1" applyAlignment="1"/>
    <xf numFmtId="0" fontId="0" fillId="4" borderId="1" xfId="0" applyFont="1" applyFill="1" applyBorder="1" applyAlignment="1"/>
    <xf numFmtId="0" fontId="19" fillId="9" borderId="0" xfId="0" applyFont="1" applyFill="1" applyAlignment="1"/>
    <xf numFmtId="0" fontId="2" fillId="4" borderId="1" xfId="0" applyFont="1" applyFill="1" applyBorder="1" applyAlignment="1"/>
    <xf numFmtId="0" fontId="8" fillId="0" borderId="0" xfId="0" applyFont="1" applyAlignment="1">
      <alignment vertical="center"/>
    </xf>
    <xf numFmtId="0" fontId="2" fillId="0" borderId="13" xfId="0" applyFont="1" applyBorder="1" applyAlignment="1"/>
    <xf numFmtId="0" fontId="2" fillId="13" borderId="13" xfId="0" applyFont="1" applyFill="1" applyBorder="1" applyAlignment="1"/>
    <xf numFmtId="0" fontId="2" fillId="0" borderId="13" xfId="0" applyFont="1" applyBorder="1" applyAlignment="1">
      <alignment horizontal="left"/>
    </xf>
    <xf numFmtId="0" fontId="2" fillId="0" borderId="7" xfId="0" applyFont="1" applyBorder="1"/>
    <xf numFmtId="0" fontId="6" fillId="0" borderId="7" xfId="0" applyFont="1" applyBorder="1" applyAlignment="1">
      <alignment vertical="center"/>
    </xf>
    <xf numFmtId="0" fontId="2" fillId="0" borderId="7" xfId="0" applyFont="1" applyBorder="1" applyAlignment="1"/>
    <xf numFmtId="0" fontId="2" fillId="0" borderId="7" xfId="0" applyFont="1" applyBorder="1" applyAlignment="1">
      <alignment horizontal="left"/>
    </xf>
    <xf numFmtId="0" fontId="30" fillId="8" borderId="1" xfId="0" applyFont="1" applyFill="1" applyBorder="1" applyAlignment="1">
      <alignment horizontal="center" wrapText="1"/>
    </xf>
    <xf numFmtId="0" fontId="0" fillId="0" borderId="1" xfId="0" applyFont="1" applyBorder="1" applyAlignment="1">
      <alignment horizontal="center"/>
    </xf>
    <xf numFmtId="0" fontId="8" fillId="4" borderId="8" xfId="0" applyFont="1" applyFill="1" applyBorder="1" applyAlignment="1">
      <alignment vertical="center"/>
    </xf>
    <xf numFmtId="0" fontId="2" fillId="13" borderId="1" xfId="0" applyFont="1" applyFill="1" applyBorder="1" applyAlignment="1">
      <alignment horizontal="center"/>
    </xf>
    <xf numFmtId="0" fontId="16" fillId="4" borderId="1" xfId="0" applyFont="1" applyFill="1" applyBorder="1" applyAlignment="1">
      <alignment vertical="center"/>
    </xf>
    <xf numFmtId="0" fontId="2" fillId="13" borderId="13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0" fontId="2" fillId="0" borderId="18" xfId="0" applyFont="1" applyBorder="1" applyAlignment="1">
      <alignment horizontal="left"/>
    </xf>
    <xf numFmtId="0" fontId="8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2" fillId="4" borderId="0" xfId="0" applyFont="1" applyFill="1"/>
    <xf numFmtId="0" fontId="6" fillId="10" borderId="1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180" fontId="21" fillId="14" borderId="0" xfId="0" applyNumberFormat="1" applyFont="1" applyFill="1" applyAlignment="1">
      <alignment wrapText="1"/>
    </xf>
    <xf numFmtId="0" fontId="22" fillId="14" borderId="1" xfId="0" applyFont="1" applyFill="1" applyBorder="1" applyAlignment="1">
      <alignment wrapText="1"/>
    </xf>
    <xf numFmtId="0" fontId="23" fillId="14" borderId="18" xfId="0" applyFont="1" applyFill="1" applyBorder="1" applyAlignment="1">
      <alignment horizontal="left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24" fillId="14" borderId="0" xfId="0" applyFont="1" applyFill="1" applyAlignment="1">
      <alignment horizontal="left" vertical="center" wrapText="1"/>
    </xf>
    <xf numFmtId="0" fontId="2" fillId="14" borderId="20" xfId="0" applyFont="1" applyFill="1" applyBorder="1" applyAlignment="1">
      <alignment wrapText="1"/>
    </xf>
    <xf numFmtId="0" fontId="2" fillId="14" borderId="0" xfId="0" applyFont="1" applyFill="1" applyAlignment="1">
      <alignment wrapText="1"/>
    </xf>
    <xf numFmtId="181" fontId="6" fillId="0" borderId="0" xfId="0" applyNumberFormat="1" applyFont="1" applyAlignment="1">
      <alignment horizontal="left" wrapText="1"/>
    </xf>
    <xf numFmtId="0" fontId="25" fillId="0" borderId="1" xfId="0" applyFont="1" applyBorder="1" applyAlignment="1">
      <alignment horizontal="left" wrapText="1"/>
    </xf>
    <xf numFmtId="0" fontId="25" fillId="10" borderId="1" xfId="0" applyFont="1" applyFill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26" fillId="0" borderId="11" xfId="0" applyFont="1" applyBorder="1" applyAlignment="1">
      <alignment horizontal="left" wrapText="1"/>
    </xf>
    <xf numFmtId="0" fontId="26" fillId="0" borderId="0" xfId="0" applyFont="1" applyAlignment="1">
      <alignment horizontal="center" wrapText="1"/>
    </xf>
    <xf numFmtId="182" fontId="37" fillId="10" borderId="1" xfId="0" applyNumberFormat="1" applyFont="1" applyFill="1" applyBorder="1" applyAlignment="1">
      <alignment horizontal="center" wrapText="1"/>
    </xf>
    <xf numFmtId="182" fontId="25" fillId="0" borderId="1" xfId="0" applyNumberFormat="1" applyFont="1" applyBorder="1" applyAlignment="1">
      <alignment horizontal="center" wrapText="1"/>
    </xf>
    <xf numFmtId="182" fontId="25" fillId="10" borderId="1" xfId="0" applyNumberFormat="1" applyFont="1" applyFill="1" applyBorder="1" applyAlignment="1">
      <alignment horizontal="center" wrapText="1"/>
    </xf>
    <xf numFmtId="182" fontId="36" fillId="0" borderId="1" xfId="0" applyNumberFormat="1" applyFont="1" applyBorder="1" applyAlignment="1">
      <alignment horizontal="center" wrapText="1"/>
    </xf>
    <xf numFmtId="0" fontId="26" fillId="24" borderId="23" xfId="0" applyFont="1" applyFill="1" applyBorder="1" applyAlignment="1">
      <alignment horizontal="center" vertical="center" wrapText="1"/>
    </xf>
    <xf numFmtId="0" fontId="26" fillId="24" borderId="23" xfId="0" applyFont="1" applyFill="1" applyBorder="1" applyAlignment="1">
      <alignment horizontal="center" wrapText="1"/>
    </xf>
    <xf numFmtId="0" fontId="6" fillId="0" borderId="24" xfId="0" applyFont="1" applyBorder="1" applyAlignment="1">
      <alignment horizontal="left" vertical="top" wrapText="1"/>
    </xf>
    <xf numFmtId="0" fontId="28" fillId="0" borderId="1" xfId="0" applyFont="1" applyBorder="1" applyAlignment="1">
      <alignment horizontal="left" vertical="top" wrapText="1"/>
    </xf>
    <xf numFmtId="183" fontId="29" fillId="10" borderId="1" xfId="0" applyNumberFormat="1" applyFont="1" applyFill="1" applyBorder="1" applyAlignment="1">
      <alignment horizontal="center" vertical="top" wrapText="1"/>
    </xf>
    <xf numFmtId="183" fontId="29" fillId="0" borderId="1" xfId="0" applyNumberFormat="1" applyFont="1" applyBorder="1" applyAlignment="1">
      <alignment horizontal="center" vertical="top" wrapText="1"/>
    </xf>
    <xf numFmtId="183" fontId="38" fillId="0" borderId="1" xfId="0" applyNumberFormat="1" applyFont="1" applyBorder="1" applyAlignment="1">
      <alignment horizontal="center" vertical="top" wrapText="1"/>
    </xf>
    <xf numFmtId="0" fontId="2" fillId="0" borderId="27" xfId="0" applyFont="1" applyBorder="1"/>
    <xf numFmtId="0" fontId="28" fillId="24" borderId="27" xfId="0" applyFont="1" applyFill="1" applyBorder="1" applyAlignment="1">
      <alignment horizontal="center" vertical="top" wrapText="1"/>
    </xf>
    <xf numFmtId="0" fontId="28" fillId="0" borderId="0" xfId="0" applyFont="1" applyAlignment="1">
      <alignment horizontal="center" vertical="top" wrapText="1"/>
    </xf>
    <xf numFmtId="0" fontId="6" fillId="0" borderId="0" xfId="0" applyFont="1" applyAlignment="1">
      <alignment vertical="center" wrapText="1"/>
    </xf>
    <xf numFmtId="0" fontId="6" fillId="5" borderId="1" xfId="0" applyFont="1" applyFill="1" applyBorder="1" applyAlignment="1">
      <alignment wrapText="1"/>
    </xf>
    <xf numFmtId="0" fontId="2" fillId="0" borderId="1" xfId="0" applyFont="1" applyBorder="1" applyAlignment="1">
      <alignment vertical="top" wrapText="1"/>
    </xf>
    <xf numFmtId="0" fontId="2" fillId="0" borderId="13" xfId="0" applyFont="1" applyBorder="1" applyAlignment="1">
      <alignment wrapText="1"/>
    </xf>
    <xf numFmtId="0" fontId="2" fillId="0" borderId="18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6" fillId="0" borderId="0" xfId="0" applyFont="1" applyAlignment="1">
      <alignment horizontal="center" vertical="center" wrapText="1"/>
    </xf>
    <xf numFmtId="0" fontId="6" fillId="24" borderId="17" xfId="0" applyFont="1" applyFill="1" applyBorder="1" applyAlignment="1">
      <alignment horizontal="center" wrapText="1"/>
    </xf>
    <xf numFmtId="0" fontId="6" fillId="4" borderId="1" xfId="0" applyFont="1" applyFill="1" applyBorder="1" applyAlignment="1">
      <alignment wrapText="1"/>
    </xf>
    <xf numFmtId="0" fontId="2" fillId="5" borderId="1" xfId="0" applyFont="1" applyFill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1" xfId="0" applyFont="1" applyBorder="1" applyAlignment="1">
      <alignment horizontal="center" vertical="top" wrapText="1"/>
    </xf>
    <xf numFmtId="0" fontId="6" fillId="24" borderId="10" xfId="0" applyFont="1" applyFill="1" applyBorder="1" applyAlignment="1">
      <alignment wrapText="1"/>
    </xf>
    <xf numFmtId="0" fontId="6" fillId="24" borderId="1" xfId="0" applyFont="1" applyFill="1" applyBorder="1" applyAlignment="1">
      <alignment wrapText="1"/>
    </xf>
    <xf numFmtId="0" fontId="2" fillId="7" borderId="1" xfId="0" applyFont="1" applyFill="1" applyBorder="1" applyAlignment="1">
      <alignment wrapText="1"/>
    </xf>
    <xf numFmtId="0" fontId="6" fillId="0" borderId="0" xfId="0" applyFont="1" applyAlignment="1">
      <alignment horizontal="center" wrapText="1"/>
    </xf>
    <xf numFmtId="0" fontId="2" fillId="5" borderId="18" xfId="0" applyFont="1" applyFill="1" applyBorder="1" applyAlignment="1">
      <alignment wrapText="1"/>
    </xf>
    <xf numFmtId="0" fontId="2" fillId="4" borderId="18" xfId="0" applyFont="1" applyFill="1" applyBorder="1" applyAlignment="1">
      <alignment wrapText="1"/>
    </xf>
    <xf numFmtId="0" fontId="6" fillId="24" borderId="3" xfId="0" applyFont="1" applyFill="1" applyBorder="1" applyAlignment="1">
      <alignment wrapText="1"/>
    </xf>
    <xf numFmtId="0" fontId="8" fillId="0" borderId="1" xfId="0" applyFont="1" applyBorder="1" applyAlignment="1">
      <alignment vertical="center" wrapText="1"/>
    </xf>
    <xf numFmtId="0" fontId="6" fillId="0" borderId="28" xfId="0" applyFont="1" applyBorder="1" applyAlignment="1">
      <alignment horizontal="center" vertical="center" wrapText="1"/>
    </xf>
    <xf numFmtId="0" fontId="8" fillId="2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32" fillId="6" borderId="1" xfId="0" applyFont="1" applyFill="1" applyBorder="1" applyAlignment="1">
      <alignment horizontal="center" vertical="center" wrapText="1"/>
    </xf>
    <xf numFmtId="0" fontId="32" fillId="6" borderId="3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6" fillId="6" borderId="28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wrapText="1"/>
    </xf>
    <xf numFmtId="0" fontId="6" fillId="18" borderId="1" xfId="0" applyFont="1" applyFill="1" applyBorder="1" applyAlignment="1">
      <alignment vertical="center" wrapText="1"/>
    </xf>
    <xf numFmtId="0" fontId="32" fillId="0" borderId="1" xfId="0" applyFont="1" applyBorder="1" applyAlignment="1">
      <alignment horizontal="center" vertical="center" wrapText="1"/>
    </xf>
    <xf numFmtId="0" fontId="6" fillId="17" borderId="1" xfId="0" applyFont="1" applyFill="1" applyBorder="1" applyAlignment="1">
      <alignment vertical="center" wrapText="1"/>
    </xf>
    <xf numFmtId="0" fontId="6" fillId="20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6" fillId="21" borderId="1" xfId="0" applyFont="1" applyFill="1" applyBorder="1" applyAlignment="1">
      <alignment vertical="center" wrapText="1"/>
    </xf>
    <xf numFmtId="0" fontId="6" fillId="19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 wrapText="1"/>
    </xf>
    <xf numFmtId="178" fontId="2" fillId="0" borderId="0" xfId="0" applyNumberFormat="1" applyFont="1" applyAlignment="1"/>
    <xf numFmtId="178" fontId="2" fillId="0" borderId="0" xfId="0" applyNumberFormat="1" applyFont="1"/>
    <xf numFmtId="0" fontId="39" fillId="0" borderId="1" xfId="0" applyFont="1" applyBorder="1" applyAlignment="1"/>
    <xf numFmtId="0" fontId="2" fillId="0" borderId="0" xfId="0" applyFont="1" applyAlignment="1">
      <alignment horizontal="right"/>
    </xf>
    <xf numFmtId="0" fontId="40" fillId="0" borderId="1" xfId="0" applyFont="1" applyBorder="1" applyAlignment="1"/>
    <xf numFmtId="0" fontId="6" fillId="4" borderId="8" xfId="0" applyFont="1" applyFill="1" applyBorder="1" applyAlignment="1">
      <alignment wrapText="1"/>
    </xf>
    <xf numFmtId="0" fontId="41" fillId="14" borderId="0" xfId="0" applyFont="1" applyFill="1"/>
    <xf numFmtId="0" fontId="42" fillId="14" borderId="0" xfId="0" applyFont="1" applyFill="1" applyAlignment="1">
      <alignment horizontal="left"/>
    </xf>
    <xf numFmtId="0" fontId="43" fillId="14" borderId="20" xfId="0" applyFont="1" applyFill="1" applyBorder="1" applyAlignment="1">
      <alignment vertical="top"/>
    </xf>
    <xf numFmtId="0" fontId="44" fillId="14" borderId="20" xfId="0" applyFont="1" applyFill="1" applyBorder="1" applyAlignment="1">
      <alignment horizontal="left" vertical="top"/>
    </xf>
    <xf numFmtId="0" fontId="2" fillId="0" borderId="20" xfId="0" applyFont="1" applyBorder="1"/>
    <xf numFmtId="0" fontId="43" fillId="14" borderId="0" xfId="0" applyFont="1" applyFill="1" applyAlignment="1">
      <alignment vertical="top"/>
    </xf>
    <xf numFmtId="0" fontId="45" fillId="27" borderId="0" xfId="0" applyFont="1" applyFill="1" applyAlignment="1"/>
    <xf numFmtId="0" fontId="46" fillId="27" borderId="0" xfId="0" applyFont="1" applyFill="1" applyAlignment="1">
      <alignment horizontal="left"/>
    </xf>
    <xf numFmtId="0" fontId="45" fillId="27" borderId="0" xfId="0" applyFont="1" applyFill="1" applyAlignment="1">
      <alignment vertical="top"/>
    </xf>
    <xf numFmtId="0" fontId="46" fillId="27" borderId="0" xfId="0" applyFont="1" applyFill="1" applyAlignment="1">
      <alignment horizontal="left" vertical="top"/>
    </xf>
    <xf numFmtId="0" fontId="47" fillId="0" borderId="0" xfId="0" applyFont="1"/>
    <xf numFmtId="0" fontId="47" fillId="0" borderId="0" xfId="0" applyFont="1" applyAlignment="1">
      <alignment horizontal="left"/>
    </xf>
    <xf numFmtId="0" fontId="47" fillId="0" borderId="0" xfId="0" applyFont="1" applyAlignment="1"/>
    <xf numFmtId="0" fontId="48" fillId="0" borderId="1" xfId="0" applyFont="1" applyBorder="1" applyAlignment="1">
      <alignment horizontal="left"/>
    </xf>
    <xf numFmtId="0" fontId="47" fillId="0" borderId="1" xfId="0" applyFont="1" applyBorder="1" applyAlignment="1"/>
    <xf numFmtId="0" fontId="16" fillId="28" borderId="1" xfId="0" applyFont="1" applyFill="1" applyBorder="1" applyAlignment="1">
      <alignment horizontal="left"/>
    </xf>
    <xf numFmtId="0" fontId="48" fillId="0" borderId="1" xfId="0" applyFont="1" applyBorder="1" applyAlignment="1">
      <alignment horizontal="center"/>
    </xf>
    <xf numFmtId="0" fontId="47" fillId="0" borderId="1" xfId="0" applyFont="1" applyBorder="1" applyAlignment="1">
      <alignment horizontal="left"/>
    </xf>
    <xf numFmtId="0" fontId="49" fillId="0" borderId="1" xfId="0" applyFont="1" applyBorder="1" applyAlignment="1">
      <alignment horizontal="left"/>
    </xf>
    <xf numFmtId="0" fontId="50" fillId="0" borderId="1" xfId="0" applyFont="1" applyBorder="1" applyAlignment="1"/>
    <xf numFmtId="0" fontId="48" fillId="0" borderId="0" xfId="0" applyFont="1" applyAlignment="1">
      <alignment horizontal="left"/>
    </xf>
    <xf numFmtId="184" fontId="0" fillId="0" borderId="0" xfId="0" applyNumberFormat="1" applyFont="1" applyAlignment="1"/>
    <xf numFmtId="184" fontId="0" fillId="0" borderId="0" xfId="0" applyNumberFormat="1" applyFont="1" applyAlignment="1">
      <alignment horizontal="center"/>
    </xf>
    <xf numFmtId="0" fontId="6" fillId="24" borderId="8" xfId="0" applyFont="1" applyFill="1" applyBorder="1" applyAlignment="1">
      <alignment horizontal="center"/>
    </xf>
    <xf numFmtId="0" fontId="6" fillId="24" borderId="0" xfId="0" applyFont="1" applyFill="1" applyAlignment="1">
      <alignment horizontal="center"/>
    </xf>
    <xf numFmtId="0" fontId="6" fillId="5" borderId="3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0" fontId="6" fillId="24" borderId="1" xfId="0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180" fontId="21" fillId="14" borderId="1" xfId="0" applyNumberFormat="1" applyFont="1" applyFill="1" applyBorder="1" applyAlignment="1">
      <alignment horizontal="left" wrapText="1"/>
    </xf>
    <xf numFmtId="0" fontId="22" fillId="14" borderId="1" xfId="0" applyFont="1" applyFill="1" applyBorder="1" applyAlignment="1">
      <alignment horizontal="left" wrapText="1"/>
    </xf>
    <xf numFmtId="0" fontId="23" fillId="14" borderId="18" xfId="0" applyFont="1" applyFill="1" applyBorder="1" applyAlignment="1">
      <alignment horizontal="left" wrapText="1"/>
    </xf>
    <xf numFmtId="0" fontId="24" fillId="14" borderId="1" xfId="0" applyFont="1" applyFill="1" applyBorder="1" applyAlignment="1">
      <alignment horizontal="left" wrapText="1"/>
    </xf>
    <xf numFmtId="0" fontId="2" fillId="14" borderId="1" xfId="0" applyFont="1" applyFill="1" applyBorder="1" applyAlignment="1">
      <alignment horizontal="left" wrapText="1"/>
    </xf>
    <xf numFmtId="181" fontId="6" fillId="0" borderId="1" xfId="0" applyNumberFormat="1" applyFont="1" applyBorder="1" applyAlignment="1">
      <alignment horizontal="left" wrapText="1"/>
    </xf>
    <xf numFmtId="0" fontId="2" fillId="10" borderId="1" xfId="0" applyFont="1" applyFill="1" applyBorder="1" applyAlignment="1">
      <alignment horizontal="left" wrapText="1"/>
    </xf>
    <xf numFmtId="0" fontId="25" fillId="4" borderId="1" xfId="0" applyFont="1" applyFill="1" applyBorder="1" applyAlignment="1">
      <alignment horizontal="left" wrapText="1"/>
    </xf>
    <xf numFmtId="0" fontId="25" fillId="10" borderId="1" xfId="0" applyFont="1" applyFill="1" applyBorder="1" applyAlignment="1">
      <alignment horizontal="left" wrapText="1"/>
    </xf>
    <xf numFmtId="0" fontId="25" fillId="28" borderId="1" xfId="0" applyFont="1" applyFill="1" applyBorder="1" applyAlignment="1">
      <alignment horizontal="left" wrapText="1"/>
    </xf>
    <xf numFmtId="0" fontId="36" fillId="0" borderId="1" xfId="0" applyFont="1" applyBorder="1" applyAlignment="1">
      <alignment horizontal="left" wrapText="1"/>
    </xf>
    <xf numFmtId="0" fontId="26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182" fontId="37" fillId="10" borderId="1" xfId="0" applyNumberFormat="1" applyFont="1" applyFill="1" applyBorder="1" applyAlignment="1">
      <alignment horizontal="left" wrapText="1"/>
    </xf>
    <xf numFmtId="182" fontId="25" fillId="0" borderId="1" xfId="0" applyNumberFormat="1" applyFont="1" applyBorder="1" applyAlignment="1">
      <alignment horizontal="left" wrapText="1"/>
    </xf>
    <xf numFmtId="182" fontId="25" fillId="10" borderId="1" xfId="0" applyNumberFormat="1" applyFont="1" applyFill="1" applyBorder="1" applyAlignment="1">
      <alignment horizontal="left" wrapText="1"/>
    </xf>
    <xf numFmtId="182" fontId="36" fillId="0" borderId="1" xfId="0" applyNumberFormat="1" applyFont="1" applyBorder="1" applyAlignment="1">
      <alignment horizontal="left" wrapText="1"/>
    </xf>
    <xf numFmtId="0" fontId="26" fillId="24" borderId="13" xfId="0" applyFont="1" applyFill="1" applyBorder="1" applyAlignment="1">
      <alignment horizontal="left" wrapText="1"/>
    </xf>
    <xf numFmtId="0" fontId="26" fillId="24" borderId="1" xfId="0" applyFont="1" applyFill="1" applyBorder="1" applyAlignment="1">
      <alignment horizontal="left" wrapText="1"/>
    </xf>
    <xf numFmtId="0" fontId="6" fillId="0" borderId="1" xfId="0" applyFont="1" applyBorder="1" applyAlignment="1">
      <alignment horizontal="left" wrapText="1"/>
    </xf>
    <xf numFmtId="0" fontId="28" fillId="0" borderId="1" xfId="0" applyFont="1" applyBorder="1" applyAlignment="1">
      <alignment horizontal="left" wrapText="1"/>
    </xf>
    <xf numFmtId="183" fontId="29" fillId="10" borderId="1" xfId="0" applyNumberFormat="1" applyFont="1" applyFill="1" applyBorder="1" applyAlignment="1">
      <alignment horizontal="left" wrapText="1"/>
    </xf>
    <xf numFmtId="183" fontId="29" fillId="0" borderId="1" xfId="0" applyNumberFormat="1" applyFont="1" applyBorder="1" applyAlignment="1">
      <alignment horizontal="left" wrapText="1"/>
    </xf>
    <xf numFmtId="183" fontId="38" fillId="0" borderId="1" xfId="0" applyNumberFormat="1" applyFont="1" applyBorder="1" applyAlignment="1">
      <alignment horizontal="left" wrapText="1"/>
    </xf>
    <xf numFmtId="0" fontId="28" fillId="24" borderId="1" xfId="0" applyFont="1" applyFill="1" applyBorder="1" applyAlignment="1">
      <alignment horizontal="left" wrapText="1"/>
    </xf>
    <xf numFmtId="0" fontId="6" fillId="4" borderId="1" xfId="0" applyFont="1" applyFill="1" applyBorder="1" applyAlignment="1">
      <alignment horizontal="left" wrapText="1"/>
    </xf>
    <xf numFmtId="0" fontId="6" fillId="24" borderId="1" xfId="0" applyFont="1" applyFill="1" applyBorder="1" applyAlignment="1">
      <alignment horizontal="left" wrapText="1"/>
    </xf>
    <xf numFmtId="0" fontId="6" fillId="5" borderId="1" xfId="0" applyFont="1" applyFill="1" applyBorder="1" applyAlignment="1">
      <alignment horizontal="left" wrapText="1"/>
    </xf>
    <xf numFmtId="0" fontId="2" fillId="4" borderId="3" xfId="0" applyFont="1" applyFill="1" applyBorder="1" applyAlignment="1">
      <alignment wrapText="1"/>
    </xf>
    <xf numFmtId="0" fontId="2" fillId="5" borderId="3" xfId="0" applyFont="1" applyFill="1" applyBorder="1" applyAlignment="1"/>
    <xf numFmtId="0" fontId="2" fillId="28" borderId="4" xfId="0" applyFont="1" applyFill="1" applyBorder="1" applyAlignment="1"/>
    <xf numFmtId="0" fontId="2" fillId="20" borderId="3" xfId="0" applyFont="1" applyFill="1" applyBorder="1" applyAlignment="1">
      <alignment wrapText="1"/>
    </xf>
    <xf numFmtId="0" fontId="2" fillId="17" borderId="3" xfId="0" applyFont="1" applyFill="1" applyBorder="1" applyAlignment="1">
      <alignment wrapText="1"/>
    </xf>
    <xf numFmtId="0" fontId="2" fillId="5" borderId="3" xfId="0" applyFont="1" applyFill="1" applyBorder="1" applyAlignment="1">
      <alignment wrapText="1"/>
    </xf>
    <xf numFmtId="0" fontId="2" fillId="4" borderId="3" xfId="0" applyFont="1" applyFill="1" applyBorder="1" applyAlignment="1"/>
    <xf numFmtId="0" fontId="31" fillId="0" borderId="1" xfId="0" applyFont="1" applyBorder="1" applyAlignment="1">
      <alignment horizontal="left" wrapText="1"/>
    </xf>
    <xf numFmtId="0" fontId="2" fillId="5" borderId="0" xfId="0" applyFont="1" applyFill="1" applyAlignment="1"/>
    <xf numFmtId="0" fontId="2" fillId="29" borderId="1" xfId="0" applyFont="1" applyFill="1" applyBorder="1" applyAlignment="1">
      <alignment wrapText="1"/>
    </xf>
    <xf numFmtId="0" fontId="2" fillId="30" borderId="3" xfId="0" applyFont="1" applyFill="1" applyBorder="1" applyAlignment="1">
      <alignment wrapText="1"/>
    </xf>
    <xf numFmtId="0" fontId="2" fillId="5" borderId="1" xfId="0" applyFont="1" applyFill="1" applyBorder="1" applyAlignment="1"/>
    <xf numFmtId="0" fontId="2" fillId="8" borderId="1" xfId="0" applyFont="1" applyFill="1" applyBorder="1" applyAlignment="1">
      <alignment wrapText="1"/>
    </xf>
    <xf numFmtId="0" fontId="2" fillId="26" borderId="1" xfId="0" applyFont="1" applyFill="1" applyBorder="1" applyAlignment="1">
      <alignment wrapText="1"/>
    </xf>
    <xf numFmtId="0" fontId="2" fillId="7" borderId="3" xfId="0" applyFont="1" applyFill="1" applyBorder="1" applyAlignment="1"/>
    <xf numFmtId="0" fontId="2" fillId="31" borderId="1" xfId="0" applyFont="1" applyFill="1" applyBorder="1" applyAlignment="1">
      <alignment wrapText="1"/>
    </xf>
    <xf numFmtId="0" fontId="2" fillId="31" borderId="3" xfId="0" applyFont="1" applyFill="1" applyBorder="1" applyAlignment="1">
      <alignment wrapText="1"/>
    </xf>
    <xf numFmtId="0" fontId="2" fillId="30" borderId="1" xfId="0" applyFont="1" applyFill="1" applyBorder="1" applyAlignment="1">
      <alignment wrapText="1"/>
    </xf>
    <xf numFmtId="0" fontId="2" fillId="29" borderId="3" xfId="0" applyFont="1" applyFill="1" applyBorder="1" applyAlignment="1">
      <alignment wrapText="1"/>
    </xf>
    <xf numFmtId="0" fontId="2" fillId="20" borderId="1" xfId="0" applyFont="1" applyFill="1" applyBorder="1" applyAlignment="1">
      <alignment wrapText="1"/>
    </xf>
    <xf numFmtId="0" fontId="2" fillId="5" borderId="8" xfId="0" applyFont="1" applyFill="1" applyBorder="1" applyAlignment="1"/>
    <xf numFmtId="0" fontId="2" fillId="22" borderId="3" xfId="0" applyFont="1" applyFill="1" applyBorder="1" applyAlignment="1">
      <alignment wrapText="1"/>
    </xf>
    <xf numFmtId="0" fontId="2" fillId="6" borderId="1" xfId="0" applyFont="1" applyFill="1" applyBorder="1" applyAlignment="1">
      <alignment horizontal="left" wrapText="1"/>
    </xf>
    <xf numFmtId="0" fontId="32" fillId="5" borderId="1" xfId="0" applyFont="1" applyFill="1" applyBorder="1" applyAlignment="1">
      <alignment horizontal="left" wrapText="1"/>
    </xf>
    <xf numFmtId="0" fontId="2" fillId="28" borderId="1" xfId="0" applyFont="1" applyFill="1" applyBorder="1" applyAlignment="1">
      <alignment horizontal="left" wrapText="1"/>
    </xf>
    <xf numFmtId="0" fontId="6" fillId="6" borderId="1" xfId="0" applyFont="1" applyFill="1" applyBorder="1" applyAlignment="1">
      <alignment horizontal="left" wrapText="1"/>
    </xf>
    <xf numFmtId="0" fontId="2" fillId="5" borderId="1" xfId="0" applyFont="1" applyFill="1" applyBorder="1" applyAlignment="1">
      <alignment horizontal="left" wrapText="1"/>
    </xf>
    <xf numFmtId="0" fontId="0" fillId="0" borderId="1" xfId="0" applyFont="1" applyBorder="1" applyAlignment="1">
      <alignment horizontal="left" wrapText="1"/>
    </xf>
    <xf numFmtId="0" fontId="0" fillId="10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 wrapText="1"/>
    </xf>
    <xf numFmtId="0" fontId="2" fillId="32" borderId="1" xfId="0" applyFont="1" applyFill="1" applyBorder="1" applyAlignment="1">
      <alignment horizontal="left" wrapText="1"/>
    </xf>
    <xf numFmtId="0" fontId="51" fillId="0" borderId="1" xfId="0" applyFont="1" applyBorder="1" applyAlignment="1">
      <alignment horizontal="left" wrapText="1"/>
    </xf>
    <xf numFmtId="0" fontId="2" fillId="33" borderId="1" xfId="0" applyFont="1" applyFill="1" applyBorder="1" applyAlignment="1">
      <alignment wrapText="1"/>
    </xf>
    <xf numFmtId="0" fontId="0" fillId="4" borderId="1" xfId="0" applyFont="1" applyFill="1" applyBorder="1" applyAlignment="1">
      <alignment horizontal="left" wrapText="1"/>
    </xf>
    <xf numFmtId="0" fontId="8" fillId="25" borderId="1" xfId="0" applyFont="1" applyFill="1" applyBorder="1" applyAlignment="1">
      <alignment horizontal="left" wrapText="1"/>
    </xf>
    <xf numFmtId="0" fontId="31" fillId="10" borderId="1" xfId="0" applyFont="1" applyFill="1" applyBorder="1" applyAlignment="1">
      <alignment horizontal="left" wrapText="1"/>
    </xf>
    <xf numFmtId="0" fontId="31" fillId="4" borderId="1" xfId="0" applyFont="1" applyFill="1" applyBorder="1" applyAlignment="1">
      <alignment horizontal="left" wrapText="1"/>
    </xf>
    <xf numFmtId="0" fontId="52" fillId="0" borderId="1" xfId="0" applyFont="1" applyBorder="1" applyAlignment="1">
      <alignment horizontal="left" wrapText="1"/>
    </xf>
    <xf numFmtId="0" fontId="30" fillId="10" borderId="1" xfId="0" applyFont="1" applyFill="1" applyBorder="1" applyAlignment="1">
      <alignment horizontal="left" wrapText="1"/>
    </xf>
    <xf numFmtId="0" fontId="30" fillId="0" borderId="1" xfId="0" applyFont="1" applyBorder="1" applyAlignment="1">
      <alignment horizontal="left" wrapText="1"/>
    </xf>
    <xf numFmtId="0" fontId="30" fillId="4" borderId="1" xfId="0" applyFont="1" applyFill="1" applyBorder="1" applyAlignment="1">
      <alignment horizontal="left" wrapText="1"/>
    </xf>
    <xf numFmtId="0" fontId="34" fillId="0" borderId="1" xfId="0" applyFont="1" applyBorder="1" applyAlignment="1">
      <alignment horizontal="left" wrapText="1"/>
    </xf>
    <xf numFmtId="0" fontId="32" fillId="6" borderId="1" xfId="0" applyFont="1" applyFill="1" applyBorder="1" applyAlignment="1">
      <alignment horizontal="left" wrapText="1"/>
    </xf>
    <xf numFmtId="0" fontId="6" fillId="18" borderId="1" xfId="0" applyFont="1" applyFill="1" applyBorder="1" applyAlignment="1">
      <alignment horizontal="left" wrapText="1"/>
    </xf>
    <xf numFmtId="0" fontId="32" fillId="0" borderId="1" xfId="0" applyFont="1" applyBorder="1" applyAlignment="1">
      <alignment horizontal="left" wrapText="1"/>
    </xf>
    <xf numFmtId="0" fontId="6" fillId="17" borderId="1" xfId="0" applyFont="1" applyFill="1" applyBorder="1" applyAlignment="1">
      <alignment horizontal="left" wrapText="1"/>
    </xf>
    <xf numFmtId="0" fontId="6" fillId="21" borderId="1" xfId="0" applyFont="1" applyFill="1" applyBorder="1" applyAlignment="1">
      <alignment horizontal="left" wrapText="1"/>
    </xf>
    <xf numFmtId="0" fontId="6" fillId="19" borderId="1" xfId="0" applyFont="1" applyFill="1" applyBorder="1" applyAlignment="1">
      <alignment horizontal="left" wrapText="1"/>
    </xf>
    <xf numFmtId="0" fontId="6" fillId="22" borderId="1" xfId="0" applyFont="1" applyFill="1" applyBorder="1" applyAlignment="1">
      <alignment horizontal="left" wrapText="1"/>
    </xf>
    <xf numFmtId="0" fontId="2" fillId="23" borderId="4" xfId="0" applyFont="1" applyFill="1" applyBorder="1" applyAlignment="1"/>
    <xf numFmtId="0" fontId="2" fillId="4" borderId="4" xfId="0" applyFont="1" applyFill="1" applyBorder="1" applyAlignment="1"/>
    <xf numFmtId="0" fontId="2" fillId="28" borderId="3" xfId="0" applyFont="1" applyFill="1" applyBorder="1" applyAlignment="1">
      <alignment wrapText="1"/>
    </xf>
    <xf numFmtId="0" fontId="2" fillId="10" borderId="4" xfId="0" applyFont="1" applyFill="1" applyBorder="1" applyAlignment="1"/>
    <xf numFmtId="0" fontId="2" fillId="23" borderId="4" xfId="0" applyFont="1" applyFill="1" applyBorder="1" applyAlignment="1">
      <alignment wrapText="1"/>
    </xf>
    <xf numFmtId="0" fontId="2" fillId="23" borderId="1" xfId="0" applyFont="1" applyFill="1" applyBorder="1" applyAlignment="1"/>
    <xf numFmtId="0" fontId="2" fillId="22" borderId="1" xfId="0" applyFont="1" applyFill="1" applyBorder="1" applyAlignment="1">
      <alignment wrapText="1"/>
    </xf>
    <xf numFmtId="0" fontId="53" fillId="10" borderId="1" xfId="0" applyFont="1" applyFill="1" applyBorder="1" applyAlignment="1">
      <alignment horizontal="left" wrapText="1"/>
    </xf>
    <xf numFmtId="0" fontId="2" fillId="5" borderId="2" xfId="0" applyFont="1" applyFill="1" applyBorder="1" applyAlignment="1">
      <alignment horizontal="left" wrapText="1"/>
    </xf>
    <xf numFmtId="0" fontId="2" fillId="5" borderId="0" xfId="0" applyFont="1" applyFill="1"/>
    <xf numFmtId="0" fontId="2" fillId="4" borderId="0" xfId="0" applyFont="1" applyFill="1" applyAlignment="1">
      <alignment horizontal="left" wrapText="1"/>
    </xf>
    <xf numFmtId="0" fontId="2" fillId="4" borderId="0" xfId="0" applyFont="1" applyFill="1" applyAlignment="1">
      <alignment wrapText="1"/>
    </xf>
    <xf numFmtId="0" fontId="2" fillId="4" borderId="0" xfId="0" applyFont="1" applyFill="1" applyAlignment="1"/>
    <xf numFmtId="0" fontId="2" fillId="5" borderId="0" xfId="0" applyFont="1" applyFill="1" applyAlignment="1">
      <alignment wrapText="1"/>
    </xf>
    <xf numFmtId="0" fontId="54" fillId="24" borderId="1" xfId="0" applyFont="1" applyFill="1" applyBorder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2" fillId="4" borderId="4" xfId="0" applyFont="1" applyFill="1" applyBorder="1" applyAlignment="1">
      <alignment wrapText="1"/>
    </xf>
    <xf numFmtId="0" fontId="32" fillId="4" borderId="1" xfId="0" applyFont="1" applyFill="1" applyBorder="1" applyAlignment="1">
      <alignment horizontal="left" wrapText="1"/>
    </xf>
    <xf numFmtId="0" fontId="8" fillId="4" borderId="1" xfId="0" applyFont="1" applyFill="1" applyBorder="1" applyAlignment="1">
      <alignment horizontal="left" wrapText="1"/>
    </xf>
    <xf numFmtId="0" fontId="53" fillId="4" borderId="1" xfId="0" applyFont="1" applyFill="1" applyBorder="1" applyAlignment="1">
      <alignment horizontal="left" wrapText="1"/>
    </xf>
    <xf numFmtId="0" fontId="2" fillId="4" borderId="18" xfId="0" applyFont="1" applyFill="1" applyBorder="1" applyAlignment="1">
      <alignment horizontal="left" wrapText="1"/>
    </xf>
    <xf numFmtId="0" fontId="2" fillId="4" borderId="2" xfId="0" applyFont="1" applyFill="1" applyBorder="1"/>
    <xf numFmtId="0" fontId="34" fillId="4" borderId="1" xfId="0" applyFont="1" applyFill="1" applyBorder="1" applyAlignment="1">
      <alignment horizontal="left" wrapText="1"/>
    </xf>
    <xf numFmtId="0" fontId="30" fillId="5" borderId="1" xfId="0" applyFont="1" applyFill="1" applyBorder="1" applyAlignment="1">
      <alignment horizontal="left" wrapText="1"/>
    </xf>
    <xf numFmtId="0" fontId="34" fillId="5" borderId="1" xfId="0" applyFont="1" applyFill="1" applyBorder="1" applyAlignment="1">
      <alignment horizontal="left" wrapText="1"/>
    </xf>
    <xf numFmtId="0" fontId="6" fillId="0" borderId="0" xfId="0" applyFont="1" applyAlignment="1">
      <alignment horizontal="left" wrapText="1"/>
    </xf>
    <xf numFmtId="0" fontId="6" fillId="5" borderId="0" xfId="0" applyFont="1" applyFill="1" applyAlignment="1">
      <alignment horizontal="left" wrapText="1"/>
    </xf>
    <xf numFmtId="0" fontId="2" fillId="0" borderId="0" xfId="0" applyFont="1" applyAlignment="1">
      <alignment horizontal="left" wrapText="1"/>
    </xf>
    <xf numFmtId="180" fontId="21" fillId="14" borderId="1" xfId="0" applyNumberFormat="1" applyFont="1" applyFill="1" applyBorder="1" applyAlignment="1">
      <alignment wrapText="1"/>
    </xf>
    <xf numFmtId="0" fontId="2" fillId="14" borderId="1" xfId="0" applyFont="1" applyFill="1" applyBorder="1" applyAlignment="1">
      <alignment wrapText="1"/>
    </xf>
    <xf numFmtId="0" fontId="26" fillId="24" borderId="13" xfId="0" applyFont="1" applyFill="1" applyBorder="1" applyAlignment="1">
      <alignment horizontal="center" vertical="center" wrapText="1"/>
    </xf>
    <xf numFmtId="0" fontId="26" fillId="24" borderId="1" xfId="0" applyFont="1" applyFill="1" applyBorder="1" applyAlignment="1">
      <alignment horizontal="center" wrapText="1"/>
    </xf>
    <xf numFmtId="0" fontId="6" fillId="0" borderId="1" xfId="0" applyFont="1" applyBorder="1" applyAlignment="1">
      <alignment horizontal="left" vertical="top" wrapText="1"/>
    </xf>
    <xf numFmtId="0" fontId="28" fillId="0" borderId="1" xfId="0" applyFont="1" applyBorder="1" applyAlignment="1">
      <alignment horizontal="center" vertical="top" wrapText="1"/>
    </xf>
    <xf numFmtId="0" fontId="28" fillId="24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6" fillId="24" borderId="1" xfId="0" applyFont="1" applyFill="1" applyBorder="1" applyAlignment="1">
      <alignment horizontal="center" wrapText="1"/>
    </xf>
    <xf numFmtId="0" fontId="6" fillId="5" borderId="1" xfId="0" applyFont="1" applyFill="1" applyBorder="1" applyAlignment="1">
      <alignment horizontal="center" wrapText="1"/>
    </xf>
    <xf numFmtId="0" fontId="54" fillId="24" borderId="1" xfId="0" applyFont="1" applyFill="1" applyBorder="1" applyAlignment="1">
      <alignment wrapText="1"/>
    </xf>
    <xf numFmtId="0" fontId="6" fillId="0" borderId="1" xfId="0" applyFont="1" applyBorder="1" applyAlignment="1">
      <alignment horizont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wrapText="1"/>
    </xf>
    <xf numFmtId="0" fontId="55" fillId="0" borderId="1" xfId="0" applyFont="1" applyBorder="1" applyAlignment="1">
      <alignment horizontal="center" vertical="top" wrapText="1"/>
    </xf>
    <xf numFmtId="0" fontId="55" fillId="23" borderId="1" xfId="0" applyFont="1" applyFill="1" applyBorder="1" applyAlignment="1">
      <alignment horizontal="center" vertical="top" wrapText="1"/>
    </xf>
    <xf numFmtId="183" fontId="2" fillId="0" borderId="1" xfId="0" applyNumberFormat="1" applyFont="1" applyBorder="1" applyAlignment="1">
      <alignment vertical="top" wrapText="1"/>
    </xf>
    <xf numFmtId="0" fontId="55" fillId="5" borderId="1" xfId="0" applyFont="1" applyFill="1" applyBorder="1" applyAlignment="1">
      <alignment wrapText="1"/>
    </xf>
    <xf numFmtId="0" fontId="55" fillId="23" borderId="1" xfId="0" applyFont="1" applyFill="1" applyBorder="1" applyAlignment="1">
      <alignment wrapText="1"/>
    </xf>
    <xf numFmtId="183" fontId="2" fillId="4" borderId="1" xfId="0" applyNumberFormat="1" applyFont="1" applyFill="1" applyBorder="1" applyAlignment="1">
      <alignment wrapText="1"/>
    </xf>
    <xf numFmtId="0" fontId="55" fillId="4" borderId="1" xfId="0" applyFont="1" applyFill="1" applyBorder="1" applyAlignment="1">
      <alignment wrapText="1"/>
    </xf>
    <xf numFmtId="0" fontId="2" fillId="34" borderId="1" xfId="0" applyFont="1" applyFill="1" applyBorder="1" applyAlignment="1">
      <alignment wrapText="1"/>
    </xf>
    <xf numFmtId="0" fontId="32" fillId="6" borderId="0" xfId="0" applyFont="1" applyFill="1" applyAlignment="1">
      <alignment horizontal="center" vertical="center" wrapText="1"/>
    </xf>
    <xf numFmtId="0" fontId="22" fillId="14" borderId="0" xfId="0" applyFont="1" applyFill="1" applyAlignment="1">
      <alignment wrapText="1"/>
    </xf>
    <xf numFmtId="0" fontId="13" fillId="14" borderId="20" xfId="0" applyFont="1" applyFill="1" applyBorder="1" applyAlignment="1">
      <alignment wrapText="1"/>
    </xf>
    <xf numFmtId="0" fontId="25" fillId="0" borderId="0" xfId="0" applyFont="1" applyAlignment="1">
      <alignment horizontal="left" wrapText="1"/>
    </xf>
    <xf numFmtId="0" fontId="25" fillId="0" borderId="11" xfId="0" applyFont="1" applyBorder="1" applyAlignment="1">
      <alignment horizontal="center" wrapText="1"/>
    </xf>
    <xf numFmtId="0" fontId="26" fillId="4" borderId="11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wrapText="1"/>
    </xf>
    <xf numFmtId="0" fontId="6" fillId="4" borderId="30" xfId="0" applyFont="1" applyFill="1" applyBorder="1" applyAlignment="1">
      <alignment wrapText="1"/>
    </xf>
    <xf numFmtId="0" fontId="6" fillId="5" borderId="12" xfId="0" applyFont="1" applyFill="1" applyBorder="1" applyAlignment="1">
      <alignment wrapText="1"/>
    </xf>
    <xf numFmtId="0" fontId="6" fillId="4" borderId="10" xfId="0" applyFont="1" applyFill="1" applyBorder="1" applyAlignment="1">
      <alignment wrapText="1"/>
    </xf>
    <xf numFmtId="0" fontId="2" fillId="5" borderId="1" xfId="0" applyFont="1" applyFill="1" applyBorder="1" applyAlignment="1">
      <alignment vertical="top" wrapText="1"/>
    </xf>
    <xf numFmtId="0" fontId="34" fillId="5" borderId="1" xfId="0" applyFont="1" applyFill="1" applyBorder="1" applyAlignment="1">
      <alignment horizontal="center" wrapText="1"/>
    </xf>
    <xf numFmtId="0" fontId="6" fillId="5" borderId="31" xfId="0" applyFont="1" applyFill="1" applyBorder="1" applyAlignment="1">
      <alignment wrapText="1"/>
    </xf>
    <xf numFmtId="0" fontId="6" fillId="5" borderId="3" xfId="0" applyFont="1" applyFill="1" applyBorder="1" applyAlignment="1">
      <alignment wrapText="1"/>
    </xf>
    <xf numFmtId="0" fontId="6" fillId="4" borderId="3" xfId="0" applyFont="1" applyFill="1" applyBorder="1" applyAlignment="1">
      <alignment wrapText="1"/>
    </xf>
    <xf numFmtId="0" fontId="6" fillId="24" borderId="31" xfId="0" applyFont="1" applyFill="1" applyBorder="1" applyAlignment="1">
      <alignment wrapText="1"/>
    </xf>
    <xf numFmtId="0" fontId="6" fillId="24" borderId="33" xfId="0" applyFont="1" applyFill="1" applyBorder="1" applyAlignment="1">
      <alignment wrapText="1"/>
    </xf>
    <xf numFmtId="0" fontId="6" fillId="24" borderId="8" xfId="0" applyFont="1" applyFill="1" applyBorder="1" applyAlignment="1">
      <alignment wrapText="1"/>
    </xf>
    <xf numFmtId="0" fontId="6" fillId="24" borderId="12" xfId="0" applyFont="1" applyFill="1" applyBorder="1" applyAlignment="1">
      <alignment wrapText="1"/>
    </xf>
    <xf numFmtId="0" fontId="56" fillId="5" borderId="1" xfId="0" applyFont="1" applyFill="1" applyBorder="1" applyAlignment="1">
      <alignment wrapText="1"/>
    </xf>
    <xf numFmtId="0" fontId="6" fillId="24" borderId="18" xfId="0" applyFont="1" applyFill="1" applyBorder="1" applyAlignment="1">
      <alignment wrapText="1"/>
    </xf>
    <xf numFmtId="0" fontId="6" fillId="24" borderId="13" xfId="0" applyFont="1" applyFill="1" applyBorder="1" applyAlignment="1">
      <alignment wrapText="1"/>
    </xf>
    <xf numFmtId="0" fontId="6" fillId="24" borderId="15" xfId="0" applyFont="1" applyFill="1" applyBorder="1" applyAlignment="1">
      <alignment wrapText="1"/>
    </xf>
    <xf numFmtId="0" fontId="56" fillId="4" borderId="1" xfId="0" applyFont="1" applyFill="1" applyBorder="1" applyAlignment="1">
      <alignment wrapText="1"/>
    </xf>
    <xf numFmtId="0" fontId="30" fillId="10" borderId="18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57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wrapText="1"/>
    </xf>
    <xf numFmtId="182" fontId="37" fillId="10" borderId="1" xfId="0" applyNumberFormat="1" applyFont="1" applyFill="1" applyBorder="1" applyAlignment="1">
      <alignment horizontal="center"/>
    </xf>
    <xf numFmtId="182" fontId="25" fillId="10" borderId="1" xfId="0" applyNumberFormat="1" applyFont="1" applyFill="1" applyBorder="1" applyAlignment="1">
      <alignment horizontal="center"/>
    </xf>
    <xf numFmtId="182" fontId="8" fillId="0" borderId="1" xfId="0" applyNumberFormat="1" applyFont="1" applyBorder="1" applyAlignment="1">
      <alignment horizontal="center"/>
    </xf>
    <xf numFmtId="183" fontId="29" fillId="10" borderId="1" xfId="0" applyNumberFormat="1" applyFont="1" applyFill="1" applyBorder="1" applyAlignment="1">
      <alignment horizontal="center" vertical="top"/>
    </xf>
    <xf numFmtId="183" fontId="6" fillId="0" borderId="1" xfId="0" applyNumberFormat="1" applyFont="1" applyBorder="1" applyAlignment="1">
      <alignment horizontal="center" vertical="top"/>
    </xf>
    <xf numFmtId="0" fontId="6" fillId="4" borderId="5" xfId="0" applyFont="1" applyFill="1" applyBorder="1" applyAlignment="1">
      <alignment vertical="center"/>
    </xf>
    <xf numFmtId="0" fontId="30" fillId="10" borderId="1" xfId="0" applyFont="1" applyFill="1" applyBorder="1" applyAlignment="1">
      <alignment horizontal="center" wrapText="1"/>
    </xf>
    <xf numFmtId="0" fontId="6" fillId="0" borderId="30" xfId="0" applyFont="1" applyBorder="1" applyAlignment="1">
      <alignment vertical="center"/>
    </xf>
    <xf numFmtId="0" fontId="30" fillId="0" borderId="0" xfId="0" applyFont="1" applyAlignment="1">
      <alignment horizontal="center" vertical="center"/>
    </xf>
    <xf numFmtId="0" fontId="6" fillId="10" borderId="10" xfId="0" applyFont="1" applyFill="1" applyBorder="1" applyAlignment="1">
      <alignment vertical="center"/>
    </xf>
    <xf numFmtId="0" fontId="30" fillId="20" borderId="1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 wrapText="1"/>
    </xf>
    <xf numFmtId="0" fontId="6" fillId="10" borderId="3" xfId="0" applyFont="1" applyFill="1" applyBorder="1" applyAlignment="1">
      <alignment vertical="center"/>
    </xf>
    <xf numFmtId="0" fontId="6" fillId="10" borderId="31" xfId="0" applyFont="1" applyFill="1" applyBorder="1" applyAlignment="1">
      <alignment vertical="center"/>
    </xf>
    <xf numFmtId="0" fontId="6" fillId="10" borderId="18" xfId="0" applyFont="1" applyFill="1" applyBorder="1" applyAlignment="1">
      <alignment vertical="center"/>
    </xf>
    <xf numFmtId="0" fontId="30" fillId="28" borderId="1" xfId="0" applyFont="1" applyFill="1" applyBorder="1" applyAlignment="1">
      <alignment horizontal="center" wrapText="1"/>
    </xf>
    <xf numFmtId="0" fontId="6" fillId="10" borderId="13" xfId="0" applyFont="1" applyFill="1" applyBorder="1" applyAlignment="1">
      <alignment vertical="center"/>
    </xf>
    <xf numFmtId="0" fontId="6" fillId="10" borderId="15" xfId="0" applyFont="1" applyFill="1" applyBorder="1" applyAlignment="1">
      <alignment vertical="center"/>
    </xf>
    <xf numFmtId="0" fontId="30" fillId="10" borderId="0" xfId="0" applyFont="1" applyFill="1" applyAlignment="1">
      <alignment horizontal="center" wrapText="1"/>
    </xf>
    <xf numFmtId="0" fontId="6" fillId="10" borderId="8" xfId="0" applyFont="1" applyFill="1" applyBorder="1" applyAlignment="1">
      <alignment vertical="center"/>
    </xf>
    <xf numFmtId="0" fontId="30" fillId="4" borderId="1" xfId="0" applyFont="1" applyFill="1" applyBorder="1" applyAlignment="1">
      <alignment horizontal="center" wrapText="1"/>
    </xf>
    <xf numFmtId="0" fontId="6" fillId="10" borderId="12" xfId="0" applyFont="1" applyFill="1" applyBorder="1" applyAlignment="1">
      <alignment vertical="center"/>
    </xf>
    <xf numFmtId="0" fontId="30" fillId="4" borderId="0" xfId="0" applyFont="1" applyFill="1" applyAlignment="1">
      <alignment horizontal="center" wrapText="1"/>
    </xf>
    <xf numFmtId="0" fontId="6" fillId="10" borderId="33" xfId="0" applyFont="1" applyFill="1" applyBorder="1" applyAlignment="1">
      <alignment vertical="center"/>
    </xf>
    <xf numFmtId="0" fontId="30" fillId="10" borderId="1" xfId="0" applyFont="1" applyFill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10" borderId="18" xfId="0" applyFont="1" applyFill="1" applyBorder="1" applyAlignment="1">
      <alignment horizontal="center" vertical="center"/>
    </xf>
    <xf numFmtId="0" fontId="32" fillId="6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10" borderId="30" xfId="0" applyFont="1" applyFill="1" applyBorder="1" applyAlignment="1">
      <alignment vertical="center"/>
    </xf>
    <xf numFmtId="0" fontId="31" fillId="0" borderId="1" xfId="0" applyFont="1" applyBorder="1" applyAlignment="1">
      <alignment horizontal="center" vertical="center"/>
    </xf>
    <xf numFmtId="0" fontId="2" fillId="10" borderId="0" xfId="0" applyFont="1" applyFill="1"/>
    <xf numFmtId="0" fontId="31" fillId="10" borderId="1" xfId="0" applyFont="1" applyFill="1" applyBorder="1" applyAlignment="1">
      <alignment horizontal="center" vertical="center" wrapText="1"/>
    </xf>
    <xf numFmtId="182" fontId="37" fillId="4" borderId="1" xfId="0" applyNumberFormat="1" applyFont="1" applyFill="1" applyBorder="1" applyAlignment="1">
      <alignment horizontal="center"/>
    </xf>
    <xf numFmtId="0" fontId="2" fillId="10" borderId="1" xfId="0" applyFont="1" applyFill="1" applyBorder="1"/>
    <xf numFmtId="0" fontId="30" fillId="28" borderId="1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0" fillId="35" borderId="1" xfId="0" applyFont="1" applyFill="1" applyBorder="1" applyAlignment="1">
      <alignment horizontal="center" vertical="center"/>
    </xf>
    <xf numFmtId="0" fontId="30" fillId="0" borderId="13" xfId="0" applyFont="1" applyBorder="1" applyAlignment="1">
      <alignment horizontal="center" vertical="center"/>
    </xf>
    <xf numFmtId="0" fontId="2" fillId="0" borderId="13" xfId="0" applyFont="1" applyBorder="1"/>
    <xf numFmtId="0" fontId="30" fillId="8" borderId="1" xfId="0" applyFont="1" applyFill="1" applyBorder="1" applyAlignment="1">
      <alignment horizontal="center" vertical="center" wrapText="1"/>
    </xf>
    <xf numFmtId="0" fontId="30" fillId="11" borderId="1" xfId="0" applyFont="1" applyFill="1" applyBorder="1" applyAlignment="1">
      <alignment horizontal="center" vertical="center" wrapText="1"/>
    </xf>
    <xf numFmtId="0" fontId="2" fillId="11" borderId="0" xfId="0" applyFont="1" applyFill="1"/>
    <xf numFmtId="0" fontId="30" fillId="11" borderId="1" xfId="0" applyFont="1" applyFill="1" applyBorder="1" applyAlignment="1">
      <alignment horizontal="center" vertical="center"/>
    </xf>
    <xf numFmtId="0" fontId="2" fillId="11" borderId="1" xfId="0" applyFont="1" applyFill="1" applyBorder="1"/>
    <xf numFmtId="0" fontId="6" fillId="4" borderId="13" xfId="0" applyFont="1" applyFill="1" applyBorder="1" applyAlignment="1">
      <alignment vertical="center"/>
    </xf>
    <xf numFmtId="0" fontId="6" fillId="4" borderId="32" xfId="0" applyFont="1" applyFill="1" applyBorder="1" applyAlignment="1">
      <alignment vertical="center"/>
    </xf>
    <xf numFmtId="0" fontId="35" fillId="0" borderId="0" xfId="0" applyFont="1" applyAlignment="1">
      <alignment wrapText="1"/>
    </xf>
    <xf numFmtId="0" fontId="25" fillId="2" borderId="1" xfId="0" applyFont="1" applyFill="1" applyBorder="1" applyAlignment="1">
      <alignment horizontal="center" wrapText="1"/>
    </xf>
    <xf numFmtId="0" fontId="25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30" fillId="0" borderId="19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 wrapText="1"/>
    </xf>
    <xf numFmtId="0" fontId="2" fillId="0" borderId="18" xfId="0" applyFont="1" applyBorder="1"/>
    <xf numFmtId="0" fontId="30" fillId="4" borderId="4" xfId="0" applyFont="1" applyFill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 wrapText="1"/>
    </xf>
    <xf numFmtId="0" fontId="30" fillId="2" borderId="18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wrapText="1"/>
    </xf>
    <xf numFmtId="0" fontId="30" fillId="0" borderId="10" xfId="0" applyFont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2" fillId="0" borderId="16" xfId="0" applyFont="1" applyBorder="1"/>
    <xf numFmtId="0" fontId="30" fillId="19" borderId="18" xfId="0" applyFont="1" applyFill="1" applyBorder="1" applyAlignment="1">
      <alignment horizontal="center" wrapText="1"/>
    </xf>
    <xf numFmtId="0" fontId="30" fillId="0" borderId="4" xfId="0" applyFont="1" applyBorder="1" applyAlignment="1">
      <alignment horizontal="center" vertical="center" wrapText="1"/>
    </xf>
    <xf numFmtId="0" fontId="31" fillId="4" borderId="18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vertical="center"/>
    </xf>
    <xf numFmtId="0" fontId="30" fillId="19" borderId="3" xfId="0" applyFont="1" applyFill="1" applyBorder="1" applyAlignment="1">
      <alignment horizontal="center" wrapText="1"/>
    </xf>
    <xf numFmtId="0" fontId="6" fillId="0" borderId="29" xfId="0" applyFont="1" applyBorder="1" applyAlignment="1">
      <alignment vertical="center"/>
    </xf>
    <xf numFmtId="0" fontId="30" fillId="2" borderId="1" xfId="0" applyFont="1" applyFill="1" applyBorder="1" applyAlignment="1">
      <alignment horizontal="center" vertical="center"/>
    </xf>
    <xf numFmtId="0" fontId="30" fillId="36" borderId="1" xfId="0" applyFont="1" applyFill="1" applyBorder="1" applyAlignment="1">
      <alignment horizontal="center" vertical="center" wrapText="1"/>
    </xf>
    <xf numFmtId="185" fontId="30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30" fillId="10" borderId="2" xfId="0" applyFont="1" applyFill="1" applyBorder="1" applyAlignment="1">
      <alignment horizontal="center" wrapText="1"/>
    </xf>
    <xf numFmtId="0" fontId="59" fillId="14" borderId="0" xfId="0" applyFont="1" applyFill="1" applyAlignment="1"/>
    <xf numFmtId="0" fontId="23" fillId="14" borderId="0" xfId="0" applyFont="1" applyFill="1" applyAlignment="1">
      <alignment horizontal="left" vertical="center"/>
    </xf>
    <xf numFmtId="182" fontId="25" fillId="13" borderId="1" xfId="0" applyNumberFormat="1" applyFont="1" applyFill="1" applyBorder="1" applyAlignment="1">
      <alignment horizontal="center"/>
    </xf>
    <xf numFmtId="183" fontId="60" fillId="0" borderId="1" xfId="0" applyNumberFormat="1" applyFont="1" applyBorder="1" applyAlignment="1">
      <alignment horizontal="center" vertical="top"/>
    </xf>
    <xf numFmtId="0" fontId="6" fillId="28" borderId="1" xfId="0" applyFont="1" applyFill="1" applyBorder="1" applyAlignment="1">
      <alignment vertical="center"/>
    </xf>
    <xf numFmtId="0" fontId="61" fillId="0" borderId="1" xfId="0" applyFont="1" applyBorder="1" applyAlignment="1">
      <alignment vertical="center"/>
    </xf>
    <xf numFmtId="0" fontId="52" fillId="0" borderId="0" xfId="0" applyFont="1" applyAlignment="1">
      <alignment horizontal="center"/>
    </xf>
    <xf numFmtId="0" fontId="34" fillId="0" borderId="0" xfId="0" applyFont="1" applyAlignment="1">
      <alignment wrapText="1"/>
    </xf>
    <xf numFmtId="0" fontId="34" fillId="0" borderId="0" xfId="0" applyFont="1" applyAlignment="1">
      <alignment vertical="center" wrapText="1"/>
    </xf>
    <xf numFmtId="0" fontId="30" fillId="4" borderId="2" xfId="0" applyFont="1" applyFill="1" applyBorder="1" applyAlignment="1">
      <alignment horizontal="center" wrapText="1"/>
    </xf>
    <xf numFmtId="0" fontId="62" fillId="0" borderId="2" xfId="0" applyFont="1" applyBorder="1" applyAlignment="1">
      <alignment horizontal="center" vertical="center" wrapText="1"/>
    </xf>
    <xf numFmtId="0" fontId="30" fillId="0" borderId="1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6" fillId="8" borderId="12" xfId="0" applyFont="1" applyFill="1" applyBorder="1" applyAlignment="1">
      <alignment vertical="center"/>
    </xf>
    <xf numFmtId="0" fontId="6" fillId="28" borderId="3" xfId="0" applyFont="1" applyFill="1" applyBorder="1" applyAlignment="1">
      <alignment vertical="center"/>
    </xf>
    <xf numFmtId="182" fontId="2" fillId="0" borderId="1" xfId="0" applyNumberFormat="1" applyFont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/>
    </xf>
    <xf numFmtId="182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28" borderId="12" xfId="0" applyFont="1" applyFill="1" applyBorder="1" applyAlignment="1">
      <alignment vertical="center"/>
    </xf>
    <xf numFmtId="182" fontId="25" fillId="0" borderId="1" xfId="0" applyNumberFormat="1" applyFont="1" applyBorder="1" applyAlignment="1">
      <alignment horizontal="center" vertical="center" wrapText="1"/>
    </xf>
    <xf numFmtId="0" fontId="30" fillId="0" borderId="19" xfId="0" applyFont="1" applyBorder="1" applyAlignment="1">
      <alignment horizontal="center" vertical="center"/>
    </xf>
    <xf numFmtId="180" fontId="22" fillId="14" borderId="0" xfId="0" applyNumberFormat="1" applyFont="1" applyFill="1" applyAlignment="1"/>
    <xf numFmtId="0" fontId="30" fillId="1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0" fillId="23" borderId="2" xfId="0" applyFont="1" applyFill="1" applyBorder="1" applyAlignment="1">
      <alignment horizontal="center" vertical="center"/>
    </xf>
    <xf numFmtId="0" fontId="30" fillId="28" borderId="1" xfId="0" applyFont="1" applyFill="1" applyBorder="1" applyAlignment="1">
      <alignment horizontal="center" vertical="center" wrapText="1"/>
    </xf>
    <xf numFmtId="0" fontId="30" fillId="23" borderId="2" xfId="0" applyFont="1" applyFill="1" applyBorder="1" applyAlignment="1">
      <alignment horizontal="center" vertical="center" wrapText="1"/>
    </xf>
    <xf numFmtId="0" fontId="61" fillId="28" borderId="1" xfId="0" applyFont="1" applyFill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182" fontId="2" fillId="8" borderId="1" xfId="0" applyNumberFormat="1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182" fontId="2" fillId="8" borderId="1" xfId="0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wrapText="1"/>
    </xf>
    <xf numFmtId="0" fontId="6" fillId="5" borderId="0" xfId="0" applyFont="1" applyFill="1" applyAlignment="1">
      <alignment horizontal="center" vertical="center"/>
    </xf>
    <xf numFmtId="0" fontId="6" fillId="5" borderId="28" xfId="0" applyFont="1" applyFill="1" applyBorder="1" applyAlignment="1">
      <alignment horizontal="center" vertical="center"/>
    </xf>
    <xf numFmtId="0" fontId="6" fillId="4" borderId="0" xfId="0" applyFont="1" applyFill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6" fillId="4" borderId="28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 wrapText="1"/>
    </xf>
    <xf numFmtId="0" fontId="6" fillId="4" borderId="0" xfId="0" applyFont="1" applyFill="1" applyAlignment="1">
      <alignment horizontal="center"/>
    </xf>
    <xf numFmtId="0" fontId="61" fillId="5" borderId="1" xfId="0" applyFont="1" applyFill="1" applyBorder="1" applyAlignment="1">
      <alignment vertical="center"/>
    </xf>
    <xf numFmtId="0" fontId="2" fillId="5" borderId="1" xfId="0" applyFont="1" applyFill="1" applyBorder="1"/>
    <xf numFmtId="0" fontId="30" fillId="5" borderId="2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/>
    </xf>
    <xf numFmtId="0" fontId="30" fillId="5" borderId="2" xfId="0" applyFont="1" applyFill="1" applyBorder="1" applyAlignment="1">
      <alignment horizontal="center"/>
    </xf>
    <xf numFmtId="0" fontId="52" fillId="5" borderId="0" xfId="0" applyFont="1" applyFill="1" applyAlignment="1">
      <alignment horizontal="center" wrapText="1"/>
    </xf>
    <xf numFmtId="0" fontId="3" fillId="5" borderId="0" xfId="0" applyFont="1" applyFill="1" applyAlignment="1">
      <alignment horizontal="center" vertical="center"/>
    </xf>
    <xf numFmtId="0" fontId="30" fillId="23" borderId="1" xfId="0" applyFont="1" applyFill="1" applyBorder="1" applyAlignment="1">
      <alignment horizontal="center"/>
    </xf>
    <xf numFmtId="0" fontId="30" fillId="23" borderId="2" xfId="0" applyFont="1" applyFill="1" applyBorder="1" applyAlignment="1">
      <alignment horizontal="center"/>
    </xf>
    <xf numFmtId="0" fontId="52" fillId="0" borderId="0" xfId="0" applyFont="1" applyAlignment="1">
      <alignment horizontal="center" wrapText="1"/>
    </xf>
    <xf numFmtId="0" fontId="12" fillId="6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30" fillId="0" borderId="1" xfId="0" applyFont="1" applyBorder="1" applyAlignment="1" quotePrefix="1">
      <alignment horizontal="center" vertical="center"/>
    </xf>
    <xf numFmtId="0" fontId="6" fillId="4" borderId="15" xfId="0" applyFont="1" applyFill="1" applyBorder="1" applyAlignment="1" quotePrefix="1">
      <alignment vertical="center"/>
    </xf>
    <xf numFmtId="0" fontId="6" fillId="4" borderId="30" xfId="0" applyFont="1" applyFill="1" applyBorder="1" applyAlignment="1" quotePrefix="1">
      <alignment vertical="center"/>
    </xf>
    <xf numFmtId="0" fontId="6" fillId="4" borderId="1" xfId="0" applyFont="1" applyFill="1" applyBorder="1" applyAlignment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720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00FF"/>
          <bgColor rgb="FFFF00FF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76A5AF"/>
          <bgColor rgb="FF76A5AF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6FA8DC"/>
          <bgColor rgb="FF6FA8D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9900FF"/>
          <bgColor rgb="FF9900FF"/>
        </patternFill>
      </fill>
    </dxf>
    <dxf>
      <fill>
        <patternFill patternType="solid">
          <fgColor rgb="FFD5A6BD"/>
          <bgColor rgb="FFD5A6BD"/>
        </patternFill>
      </fill>
    </dxf>
    <dxf>
      <fill>
        <patternFill patternType="solid">
          <fgColor rgb="FF38761D"/>
          <bgColor rgb="FF38761D"/>
        </patternFill>
      </fill>
    </dxf>
    <dxf>
      <font>
        <b val="1"/>
        <color rgb="FFFFFF00"/>
      </font>
      <fill>
        <patternFill patternType="solid">
          <fgColor rgb="FFFF0000"/>
          <bgColor rgb="FFFF0000"/>
        </patternFill>
      </fill>
    </dxf>
    <dxf>
      <font>
        <b val="1"/>
      </font>
      <fill>
        <patternFill patternType="solid">
          <fgColor rgb="FF666666"/>
          <bgColor rgb="FF666666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875EAC"/>
          <bgColor rgb="FF875EAC"/>
        </patternFill>
      </fill>
    </dxf>
    <dxf>
      <fill>
        <patternFill patternType="solid">
          <fgColor rgb="FFFF0000"/>
          <bgColor rgb="FFFF0000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color rgb="FFFFFFFF"/>
      </font>
      <fill>
        <patternFill patternType="solid">
          <fgColor rgb="FF434343"/>
          <bgColor rgb="FF434343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B4A7D6"/>
          <bgColor rgb="FFB4A7D6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0000FF"/>
          <bgColor rgb="FF0000FF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00FFFF"/>
          <bgColor rgb="FF00FFFF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114">
    <tableStyle name="Dec-2022-Roster-style" pivot="0" count="2" xr9:uid="{AB8E332F-AD1E-4573-AC03-C88AAED83633}">
      <tableStyleElement type="firstRowStripe" dxfId="6972"/>
      <tableStyleElement type="secondRowStripe" dxfId="6971"/>
    </tableStyle>
    <tableStyle name="Dec-2022-Roster-style 2" pivot="0" count="2" xr9:uid="{392D9343-C89E-4E78-B118-E4891DD704F9}">
      <tableStyleElement type="firstRowStripe" dxfId="6974"/>
      <tableStyleElement type="secondRowStripe" dxfId="6973"/>
    </tableStyle>
    <tableStyle name="OFFs calculation 0123-style" pivot="0" count="2" xr9:uid="{47291D21-B63D-44CD-8FF9-04FDB94DD1EB}">
      <tableStyleElement type="firstRowStripe" dxfId="6976"/>
      <tableStyleElement type="secondRowStripe" dxfId="6975"/>
    </tableStyle>
    <tableStyle name="OFFs calculation 0123-style 2" pivot="0" count="2" xr9:uid="{69421B6E-D030-499D-B44C-013265E3E60D}">
      <tableStyleElement type="firstRowStripe" dxfId="6978"/>
      <tableStyleElement type="secondRowStripe" dxfId="6977"/>
    </tableStyle>
    <tableStyle name="Jan-2023-Roster-style" pivot="0" count="2" xr9:uid="{2D4CE776-31B8-4D2F-94D8-600D900EB990}">
      <tableStyleElement type="firstRowStripe" dxfId="6980"/>
      <tableStyleElement type="secondRowStripe" dxfId="6979"/>
    </tableStyle>
    <tableStyle name="Jan-2023-Roster-style 2" pivot="0" count="2" xr9:uid="{1F906FAC-47D4-40C7-B599-20AF03107AAC}">
      <tableStyleElement type="firstRowStripe" dxfId="6982"/>
      <tableStyleElement type="secondRowStripe" dxfId="6981"/>
    </tableStyle>
    <tableStyle name="Copy of Jan-2023-Roster-style" pivot="0" count="2" xr9:uid="{505AAE4F-759A-4D53-853A-711767752323}">
      <tableStyleElement type="firstRowStripe" dxfId="6984"/>
      <tableStyleElement type="secondRowStripe" dxfId="6983"/>
    </tableStyle>
    <tableStyle name="Feb-2023-Roster-style" pivot="0" count="2" xr9:uid="{4F1A03F8-0965-40BB-A4CF-52A521CB1792}">
      <tableStyleElement type="firstRowStripe" dxfId="6986"/>
      <tableStyleElement type="secondRowStripe" dxfId="6985"/>
    </tableStyle>
    <tableStyle name="Feb-2023-Roster-style 2" pivot="0" count="2" xr9:uid="{BD87BD13-B294-405A-8710-E42344EBE549}">
      <tableStyleElement type="firstRowStripe" dxfId="6988"/>
      <tableStyleElement type="secondRowStripe" dxfId="6987"/>
    </tableStyle>
    <tableStyle name="Copy of Feb-2023-Roster-style" pivot="0" count="2" xr9:uid="{C69572FF-4A06-4B2A-9344-94001E75BFEA}">
      <tableStyleElement type="firstRowStripe" dxfId="6990"/>
      <tableStyleElement type="secondRowStripe" dxfId="6989"/>
    </tableStyle>
    <tableStyle name="Copy of Feb-2023-Roster-style 2" pivot="0" count="2" xr9:uid="{F296F391-AAF8-4AF3-8C50-D31979A4CAD5}">
      <tableStyleElement type="firstRowStripe" dxfId="6992"/>
      <tableStyleElement type="secondRowStripe" dxfId="6991"/>
    </tableStyle>
    <tableStyle name="Mar-2023-Roster-style" pivot="0" count="2" xr9:uid="{9F416517-9DB5-482F-B0C5-F1F078FC5242}">
      <tableStyleElement type="firstRowStripe" dxfId="6994"/>
      <tableStyleElement type="secondRowStripe" dxfId="6993"/>
    </tableStyle>
    <tableStyle name="Mar-2023-Roster-style 2" pivot="0" count="2" xr9:uid="{737DE700-D71C-455F-B3D4-0EA90472124C}">
      <tableStyleElement type="firstRowStripe" dxfId="6996"/>
      <tableStyleElement type="secondRowStripe" dxfId="6995"/>
    </tableStyle>
    <tableStyle name="Apr-2023-Roster-style" pivot="0" count="2" xr9:uid="{20D4B205-8243-4CCB-93C8-4701A221C5AF}">
      <tableStyleElement type="firstRowStripe" dxfId="6998"/>
      <tableStyleElement type="secondRowStripe" dxfId="6997"/>
    </tableStyle>
    <tableStyle name="Apr-2023-Roster-style 2" pivot="0" count="2" xr9:uid="{B7312F39-2D9B-4F61-B5C5-5AAF9271B922}">
      <tableStyleElement type="firstRowStripe" dxfId="7000"/>
      <tableStyleElement type="secondRowStripe" dxfId="6999"/>
    </tableStyle>
    <tableStyle name="May-2023-Roster-style" pivot="0" count="2" xr9:uid="{E2BB2988-94FD-4963-961F-3C6C103F358D}">
      <tableStyleElement type="firstRowStripe" dxfId="7002"/>
      <tableStyleElement type="secondRowStripe" dxfId="7001"/>
    </tableStyle>
    <tableStyle name="May-2023-Roster-style 2" pivot="0" count="2" xr9:uid="{155968E1-12A7-4066-970C-CA9A183A8F80}">
      <tableStyleElement type="firstRowStripe" dxfId="7004"/>
      <tableStyleElement type="secondRowStripe" dxfId="7003"/>
    </tableStyle>
    <tableStyle name="Jun-2023-Roster-style" pivot="0" count="2" xr9:uid="{D69205C6-2835-4DE6-9CE2-9634F7BF4A6C}">
      <tableStyleElement type="firstRowStripe" dxfId="7006"/>
      <tableStyleElement type="secondRowStripe" dxfId="7005"/>
    </tableStyle>
    <tableStyle name="Jun-2023-Roster-style 2" pivot="0" count="2" xr9:uid="{66876954-CF41-4A3F-8AC3-75210AE83ED1}">
      <tableStyleElement type="firstRowStripe" dxfId="7008"/>
      <tableStyleElement type="secondRowStripe" dxfId="7007"/>
    </tableStyle>
    <tableStyle name="Jul-2023-Roster-style" pivot="0" count="2" xr9:uid="{307F341C-2104-4706-9366-0CA01AE6194A}">
      <tableStyleElement type="firstRowStripe" dxfId="7010"/>
      <tableStyleElement type="secondRowStripe" dxfId="7009"/>
    </tableStyle>
    <tableStyle name="Jul-2023-Roster-style 2" pivot="0" count="2" xr9:uid="{26CB8F7D-F659-4B22-BBB5-9EDC12531432}">
      <tableStyleElement type="firstRowStripe" dxfId="7012"/>
      <tableStyleElement type="secondRowStripe" dxfId="7011"/>
    </tableStyle>
    <tableStyle name="Aug-2023-Roster-style" pivot="0" count="2" xr9:uid="{4BE5F99F-599F-48EF-A497-671276EA0C23}">
      <tableStyleElement type="firstRowStripe" dxfId="7014"/>
      <tableStyleElement type="secondRowStripe" dxfId="7013"/>
    </tableStyle>
    <tableStyle name="Aug-2023-Roster-style 2" pivot="0" count="2" xr9:uid="{06C8D702-E1D1-4B82-8F71-746334AF785D}">
      <tableStyleElement type="firstRowStripe" dxfId="7016"/>
      <tableStyleElement type="secondRowStripe" dxfId="7015"/>
    </tableStyle>
    <tableStyle name="Copy of Oct-2023-Roster-style" pivot="0" count="2" xr9:uid="{5895A2D4-0A39-4844-8C18-B40E8921B297}">
      <tableStyleElement type="firstRowStripe" dxfId="7018"/>
      <tableStyleElement type="secondRowStripe" dxfId="7017"/>
    </tableStyle>
    <tableStyle name="Copy of Oct-2023-Roster-style 2" pivot="0" count="2" xr9:uid="{9D605E81-0A3E-430E-B434-7847438B8750}">
      <tableStyleElement type="firstRowStripe" dxfId="7020"/>
      <tableStyleElement type="secondRowStripe" dxfId="7019"/>
    </tableStyle>
    <tableStyle name="Sep-2023-Roster-style" pivot="0" count="2" xr9:uid="{F90AECB1-E346-4DF9-809B-629FD99B5D71}">
      <tableStyleElement type="firstRowStripe" dxfId="7022"/>
      <tableStyleElement type="secondRowStripe" dxfId="7021"/>
    </tableStyle>
    <tableStyle name="Sep-2023-Roster-style 2" pivot="0" count="2" xr9:uid="{65DE8A4B-E34C-4BAC-8DB5-2992D11EEC14}">
      <tableStyleElement type="firstRowStripe" dxfId="7024"/>
      <tableStyleElement type="secondRowStripe" dxfId="7023"/>
    </tableStyle>
    <tableStyle name="Oct-2023-Roster-style" pivot="0" count="2" xr9:uid="{AC10681A-163F-43F6-AC39-17ED558F1D20}">
      <tableStyleElement type="firstRowStripe" dxfId="7026"/>
      <tableStyleElement type="secondRowStripe" dxfId="7025"/>
    </tableStyle>
    <tableStyle name="Oct-2023-Roster-style 2" pivot="0" count="2" xr9:uid="{1DCE7D16-2053-440B-8EC9-C8EF742810D1}">
      <tableStyleElement type="firstRowStripe" dxfId="7028"/>
      <tableStyleElement type="secondRowStripe" dxfId="7027"/>
    </tableStyle>
    <tableStyle name="Nov-2023-Roster-style" pivot="0" count="2" xr9:uid="{4BC1E31F-FDFC-43DA-8DF6-A4C4BF5DC104}">
      <tableStyleElement type="firstRowStripe" dxfId="7030"/>
      <tableStyleElement type="secondRowStripe" dxfId="7029"/>
    </tableStyle>
    <tableStyle name="Nov-2023-Roster-style 2" pivot="0" count="2" xr9:uid="{348FDDFE-2F47-471D-8BF5-7F247F719415}">
      <tableStyleElement type="firstRowStripe" dxfId="7032"/>
      <tableStyleElement type="secondRowStripe" dxfId="7031"/>
    </tableStyle>
    <tableStyle name="Oct-2022-Roster-style" pivot="0" count="2" xr9:uid="{9FA5D1D6-3877-409E-8B3C-065C7A75C47C}">
      <tableStyleElement type="firstRowStripe" dxfId="7034"/>
      <tableStyleElement type="secondRowStripe" dxfId="7033"/>
    </tableStyle>
    <tableStyle name="Oct-2022-Roster-style 2" pivot="0" count="2" xr9:uid="{38AEDB5C-E88A-4F29-80C0-98FF4BAE3B13}">
      <tableStyleElement type="firstRowStripe" dxfId="7036"/>
      <tableStyleElement type="secondRowStripe" dxfId="7035"/>
    </tableStyle>
    <tableStyle name="Nov-2022-Roster-style" pivot="0" count="2" xr9:uid="{4DEB3AF6-3643-4B88-B473-CC7BEB7905A2}">
      <tableStyleElement type="firstRowStripe" dxfId="7038"/>
      <tableStyleElement type="secondRowStripe" dxfId="7037"/>
    </tableStyle>
    <tableStyle name="Nov-2022-Roster-style 2" pivot="0" count="2" xr9:uid="{E954DA46-FC3B-4043-A05E-7922DA3BC1B9}">
      <tableStyleElement type="firstRowStripe" dxfId="7040"/>
      <tableStyleElement type="secondRowStripe" dxfId="7039"/>
    </tableStyle>
    <tableStyle name="Dec-2023-Roster-style" pivot="0" count="2" xr9:uid="{C3CF1EAC-E9A5-432A-9615-5F4A31593E6B}">
      <tableStyleElement type="firstRowStripe" dxfId="7042"/>
      <tableStyleElement type="secondRowStripe" dxfId="7041"/>
    </tableStyle>
    <tableStyle name="Dec-2023-Roster-style 2" pivot="0" count="2" xr9:uid="{4CBE2FCB-1D0B-4AC4-BC95-CD7B2E7EFCD6}">
      <tableStyleElement type="firstRowStripe" dxfId="7044"/>
      <tableStyleElement type="secondRowStripe" dxfId="7043"/>
    </tableStyle>
    <tableStyle name="Jan-2024-Roster-style" pivot="0" count="2" xr9:uid="{0E877500-7C9A-4EFB-B4F7-CB7E01BAA6D0}">
      <tableStyleElement type="firstRowStripe" dxfId="7046"/>
      <tableStyleElement type="secondRowStripe" dxfId="7045"/>
    </tableStyle>
    <tableStyle name="Jan-2024-Roster-style 2" pivot="0" count="2" xr9:uid="{EC361059-C1AE-4A63-A2A0-119DEC446F3B}">
      <tableStyleElement type="firstRowStripe" dxfId="7048"/>
      <tableStyleElement type="secondRowStripe" dxfId="7047"/>
    </tableStyle>
    <tableStyle name="Feb-2024-Roster-style" pivot="0" count="2" xr9:uid="{539C08E6-394F-4FBF-9D28-5FBF41F2E908}">
      <tableStyleElement type="firstRowStripe" dxfId="7050"/>
      <tableStyleElement type="secondRowStripe" dxfId="7049"/>
    </tableStyle>
    <tableStyle name="Feb-2024-Roster-style 2" pivot="0" count="2" xr9:uid="{8D4586DC-A97E-4305-9989-EABB90CF541D}">
      <tableStyleElement type="firstRowStripe" dxfId="7052"/>
      <tableStyleElement type="secondRowStripe" dxfId="7051"/>
    </tableStyle>
    <tableStyle name="Mar-2024-Roster-style" pivot="0" count="2" xr9:uid="{4AB5C50D-41B5-4AEB-AD51-BFB6CCF6893A}">
      <tableStyleElement type="firstRowStripe" dxfId="7054"/>
      <tableStyleElement type="secondRowStripe" dxfId="7053"/>
    </tableStyle>
    <tableStyle name="Mar-2024-Roster-style 2" pivot="0" count="2" xr9:uid="{55E50CB7-6262-40D0-ADDC-82E41B546105}">
      <tableStyleElement type="firstRowStripe" dxfId="7056"/>
      <tableStyleElement type="secondRowStripe" dxfId="7055"/>
    </tableStyle>
    <tableStyle name="Apr-2024-Roster-style" pivot="0" count="2" xr9:uid="{E0C9AFC8-C602-4DE8-8147-25A0103987C5}">
      <tableStyleElement type="firstRowStripe" dxfId="7058"/>
      <tableStyleElement type="secondRowStripe" dxfId="7057"/>
    </tableStyle>
    <tableStyle name="Apr-2024-Roster-style 2" pivot="0" count="2" xr9:uid="{A3803143-F709-4318-AC5A-040AD9D695D4}">
      <tableStyleElement type="firstRowStripe" dxfId="7060"/>
      <tableStyleElement type="secondRowStripe" dxfId="7059"/>
    </tableStyle>
    <tableStyle name="May-2024-Roster-style" pivot="0" count="2" xr9:uid="{5458B829-1DE9-4DCF-B538-1A8A754FEA48}">
      <tableStyleElement type="firstRowStripe" dxfId="7062"/>
      <tableStyleElement type="secondRowStripe" dxfId="7061"/>
    </tableStyle>
    <tableStyle name="May-2024-Roster-style 2" pivot="0" count="2" xr9:uid="{0AEB697C-F101-4424-AA63-CE5F173E3DC3}">
      <tableStyleElement type="firstRowStripe" dxfId="7064"/>
      <tableStyleElement type="secondRowStripe" dxfId="7063"/>
    </tableStyle>
    <tableStyle name="Jun-2024-Roster-style" pivot="0" count="2" xr9:uid="{344EE89A-BE33-4546-A409-02585C0CD660}">
      <tableStyleElement type="firstRowStripe" dxfId="7066"/>
      <tableStyleElement type="secondRowStripe" dxfId="7065"/>
    </tableStyle>
    <tableStyle name="Jun-2024-Roster-style 2" pivot="0" count="2" xr9:uid="{A5D92C67-7CE6-4B31-B056-FD64D89FD477}">
      <tableStyleElement type="firstRowStripe" dxfId="7068"/>
      <tableStyleElement type="secondRowStripe" dxfId="7067"/>
    </tableStyle>
    <tableStyle name="Jul-2024-Roster-style" pivot="0" count="2" xr9:uid="{392FA5D4-51B8-428D-8B38-BACA24ED3795}">
      <tableStyleElement type="firstRowStripe" dxfId="7070"/>
      <tableStyleElement type="secondRowStripe" dxfId="7069"/>
    </tableStyle>
    <tableStyle name="Jul-2024-Roster-style 2" pivot="0" count="2" xr9:uid="{1CC5D7E3-13A2-4D4B-8E67-82CA27152E4E}">
      <tableStyleElement type="firstRowStripe" dxfId="7072"/>
      <tableStyleElement type="secondRowStripe" dxfId="7071"/>
    </tableStyle>
    <tableStyle name="Aug-2024-Roster-style" pivot="0" count="2" xr9:uid="{AAEDC053-4878-4A6A-A733-D979FAD6FB21}">
      <tableStyleElement type="firstRowStripe" dxfId="7074"/>
      <tableStyleElement type="secondRowStripe" dxfId="7073"/>
    </tableStyle>
    <tableStyle name="Aug-2024-Roster-style 2" pivot="0" count="2" xr9:uid="{F0B386C4-6C6E-4EB8-84CD-F8CC1DEA3D59}">
      <tableStyleElement type="firstRowStripe" dxfId="7076"/>
      <tableStyleElement type="secondRowStripe" dxfId="7075"/>
    </tableStyle>
    <tableStyle name="Sep-2024-Roster-style" pivot="0" count="2" xr9:uid="{F9E6C173-7F3C-41CC-B874-4253AC76DDF6}">
      <tableStyleElement type="firstRowStripe" dxfId="7078"/>
      <tableStyleElement type="secondRowStripe" dxfId="7077"/>
    </tableStyle>
    <tableStyle name="Sep-2024-Roster-style 2" pivot="0" count="2" xr9:uid="{69B7D429-A63E-48C8-BAF7-50A3B4B5E236}">
      <tableStyleElement type="firstRowStripe" dxfId="7080"/>
      <tableStyleElement type="secondRowStripe" dxfId="7079"/>
    </tableStyle>
    <tableStyle name="Oct-2024-Roster-style" pivot="0" count="2" xr9:uid="{055856DE-40AE-4655-B2CF-64F2A1C81C51}">
      <tableStyleElement type="firstRowStripe" dxfId="7082"/>
      <tableStyleElement type="secondRowStripe" dxfId="7081"/>
    </tableStyle>
    <tableStyle name="Oct-2024-Roster-style 2" pivot="0" count="2" xr9:uid="{716FFEAB-D1FE-4459-A2A8-A4F8DE305A37}">
      <tableStyleElement type="firstRowStripe" dxfId="7084"/>
      <tableStyleElement type="secondRowStripe" dxfId="7083"/>
    </tableStyle>
    <tableStyle name="Nov-2024-Roster-style" pivot="0" count="2" xr9:uid="{0EC3C404-FB80-4410-8548-7CFA92A4134A}">
      <tableStyleElement type="firstRowStripe" dxfId="7086"/>
      <tableStyleElement type="secondRowStripe" dxfId="7085"/>
    </tableStyle>
    <tableStyle name="Nov-2024-Roster-style 2" pivot="0" count="2" xr9:uid="{EB4BC545-7A20-4996-953F-7CAE10E4C52B}">
      <tableStyleElement type="firstRowStripe" dxfId="7088"/>
      <tableStyleElement type="secondRowStripe" dxfId="7087"/>
    </tableStyle>
    <tableStyle name="Dec-2024-Roster-style" pivot="0" count="2" xr9:uid="{F2585AC7-EA52-4194-AB31-B34F20711137}">
      <tableStyleElement type="firstRowStripe" dxfId="7090"/>
      <tableStyleElement type="secondRowStripe" dxfId="7089"/>
    </tableStyle>
    <tableStyle name="Dec-2024-Roster-style 2" pivot="0" count="2" xr9:uid="{70174126-5E2B-4E4A-A8BB-63DD48081EAC}">
      <tableStyleElement type="firstRowStripe" dxfId="7092"/>
      <tableStyleElement type="secondRowStripe" dxfId="7091"/>
    </tableStyle>
    <tableStyle name="Jan-2025-Roster-style" pivot="0" count="2" xr9:uid="{3C07AF3B-E708-4FB8-AD39-A2926A2DEBA5}">
      <tableStyleElement type="firstRowStripe" dxfId="7094"/>
      <tableStyleElement type="secondRowStripe" dxfId="7093"/>
    </tableStyle>
    <tableStyle name="Jan-2025-Roster-style 2" pivot="0" count="2" xr9:uid="{1D30DDC2-7F08-4F2B-80E2-AB74A40FDC4F}">
      <tableStyleElement type="firstRowStripe" dxfId="7096"/>
      <tableStyleElement type="secondRowStripe" dxfId="7095"/>
    </tableStyle>
    <tableStyle name="Feb-2025-Roster-style" pivot="0" count="2" xr9:uid="{6CC01F17-DB07-4AEC-9C4E-D9B81CF68137}">
      <tableStyleElement type="firstRowStripe" dxfId="7098"/>
      <tableStyleElement type="secondRowStripe" dxfId="7097"/>
    </tableStyle>
    <tableStyle name="Feb-2025-Roster-style 2" pivot="0" count="2" xr9:uid="{FCCA6446-0E5B-43AE-BEB6-1E04F62EA310}">
      <tableStyleElement type="firstRowStripe" dxfId="7100"/>
      <tableStyleElement type="secondRowStripe" dxfId="7099"/>
    </tableStyle>
    <tableStyle name="Mar-2025-Roster-style" pivot="0" count="2" xr9:uid="{C46D92A4-22C7-4FA5-92BF-26BAC1F89B28}">
      <tableStyleElement type="firstRowStripe" dxfId="7102"/>
      <tableStyleElement type="secondRowStripe" dxfId="7101"/>
    </tableStyle>
    <tableStyle name="Mar-2025-Roster-style 2" pivot="0" count="2" xr9:uid="{215B2C32-7A71-4D6E-A658-36AC3ED380E3}">
      <tableStyleElement type="firstRowStripe" dxfId="7104"/>
      <tableStyleElement type="secondRowStripe" dxfId="7103"/>
    </tableStyle>
    <tableStyle name="April 2025 Cover Roster-style" pivot="0" count="2" xr9:uid="{268430C0-A349-4742-80C4-B2F628196557}">
      <tableStyleElement type="firstRowStripe" dxfId="7106"/>
      <tableStyleElement type="secondRowStripe" dxfId="7105"/>
    </tableStyle>
    <tableStyle name="April 2025 Cover Roster-style 2" pivot="0" count="2" xr9:uid="{E46EC44B-FF1C-4C5F-B4A1-1882CF0D14C5}">
      <tableStyleElement type="firstRowStripe" dxfId="7108"/>
      <tableStyleElement type="secondRowStripe" dxfId="7107"/>
    </tableStyle>
    <tableStyle name="Apr-2025-Roster-style" pivot="0" count="2" xr9:uid="{C41C1FFC-A324-4B87-BC52-E1CABDF41C34}">
      <tableStyleElement type="firstRowStripe" dxfId="7110"/>
      <tableStyleElement type="secondRowStripe" dxfId="7109"/>
    </tableStyle>
    <tableStyle name="Apr-2025-Roster-style 2" pivot="0" count="2" xr9:uid="{A0525F24-628F-4713-98B3-E4E00979BB06}">
      <tableStyleElement type="firstRowStripe" dxfId="7112"/>
      <tableStyleElement type="secondRowStripe" dxfId="7111"/>
    </tableStyle>
    <tableStyle name="May-2025-Roster-style" pivot="0" count="2" xr9:uid="{0138BE9A-69E5-4E66-A35D-81BB2ACC5A6A}">
      <tableStyleElement type="firstRowStripe" dxfId="7114"/>
      <tableStyleElement type="secondRowStripe" dxfId="7113"/>
    </tableStyle>
    <tableStyle name="May-2025-Roster-style 2" pivot="0" count="2" xr9:uid="{F1340582-3186-4994-A1E0-6858B59F7F06}">
      <tableStyleElement type="firstRowStripe" dxfId="7116"/>
      <tableStyleElement type="secondRowStripe" dxfId="7115"/>
    </tableStyle>
    <tableStyle name="Jun-2025-Roster-style" pivot="0" count="2" xr9:uid="{F2B83FF2-12C0-465E-ACAA-1D86FB60989C}">
      <tableStyleElement type="firstRowStripe" dxfId="7118"/>
      <tableStyleElement type="secondRowStripe" dxfId="7117"/>
    </tableStyle>
    <tableStyle name="Jun-2025-Roster-style 2" pivot="0" count="2" xr9:uid="{EECF86BD-813D-4796-BF63-DADD6F379AEC}">
      <tableStyleElement type="firstRowStripe" dxfId="7120"/>
      <tableStyleElement type="secondRowStripe" dxfId="7119"/>
    </tableStyle>
    <tableStyle name="Copy of Jun-2025-Roster 1-style" pivot="0" count="2" xr9:uid="{D5630B5B-89D1-4881-B5D1-49812D3B633F}">
      <tableStyleElement type="firstRowStripe" dxfId="7122"/>
      <tableStyleElement type="secondRowStripe" dxfId="7121"/>
    </tableStyle>
    <tableStyle name="Copy of Jun-2025-Roster 1-style 2" pivot="0" count="2" xr9:uid="{8B1DA605-7B35-4783-A526-23D2CA7F08FB}">
      <tableStyleElement type="firstRowStripe" dxfId="7124"/>
      <tableStyleElement type="secondRowStripe" dxfId="7123"/>
    </tableStyle>
    <tableStyle name="Copy of Jun-2025-Roster-style" pivot="0" count="2" xr9:uid="{5C149EC1-7144-492F-AA4F-D208E37A21B9}">
      <tableStyleElement type="firstRowStripe" dxfId="7126"/>
      <tableStyleElement type="secondRowStripe" dxfId="7125"/>
    </tableStyle>
    <tableStyle name="Copy of Jun-2025-Roster-style 2" pivot="0" count="2" xr9:uid="{4975C5B4-B864-4AA2-800A-461FCEAAB2E9}">
      <tableStyleElement type="firstRowStripe" dxfId="7128"/>
      <tableStyleElement type="secondRowStripe" dxfId="7127"/>
    </tableStyle>
    <tableStyle name="Jul-2025-Roster-style" pivot="0" count="2" xr9:uid="{9B1A8F25-7B8F-4D34-9E19-E3C415D35008}">
      <tableStyleElement type="firstRowStripe" dxfId="7130"/>
      <tableStyleElement type="secondRowStripe" dxfId="7129"/>
    </tableStyle>
    <tableStyle name="Jul-2025-Roster-style 2" pivot="0" count="2" xr9:uid="{AD1F491F-8F73-48E5-8F66-B0629D31F1B3}">
      <tableStyleElement type="firstRowStripe" dxfId="7132"/>
      <tableStyleElement type="secondRowStripe" dxfId="7131"/>
    </tableStyle>
    <tableStyle name="Feb-2026-Roster-style" pivot="0" count="2" xr9:uid="{D73AEF86-34CE-4950-8E7A-BA355070D6FF}">
      <tableStyleElement type="firstRowStripe" dxfId="7134"/>
      <tableStyleElement type="secondRowStripe" dxfId="7133"/>
    </tableStyle>
    <tableStyle name="Feb-2026-Roster-style 2" pivot="0" count="2" xr9:uid="{131ECA12-A57C-4241-A3E1-13FC40996851}">
      <tableStyleElement type="firstRowStripe" dxfId="7136"/>
      <tableStyleElement type="secondRowStripe" dxfId="7135"/>
    </tableStyle>
    <tableStyle name="Mar-2026-Roster-style" pivot="0" count="2" xr9:uid="{3590AC5D-F68F-4671-AA7D-DFDD157FEB01}">
      <tableStyleElement type="firstRowStripe" dxfId="7138"/>
      <tableStyleElement type="secondRowStripe" dxfId="7137"/>
    </tableStyle>
    <tableStyle name="Mar-2026-Roster-style 2" pivot="0" count="2" xr9:uid="{F5FA0197-F1BB-4F08-9E89-7C4284426890}">
      <tableStyleElement type="firstRowStripe" dxfId="7140"/>
      <tableStyleElement type="secondRowStripe" dxfId="7139"/>
    </tableStyle>
    <tableStyle name="Apr-2026-Roster-style" pivot="0" count="2" xr9:uid="{09C50F41-82D3-408D-8890-9A8CB9FD1D8D}">
      <tableStyleElement type="firstRowStripe" dxfId="7142"/>
      <tableStyleElement type="secondRowStripe" dxfId="7141"/>
    </tableStyle>
    <tableStyle name="Apr-2026-Roster-style 2" pivot="0" count="2" xr9:uid="{0F1BA84F-6728-415B-93C9-C7E487FCC51C}">
      <tableStyleElement type="firstRowStripe" dxfId="7144"/>
      <tableStyleElement type="secondRowStripe" dxfId="7143"/>
    </tableStyle>
    <tableStyle name="May-2026-Roster-style" pivot="0" count="2" xr9:uid="{F3C2F8A6-14CF-4BC2-8871-9D789750C93E}">
      <tableStyleElement type="firstRowStripe" dxfId="7146"/>
      <tableStyleElement type="secondRowStripe" dxfId="7145"/>
    </tableStyle>
    <tableStyle name="June 2026 Roster New-style" pivot="0" count="2" xr9:uid="{A3C9494A-3A11-4391-9CAE-FE674E8C040A}">
      <tableStyleElement type="firstRowStripe" dxfId="7148"/>
      <tableStyleElement type="secondRowStripe" dxfId="7147"/>
    </tableStyle>
    <tableStyle name="June 2026 Roster New-style 2" pivot="0" count="2" xr9:uid="{CC68AD00-7D87-45A5-90C6-606F31F74304}">
      <tableStyleElement type="firstRowStripe" dxfId="7150"/>
      <tableStyleElement type="secondRowStripe" dxfId="7149"/>
    </tableStyle>
    <tableStyle name="July 2026 Roster-style" pivot="0" count="2" xr9:uid="{E5E9CC82-0DAC-42DB-B380-90C03B62E507}">
      <tableStyleElement type="firstRowStripe" dxfId="7152"/>
      <tableStyleElement type="secondRowStripe" dxfId="7151"/>
    </tableStyle>
    <tableStyle name="July 2026 Roster-style 2" pivot="0" count="2" xr9:uid="{0FDBC64F-1093-4ED3-B8CD-0B427AD02D1A}">
      <tableStyleElement type="firstRowStripe" dxfId="7154"/>
      <tableStyleElement type="secondRowStripe" dxfId="7153"/>
    </tableStyle>
    <tableStyle name="August 2026 Roster-style" pivot="0" count="2" xr9:uid="{B8FE0B97-3FA7-481C-AF2D-E51E1A5276A4}">
      <tableStyleElement type="firstRowStripe" dxfId="7156"/>
      <tableStyleElement type="secondRowStripe" dxfId="7155"/>
    </tableStyle>
    <tableStyle name="August 2026 Roster-style 2" pivot="0" count="2" xr9:uid="{49F0D001-42C1-4DAA-AF66-FC07E0941D66}">
      <tableStyleElement type="firstRowStripe" dxfId="7158"/>
      <tableStyleElement type="secondRowStripe" dxfId="7157"/>
    </tableStyle>
    <tableStyle name="Copy of Apr-2026-Roster-style" pivot="0" count="2" xr9:uid="{AAA54BA8-317D-4569-BF04-53B0C439D246}">
      <tableStyleElement type="firstRowStripe" dxfId="7160"/>
      <tableStyleElement type="secondRowStripe" dxfId="7159"/>
    </tableStyle>
    <tableStyle name="Copy of Apr-2026-Roster-style 2" pivot="0" count="2" xr9:uid="{8A23BDB2-77BC-4039-8AB1-F5ECF10DB153}">
      <tableStyleElement type="firstRowStripe" dxfId="7162"/>
      <tableStyleElement type="secondRowStripe" dxfId="7161"/>
    </tableStyle>
    <tableStyle name="Jan-2025-Cover-Roster-style" pivot="0" count="2" xr9:uid="{472552E6-A19B-468A-A3D3-A6E40A08DD8A}">
      <tableStyleElement type="firstRowStripe" dxfId="7164"/>
      <tableStyleElement type="secondRowStripe" dxfId="7163"/>
    </tableStyle>
    <tableStyle name="Jan-2025-Cover-Roster-style 2" pivot="0" count="2" xr9:uid="{87EC261C-2A3A-41B7-8321-113449F90E33}">
      <tableStyleElement type="firstRowStripe" dxfId="7166"/>
      <tableStyleElement type="secondRowStripe" dxfId="7165"/>
    </tableStyle>
    <tableStyle name="Nov-2024- AMPT FAIL-style" pivot="0" count="2" xr9:uid="{3857475D-89BA-475F-94A3-5DCC62721276}">
      <tableStyleElement type="firstRowStripe" dxfId="7168"/>
      <tableStyleElement type="secondRowStripe" dxfId="7167"/>
    </tableStyle>
    <tableStyle name="Nov-2024- AMPT FAIL-style 2" pivot="0" count="2" xr9:uid="{4C9C805D-70D8-46D6-9CA3-EA3F06331EC7}">
      <tableStyleElement type="firstRowStripe" dxfId="7170"/>
      <tableStyleElement type="secondRowStripe" dxfId="7169"/>
    </tableStyle>
    <tableStyle name="Copy of Oct-2024-Roster-style" pivot="0" count="2" xr9:uid="{1E4E287F-01C2-4501-B82A-5F08AF2E749C}">
      <tableStyleElement type="firstRowStripe" dxfId="7172"/>
      <tableStyleElement type="secondRowStripe" dxfId="7171"/>
    </tableStyle>
    <tableStyle name="Copy of Oct-2024-Roster-style 2" pivot="0" count="2" xr9:uid="{C1756666-CCD2-424B-ABE1-93EABD257680}">
      <tableStyleElement type="firstRowStripe" dxfId="7174"/>
      <tableStyleElement type="secondRowStripe" dxfId="7173"/>
    </tableStyle>
    <tableStyle name="Copy of Sep-2024 IF AMPT GUYS F-style" pivot="0" count="2" xr9:uid="{DBCE7695-F503-494C-91CC-CEB8C8C6A988}">
      <tableStyleElement type="firstRowStripe" dxfId="7176"/>
      <tableStyleElement type="secondRowStripe" dxfId="7175"/>
    </tableStyle>
    <tableStyle name="Copy of Sep-2024 IF AMPT GUYS F-style 2" pivot="0" count="2" xr9:uid="{B81CEC62-1F28-485C-B156-416194F1C23D}">
      <tableStyleElement type="firstRowStripe" dxfId="7178"/>
      <tableStyleElement type="secondRowStripe" dxfId="7177"/>
    </tableStyle>
    <tableStyle name="RMGP 0323-style" pivot="0" count="2" xr9:uid="{44AC1C56-2014-42E1-8601-41AEDD00A957}">
      <tableStyleElement type="firstRowStripe" dxfId="7180"/>
      <tableStyleElement type="secondRowStripe" dxfId="7179"/>
    </tableStyle>
    <tableStyle name="0423 OFFs calculation-style" pivot="0" count="2" xr9:uid="{20884A67-3402-46FF-9950-445B30BEDBEF}">
      <tableStyleElement type="firstRowStripe" dxfId="7182"/>
      <tableStyleElement type="secondRowStripe" dxfId="7181"/>
    </tableStyle>
    <tableStyle name="0423 OFFs calculation-style 2" pivot="0" count="2" xr9:uid="{1A854166-9B91-4351-889F-12F48299E0DA}">
      <tableStyleElement type="firstRowStripe" dxfId="7184"/>
      <tableStyleElement type="secondRowStripe" dxfId="7183"/>
    </tableStyle>
    <tableStyle name="0423 OFFs calculation-style 3" pivot="0" count="3" xr9:uid="{EF299B56-AE51-4B8A-B3A1-97EC9250423B}">
      <tableStyleElement type="headerRow" dxfId="7187"/>
      <tableStyleElement type="firstRowStripe" dxfId="7186"/>
      <tableStyleElement type="secondRowStripe" dxfId="7185"/>
    </tableStyle>
    <tableStyle name="0323 OFFs calculation-style" pivot="0" count="2" xr9:uid="{879334E7-6FDA-4E93-9980-9B9BEB527C4A}">
      <tableStyleElement type="firstRowStripe" dxfId="7189"/>
      <tableStyleElement type="secondRowStripe" dxfId="7188"/>
    </tableStyle>
    <tableStyle name="0323 OFFs calculation-style 2" pivot="0" count="2" xr9:uid="{1E625077-C5D2-4A6A-8D57-7D2D4EE66E5B}">
      <tableStyleElement type="firstRowStripe" dxfId="7191"/>
      <tableStyleElement type="secondRowStripe" dxfId="7190"/>
    </tableStyle>
    <tableStyle name="0323 OFFs calculation-style 3" pivot="0" count="3" xr9:uid="{88A6AD56-CB65-47BB-A066-CB28DBA9C5A6}">
      <tableStyleElement type="headerRow" dxfId="7194"/>
      <tableStyleElement type="firstRowStripe" dxfId="7193"/>
      <tableStyleElement type="secondRowStripe" dxfId="7192"/>
    </tableStyle>
    <tableStyle name="0223 OFFs calculation-style" pivot="0" count="2" xr9:uid="{F73817A1-073B-4BEF-88B7-FDA18C7D1AD1}">
      <tableStyleElement type="firstRowStripe" dxfId="7196"/>
      <tableStyleElement type="secondRowStripe" dxfId="7195"/>
    </tableStyle>
    <tableStyle name="0223 OFFs calculation-style 2" pivot="0" count="2" xr9:uid="{42B2521F-65A2-4EE2-A786-4C1A622938B0}">
      <tableStyleElement type="firstRowStripe" dxfId="7198"/>
      <tableStyleElement type="secondRowStripe" dxfId="7197"/>
    </tableStyle>
    <tableStyle name="0223 OFFs calculation-style 3" pivot="0" count="3" xr9:uid="{E00AC9AD-A1DB-44A2-88B7-BD12DEEA355C}">
      <tableStyleElement type="headerRow" dxfId="7201"/>
      <tableStyleElement type="firstRowStripe" dxfId="7200"/>
      <tableStyleElement type="secondRowStripe" dxfId="719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7" Type="http://schemas.openxmlformats.org/officeDocument/2006/relationships/styles" Target="styles.xml"/><Relationship Id="rId86" Type="http://schemas.microsoft.com/office/2017/06/relationships/rdRichValue" Target="richData/rdrichvalue.xml"/><Relationship Id="rId85" Type="http://schemas.microsoft.com/office/2017/06/relationships/rdRichValueStructure" Target="richData/rdrichvaluestructure.xml"/><Relationship Id="rId84" Type="http://schemas.openxmlformats.org/officeDocument/2006/relationships/sheetMetadata" Target="metadata.xml"/><Relationship Id="rId83" Type="http://schemas.openxmlformats.org/officeDocument/2006/relationships/sharedStrings" Target="sharedStrings.xml"/><Relationship Id="rId82" Type="http://schemas.openxmlformats.org/officeDocument/2006/relationships/theme" Target="theme/theme1.xml"/><Relationship Id="rId81" Type="http://schemas.openxmlformats.org/officeDocument/2006/relationships/externalLink" Target="externalLinks/externalLink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uggestion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richData/rdrichvalue.xml><?xml version="1.0" encoding="utf-8"?>
<rvData xmlns="http://schemas.microsoft.com/office/spreadsheetml/2017/richdata" count="1">
  <rv s="0">
    <v>10</v>
    <v>12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id="1" name="Table_1" displayName="Table_1" ref="A5:BP34" headerRowCount="0">
  <tableColumns count="68">
    <tableColumn id="1" name="Column1" dataDxfId="0"/>
    <tableColumn id="2" name="Column2" dataDxfId="1"/>
    <tableColumn id="3" name="Column3" dataDxfId="2"/>
    <tableColumn id="4" name="Column4" dataDxfId="3"/>
    <tableColumn id="5" name="Column5" dataDxfId="4"/>
    <tableColumn id="6" name="Column6" dataDxfId="5"/>
    <tableColumn id="7" name="Column7" dataDxfId="6"/>
    <tableColumn id="8" name="Column8" dataDxfId="7"/>
    <tableColumn id="9" name="Column9" dataDxfId="8"/>
    <tableColumn id="10" name="Column10" dataDxfId="9"/>
    <tableColumn id="11" name="Column11" dataDxfId="10"/>
    <tableColumn id="12" name="Column12" dataDxfId="11"/>
    <tableColumn id="13" name="Column13" dataDxfId="12"/>
    <tableColumn id="14" name="Column14" dataDxfId="13"/>
    <tableColumn id="15" name="Column15" dataDxfId="14"/>
    <tableColumn id="16" name="Column16" dataDxfId="15"/>
    <tableColumn id="17" name="Column17" dataDxfId="16"/>
    <tableColumn id="18" name="Column18" dataDxfId="17"/>
    <tableColumn id="19" name="Column19" dataDxfId="18"/>
    <tableColumn id="20" name="Column20" dataDxfId="19"/>
    <tableColumn id="21" name="Column21" dataDxfId="20"/>
    <tableColumn id="22" name="Column22" dataDxfId="21"/>
    <tableColumn id="23" name="Column23" dataDxfId="22"/>
    <tableColumn id="24" name="Column24" dataDxfId="23"/>
    <tableColumn id="25" name="Column25" dataDxfId="24"/>
    <tableColumn id="26" name="Column26" dataDxfId="25"/>
    <tableColumn id="27" name="Column27" dataDxfId="26"/>
    <tableColumn id="28" name="Column28" dataDxfId="27"/>
    <tableColumn id="29" name="Column29" dataDxfId="28"/>
    <tableColumn id="30" name="Column30" dataDxfId="29"/>
    <tableColumn id="31" name="Column31" dataDxfId="30"/>
    <tableColumn id="32" name="Column32" dataDxfId="31"/>
    <tableColumn id="33" name="Column33" dataDxfId="32"/>
    <tableColumn id="34" name="Column34" dataDxfId="33"/>
    <tableColumn id="35" name="Column35" dataDxfId="34"/>
    <tableColumn id="36" name="Column36" dataDxfId="35"/>
    <tableColumn id="37" name="Column37" dataDxfId="36"/>
    <tableColumn id="38" name="Column38" dataDxfId="37"/>
    <tableColumn id="39" name="Column39" dataDxfId="38"/>
    <tableColumn id="40" name="Column40" dataDxfId="39"/>
    <tableColumn id="41" name="Column41" dataDxfId="40"/>
    <tableColumn id="42" name="Column42" dataDxfId="41"/>
    <tableColumn id="43" name="Column43" dataDxfId="42"/>
    <tableColumn id="44" name="Column44" dataDxfId="43"/>
    <tableColumn id="45" name="Column45" dataDxfId="44"/>
    <tableColumn id="46" name="Column46" dataDxfId="45"/>
    <tableColumn id="47" name="Column47" dataDxfId="46"/>
    <tableColumn id="48" name="Column48" dataDxfId="47"/>
    <tableColumn id="49" name="Column49" dataDxfId="48"/>
    <tableColumn id="50" name="Column50" dataDxfId="49"/>
    <tableColumn id="51" name="Column51" dataDxfId="50"/>
    <tableColumn id="52" name="Column52" dataDxfId="51"/>
    <tableColumn id="53" name="Column53" dataDxfId="52"/>
    <tableColumn id="54" name="Column54" dataDxfId="53"/>
    <tableColumn id="55" name="Column55" dataDxfId="54"/>
    <tableColumn id="56" name="Column56" dataDxfId="55"/>
    <tableColumn id="57" name="Column57" dataDxfId="56"/>
    <tableColumn id="58" name="Column58" dataDxfId="57"/>
    <tableColumn id="59" name="Column59" dataDxfId="58"/>
    <tableColumn id="60" name="Column60" dataDxfId="59"/>
    <tableColumn id="61" name="Column61" dataDxfId="60"/>
    <tableColumn id="62" name="Column62" dataDxfId="61"/>
    <tableColumn id="63" name="Column63" dataDxfId="62"/>
    <tableColumn id="64" name="Column64" dataDxfId="63"/>
    <tableColumn id="65" name="Column65" dataDxfId="64"/>
    <tableColumn id="66" name="Column66" dataDxfId="65"/>
    <tableColumn id="67" name="Column67" dataDxfId="66"/>
    <tableColumn id="68" name="Column68" dataDxfId="67"/>
  </tableColumns>
  <tableStyleInfo name="Dec-2022-Rost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B35:BP42" headerRowCount="0">
  <tableColumns count="67">
    <tableColumn id="1" name="Column1" dataDxfId="68"/>
    <tableColumn id="2" name="Column2" dataDxfId="69"/>
    <tableColumn id="3" name="Column3" dataDxfId="70"/>
    <tableColumn id="4" name="Column4" dataDxfId="71"/>
    <tableColumn id="5" name="Column5" dataDxfId="72"/>
    <tableColumn id="6" name="Column6" dataDxfId="73"/>
    <tableColumn id="7" name="Column7" dataDxfId="74"/>
    <tableColumn id="8" name="Column8" dataDxfId="75"/>
    <tableColumn id="9" name="Column9" dataDxfId="76"/>
    <tableColumn id="10" name="Column10" dataDxfId="77"/>
    <tableColumn id="11" name="Column11" dataDxfId="78"/>
    <tableColumn id="12" name="Column12" dataDxfId="79"/>
    <tableColumn id="13" name="Column13" dataDxfId="80"/>
    <tableColumn id="14" name="Column14" dataDxfId="81"/>
    <tableColumn id="15" name="Column15" dataDxfId="82"/>
    <tableColumn id="16" name="Column16" dataDxfId="83"/>
    <tableColumn id="17" name="Column17" dataDxfId="84"/>
    <tableColumn id="18" name="Column18" dataDxfId="85"/>
    <tableColumn id="19" name="Column19" dataDxfId="86"/>
    <tableColumn id="20" name="Column20" dataDxfId="87"/>
    <tableColumn id="21" name="Column21" dataDxfId="88"/>
    <tableColumn id="22" name="Column22" dataDxfId="89"/>
    <tableColumn id="23" name="Column23" dataDxfId="90"/>
    <tableColumn id="24" name="Column24" dataDxfId="91"/>
    <tableColumn id="25" name="Column25" dataDxfId="92"/>
    <tableColumn id="26" name="Column26" dataDxfId="93"/>
    <tableColumn id="27" name="Column27" dataDxfId="94"/>
    <tableColumn id="28" name="Column28" dataDxfId="95"/>
    <tableColumn id="29" name="Column29" dataDxfId="96"/>
    <tableColumn id="30" name="Column30" dataDxfId="97"/>
    <tableColumn id="31" name="Column31" dataDxfId="98"/>
    <tableColumn id="32" name="Column32" dataDxfId="99"/>
    <tableColumn id="33" name="Column33" dataDxfId="100"/>
    <tableColumn id="34" name="Column34" dataDxfId="101"/>
    <tableColumn id="35" name="Column35" dataDxfId="102"/>
    <tableColumn id="36" name="Column36" dataDxfId="103"/>
    <tableColumn id="37" name="Column37" dataDxfId="104"/>
    <tableColumn id="38" name="Column38" dataDxfId="105"/>
    <tableColumn id="39" name="Column39" dataDxfId="106"/>
    <tableColumn id="40" name="Column40" dataDxfId="107"/>
    <tableColumn id="41" name="Column41" dataDxfId="108"/>
    <tableColumn id="42" name="Column42" dataDxfId="109"/>
    <tableColumn id="43" name="Column43" dataDxfId="110"/>
    <tableColumn id="44" name="Column44" dataDxfId="111"/>
    <tableColumn id="45" name="Column45" dataDxfId="112"/>
    <tableColumn id="46" name="Column46" dataDxfId="113"/>
    <tableColumn id="47" name="Column47" dataDxfId="114"/>
    <tableColumn id="48" name="Column48" dataDxfId="115"/>
    <tableColumn id="49" name="Column49" dataDxfId="116"/>
    <tableColumn id="50" name="Column50" dataDxfId="117"/>
    <tableColumn id="51" name="Column51" dataDxfId="118"/>
    <tableColumn id="52" name="Column52" dataDxfId="119"/>
    <tableColumn id="53" name="Column53" dataDxfId="120"/>
    <tableColumn id="54" name="Column54" dataDxfId="121"/>
    <tableColumn id="55" name="Column55" dataDxfId="122"/>
    <tableColumn id="56" name="Column56" dataDxfId="123"/>
    <tableColumn id="57" name="Column57" dataDxfId="124"/>
    <tableColumn id="58" name="Column58" dataDxfId="125"/>
    <tableColumn id="59" name="Column59" dataDxfId="126"/>
    <tableColumn id="60" name="Column60" dataDxfId="127"/>
    <tableColumn id="61" name="Column61" dataDxfId="128"/>
    <tableColumn id="62" name="Column62" dataDxfId="129"/>
    <tableColumn id="63" name="Column63" dataDxfId="130"/>
    <tableColumn id="64" name="Column64" dataDxfId="131"/>
    <tableColumn id="65" name="Column65" dataDxfId="132"/>
    <tableColumn id="66" name="Column66" dataDxfId="133"/>
    <tableColumn id="67" name="Column67" dataDxfId="134"/>
  </tableColumns>
  <tableStyleInfo name="Dec-2022-Roster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4:A29" headerRowCount="0">
  <tableColumns count="1">
    <tableColumn id="1" name="Column1" dataDxfId="155"/>
  </tableColumns>
  <tableStyleInfo name="OFFs calculation 0123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E4:E5" headerRowCount="0">
  <tableColumns count="1">
    <tableColumn id="1" name="Column1" dataDxfId="156"/>
  </tableColumns>
  <tableStyleInfo name="OFFs calculation 0123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5:BP34" headerRowCount="0">
  <tableColumns count="68">
    <tableColumn id="1" name="Column1" dataDxfId="157"/>
    <tableColumn id="2" name="Column2" dataDxfId="158"/>
    <tableColumn id="3" name="Column3" dataDxfId="159"/>
    <tableColumn id="4" name="Column4" dataDxfId="160"/>
    <tableColumn id="5" name="Column5" dataDxfId="161"/>
    <tableColumn id="6" name="Column6" dataDxfId="162"/>
    <tableColumn id="7" name="Column7" dataDxfId="163"/>
    <tableColumn id="8" name="Column8" dataDxfId="164"/>
    <tableColumn id="9" name="Column9" dataDxfId="165"/>
    <tableColumn id="10" name="Column10" dataDxfId="166"/>
    <tableColumn id="11" name="Column11" dataDxfId="167"/>
    <tableColumn id="12" name="Column12" dataDxfId="168"/>
    <tableColumn id="13" name="Column13" dataDxfId="169"/>
    <tableColumn id="14" name="Column14" dataDxfId="170"/>
    <tableColumn id="15" name="Column15" dataDxfId="171"/>
    <tableColumn id="16" name="Column16" dataDxfId="172"/>
    <tableColumn id="17" name="Column17" dataDxfId="173"/>
    <tableColumn id="18" name="Column18" dataDxfId="174"/>
    <tableColumn id="19" name="Column19" dataDxfId="175"/>
    <tableColumn id="20" name="Column20" dataDxfId="176"/>
    <tableColumn id="21" name="Column21" dataDxfId="177"/>
    <tableColumn id="22" name="Column22" dataDxfId="178"/>
    <tableColumn id="23" name="Column23" dataDxfId="179"/>
    <tableColumn id="24" name="Column24" dataDxfId="180"/>
    <tableColumn id="25" name="Column25" dataDxfId="181"/>
    <tableColumn id="26" name="Column26" dataDxfId="182"/>
    <tableColumn id="27" name="Column27" dataDxfId="183"/>
    <tableColumn id="28" name="Column28" dataDxfId="184"/>
    <tableColumn id="29" name="Column29" dataDxfId="185"/>
    <tableColumn id="30" name="Column30" dataDxfId="186"/>
    <tableColumn id="31" name="Column31" dataDxfId="187"/>
    <tableColumn id="32" name="Column32" dataDxfId="188"/>
    <tableColumn id="33" name="Column33" dataDxfId="189"/>
    <tableColumn id="34" name="Column34" dataDxfId="190"/>
    <tableColumn id="35" name="Column35" dataDxfId="191"/>
    <tableColumn id="36" name="Column36" dataDxfId="192"/>
    <tableColumn id="37" name="Column37" dataDxfId="193"/>
    <tableColumn id="38" name="Column38" dataDxfId="194"/>
    <tableColumn id="39" name="Column39" dataDxfId="195"/>
    <tableColumn id="40" name="Column40" dataDxfId="196"/>
    <tableColumn id="41" name="Column41" dataDxfId="197"/>
    <tableColumn id="42" name="Column42" dataDxfId="198"/>
    <tableColumn id="43" name="Column43" dataDxfId="199"/>
    <tableColumn id="44" name="Column44" dataDxfId="200"/>
    <tableColumn id="45" name="Column45" dataDxfId="201"/>
    <tableColumn id="46" name="Column46" dataDxfId="202"/>
    <tableColumn id="47" name="Column47" dataDxfId="203"/>
    <tableColumn id="48" name="Column48" dataDxfId="204"/>
    <tableColumn id="49" name="Column49" dataDxfId="205"/>
    <tableColumn id="50" name="Column50" dataDxfId="206"/>
    <tableColumn id="51" name="Column51" dataDxfId="207"/>
    <tableColumn id="52" name="Column52" dataDxfId="208"/>
    <tableColumn id="53" name="Column53" dataDxfId="209"/>
    <tableColumn id="54" name="Column54" dataDxfId="210"/>
    <tableColumn id="55" name="Column55" dataDxfId="211"/>
    <tableColumn id="56" name="Column56" dataDxfId="212"/>
    <tableColumn id="57" name="Column57" dataDxfId="213"/>
    <tableColumn id="58" name="Column58" dataDxfId="214"/>
    <tableColumn id="59" name="Column59" dataDxfId="215"/>
    <tableColumn id="60" name="Column60" dataDxfId="216"/>
    <tableColumn id="61" name="Column61" dataDxfId="217"/>
    <tableColumn id="62" name="Column62" dataDxfId="218"/>
    <tableColumn id="63" name="Column63" dataDxfId="219"/>
    <tableColumn id="64" name="Column64" dataDxfId="220"/>
    <tableColumn id="65" name="Column65" dataDxfId="221"/>
    <tableColumn id="66" name="Column66" dataDxfId="222"/>
    <tableColumn id="67" name="Column67" dataDxfId="223"/>
    <tableColumn id="68" name="Column68" dataDxfId="224"/>
  </tableColumns>
  <tableStyleInfo name="Jan-2023-Roster-style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B35:BP41" headerRowCount="0">
  <tableColumns count="67">
    <tableColumn id="1" name="Column1" dataDxfId="225"/>
    <tableColumn id="2" name="Column2" dataDxfId="226"/>
    <tableColumn id="3" name="Column3" dataDxfId="227"/>
    <tableColumn id="4" name="Column4" dataDxfId="228"/>
    <tableColumn id="5" name="Column5" dataDxfId="229"/>
    <tableColumn id="6" name="Column6" dataDxfId="230"/>
    <tableColumn id="7" name="Column7" dataDxfId="231"/>
    <tableColumn id="8" name="Column8" dataDxfId="232"/>
    <tableColumn id="9" name="Column9" dataDxfId="233"/>
    <tableColumn id="10" name="Column10" dataDxfId="234"/>
    <tableColumn id="11" name="Column11" dataDxfId="235"/>
    <tableColumn id="12" name="Column12" dataDxfId="236"/>
    <tableColumn id="13" name="Column13" dataDxfId="237"/>
    <tableColumn id="14" name="Column14" dataDxfId="238"/>
    <tableColumn id="15" name="Column15" dataDxfId="239"/>
    <tableColumn id="16" name="Column16" dataDxfId="240"/>
    <tableColumn id="17" name="Column17" dataDxfId="241"/>
    <tableColumn id="18" name="Column18" dataDxfId="242"/>
    <tableColumn id="19" name="Column19" dataDxfId="243"/>
    <tableColumn id="20" name="Column20" dataDxfId="244"/>
    <tableColumn id="21" name="Column21" dataDxfId="245"/>
    <tableColumn id="22" name="Column22" dataDxfId="246"/>
    <tableColumn id="23" name="Column23" dataDxfId="247"/>
    <tableColumn id="24" name="Column24" dataDxfId="248"/>
    <tableColumn id="25" name="Column25" dataDxfId="249"/>
    <tableColumn id="26" name="Column26" dataDxfId="250"/>
    <tableColumn id="27" name="Column27" dataDxfId="251"/>
    <tableColumn id="28" name="Column28" dataDxfId="252"/>
    <tableColumn id="29" name="Column29" dataDxfId="253"/>
    <tableColumn id="30" name="Column30" dataDxfId="254"/>
    <tableColumn id="31" name="Column31" dataDxfId="255"/>
    <tableColumn id="32" name="Column32" dataDxfId="256"/>
    <tableColumn id="33" name="Column33" dataDxfId="257"/>
    <tableColumn id="34" name="Column34" dataDxfId="258"/>
    <tableColumn id="35" name="Column35" dataDxfId="259"/>
    <tableColumn id="36" name="Column36" dataDxfId="260"/>
    <tableColumn id="37" name="Column37" dataDxfId="261"/>
    <tableColumn id="38" name="Column38" dataDxfId="262"/>
    <tableColumn id="39" name="Column39" dataDxfId="263"/>
    <tableColumn id="40" name="Column40" dataDxfId="264"/>
    <tableColumn id="41" name="Column41" dataDxfId="265"/>
    <tableColumn id="42" name="Column42" dataDxfId="266"/>
    <tableColumn id="43" name="Column43" dataDxfId="267"/>
    <tableColumn id="44" name="Column44" dataDxfId="268"/>
    <tableColumn id="45" name="Column45" dataDxfId="269"/>
    <tableColumn id="46" name="Column46" dataDxfId="270"/>
    <tableColumn id="47" name="Column47" dataDxfId="271"/>
    <tableColumn id="48" name="Column48" dataDxfId="272"/>
    <tableColumn id="49" name="Column49" dataDxfId="273"/>
    <tableColumn id="50" name="Column50" dataDxfId="274"/>
    <tableColumn id="51" name="Column51" dataDxfId="275"/>
    <tableColumn id="52" name="Column52" dataDxfId="276"/>
    <tableColumn id="53" name="Column53" dataDxfId="277"/>
    <tableColumn id="54" name="Column54" dataDxfId="278"/>
    <tableColumn id="55" name="Column55" dataDxfId="279"/>
    <tableColumn id="56" name="Column56" dataDxfId="280"/>
    <tableColumn id="57" name="Column57" dataDxfId="281"/>
    <tableColumn id="58" name="Column58" dataDxfId="282"/>
    <tableColumn id="59" name="Column59" dataDxfId="283"/>
    <tableColumn id="60" name="Column60" dataDxfId="284"/>
    <tableColumn id="61" name="Column61" dataDxfId="285"/>
    <tableColumn id="62" name="Column62" dataDxfId="286"/>
    <tableColumn id="63" name="Column63" dataDxfId="287"/>
    <tableColumn id="64" name="Column64" dataDxfId="288"/>
    <tableColumn id="65" name="Column65" dataDxfId="289"/>
    <tableColumn id="66" name="Column66" dataDxfId="290"/>
    <tableColumn id="67" name="Column67" dataDxfId="291"/>
  </tableColumns>
  <tableStyleInfo name="Jan-2023-Roster-style 2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B35:BP41" headerRowCount="0">
  <tableColumns count="67">
    <tableColumn id="1" name="Column1" dataDxfId="292"/>
    <tableColumn id="2" name="Column2" dataDxfId="293"/>
    <tableColumn id="3" name="Column3" dataDxfId="294"/>
    <tableColumn id="4" name="Column4" dataDxfId="295"/>
    <tableColumn id="5" name="Column5" dataDxfId="296"/>
    <tableColumn id="6" name="Column6" dataDxfId="297"/>
    <tableColumn id="7" name="Column7" dataDxfId="298"/>
    <tableColumn id="8" name="Column8" dataDxfId="299"/>
    <tableColumn id="9" name="Column9" dataDxfId="300"/>
    <tableColumn id="10" name="Column10" dataDxfId="301"/>
    <tableColumn id="11" name="Column11" dataDxfId="302"/>
    <tableColumn id="12" name="Column12" dataDxfId="303"/>
    <tableColumn id="13" name="Column13" dataDxfId="304"/>
    <tableColumn id="14" name="Column14" dataDxfId="305"/>
    <tableColumn id="15" name="Column15" dataDxfId="306"/>
    <tableColumn id="16" name="Column16" dataDxfId="307"/>
    <tableColumn id="17" name="Column17" dataDxfId="308"/>
    <tableColumn id="18" name="Column18" dataDxfId="309"/>
    <tableColumn id="19" name="Column19" dataDxfId="310"/>
    <tableColumn id="20" name="Column20" dataDxfId="311"/>
    <tableColumn id="21" name="Column21" dataDxfId="312"/>
    <tableColumn id="22" name="Column22" dataDxfId="313"/>
    <tableColumn id="23" name="Column23" dataDxfId="314"/>
    <tableColumn id="24" name="Column24" dataDxfId="315"/>
    <tableColumn id="25" name="Column25" dataDxfId="316"/>
    <tableColumn id="26" name="Column26" dataDxfId="317"/>
    <tableColumn id="27" name="Column27" dataDxfId="318"/>
    <tableColumn id="28" name="Column28" dataDxfId="319"/>
    <tableColumn id="29" name="Column29" dataDxfId="320"/>
    <tableColumn id="30" name="Column30" dataDxfId="321"/>
    <tableColumn id="31" name="Column31" dataDxfId="322"/>
    <tableColumn id="32" name="Column32" dataDxfId="323"/>
    <tableColumn id="33" name="Column33" dataDxfId="324"/>
    <tableColumn id="34" name="Column34" dataDxfId="325"/>
    <tableColumn id="35" name="Column35" dataDxfId="326"/>
    <tableColumn id="36" name="Column36" dataDxfId="327"/>
    <tableColumn id="37" name="Column37" dataDxfId="328"/>
    <tableColumn id="38" name="Column38" dataDxfId="329"/>
    <tableColumn id="39" name="Column39" dataDxfId="330"/>
    <tableColumn id="40" name="Column40" dataDxfId="331"/>
    <tableColumn id="41" name="Column41" dataDxfId="332"/>
    <tableColumn id="42" name="Column42" dataDxfId="333"/>
    <tableColumn id="43" name="Column43" dataDxfId="334"/>
    <tableColumn id="44" name="Column44" dataDxfId="335"/>
    <tableColumn id="45" name="Column45" dataDxfId="336"/>
    <tableColumn id="46" name="Column46" dataDxfId="337"/>
    <tableColumn id="47" name="Column47" dataDxfId="338"/>
    <tableColumn id="48" name="Column48" dataDxfId="339"/>
    <tableColumn id="49" name="Column49" dataDxfId="340"/>
    <tableColumn id="50" name="Column50" dataDxfId="341"/>
    <tableColumn id="51" name="Column51" dataDxfId="342"/>
    <tableColumn id="52" name="Column52" dataDxfId="343"/>
    <tableColumn id="53" name="Column53" dataDxfId="344"/>
    <tableColumn id="54" name="Column54" dataDxfId="345"/>
    <tableColumn id="55" name="Column55" dataDxfId="346"/>
    <tableColumn id="56" name="Column56" dataDxfId="347"/>
    <tableColumn id="57" name="Column57" dataDxfId="348"/>
    <tableColumn id="58" name="Column58" dataDxfId="349"/>
    <tableColumn id="59" name="Column59" dataDxfId="350"/>
    <tableColumn id="60" name="Column60" dataDxfId="351"/>
    <tableColumn id="61" name="Column61" dataDxfId="352"/>
    <tableColumn id="62" name="Column62" dataDxfId="353"/>
    <tableColumn id="63" name="Column63" dataDxfId="354"/>
    <tableColumn id="64" name="Column64" dataDxfId="355"/>
    <tableColumn id="65" name="Column65" dataDxfId="356"/>
    <tableColumn id="66" name="Column66" dataDxfId="357"/>
    <tableColumn id="67" name="Column67" dataDxfId="358"/>
  </tableColumns>
  <tableStyleInfo name="Copy of Jan-2023-Roster-style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A5:BP33" headerRowCount="0">
  <tableColumns count="68">
    <tableColumn id="1" name="Column1" dataDxfId="359"/>
    <tableColumn id="2" name="Column2" dataDxfId="360"/>
    <tableColumn id="3" name="Column3" dataDxfId="361"/>
    <tableColumn id="4" name="Column4" dataDxfId="362"/>
    <tableColumn id="5" name="Column5" dataDxfId="363"/>
    <tableColumn id="6" name="Column6" dataDxfId="364"/>
    <tableColumn id="7" name="Column7" dataDxfId="365"/>
    <tableColumn id="8" name="Column8" dataDxfId="366"/>
    <tableColumn id="9" name="Column9" dataDxfId="367"/>
    <tableColumn id="10" name="Column10" dataDxfId="368"/>
    <tableColumn id="11" name="Column11" dataDxfId="369"/>
    <tableColumn id="12" name="Column12" dataDxfId="370"/>
    <tableColumn id="13" name="Column13" dataDxfId="371"/>
    <tableColumn id="14" name="Column14" dataDxfId="372"/>
    <tableColumn id="15" name="Column15" dataDxfId="373"/>
    <tableColumn id="16" name="Column16" dataDxfId="374"/>
    <tableColumn id="17" name="Column17" dataDxfId="375"/>
    <tableColumn id="18" name="Column18" dataDxfId="376"/>
    <tableColumn id="19" name="Column19" dataDxfId="377"/>
    <tableColumn id="20" name="Column20" dataDxfId="378"/>
    <tableColumn id="21" name="Column21" dataDxfId="379"/>
    <tableColumn id="22" name="Column22" dataDxfId="380"/>
    <tableColumn id="23" name="Column23" dataDxfId="381"/>
    <tableColumn id="24" name="Column24" dataDxfId="382"/>
    <tableColumn id="25" name="Column25" dataDxfId="383"/>
    <tableColumn id="26" name="Column26" dataDxfId="384"/>
    <tableColumn id="27" name="Column27" dataDxfId="385"/>
    <tableColumn id="28" name="Column28" dataDxfId="386"/>
    <tableColumn id="29" name="Column29" dataDxfId="387"/>
    <tableColumn id="30" name="Column30" dataDxfId="388"/>
    <tableColumn id="31" name="Column31" dataDxfId="389"/>
    <tableColumn id="32" name="Column32" dataDxfId="390"/>
    <tableColumn id="33" name="Column33" dataDxfId="391"/>
    <tableColumn id="34" name="Column34" dataDxfId="392"/>
    <tableColumn id="35" name="Column35" dataDxfId="393"/>
    <tableColumn id="36" name="Column36" dataDxfId="394"/>
    <tableColumn id="37" name="Column37" dataDxfId="395"/>
    <tableColumn id="38" name="Column38" dataDxfId="396"/>
    <tableColumn id="39" name="Column39" dataDxfId="397"/>
    <tableColumn id="40" name="Column40" dataDxfId="398"/>
    <tableColumn id="41" name="Column41" dataDxfId="399"/>
    <tableColumn id="42" name="Column42" dataDxfId="400"/>
    <tableColumn id="43" name="Column43" dataDxfId="401"/>
    <tableColumn id="44" name="Column44" dataDxfId="402"/>
    <tableColumn id="45" name="Column45" dataDxfId="403"/>
    <tableColumn id="46" name="Column46" dataDxfId="404"/>
    <tableColumn id="47" name="Column47" dataDxfId="405"/>
    <tableColumn id="48" name="Column48" dataDxfId="406"/>
    <tableColumn id="49" name="Column49" dataDxfId="407"/>
    <tableColumn id="50" name="Column50" dataDxfId="408"/>
    <tableColumn id="51" name="Column51" dataDxfId="409"/>
    <tableColumn id="52" name="Column52" dataDxfId="410"/>
    <tableColumn id="53" name="Column53" dataDxfId="411"/>
    <tableColumn id="54" name="Column54" dataDxfId="412"/>
    <tableColumn id="55" name="Column55" dataDxfId="413"/>
    <tableColumn id="56" name="Column56" dataDxfId="414"/>
    <tableColumn id="57" name="Column57" dataDxfId="415"/>
    <tableColumn id="58" name="Column58" dataDxfId="416"/>
    <tableColumn id="59" name="Column59" dataDxfId="417"/>
    <tableColumn id="60" name="Column60" dataDxfId="418"/>
    <tableColumn id="61" name="Column61" dataDxfId="419"/>
    <tableColumn id="62" name="Column62" dataDxfId="420"/>
    <tableColumn id="63" name="Column63" dataDxfId="421"/>
    <tableColumn id="64" name="Column64" dataDxfId="422"/>
    <tableColumn id="65" name="Column65" dataDxfId="423"/>
    <tableColumn id="66" name="Column66" dataDxfId="424"/>
    <tableColumn id="67" name="Column67" dataDxfId="425"/>
    <tableColumn id="68" name="Column68" dataDxfId="426"/>
  </tableColumns>
  <tableStyleInfo name="Feb-2023-Roster-style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B34:BP40" headerRowCount="0">
  <tableColumns count="67">
    <tableColumn id="1" name="Column1" dataDxfId="427"/>
    <tableColumn id="2" name="Column2" dataDxfId="428"/>
    <tableColumn id="3" name="Column3" dataDxfId="429"/>
    <tableColumn id="4" name="Column4" dataDxfId="430"/>
    <tableColumn id="5" name="Column5" dataDxfId="431"/>
    <tableColumn id="6" name="Column6" dataDxfId="432"/>
    <tableColumn id="7" name="Column7" dataDxfId="433"/>
    <tableColumn id="8" name="Column8" dataDxfId="434"/>
    <tableColumn id="9" name="Column9" dataDxfId="435"/>
    <tableColumn id="10" name="Column10" dataDxfId="436"/>
    <tableColumn id="11" name="Column11" dataDxfId="437"/>
    <tableColumn id="12" name="Column12" dataDxfId="438"/>
    <tableColumn id="13" name="Column13" dataDxfId="439"/>
    <tableColumn id="14" name="Column14" dataDxfId="440"/>
    <tableColumn id="15" name="Column15" dataDxfId="441"/>
    <tableColumn id="16" name="Column16" dataDxfId="442"/>
    <tableColumn id="17" name="Column17" dataDxfId="443"/>
    <tableColumn id="18" name="Column18" dataDxfId="444"/>
    <tableColumn id="19" name="Column19" dataDxfId="445"/>
    <tableColumn id="20" name="Column20" dataDxfId="446"/>
    <tableColumn id="21" name="Column21" dataDxfId="447"/>
    <tableColumn id="22" name="Column22" dataDxfId="448"/>
    <tableColumn id="23" name="Column23" dataDxfId="449"/>
    <tableColumn id="24" name="Column24" dataDxfId="450"/>
    <tableColumn id="25" name="Column25" dataDxfId="451"/>
    <tableColumn id="26" name="Column26" dataDxfId="452"/>
    <tableColumn id="27" name="Column27" dataDxfId="453"/>
    <tableColumn id="28" name="Column28" dataDxfId="454"/>
    <tableColumn id="29" name="Column29" dataDxfId="455"/>
    <tableColumn id="30" name="Column30" dataDxfId="456"/>
    <tableColumn id="31" name="Column31" dataDxfId="457"/>
    <tableColumn id="32" name="Column32" dataDxfId="458"/>
    <tableColumn id="33" name="Column33" dataDxfId="459"/>
    <tableColumn id="34" name="Column34" dataDxfId="460"/>
    <tableColumn id="35" name="Column35" dataDxfId="461"/>
    <tableColumn id="36" name="Column36" dataDxfId="462"/>
    <tableColumn id="37" name="Column37" dataDxfId="463"/>
    <tableColumn id="38" name="Column38" dataDxfId="464"/>
    <tableColumn id="39" name="Column39" dataDxfId="465"/>
    <tableColumn id="40" name="Column40" dataDxfId="466"/>
    <tableColumn id="41" name="Column41" dataDxfId="467"/>
    <tableColumn id="42" name="Column42" dataDxfId="468"/>
    <tableColumn id="43" name="Column43" dataDxfId="469"/>
    <tableColumn id="44" name="Column44" dataDxfId="470"/>
    <tableColumn id="45" name="Column45" dataDxfId="471"/>
    <tableColumn id="46" name="Column46" dataDxfId="472"/>
    <tableColumn id="47" name="Column47" dataDxfId="473"/>
    <tableColumn id="48" name="Column48" dataDxfId="474"/>
    <tableColumn id="49" name="Column49" dataDxfId="475"/>
    <tableColumn id="50" name="Column50" dataDxfId="476"/>
    <tableColumn id="51" name="Column51" dataDxfId="477"/>
    <tableColumn id="52" name="Column52" dataDxfId="478"/>
    <tableColumn id="53" name="Column53" dataDxfId="479"/>
    <tableColumn id="54" name="Column54" dataDxfId="480"/>
    <tableColumn id="55" name="Column55" dataDxfId="481"/>
    <tableColumn id="56" name="Column56" dataDxfId="482"/>
    <tableColumn id="57" name="Column57" dataDxfId="483"/>
    <tableColumn id="58" name="Column58" dataDxfId="484"/>
    <tableColumn id="59" name="Column59" dataDxfId="485"/>
    <tableColumn id="60" name="Column60" dataDxfId="486"/>
    <tableColumn id="61" name="Column61" dataDxfId="487"/>
    <tableColumn id="62" name="Column62" dataDxfId="488"/>
    <tableColumn id="63" name="Column63" dataDxfId="489"/>
    <tableColumn id="64" name="Column64" dataDxfId="490"/>
    <tableColumn id="65" name="Column65" dataDxfId="491"/>
    <tableColumn id="66" name="Column66" dataDxfId="492"/>
    <tableColumn id="67" name="Column67" dataDxfId="493"/>
  </tableColumns>
  <tableStyleInfo name="Feb-2023-Roster-style 2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A5:BP33" headerRowCount="0">
  <tableColumns count="68">
    <tableColumn id="1" name="Column1" dataDxfId="494"/>
    <tableColumn id="2" name="Column2" dataDxfId="495"/>
    <tableColumn id="3" name="Column3" dataDxfId="496"/>
    <tableColumn id="4" name="Column4" dataDxfId="497"/>
    <tableColumn id="5" name="Column5" dataDxfId="498"/>
    <tableColumn id="6" name="Column6" dataDxfId="499"/>
    <tableColumn id="7" name="Column7" dataDxfId="500"/>
    <tableColumn id="8" name="Column8" dataDxfId="501"/>
    <tableColumn id="9" name="Column9" dataDxfId="502"/>
    <tableColumn id="10" name="Column10" dataDxfId="503"/>
    <tableColumn id="11" name="Column11" dataDxfId="504"/>
    <tableColumn id="12" name="Column12" dataDxfId="505"/>
    <tableColumn id="13" name="Column13" dataDxfId="506"/>
    <tableColumn id="14" name="Column14" dataDxfId="507"/>
    <tableColumn id="15" name="Column15" dataDxfId="508"/>
    <tableColumn id="16" name="Column16" dataDxfId="509"/>
    <tableColumn id="17" name="Column17" dataDxfId="510"/>
    <tableColumn id="18" name="Column18" dataDxfId="511"/>
    <tableColumn id="19" name="Column19" dataDxfId="512"/>
    <tableColumn id="20" name="Column20" dataDxfId="513"/>
    <tableColumn id="21" name="Column21" dataDxfId="514"/>
    <tableColumn id="22" name="Column22" dataDxfId="515"/>
    <tableColumn id="23" name="Column23" dataDxfId="516"/>
    <tableColumn id="24" name="Column24" dataDxfId="517"/>
    <tableColumn id="25" name="Column25" dataDxfId="518"/>
    <tableColumn id="26" name="Column26" dataDxfId="519"/>
    <tableColumn id="27" name="Column27" dataDxfId="520"/>
    <tableColumn id="28" name="Column28" dataDxfId="521"/>
    <tableColumn id="29" name="Column29" dataDxfId="522"/>
    <tableColumn id="30" name="Column30" dataDxfId="523"/>
    <tableColumn id="31" name="Column31" dataDxfId="524"/>
    <tableColumn id="32" name="Column32" dataDxfId="525"/>
    <tableColumn id="33" name="Column33" dataDxfId="526"/>
    <tableColumn id="34" name="Column34" dataDxfId="527"/>
    <tableColumn id="35" name="Column35" dataDxfId="528"/>
    <tableColumn id="36" name="Column36" dataDxfId="529"/>
    <tableColumn id="37" name="Column37" dataDxfId="530"/>
    <tableColumn id="38" name="Column38" dataDxfId="531"/>
    <tableColumn id="39" name="Column39" dataDxfId="532"/>
    <tableColumn id="40" name="Column40" dataDxfId="533"/>
    <tableColumn id="41" name="Column41" dataDxfId="534"/>
    <tableColumn id="42" name="Column42" dataDxfId="535"/>
    <tableColumn id="43" name="Column43" dataDxfId="536"/>
    <tableColumn id="44" name="Column44" dataDxfId="537"/>
    <tableColumn id="45" name="Column45" dataDxfId="538"/>
    <tableColumn id="46" name="Column46" dataDxfId="539"/>
    <tableColumn id="47" name="Column47" dataDxfId="540"/>
    <tableColumn id="48" name="Column48" dataDxfId="541"/>
    <tableColumn id="49" name="Column49" dataDxfId="542"/>
    <tableColumn id="50" name="Column50" dataDxfId="543"/>
    <tableColumn id="51" name="Column51" dataDxfId="544"/>
    <tableColumn id="52" name="Column52" dataDxfId="545"/>
    <tableColumn id="53" name="Column53" dataDxfId="546"/>
    <tableColumn id="54" name="Column54" dataDxfId="547"/>
    <tableColumn id="55" name="Column55" dataDxfId="548"/>
    <tableColumn id="56" name="Column56" dataDxfId="549"/>
    <tableColumn id="57" name="Column57" dataDxfId="550"/>
    <tableColumn id="58" name="Column58" dataDxfId="551"/>
    <tableColumn id="59" name="Column59" dataDxfId="552"/>
    <tableColumn id="60" name="Column60" dataDxfId="553"/>
    <tableColumn id="61" name="Column61" dataDxfId="554"/>
    <tableColumn id="62" name="Column62" dataDxfId="555"/>
    <tableColumn id="63" name="Column63" dataDxfId="556"/>
    <tableColumn id="64" name="Column64" dataDxfId="557"/>
    <tableColumn id="65" name="Column65" dataDxfId="558"/>
    <tableColumn id="66" name="Column66" dataDxfId="559"/>
    <tableColumn id="67" name="Column67" dataDxfId="560"/>
    <tableColumn id="68" name="Column68" dataDxfId="561"/>
  </tableColumns>
  <tableStyleInfo name="Copy of Feb-2023-Roster-style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B34:BP40" headerRowCount="0">
  <tableColumns count="67">
    <tableColumn id="1" name="Column1" dataDxfId="562"/>
    <tableColumn id="2" name="Column2" dataDxfId="563"/>
    <tableColumn id="3" name="Column3" dataDxfId="564"/>
    <tableColumn id="4" name="Column4" dataDxfId="565"/>
    <tableColumn id="5" name="Column5" dataDxfId="566"/>
    <tableColumn id="6" name="Column6" dataDxfId="567"/>
    <tableColumn id="7" name="Column7" dataDxfId="568"/>
    <tableColumn id="8" name="Column8" dataDxfId="569"/>
    <tableColumn id="9" name="Column9" dataDxfId="570"/>
    <tableColumn id="10" name="Column10" dataDxfId="571"/>
    <tableColumn id="11" name="Column11" dataDxfId="572"/>
    <tableColumn id="12" name="Column12" dataDxfId="573"/>
    <tableColumn id="13" name="Column13" dataDxfId="574"/>
    <tableColumn id="14" name="Column14" dataDxfId="575"/>
    <tableColumn id="15" name="Column15" dataDxfId="576"/>
    <tableColumn id="16" name="Column16" dataDxfId="577"/>
    <tableColumn id="17" name="Column17" dataDxfId="578"/>
    <tableColumn id="18" name="Column18" dataDxfId="579"/>
    <tableColumn id="19" name="Column19" dataDxfId="580"/>
    <tableColumn id="20" name="Column20" dataDxfId="581"/>
    <tableColumn id="21" name="Column21" dataDxfId="582"/>
    <tableColumn id="22" name="Column22" dataDxfId="583"/>
    <tableColumn id="23" name="Column23" dataDxfId="584"/>
    <tableColumn id="24" name="Column24" dataDxfId="585"/>
    <tableColumn id="25" name="Column25" dataDxfId="586"/>
    <tableColumn id="26" name="Column26" dataDxfId="587"/>
    <tableColumn id="27" name="Column27" dataDxfId="588"/>
    <tableColumn id="28" name="Column28" dataDxfId="589"/>
    <tableColumn id="29" name="Column29" dataDxfId="590"/>
    <tableColumn id="30" name="Column30" dataDxfId="591"/>
    <tableColumn id="31" name="Column31" dataDxfId="592"/>
    <tableColumn id="32" name="Column32" dataDxfId="593"/>
    <tableColumn id="33" name="Column33" dataDxfId="594"/>
    <tableColumn id="34" name="Column34" dataDxfId="595"/>
    <tableColumn id="35" name="Column35" dataDxfId="596"/>
    <tableColumn id="36" name="Column36" dataDxfId="597"/>
    <tableColumn id="37" name="Column37" dataDxfId="598"/>
    <tableColumn id="38" name="Column38" dataDxfId="599"/>
    <tableColumn id="39" name="Column39" dataDxfId="600"/>
    <tableColumn id="40" name="Column40" dataDxfId="601"/>
    <tableColumn id="41" name="Column41" dataDxfId="602"/>
    <tableColumn id="42" name="Column42" dataDxfId="603"/>
    <tableColumn id="43" name="Column43" dataDxfId="604"/>
    <tableColumn id="44" name="Column44" dataDxfId="605"/>
    <tableColumn id="45" name="Column45" dataDxfId="606"/>
    <tableColumn id="46" name="Column46" dataDxfId="607"/>
    <tableColumn id="47" name="Column47" dataDxfId="608"/>
    <tableColumn id="48" name="Column48" dataDxfId="609"/>
    <tableColumn id="49" name="Column49" dataDxfId="610"/>
    <tableColumn id="50" name="Column50" dataDxfId="611"/>
    <tableColumn id="51" name="Column51" dataDxfId="612"/>
    <tableColumn id="52" name="Column52" dataDxfId="613"/>
    <tableColumn id="53" name="Column53" dataDxfId="614"/>
    <tableColumn id="54" name="Column54" dataDxfId="615"/>
    <tableColumn id="55" name="Column55" dataDxfId="616"/>
    <tableColumn id="56" name="Column56" dataDxfId="617"/>
    <tableColumn id="57" name="Column57" dataDxfId="618"/>
    <tableColumn id="58" name="Column58" dataDxfId="619"/>
    <tableColumn id="59" name="Column59" dataDxfId="620"/>
    <tableColumn id="60" name="Column60" dataDxfId="621"/>
    <tableColumn id="61" name="Column61" dataDxfId="622"/>
    <tableColumn id="62" name="Column62" dataDxfId="623"/>
    <tableColumn id="63" name="Column63" dataDxfId="624"/>
    <tableColumn id="64" name="Column64" dataDxfId="625"/>
    <tableColumn id="65" name="Column65" dataDxfId="626"/>
    <tableColumn id="66" name="Column66" dataDxfId="627"/>
    <tableColumn id="67" name="Column67" dataDxfId="628"/>
  </tableColumns>
  <tableStyleInfo name="Copy of Feb-2023-Roster-style 2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A5:BP33" headerRowCount="0">
  <tableColumns count="68">
    <tableColumn id="1" name="Column1" dataDxfId="629"/>
    <tableColumn id="2" name="Column2" dataDxfId="630"/>
    <tableColumn id="3" name="Column3" dataDxfId="631"/>
    <tableColumn id="4" name="Column4" dataDxfId="632"/>
    <tableColumn id="5" name="Column5" dataDxfId="633"/>
    <tableColumn id="6" name="Column6" dataDxfId="634"/>
    <tableColumn id="7" name="Column7" dataDxfId="635"/>
    <tableColumn id="8" name="Column8" dataDxfId="636"/>
    <tableColumn id="9" name="Column9" dataDxfId="637"/>
    <tableColumn id="10" name="Column10" dataDxfId="638"/>
    <tableColumn id="11" name="Column11" dataDxfId="639"/>
    <tableColumn id="12" name="Column12" dataDxfId="640"/>
    <tableColumn id="13" name="Column13" dataDxfId="641"/>
    <tableColumn id="14" name="Column14" dataDxfId="642"/>
    <tableColumn id="15" name="Column15" dataDxfId="643"/>
    <tableColumn id="16" name="Column16" dataDxfId="644"/>
    <tableColumn id="17" name="Column17" dataDxfId="645"/>
    <tableColumn id="18" name="Column18" dataDxfId="646"/>
    <tableColumn id="19" name="Column19" dataDxfId="647"/>
    <tableColumn id="20" name="Column20" dataDxfId="648"/>
    <tableColumn id="21" name="Column21" dataDxfId="649"/>
    <tableColumn id="22" name="Column22" dataDxfId="650"/>
    <tableColumn id="23" name="Column23" dataDxfId="651"/>
    <tableColumn id="24" name="Column24" dataDxfId="652"/>
    <tableColumn id="25" name="Column25" dataDxfId="653"/>
    <tableColumn id="26" name="Column26" dataDxfId="654"/>
    <tableColumn id="27" name="Column27" dataDxfId="655"/>
    <tableColumn id="28" name="Column28" dataDxfId="656"/>
    <tableColumn id="29" name="Column29" dataDxfId="657"/>
    <tableColumn id="30" name="Column30" dataDxfId="658"/>
    <tableColumn id="31" name="Column31" dataDxfId="659"/>
    <tableColumn id="32" name="Column32" dataDxfId="660"/>
    <tableColumn id="33" name="Column33" dataDxfId="661"/>
    <tableColumn id="34" name="Column34" dataDxfId="662"/>
    <tableColumn id="35" name="Column35" dataDxfId="663"/>
    <tableColumn id="36" name="Column36" dataDxfId="664"/>
    <tableColumn id="37" name="Column37" dataDxfId="665"/>
    <tableColumn id="38" name="Column38" dataDxfId="666"/>
    <tableColumn id="39" name="Column39" dataDxfId="667"/>
    <tableColumn id="40" name="Column40" dataDxfId="668"/>
    <tableColumn id="41" name="Column41" dataDxfId="669"/>
    <tableColumn id="42" name="Column42" dataDxfId="670"/>
    <tableColumn id="43" name="Column43" dataDxfId="671"/>
    <tableColumn id="44" name="Column44" dataDxfId="672"/>
    <tableColumn id="45" name="Column45" dataDxfId="673"/>
    <tableColumn id="46" name="Column46" dataDxfId="674"/>
    <tableColumn id="47" name="Column47" dataDxfId="675"/>
    <tableColumn id="48" name="Column48" dataDxfId="676"/>
    <tableColumn id="49" name="Column49" dataDxfId="677"/>
    <tableColumn id="50" name="Column50" dataDxfId="678"/>
    <tableColumn id="51" name="Column51" dataDxfId="679"/>
    <tableColumn id="52" name="Column52" dataDxfId="680"/>
    <tableColumn id="53" name="Column53" dataDxfId="681"/>
    <tableColumn id="54" name="Column54" dataDxfId="682"/>
    <tableColumn id="55" name="Column55" dataDxfId="683"/>
    <tableColumn id="56" name="Column56" dataDxfId="684"/>
    <tableColumn id="57" name="Column57" dataDxfId="685"/>
    <tableColumn id="58" name="Column58" dataDxfId="686"/>
    <tableColumn id="59" name="Column59" dataDxfId="687"/>
    <tableColumn id="60" name="Column60" dataDxfId="688"/>
    <tableColumn id="61" name="Column61" dataDxfId="689"/>
    <tableColumn id="62" name="Column62" dataDxfId="690"/>
    <tableColumn id="63" name="Column63" dataDxfId="691"/>
    <tableColumn id="64" name="Column64" dataDxfId="692"/>
    <tableColumn id="65" name="Column65" dataDxfId="693"/>
    <tableColumn id="66" name="Column66" dataDxfId="694"/>
    <tableColumn id="67" name="Column67" dataDxfId="695"/>
    <tableColumn id="68" name="Column68" dataDxfId="696"/>
  </tableColumns>
  <tableStyleInfo name="Mar-2023-Roster-style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B34:BP40" headerRowCount="0">
  <tableColumns count="67">
    <tableColumn id="1" name="Column1" dataDxfId="697"/>
    <tableColumn id="2" name="Column2" dataDxfId="698"/>
    <tableColumn id="3" name="Column3" dataDxfId="699"/>
    <tableColumn id="4" name="Column4" dataDxfId="700"/>
    <tableColumn id="5" name="Column5" dataDxfId="701"/>
    <tableColumn id="6" name="Column6" dataDxfId="702"/>
    <tableColumn id="7" name="Column7" dataDxfId="703"/>
    <tableColumn id="8" name="Column8" dataDxfId="704"/>
    <tableColumn id="9" name="Column9" dataDxfId="705"/>
    <tableColumn id="10" name="Column10" dataDxfId="706"/>
    <tableColumn id="11" name="Column11" dataDxfId="707"/>
    <tableColumn id="12" name="Column12" dataDxfId="708"/>
    <tableColumn id="13" name="Column13" dataDxfId="709"/>
    <tableColumn id="14" name="Column14" dataDxfId="710"/>
    <tableColumn id="15" name="Column15" dataDxfId="711"/>
    <tableColumn id="16" name="Column16" dataDxfId="712"/>
    <tableColumn id="17" name="Column17" dataDxfId="713"/>
    <tableColumn id="18" name="Column18" dataDxfId="714"/>
    <tableColumn id="19" name="Column19" dataDxfId="715"/>
    <tableColumn id="20" name="Column20" dataDxfId="716"/>
    <tableColumn id="21" name="Column21" dataDxfId="717"/>
    <tableColumn id="22" name="Column22" dataDxfId="718"/>
    <tableColumn id="23" name="Column23" dataDxfId="719"/>
    <tableColumn id="24" name="Column24" dataDxfId="720"/>
    <tableColumn id="25" name="Column25" dataDxfId="721"/>
    <tableColumn id="26" name="Column26" dataDxfId="722"/>
    <tableColumn id="27" name="Column27" dataDxfId="723"/>
    <tableColumn id="28" name="Column28" dataDxfId="724"/>
    <tableColumn id="29" name="Column29" dataDxfId="725"/>
    <tableColumn id="30" name="Column30" dataDxfId="726"/>
    <tableColumn id="31" name="Column31" dataDxfId="727"/>
    <tableColumn id="32" name="Column32" dataDxfId="728"/>
    <tableColumn id="33" name="Column33" dataDxfId="729"/>
    <tableColumn id="34" name="Column34" dataDxfId="730"/>
    <tableColumn id="35" name="Column35" dataDxfId="731"/>
    <tableColumn id="36" name="Column36" dataDxfId="732"/>
    <tableColumn id="37" name="Column37" dataDxfId="733"/>
    <tableColumn id="38" name="Column38" dataDxfId="734"/>
    <tableColumn id="39" name="Column39" dataDxfId="735"/>
    <tableColumn id="40" name="Column40" dataDxfId="736"/>
    <tableColumn id="41" name="Column41" dataDxfId="737"/>
    <tableColumn id="42" name="Column42" dataDxfId="738"/>
    <tableColumn id="43" name="Column43" dataDxfId="739"/>
    <tableColumn id="44" name="Column44" dataDxfId="740"/>
    <tableColumn id="45" name="Column45" dataDxfId="741"/>
    <tableColumn id="46" name="Column46" dataDxfId="742"/>
    <tableColumn id="47" name="Column47" dataDxfId="743"/>
    <tableColumn id="48" name="Column48" dataDxfId="744"/>
    <tableColumn id="49" name="Column49" dataDxfId="745"/>
    <tableColumn id="50" name="Column50" dataDxfId="746"/>
    <tableColumn id="51" name="Column51" dataDxfId="747"/>
    <tableColumn id="52" name="Column52" dataDxfId="748"/>
    <tableColumn id="53" name="Column53" dataDxfId="749"/>
    <tableColumn id="54" name="Column54" dataDxfId="750"/>
    <tableColumn id="55" name="Column55" dataDxfId="751"/>
    <tableColumn id="56" name="Column56" dataDxfId="752"/>
    <tableColumn id="57" name="Column57" dataDxfId="753"/>
    <tableColumn id="58" name="Column58" dataDxfId="754"/>
    <tableColumn id="59" name="Column59" dataDxfId="755"/>
    <tableColumn id="60" name="Column60" dataDxfId="756"/>
    <tableColumn id="61" name="Column61" dataDxfId="757"/>
    <tableColumn id="62" name="Column62" dataDxfId="758"/>
    <tableColumn id="63" name="Column63" dataDxfId="759"/>
    <tableColumn id="64" name="Column64" dataDxfId="760"/>
    <tableColumn id="65" name="Column65" dataDxfId="761"/>
    <tableColumn id="66" name="Column66" dataDxfId="762"/>
    <tableColumn id="67" name="Column67" dataDxfId="763"/>
  </tableColumns>
  <tableStyleInfo name="Mar-2023-Roster-style 2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A5:BP37" headerRowCount="0">
  <tableColumns count="68">
    <tableColumn id="1" name="Column1" dataDxfId="764"/>
    <tableColumn id="2" name="Column2" dataDxfId="765"/>
    <tableColumn id="3" name="Column3" dataDxfId="766"/>
    <tableColumn id="4" name="Column4" dataDxfId="767"/>
    <tableColumn id="5" name="Column5" dataDxfId="768"/>
    <tableColumn id="6" name="Column6" dataDxfId="769"/>
    <tableColumn id="7" name="Column7" dataDxfId="770"/>
    <tableColumn id="8" name="Column8" dataDxfId="771"/>
    <tableColumn id="9" name="Column9" dataDxfId="772"/>
    <tableColumn id="10" name="Column10" dataDxfId="773"/>
    <tableColumn id="11" name="Column11" dataDxfId="774"/>
    <tableColumn id="12" name="Column12" dataDxfId="775"/>
    <tableColumn id="13" name="Column13" dataDxfId="776"/>
    <tableColumn id="14" name="Column14" dataDxfId="777"/>
    <tableColumn id="15" name="Column15" dataDxfId="778"/>
    <tableColumn id="16" name="Column16" dataDxfId="779"/>
    <tableColumn id="17" name="Column17" dataDxfId="780"/>
    <tableColumn id="18" name="Column18" dataDxfId="781"/>
    <tableColumn id="19" name="Column19" dataDxfId="782"/>
    <tableColumn id="20" name="Column20" dataDxfId="783"/>
    <tableColumn id="21" name="Column21" dataDxfId="784"/>
    <tableColumn id="22" name="Column22" dataDxfId="785"/>
    <tableColumn id="23" name="Column23" dataDxfId="786"/>
    <tableColumn id="24" name="Column24" dataDxfId="787"/>
    <tableColumn id="25" name="Column25" dataDxfId="788"/>
    <tableColumn id="26" name="Column26" dataDxfId="789"/>
    <tableColumn id="27" name="Column27" dataDxfId="790"/>
    <tableColumn id="28" name="Column28" dataDxfId="791"/>
    <tableColumn id="29" name="Column29" dataDxfId="792"/>
    <tableColumn id="30" name="Column30" dataDxfId="793"/>
    <tableColumn id="31" name="Column31" dataDxfId="794"/>
    <tableColumn id="32" name="Column32" dataDxfId="795"/>
    <tableColumn id="33" name="Column33" dataDxfId="796"/>
    <tableColumn id="34" name="Column34" dataDxfId="797"/>
    <tableColumn id="35" name="Column35" dataDxfId="798"/>
    <tableColumn id="36" name="Column36" dataDxfId="799"/>
    <tableColumn id="37" name="Column37" dataDxfId="800"/>
    <tableColumn id="38" name="Column38" dataDxfId="801"/>
    <tableColumn id="39" name="Column39" dataDxfId="802"/>
    <tableColumn id="40" name="Column40" dataDxfId="803"/>
    <tableColumn id="41" name="Column41" dataDxfId="804"/>
    <tableColumn id="42" name="Column42" dataDxfId="805"/>
    <tableColumn id="43" name="Column43" dataDxfId="806"/>
    <tableColumn id="44" name="Column44" dataDxfId="807"/>
    <tableColumn id="45" name="Column45" dataDxfId="808"/>
    <tableColumn id="46" name="Column46" dataDxfId="809"/>
    <tableColumn id="47" name="Column47" dataDxfId="810"/>
    <tableColumn id="48" name="Column48" dataDxfId="811"/>
    <tableColumn id="49" name="Column49" dataDxfId="812"/>
    <tableColumn id="50" name="Column50" dataDxfId="813"/>
    <tableColumn id="51" name="Column51" dataDxfId="814"/>
    <tableColumn id="52" name="Column52" dataDxfId="815"/>
    <tableColumn id="53" name="Column53" dataDxfId="816"/>
    <tableColumn id="54" name="Column54" dataDxfId="817"/>
    <tableColumn id="55" name="Column55" dataDxfId="818"/>
    <tableColumn id="56" name="Column56" dataDxfId="819"/>
    <tableColumn id="57" name="Column57" dataDxfId="820"/>
    <tableColumn id="58" name="Column58" dataDxfId="821"/>
    <tableColumn id="59" name="Column59" dataDxfId="822"/>
    <tableColumn id="60" name="Column60" dataDxfId="823"/>
    <tableColumn id="61" name="Column61" dataDxfId="824"/>
    <tableColumn id="62" name="Column62" dataDxfId="825"/>
    <tableColumn id="63" name="Column63" dataDxfId="826"/>
    <tableColumn id="64" name="Column64" dataDxfId="827"/>
    <tableColumn id="65" name="Column65" dataDxfId="828"/>
    <tableColumn id="66" name="Column66" dataDxfId="829"/>
    <tableColumn id="67" name="Column67" dataDxfId="830"/>
    <tableColumn id="68" name="Column68" dataDxfId="831"/>
  </tableColumns>
  <tableStyleInfo name="Apr-2023-Roster-style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B38:BP44" headerRowCount="0">
  <tableColumns count="67">
    <tableColumn id="1" name="Column1" dataDxfId="832"/>
    <tableColumn id="2" name="Column2" dataDxfId="833"/>
    <tableColumn id="3" name="Column3" dataDxfId="834"/>
    <tableColumn id="4" name="Column4" dataDxfId="835"/>
    <tableColumn id="5" name="Column5" dataDxfId="836"/>
    <tableColumn id="6" name="Column6" dataDxfId="837"/>
    <tableColumn id="7" name="Column7" dataDxfId="838"/>
    <tableColumn id="8" name="Column8" dataDxfId="839"/>
    <tableColumn id="9" name="Column9" dataDxfId="840"/>
    <tableColumn id="10" name="Column10" dataDxfId="841"/>
    <tableColumn id="11" name="Column11" dataDxfId="842"/>
    <tableColumn id="12" name="Column12" dataDxfId="843"/>
    <tableColumn id="13" name="Column13" dataDxfId="844"/>
    <tableColumn id="14" name="Column14" dataDxfId="845"/>
    <tableColumn id="15" name="Column15" dataDxfId="846"/>
    <tableColumn id="16" name="Column16" dataDxfId="847"/>
    <tableColumn id="17" name="Column17" dataDxfId="848"/>
    <tableColumn id="18" name="Column18" dataDxfId="849"/>
    <tableColumn id="19" name="Column19" dataDxfId="850"/>
    <tableColumn id="20" name="Column20" dataDxfId="851"/>
    <tableColumn id="21" name="Column21" dataDxfId="852"/>
    <tableColumn id="22" name="Column22" dataDxfId="853"/>
    <tableColumn id="23" name="Column23" dataDxfId="854"/>
    <tableColumn id="24" name="Column24" dataDxfId="855"/>
    <tableColumn id="25" name="Column25" dataDxfId="856"/>
    <tableColumn id="26" name="Column26" dataDxfId="857"/>
    <tableColumn id="27" name="Column27" dataDxfId="858"/>
    <tableColumn id="28" name="Column28" dataDxfId="859"/>
    <tableColumn id="29" name="Column29" dataDxfId="860"/>
    <tableColumn id="30" name="Column30" dataDxfId="861"/>
    <tableColumn id="31" name="Column31" dataDxfId="862"/>
    <tableColumn id="32" name="Column32" dataDxfId="863"/>
    <tableColumn id="33" name="Column33" dataDxfId="864"/>
    <tableColumn id="34" name="Column34" dataDxfId="865"/>
    <tableColumn id="35" name="Column35" dataDxfId="866"/>
    <tableColumn id="36" name="Column36" dataDxfId="867"/>
    <tableColumn id="37" name="Column37" dataDxfId="868"/>
    <tableColumn id="38" name="Column38" dataDxfId="869"/>
    <tableColumn id="39" name="Column39" dataDxfId="870"/>
    <tableColumn id="40" name="Column40" dataDxfId="871"/>
    <tableColumn id="41" name="Column41" dataDxfId="872"/>
    <tableColumn id="42" name="Column42" dataDxfId="873"/>
    <tableColumn id="43" name="Column43" dataDxfId="874"/>
    <tableColumn id="44" name="Column44" dataDxfId="875"/>
    <tableColumn id="45" name="Column45" dataDxfId="876"/>
    <tableColumn id="46" name="Column46" dataDxfId="877"/>
    <tableColumn id="47" name="Column47" dataDxfId="878"/>
    <tableColumn id="48" name="Column48" dataDxfId="879"/>
    <tableColumn id="49" name="Column49" dataDxfId="880"/>
    <tableColumn id="50" name="Column50" dataDxfId="881"/>
    <tableColumn id="51" name="Column51" dataDxfId="882"/>
    <tableColumn id="52" name="Column52" dataDxfId="883"/>
    <tableColumn id="53" name="Column53" dataDxfId="884"/>
    <tableColumn id="54" name="Column54" dataDxfId="885"/>
    <tableColumn id="55" name="Column55" dataDxfId="886"/>
    <tableColumn id="56" name="Column56" dataDxfId="887"/>
    <tableColumn id="57" name="Column57" dataDxfId="888"/>
    <tableColumn id="58" name="Column58" dataDxfId="889"/>
    <tableColumn id="59" name="Column59" dataDxfId="890"/>
    <tableColumn id="60" name="Column60" dataDxfId="891"/>
    <tableColumn id="61" name="Column61" dataDxfId="892"/>
    <tableColumn id="62" name="Column62" dataDxfId="893"/>
    <tableColumn id="63" name="Column63" dataDxfId="894"/>
    <tableColumn id="64" name="Column64" dataDxfId="895"/>
    <tableColumn id="65" name="Column65" dataDxfId="896"/>
    <tableColumn id="66" name="Column66" dataDxfId="897"/>
    <tableColumn id="67" name="Column67" dataDxfId="898"/>
  </tableColumns>
  <tableStyleInfo name="Apr-2023-Roster-style 2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A5:BP30" headerRowCount="0">
  <tableColumns count="68">
    <tableColumn id="1" name="Column1" dataDxfId="899"/>
    <tableColumn id="2" name="Column2" dataDxfId="900"/>
    <tableColumn id="3" name="Column3" dataDxfId="901"/>
    <tableColumn id="4" name="Column4" dataDxfId="902"/>
    <tableColumn id="5" name="Column5" dataDxfId="903"/>
    <tableColumn id="6" name="Column6" dataDxfId="904"/>
    <tableColumn id="7" name="Column7" dataDxfId="905"/>
    <tableColumn id="8" name="Column8" dataDxfId="906"/>
    <tableColumn id="9" name="Column9" dataDxfId="907"/>
    <tableColumn id="10" name="Column10" dataDxfId="908"/>
    <tableColumn id="11" name="Column11" dataDxfId="909"/>
    <tableColumn id="12" name="Column12" dataDxfId="910"/>
    <tableColumn id="13" name="Column13" dataDxfId="911"/>
    <tableColumn id="14" name="Column14" dataDxfId="912"/>
    <tableColumn id="15" name="Column15" dataDxfId="913"/>
    <tableColumn id="16" name="Column16" dataDxfId="914"/>
    <tableColumn id="17" name="Column17" dataDxfId="915"/>
    <tableColumn id="18" name="Column18" dataDxfId="916"/>
    <tableColumn id="19" name="Column19" dataDxfId="917"/>
    <tableColumn id="20" name="Column20" dataDxfId="918"/>
    <tableColumn id="21" name="Column21" dataDxfId="919"/>
    <tableColumn id="22" name="Column22" dataDxfId="920"/>
    <tableColumn id="23" name="Column23" dataDxfId="921"/>
    <tableColumn id="24" name="Column24" dataDxfId="922"/>
    <tableColumn id="25" name="Column25" dataDxfId="923"/>
    <tableColumn id="26" name="Column26" dataDxfId="924"/>
    <tableColumn id="27" name="Column27" dataDxfId="925"/>
    <tableColumn id="28" name="Column28" dataDxfId="926"/>
    <tableColumn id="29" name="Column29" dataDxfId="927"/>
    <tableColumn id="30" name="Column30" dataDxfId="928"/>
    <tableColumn id="31" name="Column31" dataDxfId="929"/>
    <tableColumn id="32" name="Column32" dataDxfId="930"/>
    <tableColumn id="33" name="Column33" dataDxfId="931"/>
    <tableColumn id="34" name="Column34" dataDxfId="932"/>
    <tableColumn id="35" name="Column35" dataDxfId="933"/>
    <tableColumn id="36" name="Column36" dataDxfId="934"/>
    <tableColumn id="37" name="Column37" dataDxfId="935"/>
    <tableColumn id="38" name="Column38" dataDxfId="936"/>
    <tableColumn id="39" name="Column39" dataDxfId="937"/>
    <tableColumn id="40" name="Column40" dataDxfId="938"/>
    <tableColumn id="41" name="Column41" dataDxfId="939"/>
    <tableColumn id="42" name="Column42" dataDxfId="940"/>
    <tableColumn id="43" name="Column43" dataDxfId="941"/>
    <tableColumn id="44" name="Column44" dataDxfId="942"/>
    <tableColumn id="45" name="Column45" dataDxfId="943"/>
    <tableColumn id="46" name="Column46" dataDxfId="944"/>
    <tableColumn id="47" name="Column47" dataDxfId="945"/>
    <tableColumn id="48" name="Column48" dataDxfId="946"/>
    <tableColumn id="49" name="Column49" dataDxfId="947"/>
    <tableColumn id="50" name="Column50" dataDxfId="948"/>
    <tableColumn id="51" name="Column51" dataDxfId="949"/>
    <tableColumn id="52" name="Column52" dataDxfId="950"/>
    <tableColumn id="53" name="Column53" dataDxfId="951"/>
    <tableColumn id="54" name="Column54" dataDxfId="952"/>
    <tableColumn id="55" name="Column55" dataDxfId="953"/>
    <tableColumn id="56" name="Column56" dataDxfId="954"/>
    <tableColumn id="57" name="Column57" dataDxfId="955"/>
    <tableColumn id="58" name="Column58" dataDxfId="956"/>
    <tableColumn id="59" name="Column59" dataDxfId="957"/>
    <tableColumn id="60" name="Column60" dataDxfId="958"/>
    <tableColumn id="61" name="Column61" dataDxfId="959"/>
    <tableColumn id="62" name="Column62" dataDxfId="960"/>
    <tableColumn id="63" name="Column63" dataDxfId="961"/>
    <tableColumn id="64" name="Column64" dataDxfId="962"/>
    <tableColumn id="65" name="Column65" dataDxfId="963"/>
    <tableColumn id="66" name="Column66" dataDxfId="964"/>
    <tableColumn id="67" name="Column67" dataDxfId="965"/>
    <tableColumn id="68" name="Column68" dataDxfId="966"/>
  </tableColumns>
  <tableStyleInfo name="May-2023-Roste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B31:BP37" headerRowCount="0">
  <tableColumns count="67">
    <tableColumn id="1" name="Column1" dataDxfId="967"/>
    <tableColumn id="2" name="Column2" dataDxfId="968"/>
    <tableColumn id="3" name="Column3" dataDxfId="969"/>
    <tableColumn id="4" name="Column4" dataDxfId="970"/>
    <tableColumn id="5" name="Column5" dataDxfId="971"/>
    <tableColumn id="6" name="Column6" dataDxfId="972"/>
    <tableColumn id="7" name="Column7" dataDxfId="973"/>
    <tableColumn id="8" name="Column8" dataDxfId="974"/>
    <tableColumn id="9" name="Column9" dataDxfId="975"/>
    <tableColumn id="10" name="Column10" dataDxfId="976"/>
    <tableColumn id="11" name="Column11" dataDxfId="977"/>
    <tableColumn id="12" name="Column12" dataDxfId="978"/>
    <tableColumn id="13" name="Column13" dataDxfId="979"/>
    <tableColumn id="14" name="Column14" dataDxfId="980"/>
    <tableColumn id="15" name="Column15" dataDxfId="981"/>
    <tableColumn id="16" name="Column16" dataDxfId="982"/>
    <tableColumn id="17" name="Column17" dataDxfId="983"/>
    <tableColumn id="18" name="Column18" dataDxfId="984"/>
    <tableColumn id="19" name="Column19" dataDxfId="985"/>
    <tableColumn id="20" name="Column20" dataDxfId="986"/>
    <tableColumn id="21" name="Column21" dataDxfId="987"/>
    <tableColumn id="22" name="Column22" dataDxfId="988"/>
    <tableColumn id="23" name="Column23" dataDxfId="989"/>
    <tableColumn id="24" name="Column24" dataDxfId="990"/>
    <tableColumn id="25" name="Column25" dataDxfId="991"/>
    <tableColumn id="26" name="Column26" dataDxfId="992"/>
    <tableColumn id="27" name="Column27" dataDxfId="993"/>
    <tableColumn id="28" name="Column28" dataDxfId="994"/>
    <tableColumn id="29" name="Column29" dataDxfId="995"/>
    <tableColumn id="30" name="Column30" dataDxfId="996"/>
    <tableColumn id="31" name="Column31" dataDxfId="997"/>
    <tableColumn id="32" name="Column32" dataDxfId="998"/>
    <tableColumn id="33" name="Column33" dataDxfId="999"/>
    <tableColumn id="34" name="Column34" dataDxfId="1000"/>
    <tableColumn id="35" name="Column35" dataDxfId="1001"/>
    <tableColumn id="36" name="Column36" dataDxfId="1002"/>
    <tableColumn id="37" name="Column37" dataDxfId="1003"/>
    <tableColumn id="38" name="Column38" dataDxfId="1004"/>
    <tableColumn id="39" name="Column39" dataDxfId="1005"/>
    <tableColumn id="40" name="Column40" dataDxfId="1006"/>
    <tableColumn id="41" name="Column41" dataDxfId="1007"/>
    <tableColumn id="42" name="Column42" dataDxfId="1008"/>
    <tableColumn id="43" name="Column43" dataDxfId="1009"/>
    <tableColumn id="44" name="Column44" dataDxfId="1010"/>
    <tableColumn id="45" name="Column45" dataDxfId="1011"/>
    <tableColumn id="46" name="Column46" dataDxfId="1012"/>
    <tableColumn id="47" name="Column47" dataDxfId="1013"/>
    <tableColumn id="48" name="Column48" dataDxfId="1014"/>
    <tableColumn id="49" name="Column49" dataDxfId="1015"/>
    <tableColumn id="50" name="Column50" dataDxfId="1016"/>
    <tableColumn id="51" name="Column51" dataDxfId="1017"/>
    <tableColumn id="52" name="Column52" dataDxfId="1018"/>
    <tableColumn id="53" name="Column53" dataDxfId="1019"/>
    <tableColumn id="54" name="Column54" dataDxfId="1020"/>
    <tableColumn id="55" name="Column55" dataDxfId="1021"/>
    <tableColumn id="56" name="Column56" dataDxfId="1022"/>
    <tableColumn id="57" name="Column57" dataDxfId="1023"/>
    <tableColumn id="58" name="Column58" dataDxfId="1024"/>
    <tableColumn id="59" name="Column59" dataDxfId="1025"/>
    <tableColumn id="60" name="Column60" dataDxfId="1026"/>
    <tableColumn id="61" name="Column61" dataDxfId="1027"/>
    <tableColumn id="62" name="Column62" dataDxfId="1028"/>
    <tableColumn id="63" name="Column63" dataDxfId="1029"/>
    <tableColumn id="64" name="Column64" dataDxfId="1030"/>
    <tableColumn id="65" name="Column65" dataDxfId="1031"/>
    <tableColumn id="66" name="Column66" dataDxfId="1032"/>
    <tableColumn id="67" name="Column67" dataDxfId="1033"/>
  </tableColumns>
  <tableStyleInfo name="May-2023-Roste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A5:BP30" headerRowCount="0">
  <tableColumns count="68">
    <tableColumn id="1" name="Column1" dataDxfId="1034"/>
    <tableColumn id="2" name="Column2" dataDxfId="1035"/>
    <tableColumn id="3" name="Column3" dataDxfId="1036"/>
    <tableColumn id="4" name="Column4" dataDxfId="1037"/>
    <tableColumn id="5" name="Column5" dataDxfId="1038"/>
    <tableColumn id="6" name="Column6" dataDxfId="1039"/>
    <tableColumn id="7" name="Column7" dataDxfId="1040"/>
    <tableColumn id="8" name="Column8" dataDxfId="1041"/>
    <tableColumn id="9" name="Column9" dataDxfId="1042"/>
    <tableColumn id="10" name="Column10" dataDxfId="1043"/>
    <tableColumn id="11" name="Column11" dataDxfId="1044"/>
    <tableColumn id="12" name="Column12" dataDxfId="1045"/>
    <tableColumn id="13" name="Column13" dataDxfId="1046"/>
    <tableColumn id="14" name="Column14" dataDxfId="1047"/>
    <tableColumn id="15" name="Column15" dataDxfId="1048"/>
    <tableColumn id="16" name="Column16" dataDxfId="1049"/>
    <tableColumn id="17" name="Column17" dataDxfId="1050"/>
    <tableColumn id="18" name="Column18" dataDxfId="1051"/>
    <tableColumn id="19" name="Column19" dataDxfId="1052"/>
    <tableColumn id="20" name="Column20" dataDxfId="1053"/>
    <tableColumn id="21" name="Column21" dataDxfId="1054"/>
    <tableColumn id="22" name="Column22" dataDxfId="1055"/>
    <tableColumn id="23" name="Column23" dataDxfId="1056"/>
    <tableColumn id="24" name="Column24" dataDxfId="1057"/>
    <tableColumn id="25" name="Column25" dataDxfId="1058"/>
    <tableColumn id="26" name="Column26" dataDxfId="1059"/>
    <tableColumn id="27" name="Column27" dataDxfId="1060"/>
    <tableColumn id="28" name="Column28" dataDxfId="1061"/>
    <tableColumn id="29" name="Column29" dataDxfId="1062"/>
    <tableColumn id="30" name="Column30" dataDxfId="1063"/>
    <tableColumn id="31" name="Column31" dataDxfId="1064"/>
    <tableColumn id="32" name="Column32" dataDxfId="1065"/>
    <tableColumn id="33" name="Column33" dataDxfId="1066"/>
    <tableColumn id="34" name="Column34" dataDxfId="1067"/>
    <tableColumn id="35" name="Column35" dataDxfId="1068"/>
    <tableColumn id="36" name="Column36" dataDxfId="1069"/>
    <tableColumn id="37" name="Column37" dataDxfId="1070"/>
    <tableColumn id="38" name="Column38" dataDxfId="1071"/>
    <tableColumn id="39" name="Column39" dataDxfId="1072"/>
    <tableColumn id="40" name="Column40" dataDxfId="1073"/>
    <tableColumn id="41" name="Column41" dataDxfId="1074"/>
    <tableColumn id="42" name="Column42" dataDxfId="1075"/>
    <tableColumn id="43" name="Column43" dataDxfId="1076"/>
    <tableColumn id="44" name="Column44" dataDxfId="1077"/>
    <tableColumn id="45" name="Column45" dataDxfId="1078"/>
    <tableColumn id="46" name="Column46" dataDxfId="1079"/>
    <tableColumn id="47" name="Column47" dataDxfId="1080"/>
    <tableColumn id="48" name="Column48" dataDxfId="1081"/>
    <tableColumn id="49" name="Column49" dataDxfId="1082"/>
    <tableColumn id="50" name="Column50" dataDxfId="1083"/>
    <tableColumn id="51" name="Column51" dataDxfId="1084"/>
    <tableColumn id="52" name="Column52" dataDxfId="1085"/>
    <tableColumn id="53" name="Column53" dataDxfId="1086"/>
    <tableColumn id="54" name="Column54" dataDxfId="1087"/>
    <tableColumn id="55" name="Column55" dataDxfId="1088"/>
    <tableColumn id="56" name="Column56" dataDxfId="1089"/>
    <tableColumn id="57" name="Column57" dataDxfId="1090"/>
    <tableColumn id="58" name="Column58" dataDxfId="1091"/>
    <tableColumn id="59" name="Column59" dataDxfId="1092"/>
    <tableColumn id="60" name="Column60" dataDxfId="1093"/>
    <tableColumn id="61" name="Column61" dataDxfId="1094"/>
    <tableColumn id="62" name="Column62" dataDxfId="1095"/>
    <tableColumn id="63" name="Column63" dataDxfId="1096"/>
    <tableColumn id="64" name="Column64" dataDxfId="1097"/>
    <tableColumn id="65" name="Column65" dataDxfId="1098"/>
    <tableColumn id="66" name="Column66" dataDxfId="1099"/>
    <tableColumn id="67" name="Column67" dataDxfId="1100"/>
    <tableColumn id="68" name="Column68" dataDxfId="1101"/>
  </tableColumns>
  <tableStyleInfo name="Jun-2023-Roster-style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B31:BP37" headerRowCount="0">
  <tableColumns count="67">
    <tableColumn id="1" name="Column1" dataDxfId="1102"/>
    <tableColumn id="2" name="Column2" dataDxfId="1103"/>
    <tableColumn id="3" name="Column3" dataDxfId="1104"/>
    <tableColumn id="4" name="Column4" dataDxfId="1105"/>
    <tableColumn id="5" name="Column5" dataDxfId="1106"/>
    <tableColumn id="6" name="Column6" dataDxfId="1107"/>
    <tableColumn id="7" name="Column7" dataDxfId="1108"/>
    <tableColumn id="8" name="Column8" dataDxfId="1109"/>
    <tableColumn id="9" name="Column9" dataDxfId="1110"/>
    <tableColumn id="10" name="Column10" dataDxfId="1111"/>
    <tableColumn id="11" name="Column11" dataDxfId="1112"/>
    <tableColumn id="12" name="Column12" dataDxfId="1113"/>
    <tableColumn id="13" name="Column13" dataDxfId="1114"/>
    <tableColumn id="14" name="Column14" dataDxfId="1115"/>
    <tableColumn id="15" name="Column15" dataDxfId="1116"/>
    <tableColumn id="16" name="Column16" dataDxfId="1117"/>
    <tableColumn id="17" name="Column17" dataDxfId="1118"/>
    <tableColumn id="18" name="Column18" dataDxfId="1119"/>
    <tableColumn id="19" name="Column19" dataDxfId="1120"/>
    <tableColumn id="20" name="Column20" dataDxfId="1121"/>
    <tableColumn id="21" name="Column21" dataDxfId="1122"/>
    <tableColumn id="22" name="Column22" dataDxfId="1123"/>
    <tableColumn id="23" name="Column23" dataDxfId="1124"/>
    <tableColumn id="24" name="Column24" dataDxfId="1125"/>
    <tableColumn id="25" name="Column25" dataDxfId="1126"/>
    <tableColumn id="26" name="Column26" dataDxfId="1127"/>
    <tableColumn id="27" name="Column27" dataDxfId="1128"/>
    <tableColumn id="28" name="Column28" dataDxfId="1129"/>
    <tableColumn id="29" name="Column29" dataDxfId="1130"/>
    <tableColumn id="30" name="Column30" dataDxfId="1131"/>
    <tableColumn id="31" name="Column31" dataDxfId="1132"/>
    <tableColumn id="32" name="Column32" dataDxfId="1133"/>
    <tableColumn id="33" name="Column33" dataDxfId="1134"/>
    <tableColumn id="34" name="Column34" dataDxfId="1135"/>
    <tableColumn id="35" name="Column35" dataDxfId="1136"/>
    <tableColumn id="36" name="Column36" dataDxfId="1137"/>
    <tableColumn id="37" name="Column37" dataDxfId="1138"/>
    <tableColumn id="38" name="Column38" dataDxfId="1139"/>
    <tableColumn id="39" name="Column39" dataDxfId="1140"/>
    <tableColumn id="40" name="Column40" dataDxfId="1141"/>
    <tableColumn id="41" name="Column41" dataDxfId="1142"/>
    <tableColumn id="42" name="Column42" dataDxfId="1143"/>
    <tableColumn id="43" name="Column43" dataDxfId="1144"/>
    <tableColumn id="44" name="Column44" dataDxfId="1145"/>
    <tableColumn id="45" name="Column45" dataDxfId="1146"/>
    <tableColumn id="46" name="Column46" dataDxfId="1147"/>
    <tableColumn id="47" name="Column47" dataDxfId="1148"/>
    <tableColumn id="48" name="Column48" dataDxfId="1149"/>
    <tableColumn id="49" name="Column49" dataDxfId="1150"/>
    <tableColumn id="50" name="Column50" dataDxfId="1151"/>
    <tableColumn id="51" name="Column51" dataDxfId="1152"/>
    <tableColumn id="52" name="Column52" dataDxfId="1153"/>
    <tableColumn id="53" name="Column53" dataDxfId="1154"/>
    <tableColumn id="54" name="Column54" dataDxfId="1155"/>
    <tableColumn id="55" name="Column55" dataDxfId="1156"/>
    <tableColumn id="56" name="Column56" dataDxfId="1157"/>
    <tableColumn id="57" name="Column57" dataDxfId="1158"/>
    <tableColumn id="58" name="Column58" dataDxfId="1159"/>
    <tableColumn id="59" name="Column59" dataDxfId="1160"/>
    <tableColumn id="60" name="Column60" dataDxfId="1161"/>
    <tableColumn id="61" name="Column61" dataDxfId="1162"/>
    <tableColumn id="62" name="Column62" dataDxfId="1163"/>
    <tableColumn id="63" name="Column63" dataDxfId="1164"/>
    <tableColumn id="64" name="Column64" dataDxfId="1165"/>
    <tableColumn id="65" name="Column65" dataDxfId="1166"/>
    <tableColumn id="66" name="Column66" dataDxfId="1167"/>
    <tableColumn id="67" name="Column67" dataDxfId="1168"/>
  </tableColumns>
  <tableStyleInfo name="Jun-2023-Roster-style 2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A5:BP34" headerRowCount="0">
  <tableColumns count="68">
    <tableColumn id="1" name="Column1" dataDxfId="1169"/>
    <tableColumn id="2" name="Column2" dataDxfId="1170"/>
    <tableColumn id="3" name="Column3" dataDxfId="1171"/>
    <tableColumn id="4" name="Column4" dataDxfId="1172"/>
    <tableColumn id="5" name="Column5" dataDxfId="1173"/>
    <tableColumn id="6" name="Column6" dataDxfId="1174"/>
    <tableColumn id="7" name="Column7" dataDxfId="1175"/>
    <tableColumn id="8" name="Column8" dataDxfId="1176"/>
    <tableColumn id="9" name="Column9" dataDxfId="1177"/>
    <tableColumn id="10" name="Column10" dataDxfId="1178"/>
    <tableColumn id="11" name="Column11" dataDxfId="1179"/>
    <tableColumn id="12" name="Column12" dataDxfId="1180"/>
    <tableColumn id="13" name="Column13" dataDxfId="1181"/>
    <tableColumn id="14" name="Column14" dataDxfId="1182"/>
    <tableColumn id="15" name="Column15" dataDxfId="1183"/>
    <tableColumn id="16" name="Column16" dataDxfId="1184"/>
    <tableColumn id="17" name="Column17" dataDxfId="1185"/>
    <tableColumn id="18" name="Column18" dataDxfId="1186"/>
    <tableColumn id="19" name="Column19" dataDxfId="1187"/>
    <tableColumn id="20" name="Column20" dataDxfId="1188"/>
    <tableColumn id="21" name="Column21" dataDxfId="1189"/>
    <tableColumn id="22" name="Column22" dataDxfId="1190"/>
    <tableColumn id="23" name="Column23" dataDxfId="1191"/>
    <tableColumn id="24" name="Column24" dataDxfId="1192"/>
    <tableColumn id="25" name="Column25" dataDxfId="1193"/>
    <tableColumn id="26" name="Column26" dataDxfId="1194"/>
    <tableColumn id="27" name="Column27" dataDxfId="1195"/>
    <tableColumn id="28" name="Column28" dataDxfId="1196"/>
    <tableColumn id="29" name="Column29" dataDxfId="1197"/>
    <tableColumn id="30" name="Column30" dataDxfId="1198"/>
    <tableColumn id="31" name="Column31" dataDxfId="1199"/>
    <tableColumn id="32" name="Column32" dataDxfId="1200"/>
    <tableColumn id="33" name="Column33" dataDxfId="1201"/>
    <tableColumn id="34" name="Column34" dataDxfId="1202"/>
    <tableColumn id="35" name="Column35" dataDxfId="1203"/>
    <tableColumn id="36" name="Column36" dataDxfId="1204"/>
    <tableColumn id="37" name="Column37" dataDxfId="1205"/>
    <tableColumn id="38" name="Column38" dataDxfId="1206"/>
    <tableColumn id="39" name="Column39" dataDxfId="1207"/>
    <tableColumn id="40" name="Column40" dataDxfId="1208"/>
    <tableColumn id="41" name="Column41" dataDxfId="1209"/>
    <tableColumn id="42" name="Column42" dataDxfId="1210"/>
    <tableColumn id="43" name="Column43" dataDxfId="1211"/>
    <tableColumn id="44" name="Column44" dataDxfId="1212"/>
    <tableColumn id="45" name="Column45" dataDxfId="1213"/>
    <tableColumn id="46" name="Column46" dataDxfId="1214"/>
    <tableColumn id="47" name="Column47" dataDxfId="1215"/>
    <tableColumn id="48" name="Column48" dataDxfId="1216"/>
    <tableColumn id="49" name="Column49" dataDxfId="1217"/>
    <tableColumn id="50" name="Column50" dataDxfId="1218"/>
    <tableColumn id="51" name="Column51" dataDxfId="1219"/>
    <tableColumn id="52" name="Column52" dataDxfId="1220"/>
    <tableColumn id="53" name="Column53" dataDxfId="1221"/>
    <tableColumn id="54" name="Column54" dataDxfId="1222"/>
    <tableColumn id="55" name="Column55" dataDxfId="1223"/>
    <tableColumn id="56" name="Column56" dataDxfId="1224"/>
    <tableColumn id="57" name="Column57" dataDxfId="1225"/>
    <tableColumn id="58" name="Column58" dataDxfId="1226"/>
    <tableColumn id="59" name="Column59" dataDxfId="1227"/>
    <tableColumn id="60" name="Column60" dataDxfId="1228"/>
    <tableColumn id="61" name="Column61" dataDxfId="1229"/>
    <tableColumn id="62" name="Column62" dataDxfId="1230"/>
    <tableColumn id="63" name="Column63" dataDxfId="1231"/>
    <tableColumn id="64" name="Column64" dataDxfId="1232"/>
    <tableColumn id="65" name="Column65" dataDxfId="1233"/>
    <tableColumn id="66" name="Column66" dataDxfId="1234"/>
    <tableColumn id="67" name="Column67" dataDxfId="1235"/>
    <tableColumn id="68" name="Column68" dataDxfId="1236"/>
  </tableColumns>
  <tableStyleInfo name="Jul-2023-Roster-style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B35:BP41" headerRowCount="0">
  <tableColumns count="67">
    <tableColumn id="1" name="Column1" dataDxfId="1237"/>
    <tableColumn id="2" name="Column2" dataDxfId="1238"/>
    <tableColumn id="3" name="Column3" dataDxfId="1239"/>
    <tableColumn id="4" name="Column4" dataDxfId="1240"/>
    <tableColumn id="5" name="Column5" dataDxfId="1241"/>
    <tableColumn id="6" name="Column6" dataDxfId="1242"/>
    <tableColumn id="7" name="Column7" dataDxfId="1243"/>
    <tableColumn id="8" name="Column8" dataDxfId="1244"/>
    <tableColumn id="9" name="Column9" dataDxfId="1245"/>
    <tableColumn id="10" name="Column10" dataDxfId="1246"/>
    <tableColumn id="11" name="Column11" dataDxfId="1247"/>
    <tableColumn id="12" name="Column12" dataDxfId="1248"/>
    <tableColumn id="13" name="Column13" dataDxfId="1249"/>
    <tableColumn id="14" name="Column14" dataDxfId="1250"/>
    <tableColumn id="15" name="Column15" dataDxfId="1251"/>
    <tableColumn id="16" name="Column16" dataDxfId="1252"/>
    <tableColumn id="17" name="Column17" dataDxfId="1253"/>
    <tableColumn id="18" name="Column18" dataDxfId="1254"/>
    <tableColumn id="19" name="Column19" dataDxfId="1255"/>
    <tableColumn id="20" name="Column20" dataDxfId="1256"/>
    <tableColumn id="21" name="Column21" dataDxfId="1257"/>
    <tableColumn id="22" name="Column22" dataDxfId="1258"/>
    <tableColumn id="23" name="Column23" dataDxfId="1259"/>
    <tableColumn id="24" name="Column24" dataDxfId="1260"/>
    <tableColumn id="25" name="Column25" dataDxfId="1261"/>
    <tableColumn id="26" name="Column26" dataDxfId="1262"/>
    <tableColumn id="27" name="Column27" dataDxfId="1263"/>
    <tableColumn id="28" name="Column28" dataDxfId="1264"/>
    <tableColumn id="29" name="Column29" dataDxfId="1265"/>
    <tableColumn id="30" name="Column30" dataDxfId="1266"/>
    <tableColumn id="31" name="Column31" dataDxfId="1267"/>
    <tableColumn id="32" name="Column32" dataDxfId="1268"/>
    <tableColumn id="33" name="Column33" dataDxfId="1269"/>
    <tableColumn id="34" name="Column34" dataDxfId="1270"/>
    <tableColumn id="35" name="Column35" dataDxfId="1271"/>
    <tableColumn id="36" name="Column36" dataDxfId="1272"/>
    <tableColumn id="37" name="Column37" dataDxfId="1273"/>
    <tableColumn id="38" name="Column38" dataDxfId="1274"/>
    <tableColumn id="39" name="Column39" dataDxfId="1275"/>
    <tableColumn id="40" name="Column40" dataDxfId="1276"/>
    <tableColumn id="41" name="Column41" dataDxfId="1277"/>
    <tableColumn id="42" name="Column42" dataDxfId="1278"/>
    <tableColumn id="43" name="Column43" dataDxfId="1279"/>
    <tableColumn id="44" name="Column44" dataDxfId="1280"/>
    <tableColumn id="45" name="Column45" dataDxfId="1281"/>
    <tableColumn id="46" name="Column46" dataDxfId="1282"/>
    <tableColumn id="47" name="Column47" dataDxfId="1283"/>
    <tableColumn id="48" name="Column48" dataDxfId="1284"/>
    <tableColumn id="49" name="Column49" dataDxfId="1285"/>
    <tableColumn id="50" name="Column50" dataDxfId="1286"/>
    <tableColumn id="51" name="Column51" dataDxfId="1287"/>
    <tableColumn id="52" name="Column52" dataDxfId="1288"/>
    <tableColumn id="53" name="Column53" dataDxfId="1289"/>
    <tableColumn id="54" name="Column54" dataDxfId="1290"/>
    <tableColumn id="55" name="Column55" dataDxfId="1291"/>
    <tableColumn id="56" name="Column56" dataDxfId="1292"/>
    <tableColumn id="57" name="Column57" dataDxfId="1293"/>
    <tableColumn id="58" name="Column58" dataDxfId="1294"/>
    <tableColumn id="59" name="Column59" dataDxfId="1295"/>
    <tableColumn id="60" name="Column60" dataDxfId="1296"/>
    <tableColumn id="61" name="Column61" dataDxfId="1297"/>
    <tableColumn id="62" name="Column62" dataDxfId="1298"/>
    <tableColumn id="63" name="Column63" dataDxfId="1299"/>
    <tableColumn id="64" name="Column64" dataDxfId="1300"/>
    <tableColumn id="65" name="Column65" dataDxfId="1301"/>
    <tableColumn id="66" name="Column66" dataDxfId="1302"/>
    <tableColumn id="67" name="Column67" dataDxfId="1303"/>
  </tableColumns>
  <tableStyleInfo name="Jul-2023-Roster-style 2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A5:BP30" headerRowCount="0">
  <tableColumns count="68">
    <tableColumn id="1" name="Column1" dataDxfId="1304"/>
    <tableColumn id="2" name="Column2" dataDxfId="1305"/>
    <tableColumn id="3" name="Column3" dataDxfId="1306"/>
    <tableColumn id="4" name="Column4" dataDxfId="1307"/>
    <tableColumn id="5" name="Column5" dataDxfId="1308"/>
    <tableColumn id="6" name="Column6" dataDxfId="1309"/>
    <tableColumn id="7" name="Column7" dataDxfId="1310"/>
    <tableColumn id="8" name="Column8" dataDxfId="1311"/>
    <tableColumn id="9" name="Column9" dataDxfId="1312"/>
    <tableColumn id="10" name="Column10" dataDxfId="1313"/>
    <tableColumn id="11" name="Column11" dataDxfId="1314"/>
    <tableColumn id="12" name="Column12" dataDxfId="1315"/>
    <tableColumn id="13" name="Column13" dataDxfId="1316"/>
    <tableColumn id="14" name="Column14" dataDxfId="1317"/>
    <tableColumn id="15" name="Column15" dataDxfId="1318"/>
    <tableColumn id="16" name="Column16" dataDxfId="1319"/>
    <tableColumn id="17" name="Column17" dataDxfId="1320"/>
    <tableColumn id="18" name="Column18" dataDxfId="1321"/>
    <tableColumn id="19" name="Column19" dataDxfId="1322"/>
    <tableColumn id="20" name="Column20" dataDxfId="1323"/>
    <tableColumn id="21" name="Column21" dataDxfId="1324"/>
    <tableColumn id="22" name="Column22" dataDxfId="1325"/>
    <tableColumn id="23" name="Column23" dataDxfId="1326"/>
    <tableColumn id="24" name="Column24" dataDxfId="1327"/>
    <tableColumn id="25" name="Column25" dataDxfId="1328"/>
    <tableColumn id="26" name="Column26" dataDxfId="1329"/>
    <tableColumn id="27" name="Column27" dataDxfId="1330"/>
    <tableColumn id="28" name="Column28" dataDxfId="1331"/>
    <tableColumn id="29" name="Column29" dataDxfId="1332"/>
    <tableColumn id="30" name="Column30" dataDxfId="1333"/>
    <tableColumn id="31" name="Column31" dataDxfId="1334"/>
    <tableColumn id="32" name="Column32" dataDxfId="1335"/>
    <tableColumn id="33" name="Column33" dataDxfId="1336"/>
    <tableColumn id="34" name="Column34" dataDxfId="1337"/>
    <tableColumn id="35" name="Column35" dataDxfId="1338"/>
    <tableColumn id="36" name="Column36" dataDxfId="1339"/>
    <tableColumn id="37" name="Column37" dataDxfId="1340"/>
    <tableColumn id="38" name="Column38" dataDxfId="1341"/>
    <tableColumn id="39" name="Column39" dataDxfId="1342"/>
    <tableColumn id="40" name="Column40" dataDxfId="1343"/>
    <tableColumn id="41" name="Column41" dataDxfId="1344"/>
    <tableColumn id="42" name="Column42" dataDxfId="1345"/>
    <tableColumn id="43" name="Column43" dataDxfId="1346"/>
    <tableColumn id="44" name="Column44" dataDxfId="1347"/>
    <tableColumn id="45" name="Column45" dataDxfId="1348"/>
    <tableColumn id="46" name="Column46" dataDxfId="1349"/>
    <tableColumn id="47" name="Column47" dataDxfId="1350"/>
    <tableColumn id="48" name="Column48" dataDxfId="1351"/>
    <tableColumn id="49" name="Column49" dataDxfId="1352"/>
    <tableColumn id="50" name="Column50" dataDxfId="1353"/>
    <tableColumn id="51" name="Column51" dataDxfId="1354"/>
    <tableColumn id="52" name="Column52" dataDxfId="1355"/>
    <tableColumn id="53" name="Column53" dataDxfId="1356"/>
    <tableColumn id="54" name="Column54" dataDxfId="1357"/>
    <tableColumn id="55" name="Column55" dataDxfId="1358"/>
    <tableColumn id="56" name="Column56" dataDxfId="1359"/>
    <tableColumn id="57" name="Column57" dataDxfId="1360"/>
    <tableColumn id="58" name="Column58" dataDxfId="1361"/>
    <tableColumn id="59" name="Column59" dataDxfId="1362"/>
    <tableColumn id="60" name="Column60" dataDxfId="1363"/>
    <tableColumn id="61" name="Column61" dataDxfId="1364"/>
    <tableColumn id="62" name="Column62" dataDxfId="1365"/>
    <tableColumn id="63" name="Column63" dataDxfId="1366"/>
    <tableColumn id="64" name="Column64" dataDxfId="1367"/>
    <tableColumn id="65" name="Column65" dataDxfId="1368"/>
    <tableColumn id="66" name="Column66" dataDxfId="1369"/>
    <tableColumn id="67" name="Column67" dataDxfId="1370"/>
    <tableColumn id="68" name="Column68" dataDxfId="1371"/>
  </tableColumns>
  <tableStyleInfo name="Aug-2023-Roster-style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B31:BP37" headerRowCount="0">
  <tableColumns count="67">
    <tableColumn id="1" name="Column1" dataDxfId="1372"/>
    <tableColumn id="2" name="Column2" dataDxfId="1373"/>
    <tableColumn id="3" name="Column3" dataDxfId="1374"/>
    <tableColumn id="4" name="Column4" dataDxfId="1375"/>
    <tableColumn id="5" name="Column5" dataDxfId="1376"/>
    <tableColumn id="6" name="Column6" dataDxfId="1377"/>
    <tableColumn id="7" name="Column7" dataDxfId="1378"/>
    <tableColumn id="8" name="Column8" dataDxfId="1379"/>
    <tableColumn id="9" name="Column9" dataDxfId="1380"/>
    <tableColumn id="10" name="Column10" dataDxfId="1381"/>
    <tableColumn id="11" name="Column11" dataDxfId="1382"/>
    <tableColumn id="12" name="Column12" dataDxfId="1383"/>
    <tableColumn id="13" name="Column13" dataDxfId="1384"/>
    <tableColumn id="14" name="Column14" dataDxfId="1385"/>
    <tableColumn id="15" name="Column15" dataDxfId="1386"/>
    <tableColumn id="16" name="Column16" dataDxfId="1387"/>
    <tableColumn id="17" name="Column17" dataDxfId="1388"/>
    <tableColumn id="18" name="Column18" dataDxfId="1389"/>
    <tableColumn id="19" name="Column19" dataDxfId="1390"/>
    <tableColumn id="20" name="Column20" dataDxfId="1391"/>
    <tableColumn id="21" name="Column21" dataDxfId="1392"/>
    <tableColumn id="22" name="Column22" dataDxfId="1393"/>
    <tableColumn id="23" name="Column23" dataDxfId="1394"/>
    <tableColumn id="24" name="Column24" dataDxfId="1395"/>
    <tableColumn id="25" name="Column25" dataDxfId="1396"/>
    <tableColumn id="26" name="Column26" dataDxfId="1397"/>
    <tableColumn id="27" name="Column27" dataDxfId="1398"/>
    <tableColumn id="28" name="Column28" dataDxfId="1399"/>
    <tableColumn id="29" name="Column29" dataDxfId="1400"/>
    <tableColumn id="30" name="Column30" dataDxfId="1401"/>
    <tableColumn id="31" name="Column31" dataDxfId="1402"/>
    <tableColumn id="32" name="Column32" dataDxfId="1403"/>
    <tableColumn id="33" name="Column33" dataDxfId="1404"/>
    <tableColumn id="34" name="Column34" dataDxfId="1405"/>
    <tableColumn id="35" name="Column35" dataDxfId="1406"/>
    <tableColumn id="36" name="Column36" dataDxfId="1407"/>
    <tableColumn id="37" name="Column37" dataDxfId="1408"/>
    <tableColumn id="38" name="Column38" dataDxfId="1409"/>
    <tableColumn id="39" name="Column39" dataDxfId="1410"/>
    <tableColumn id="40" name="Column40" dataDxfId="1411"/>
    <tableColumn id="41" name="Column41" dataDxfId="1412"/>
    <tableColumn id="42" name="Column42" dataDxfId="1413"/>
    <tableColumn id="43" name="Column43" dataDxfId="1414"/>
    <tableColumn id="44" name="Column44" dataDxfId="1415"/>
    <tableColumn id="45" name="Column45" dataDxfId="1416"/>
    <tableColumn id="46" name="Column46" dataDxfId="1417"/>
    <tableColumn id="47" name="Column47" dataDxfId="1418"/>
    <tableColumn id="48" name="Column48" dataDxfId="1419"/>
    <tableColumn id="49" name="Column49" dataDxfId="1420"/>
    <tableColumn id="50" name="Column50" dataDxfId="1421"/>
    <tableColumn id="51" name="Column51" dataDxfId="1422"/>
    <tableColumn id="52" name="Column52" dataDxfId="1423"/>
    <tableColumn id="53" name="Column53" dataDxfId="1424"/>
    <tableColumn id="54" name="Column54" dataDxfId="1425"/>
    <tableColumn id="55" name="Column55" dataDxfId="1426"/>
    <tableColumn id="56" name="Column56" dataDxfId="1427"/>
    <tableColumn id="57" name="Column57" dataDxfId="1428"/>
    <tableColumn id="58" name="Column58" dataDxfId="1429"/>
    <tableColumn id="59" name="Column59" dataDxfId="1430"/>
    <tableColumn id="60" name="Column60" dataDxfId="1431"/>
    <tableColumn id="61" name="Column61" dataDxfId="1432"/>
    <tableColumn id="62" name="Column62" dataDxfId="1433"/>
    <tableColumn id="63" name="Column63" dataDxfId="1434"/>
    <tableColumn id="64" name="Column64" dataDxfId="1435"/>
    <tableColumn id="65" name="Column65" dataDxfId="1436"/>
    <tableColumn id="66" name="Column66" dataDxfId="1437"/>
    <tableColumn id="67" name="Column67" dataDxfId="1438"/>
  </tableColumns>
  <tableStyleInfo name="Aug-2023-Roster-style 2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A5:BP29" headerRowCount="0">
  <tableColumns count="68">
    <tableColumn id="1" name="Column1" dataDxfId="1439"/>
    <tableColumn id="2" name="Column2" dataDxfId="1440"/>
    <tableColumn id="3" name="Column3" dataDxfId="1441"/>
    <tableColumn id="4" name="Column4" dataDxfId="1442"/>
    <tableColumn id="5" name="Column5" dataDxfId="1443"/>
    <tableColumn id="6" name="Column6" dataDxfId="1444"/>
    <tableColumn id="7" name="Column7" dataDxfId="1445"/>
    <tableColumn id="8" name="Column8" dataDxfId="1446"/>
    <tableColumn id="9" name="Column9" dataDxfId="1447"/>
    <tableColumn id="10" name="Column10" dataDxfId="1448"/>
    <tableColumn id="11" name="Column11" dataDxfId="1449"/>
    <tableColumn id="12" name="Column12" dataDxfId="1450"/>
    <tableColumn id="13" name="Column13" dataDxfId="1451"/>
    <tableColumn id="14" name="Column14" dataDxfId="1452"/>
    <tableColumn id="15" name="Column15" dataDxfId="1453"/>
    <tableColumn id="16" name="Column16" dataDxfId="1454"/>
    <tableColumn id="17" name="Column17" dataDxfId="1455"/>
    <tableColumn id="18" name="Column18" dataDxfId="1456"/>
    <tableColumn id="19" name="Column19" dataDxfId="1457"/>
    <tableColumn id="20" name="Column20" dataDxfId="1458"/>
    <tableColumn id="21" name="Column21" dataDxfId="1459"/>
    <tableColumn id="22" name="Column22" dataDxfId="1460"/>
    <tableColumn id="23" name="Column23" dataDxfId="1461"/>
    <tableColumn id="24" name="Column24" dataDxfId="1462"/>
    <tableColumn id="25" name="Column25" dataDxfId="1463"/>
    <tableColumn id="26" name="Column26" dataDxfId="1464"/>
    <tableColumn id="27" name="Column27" dataDxfId="1465"/>
    <tableColumn id="28" name="Column28" dataDxfId="1466"/>
    <tableColumn id="29" name="Column29" dataDxfId="1467"/>
    <tableColumn id="30" name="Column30" dataDxfId="1468"/>
    <tableColumn id="31" name="Column31" dataDxfId="1469"/>
    <tableColumn id="32" name="Column32" dataDxfId="1470"/>
    <tableColumn id="33" name="Column33" dataDxfId="1471"/>
    <tableColumn id="34" name="Column34" dataDxfId="1472"/>
    <tableColumn id="35" name="Column35" dataDxfId="1473"/>
    <tableColumn id="36" name="Column36" dataDxfId="1474"/>
    <tableColumn id="37" name="Column37" dataDxfId="1475"/>
    <tableColumn id="38" name="Column38" dataDxfId="1476"/>
    <tableColumn id="39" name="Column39" dataDxfId="1477"/>
    <tableColumn id="40" name="Column40" dataDxfId="1478"/>
    <tableColumn id="41" name="Column41" dataDxfId="1479"/>
    <tableColumn id="42" name="Column42" dataDxfId="1480"/>
    <tableColumn id="43" name="Column43" dataDxfId="1481"/>
    <tableColumn id="44" name="Column44" dataDxfId="1482"/>
    <tableColumn id="45" name="Column45" dataDxfId="1483"/>
    <tableColumn id="46" name="Column46" dataDxfId="1484"/>
    <tableColumn id="47" name="Column47" dataDxfId="1485"/>
    <tableColumn id="48" name="Column48" dataDxfId="1486"/>
    <tableColumn id="49" name="Column49" dataDxfId="1487"/>
    <tableColumn id="50" name="Column50" dataDxfId="1488"/>
    <tableColumn id="51" name="Column51" dataDxfId="1489"/>
    <tableColumn id="52" name="Column52" dataDxfId="1490"/>
    <tableColumn id="53" name="Column53" dataDxfId="1491"/>
    <tableColumn id="54" name="Column54" dataDxfId="1492"/>
    <tableColumn id="55" name="Column55" dataDxfId="1493"/>
    <tableColumn id="56" name="Column56" dataDxfId="1494"/>
    <tableColumn id="57" name="Column57" dataDxfId="1495"/>
    <tableColumn id="58" name="Column58" dataDxfId="1496"/>
    <tableColumn id="59" name="Column59" dataDxfId="1497"/>
    <tableColumn id="60" name="Column60" dataDxfId="1498"/>
    <tableColumn id="61" name="Column61" dataDxfId="1499"/>
    <tableColumn id="62" name="Column62" dataDxfId="1500"/>
    <tableColumn id="63" name="Column63" dataDxfId="1501"/>
    <tableColumn id="64" name="Column64" dataDxfId="1502"/>
    <tableColumn id="65" name="Column65" dataDxfId="1503"/>
    <tableColumn id="66" name="Column66" dataDxfId="1504"/>
    <tableColumn id="67" name="Column67" dataDxfId="1505"/>
    <tableColumn id="68" name="Column68" dataDxfId="1506"/>
  </tableColumns>
  <tableStyleInfo name="Copy of Oct-2023-Roster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B30:BP36" headerRowCount="0">
  <tableColumns count="67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  <tableColumn id="7" name="Column7" dataDxfId="1513"/>
    <tableColumn id="8" name="Column8" dataDxfId="1514"/>
    <tableColumn id="9" name="Column9" dataDxfId="1515"/>
    <tableColumn id="10" name="Column10" dataDxfId="1516"/>
    <tableColumn id="11" name="Column11" dataDxfId="1517"/>
    <tableColumn id="12" name="Column12" dataDxfId="1518"/>
    <tableColumn id="13" name="Column13" dataDxfId="1519"/>
    <tableColumn id="14" name="Column14" dataDxfId="1520"/>
    <tableColumn id="15" name="Column15" dataDxfId="1521"/>
    <tableColumn id="16" name="Column16" dataDxfId="1522"/>
    <tableColumn id="17" name="Column17" dataDxfId="1523"/>
    <tableColumn id="18" name="Column18" dataDxfId="1524"/>
    <tableColumn id="19" name="Column19" dataDxfId="1525"/>
    <tableColumn id="20" name="Column20" dataDxfId="1526"/>
    <tableColumn id="21" name="Column21" dataDxfId="1527"/>
    <tableColumn id="22" name="Column22" dataDxfId="1528"/>
    <tableColumn id="23" name="Column23" dataDxfId="1529"/>
    <tableColumn id="24" name="Column24" dataDxfId="1530"/>
    <tableColumn id="25" name="Column25" dataDxfId="1531"/>
    <tableColumn id="26" name="Column26" dataDxfId="1532"/>
    <tableColumn id="27" name="Column27" dataDxfId="1533"/>
    <tableColumn id="28" name="Column28" dataDxfId="1534"/>
    <tableColumn id="29" name="Column29" dataDxfId="1535"/>
    <tableColumn id="30" name="Column30" dataDxfId="1536"/>
    <tableColumn id="31" name="Column31" dataDxfId="1537"/>
    <tableColumn id="32" name="Column32" dataDxfId="1538"/>
    <tableColumn id="33" name="Column33" dataDxfId="1539"/>
    <tableColumn id="34" name="Column34" dataDxfId="1540"/>
    <tableColumn id="35" name="Column35" dataDxfId="1541"/>
    <tableColumn id="36" name="Column36" dataDxfId="1542"/>
    <tableColumn id="37" name="Column37" dataDxfId="1543"/>
    <tableColumn id="38" name="Column38" dataDxfId="1544"/>
    <tableColumn id="39" name="Column39" dataDxfId="1545"/>
    <tableColumn id="40" name="Column40" dataDxfId="1546"/>
    <tableColumn id="41" name="Column41" dataDxfId="1547"/>
    <tableColumn id="42" name="Column42" dataDxfId="1548"/>
    <tableColumn id="43" name="Column43" dataDxfId="1549"/>
    <tableColumn id="44" name="Column44" dataDxfId="1550"/>
    <tableColumn id="45" name="Column45" dataDxfId="1551"/>
    <tableColumn id="46" name="Column46" dataDxfId="1552"/>
    <tableColumn id="47" name="Column47" dataDxfId="1553"/>
    <tableColumn id="48" name="Column48" dataDxfId="1554"/>
    <tableColumn id="49" name="Column49" dataDxfId="1555"/>
    <tableColumn id="50" name="Column50" dataDxfId="1556"/>
    <tableColumn id="51" name="Column51" dataDxfId="1557"/>
    <tableColumn id="52" name="Column52" dataDxfId="1558"/>
    <tableColumn id="53" name="Column53" dataDxfId="1559"/>
    <tableColumn id="54" name="Column54" dataDxfId="1560"/>
    <tableColumn id="55" name="Column55" dataDxfId="1561"/>
    <tableColumn id="56" name="Column56" dataDxfId="1562"/>
    <tableColumn id="57" name="Column57" dataDxfId="1563"/>
    <tableColumn id="58" name="Column58" dataDxfId="1564"/>
    <tableColumn id="59" name="Column59" dataDxfId="1565"/>
    <tableColumn id="60" name="Column60" dataDxfId="1566"/>
    <tableColumn id="61" name="Column61" dataDxfId="1567"/>
    <tableColumn id="62" name="Column62" dataDxfId="1568"/>
    <tableColumn id="63" name="Column63" dataDxfId="1569"/>
    <tableColumn id="64" name="Column64" dataDxfId="1570"/>
    <tableColumn id="65" name="Column65" dataDxfId="1571"/>
    <tableColumn id="66" name="Column66" dataDxfId="1572"/>
    <tableColumn id="67" name="Column67" dataDxfId="1573"/>
  </tableColumns>
  <tableStyleInfo name="Copy of Oct-2023-Roster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A5:BP32" headerRowCount="0">
  <tableColumns count="68">
    <tableColumn id="1" name="Column1" dataDxfId="1574"/>
    <tableColumn id="2" name="Column2" dataDxfId="1575"/>
    <tableColumn id="3" name="Column3" dataDxfId="1576"/>
    <tableColumn id="4" name="Column4" dataDxfId="1577"/>
    <tableColumn id="5" name="Column5" dataDxfId="1578"/>
    <tableColumn id="6" name="Column6" dataDxfId="1579"/>
    <tableColumn id="7" name="Column7" dataDxfId="1580"/>
    <tableColumn id="8" name="Column8" dataDxfId="1581"/>
    <tableColumn id="9" name="Column9" dataDxfId="1582"/>
    <tableColumn id="10" name="Column10" dataDxfId="1583"/>
    <tableColumn id="11" name="Column11" dataDxfId="1584"/>
    <tableColumn id="12" name="Column12" dataDxfId="1585"/>
    <tableColumn id="13" name="Column13" dataDxfId="1586"/>
    <tableColumn id="14" name="Column14" dataDxfId="1587"/>
    <tableColumn id="15" name="Column15" dataDxfId="1588"/>
    <tableColumn id="16" name="Column16" dataDxfId="1589"/>
    <tableColumn id="17" name="Column17" dataDxfId="1590"/>
    <tableColumn id="18" name="Column18" dataDxfId="1591"/>
    <tableColumn id="19" name="Column19" dataDxfId="1592"/>
    <tableColumn id="20" name="Column20" dataDxfId="1593"/>
    <tableColumn id="21" name="Column21" dataDxfId="1594"/>
    <tableColumn id="22" name="Column22" dataDxfId="1595"/>
    <tableColumn id="23" name="Column23" dataDxfId="1596"/>
    <tableColumn id="24" name="Column24" dataDxfId="1597"/>
    <tableColumn id="25" name="Column25" dataDxfId="1598"/>
    <tableColumn id="26" name="Column26" dataDxfId="1599"/>
    <tableColumn id="27" name="Column27" dataDxfId="1600"/>
    <tableColumn id="28" name="Column28" dataDxfId="1601"/>
    <tableColumn id="29" name="Column29" dataDxfId="1602"/>
    <tableColumn id="30" name="Column30" dataDxfId="1603"/>
    <tableColumn id="31" name="Column31" dataDxfId="1604"/>
    <tableColumn id="32" name="Column32" dataDxfId="1605"/>
    <tableColumn id="33" name="Column33" dataDxfId="1606"/>
    <tableColumn id="34" name="Column34" dataDxfId="1607"/>
    <tableColumn id="35" name="Column35" dataDxfId="1608"/>
    <tableColumn id="36" name="Column36" dataDxfId="1609"/>
    <tableColumn id="37" name="Column37" dataDxfId="1610"/>
    <tableColumn id="38" name="Column38" dataDxfId="1611"/>
    <tableColumn id="39" name="Column39" dataDxfId="1612"/>
    <tableColumn id="40" name="Column40" dataDxfId="1613"/>
    <tableColumn id="41" name="Column41" dataDxfId="1614"/>
    <tableColumn id="42" name="Column42" dataDxfId="1615"/>
    <tableColumn id="43" name="Column43" dataDxfId="1616"/>
    <tableColumn id="44" name="Column44" dataDxfId="1617"/>
    <tableColumn id="45" name="Column45" dataDxfId="1618"/>
    <tableColumn id="46" name="Column46" dataDxfId="1619"/>
    <tableColumn id="47" name="Column47" dataDxfId="1620"/>
    <tableColumn id="48" name="Column48" dataDxfId="1621"/>
    <tableColumn id="49" name="Column49" dataDxfId="1622"/>
    <tableColumn id="50" name="Column50" dataDxfId="1623"/>
    <tableColumn id="51" name="Column51" dataDxfId="1624"/>
    <tableColumn id="52" name="Column52" dataDxfId="1625"/>
    <tableColumn id="53" name="Column53" dataDxfId="1626"/>
    <tableColumn id="54" name="Column54" dataDxfId="1627"/>
    <tableColumn id="55" name="Column55" dataDxfId="1628"/>
    <tableColumn id="56" name="Column56" dataDxfId="1629"/>
    <tableColumn id="57" name="Column57" dataDxfId="1630"/>
    <tableColumn id="58" name="Column58" dataDxfId="1631"/>
    <tableColumn id="59" name="Column59" dataDxfId="1632"/>
    <tableColumn id="60" name="Column60" dataDxfId="1633"/>
    <tableColumn id="61" name="Column61" dataDxfId="1634"/>
    <tableColumn id="62" name="Column62" dataDxfId="1635"/>
    <tableColumn id="63" name="Column63" dataDxfId="1636"/>
    <tableColumn id="64" name="Column64" dataDxfId="1637"/>
    <tableColumn id="65" name="Column65" dataDxfId="1638"/>
    <tableColumn id="66" name="Column66" dataDxfId="1639"/>
    <tableColumn id="67" name="Column67" dataDxfId="1640"/>
    <tableColumn id="68" name="Column68" dataDxfId="1641"/>
  </tableColumns>
  <tableStyleInfo name="Sep-2023-Roster-style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B33:BP39" headerRowCount="0">
  <tableColumns count="67">
    <tableColumn id="1" name="Column1" dataDxfId="1642"/>
    <tableColumn id="2" name="Column2" dataDxfId="1643"/>
    <tableColumn id="3" name="Column3" dataDxfId="1644"/>
    <tableColumn id="4" name="Column4" dataDxfId="1645"/>
    <tableColumn id="5" name="Column5" dataDxfId="1646"/>
    <tableColumn id="6" name="Column6" dataDxfId="1647"/>
    <tableColumn id="7" name="Column7" dataDxfId="1648"/>
    <tableColumn id="8" name="Column8" dataDxfId="1649"/>
    <tableColumn id="9" name="Column9" dataDxfId="1650"/>
    <tableColumn id="10" name="Column10" dataDxfId="1651"/>
    <tableColumn id="11" name="Column11" dataDxfId="1652"/>
    <tableColumn id="12" name="Column12" dataDxfId="1653"/>
    <tableColumn id="13" name="Column13" dataDxfId="1654"/>
    <tableColumn id="14" name="Column14" dataDxfId="1655"/>
    <tableColumn id="15" name="Column15" dataDxfId="1656"/>
    <tableColumn id="16" name="Column16" dataDxfId="1657"/>
    <tableColumn id="17" name="Column17" dataDxfId="1658"/>
    <tableColumn id="18" name="Column18" dataDxfId="1659"/>
    <tableColumn id="19" name="Column19" dataDxfId="1660"/>
    <tableColumn id="20" name="Column20" dataDxfId="1661"/>
    <tableColumn id="21" name="Column21" dataDxfId="1662"/>
    <tableColumn id="22" name="Column22" dataDxfId="1663"/>
    <tableColumn id="23" name="Column23" dataDxfId="1664"/>
    <tableColumn id="24" name="Column24" dataDxfId="1665"/>
    <tableColumn id="25" name="Column25" dataDxfId="1666"/>
    <tableColumn id="26" name="Column26" dataDxfId="1667"/>
    <tableColumn id="27" name="Column27" dataDxfId="1668"/>
    <tableColumn id="28" name="Column28" dataDxfId="1669"/>
    <tableColumn id="29" name="Column29" dataDxfId="1670"/>
    <tableColumn id="30" name="Column30" dataDxfId="1671"/>
    <tableColumn id="31" name="Column31" dataDxfId="1672"/>
    <tableColumn id="32" name="Column32" dataDxfId="1673"/>
    <tableColumn id="33" name="Column33" dataDxfId="1674"/>
    <tableColumn id="34" name="Column34" dataDxfId="1675"/>
    <tableColumn id="35" name="Column35" dataDxfId="1676"/>
    <tableColumn id="36" name="Column36" dataDxfId="1677"/>
    <tableColumn id="37" name="Column37" dataDxfId="1678"/>
    <tableColumn id="38" name="Column38" dataDxfId="1679"/>
    <tableColumn id="39" name="Column39" dataDxfId="1680"/>
    <tableColumn id="40" name="Column40" dataDxfId="1681"/>
    <tableColumn id="41" name="Column41" dataDxfId="1682"/>
    <tableColumn id="42" name="Column42" dataDxfId="1683"/>
    <tableColumn id="43" name="Column43" dataDxfId="1684"/>
    <tableColumn id="44" name="Column44" dataDxfId="1685"/>
    <tableColumn id="45" name="Column45" dataDxfId="1686"/>
    <tableColumn id="46" name="Column46" dataDxfId="1687"/>
    <tableColumn id="47" name="Column47" dataDxfId="1688"/>
    <tableColumn id="48" name="Column48" dataDxfId="1689"/>
    <tableColumn id="49" name="Column49" dataDxfId="1690"/>
    <tableColumn id="50" name="Column50" dataDxfId="1691"/>
    <tableColumn id="51" name="Column51" dataDxfId="1692"/>
    <tableColumn id="52" name="Column52" dataDxfId="1693"/>
    <tableColumn id="53" name="Column53" dataDxfId="1694"/>
    <tableColumn id="54" name="Column54" dataDxfId="1695"/>
    <tableColumn id="55" name="Column55" dataDxfId="1696"/>
    <tableColumn id="56" name="Column56" dataDxfId="1697"/>
    <tableColumn id="57" name="Column57" dataDxfId="1698"/>
    <tableColumn id="58" name="Column58" dataDxfId="1699"/>
    <tableColumn id="59" name="Column59" dataDxfId="1700"/>
    <tableColumn id="60" name="Column60" dataDxfId="1701"/>
    <tableColumn id="61" name="Column61" dataDxfId="1702"/>
    <tableColumn id="62" name="Column62" dataDxfId="1703"/>
    <tableColumn id="63" name="Column63" dataDxfId="1704"/>
    <tableColumn id="64" name="Column64" dataDxfId="1705"/>
    <tableColumn id="65" name="Column65" dataDxfId="1706"/>
    <tableColumn id="66" name="Column66" dataDxfId="1707"/>
    <tableColumn id="67" name="Column67" dataDxfId="1708"/>
  </tableColumns>
  <tableStyleInfo name="Sep-2023-Roster-style 2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A5:BP29" headerRowCount="0">
  <tableColumns count="68">
    <tableColumn id="1" name="Column1" dataDxfId="1709"/>
    <tableColumn id="2" name="Column2" dataDxfId="1710"/>
    <tableColumn id="3" name="Column3" dataDxfId="1711"/>
    <tableColumn id="4" name="Column4" dataDxfId="1712"/>
    <tableColumn id="5" name="Column5" dataDxfId="1713"/>
    <tableColumn id="6" name="Column6" dataDxfId="1714"/>
    <tableColumn id="7" name="Column7" dataDxfId="1715"/>
    <tableColumn id="8" name="Column8" dataDxfId="1716"/>
    <tableColumn id="9" name="Column9" dataDxfId="1717"/>
    <tableColumn id="10" name="Column10" dataDxfId="1718"/>
    <tableColumn id="11" name="Column11" dataDxfId="1719"/>
    <tableColumn id="12" name="Column12" dataDxfId="1720"/>
    <tableColumn id="13" name="Column13" dataDxfId="1721"/>
    <tableColumn id="14" name="Column14" dataDxfId="1722"/>
    <tableColumn id="15" name="Column15" dataDxfId="1723"/>
    <tableColumn id="16" name="Column16" dataDxfId="1724"/>
    <tableColumn id="17" name="Column17" dataDxfId="1725"/>
    <tableColumn id="18" name="Column18" dataDxfId="1726"/>
    <tableColumn id="19" name="Column19" dataDxfId="1727"/>
    <tableColumn id="20" name="Column20" dataDxfId="1728"/>
    <tableColumn id="21" name="Column21" dataDxfId="1729"/>
    <tableColumn id="22" name="Column22" dataDxfId="1730"/>
    <tableColumn id="23" name="Column23" dataDxfId="1731"/>
    <tableColumn id="24" name="Column24" dataDxfId="1732"/>
    <tableColumn id="25" name="Column25" dataDxfId="1733"/>
    <tableColumn id="26" name="Column26" dataDxfId="1734"/>
    <tableColumn id="27" name="Column27" dataDxfId="1735"/>
    <tableColumn id="28" name="Column28" dataDxfId="1736"/>
    <tableColumn id="29" name="Column29" dataDxfId="1737"/>
    <tableColumn id="30" name="Column30" dataDxfId="1738"/>
    <tableColumn id="31" name="Column31" dataDxfId="1739"/>
    <tableColumn id="32" name="Column32" dataDxfId="1740"/>
    <tableColumn id="33" name="Column33" dataDxfId="1741"/>
    <tableColumn id="34" name="Column34" dataDxfId="1742"/>
    <tableColumn id="35" name="Column35" dataDxfId="1743"/>
    <tableColumn id="36" name="Column36" dataDxfId="1744"/>
    <tableColumn id="37" name="Column37" dataDxfId="1745"/>
    <tableColumn id="38" name="Column38" dataDxfId="1746"/>
    <tableColumn id="39" name="Column39" dataDxfId="1747"/>
    <tableColumn id="40" name="Column40" dataDxfId="1748"/>
    <tableColumn id="41" name="Column41" dataDxfId="1749"/>
    <tableColumn id="42" name="Column42" dataDxfId="1750"/>
    <tableColumn id="43" name="Column43" dataDxfId="1751"/>
    <tableColumn id="44" name="Column44" dataDxfId="1752"/>
    <tableColumn id="45" name="Column45" dataDxfId="1753"/>
    <tableColumn id="46" name="Column46" dataDxfId="1754"/>
    <tableColumn id="47" name="Column47" dataDxfId="1755"/>
    <tableColumn id="48" name="Column48" dataDxfId="1756"/>
    <tableColumn id="49" name="Column49" dataDxfId="1757"/>
    <tableColumn id="50" name="Column50" dataDxfId="1758"/>
    <tableColumn id="51" name="Column51" dataDxfId="1759"/>
    <tableColumn id="52" name="Column52" dataDxfId="1760"/>
    <tableColumn id="53" name="Column53" dataDxfId="1761"/>
    <tableColumn id="54" name="Column54" dataDxfId="1762"/>
    <tableColumn id="55" name="Column55" dataDxfId="1763"/>
    <tableColumn id="56" name="Column56" dataDxfId="1764"/>
    <tableColumn id="57" name="Column57" dataDxfId="1765"/>
    <tableColumn id="58" name="Column58" dataDxfId="1766"/>
    <tableColumn id="59" name="Column59" dataDxfId="1767"/>
    <tableColumn id="60" name="Column60" dataDxfId="1768"/>
    <tableColumn id="61" name="Column61" dataDxfId="1769"/>
    <tableColumn id="62" name="Column62" dataDxfId="1770"/>
    <tableColumn id="63" name="Column63" dataDxfId="1771"/>
    <tableColumn id="64" name="Column64" dataDxfId="1772"/>
    <tableColumn id="65" name="Column65" dataDxfId="1773"/>
    <tableColumn id="66" name="Column66" dataDxfId="1774"/>
    <tableColumn id="67" name="Column67" dataDxfId="1775"/>
    <tableColumn id="68" name="Column68" dataDxfId="1776"/>
  </tableColumns>
  <tableStyleInfo name="Oct-2023-Roster-style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B30:BP36" headerRowCount="0">
  <tableColumns count="67">
    <tableColumn id="1" name="Column1" dataDxfId="1777"/>
    <tableColumn id="2" name="Column2" dataDxfId="1778"/>
    <tableColumn id="3" name="Column3" dataDxfId="1779"/>
    <tableColumn id="4" name="Column4" dataDxfId="1780"/>
    <tableColumn id="5" name="Column5" dataDxfId="1781"/>
    <tableColumn id="6" name="Column6" dataDxfId="1782"/>
    <tableColumn id="7" name="Column7" dataDxfId="1783"/>
    <tableColumn id="8" name="Column8" dataDxfId="1784"/>
    <tableColumn id="9" name="Column9" dataDxfId="1785"/>
    <tableColumn id="10" name="Column10" dataDxfId="1786"/>
    <tableColumn id="11" name="Column11" dataDxfId="1787"/>
    <tableColumn id="12" name="Column12" dataDxfId="1788"/>
    <tableColumn id="13" name="Column13" dataDxfId="1789"/>
    <tableColumn id="14" name="Column14" dataDxfId="1790"/>
    <tableColumn id="15" name="Column15" dataDxfId="1791"/>
    <tableColumn id="16" name="Column16" dataDxfId="1792"/>
    <tableColumn id="17" name="Column17" dataDxfId="1793"/>
    <tableColumn id="18" name="Column18" dataDxfId="1794"/>
    <tableColumn id="19" name="Column19" dataDxfId="1795"/>
    <tableColumn id="20" name="Column20" dataDxfId="1796"/>
    <tableColumn id="21" name="Column21" dataDxfId="1797"/>
    <tableColumn id="22" name="Column22" dataDxfId="1798"/>
    <tableColumn id="23" name="Column23" dataDxfId="1799"/>
    <tableColumn id="24" name="Column24" dataDxfId="1800"/>
    <tableColumn id="25" name="Column25" dataDxfId="1801"/>
    <tableColumn id="26" name="Column26" dataDxfId="1802"/>
    <tableColumn id="27" name="Column27" dataDxfId="1803"/>
    <tableColumn id="28" name="Column28" dataDxfId="1804"/>
    <tableColumn id="29" name="Column29" dataDxfId="1805"/>
    <tableColumn id="30" name="Column30" dataDxfId="1806"/>
    <tableColumn id="31" name="Column31" dataDxfId="1807"/>
    <tableColumn id="32" name="Column32" dataDxfId="1808"/>
    <tableColumn id="33" name="Column33" dataDxfId="1809"/>
    <tableColumn id="34" name="Column34" dataDxfId="1810"/>
    <tableColumn id="35" name="Column35" dataDxfId="1811"/>
    <tableColumn id="36" name="Column36" dataDxfId="1812"/>
    <tableColumn id="37" name="Column37" dataDxfId="1813"/>
    <tableColumn id="38" name="Column38" dataDxfId="1814"/>
    <tableColumn id="39" name="Column39" dataDxfId="1815"/>
    <tableColumn id="40" name="Column40" dataDxfId="1816"/>
    <tableColumn id="41" name="Column41" dataDxfId="1817"/>
    <tableColumn id="42" name="Column42" dataDxfId="1818"/>
    <tableColumn id="43" name="Column43" dataDxfId="1819"/>
    <tableColumn id="44" name="Column44" dataDxfId="1820"/>
    <tableColumn id="45" name="Column45" dataDxfId="1821"/>
    <tableColumn id="46" name="Column46" dataDxfId="1822"/>
    <tableColumn id="47" name="Column47" dataDxfId="1823"/>
    <tableColumn id="48" name="Column48" dataDxfId="1824"/>
    <tableColumn id="49" name="Column49" dataDxfId="1825"/>
    <tableColumn id="50" name="Column50" dataDxfId="1826"/>
    <tableColumn id="51" name="Column51" dataDxfId="1827"/>
    <tableColumn id="52" name="Column52" dataDxfId="1828"/>
    <tableColumn id="53" name="Column53" dataDxfId="1829"/>
    <tableColumn id="54" name="Column54" dataDxfId="1830"/>
    <tableColumn id="55" name="Column55" dataDxfId="1831"/>
    <tableColumn id="56" name="Column56" dataDxfId="1832"/>
    <tableColumn id="57" name="Column57" dataDxfId="1833"/>
    <tableColumn id="58" name="Column58" dataDxfId="1834"/>
    <tableColumn id="59" name="Column59" dataDxfId="1835"/>
    <tableColumn id="60" name="Column60" dataDxfId="1836"/>
    <tableColumn id="61" name="Column61" dataDxfId="1837"/>
    <tableColumn id="62" name="Column62" dataDxfId="1838"/>
    <tableColumn id="63" name="Column63" dataDxfId="1839"/>
    <tableColumn id="64" name="Column64" dataDxfId="1840"/>
    <tableColumn id="65" name="Column65" dataDxfId="1841"/>
    <tableColumn id="66" name="Column66" dataDxfId="1842"/>
    <tableColumn id="67" name="Column67" dataDxfId="1843"/>
  </tableColumns>
  <tableStyleInfo name="Oct-2023-Roster-style 2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A5:BP29" headerRowCount="0">
  <tableColumns count="68">
    <tableColumn id="1" name="Column1" dataDxfId="1844"/>
    <tableColumn id="2" name="Column2" dataDxfId="1845"/>
    <tableColumn id="3" name="Column3" dataDxfId="1846"/>
    <tableColumn id="4" name="Column4" dataDxfId="1847"/>
    <tableColumn id="5" name="Column5" dataDxfId="1848"/>
    <tableColumn id="6" name="Column6" dataDxfId="1849"/>
    <tableColumn id="7" name="Column7" dataDxfId="1850"/>
    <tableColumn id="8" name="Column8" dataDxfId="1851"/>
    <tableColumn id="9" name="Column9" dataDxfId="1852"/>
    <tableColumn id="10" name="Column10" dataDxfId="1853"/>
    <tableColumn id="11" name="Column11" dataDxfId="1854"/>
    <tableColumn id="12" name="Column12" dataDxfId="1855"/>
    <tableColumn id="13" name="Column13" dataDxfId="1856"/>
    <tableColumn id="14" name="Column14" dataDxfId="1857"/>
    <tableColumn id="15" name="Column15" dataDxfId="1858"/>
    <tableColumn id="16" name="Column16" dataDxfId="1859"/>
    <tableColumn id="17" name="Column17" dataDxfId="1860"/>
    <tableColumn id="18" name="Column18" dataDxfId="1861"/>
    <tableColumn id="19" name="Column19" dataDxfId="1862"/>
    <tableColumn id="20" name="Column20" dataDxfId="1863"/>
    <tableColumn id="21" name="Column21" dataDxfId="1864"/>
    <tableColumn id="22" name="Column22" dataDxfId="1865"/>
    <tableColumn id="23" name="Column23" dataDxfId="1866"/>
    <tableColumn id="24" name="Column24" dataDxfId="1867"/>
    <tableColumn id="25" name="Column25" dataDxfId="1868"/>
    <tableColumn id="26" name="Column26" dataDxfId="1869"/>
    <tableColumn id="27" name="Column27" dataDxfId="1870"/>
    <tableColumn id="28" name="Column28" dataDxfId="1871"/>
    <tableColumn id="29" name="Column29" dataDxfId="1872"/>
    <tableColumn id="30" name="Column30" dataDxfId="1873"/>
    <tableColumn id="31" name="Column31" dataDxfId="1874"/>
    <tableColumn id="32" name="Column32" dataDxfId="1875"/>
    <tableColumn id="33" name="Column33" dataDxfId="1876"/>
    <tableColumn id="34" name="Column34" dataDxfId="1877"/>
    <tableColumn id="35" name="Column35" dataDxfId="1878"/>
    <tableColumn id="36" name="Column36" dataDxfId="1879"/>
    <tableColumn id="37" name="Column37" dataDxfId="1880"/>
    <tableColumn id="38" name="Column38" dataDxfId="1881"/>
    <tableColumn id="39" name="Column39" dataDxfId="1882"/>
    <tableColumn id="40" name="Column40" dataDxfId="1883"/>
    <tableColumn id="41" name="Column41" dataDxfId="1884"/>
    <tableColumn id="42" name="Column42" dataDxfId="1885"/>
    <tableColumn id="43" name="Column43" dataDxfId="1886"/>
    <tableColumn id="44" name="Column44" dataDxfId="1887"/>
    <tableColumn id="45" name="Column45" dataDxfId="1888"/>
    <tableColumn id="46" name="Column46" dataDxfId="1889"/>
    <tableColumn id="47" name="Column47" dataDxfId="1890"/>
    <tableColumn id="48" name="Column48" dataDxfId="1891"/>
    <tableColumn id="49" name="Column49" dataDxfId="1892"/>
    <tableColumn id="50" name="Column50" dataDxfId="1893"/>
    <tableColumn id="51" name="Column51" dataDxfId="1894"/>
    <tableColumn id="52" name="Column52" dataDxfId="1895"/>
    <tableColumn id="53" name="Column53" dataDxfId="1896"/>
    <tableColumn id="54" name="Column54" dataDxfId="1897"/>
    <tableColumn id="55" name="Column55" dataDxfId="1898"/>
    <tableColumn id="56" name="Column56" dataDxfId="1899"/>
    <tableColumn id="57" name="Column57" dataDxfId="1900"/>
    <tableColumn id="58" name="Column58" dataDxfId="1901"/>
    <tableColumn id="59" name="Column59" dataDxfId="1902"/>
    <tableColumn id="60" name="Column60" dataDxfId="1903"/>
    <tableColumn id="61" name="Column61" dataDxfId="1904"/>
    <tableColumn id="62" name="Column62" dataDxfId="1905"/>
    <tableColumn id="63" name="Column63" dataDxfId="1906"/>
    <tableColumn id="64" name="Column64" dataDxfId="1907"/>
    <tableColumn id="65" name="Column65" dataDxfId="1908"/>
    <tableColumn id="66" name="Column66" dataDxfId="1909"/>
    <tableColumn id="67" name="Column67" dataDxfId="1910"/>
    <tableColumn id="68" name="Column68" dataDxfId="1911"/>
  </tableColumns>
  <tableStyleInfo name="Nov-2023-Roster-style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B30:BP36" headerRowCount="0">
  <tableColumns count="67">
    <tableColumn id="1" name="Column1" dataDxfId="1912"/>
    <tableColumn id="2" name="Column2" dataDxfId="1913"/>
    <tableColumn id="3" name="Column3" dataDxfId="1914"/>
    <tableColumn id="4" name="Column4" dataDxfId="1915"/>
    <tableColumn id="5" name="Column5" dataDxfId="1916"/>
    <tableColumn id="6" name="Column6" dataDxfId="1917"/>
    <tableColumn id="7" name="Column7" dataDxfId="1918"/>
    <tableColumn id="8" name="Column8" dataDxfId="1919"/>
    <tableColumn id="9" name="Column9" dataDxfId="1920"/>
    <tableColumn id="10" name="Column10" dataDxfId="1921"/>
    <tableColumn id="11" name="Column11" dataDxfId="1922"/>
    <tableColumn id="12" name="Column12" dataDxfId="1923"/>
    <tableColumn id="13" name="Column13" dataDxfId="1924"/>
    <tableColumn id="14" name="Column14" dataDxfId="1925"/>
    <tableColumn id="15" name="Column15" dataDxfId="1926"/>
    <tableColumn id="16" name="Column16" dataDxfId="1927"/>
    <tableColumn id="17" name="Column17" dataDxfId="1928"/>
    <tableColumn id="18" name="Column18" dataDxfId="1929"/>
    <tableColumn id="19" name="Column19" dataDxfId="1930"/>
    <tableColumn id="20" name="Column20" dataDxfId="1931"/>
    <tableColumn id="21" name="Column21" dataDxfId="1932"/>
    <tableColumn id="22" name="Column22" dataDxfId="1933"/>
    <tableColumn id="23" name="Column23" dataDxfId="1934"/>
    <tableColumn id="24" name="Column24" dataDxfId="1935"/>
    <tableColumn id="25" name="Column25" dataDxfId="1936"/>
    <tableColumn id="26" name="Column26" dataDxfId="1937"/>
    <tableColumn id="27" name="Column27" dataDxfId="1938"/>
    <tableColumn id="28" name="Column28" dataDxfId="1939"/>
    <tableColumn id="29" name="Column29" dataDxfId="1940"/>
    <tableColumn id="30" name="Column30" dataDxfId="1941"/>
    <tableColumn id="31" name="Column31" dataDxfId="1942"/>
    <tableColumn id="32" name="Column32" dataDxfId="1943"/>
    <tableColumn id="33" name="Column33" dataDxfId="1944"/>
    <tableColumn id="34" name="Column34" dataDxfId="1945"/>
    <tableColumn id="35" name="Column35" dataDxfId="1946"/>
    <tableColumn id="36" name="Column36" dataDxfId="1947"/>
    <tableColumn id="37" name="Column37" dataDxfId="1948"/>
    <tableColumn id="38" name="Column38" dataDxfId="1949"/>
    <tableColumn id="39" name="Column39" dataDxfId="1950"/>
    <tableColumn id="40" name="Column40" dataDxfId="1951"/>
    <tableColumn id="41" name="Column41" dataDxfId="1952"/>
    <tableColumn id="42" name="Column42" dataDxfId="1953"/>
    <tableColumn id="43" name="Column43" dataDxfId="1954"/>
    <tableColumn id="44" name="Column44" dataDxfId="1955"/>
    <tableColumn id="45" name="Column45" dataDxfId="1956"/>
    <tableColumn id="46" name="Column46" dataDxfId="1957"/>
    <tableColumn id="47" name="Column47" dataDxfId="1958"/>
    <tableColumn id="48" name="Column48" dataDxfId="1959"/>
    <tableColumn id="49" name="Column49" dataDxfId="1960"/>
    <tableColumn id="50" name="Column50" dataDxfId="1961"/>
    <tableColumn id="51" name="Column51" dataDxfId="1962"/>
    <tableColumn id="52" name="Column52" dataDxfId="1963"/>
    <tableColumn id="53" name="Column53" dataDxfId="1964"/>
    <tableColumn id="54" name="Column54" dataDxfId="1965"/>
    <tableColumn id="55" name="Column55" dataDxfId="1966"/>
    <tableColumn id="56" name="Column56" dataDxfId="1967"/>
    <tableColumn id="57" name="Column57" dataDxfId="1968"/>
    <tableColumn id="58" name="Column58" dataDxfId="1969"/>
    <tableColumn id="59" name="Column59" dataDxfId="1970"/>
    <tableColumn id="60" name="Column60" dataDxfId="1971"/>
    <tableColumn id="61" name="Column61" dataDxfId="1972"/>
    <tableColumn id="62" name="Column62" dataDxfId="1973"/>
    <tableColumn id="63" name="Column63" dataDxfId="1974"/>
    <tableColumn id="64" name="Column64" dataDxfId="1975"/>
    <tableColumn id="65" name="Column65" dataDxfId="1976"/>
    <tableColumn id="66" name="Column66" dataDxfId="1977"/>
    <tableColumn id="67" name="Column67" dataDxfId="1978"/>
  </tableColumns>
  <tableStyleInfo name="Nov-2023-Roster-style 2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A5:BP39" headerRowCount="0">
  <tableColumns count="68">
    <tableColumn id="1" name="Column1" dataDxfId="1979"/>
    <tableColumn id="2" name="Column2" dataDxfId="1980"/>
    <tableColumn id="3" name="Column3" dataDxfId="1981"/>
    <tableColumn id="4" name="Column4" dataDxfId="1982"/>
    <tableColumn id="5" name="Column5" dataDxfId="1983"/>
    <tableColumn id="6" name="Column6" dataDxfId="1984"/>
    <tableColumn id="7" name="Column7" dataDxfId="1985"/>
    <tableColumn id="8" name="Column8" dataDxfId="1986"/>
    <tableColumn id="9" name="Column9" dataDxfId="1987"/>
    <tableColumn id="10" name="Column10" dataDxfId="1988"/>
    <tableColumn id="11" name="Column11" dataDxfId="1989"/>
    <tableColumn id="12" name="Column12" dataDxfId="1990"/>
    <tableColumn id="13" name="Column13" dataDxfId="1991"/>
    <tableColumn id="14" name="Column14" dataDxfId="1992"/>
    <tableColumn id="15" name="Column15" dataDxfId="1993"/>
    <tableColumn id="16" name="Column16" dataDxfId="1994"/>
    <tableColumn id="17" name="Column17" dataDxfId="1995"/>
    <tableColumn id="18" name="Column18" dataDxfId="1996"/>
    <tableColumn id="19" name="Column19" dataDxfId="1997"/>
    <tableColumn id="20" name="Column20" dataDxfId="1998"/>
    <tableColumn id="21" name="Column21" dataDxfId="1999"/>
    <tableColumn id="22" name="Column22" dataDxfId="2000"/>
    <tableColumn id="23" name="Column23" dataDxfId="2001"/>
    <tableColumn id="24" name="Column24" dataDxfId="2002"/>
    <tableColumn id="25" name="Column25" dataDxfId="2003"/>
    <tableColumn id="26" name="Column26" dataDxfId="2004"/>
    <tableColumn id="27" name="Column27" dataDxfId="2005"/>
    <tableColumn id="28" name="Column28" dataDxfId="2006"/>
    <tableColumn id="29" name="Column29" dataDxfId="2007"/>
    <tableColumn id="30" name="Column30" dataDxfId="2008"/>
    <tableColumn id="31" name="Column31" dataDxfId="2009"/>
    <tableColumn id="32" name="Column32" dataDxfId="2010"/>
    <tableColumn id="33" name="Column33" dataDxfId="2011"/>
    <tableColumn id="34" name="Column34" dataDxfId="2012"/>
    <tableColumn id="35" name="Column35" dataDxfId="2013"/>
    <tableColumn id="36" name="Column36" dataDxfId="2014"/>
    <tableColumn id="37" name="Column37" dataDxfId="2015"/>
    <tableColumn id="38" name="Column38" dataDxfId="2016"/>
    <tableColumn id="39" name="Column39" dataDxfId="2017"/>
    <tableColumn id="40" name="Column40" dataDxfId="2018"/>
    <tableColumn id="41" name="Column41" dataDxfId="2019"/>
    <tableColumn id="42" name="Column42" dataDxfId="2020"/>
    <tableColumn id="43" name="Column43" dataDxfId="2021"/>
    <tableColumn id="44" name="Column44" dataDxfId="2022"/>
    <tableColumn id="45" name="Column45" dataDxfId="2023"/>
    <tableColumn id="46" name="Column46" dataDxfId="2024"/>
    <tableColumn id="47" name="Column47" dataDxfId="2025"/>
    <tableColumn id="48" name="Column48" dataDxfId="2026"/>
    <tableColumn id="49" name="Column49" dataDxfId="2027"/>
    <tableColumn id="50" name="Column50" dataDxfId="2028"/>
    <tableColumn id="51" name="Column51" dataDxfId="2029"/>
    <tableColumn id="52" name="Column52" dataDxfId="2030"/>
    <tableColumn id="53" name="Column53" dataDxfId="2031"/>
    <tableColumn id="54" name="Column54" dataDxfId="2032"/>
    <tableColumn id="55" name="Column55" dataDxfId="2033"/>
    <tableColumn id="56" name="Column56" dataDxfId="2034"/>
    <tableColumn id="57" name="Column57" dataDxfId="2035"/>
    <tableColumn id="58" name="Column58" dataDxfId="2036"/>
    <tableColumn id="59" name="Column59" dataDxfId="2037"/>
    <tableColumn id="60" name="Column60" dataDxfId="2038"/>
    <tableColumn id="61" name="Column61" dataDxfId="2039"/>
    <tableColumn id="62" name="Column62" dataDxfId="2040"/>
    <tableColumn id="63" name="Column63" dataDxfId="2041"/>
    <tableColumn id="64" name="Column64" dataDxfId="2042"/>
    <tableColumn id="65" name="Column65" dataDxfId="2043"/>
    <tableColumn id="66" name="Column66" dataDxfId="2044"/>
    <tableColumn id="67" name="Column67" dataDxfId="2045"/>
    <tableColumn id="68" name="Column68" dataDxfId="2046"/>
  </tableColumns>
  <tableStyleInfo name="Oct-2022-Roster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B40:BP47" headerRowCount="0">
  <tableColumns count="67">
    <tableColumn id="1" name="Column1" dataDxfId="2047"/>
    <tableColumn id="2" name="Column2" dataDxfId="2048"/>
    <tableColumn id="3" name="Column3" dataDxfId="2049"/>
    <tableColumn id="4" name="Column4" dataDxfId="2050"/>
    <tableColumn id="5" name="Column5" dataDxfId="2051"/>
    <tableColumn id="6" name="Column6" dataDxfId="2052"/>
    <tableColumn id="7" name="Column7" dataDxfId="2053"/>
    <tableColumn id="8" name="Column8" dataDxfId="2054"/>
    <tableColumn id="9" name="Column9" dataDxfId="2055"/>
    <tableColumn id="10" name="Column10" dataDxfId="2056"/>
    <tableColumn id="11" name="Column11" dataDxfId="2057"/>
    <tableColumn id="12" name="Column12" dataDxfId="2058"/>
    <tableColumn id="13" name="Column13" dataDxfId="2059"/>
    <tableColumn id="14" name="Column14" dataDxfId="2060"/>
    <tableColumn id="15" name="Column15" dataDxfId="2061"/>
    <tableColumn id="16" name="Column16" dataDxfId="2062"/>
    <tableColumn id="17" name="Column17" dataDxfId="2063"/>
    <tableColumn id="18" name="Column18" dataDxfId="2064"/>
    <tableColumn id="19" name="Column19" dataDxfId="2065"/>
    <tableColumn id="20" name="Column20" dataDxfId="2066"/>
    <tableColumn id="21" name="Column21" dataDxfId="2067"/>
    <tableColumn id="22" name="Column22" dataDxfId="2068"/>
    <tableColumn id="23" name="Column23" dataDxfId="2069"/>
    <tableColumn id="24" name="Column24" dataDxfId="2070"/>
    <tableColumn id="25" name="Column25" dataDxfId="2071"/>
    <tableColumn id="26" name="Column26" dataDxfId="2072"/>
    <tableColumn id="27" name="Column27" dataDxfId="2073"/>
    <tableColumn id="28" name="Column28" dataDxfId="2074"/>
    <tableColumn id="29" name="Column29" dataDxfId="2075"/>
    <tableColumn id="30" name="Column30" dataDxfId="2076"/>
    <tableColumn id="31" name="Column31" dataDxfId="2077"/>
    <tableColumn id="32" name="Column32" dataDxfId="2078"/>
    <tableColumn id="33" name="Column33" dataDxfId="2079"/>
    <tableColumn id="34" name="Column34" dataDxfId="2080"/>
    <tableColumn id="35" name="Column35" dataDxfId="2081"/>
    <tableColumn id="36" name="Column36" dataDxfId="2082"/>
    <tableColumn id="37" name="Column37" dataDxfId="2083"/>
    <tableColumn id="38" name="Column38" dataDxfId="2084"/>
    <tableColumn id="39" name="Column39" dataDxfId="2085"/>
    <tableColumn id="40" name="Column40" dataDxfId="2086"/>
    <tableColumn id="41" name="Column41" dataDxfId="2087"/>
    <tableColumn id="42" name="Column42" dataDxfId="2088"/>
    <tableColumn id="43" name="Column43" dataDxfId="2089"/>
    <tableColumn id="44" name="Column44" dataDxfId="2090"/>
    <tableColumn id="45" name="Column45" dataDxfId="2091"/>
    <tableColumn id="46" name="Column46" dataDxfId="2092"/>
    <tableColumn id="47" name="Column47" dataDxfId="2093"/>
    <tableColumn id="48" name="Column48" dataDxfId="2094"/>
    <tableColumn id="49" name="Column49" dataDxfId="2095"/>
    <tableColumn id="50" name="Column50" dataDxfId="2096"/>
    <tableColumn id="51" name="Column51" dataDxfId="2097"/>
    <tableColumn id="52" name="Column52" dataDxfId="2098"/>
    <tableColumn id="53" name="Column53" dataDxfId="2099"/>
    <tableColumn id="54" name="Column54" dataDxfId="2100"/>
    <tableColumn id="55" name="Column55" dataDxfId="2101"/>
    <tableColumn id="56" name="Column56" dataDxfId="2102"/>
    <tableColumn id="57" name="Column57" dataDxfId="2103"/>
    <tableColumn id="58" name="Column58" dataDxfId="2104"/>
    <tableColumn id="59" name="Column59" dataDxfId="2105"/>
    <tableColumn id="60" name="Column60" dataDxfId="2106"/>
    <tableColumn id="61" name="Column61" dataDxfId="2107"/>
    <tableColumn id="62" name="Column62" dataDxfId="2108"/>
    <tableColumn id="63" name="Column63" dataDxfId="2109"/>
    <tableColumn id="64" name="Column64" dataDxfId="2110"/>
    <tableColumn id="65" name="Column65" dataDxfId="2111"/>
    <tableColumn id="66" name="Column66" dataDxfId="2112"/>
    <tableColumn id="67" name="Column67" dataDxfId="2113"/>
  </tableColumns>
  <tableStyleInfo name="Oct-2022-Roster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A5:BP36" headerRowCount="0">
  <tableColumns count="68">
    <tableColumn id="1" name="Column1" dataDxfId="2115"/>
    <tableColumn id="2" name="Column2" dataDxfId="2116"/>
    <tableColumn id="3" name="Column3" dataDxfId="2117"/>
    <tableColumn id="4" name="Column4" dataDxfId="2118"/>
    <tableColumn id="5" name="Column5" dataDxfId="2119"/>
    <tableColumn id="6" name="Column6" dataDxfId="2120"/>
    <tableColumn id="7" name="Column7" dataDxfId="2121"/>
    <tableColumn id="8" name="Column8" dataDxfId="2122"/>
    <tableColumn id="9" name="Column9" dataDxfId="2123"/>
    <tableColumn id="10" name="Column10" dataDxfId="2124"/>
    <tableColumn id="11" name="Column11" dataDxfId="2125"/>
    <tableColumn id="12" name="Column12" dataDxfId="2126"/>
    <tableColumn id="13" name="Column13" dataDxfId="2127"/>
    <tableColumn id="14" name="Column14" dataDxfId="2128"/>
    <tableColumn id="15" name="Column15" dataDxfId="2129"/>
    <tableColumn id="16" name="Column16" dataDxfId="2130"/>
    <tableColumn id="17" name="Column17" dataDxfId="2131"/>
    <tableColumn id="18" name="Column18" dataDxfId="2132"/>
    <tableColumn id="19" name="Column19" dataDxfId="2133"/>
    <tableColumn id="20" name="Column20" dataDxfId="2134"/>
    <tableColumn id="21" name="Column21" dataDxfId="2135"/>
    <tableColumn id="22" name="Column22" dataDxfId="2136"/>
    <tableColumn id="23" name="Column23" dataDxfId="2137"/>
    <tableColumn id="24" name="Column24" dataDxfId="2138"/>
    <tableColumn id="25" name="Column25" dataDxfId="2139"/>
    <tableColumn id="26" name="Column26" dataDxfId="2140"/>
    <tableColumn id="27" name="Column27" dataDxfId="2141"/>
    <tableColumn id="28" name="Column28" dataDxfId="2142"/>
    <tableColumn id="29" name="Column29" dataDxfId="2143"/>
    <tableColumn id="30" name="Column30" dataDxfId="2144"/>
    <tableColumn id="31" name="Column31" dataDxfId="2145"/>
    <tableColumn id="32" name="Column32" dataDxfId="2146"/>
    <tableColumn id="33" name="Column33" dataDxfId="2147"/>
    <tableColumn id="34" name="Column34" dataDxfId="2148"/>
    <tableColumn id="35" name="Column35" dataDxfId="2149"/>
    <tableColumn id="36" name="Column36" dataDxfId="2150"/>
    <tableColumn id="37" name="Column37" dataDxfId="2151"/>
    <tableColumn id="38" name="Column38" dataDxfId="2152"/>
    <tableColumn id="39" name="Column39" dataDxfId="2153"/>
    <tableColumn id="40" name="Column40" dataDxfId="2154"/>
    <tableColumn id="41" name="Column41" dataDxfId="2155"/>
    <tableColumn id="42" name="Column42" dataDxfId="2156"/>
    <tableColumn id="43" name="Column43" dataDxfId="2157"/>
    <tableColumn id="44" name="Column44" dataDxfId="2158"/>
    <tableColumn id="45" name="Column45" dataDxfId="2159"/>
    <tableColumn id="46" name="Column46" dataDxfId="2160"/>
    <tableColumn id="47" name="Column47" dataDxfId="2161"/>
    <tableColumn id="48" name="Column48" dataDxfId="2162"/>
    <tableColumn id="49" name="Column49" dataDxfId="2163"/>
    <tableColumn id="50" name="Column50" dataDxfId="2164"/>
    <tableColumn id="51" name="Column51" dataDxfId="2165"/>
    <tableColumn id="52" name="Column52" dataDxfId="2166"/>
    <tableColumn id="53" name="Column53" dataDxfId="2167"/>
    <tableColumn id="54" name="Column54" dataDxfId="2168"/>
    <tableColumn id="55" name="Column55" dataDxfId="2169"/>
    <tableColumn id="56" name="Column56" dataDxfId="2170"/>
    <tableColumn id="57" name="Column57" dataDxfId="2171"/>
    <tableColumn id="58" name="Column58" dataDxfId="2172"/>
    <tableColumn id="59" name="Column59" dataDxfId="2173"/>
    <tableColumn id="60" name="Column60" dataDxfId="2174"/>
    <tableColumn id="61" name="Column61" dataDxfId="2175"/>
    <tableColumn id="62" name="Column62" dataDxfId="2176"/>
    <tableColumn id="63" name="Column63" dataDxfId="2177"/>
    <tableColumn id="64" name="Column64" dataDxfId="2178"/>
    <tableColumn id="65" name="Column65" dataDxfId="2179"/>
    <tableColumn id="66" name="Column66" dataDxfId="2180"/>
    <tableColumn id="67" name="Column67" dataDxfId="2181"/>
    <tableColumn id="68" name="Column68" dataDxfId="2182"/>
  </tableColumns>
  <tableStyleInfo name="Nov-2022-Roster-style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B37:BP44" headerRowCount="0">
  <tableColumns count="67">
    <tableColumn id="1" name="Column1" dataDxfId="2183"/>
    <tableColumn id="2" name="Column2" dataDxfId="2184"/>
    <tableColumn id="3" name="Column3" dataDxfId="2185"/>
    <tableColumn id="4" name="Column4" dataDxfId="2186"/>
    <tableColumn id="5" name="Column5" dataDxfId="2187"/>
    <tableColumn id="6" name="Column6" dataDxfId="2188"/>
    <tableColumn id="7" name="Column7" dataDxfId="2189"/>
    <tableColumn id="8" name="Column8" dataDxfId="2190"/>
    <tableColumn id="9" name="Column9" dataDxfId="2191"/>
    <tableColumn id="10" name="Column10" dataDxfId="2192"/>
    <tableColumn id="11" name="Column11" dataDxfId="2193"/>
    <tableColumn id="12" name="Column12" dataDxfId="2194"/>
    <tableColumn id="13" name="Column13" dataDxfId="2195"/>
    <tableColumn id="14" name="Column14" dataDxfId="2196"/>
    <tableColumn id="15" name="Column15" dataDxfId="2197"/>
    <tableColumn id="16" name="Column16" dataDxfId="2198"/>
    <tableColumn id="17" name="Column17" dataDxfId="2199"/>
    <tableColumn id="18" name="Column18" dataDxfId="2200"/>
    <tableColumn id="19" name="Column19" dataDxfId="2201"/>
    <tableColumn id="20" name="Column20" dataDxfId="2202"/>
    <tableColumn id="21" name="Column21" dataDxfId="2203"/>
    <tableColumn id="22" name="Column22" dataDxfId="2204"/>
    <tableColumn id="23" name="Column23" dataDxfId="2205"/>
    <tableColumn id="24" name="Column24" dataDxfId="2206"/>
    <tableColumn id="25" name="Column25" dataDxfId="2207"/>
    <tableColumn id="26" name="Column26" dataDxfId="2208"/>
    <tableColumn id="27" name="Column27" dataDxfId="2209"/>
    <tableColumn id="28" name="Column28" dataDxfId="2210"/>
    <tableColumn id="29" name="Column29" dataDxfId="2211"/>
    <tableColumn id="30" name="Column30" dataDxfId="2212"/>
    <tableColumn id="31" name="Column31" dataDxfId="2213"/>
    <tableColumn id="32" name="Column32" dataDxfId="2214"/>
    <tableColumn id="33" name="Column33" dataDxfId="2215"/>
    <tableColumn id="34" name="Column34" dataDxfId="2216"/>
    <tableColumn id="35" name="Column35" dataDxfId="2217"/>
    <tableColumn id="36" name="Column36" dataDxfId="2218"/>
    <tableColumn id="37" name="Column37" dataDxfId="2219"/>
    <tableColumn id="38" name="Column38" dataDxfId="2220"/>
    <tableColumn id="39" name="Column39" dataDxfId="2221"/>
    <tableColumn id="40" name="Column40" dataDxfId="2222"/>
    <tableColumn id="41" name="Column41" dataDxfId="2223"/>
    <tableColumn id="42" name="Column42" dataDxfId="2224"/>
    <tableColumn id="43" name="Column43" dataDxfId="2225"/>
    <tableColumn id="44" name="Column44" dataDxfId="2226"/>
    <tableColumn id="45" name="Column45" dataDxfId="2227"/>
    <tableColumn id="46" name="Column46" dataDxfId="2228"/>
    <tableColumn id="47" name="Column47" dataDxfId="2229"/>
    <tableColumn id="48" name="Column48" dataDxfId="2230"/>
    <tableColumn id="49" name="Column49" dataDxfId="2231"/>
    <tableColumn id="50" name="Column50" dataDxfId="2232"/>
    <tableColumn id="51" name="Column51" dataDxfId="2233"/>
    <tableColumn id="52" name="Column52" dataDxfId="2234"/>
    <tableColumn id="53" name="Column53" dataDxfId="2235"/>
    <tableColumn id="54" name="Column54" dataDxfId="2236"/>
    <tableColumn id="55" name="Column55" dataDxfId="2237"/>
    <tableColumn id="56" name="Column56" dataDxfId="2238"/>
    <tableColumn id="57" name="Column57" dataDxfId="2239"/>
    <tableColumn id="58" name="Column58" dataDxfId="2240"/>
    <tableColumn id="59" name="Column59" dataDxfId="2241"/>
    <tableColumn id="60" name="Column60" dataDxfId="2242"/>
    <tableColumn id="61" name="Column61" dataDxfId="2243"/>
    <tableColumn id="62" name="Column62" dataDxfId="2244"/>
    <tableColumn id="63" name="Column63" dataDxfId="2245"/>
    <tableColumn id="64" name="Column64" dataDxfId="2246"/>
    <tableColumn id="65" name="Column65" dataDxfId="2247"/>
    <tableColumn id="66" name="Column66" dataDxfId="2248"/>
    <tableColumn id="67" name="Column67" dataDxfId="2249"/>
  </tableColumns>
  <tableStyleInfo name="Nov-2022-Roster-style 2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A5:BP34" headerRowCount="0">
  <tableColumns count="68">
    <tableColumn id="1" name="Column1" dataDxfId="2250"/>
    <tableColumn id="2" name="Column2" dataDxfId="2251"/>
    <tableColumn id="3" name="Column3" dataDxfId="2252"/>
    <tableColumn id="4" name="Column4" dataDxfId="2253"/>
    <tableColumn id="5" name="Column5" dataDxfId="2254"/>
    <tableColumn id="6" name="Column6" dataDxfId="2255"/>
    <tableColumn id="7" name="Column7" dataDxfId="2256"/>
    <tableColumn id="8" name="Column8" dataDxfId="2257"/>
    <tableColumn id="9" name="Column9" dataDxfId="2258"/>
    <tableColumn id="10" name="Column10" dataDxfId="2259"/>
    <tableColumn id="11" name="Column11" dataDxfId="2260"/>
    <tableColumn id="12" name="Column12" dataDxfId="2261"/>
    <tableColumn id="13" name="Column13" dataDxfId="2262"/>
    <tableColumn id="14" name="Column14" dataDxfId="2263"/>
    <tableColumn id="15" name="Column15" dataDxfId="2264"/>
    <tableColumn id="16" name="Column16" dataDxfId="2265"/>
    <tableColumn id="17" name="Column17" dataDxfId="2266"/>
    <tableColumn id="18" name="Column18" dataDxfId="2267"/>
    <tableColumn id="19" name="Column19" dataDxfId="2268"/>
    <tableColumn id="20" name="Column20" dataDxfId="2269"/>
    <tableColumn id="21" name="Column21" dataDxfId="2270"/>
    <tableColumn id="22" name="Column22" dataDxfId="2271"/>
    <tableColumn id="23" name="Column23" dataDxfId="2272"/>
    <tableColumn id="24" name="Column24" dataDxfId="2273"/>
    <tableColumn id="25" name="Column25" dataDxfId="2274"/>
    <tableColumn id="26" name="Column26" dataDxfId="2275"/>
    <tableColumn id="27" name="Column27" dataDxfId="2276"/>
    <tableColumn id="28" name="Column28" dataDxfId="2277"/>
    <tableColumn id="29" name="Column29" dataDxfId="2278"/>
    <tableColumn id="30" name="Column30" dataDxfId="2279"/>
    <tableColumn id="31" name="Column31" dataDxfId="2280"/>
    <tableColumn id="32" name="Column32" dataDxfId="2281"/>
    <tableColumn id="33" name="Column33" dataDxfId="2282"/>
    <tableColumn id="34" name="Column34" dataDxfId="2283"/>
    <tableColumn id="35" name="Column35" dataDxfId="2284"/>
    <tableColumn id="36" name="Column36" dataDxfId="2285"/>
    <tableColumn id="37" name="Column37" dataDxfId="2286"/>
    <tableColumn id="38" name="Column38" dataDxfId="2287"/>
    <tableColumn id="39" name="Column39" dataDxfId="2288"/>
    <tableColumn id="40" name="Column40" dataDxfId="2289"/>
    <tableColumn id="41" name="Column41" dataDxfId="2290"/>
    <tableColumn id="42" name="Column42" dataDxfId="2291"/>
    <tableColumn id="43" name="Column43" dataDxfId="2292"/>
    <tableColumn id="44" name="Column44" dataDxfId="2293"/>
    <tableColumn id="45" name="Column45" dataDxfId="2294"/>
    <tableColumn id="46" name="Column46" dataDxfId="2295"/>
    <tableColumn id="47" name="Column47" dataDxfId="2296"/>
    <tableColumn id="48" name="Column48" dataDxfId="2297"/>
    <tableColumn id="49" name="Column49" dataDxfId="2298"/>
    <tableColumn id="50" name="Column50" dataDxfId="2299"/>
    <tableColumn id="51" name="Column51" dataDxfId="2300"/>
    <tableColumn id="52" name="Column52" dataDxfId="2301"/>
    <tableColumn id="53" name="Column53" dataDxfId="2302"/>
    <tableColumn id="54" name="Column54" dataDxfId="2303"/>
    <tableColumn id="55" name="Column55" dataDxfId="2304"/>
    <tableColumn id="56" name="Column56" dataDxfId="2305"/>
    <tableColumn id="57" name="Column57" dataDxfId="2306"/>
    <tableColumn id="58" name="Column58" dataDxfId="2307"/>
    <tableColumn id="59" name="Column59" dataDxfId="2308"/>
    <tableColumn id="60" name="Column60" dataDxfId="2309"/>
    <tableColumn id="61" name="Column61" dataDxfId="2310"/>
    <tableColumn id="62" name="Column62" dataDxfId="2311"/>
    <tableColumn id="63" name="Column63" dataDxfId="2312"/>
    <tableColumn id="64" name="Column64" dataDxfId="2313"/>
    <tableColumn id="65" name="Column65" dataDxfId="2314"/>
    <tableColumn id="66" name="Column66" dataDxfId="2315"/>
    <tableColumn id="67" name="Column67" dataDxfId="2316"/>
    <tableColumn id="68" name="Column68" dataDxfId="2317"/>
  </tableColumns>
  <tableStyleInfo name="Dec-2023-Roster-style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B35:BP41" headerRowCount="0">
  <tableColumns count="67">
    <tableColumn id="1" name="Column1" dataDxfId="2318"/>
    <tableColumn id="2" name="Column2" dataDxfId="2319"/>
    <tableColumn id="3" name="Column3" dataDxfId="2320"/>
    <tableColumn id="4" name="Column4" dataDxfId="2321"/>
    <tableColumn id="5" name="Column5" dataDxfId="2322"/>
    <tableColumn id="6" name="Column6" dataDxfId="2323"/>
    <tableColumn id="7" name="Column7" dataDxfId="2324"/>
    <tableColumn id="8" name="Column8" dataDxfId="2325"/>
    <tableColumn id="9" name="Column9" dataDxfId="2326"/>
    <tableColumn id="10" name="Column10" dataDxfId="2327"/>
    <tableColumn id="11" name="Column11" dataDxfId="2328"/>
    <tableColumn id="12" name="Column12" dataDxfId="2329"/>
    <tableColumn id="13" name="Column13" dataDxfId="2330"/>
    <tableColumn id="14" name="Column14" dataDxfId="2331"/>
    <tableColumn id="15" name="Column15" dataDxfId="2332"/>
    <tableColumn id="16" name="Column16" dataDxfId="2333"/>
    <tableColumn id="17" name="Column17" dataDxfId="2334"/>
    <tableColumn id="18" name="Column18" dataDxfId="2335"/>
    <tableColumn id="19" name="Column19" dataDxfId="2336"/>
    <tableColumn id="20" name="Column20" dataDxfId="2337"/>
    <tableColumn id="21" name="Column21" dataDxfId="2338"/>
    <tableColumn id="22" name="Column22" dataDxfId="2339"/>
    <tableColumn id="23" name="Column23" dataDxfId="2340"/>
    <tableColumn id="24" name="Column24" dataDxfId="2341"/>
    <tableColumn id="25" name="Column25" dataDxfId="2342"/>
    <tableColumn id="26" name="Column26" dataDxfId="2343"/>
    <tableColumn id="27" name="Column27" dataDxfId="2344"/>
    <tableColumn id="28" name="Column28" dataDxfId="2345"/>
    <tableColumn id="29" name="Column29" dataDxfId="2346"/>
    <tableColumn id="30" name="Column30" dataDxfId="2347"/>
    <tableColumn id="31" name="Column31" dataDxfId="2348"/>
    <tableColumn id="32" name="Column32" dataDxfId="2349"/>
    <tableColumn id="33" name="Column33" dataDxfId="2350"/>
    <tableColumn id="34" name="Column34" dataDxfId="2351"/>
    <tableColumn id="35" name="Column35" dataDxfId="2352"/>
    <tableColumn id="36" name="Column36" dataDxfId="2353"/>
    <tableColumn id="37" name="Column37" dataDxfId="2354"/>
    <tableColumn id="38" name="Column38" dataDxfId="2355"/>
    <tableColumn id="39" name="Column39" dataDxfId="2356"/>
    <tableColumn id="40" name="Column40" dataDxfId="2357"/>
    <tableColumn id="41" name="Column41" dataDxfId="2358"/>
    <tableColumn id="42" name="Column42" dataDxfId="2359"/>
    <tableColumn id="43" name="Column43" dataDxfId="2360"/>
    <tableColumn id="44" name="Column44" dataDxfId="2361"/>
    <tableColumn id="45" name="Column45" dataDxfId="2362"/>
    <tableColumn id="46" name="Column46" dataDxfId="2363"/>
    <tableColumn id="47" name="Column47" dataDxfId="2364"/>
    <tableColumn id="48" name="Column48" dataDxfId="2365"/>
    <tableColumn id="49" name="Column49" dataDxfId="2366"/>
    <tableColumn id="50" name="Column50" dataDxfId="2367"/>
    <tableColumn id="51" name="Column51" dataDxfId="2368"/>
    <tableColumn id="52" name="Column52" dataDxfId="2369"/>
    <tableColumn id="53" name="Column53" dataDxfId="2370"/>
    <tableColumn id="54" name="Column54" dataDxfId="2371"/>
    <tableColumn id="55" name="Column55" dataDxfId="2372"/>
    <tableColumn id="56" name="Column56" dataDxfId="2373"/>
    <tableColumn id="57" name="Column57" dataDxfId="2374"/>
    <tableColumn id="58" name="Column58" dataDxfId="2375"/>
    <tableColumn id="59" name="Column59" dataDxfId="2376"/>
    <tableColumn id="60" name="Column60" dataDxfId="2377"/>
    <tableColumn id="61" name="Column61" dataDxfId="2378"/>
    <tableColumn id="62" name="Column62" dataDxfId="2379"/>
    <tableColumn id="63" name="Column63" dataDxfId="2380"/>
    <tableColumn id="64" name="Column64" dataDxfId="2381"/>
    <tableColumn id="65" name="Column65" dataDxfId="2382"/>
    <tableColumn id="66" name="Column66" dataDxfId="2383"/>
    <tableColumn id="67" name="Column67" dataDxfId="2384"/>
  </tableColumns>
  <tableStyleInfo name="Dec-2023-Roster-style 2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A5:BP31" headerRowCount="0">
  <tableColumns count="68">
    <tableColumn id="1" name="Column1" dataDxfId="2385"/>
    <tableColumn id="2" name="Column2" dataDxfId="2386"/>
    <tableColumn id="3" name="Column3" dataDxfId="2387"/>
    <tableColumn id="4" name="Column4" dataDxfId="2388"/>
    <tableColumn id="5" name="Column5" dataDxfId="2389"/>
    <tableColumn id="6" name="Column6" dataDxfId="2390"/>
    <tableColumn id="7" name="Column7" dataDxfId="2391"/>
    <tableColumn id="8" name="Column8" dataDxfId="2392"/>
    <tableColumn id="9" name="Column9" dataDxfId="2393"/>
    <tableColumn id="10" name="Column10" dataDxfId="2394"/>
    <tableColumn id="11" name="Column11" dataDxfId="2395"/>
    <tableColumn id="12" name="Column12" dataDxfId="2396"/>
    <tableColumn id="13" name="Column13" dataDxfId="2397"/>
    <tableColumn id="14" name="Column14" dataDxfId="2398"/>
    <tableColumn id="15" name="Column15" dataDxfId="2399"/>
    <tableColumn id="16" name="Column16" dataDxfId="2400"/>
    <tableColumn id="17" name="Column17" dataDxfId="2401"/>
    <tableColumn id="18" name="Column18" dataDxfId="2402"/>
    <tableColumn id="19" name="Column19" dataDxfId="2403"/>
    <tableColumn id="20" name="Column20" dataDxfId="2404"/>
    <tableColumn id="21" name="Column21" dataDxfId="2405"/>
    <tableColumn id="22" name="Column22" dataDxfId="2406"/>
    <tableColumn id="23" name="Column23" dataDxfId="2407"/>
    <tableColumn id="24" name="Column24" dataDxfId="2408"/>
    <tableColumn id="25" name="Column25" dataDxfId="2409"/>
    <tableColumn id="26" name="Column26" dataDxfId="2410"/>
    <tableColumn id="27" name="Column27" dataDxfId="2411"/>
    <tableColumn id="28" name="Column28" dataDxfId="2412"/>
    <tableColumn id="29" name="Column29" dataDxfId="2413"/>
    <tableColumn id="30" name="Column30" dataDxfId="2414"/>
    <tableColumn id="31" name="Column31" dataDxfId="2415"/>
    <tableColumn id="32" name="Column32" dataDxfId="2416"/>
    <tableColumn id="33" name="Column33" dataDxfId="2417"/>
    <tableColumn id="34" name="Column34" dataDxfId="2418"/>
    <tableColumn id="35" name="Column35" dataDxfId="2419"/>
    <tableColumn id="36" name="Column36" dataDxfId="2420"/>
    <tableColumn id="37" name="Column37" dataDxfId="2421"/>
    <tableColumn id="38" name="Column38" dataDxfId="2422"/>
    <tableColumn id="39" name="Column39" dataDxfId="2423"/>
    <tableColumn id="40" name="Column40" dataDxfId="2424"/>
    <tableColumn id="41" name="Column41" dataDxfId="2425"/>
    <tableColumn id="42" name="Column42" dataDxfId="2426"/>
    <tableColumn id="43" name="Column43" dataDxfId="2427"/>
    <tableColumn id="44" name="Column44" dataDxfId="2428"/>
    <tableColumn id="45" name="Column45" dataDxfId="2429"/>
    <tableColumn id="46" name="Column46" dataDxfId="2430"/>
    <tableColumn id="47" name="Column47" dataDxfId="2431"/>
    <tableColumn id="48" name="Column48" dataDxfId="2432"/>
    <tableColumn id="49" name="Column49" dataDxfId="2433"/>
    <tableColumn id="50" name="Column50" dataDxfId="2434"/>
    <tableColumn id="51" name="Column51" dataDxfId="2435"/>
    <tableColumn id="52" name="Column52" dataDxfId="2436"/>
    <tableColumn id="53" name="Column53" dataDxfId="2437"/>
    <tableColumn id="54" name="Column54" dataDxfId="2438"/>
    <tableColumn id="55" name="Column55" dataDxfId="2439"/>
    <tableColumn id="56" name="Column56" dataDxfId="2440"/>
    <tableColumn id="57" name="Column57" dataDxfId="2441"/>
    <tableColumn id="58" name="Column58" dataDxfId="2442"/>
    <tableColumn id="59" name="Column59" dataDxfId="2443"/>
    <tableColumn id="60" name="Column60" dataDxfId="2444"/>
    <tableColumn id="61" name="Column61" dataDxfId="2445"/>
    <tableColumn id="62" name="Column62" dataDxfId="2446"/>
    <tableColumn id="63" name="Column63" dataDxfId="2447"/>
    <tableColumn id="64" name="Column64" dataDxfId="2448"/>
    <tableColumn id="65" name="Column65" dataDxfId="2449"/>
    <tableColumn id="66" name="Column66" dataDxfId="2450"/>
    <tableColumn id="67" name="Column67" dataDxfId="2451"/>
    <tableColumn id="68" name="Column68" dataDxfId="2452"/>
  </tableColumns>
  <tableStyleInfo name="Jan-2024-Roster-style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B32:BP38" headerRowCount="0">
  <tableColumns count="67">
    <tableColumn id="1" name="Column1" dataDxfId="2453"/>
    <tableColumn id="2" name="Column2" dataDxfId="2454"/>
    <tableColumn id="3" name="Column3" dataDxfId="2455"/>
    <tableColumn id="4" name="Column4" dataDxfId="2456"/>
    <tableColumn id="5" name="Column5" dataDxfId="2457"/>
    <tableColumn id="6" name="Column6" dataDxfId="2458"/>
    <tableColumn id="7" name="Column7" dataDxfId="2459"/>
    <tableColumn id="8" name="Column8" dataDxfId="2460"/>
    <tableColumn id="9" name="Column9" dataDxfId="2461"/>
    <tableColumn id="10" name="Column10" dataDxfId="2462"/>
    <tableColumn id="11" name="Column11" dataDxfId="2463"/>
    <tableColumn id="12" name="Column12" dataDxfId="2464"/>
    <tableColumn id="13" name="Column13" dataDxfId="2465"/>
    <tableColumn id="14" name="Column14" dataDxfId="2466"/>
    <tableColumn id="15" name="Column15" dataDxfId="2467"/>
    <tableColumn id="16" name="Column16" dataDxfId="2468"/>
    <tableColumn id="17" name="Column17" dataDxfId="2469"/>
    <tableColumn id="18" name="Column18" dataDxfId="2470"/>
    <tableColumn id="19" name="Column19" dataDxfId="2471"/>
    <tableColumn id="20" name="Column20" dataDxfId="2472"/>
    <tableColumn id="21" name="Column21" dataDxfId="2473"/>
    <tableColumn id="22" name="Column22" dataDxfId="2474"/>
    <tableColumn id="23" name="Column23" dataDxfId="2475"/>
    <tableColumn id="24" name="Column24" dataDxfId="2476"/>
    <tableColumn id="25" name="Column25" dataDxfId="2477"/>
    <tableColumn id="26" name="Column26" dataDxfId="2478"/>
    <tableColumn id="27" name="Column27" dataDxfId="2479"/>
    <tableColumn id="28" name="Column28" dataDxfId="2480"/>
    <tableColumn id="29" name="Column29" dataDxfId="2481"/>
    <tableColumn id="30" name="Column30" dataDxfId="2482"/>
    <tableColumn id="31" name="Column31" dataDxfId="2483"/>
    <tableColumn id="32" name="Column32" dataDxfId="2484"/>
    <tableColumn id="33" name="Column33" dataDxfId="2485"/>
    <tableColumn id="34" name="Column34" dataDxfId="2486"/>
    <tableColumn id="35" name="Column35" dataDxfId="2487"/>
    <tableColumn id="36" name="Column36" dataDxfId="2488"/>
    <tableColumn id="37" name="Column37" dataDxfId="2489"/>
    <tableColumn id="38" name="Column38" dataDxfId="2490"/>
    <tableColumn id="39" name="Column39" dataDxfId="2491"/>
    <tableColumn id="40" name="Column40" dataDxfId="2492"/>
    <tableColumn id="41" name="Column41" dataDxfId="2493"/>
    <tableColumn id="42" name="Column42" dataDxfId="2494"/>
    <tableColumn id="43" name="Column43" dataDxfId="2495"/>
    <tableColumn id="44" name="Column44" dataDxfId="2496"/>
    <tableColumn id="45" name="Column45" dataDxfId="2497"/>
    <tableColumn id="46" name="Column46" dataDxfId="2498"/>
    <tableColumn id="47" name="Column47" dataDxfId="2499"/>
    <tableColumn id="48" name="Column48" dataDxfId="2500"/>
    <tableColumn id="49" name="Column49" dataDxfId="2501"/>
    <tableColumn id="50" name="Column50" dataDxfId="2502"/>
    <tableColumn id="51" name="Column51" dataDxfId="2503"/>
    <tableColumn id="52" name="Column52" dataDxfId="2504"/>
    <tableColumn id="53" name="Column53" dataDxfId="2505"/>
    <tableColumn id="54" name="Column54" dataDxfId="2506"/>
    <tableColumn id="55" name="Column55" dataDxfId="2507"/>
    <tableColumn id="56" name="Column56" dataDxfId="2508"/>
    <tableColumn id="57" name="Column57" dataDxfId="2509"/>
    <tableColumn id="58" name="Column58" dataDxfId="2510"/>
    <tableColumn id="59" name="Column59" dataDxfId="2511"/>
    <tableColumn id="60" name="Column60" dataDxfId="2512"/>
    <tableColumn id="61" name="Column61" dataDxfId="2513"/>
    <tableColumn id="62" name="Column62" dataDxfId="2514"/>
    <tableColumn id="63" name="Column63" dataDxfId="2515"/>
    <tableColumn id="64" name="Column64" dataDxfId="2516"/>
    <tableColumn id="65" name="Column65" dataDxfId="2517"/>
    <tableColumn id="66" name="Column66" dataDxfId="2518"/>
    <tableColumn id="67" name="Column67" dataDxfId="2519"/>
  </tableColumns>
  <tableStyleInfo name="Jan-2024-Roster-style 2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A5:BP31" headerRowCount="0">
  <tableColumns count="68">
    <tableColumn id="1" name="Column1" dataDxfId="2520"/>
    <tableColumn id="2" name="Column2" dataDxfId="2521"/>
    <tableColumn id="3" name="Column3" dataDxfId="2522"/>
    <tableColumn id="4" name="Column4" dataDxfId="2523"/>
    <tableColumn id="5" name="Column5" dataDxfId="2524"/>
    <tableColumn id="6" name="Column6" dataDxfId="2525"/>
    <tableColumn id="7" name="Column7" dataDxfId="2526"/>
    <tableColumn id="8" name="Column8" dataDxfId="2527"/>
    <tableColumn id="9" name="Column9" dataDxfId="2528"/>
    <tableColumn id="10" name="Column10" dataDxfId="2529"/>
    <tableColumn id="11" name="Column11" dataDxfId="2530"/>
    <tableColumn id="12" name="Column12" dataDxfId="2531"/>
    <tableColumn id="13" name="Column13" dataDxfId="2532"/>
    <tableColumn id="14" name="Column14" dataDxfId="2533"/>
    <tableColumn id="15" name="Column15" dataDxfId="2534"/>
    <tableColumn id="16" name="Column16" dataDxfId="2535"/>
    <tableColumn id="17" name="Column17" dataDxfId="2536"/>
    <tableColumn id="18" name="Column18" dataDxfId="2537"/>
    <tableColumn id="19" name="Column19" dataDxfId="2538"/>
    <tableColumn id="20" name="Column20" dataDxfId="2539"/>
    <tableColumn id="21" name="Column21" dataDxfId="2540"/>
    <tableColumn id="22" name="Column22" dataDxfId="2541"/>
    <tableColumn id="23" name="Column23" dataDxfId="2542"/>
    <tableColumn id="24" name="Column24" dataDxfId="2543"/>
    <tableColumn id="25" name="Column25" dataDxfId="2544"/>
    <tableColumn id="26" name="Column26" dataDxfId="2545"/>
    <tableColumn id="27" name="Column27" dataDxfId="2546"/>
    <tableColumn id="28" name="Column28" dataDxfId="2547"/>
    <tableColumn id="29" name="Column29" dataDxfId="2548"/>
    <tableColumn id="30" name="Column30" dataDxfId="2549"/>
    <tableColumn id="31" name="Column31" dataDxfId="2550"/>
    <tableColumn id="32" name="Column32" dataDxfId="2551"/>
    <tableColumn id="33" name="Column33" dataDxfId="2552"/>
    <tableColumn id="34" name="Column34" dataDxfId="2553"/>
    <tableColumn id="35" name="Column35" dataDxfId="2554"/>
    <tableColumn id="36" name="Column36" dataDxfId="2555"/>
    <tableColumn id="37" name="Column37" dataDxfId="2556"/>
    <tableColumn id="38" name="Column38" dataDxfId="2557"/>
    <tableColumn id="39" name="Column39" dataDxfId="2558"/>
    <tableColumn id="40" name="Column40" dataDxfId="2559"/>
    <tableColumn id="41" name="Column41" dataDxfId="2560"/>
    <tableColumn id="42" name="Column42" dataDxfId="2561"/>
    <tableColumn id="43" name="Column43" dataDxfId="2562"/>
    <tableColumn id="44" name="Column44" dataDxfId="2563"/>
    <tableColumn id="45" name="Column45" dataDxfId="2564"/>
    <tableColumn id="46" name="Column46" dataDxfId="2565"/>
    <tableColumn id="47" name="Column47" dataDxfId="2566"/>
    <tableColumn id="48" name="Column48" dataDxfId="2567"/>
    <tableColumn id="49" name="Column49" dataDxfId="2568"/>
    <tableColumn id="50" name="Column50" dataDxfId="2569"/>
    <tableColumn id="51" name="Column51" dataDxfId="2570"/>
    <tableColumn id="52" name="Column52" dataDxfId="2571"/>
    <tableColumn id="53" name="Column53" dataDxfId="2572"/>
    <tableColumn id="54" name="Column54" dataDxfId="2573"/>
    <tableColumn id="55" name="Column55" dataDxfId="2574"/>
    <tableColumn id="56" name="Column56" dataDxfId="2575"/>
    <tableColumn id="57" name="Column57" dataDxfId="2576"/>
    <tableColumn id="58" name="Column58" dataDxfId="2577"/>
    <tableColumn id="59" name="Column59" dataDxfId="2578"/>
    <tableColumn id="60" name="Column60" dataDxfId="2579"/>
    <tableColumn id="61" name="Column61" dataDxfId="2580"/>
    <tableColumn id="62" name="Column62" dataDxfId="2581"/>
    <tableColumn id="63" name="Column63" dataDxfId="2582"/>
    <tableColumn id="64" name="Column64" dataDxfId="2583"/>
    <tableColumn id="65" name="Column65" dataDxfId="2584"/>
    <tableColumn id="66" name="Column66" dataDxfId="2585"/>
    <tableColumn id="67" name="Column67" dataDxfId="2586"/>
    <tableColumn id="68" name="Column68" dataDxfId="2587"/>
  </tableColumns>
  <tableStyleInfo name="Feb-2024-Roster-style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B32:BP38" headerRowCount="0">
  <tableColumns count="67">
    <tableColumn id="1" name="Column1" dataDxfId="2588"/>
    <tableColumn id="2" name="Column2" dataDxfId="2589"/>
    <tableColumn id="3" name="Column3" dataDxfId="2590"/>
    <tableColumn id="4" name="Column4" dataDxfId="2591"/>
    <tableColumn id="5" name="Column5" dataDxfId="2592"/>
    <tableColumn id="6" name="Column6" dataDxfId="2593"/>
    <tableColumn id="7" name="Column7" dataDxfId="2594"/>
    <tableColumn id="8" name="Column8" dataDxfId="2595"/>
    <tableColumn id="9" name="Column9" dataDxfId="2596"/>
    <tableColumn id="10" name="Column10" dataDxfId="2597"/>
    <tableColumn id="11" name="Column11" dataDxfId="2598"/>
    <tableColumn id="12" name="Column12" dataDxfId="2599"/>
    <tableColumn id="13" name="Column13" dataDxfId="2600"/>
    <tableColumn id="14" name="Column14" dataDxfId="2601"/>
    <tableColumn id="15" name="Column15" dataDxfId="2602"/>
    <tableColumn id="16" name="Column16" dataDxfId="2603"/>
    <tableColumn id="17" name="Column17" dataDxfId="2604"/>
    <tableColumn id="18" name="Column18" dataDxfId="2605"/>
    <tableColumn id="19" name="Column19" dataDxfId="2606"/>
    <tableColumn id="20" name="Column20" dataDxfId="2607"/>
    <tableColumn id="21" name="Column21" dataDxfId="2608"/>
    <tableColumn id="22" name="Column22" dataDxfId="2609"/>
    <tableColumn id="23" name="Column23" dataDxfId="2610"/>
    <tableColumn id="24" name="Column24" dataDxfId="2611"/>
    <tableColumn id="25" name="Column25" dataDxfId="2612"/>
    <tableColumn id="26" name="Column26" dataDxfId="2613"/>
    <tableColumn id="27" name="Column27" dataDxfId="2614"/>
    <tableColumn id="28" name="Column28" dataDxfId="2615"/>
    <tableColumn id="29" name="Column29" dataDxfId="2616"/>
    <tableColumn id="30" name="Column30" dataDxfId="2617"/>
    <tableColumn id="31" name="Column31" dataDxfId="2618"/>
    <tableColumn id="32" name="Column32" dataDxfId="2619"/>
    <tableColumn id="33" name="Column33" dataDxfId="2620"/>
    <tableColumn id="34" name="Column34" dataDxfId="2621"/>
    <tableColumn id="35" name="Column35" dataDxfId="2622"/>
    <tableColumn id="36" name="Column36" dataDxfId="2623"/>
    <tableColumn id="37" name="Column37" dataDxfId="2624"/>
    <tableColumn id="38" name="Column38" dataDxfId="2625"/>
    <tableColumn id="39" name="Column39" dataDxfId="2626"/>
    <tableColumn id="40" name="Column40" dataDxfId="2627"/>
    <tableColumn id="41" name="Column41" dataDxfId="2628"/>
    <tableColumn id="42" name="Column42" dataDxfId="2629"/>
    <tableColumn id="43" name="Column43" dataDxfId="2630"/>
    <tableColumn id="44" name="Column44" dataDxfId="2631"/>
    <tableColumn id="45" name="Column45" dataDxfId="2632"/>
    <tableColumn id="46" name="Column46" dataDxfId="2633"/>
    <tableColumn id="47" name="Column47" dataDxfId="2634"/>
    <tableColumn id="48" name="Column48" dataDxfId="2635"/>
    <tableColumn id="49" name="Column49" dataDxfId="2636"/>
    <tableColumn id="50" name="Column50" dataDxfId="2637"/>
    <tableColumn id="51" name="Column51" dataDxfId="2638"/>
    <tableColumn id="52" name="Column52" dataDxfId="2639"/>
    <tableColumn id="53" name="Column53" dataDxfId="2640"/>
    <tableColumn id="54" name="Column54" dataDxfId="2641"/>
    <tableColumn id="55" name="Column55" dataDxfId="2642"/>
    <tableColumn id="56" name="Column56" dataDxfId="2643"/>
    <tableColumn id="57" name="Column57" dataDxfId="2644"/>
    <tableColumn id="58" name="Column58" dataDxfId="2645"/>
    <tableColumn id="59" name="Column59" dataDxfId="2646"/>
    <tableColumn id="60" name="Column60" dataDxfId="2647"/>
    <tableColumn id="61" name="Column61" dataDxfId="2648"/>
    <tableColumn id="62" name="Column62" dataDxfId="2649"/>
    <tableColumn id="63" name="Column63" dataDxfId="2650"/>
    <tableColumn id="64" name="Column64" dataDxfId="2651"/>
    <tableColumn id="65" name="Column65" dataDxfId="2652"/>
    <tableColumn id="66" name="Column66" dataDxfId="2653"/>
    <tableColumn id="67" name="Column67" dataDxfId="2654"/>
  </tableColumns>
  <tableStyleInfo name="Feb-2024-Roster-style 2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A5:BP30" headerRowCount="0">
  <tableColumns count="68">
    <tableColumn id="1" name="Column1" dataDxfId="2655"/>
    <tableColumn id="2" name="Column2" dataDxfId="2656"/>
    <tableColumn id="3" name="Column3" dataDxfId="2657"/>
    <tableColumn id="4" name="Column4" dataDxfId="2658"/>
    <tableColumn id="5" name="Column5" dataDxfId="2659"/>
    <tableColumn id="6" name="Column6" dataDxfId="2660"/>
    <tableColumn id="7" name="Column7" dataDxfId="2661"/>
    <tableColumn id="8" name="Column8" dataDxfId="2662"/>
    <tableColumn id="9" name="Column9" dataDxfId="2663"/>
    <tableColumn id="10" name="Column10" dataDxfId="2664"/>
    <tableColumn id="11" name="Column11" dataDxfId="2665"/>
    <tableColumn id="12" name="Column12" dataDxfId="2666"/>
    <tableColumn id="13" name="Column13" dataDxfId="2667"/>
    <tableColumn id="14" name="Column14" dataDxfId="2668"/>
    <tableColumn id="15" name="Column15" dataDxfId="2669"/>
    <tableColumn id="16" name="Column16" dataDxfId="2670"/>
    <tableColumn id="17" name="Column17" dataDxfId="2671"/>
    <tableColumn id="18" name="Column18" dataDxfId="2672"/>
    <tableColumn id="19" name="Column19" dataDxfId="2673"/>
    <tableColumn id="20" name="Column20" dataDxfId="2674"/>
    <tableColumn id="21" name="Column21" dataDxfId="2675"/>
    <tableColumn id="22" name="Column22" dataDxfId="2676"/>
    <tableColumn id="23" name="Column23" dataDxfId="2677"/>
    <tableColumn id="24" name="Column24" dataDxfId="2678"/>
    <tableColumn id="25" name="Column25" dataDxfId="2679"/>
    <tableColumn id="26" name="Column26" dataDxfId="2680"/>
    <tableColumn id="27" name="Column27" dataDxfId="2681"/>
    <tableColumn id="28" name="Column28" dataDxfId="2682"/>
    <tableColumn id="29" name="Column29" dataDxfId="2683"/>
    <tableColumn id="30" name="Column30" dataDxfId="2684"/>
    <tableColumn id="31" name="Column31" dataDxfId="2685"/>
    <tableColumn id="32" name="Column32" dataDxfId="2686"/>
    <tableColumn id="33" name="Column33" dataDxfId="2687"/>
    <tableColumn id="34" name="Column34" dataDxfId="2688"/>
    <tableColumn id="35" name="Column35" dataDxfId="2689"/>
    <tableColumn id="36" name="Column36" dataDxfId="2690"/>
    <tableColumn id="37" name="Column37" dataDxfId="2691"/>
    <tableColumn id="38" name="Column38" dataDxfId="2692"/>
    <tableColumn id="39" name="Column39" dataDxfId="2693"/>
    <tableColumn id="40" name="Column40" dataDxfId="2694"/>
    <tableColumn id="41" name="Column41" dataDxfId="2695"/>
    <tableColumn id="42" name="Column42" dataDxfId="2696"/>
    <tableColumn id="43" name="Column43" dataDxfId="2697"/>
    <tableColumn id="44" name="Column44" dataDxfId="2698"/>
    <tableColumn id="45" name="Column45" dataDxfId="2699"/>
    <tableColumn id="46" name="Column46" dataDxfId="2700"/>
    <tableColumn id="47" name="Column47" dataDxfId="2701"/>
    <tableColumn id="48" name="Column48" dataDxfId="2702"/>
    <tableColumn id="49" name="Column49" dataDxfId="2703"/>
    <tableColumn id="50" name="Column50" dataDxfId="2704"/>
    <tableColumn id="51" name="Column51" dataDxfId="2705"/>
    <tableColumn id="52" name="Column52" dataDxfId="2706"/>
    <tableColumn id="53" name="Column53" dataDxfId="2707"/>
    <tableColumn id="54" name="Column54" dataDxfId="2708"/>
    <tableColumn id="55" name="Column55" dataDxfId="2709"/>
    <tableColumn id="56" name="Column56" dataDxfId="2710"/>
    <tableColumn id="57" name="Column57" dataDxfId="2711"/>
    <tableColumn id="58" name="Column58" dataDxfId="2712"/>
    <tableColumn id="59" name="Column59" dataDxfId="2713"/>
    <tableColumn id="60" name="Column60" dataDxfId="2714"/>
    <tableColumn id="61" name="Column61" dataDxfId="2715"/>
    <tableColumn id="62" name="Column62" dataDxfId="2716"/>
    <tableColumn id="63" name="Column63" dataDxfId="2717"/>
    <tableColumn id="64" name="Column64" dataDxfId="2718"/>
    <tableColumn id="65" name="Column65" dataDxfId="2719"/>
    <tableColumn id="66" name="Column66" dataDxfId="2720"/>
    <tableColumn id="67" name="Column67" dataDxfId="2721"/>
    <tableColumn id="68" name="Column68" dataDxfId="2722"/>
  </tableColumns>
  <tableStyleInfo name="Mar-2024-Roster-style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B31:BP37" headerRowCount="0">
  <tableColumns count="67">
    <tableColumn id="1" name="Column1" dataDxfId="2723"/>
    <tableColumn id="2" name="Column2" dataDxfId="2724"/>
    <tableColumn id="3" name="Column3" dataDxfId="2725"/>
    <tableColumn id="4" name="Column4" dataDxfId="2726"/>
    <tableColumn id="5" name="Column5" dataDxfId="2727"/>
    <tableColumn id="6" name="Column6" dataDxfId="2728"/>
    <tableColumn id="7" name="Column7" dataDxfId="2729"/>
    <tableColumn id="8" name="Column8" dataDxfId="2730"/>
    <tableColumn id="9" name="Column9" dataDxfId="2731"/>
    <tableColumn id="10" name="Column10" dataDxfId="2732"/>
    <tableColumn id="11" name="Column11" dataDxfId="2733"/>
    <tableColumn id="12" name="Column12" dataDxfId="2734"/>
    <tableColumn id="13" name="Column13" dataDxfId="2735"/>
    <tableColumn id="14" name="Column14" dataDxfId="2736"/>
    <tableColumn id="15" name="Column15" dataDxfId="2737"/>
    <tableColumn id="16" name="Column16" dataDxfId="2738"/>
    <tableColumn id="17" name="Column17" dataDxfId="2739"/>
    <tableColumn id="18" name="Column18" dataDxfId="2740"/>
    <tableColumn id="19" name="Column19" dataDxfId="2741"/>
    <tableColumn id="20" name="Column20" dataDxfId="2742"/>
    <tableColumn id="21" name="Column21" dataDxfId="2743"/>
    <tableColumn id="22" name="Column22" dataDxfId="2744"/>
    <tableColumn id="23" name="Column23" dataDxfId="2745"/>
    <tableColumn id="24" name="Column24" dataDxfId="2746"/>
    <tableColumn id="25" name="Column25" dataDxfId="2747"/>
    <tableColumn id="26" name="Column26" dataDxfId="2748"/>
    <tableColumn id="27" name="Column27" dataDxfId="2749"/>
    <tableColumn id="28" name="Column28" dataDxfId="2750"/>
    <tableColumn id="29" name="Column29" dataDxfId="2751"/>
    <tableColumn id="30" name="Column30" dataDxfId="2752"/>
    <tableColumn id="31" name="Column31" dataDxfId="2753"/>
    <tableColumn id="32" name="Column32" dataDxfId="2754"/>
    <tableColumn id="33" name="Column33" dataDxfId="2755"/>
    <tableColumn id="34" name="Column34" dataDxfId="2756"/>
    <tableColumn id="35" name="Column35" dataDxfId="2757"/>
    <tableColumn id="36" name="Column36" dataDxfId="2758"/>
    <tableColumn id="37" name="Column37" dataDxfId="2759"/>
    <tableColumn id="38" name="Column38" dataDxfId="2760"/>
    <tableColumn id="39" name="Column39" dataDxfId="2761"/>
    <tableColumn id="40" name="Column40" dataDxfId="2762"/>
    <tableColumn id="41" name="Column41" dataDxfId="2763"/>
    <tableColumn id="42" name="Column42" dataDxfId="2764"/>
    <tableColumn id="43" name="Column43" dataDxfId="2765"/>
    <tableColumn id="44" name="Column44" dataDxfId="2766"/>
    <tableColumn id="45" name="Column45" dataDxfId="2767"/>
    <tableColumn id="46" name="Column46" dataDxfId="2768"/>
    <tableColumn id="47" name="Column47" dataDxfId="2769"/>
    <tableColumn id="48" name="Column48" dataDxfId="2770"/>
    <tableColumn id="49" name="Column49" dataDxfId="2771"/>
    <tableColumn id="50" name="Column50" dataDxfId="2772"/>
    <tableColumn id="51" name="Column51" dataDxfId="2773"/>
    <tableColumn id="52" name="Column52" dataDxfId="2774"/>
    <tableColumn id="53" name="Column53" dataDxfId="2775"/>
    <tableColumn id="54" name="Column54" dataDxfId="2776"/>
    <tableColumn id="55" name="Column55" dataDxfId="2777"/>
    <tableColumn id="56" name="Column56" dataDxfId="2778"/>
    <tableColumn id="57" name="Column57" dataDxfId="2779"/>
    <tableColumn id="58" name="Column58" dataDxfId="2780"/>
    <tableColumn id="59" name="Column59" dataDxfId="2781"/>
    <tableColumn id="60" name="Column60" dataDxfId="2782"/>
    <tableColumn id="61" name="Column61" dataDxfId="2783"/>
    <tableColumn id="62" name="Column62" dataDxfId="2784"/>
    <tableColumn id="63" name="Column63" dataDxfId="2785"/>
    <tableColumn id="64" name="Column64" dataDxfId="2786"/>
    <tableColumn id="65" name="Column65" dataDxfId="2787"/>
    <tableColumn id="66" name="Column66" dataDxfId="2788"/>
    <tableColumn id="67" name="Column67" dataDxfId="2789"/>
  </tableColumns>
  <tableStyleInfo name="Mar-2024-Roster-style 2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A5:BP34" headerRowCount="0">
  <tableColumns count="68">
    <tableColumn id="1" name="Column1" dataDxfId="2790"/>
    <tableColumn id="2" name="Column2" dataDxfId="2791"/>
    <tableColumn id="3" name="Column3" dataDxfId="2792"/>
    <tableColumn id="4" name="Column4" dataDxfId="2793"/>
    <tableColumn id="5" name="Column5" dataDxfId="2794"/>
    <tableColumn id="6" name="Column6" dataDxfId="2795"/>
    <tableColumn id="7" name="Column7" dataDxfId="2796"/>
    <tableColumn id="8" name="Column8" dataDxfId="2797"/>
    <tableColumn id="9" name="Column9" dataDxfId="2798"/>
    <tableColumn id="10" name="Column10" dataDxfId="2799"/>
    <tableColumn id="11" name="Column11" dataDxfId="2800"/>
    <tableColumn id="12" name="Column12" dataDxfId="2801"/>
    <tableColumn id="13" name="Column13" dataDxfId="2802"/>
    <tableColumn id="14" name="Column14" dataDxfId="2803"/>
    <tableColumn id="15" name="Column15" dataDxfId="2804"/>
    <tableColumn id="16" name="Column16" dataDxfId="2805"/>
    <tableColumn id="17" name="Column17" dataDxfId="2806"/>
    <tableColumn id="18" name="Column18" dataDxfId="2807"/>
    <tableColumn id="19" name="Column19" dataDxfId="2808"/>
    <tableColumn id="20" name="Column20" dataDxfId="2809"/>
    <tableColumn id="21" name="Column21" dataDxfId="2810"/>
    <tableColumn id="22" name="Column22" dataDxfId="2811"/>
    <tableColumn id="23" name="Column23" dataDxfId="2812"/>
    <tableColumn id="24" name="Column24" dataDxfId="2813"/>
    <tableColumn id="25" name="Column25" dataDxfId="2814"/>
    <tableColumn id="26" name="Column26" dataDxfId="2815"/>
    <tableColumn id="27" name="Column27" dataDxfId="2816"/>
    <tableColumn id="28" name="Column28" dataDxfId="2817"/>
    <tableColumn id="29" name="Column29" dataDxfId="2818"/>
    <tableColumn id="30" name="Column30" dataDxfId="2819"/>
    <tableColumn id="31" name="Column31" dataDxfId="2820"/>
    <tableColumn id="32" name="Column32" dataDxfId="2821"/>
    <tableColumn id="33" name="Column33" dataDxfId="2822"/>
    <tableColumn id="34" name="Column34" dataDxfId="2823"/>
    <tableColumn id="35" name="Column35" dataDxfId="2824"/>
    <tableColumn id="36" name="Column36" dataDxfId="2825"/>
    <tableColumn id="37" name="Column37" dataDxfId="2826"/>
    <tableColumn id="38" name="Column38" dataDxfId="2827"/>
    <tableColumn id="39" name="Column39" dataDxfId="2828"/>
    <tableColumn id="40" name="Column40" dataDxfId="2829"/>
    <tableColumn id="41" name="Column41" dataDxfId="2830"/>
    <tableColumn id="42" name="Column42" dataDxfId="2831"/>
    <tableColumn id="43" name="Column43" dataDxfId="2832"/>
    <tableColumn id="44" name="Column44" dataDxfId="2833"/>
    <tableColumn id="45" name="Column45" dataDxfId="2834"/>
    <tableColumn id="46" name="Column46" dataDxfId="2835"/>
    <tableColumn id="47" name="Column47" dataDxfId="2836"/>
    <tableColumn id="48" name="Column48" dataDxfId="2837"/>
    <tableColumn id="49" name="Column49" dataDxfId="2838"/>
    <tableColumn id="50" name="Column50" dataDxfId="2839"/>
    <tableColumn id="51" name="Column51" dataDxfId="2840"/>
    <tableColumn id="52" name="Column52" dataDxfId="2841"/>
    <tableColumn id="53" name="Column53" dataDxfId="2842"/>
    <tableColumn id="54" name="Column54" dataDxfId="2843"/>
    <tableColumn id="55" name="Column55" dataDxfId="2844"/>
    <tableColumn id="56" name="Column56" dataDxfId="2845"/>
    <tableColumn id="57" name="Column57" dataDxfId="2846"/>
    <tableColumn id="58" name="Column58" dataDxfId="2847"/>
    <tableColumn id="59" name="Column59" dataDxfId="2848"/>
    <tableColumn id="60" name="Column60" dataDxfId="2849"/>
    <tableColumn id="61" name="Column61" dataDxfId="2850"/>
    <tableColumn id="62" name="Column62" dataDxfId="2851"/>
    <tableColumn id="63" name="Column63" dataDxfId="2852"/>
    <tableColumn id="64" name="Column64" dataDxfId="2853"/>
    <tableColumn id="65" name="Column65" dataDxfId="2854"/>
    <tableColumn id="66" name="Column66" dataDxfId="2855"/>
    <tableColumn id="67" name="Column67" dataDxfId="2856"/>
    <tableColumn id="68" name="Column68" dataDxfId="2857"/>
  </tableColumns>
  <tableStyleInfo name="Apr-2024-Roster-style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B35:BP41" headerRowCount="0">
  <tableColumns count="67">
    <tableColumn id="1" name="Column1" dataDxfId="2858"/>
    <tableColumn id="2" name="Column2" dataDxfId="2859"/>
    <tableColumn id="3" name="Column3" dataDxfId="2860"/>
    <tableColumn id="4" name="Column4" dataDxfId="2861"/>
    <tableColumn id="5" name="Column5" dataDxfId="2862"/>
    <tableColumn id="6" name="Column6" dataDxfId="2863"/>
    <tableColumn id="7" name="Column7" dataDxfId="2864"/>
    <tableColumn id="8" name="Column8" dataDxfId="2865"/>
    <tableColumn id="9" name="Column9" dataDxfId="2866"/>
    <tableColumn id="10" name="Column10" dataDxfId="2867"/>
    <tableColumn id="11" name="Column11" dataDxfId="2868"/>
    <tableColumn id="12" name="Column12" dataDxfId="2869"/>
    <tableColumn id="13" name="Column13" dataDxfId="2870"/>
    <tableColumn id="14" name="Column14" dataDxfId="2871"/>
    <tableColumn id="15" name="Column15" dataDxfId="2872"/>
    <tableColumn id="16" name="Column16" dataDxfId="2873"/>
    <tableColumn id="17" name="Column17" dataDxfId="2874"/>
    <tableColumn id="18" name="Column18" dataDxfId="2875"/>
    <tableColumn id="19" name="Column19" dataDxfId="2876"/>
    <tableColumn id="20" name="Column20" dataDxfId="2877"/>
    <tableColumn id="21" name="Column21" dataDxfId="2878"/>
    <tableColumn id="22" name="Column22" dataDxfId="2879"/>
    <tableColumn id="23" name="Column23" dataDxfId="2880"/>
    <tableColumn id="24" name="Column24" dataDxfId="2881"/>
    <tableColumn id="25" name="Column25" dataDxfId="2882"/>
    <tableColumn id="26" name="Column26" dataDxfId="2883"/>
    <tableColumn id="27" name="Column27" dataDxfId="2884"/>
    <tableColumn id="28" name="Column28" dataDxfId="2885"/>
    <tableColumn id="29" name="Column29" dataDxfId="2886"/>
    <tableColumn id="30" name="Column30" dataDxfId="2887"/>
    <tableColumn id="31" name="Column31" dataDxfId="2888"/>
    <tableColumn id="32" name="Column32" dataDxfId="2889"/>
    <tableColumn id="33" name="Column33" dataDxfId="2890"/>
    <tableColumn id="34" name="Column34" dataDxfId="2891"/>
    <tableColumn id="35" name="Column35" dataDxfId="2892"/>
    <tableColumn id="36" name="Column36" dataDxfId="2893"/>
    <tableColumn id="37" name="Column37" dataDxfId="2894"/>
    <tableColumn id="38" name="Column38" dataDxfId="2895"/>
    <tableColumn id="39" name="Column39" dataDxfId="2896"/>
    <tableColumn id="40" name="Column40" dataDxfId="2897"/>
    <tableColumn id="41" name="Column41" dataDxfId="2898"/>
    <tableColumn id="42" name="Column42" dataDxfId="2899"/>
    <tableColumn id="43" name="Column43" dataDxfId="2900"/>
    <tableColumn id="44" name="Column44" dataDxfId="2901"/>
    <tableColumn id="45" name="Column45" dataDxfId="2902"/>
    <tableColumn id="46" name="Column46" dataDxfId="2903"/>
    <tableColumn id="47" name="Column47" dataDxfId="2904"/>
    <tableColumn id="48" name="Column48" dataDxfId="2905"/>
    <tableColumn id="49" name="Column49" dataDxfId="2906"/>
    <tableColumn id="50" name="Column50" dataDxfId="2907"/>
    <tableColumn id="51" name="Column51" dataDxfId="2908"/>
    <tableColumn id="52" name="Column52" dataDxfId="2909"/>
    <tableColumn id="53" name="Column53" dataDxfId="2910"/>
    <tableColumn id="54" name="Column54" dataDxfId="2911"/>
    <tableColumn id="55" name="Column55" dataDxfId="2912"/>
    <tableColumn id="56" name="Column56" dataDxfId="2913"/>
    <tableColumn id="57" name="Column57" dataDxfId="2914"/>
    <tableColumn id="58" name="Column58" dataDxfId="2915"/>
    <tableColumn id="59" name="Column59" dataDxfId="2916"/>
    <tableColumn id="60" name="Column60" dataDxfId="2917"/>
    <tableColumn id="61" name="Column61" dataDxfId="2918"/>
    <tableColumn id="62" name="Column62" dataDxfId="2919"/>
    <tableColumn id="63" name="Column63" dataDxfId="2920"/>
    <tableColumn id="64" name="Column64" dataDxfId="2921"/>
    <tableColumn id="65" name="Column65" dataDxfId="2922"/>
    <tableColumn id="66" name="Column66" dataDxfId="2923"/>
    <tableColumn id="67" name="Column67" dataDxfId="2924"/>
  </tableColumns>
  <tableStyleInfo name="Apr-2024-Roster-style 2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A5:BP33" headerRowCount="0">
  <tableColumns count="68">
    <tableColumn id="1" name="Column1" dataDxfId="2925"/>
    <tableColumn id="2" name="Column2" dataDxfId="2926"/>
    <tableColumn id="3" name="Column3" dataDxfId="2927"/>
    <tableColumn id="4" name="Column4" dataDxfId="2928"/>
    <tableColumn id="5" name="Column5" dataDxfId="2929"/>
    <tableColumn id="6" name="Column6" dataDxfId="2930"/>
    <tableColumn id="7" name="Column7" dataDxfId="2931"/>
    <tableColumn id="8" name="Column8" dataDxfId="2932"/>
    <tableColumn id="9" name="Column9" dataDxfId="2933"/>
    <tableColumn id="10" name="Column10" dataDxfId="2934"/>
    <tableColumn id="11" name="Column11" dataDxfId="2935"/>
    <tableColumn id="12" name="Column12" dataDxfId="2936"/>
    <tableColumn id="13" name="Column13" dataDxfId="2937"/>
    <tableColumn id="14" name="Column14" dataDxfId="2938"/>
    <tableColumn id="15" name="Column15" dataDxfId="2939"/>
    <tableColumn id="16" name="Column16" dataDxfId="2940"/>
    <tableColumn id="17" name="Column17" dataDxfId="2941"/>
    <tableColumn id="18" name="Column18" dataDxfId="2942"/>
    <tableColumn id="19" name="Column19" dataDxfId="2943"/>
    <tableColumn id="20" name="Column20" dataDxfId="2944"/>
    <tableColumn id="21" name="Column21" dataDxfId="2945"/>
    <tableColumn id="22" name="Column22" dataDxfId="2946"/>
    <tableColumn id="23" name="Column23" dataDxfId="2947"/>
    <tableColumn id="24" name="Column24" dataDxfId="2948"/>
    <tableColumn id="25" name="Column25" dataDxfId="2949"/>
    <tableColumn id="26" name="Column26" dataDxfId="2950"/>
    <tableColumn id="27" name="Column27" dataDxfId="2951"/>
    <tableColumn id="28" name="Column28" dataDxfId="2952"/>
    <tableColumn id="29" name="Column29" dataDxfId="2953"/>
    <tableColumn id="30" name="Column30" dataDxfId="2954"/>
    <tableColumn id="31" name="Column31" dataDxfId="2955"/>
    <tableColumn id="32" name="Column32" dataDxfId="2956"/>
    <tableColumn id="33" name="Column33" dataDxfId="2957"/>
    <tableColumn id="34" name="Column34" dataDxfId="2958"/>
    <tableColumn id="35" name="Column35" dataDxfId="2959"/>
    <tableColumn id="36" name="Column36" dataDxfId="2960"/>
    <tableColumn id="37" name="Column37" dataDxfId="2961"/>
    <tableColumn id="38" name="Column38" dataDxfId="2962"/>
    <tableColumn id="39" name="Column39" dataDxfId="2963"/>
    <tableColumn id="40" name="Column40" dataDxfId="2964"/>
    <tableColumn id="41" name="Column41" dataDxfId="2965"/>
    <tableColumn id="42" name="Column42" dataDxfId="2966"/>
    <tableColumn id="43" name="Column43" dataDxfId="2967"/>
    <tableColumn id="44" name="Column44" dataDxfId="2968"/>
    <tableColumn id="45" name="Column45" dataDxfId="2969"/>
    <tableColumn id="46" name="Column46" dataDxfId="2970"/>
    <tableColumn id="47" name="Column47" dataDxfId="2971"/>
    <tableColumn id="48" name="Column48" dataDxfId="2972"/>
    <tableColumn id="49" name="Column49" dataDxfId="2973"/>
    <tableColumn id="50" name="Column50" dataDxfId="2974"/>
    <tableColumn id="51" name="Column51" dataDxfId="2975"/>
    <tableColumn id="52" name="Column52" dataDxfId="2976"/>
    <tableColumn id="53" name="Column53" dataDxfId="2977"/>
    <tableColumn id="54" name="Column54" dataDxfId="2978"/>
    <tableColumn id="55" name="Column55" dataDxfId="2979"/>
    <tableColumn id="56" name="Column56" dataDxfId="2980"/>
    <tableColumn id="57" name="Column57" dataDxfId="2981"/>
    <tableColumn id="58" name="Column58" dataDxfId="2982"/>
    <tableColumn id="59" name="Column59" dataDxfId="2983"/>
    <tableColumn id="60" name="Column60" dataDxfId="2984"/>
    <tableColumn id="61" name="Column61" dataDxfId="2985"/>
    <tableColumn id="62" name="Column62" dataDxfId="2986"/>
    <tableColumn id="63" name="Column63" dataDxfId="2987"/>
    <tableColumn id="64" name="Column64" dataDxfId="2988"/>
    <tableColumn id="65" name="Column65" dataDxfId="2989"/>
    <tableColumn id="66" name="Column66" dataDxfId="2990"/>
    <tableColumn id="67" name="Column67" dataDxfId="2991"/>
    <tableColumn id="68" name="Column68" dataDxfId="2992"/>
  </tableColumns>
  <tableStyleInfo name="May-2024-Roster-style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B34:BP40" headerRowCount="0">
  <tableColumns count="67">
    <tableColumn id="1" name="Column1" dataDxfId="2993"/>
    <tableColumn id="2" name="Column2" dataDxfId="2994"/>
    <tableColumn id="3" name="Column3" dataDxfId="2995"/>
    <tableColumn id="4" name="Column4" dataDxfId="2996"/>
    <tableColumn id="5" name="Column5" dataDxfId="2997"/>
    <tableColumn id="6" name="Column6" dataDxfId="2998"/>
    <tableColumn id="7" name="Column7" dataDxfId="2999"/>
    <tableColumn id="8" name="Column8" dataDxfId="3000"/>
    <tableColumn id="9" name="Column9" dataDxfId="3001"/>
    <tableColumn id="10" name="Column10" dataDxfId="3002"/>
    <tableColumn id="11" name="Column11" dataDxfId="3003"/>
    <tableColumn id="12" name="Column12" dataDxfId="3004"/>
    <tableColumn id="13" name="Column13" dataDxfId="3005"/>
    <tableColumn id="14" name="Column14" dataDxfId="3006"/>
    <tableColumn id="15" name="Column15" dataDxfId="3007"/>
    <tableColumn id="16" name="Column16" dataDxfId="3008"/>
    <tableColumn id="17" name="Column17" dataDxfId="3009"/>
    <tableColumn id="18" name="Column18" dataDxfId="3010"/>
    <tableColumn id="19" name="Column19" dataDxfId="3011"/>
    <tableColumn id="20" name="Column20" dataDxfId="3012"/>
    <tableColumn id="21" name="Column21" dataDxfId="3013"/>
    <tableColumn id="22" name="Column22" dataDxfId="3014"/>
    <tableColumn id="23" name="Column23" dataDxfId="3015"/>
    <tableColumn id="24" name="Column24" dataDxfId="3016"/>
    <tableColumn id="25" name="Column25" dataDxfId="3017"/>
    <tableColumn id="26" name="Column26" dataDxfId="3018"/>
    <tableColumn id="27" name="Column27" dataDxfId="3019"/>
    <tableColumn id="28" name="Column28" dataDxfId="3020"/>
    <tableColumn id="29" name="Column29" dataDxfId="3021"/>
    <tableColumn id="30" name="Column30" dataDxfId="3022"/>
    <tableColumn id="31" name="Column31" dataDxfId="3023"/>
    <tableColumn id="32" name="Column32" dataDxfId="3024"/>
    <tableColumn id="33" name="Column33" dataDxfId="3025"/>
    <tableColumn id="34" name="Column34" dataDxfId="3026"/>
    <tableColumn id="35" name="Column35" dataDxfId="3027"/>
    <tableColumn id="36" name="Column36" dataDxfId="3028"/>
    <tableColumn id="37" name="Column37" dataDxfId="3029"/>
    <tableColumn id="38" name="Column38" dataDxfId="3030"/>
    <tableColumn id="39" name="Column39" dataDxfId="3031"/>
    <tableColumn id="40" name="Column40" dataDxfId="3032"/>
    <tableColumn id="41" name="Column41" dataDxfId="3033"/>
    <tableColumn id="42" name="Column42" dataDxfId="3034"/>
    <tableColumn id="43" name="Column43" dataDxfId="3035"/>
    <tableColumn id="44" name="Column44" dataDxfId="3036"/>
    <tableColumn id="45" name="Column45" dataDxfId="3037"/>
    <tableColumn id="46" name="Column46" dataDxfId="3038"/>
    <tableColumn id="47" name="Column47" dataDxfId="3039"/>
    <tableColumn id="48" name="Column48" dataDxfId="3040"/>
    <tableColumn id="49" name="Column49" dataDxfId="3041"/>
    <tableColumn id="50" name="Column50" dataDxfId="3042"/>
    <tableColumn id="51" name="Column51" dataDxfId="3043"/>
    <tableColumn id="52" name="Column52" dataDxfId="3044"/>
    <tableColumn id="53" name="Column53" dataDxfId="3045"/>
    <tableColumn id="54" name="Column54" dataDxfId="3046"/>
    <tableColumn id="55" name="Column55" dataDxfId="3047"/>
    <tableColumn id="56" name="Column56" dataDxfId="3048"/>
    <tableColumn id="57" name="Column57" dataDxfId="3049"/>
    <tableColumn id="58" name="Column58" dataDxfId="3050"/>
    <tableColumn id="59" name="Column59" dataDxfId="3051"/>
    <tableColumn id="60" name="Column60" dataDxfId="3052"/>
    <tableColumn id="61" name="Column61" dataDxfId="3053"/>
    <tableColumn id="62" name="Column62" dataDxfId="3054"/>
    <tableColumn id="63" name="Column63" dataDxfId="3055"/>
    <tableColumn id="64" name="Column64" dataDxfId="3056"/>
    <tableColumn id="65" name="Column65" dataDxfId="3057"/>
    <tableColumn id="66" name="Column66" dataDxfId="3058"/>
    <tableColumn id="67" name="Column67" dataDxfId="3059"/>
  </tableColumns>
  <tableStyleInfo name="May-2024-Roster-style 2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A5:BP33" headerRowCount="0">
  <tableColumns count="68">
    <tableColumn id="1" name="Column1" dataDxfId="3060"/>
    <tableColumn id="2" name="Column2" dataDxfId="3061"/>
    <tableColumn id="3" name="Column3" dataDxfId="3062"/>
    <tableColumn id="4" name="Column4" dataDxfId="3063"/>
    <tableColumn id="5" name="Column5" dataDxfId="3064"/>
    <tableColumn id="6" name="Column6" dataDxfId="3065"/>
    <tableColumn id="7" name="Column7" dataDxfId="3066"/>
    <tableColumn id="8" name="Column8" dataDxfId="3067"/>
    <tableColumn id="9" name="Column9" dataDxfId="3068"/>
    <tableColumn id="10" name="Column10" dataDxfId="3069"/>
    <tableColumn id="11" name="Column11" dataDxfId="3070"/>
    <tableColumn id="12" name="Column12" dataDxfId="3071"/>
    <tableColumn id="13" name="Column13" dataDxfId="3072"/>
    <tableColumn id="14" name="Column14" dataDxfId="3073"/>
    <tableColumn id="15" name="Column15" dataDxfId="3074"/>
    <tableColumn id="16" name="Column16" dataDxfId="3075"/>
    <tableColumn id="17" name="Column17" dataDxfId="3076"/>
    <tableColumn id="18" name="Column18" dataDxfId="3077"/>
    <tableColumn id="19" name="Column19" dataDxfId="3078"/>
    <tableColumn id="20" name="Column20" dataDxfId="3079"/>
    <tableColumn id="21" name="Column21" dataDxfId="3080"/>
    <tableColumn id="22" name="Column22" dataDxfId="3081"/>
    <tableColumn id="23" name="Column23" dataDxfId="3082"/>
    <tableColumn id="24" name="Column24" dataDxfId="3083"/>
    <tableColumn id="25" name="Column25" dataDxfId="3084"/>
    <tableColumn id="26" name="Column26" dataDxfId="3085"/>
    <tableColumn id="27" name="Column27" dataDxfId="3086"/>
    <tableColumn id="28" name="Column28" dataDxfId="3087"/>
    <tableColumn id="29" name="Column29" dataDxfId="3088"/>
    <tableColumn id="30" name="Column30" dataDxfId="3089"/>
    <tableColumn id="31" name="Column31" dataDxfId="3090"/>
    <tableColumn id="32" name="Column32" dataDxfId="3091"/>
    <tableColumn id="33" name="Column33" dataDxfId="3092"/>
    <tableColumn id="34" name="Column34" dataDxfId="3093"/>
    <tableColumn id="35" name="Column35" dataDxfId="3094"/>
    <tableColumn id="36" name="Column36" dataDxfId="3095"/>
    <tableColumn id="37" name="Column37" dataDxfId="3096"/>
    <tableColumn id="38" name="Column38" dataDxfId="3097"/>
    <tableColumn id="39" name="Column39" dataDxfId="3098"/>
    <tableColumn id="40" name="Column40" dataDxfId="3099"/>
    <tableColumn id="41" name="Column41" dataDxfId="3100"/>
    <tableColumn id="42" name="Column42" dataDxfId="3101"/>
    <tableColumn id="43" name="Column43" dataDxfId="3102"/>
    <tableColumn id="44" name="Column44" dataDxfId="3103"/>
    <tableColumn id="45" name="Column45" dataDxfId="3104"/>
    <tableColumn id="46" name="Column46" dataDxfId="3105"/>
    <tableColumn id="47" name="Column47" dataDxfId="3106"/>
    <tableColumn id="48" name="Column48" dataDxfId="3107"/>
    <tableColumn id="49" name="Column49" dataDxfId="3108"/>
    <tableColumn id="50" name="Column50" dataDxfId="3109"/>
    <tableColumn id="51" name="Column51" dataDxfId="3110"/>
    <tableColumn id="52" name="Column52" dataDxfId="3111"/>
    <tableColumn id="53" name="Column53" dataDxfId="3112"/>
    <tableColumn id="54" name="Column54" dataDxfId="3113"/>
    <tableColumn id="55" name="Column55" dataDxfId="3114"/>
    <tableColumn id="56" name="Column56" dataDxfId="3115"/>
    <tableColumn id="57" name="Column57" dataDxfId="3116"/>
    <tableColumn id="58" name="Column58" dataDxfId="3117"/>
    <tableColumn id="59" name="Column59" dataDxfId="3118"/>
    <tableColumn id="60" name="Column60" dataDxfId="3119"/>
    <tableColumn id="61" name="Column61" dataDxfId="3120"/>
    <tableColumn id="62" name="Column62" dataDxfId="3121"/>
    <tableColumn id="63" name="Column63" dataDxfId="3122"/>
    <tableColumn id="64" name="Column64" dataDxfId="3123"/>
    <tableColumn id="65" name="Column65" dataDxfId="3124"/>
    <tableColumn id="66" name="Column66" dataDxfId="3125"/>
    <tableColumn id="67" name="Column67" dataDxfId="3126"/>
    <tableColumn id="68" name="Column68" dataDxfId="3127"/>
  </tableColumns>
  <tableStyleInfo name="Jun-2024-Roster-style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B34:BP40" headerRowCount="0">
  <tableColumns count="67">
    <tableColumn id="1" name="Column1" dataDxfId="3128"/>
    <tableColumn id="2" name="Column2" dataDxfId="3129"/>
    <tableColumn id="3" name="Column3" dataDxfId="3130"/>
    <tableColumn id="4" name="Column4" dataDxfId="3131"/>
    <tableColumn id="5" name="Column5" dataDxfId="3132"/>
    <tableColumn id="6" name="Column6" dataDxfId="3133"/>
    <tableColumn id="7" name="Column7" dataDxfId="3134"/>
    <tableColumn id="8" name="Column8" dataDxfId="3135"/>
    <tableColumn id="9" name="Column9" dataDxfId="3136"/>
    <tableColumn id="10" name="Column10" dataDxfId="3137"/>
    <tableColumn id="11" name="Column11" dataDxfId="3138"/>
    <tableColumn id="12" name="Column12" dataDxfId="3139"/>
    <tableColumn id="13" name="Column13" dataDxfId="3140"/>
    <tableColumn id="14" name="Column14" dataDxfId="3141"/>
    <tableColumn id="15" name="Column15" dataDxfId="3142"/>
    <tableColumn id="16" name="Column16" dataDxfId="3143"/>
    <tableColumn id="17" name="Column17" dataDxfId="3144"/>
    <tableColumn id="18" name="Column18" dataDxfId="3145"/>
    <tableColumn id="19" name="Column19" dataDxfId="3146"/>
    <tableColumn id="20" name="Column20" dataDxfId="3147"/>
    <tableColumn id="21" name="Column21" dataDxfId="3148"/>
    <tableColumn id="22" name="Column22" dataDxfId="3149"/>
    <tableColumn id="23" name="Column23" dataDxfId="3150"/>
    <tableColumn id="24" name="Column24" dataDxfId="3151"/>
    <tableColumn id="25" name="Column25" dataDxfId="3152"/>
    <tableColumn id="26" name="Column26" dataDxfId="3153"/>
    <tableColumn id="27" name="Column27" dataDxfId="3154"/>
    <tableColumn id="28" name="Column28" dataDxfId="3155"/>
    <tableColumn id="29" name="Column29" dataDxfId="3156"/>
    <tableColumn id="30" name="Column30" dataDxfId="3157"/>
    <tableColumn id="31" name="Column31" dataDxfId="3158"/>
    <tableColumn id="32" name="Column32" dataDxfId="3159"/>
    <tableColumn id="33" name="Column33" dataDxfId="3160"/>
    <tableColumn id="34" name="Column34" dataDxfId="3161"/>
    <tableColumn id="35" name="Column35" dataDxfId="3162"/>
    <tableColumn id="36" name="Column36" dataDxfId="3163"/>
    <tableColumn id="37" name="Column37" dataDxfId="3164"/>
    <tableColumn id="38" name="Column38" dataDxfId="3165"/>
    <tableColumn id="39" name="Column39" dataDxfId="3166"/>
    <tableColumn id="40" name="Column40" dataDxfId="3167"/>
    <tableColumn id="41" name="Column41" dataDxfId="3168"/>
    <tableColumn id="42" name="Column42" dataDxfId="3169"/>
    <tableColumn id="43" name="Column43" dataDxfId="3170"/>
    <tableColumn id="44" name="Column44" dataDxfId="3171"/>
    <tableColumn id="45" name="Column45" dataDxfId="3172"/>
    <tableColumn id="46" name="Column46" dataDxfId="3173"/>
    <tableColumn id="47" name="Column47" dataDxfId="3174"/>
    <tableColumn id="48" name="Column48" dataDxfId="3175"/>
    <tableColumn id="49" name="Column49" dataDxfId="3176"/>
    <tableColumn id="50" name="Column50" dataDxfId="3177"/>
    <tableColumn id="51" name="Column51" dataDxfId="3178"/>
    <tableColumn id="52" name="Column52" dataDxfId="3179"/>
    <tableColumn id="53" name="Column53" dataDxfId="3180"/>
    <tableColumn id="54" name="Column54" dataDxfId="3181"/>
    <tableColumn id="55" name="Column55" dataDxfId="3182"/>
    <tableColumn id="56" name="Column56" dataDxfId="3183"/>
    <tableColumn id="57" name="Column57" dataDxfId="3184"/>
    <tableColumn id="58" name="Column58" dataDxfId="3185"/>
    <tableColumn id="59" name="Column59" dataDxfId="3186"/>
    <tableColumn id="60" name="Column60" dataDxfId="3187"/>
    <tableColumn id="61" name="Column61" dataDxfId="3188"/>
    <tableColumn id="62" name="Column62" dataDxfId="3189"/>
    <tableColumn id="63" name="Column63" dataDxfId="3190"/>
    <tableColumn id="64" name="Column64" dataDxfId="3191"/>
    <tableColumn id="65" name="Column65" dataDxfId="3192"/>
    <tableColumn id="66" name="Column66" dataDxfId="3193"/>
    <tableColumn id="67" name="Column67" dataDxfId="3194"/>
  </tableColumns>
  <tableStyleInfo name="Jun-2024-Roster-style 2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A5:BP35" headerRowCount="0">
  <tableColumns count="68">
    <tableColumn id="1" name="Column1" dataDxfId="3195"/>
    <tableColumn id="2" name="Column2" dataDxfId="3196"/>
    <tableColumn id="3" name="Column3" dataDxfId="3197"/>
    <tableColumn id="4" name="Column4" dataDxfId="3198"/>
    <tableColumn id="5" name="Column5" dataDxfId="3199"/>
    <tableColumn id="6" name="Column6" dataDxfId="3200"/>
    <tableColumn id="7" name="Column7" dataDxfId="3201"/>
    <tableColumn id="8" name="Column8" dataDxfId="3202"/>
    <tableColumn id="9" name="Column9" dataDxfId="3203"/>
    <tableColumn id="10" name="Column10" dataDxfId="3204"/>
    <tableColumn id="11" name="Column11" dataDxfId="3205"/>
    <tableColumn id="12" name="Column12" dataDxfId="3206"/>
    <tableColumn id="13" name="Column13" dataDxfId="3207"/>
    <tableColumn id="14" name="Column14" dataDxfId="3208"/>
    <tableColumn id="15" name="Column15" dataDxfId="3209"/>
    <tableColumn id="16" name="Column16" dataDxfId="3210"/>
    <tableColumn id="17" name="Column17" dataDxfId="3211"/>
    <tableColumn id="18" name="Column18" dataDxfId="3212"/>
    <tableColumn id="19" name="Column19" dataDxfId="3213"/>
    <tableColumn id="20" name="Column20" dataDxfId="3214"/>
    <tableColumn id="21" name="Column21" dataDxfId="3215"/>
    <tableColumn id="22" name="Column22" dataDxfId="3216"/>
    <tableColumn id="23" name="Column23" dataDxfId="3217"/>
    <tableColumn id="24" name="Column24" dataDxfId="3218"/>
    <tableColumn id="25" name="Column25" dataDxfId="3219"/>
    <tableColumn id="26" name="Column26" dataDxfId="3220"/>
    <tableColumn id="27" name="Column27" dataDxfId="3221"/>
    <tableColumn id="28" name="Column28" dataDxfId="3222"/>
    <tableColumn id="29" name="Column29" dataDxfId="3223"/>
    <tableColumn id="30" name="Column30" dataDxfId="3224"/>
    <tableColumn id="31" name="Column31" dataDxfId="3225"/>
    <tableColumn id="32" name="Column32" dataDxfId="3226"/>
    <tableColumn id="33" name="Column33" dataDxfId="3227"/>
    <tableColumn id="34" name="Column34" dataDxfId="3228"/>
    <tableColumn id="35" name="Column35" dataDxfId="3229"/>
    <tableColumn id="36" name="Column36" dataDxfId="3230"/>
    <tableColumn id="37" name="Column37" dataDxfId="3231"/>
    <tableColumn id="38" name="Column38" dataDxfId="3232"/>
    <tableColumn id="39" name="Column39" dataDxfId="3233"/>
    <tableColumn id="40" name="Column40" dataDxfId="3234"/>
    <tableColumn id="41" name="Column41" dataDxfId="3235"/>
    <tableColumn id="42" name="Column42" dataDxfId="3236"/>
    <tableColumn id="43" name="Column43" dataDxfId="3237"/>
    <tableColumn id="44" name="Column44" dataDxfId="3238"/>
    <tableColumn id="45" name="Column45" dataDxfId="3239"/>
    <tableColumn id="46" name="Column46" dataDxfId="3240"/>
    <tableColumn id="47" name="Column47" dataDxfId="3241"/>
    <tableColumn id="48" name="Column48" dataDxfId="3242"/>
    <tableColumn id="49" name="Column49" dataDxfId="3243"/>
    <tableColumn id="50" name="Column50" dataDxfId="3244"/>
    <tableColumn id="51" name="Column51" dataDxfId="3245"/>
    <tableColumn id="52" name="Column52" dataDxfId="3246"/>
    <tableColumn id="53" name="Column53" dataDxfId="3247"/>
    <tableColumn id="54" name="Column54" dataDxfId="3248"/>
    <tableColumn id="55" name="Column55" dataDxfId="3249"/>
    <tableColumn id="56" name="Column56" dataDxfId="3250"/>
    <tableColumn id="57" name="Column57" dataDxfId="3251"/>
    <tableColumn id="58" name="Column58" dataDxfId="3252"/>
    <tableColumn id="59" name="Column59" dataDxfId="3253"/>
    <tableColumn id="60" name="Column60" dataDxfId="3254"/>
    <tableColumn id="61" name="Column61" dataDxfId="3255"/>
    <tableColumn id="62" name="Column62" dataDxfId="3256"/>
    <tableColumn id="63" name="Column63" dataDxfId="3257"/>
    <tableColumn id="64" name="Column64" dataDxfId="3258"/>
    <tableColumn id="65" name="Column65" dataDxfId="3259"/>
    <tableColumn id="66" name="Column66" dataDxfId="3260"/>
    <tableColumn id="67" name="Column67" dataDxfId="3261"/>
    <tableColumn id="68" name="Column68" dataDxfId="3262"/>
  </tableColumns>
  <tableStyleInfo name="Jul-2024-Roster-style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B36:BP42" headerRowCount="0">
  <tableColumns count="67">
    <tableColumn id="1" name="Column1" dataDxfId="3263"/>
    <tableColumn id="2" name="Column2" dataDxfId="3264"/>
    <tableColumn id="3" name="Column3" dataDxfId="3265"/>
    <tableColumn id="4" name="Column4" dataDxfId="3266"/>
    <tableColumn id="5" name="Column5" dataDxfId="3267"/>
    <tableColumn id="6" name="Column6" dataDxfId="3268"/>
    <tableColumn id="7" name="Column7" dataDxfId="3269"/>
    <tableColumn id="8" name="Column8" dataDxfId="3270"/>
    <tableColumn id="9" name="Column9" dataDxfId="3271"/>
    <tableColumn id="10" name="Column10" dataDxfId="3272"/>
    <tableColumn id="11" name="Column11" dataDxfId="3273"/>
    <tableColumn id="12" name="Column12" dataDxfId="3274"/>
    <tableColumn id="13" name="Column13" dataDxfId="3275"/>
    <tableColumn id="14" name="Column14" dataDxfId="3276"/>
    <tableColumn id="15" name="Column15" dataDxfId="3277"/>
    <tableColumn id="16" name="Column16" dataDxfId="3278"/>
    <tableColumn id="17" name="Column17" dataDxfId="3279"/>
    <tableColumn id="18" name="Column18" dataDxfId="3280"/>
    <tableColumn id="19" name="Column19" dataDxfId="3281"/>
    <tableColumn id="20" name="Column20" dataDxfId="3282"/>
    <tableColumn id="21" name="Column21" dataDxfId="3283"/>
    <tableColumn id="22" name="Column22" dataDxfId="3284"/>
    <tableColumn id="23" name="Column23" dataDxfId="3285"/>
    <tableColumn id="24" name="Column24" dataDxfId="3286"/>
    <tableColumn id="25" name="Column25" dataDxfId="3287"/>
    <tableColumn id="26" name="Column26" dataDxfId="3288"/>
    <tableColumn id="27" name="Column27" dataDxfId="3289"/>
    <tableColumn id="28" name="Column28" dataDxfId="3290"/>
    <tableColumn id="29" name="Column29" dataDxfId="3291"/>
    <tableColumn id="30" name="Column30" dataDxfId="3292"/>
    <tableColumn id="31" name="Column31" dataDxfId="3293"/>
    <tableColumn id="32" name="Column32" dataDxfId="3294"/>
    <tableColumn id="33" name="Column33" dataDxfId="3295"/>
    <tableColumn id="34" name="Column34" dataDxfId="3296"/>
    <tableColumn id="35" name="Column35" dataDxfId="3297"/>
    <tableColumn id="36" name="Column36" dataDxfId="3298"/>
    <tableColumn id="37" name="Column37" dataDxfId="3299"/>
    <tableColumn id="38" name="Column38" dataDxfId="3300"/>
    <tableColumn id="39" name="Column39" dataDxfId="3301"/>
    <tableColumn id="40" name="Column40" dataDxfId="3302"/>
    <tableColumn id="41" name="Column41" dataDxfId="3303"/>
    <tableColumn id="42" name="Column42" dataDxfId="3304"/>
    <tableColumn id="43" name="Column43" dataDxfId="3305"/>
    <tableColumn id="44" name="Column44" dataDxfId="3306"/>
    <tableColumn id="45" name="Column45" dataDxfId="3307"/>
    <tableColumn id="46" name="Column46" dataDxfId="3308"/>
    <tableColumn id="47" name="Column47" dataDxfId="3309"/>
    <tableColumn id="48" name="Column48" dataDxfId="3310"/>
    <tableColumn id="49" name="Column49" dataDxfId="3311"/>
    <tableColumn id="50" name="Column50" dataDxfId="3312"/>
    <tableColumn id="51" name="Column51" dataDxfId="3313"/>
    <tableColumn id="52" name="Column52" dataDxfId="3314"/>
    <tableColumn id="53" name="Column53" dataDxfId="3315"/>
    <tableColumn id="54" name="Column54" dataDxfId="3316"/>
    <tableColumn id="55" name="Column55" dataDxfId="3317"/>
    <tableColumn id="56" name="Column56" dataDxfId="3318"/>
    <tableColumn id="57" name="Column57" dataDxfId="3319"/>
    <tableColumn id="58" name="Column58" dataDxfId="3320"/>
    <tableColumn id="59" name="Column59" dataDxfId="3321"/>
    <tableColumn id="60" name="Column60" dataDxfId="3322"/>
    <tableColumn id="61" name="Column61" dataDxfId="3323"/>
    <tableColumn id="62" name="Column62" dataDxfId="3324"/>
    <tableColumn id="63" name="Column63" dataDxfId="3325"/>
    <tableColumn id="64" name="Column64" dataDxfId="3326"/>
    <tableColumn id="65" name="Column65" dataDxfId="3327"/>
    <tableColumn id="66" name="Column66" dataDxfId="3328"/>
    <tableColumn id="67" name="Column67" dataDxfId="3329"/>
  </tableColumns>
  <tableStyleInfo name="Jul-2024-Roster-style 2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A5:BP31" headerRowCount="0">
  <tableColumns count="68">
    <tableColumn id="1" name="Column1" dataDxfId="3330"/>
    <tableColumn id="2" name="Column2" dataDxfId="3331"/>
    <tableColumn id="3" name="Column3" dataDxfId="3332"/>
    <tableColumn id="4" name="Column4" dataDxfId="3333"/>
    <tableColumn id="5" name="Column5" dataDxfId="3334"/>
    <tableColumn id="6" name="Column6" dataDxfId="3335"/>
    <tableColumn id="7" name="Column7" dataDxfId="3336"/>
    <tableColumn id="8" name="Column8" dataDxfId="3337"/>
    <tableColumn id="9" name="Column9" dataDxfId="3338"/>
    <tableColumn id="10" name="Column10" dataDxfId="3339"/>
    <tableColumn id="11" name="Column11" dataDxfId="3340"/>
    <tableColumn id="12" name="Column12" dataDxfId="3341"/>
    <tableColumn id="13" name="Column13" dataDxfId="3342"/>
    <tableColumn id="14" name="Column14" dataDxfId="3343"/>
    <tableColumn id="15" name="Column15" dataDxfId="3344"/>
    <tableColumn id="16" name="Column16" dataDxfId="3345"/>
    <tableColumn id="17" name="Column17" dataDxfId="3346"/>
    <tableColumn id="18" name="Column18" dataDxfId="3347"/>
    <tableColumn id="19" name="Column19" dataDxfId="3348"/>
    <tableColumn id="20" name="Column20" dataDxfId="3349"/>
    <tableColumn id="21" name="Column21" dataDxfId="3350"/>
    <tableColumn id="22" name="Column22" dataDxfId="3351"/>
    <tableColumn id="23" name="Column23" dataDxfId="3352"/>
    <tableColumn id="24" name="Column24" dataDxfId="3353"/>
    <tableColumn id="25" name="Column25" dataDxfId="3354"/>
    <tableColumn id="26" name="Column26" dataDxfId="3355"/>
    <tableColumn id="27" name="Column27" dataDxfId="3356"/>
    <tableColumn id="28" name="Column28" dataDxfId="3357"/>
    <tableColumn id="29" name="Column29" dataDxfId="3358"/>
    <tableColumn id="30" name="Column30" dataDxfId="3359"/>
    <tableColumn id="31" name="Column31" dataDxfId="3360"/>
    <tableColumn id="32" name="Column32" dataDxfId="3361"/>
    <tableColumn id="33" name="Column33" dataDxfId="3362"/>
    <tableColumn id="34" name="Column34" dataDxfId="3363"/>
    <tableColumn id="35" name="Column35" dataDxfId="3364"/>
    <tableColumn id="36" name="Column36" dataDxfId="3365"/>
    <tableColumn id="37" name="Column37" dataDxfId="3366"/>
    <tableColumn id="38" name="Column38" dataDxfId="3367"/>
    <tableColumn id="39" name="Column39" dataDxfId="3368"/>
    <tableColumn id="40" name="Column40" dataDxfId="3369"/>
    <tableColumn id="41" name="Column41" dataDxfId="3370"/>
    <tableColumn id="42" name="Column42" dataDxfId="3371"/>
    <tableColumn id="43" name="Column43" dataDxfId="3372"/>
    <tableColumn id="44" name="Column44" dataDxfId="3373"/>
    <tableColumn id="45" name="Column45" dataDxfId="3374"/>
    <tableColumn id="46" name="Column46" dataDxfId="3375"/>
    <tableColumn id="47" name="Column47" dataDxfId="3376"/>
    <tableColumn id="48" name="Column48" dataDxfId="3377"/>
    <tableColumn id="49" name="Column49" dataDxfId="3378"/>
    <tableColumn id="50" name="Column50" dataDxfId="3379"/>
    <tableColumn id="51" name="Column51" dataDxfId="3380"/>
    <tableColumn id="52" name="Column52" dataDxfId="3381"/>
    <tableColumn id="53" name="Column53" dataDxfId="3382"/>
    <tableColumn id="54" name="Column54" dataDxfId="3383"/>
    <tableColumn id="55" name="Column55" dataDxfId="3384"/>
    <tableColumn id="56" name="Column56" dataDxfId="3385"/>
    <tableColumn id="57" name="Column57" dataDxfId="3386"/>
    <tableColumn id="58" name="Column58" dataDxfId="3387"/>
    <tableColumn id="59" name="Column59" dataDxfId="3388"/>
    <tableColumn id="60" name="Column60" dataDxfId="3389"/>
    <tableColumn id="61" name="Column61" dataDxfId="3390"/>
    <tableColumn id="62" name="Column62" dataDxfId="3391"/>
    <tableColumn id="63" name="Column63" dataDxfId="3392"/>
    <tableColumn id="64" name="Column64" dataDxfId="3393"/>
    <tableColumn id="65" name="Column65" dataDxfId="3394"/>
    <tableColumn id="66" name="Column66" dataDxfId="3395"/>
    <tableColumn id="67" name="Column67" dataDxfId="3396"/>
    <tableColumn id="68" name="Column68" dataDxfId="3397"/>
  </tableColumns>
  <tableStyleInfo name="Aug-2024-Roster-style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B32:BP38" headerRowCount="0">
  <tableColumns count="67">
    <tableColumn id="1" name="Column1" dataDxfId="3398"/>
    <tableColumn id="2" name="Column2" dataDxfId="3399"/>
    <tableColumn id="3" name="Column3" dataDxfId="3400"/>
    <tableColumn id="4" name="Column4" dataDxfId="3401"/>
    <tableColumn id="5" name="Column5" dataDxfId="3402"/>
    <tableColumn id="6" name="Column6" dataDxfId="3403"/>
    <tableColumn id="7" name="Column7" dataDxfId="3404"/>
    <tableColumn id="8" name="Column8" dataDxfId="3405"/>
    <tableColumn id="9" name="Column9" dataDxfId="3406"/>
    <tableColumn id="10" name="Column10" dataDxfId="3407"/>
    <tableColumn id="11" name="Column11" dataDxfId="3408"/>
    <tableColumn id="12" name="Column12" dataDxfId="3409"/>
    <tableColumn id="13" name="Column13" dataDxfId="3410"/>
    <tableColumn id="14" name="Column14" dataDxfId="3411"/>
    <tableColumn id="15" name="Column15" dataDxfId="3412"/>
    <tableColumn id="16" name="Column16" dataDxfId="3413"/>
    <tableColumn id="17" name="Column17" dataDxfId="3414"/>
    <tableColumn id="18" name="Column18" dataDxfId="3415"/>
    <tableColumn id="19" name="Column19" dataDxfId="3416"/>
    <tableColumn id="20" name="Column20" dataDxfId="3417"/>
    <tableColumn id="21" name="Column21" dataDxfId="3418"/>
    <tableColumn id="22" name="Column22" dataDxfId="3419"/>
    <tableColumn id="23" name="Column23" dataDxfId="3420"/>
    <tableColumn id="24" name="Column24" dataDxfId="3421"/>
    <tableColumn id="25" name="Column25" dataDxfId="3422"/>
    <tableColumn id="26" name="Column26" dataDxfId="3423"/>
    <tableColumn id="27" name="Column27" dataDxfId="3424"/>
    <tableColumn id="28" name="Column28" dataDxfId="3425"/>
    <tableColumn id="29" name="Column29" dataDxfId="3426"/>
    <tableColumn id="30" name="Column30" dataDxfId="3427"/>
    <tableColumn id="31" name="Column31" dataDxfId="3428"/>
    <tableColumn id="32" name="Column32" dataDxfId="3429"/>
    <tableColumn id="33" name="Column33" dataDxfId="3430"/>
    <tableColumn id="34" name="Column34" dataDxfId="3431"/>
    <tableColumn id="35" name="Column35" dataDxfId="3432"/>
    <tableColumn id="36" name="Column36" dataDxfId="3433"/>
    <tableColumn id="37" name="Column37" dataDxfId="3434"/>
    <tableColumn id="38" name="Column38" dataDxfId="3435"/>
    <tableColumn id="39" name="Column39" dataDxfId="3436"/>
    <tableColumn id="40" name="Column40" dataDxfId="3437"/>
    <tableColumn id="41" name="Column41" dataDxfId="3438"/>
    <tableColumn id="42" name="Column42" dataDxfId="3439"/>
    <tableColumn id="43" name="Column43" dataDxfId="3440"/>
    <tableColumn id="44" name="Column44" dataDxfId="3441"/>
    <tableColumn id="45" name="Column45" dataDxfId="3442"/>
    <tableColumn id="46" name="Column46" dataDxfId="3443"/>
    <tableColumn id="47" name="Column47" dataDxfId="3444"/>
    <tableColumn id="48" name="Column48" dataDxfId="3445"/>
    <tableColumn id="49" name="Column49" dataDxfId="3446"/>
    <tableColumn id="50" name="Column50" dataDxfId="3447"/>
    <tableColumn id="51" name="Column51" dataDxfId="3448"/>
    <tableColumn id="52" name="Column52" dataDxfId="3449"/>
    <tableColumn id="53" name="Column53" dataDxfId="3450"/>
    <tableColumn id="54" name="Column54" dataDxfId="3451"/>
    <tableColumn id="55" name="Column55" dataDxfId="3452"/>
    <tableColumn id="56" name="Column56" dataDxfId="3453"/>
    <tableColumn id="57" name="Column57" dataDxfId="3454"/>
    <tableColumn id="58" name="Column58" dataDxfId="3455"/>
    <tableColumn id="59" name="Column59" dataDxfId="3456"/>
    <tableColumn id="60" name="Column60" dataDxfId="3457"/>
    <tableColumn id="61" name="Column61" dataDxfId="3458"/>
    <tableColumn id="62" name="Column62" dataDxfId="3459"/>
    <tableColumn id="63" name="Column63" dataDxfId="3460"/>
    <tableColumn id="64" name="Column64" dataDxfId="3461"/>
    <tableColumn id="65" name="Column65" dataDxfId="3462"/>
    <tableColumn id="66" name="Column66" dataDxfId="3463"/>
    <tableColumn id="67" name="Column67" dataDxfId="3464"/>
  </tableColumns>
  <tableStyleInfo name="Aug-2024-Roster-style 2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A5:BP37" headerRowCount="0">
  <tableColumns count="68">
    <tableColumn id="1" name="Column1" dataDxfId="3465"/>
    <tableColumn id="2" name="Column2" dataDxfId="3466"/>
    <tableColumn id="3" name="Column3" dataDxfId="3467"/>
    <tableColumn id="4" name="Column4" dataDxfId="3468"/>
    <tableColumn id="5" name="Column5" dataDxfId="3469"/>
    <tableColumn id="6" name="Column6" dataDxfId="3470"/>
    <tableColumn id="7" name="Column7" dataDxfId="3471"/>
    <tableColumn id="8" name="Column8" dataDxfId="3472"/>
    <tableColumn id="9" name="Column9" dataDxfId="3473"/>
    <tableColumn id="10" name="Column10" dataDxfId="3474"/>
    <tableColumn id="11" name="Column11" dataDxfId="3475"/>
    <tableColumn id="12" name="Column12" dataDxfId="3476"/>
    <tableColumn id="13" name="Column13" dataDxfId="3477"/>
    <tableColumn id="14" name="Column14" dataDxfId="3478"/>
    <tableColumn id="15" name="Column15" dataDxfId="3479"/>
    <tableColumn id="16" name="Column16" dataDxfId="3480"/>
    <tableColumn id="17" name="Column17" dataDxfId="3481"/>
    <tableColumn id="18" name="Column18" dataDxfId="3482"/>
    <tableColumn id="19" name="Column19" dataDxfId="3483"/>
    <tableColumn id="20" name="Column20" dataDxfId="3484"/>
    <tableColumn id="21" name="Column21" dataDxfId="3485"/>
    <tableColumn id="22" name="Column22" dataDxfId="3486"/>
    <tableColumn id="23" name="Column23" dataDxfId="3487"/>
    <tableColumn id="24" name="Column24" dataDxfId="3488"/>
    <tableColumn id="25" name="Column25" dataDxfId="3489"/>
    <tableColumn id="26" name="Column26" dataDxfId="3490"/>
    <tableColumn id="27" name="Column27" dataDxfId="3491"/>
    <tableColumn id="28" name="Column28" dataDxfId="3492"/>
    <tableColumn id="29" name="Column29" dataDxfId="3493"/>
    <tableColumn id="30" name="Column30" dataDxfId="3494"/>
    <tableColumn id="31" name="Column31" dataDxfId="3495"/>
    <tableColumn id="32" name="Column32" dataDxfId="3496"/>
    <tableColumn id="33" name="Column33" dataDxfId="3497"/>
    <tableColumn id="34" name="Column34" dataDxfId="3498"/>
    <tableColumn id="35" name="Column35" dataDxfId="3499"/>
    <tableColumn id="36" name="Column36" dataDxfId="3500"/>
    <tableColumn id="37" name="Column37" dataDxfId="3501"/>
    <tableColumn id="38" name="Column38" dataDxfId="3502"/>
    <tableColumn id="39" name="Column39" dataDxfId="3503"/>
    <tableColumn id="40" name="Column40" dataDxfId="3504"/>
    <tableColumn id="41" name="Column41" dataDxfId="3505"/>
    <tableColumn id="42" name="Column42" dataDxfId="3506"/>
    <tableColumn id="43" name="Column43" dataDxfId="3507"/>
    <tableColumn id="44" name="Column44" dataDxfId="3508"/>
    <tableColumn id="45" name="Column45" dataDxfId="3509"/>
    <tableColumn id="46" name="Column46" dataDxfId="3510"/>
    <tableColumn id="47" name="Column47" dataDxfId="3511"/>
    <tableColumn id="48" name="Column48" dataDxfId="3512"/>
    <tableColumn id="49" name="Column49" dataDxfId="3513"/>
    <tableColumn id="50" name="Column50" dataDxfId="3514"/>
    <tableColumn id="51" name="Column51" dataDxfId="3515"/>
    <tableColumn id="52" name="Column52" dataDxfId="3516"/>
    <tableColumn id="53" name="Column53" dataDxfId="3517"/>
    <tableColumn id="54" name="Column54" dataDxfId="3518"/>
    <tableColumn id="55" name="Column55" dataDxfId="3519"/>
    <tableColumn id="56" name="Column56" dataDxfId="3520"/>
    <tableColumn id="57" name="Column57" dataDxfId="3521"/>
    <tableColumn id="58" name="Column58" dataDxfId="3522"/>
    <tableColumn id="59" name="Column59" dataDxfId="3523"/>
    <tableColumn id="60" name="Column60" dataDxfId="3524"/>
    <tableColumn id="61" name="Column61" dataDxfId="3525"/>
    <tableColumn id="62" name="Column62" dataDxfId="3526"/>
    <tableColumn id="63" name="Column63" dataDxfId="3527"/>
    <tableColumn id="64" name="Column64" dataDxfId="3528"/>
    <tableColumn id="65" name="Column65" dataDxfId="3529"/>
    <tableColumn id="66" name="Column66" dataDxfId="3530"/>
    <tableColumn id="67" name="Column67" dataDxfId="3531"/>
    <tableColumn id="68" name="Column68" dataDxfId="3532"/>
  </tableColumns>
  <tableStyleInfo name="Sep-2024-Roster-style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B38:BP44" headerRowCount="0">
  <tableColumns count="67">
    <tableColumn id="1" name="Column1" dataDxfId="3533"/>
    <tableColumn id="2" name="Column2" dataDxfId="3534"/>
    <tableColumn id="3" name="Column3" dataDxfId="3535"/>
    <tableColumn id="4" name="Column4" dataDxfId="3536"/>
    <tableColumn id="5" name="Column5" dataDxfId="3537"/>
    <tableColumn id="6" name="Column6" dataDxfId="3538"/>
    <tableColumn id="7" name="Column7" dataDxfId="3539"/>
    <tableColumn id="8" name="Column8" dataDxfId="3540"/>
    <tableColumn id="9" name="Column9" dataDxfId="3541"/>
    <tableColumn id="10" name="Column10" dataDxfId="3542"/>
    <tableColumn id="11" name="Column11" dataDxfId="3543"/>
    <tableColumn id="12" name="Column12" dataDxfId="3544"/>
    <tableColumn id="13" name="Column13" dataDxfId="3545"/>
    <tableColumn id="14" name="Column14" dataDxfId="3546"/>
    <tableColumn id="15" name="Column15" dataDxfId="3547"/>
    <tableColumn id="16" name="Column16" dataDxfId="3548"/>
    <tableColumn id="17" name="Column17" dataDxfId="3549"/>
    <tableColumn id="18" name="Column18" dataDxfId="3550"/>
    <tableColumn id="19" name="Column19" dataDxfId="3551"/>
    <tableColumn id="20" name="Column20" dataDxfId="3552"/>
    <tableColumn id="21" name="Column21" dataDxfId="3553"/>
    <tableColumn id="22" name="Column22" dataDxfId="3554"/>
    <tableColumn id="23" name="Column23" dataDxfId="3555"/>
    <tableColumn id="24" name="Column24" dataDxfId="3556"/>
    <tableColumn id="25" name="Column25" dataDxfId="3557"/>
    <tableColumn id="26" name="Column26" dataDxfId="3558"/>
    <tableColumn id="27" name="Column27" dataDxfId="3559"/>
    <tableColumn id="28" name="Column28" dataDxfId="3560"/>
    <tableColumn id="29" name="Column29" dataDxfId="3561"/>
    <tableColumn id="30" name="Column30" dataDxfId="3562"/>
    <tableColumn id="31" name="Column31" dataDxfId="3563"/>
    <tableColumn id="32" name="Column32" dataDxfId="3564"/>
    <tableColumn id="33" name="Column33" dataDxfId="3565"/>
    <tableColumn id="34" name="Column34" dataDxfId="3566"/>
    <tableColumn id="35" name="Column35" dataDxfId="3567"/>
    <tableColumn id="36" name="Column36" dataDxfId="3568"/>
    <tableColumn id="37" name="Column37" dataDxfId="3569"/>
    <tableColumn id="38" name="Column38" dataDxfId="3570"/>
    <tableColumn id="39" name="Column39" dataDxfId="3571"/>
    <tableColumn id="40" name="Column40" dataDxfId="3572"/>
    <tableColumn id="41" name="Column41" dataDxfId="3573"/>
    <tableColumn id="42" name="Column42" dataDxfId="3574"/>
    <tableColumn id="43" name="Column43" dataDxfId="3575"/>
    <tableColumn id="44" name="Column44" dataDxfId="3576"/>
    <tableColumn id="45" name="Column45" dataDxfId="3577"/>
    <tableColumn id="46" name="Column46" dataDxfId="3578"/>
    <tableColumn id="47" name="Column47" dataDxfId="3579"/>
    <tableColumn id="48" name="Column48" dataDxfId="3580"/>
    <tableColumn id="49" name="Column49" dataDxfId="3581"/>
    <tableColumn id="50" name="Column50" dataDxfId="3582"/>
    <tableColumn id="51" name="Column51" dataDxfId="3583"/>
    <tableColumn id="52" name="Column52" dataDxfId="3584"/>
    <tableColumn id="53" name="Column53" dataDxfId="3585"/>
    <tableColumn id="54" name="Column54" dataDxfId="3586"/>
    <tableColumn id="55" name="Column55" dataDxfId="3587"/>
    <tableColumn id="56" name="Column56" dataDxfId="3588"/>
    <tableColumn id="57" name="Column57" dataDxfId="3589"/>
    <tableColumn id="58" name="Column58" dataDxfId="3590"/>
    <tableColumn id="59" name="Column59" dataDxfId="3591"/>
    <tableColumn id="60" name="Column60" dataDxfId="3592"/>
    <tableColumn id="61" name="Column61" dataDxfId="3593"/>
    <tableColumn id="62" name="Column62" dataDxfId="3594"/>
    <tableColumn id="63" name="Column63" dataDxfId="3595"/>
    <tableColumn id="64" name="Column64" dataDxfId="3596"/>
    <tableColumn id="65" name="Column65" dataDxfId="3597"/>
    <tableColumn id="66" name="Column66" dataDxfId="3598"/>
    <tableColumn id="67" name="Column67" dataDxfId="3599"/>
  </tableColumns>
  <tableStyleInfo name="Sep-2024-Roster-style 2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A5:BP37" headerRowCount="0">
  <tableColumns count="68">
    <tableColumn id="1" name="Column1" dataDxfId="3600"/>
    <tableColumn id="2" name="Column2" dataDxfId="3601"/>
    <tableColumn id="3" name="Column3" dataDxfId="3602"/>
    <tableColumn id="4" name="Column4" dataDxfId="3603"/>
    <tableColumn id="5" name="Column5" dataDxfId="3604"/>
    <tableColumn id="6" name="Column6" dataDxfId="3605"/>
    <tableColumn id="7" name="Column7" dataDxfId="3606"/>
    <tableColumn id="8" name="Column8" dataDxfId="3607"/>
    <tableColumn id="9" name="Column9" dataDxfId="3608"/>
    <tableColumn id="10" name="Column10" dataDxfId="3609"/>
    <tableColumn id="11" name="Column11" dataDxfId="3610"/>
    <tableColumn id="12" name="Column12" dataDxfId="3611"/>
    <tableColumn id="13" name="Column13" dataDxfId="3612"/>
    <tableColumn id="14" name="Column14" dataDxfId="3613"/>
    <tableColumn id="15" name="Column15" dataDxfId="3614"/>
    <tableColumn id="16" name="Column16" dataDxfId="3615"/>
    <tableColumn id="17" name="Column17" dataDxfId="3616"/>
    <tableColumn id="18" name="Column18" dataDxfId="3617"/>
    <tableColumn id="19" name="Column19" dataDxfId="3618"/>
    <tableColumn id="20" name="Column20" dataDxfId="3619"/>
    <tableColumn id="21" name="Column21" dataDxfId="3620"/>
    <tableColumn id="22" name="Column22" dataDxfId="3621"/>
    <tableColumn id="23" name="Column23" dataDxfId="3622"/>
    <tableColumn id="24" name="Column24" dataDxfId="3623"/>
    <tableColumn id="25" name="Column25" dataDxfId="3624"/>
    <tableColumn id="26" name="Column26" dataDxfId="3625"/>
    <tableColumn id="27" name="Column27" dataDxfId="3626"/>
    <tableColumn id="28" name="Column28" dataDxfId="3627"/>
    <tableColumn id="29" name="Column29" dataDxfId="3628"/>
    <tableColumn id="30" name="Column30" dataDxfId="3629"/>
    <tableColumn id="31" name="Column31" dataDxfId="3630"/>
    <tableColumn id="32" name="Column32" dataDxfId="3631"/>
    <tableColumn id="33" name="Column33" dataDxfId="3632"/>
    <tableColumn id="34" name="Column34" dataDxfId="3633"/>
    <tableColumn id="35" name="Column35" dataDxfId="3634"/>
    <tableColumn id="36" name="Column36" dataDxfId="3635"/>
    <tableColumn id="37" name="Column37" dataDxfId="3636"/>
    <tableColumn id="38" name="Column38" dataDxfId="3637"/>
    <tableColumn id="39" name="Column39" dataDxfId="3638"/>
    <tableColumn id="40" name="Column40" dataDxfId="3639"/>
    <tableColumn id="41" name="Column41" dataDxfId="3640"/>
    <tableColumn id="42" name="Column42" dataDxfId="3641"/>
    <tableColumn id="43" name="Column43" dataDxfId="3642"/>
    <tableColumn id="44" name="Column44" dataDxfId="3643"/>
    <tableColumn id="45" name="Column45" dataDxfId="3644"/>
    <tableColumn id="46" name="Column46" dataDxfId="3645"/>
    <tableColumn id="47" name="Column47" dataDxfId="3646"/>
    <tableColumn id="48" name="Column48" dataDxfId="3647"/>
    <tableColumn id="49" name="Column49" dataDxfId="3648"/>
    <tableColumn id="50" name="Column50" dataDxfId="3649"/>
    <tableColumn id="51" name="Column51" dataDxfId="3650"/>
    <tableColumn id="52" name="Column52" dataDxfId="3651"/>
    <tableColumn id="53" name="Column53" dataDxfId="3652"/>
    <tableColumn id="54" name="Column54" dataDxfId="3653"/>
    <tableColumn id="55" name="Column55" dataDxfId="3654"/>
    <tableColumn id="56" name="Column56" dataDxfId="3655"/>
    <tableColumn id="57" name="Column57" dataDxfId="3656"/>
    <tableColumn id="58" name="Column58" dataDxfId="3657"/>
    <tableColumn id="59" name="Column59" dataDxfId="3658"/>
    <tableColumn id="60" name="Column60" dataDxfId="3659"/>
    <tableColumn id="61" name="Column61" dataDxfId="3660"/>
    <tableColumn id="62" name="Column62" dataDxfId="3661"/>
    <tableColumn id="63" name="Column63" dataDxfId="3662"/>
    <tableColumn id="64" name="Column64" dataDxfId="3663"/>
    <tableColumn id="65" name="Column65" dataDxfId="3664"/>
    <tableColumn id="66" name="Column66" dataDxfId="3665"/>
    <tableColumn id="67" name="Column67" dataDxfId="3666"/>
    <tableColumn id="68" name="Column68" dataDxfId="3667"/>
  </tableColumns>
  <tableStyleInfo name="Oct-2024-Roster-style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B38:BP44" headerRowCount="0">
  <tableColumns count="67">
    <tableColumn id="1" name="Column1" dataDxfId="3668"/>
    <tableColumn id="2" name="Column2" dataDxfId="3669"/>
    <tableColumn id="3" name="Column3" dataDxfId="3670"/>
    <tableColumn id="4" name="Column4" dataDxfId="3671"/>
    <tableColumn id="5" name="Column5" dataDxfId="3672"/>
    <tableColumn id="6" name="Column6" dataDxfId="3673"/>
    <tableColumn id="7" name="Column7" dataDxfId="3674"/>
    <tableColumn id="8" name="Column8" dataDxfId="3675"/>
    <tableColumn id="9" name="Column9" dataDxfId="3676"/>
    <tableColumn id="10" name="Column10" dataDxfId="3677"/>
    <tableColumn id="11" name="Column11" dataDxfId="3678"/>
    <tableColumn id="12" name="Column12" dataDxfId="3679"/>
    <tableColumn id="13" name="Column13" dataDxfId="3680"/>
    <tableColumn id="14" name="Column14" dataDxfId="3681"/>
    <tableColumn id="15" name="Column15" dataDxfId="3682"/>
    <tableColumn id="16" name="Column16" dataDxfId="3683"/>
    <tableColumn id="17" name="Column17" dataDxfId="3684"/>
    <tableColumn id="18" name="Column18" dataDxfId="3685"/>
    <tableColumn id="19" name="Column19" dataDxfId="3686"/>
    <tableColumn id="20" name="Column20" dataDxfId="3687"/>
    <tableColumn id="21" name="Column21" dataDxfId="3688"/>
    <tableColumn id="22" name="Column22" dataDxfId="3689"/>
    <tableColumn id="23" name="Column23" dataDxfId="3690"/>
    <tableColumn id="24" name="Column24" dataDxfId="3691"/>
    <tableColumn id="25" name="Column25" dataDxfId="3692"/>
    <tableColumn id="26" name="Column26" dataDxfId="3693"/>
    <tableColumn id="27" name="Column27" dataDxfId="3694"/>
    <tableColumn id="28" name="Column28" dataDxfId="3695"/>
    <tableColumn id="29" name="Column29" dataDxfId="3696"/>
    <tableColumn id="30" name="Column30" dataDxfId="3697"/>
    <tableColumn id="31" name="Column31" dataDxfId="3698"/>
    <tableColumn id="32" name="Column32" dataDxfId="3699"/>
    <tableColumn id="33" name="Column33" dataDxfId="3700"/>
    <tableColumn id="34" name="Column34" dataDxfId="3701"/>
    <tableColumn id="35" name="Column35" dataDxfId="3702"/>
    <tableColumn id="36" name="Column36" dataDxfId="3703"/>
    <tableColumn id="37" name="Column37" dataDxfId="3704"/>
    <tableColumn id="38" name="Column38" dataDxfId="3705"/>
    <tableColumn id="39" name="Column39" dataDxfId="3706"/>
    <tableColumn id="40" name="Column40" dataDxfId="3707"/>
    <tableColumn id="41" name="Column41" dataDxfId="3708"/>
    <tableColumn id="42" name="Column42" dataDxfId="3709"/>
    <tableColumn id="43" name="Column43" dataDxfId="3710"/>
    <tableColumn id="44" name="Column44" dataDxfId="3711"/>
    <tableColumn id="45" name="Column45" dataDxfId="3712"/>
    <tableColumn id="46" name="Column46" dataDxfId="3713"/>
    <tableColumn id="47" name="Column47" dataDxfId="3714"/>
    <tableColumn id="48" name="Column48" dataDxfId="3715"/>
    <tableColumn id="49" name="Column49" dataDxfId="3716"/>
    <tableColumn id="50" name="Column50" dataDxfId="3717"/>
    <tableColumn id="51" name="Column51" dataDxfId="3718"/>
    <tableColumn id="52" name="Column52" dataDxfId="3719"/>
    <tableColumn id="53" name="Column53" dataDxfId="3720"/>
    <tableColumn id="54" name="Column54" dataDxfId="3721"/>
    <tableColumn id="55" name="Column55" dataDxfId="3722"/>
    <tableColumn id="56" name="Column56" dataDxfId="3723"/>
    <tableColumn id="57" name="Column57" dataDxfId="3724"/>
    <tableColumn id="58" name="Column58" dataDxfId="3725"/>
    <tableColumn id="59" name="Column59" dataDxfId="3726"/>
    <tableColumn id="60" name="Column60" dataDxfId="3727"/>
    <tableColumn id="61" name="Column61" dataDxfId="3728"/>
    <tableColumn id="62" name="Column62" dataDxfId="3729"/>
    <tableColumn id="63" name="Column63" dataDxfId="3730"/>
    <tableColumn id="64" name="Column64" dataDxfId="3731"/>
    <tableColumn id="65" name="Column65" dataDxfId="3732"/>
    <tableColumn id="66" name="Column66" dataDxfId="3733"/>
    <tableColumn id="67" name="Column67" dataDxfId="3734"/>
  </tableColumns>
  <tableStyleInfo name="Oct-2024-Roster-style 2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A5:BP33" headerRowCount="0">
  <tableColumns count="68">
    <tableColumn id="1" name="Column1" dataDxfId="3736"/>
    <tableColumn id="2" name="Column2" dataDxfId="3737"/>
    <tableColumn id="3" name="Column3" dataDxfId="3738"/>
    <tableColumn id="4" name="Column4" dataDxfId="3739"/>
    <tableColumn id="5" name="Column5" dataDxfId="3740"/>
    <tableColumn id="6" name="Column6" dataDxfId="3741"/>
    <tableColumn id="7" name="Column7" dataDxfId="3742"/>
    <tableColumn id="8" name="Column8" dataDxfId="3743"/>
    <tableColumn id="9" name="Column9" dataDxfId="3744"/>
    <tableColumn id="10" name="Column10" dataDxfId="3745"/>
    <tableColumn id="11" name="Column11" dataDxfId="3746"/>
    <tableColumn id="12" name="Column12" dataDxfId="3747"/>
    <tableColumn id="13" name="Column13" dataDxfId="3748"/>
    <tableColumn id="14" name="Column14" dataDxfId="3749"/>
    <tableColumn id="15" name="Column15" dataDxfId="3750"/>
    <tableColumn id="16" name="Column16" dataDxfId="3751"/>
    <tableColumn id="17" name="Column17" dataDxfId="3752"/>
    <tableColumn id="18" name="Column18" dataDxfId="3753"/>
    <tableColumn id="19" name="Column19" dataDxfId="3754"/>
    <tableColumn id="20" name="Column20" dataDxfId="3755"/>
    <tableColumn id="21" name="Column21" dataDxfId="3756"/>
    <tableColumn id="22" name="Column22" dataDxfId="3757"/>
    <tableColumn id="23" name="Column23" dataDxfId="3758"/>
    <tableColumn id="24" name="Column24" dataDxfId="3759"/>
    <tableColumn id="25" name="Column25" dataDxfId="3760"/>
    <tableColumn id="26" name="Column26" dataDxfId="3761"/>
    <tableColumn id="27" name="Column27" dataDxfId="3762"/>
    <tableColumn id="28" name="Column28" dataDxfId="3763"/>
    <tableColumn id="29" name="Column29" dataDxfId="3764"/>
    <tableColumn id="30" name="Column30" dataDxfId="3765"/>
    <tableColumn id="31" name="Column31" dataDxfId="3766"/>
    <tableColumn id="32" name="Column32" dataDxfId="3767"/>
    <tableColumn id="33" name="Column33" dataDxfId="3768"/>
    <tableColumn id="34" name="Column34" dataDxfId="3769"/>
    <tableColumn id="35" name="Column35" dataDxfId="3770"/>
    <tableColumn id="36" name="Column36" dataDxfId="3771"/>
    <tableColumn id="37" name="Column37" dataDxfId="3772"/>
    <tableColumn id="38" name="Column38" dataDxfId="3773"/>
    <tableColumn id="39" name="Column39" dataDxfId="3774"/>
    <tableColumn id="40" name="Column40" dataDxfId="3775"/>
    <tableColumn id="41" name="Column41" dataDxfId="3776"/>
    <tableColumn id="42" name="Column42" dataDxfId="3777"/>
    <tableColumn id="43" name="Column43" dataDxfId="3778"/>
    <tableColumn id="44" name="Column44" dataDxfId="3779"/>
    <tableColumn id="45" name="Column45" dataDxfId="3780"/>
    <tableColumn id="46" name="Column46" dataDxfId="3781"/>
    <tableColumn id="47" name="Column47" dataDxfId="3782"/>
    <tableColumn id="48" name="Column48" dataDxfId="3783"/>
    <tableColumn id="49" name="Column49" dataDxfId="3784"/>
    <tableColumn id="50" name="Column50" dataDxfId="3785"/>
    <tableColumn id="51" name="Column51" dataDxfId="3786"/>
    <tableColumn id="52" name="Column52" dataDxfId="3787"/>
    <tableColumn id="53" name="Column53" dataDxfId="3788"/>
    <tableColumn id="54" name="Column54" dataDxfId="3789"/>
    <tableColumn id="55" name="Column55" dataDxfId="3790"/>
    <tableColumn id="56" name="Column56" dataDxfId="3791"/>
    <tableColumn id="57" name="Column57" dataDxfId="3792"/>
    <tableColumn id="58" name="Column58" dataDxfId="3793"/>
    <tableColumn id="59" name="Column59" dataDxfId="3794"/>
    <tableColumn id="60" name="Column60" dataDxfId="3795"/>
    <tableColumn id="61" name="Column61" dataDxfId="3796"/>
    <tableColumn id="62" name="Column62" dataDxfId="3797"/>
    <tableColumn id="63" name="Column63" dataDxfId="3798"/>
    <tableColumn id="64" name="Column64" dataDxfId="3799"/>
    <tableColumn id="65" name="Column65" dataDxfId="3800"/>
    <tableColumn id="66" name="Column66" dataDxfId="3801"/>
    <tableColumn id="67" name="Column67" dataDxfId="3802"/>
    <tableColumn id="68" name="Column68" dataDxfId="3803"/>
  </tableColumns>
  <tableStyleInfo name="Nov-2024-Roster-style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B34:BP40" headerRowCount="0">
  <tableColumns count="67">
    <tableColumn id="1" name="Column1" dataDxfId="3804"/>
    <tableColumn id="2" name="Column2" dataDxfId="3805"/>
    <tableColumn id="3" name="Column3" dataDxfId="3806"/>
    <tableColumn id="4" name="Column4" dataDxfId="3807"/>
    <tableColumn id="5" name="Column5" dataDxfId="3808"/>
    <tableColumn id="6" name="Column6" dataDxfId="3809"/>
    <tableColumn id="7" name="Column7" dataDxfId="3810"/>
    <tableColumn id="8" name="Column8" dataDxfId="3811"/>
    <tableColumn id="9" name="Column9" dataDxfId="3812"/>
    <tableColumn id="10" name="Column10" dataDxfId="3813"/>
    <tableColumn id="11" name="Column11" dataDxfId="3814"/>
    <tableColumn id="12" name="Column12" dataDxfId="3815"/>
    <tableColumn id="13" name="Column13" dataDxfId="3816"/>
    <tableColumn id="14" name="Column14" dataDxfId="3817"/>
    <tableColumn id="15" name="Column15" dataDxfId="3818"/>
    <tableColumn id="16" name="Column16" dataDxfId="3819"/>
    <tableColumn id="17" name="Column17" dataDxfId="3820"/>
    <tableColumn id="18" name="Column18" dataDxfId="3821"/>
    <tableColumn id="19" name="Column19" dataDxfId="3822"/>
    <tableColumn id="20" name="Column20" dataDxfId="3823"/>
    <tableColumn id="21" name="Column21" dataDxfId="3824"/>
    <tableColumn id="22" name="Column22" dataDxfId="3825"/>
    <tableColumn id="23" name="Column23" dataDxfId="3826"/>
    <tableColumn id="24" name="Column24" dataDxfId="3827"/>
    <tableColumn id="25" name="Column25" dataDxfId="3828"/>
    <tableColumn id="26" name="Column26" dataDxfId="3829"/>
    <tableColumn id="27" name="Column27" dataDxfId="3830"/>
    <tableColumn id="28" name="Column28" dataDxfId="3831"/>
    <tableColumn id="29" name="Column29" dataDxfId="3832"/>
    <tableColumn id="30" name="Column30" dataDxfId="3833"/>
    <tableColumn id="31" name="Column31" dataDxfId="3834"/>
    <tableColumn id="32" name="Column32" dataDxfId="3835"/>
    <tableColumn id="33" name="Column33" dataDxfId="3836"/>
    <tableColumn id="34" name="Column34" dataDxfId="3837"/>
    <tableColumn id="35" name="Column35" dataDxfId="3838"/>
    <tableColumn id="36" name="Column36" dataDxfId="3839"/>
    <tableColumn id="37" name="Column37" dataDxfId="3840"/>
    <tableColumn id="38" name="Column38" dataDxfId="3841"/>
    <tableColumn id="39" name="Column39" dataDxfId="3842"/>
    <tableColumn id="40" name="Column40" dataDxfId="3843"/>
    <tableColumn id="41" name="Column41" dataDxfId="3844"/>
    <tableColumn id="42" name="Column42" dataDxfId="3845"/>
    <tableColumn id="43" name="Column43" dataDxfId="3846"/>
    <tableColumn id="44" name="Column44" dataDxfId="3847"/>
    <tableColumn id="45" name="Column45" dataDxfId="3848"/>
    <tableColumn id="46" name="Column46" dataDxfId="3849"/>
    <tableColumn id="47" name="Column47" dataDxfId="3850"/>
    <tableColumn id="48" name="Column48" dataDxfId="3851"/>
    <tableColumn id="49" name="Column49" dataDxfId="3852"/>
    <tableColumn id="50" name="Column50" dataDxfId="3853"/>
    <tableColumn id="51" name="Column51" dataDxfId="3854"/>
    <tableColumn id="52" name="Column52" dataDxfId="3855"/>
    <tableColumn id="53" name="Column53" dataDxfId="3856"/>
    <tableColumn id="54" name="Column54" dataDxfId="3857"/>
    <tableColumn id="55" name="Column55" dataDxfId="3858"/>
    <tableColumn id="56" name="Column56" dataDxfId="3859"/>
    <tableColumn id="57" name="Column57" dataDxfId="3860"/>
    <tableColumn id="58" name="Column58" dataDxfId="3861"/>
    <tableColumn id="59" name="Column59" dataDxfId="3862"/>
    <tableColumn id="60" name="Column60" dataDxfId="3863"/>
    <tableColumn id="61" name="Column61" dataDxfId="3864"/>
    <tableColumn id="62" name="Column62" dataDxfId="3865"/>
    <tableColumn id="63" name="Column63" dataDxfId="3866"/>
    <tableColumn id="64" name="Column64" dataDxfId="3867"/>
    <tableColumn id="65" name="Column65" dataDxfId="3868"/>
    <tableColumn id="66" name="Column66" dataDxfId="3869"/>
    <tableColumn id="67" name="Column67" dataDxfId="3870"/>
  </tableColumns>
  <tableStyleInfo name="Nov-2024-Roster-style 2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A5:BP39" headerRowCount="0">
  <tableColumns count="68">
    <tableColumn id="1" name="Column1" dataDxfId="3871"/>
    <tableColumn id="2" name="Column2" dataDxfId="3872"/>
    <tableColumn id="3" name="Column3" dataDxfId="3873"/>
    <tableColumn id="4" name="Column4" dataDxfId="3874"/>
    <tableColumn id="5" name="Column5" dataDxfId="3875"/>
    <tableColumn id="6" name="Column6" dataDxfId="3876"/>
    <tableColumn id="7" name="Column7" dataDxfId="3877"/>
    <tableColumn id="8" name="Column8" dataDxfId="3878"/>
    <tableColumn id="9" name="Column9" dataDxfId="3879"/>
    <tableColumn id="10" name="Column10" dataDxfId="3880"/>
    <tableColumn id="11" name="Column11" dataDxfId="3881"/>
    <tableColumn id="12" name="Column12" dataDxfId="3882"/>
    <tableColumn id="13" name="Column13" dataDxfId="3883"/>
    <tableColumn id="14" name="Column14" dataDxfId="3884"/>
    <tableColumn id="15" name="Column15" dataDxfId="3885"/>
    <tableColumn id="16" name="Column16" dataDxfId="3886"/>
    <tableColumn id="17" name="Column17" dataDxfId="3887"/>
    <tableColumn id="18" name="Column18" dataDxfId="3888"/>
    <tableColumn id="19" name="Column19" dataDxfId="3889"/>
    <tableColumn id="20" name="Column20" dataDxfId="3890"/>
    <tableColumn id="21" name="Column21" dataDxfId="3891"/>
    <tableColumn id="22" name="Column22" dataDxfId="3892"/>
    <tableColumn id="23" name="Column23" dataDxfId="3893"/>
    <tableColumn id="24" name="Column24" dataDxfId="3894"/>
    <tableColumn id="25" name="Column25" dataDxfId="3895"/>
    <tableColumn id="26" name="Column26" dataDxfId="3896"/>
    <tableColumn id="27" name="Column27" dataDxfId="3897"/>
    <tableColumn id="28" name="Column28" dataDxfId="3898"/>
    <tableColumn id="29" name="Column29" dataDxfId="3899"/>
    <tableColumn id="30" name="Column30" dataDxfId="3900"/>
    <tableColumn id="31" name="Column31" dataDxfId="3901"/>
    <tableColumn id="32" name="Column32" dataDxfId="3902"/>
    <tableColumn id="33" name="Column33" dataDxfId="3903"/>
    <tableColumn id="34" name="Column34" dataDxfId="3904"/>
    <tableColumn id="35" name="Column35" dataDxfId="3905"/>
    <tableColumn id="36" name="Column36" dataDxfId="3906"/>
    <tableColumn id="37" name="Column37" dataDxfId="3907"/>
    <tableColumn id="38" name="Column38" dataDxfId="3908"/>
    <tableColumn id="39" name="Column39" dataDxfId="3909"/>
    <tableColumn id="40" name="Column40" dataDxfId="3910"/>
    <tableColumn id="41" name="Column41" dataDxfId="3911"/>
    <tableColumn id="42" name="Column42" dataDxfId="3912"/>
    <tableColumn id="43" name="Column43" dataDxfId="3913"/>
    <tableColumn id="44" name="Column44" dataDxfId="3914"/>
    <tableColumn id="45" name="Column45" dataDxfId="3915"/>
    <tableColumn id="46" name="Column46" dataDxfId="3916"/>
    <tableColumn id="47" name="Column47" dataDxfId="3917"/>
    <tableColumn id="48" name="Column48" dataDxfId="3918"/>
    <tableColumn id="49" name="Column49" dataDxfId="3919"/>
    <tableColumn id="50" name="Column50" dataDxfId="3920"/>
    <tableColumn id="51" name="Column51" dataDxfId="3921"/>
    <tableColumn id="52" name="Column52" dataDxfId="3922"/>
    <tableColumn id="53" name="Column53" dataDxfId="3923"/>
    <tableColumn id="54" name="Column54" dataDxfId="3924"/>
    <tableColumn id="55" name="Column55" dataDxfId="3925"/>
    <tableColumn id="56" name="Column56" dataDxfId="3926"/>
    <tableColumn id="57" name="Column57" dataDxfId="3927"/>
    <tableColumn id="58" name="Column58" dataDxfId="3928"/>
    <tableColumn id="59" name="Column59" dataDxfId="3929"/>
    <tableColumn id="60" name="Column60" dataDxfId="3930"/>
    <tableColumn id="61" name="Column61" dataDxfId="3931"/>
    <tableColumn id="62" name="Column62" dataDxfId="3932"/>
    <tableColumn id="63" name="Column63" dataDxfId="3933"/>
    <tableColumn id="64" name="Column64" dataDxfId="3934"/>
    <tableColumn id="65" name="Column65" dataDxfId="3935"/>
    <tableColumn id="66" name="Column66" dataDxfId="3936"/>
    <tableColumn id="67" name="Column67" dataDxfId="3937"/>
    <tableColumn id="68" name="Column68" dataDxfId="3938"/>
  </tableColumns>
  <tableStyleInfo name="Dec-2024-Roster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B40:BP46" headerRowCount="0">
  <tableColumns count="67">
    <tableColumn id="1" name="Column1" dataDxfId="3939"/>
    <tableColumn id="2" name="Column2" dataDxfId="3940"/>
    <tableColumn id="3" name="Column3" dataDxfId="3941"/>
    <tableColumn id="4" name="Column4" dataDxfId="3942"/>
    <tableColumn id="5" name="Column5" dataDxfId="3943"/>
    <tableColumn id="6" name="Column6" dataDxfId="3944"/>
    <tableColumn id="7" name="Column7" dataDxfId="3945"/>
    <tableColumn id="8" name="Column8" dataDxfId="3946"/>
    <tableColumn id="9" name="Column9" dataDxfId="3947"/>
    <tableColumn id="10" name="Column10" dataDxfId="3948"/>
    <tableColumn id="11" name="Column11" dataDxfId="3949"/>
    <tableColumn id="12" name="Column12" dataDxfId="3950"/>
    <tableColumn id="13" name="Column13" dataDxfId="3951"/>
    <tableColumn id="14" name="Column14" dataDxfId="3952"/>
    <tableColumn id="15" name="Column15" dataDxfId="3953"/>
    <tableColumn id="16" name="Column16" dataDxfId="3954"/>
    <tableColumn id="17" name="Column17" dataDxfId="3955"/>
    <tableColumn id="18" name="Column18" dataDxfId="3956"/>
    <tableColumn id="19" name="Column19" dataDxfId="3957"/>
    <tableColumn id="20" name="Column20" dataDxfId="3958"/>
    <tableColumn id="21" name="Column21" dataDxfId="3959"/>
    <tableColumn id="22" name="Column22" dataDxfId="3960"/>
    <tableColumn id="23" name="Column23" dataDxfId="3961"/>
    <tableColumn id="24" name="Column24" dataDxfId="3962"/>
    <tableColumn id="25" name="Column25" dataDxfId="3963"/>
    <tableColumn id="26" name="Column26" dataDxfId="3964"/>
    <tableColumn id="27" name="Column27" dataDxfId="3965"/>
    <tableColumn id="28" name="Column28" dataDxfId="3966"/>
    <tableColumn id="29" name="Column29" dataDxfId="3967"/>
    <tableColumn id="30" name="Column30" dataDxfId="3968"/>
    <tableColumn id="31" name="Column31" dataDxfId="3969"/>
    <tableColumn id="32" name="Column32" dataDxfId="3970"/>
    <tableColumn id="33" name="Column33" dataDxfId="3971"/>
    <tableColumn id="34" name="Column34" dataDxfId="3972"/>
    <tableColumn id="35" name="Column35" dataDxfId="3973"/>
    <tableColumn id="36" name="Column36" dataDxfId="3974"/>
    <tableColumn id="37" name="Column37" dataDxfId="3975"/>
    <tableColumn id="38" name="Column38" dataDxfId="3976"/>
    <tableColumn id="39" name="Column39" dataDxfId="3977"/>
    <tableColumn id="40" name="Column40" dataDxfId="3978"/>
    <tableColumn id="41" name="Column41" dataDxfId="3979"/>
    <tableColumn id="42" name="Column42" dataDxfId="3980"/>
    <tableColumn id="43" name="Column43" dataDxfId="3981"/>
    <tableColumn id="44" name="Column44" dataDxfId="3982"/>
    <tableColumn id="45" name="Column45" dataDxfId="3983"/>
    <tableColumn id="46" name="Column46" dataDxfId="3984"/>
    <tableColumn id="47" name="Column47" dataDxfId="3985"/>
    <tableColumn id="48" name="Column48" dataDxfId="3986"/>
    <tableColumn id="49" name="Column49" dataDxfId="3987"/>
    <tableColumn id="50" name="Column50" dataDxfId="3988"/>
    <tableColumn id="51" name="Column51" dataDxfId="3989"/>
    <tableColumn id="52" name="Column52" dataDxfId="3990"/>
    <tableColumn id="53" name="Column53" dataDxfId="3991"/>
    <tableColumn id="54" name="Column54" dataDxfId="3992"/>
    <tableColumn id="55" name="Column55" dataDxfId="3993"/>
    <tableColumn id="56" name="Column56" dataDxfId="3994"/>
    <tableColumn id="57" name="Column57" dataDxfId="3995"/>
    <tableColumn id="58" name="Column58" dataDxfId="3996"/>
    <tableColumn id="59" name="Column59" dataDxfId="3997"/>
    <tableColumn id="60" name="Column60" dataDxfId="3998"/>
    <tableColumn id="61" name="Column61" dataDxfId="3999"/>
    <tableColumn id="62" name="Column62" dataDxfId="4000"/>
    <tableColumn id="63" name="Column63" dataDxfId="4001"/>
    <tableColumn id="64" name="Column64" dataDxfId="4002"/>
    <tableColumn id="65" name="Column65" dataDxfId="4003"/>
    <tableColumn id="66" name="Column66" dataDxfId="4004"/>
    <tableColumn id="67" name="Column67" dataDxfId="4005"/>
  </tableColumns>
  <tableStyleInfo name="Dec-2024-Roster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A5:BP39" headerRowCount="0">
  <tableColumns count="68">
    <tableColumn id="1" name="Column1" dataDxfId="4006"/>
    <tableColumn id="2" name="Column2" dataDxfId="4007"/>
    <tableColumn id="3" name="Column3" dataDxfId="4008"/>
    <tableColumn id="4" name="Column4" dataDxfId="4009"/>
    <tableColumn id="5" name="Column5" dataDxfId="4010"/>
    <tableColumn id="6" name="Column6" dataDxfId="4011"/>
    <tableColumn id="7" name="Column7" dataDxfId="4012"/>
    <tableColumn id="8" name="Column8" dataDxfId="4013"/>
    <tableColumn id="9" name="Column9" dataDxfId="4014"/>
    <tableColumn id="10" name="Column10" dataDxfId="4015"/>
    <tableColumn id="11" name="Column11" dataDxfId="4016"/>
    <tableColumn id="12" name="Column12" dataDxfId="4017"/>
    <tableColumn id="13" name="Column13" dataDxfId="4018"/>
    <tableColumn id="14" name="Column14" dataDxfId="4019"/>
    <tableColumn id="15" name="Column15" dataDxfId="4020"/>
    <tableColumn id="16" name="Column16" dataDxfId="4021"/>
    <tableColumn id="17" name="Column17" dataDxfId="4022"/>
    <tableColumn id="18" name="Column18" dataDxfId="4023"/>
    <tableColumn id="19" name="Column19" dataDxfId="4024"/>
    <tableColumn id="20" name="Column20" dataDxfId="4025"/>
    <tableColumn id="21" name="Column21" dataDxfId="4026"/>
    <tableColumn id="22" name="Column22" dataDxfId="4027"/>
    <tableColumn id="23" name="Column23" dataDxfId="4028"/>
    <tableColumn id="24" name="Column24" dataDxfId="4029"/>
    <tableColumn id="25" name="Column25" dataDxfId="4030"/>
    <tableColumn id="26" name="Column26" dataDxfId="4031"/>
    <tableColumn id="27" name="Column27" dataDxfId="4032"/>
    <tableColumn id="28" name="Column28" dataDxfId="4033"/>
    <tableColumn id="29" name="Column29" dataDxfId="4034"/>
    <tableColumn id="30" name="Column30" dataDxfId="4035"/>
    <tableColumn id="31" name="Column31" dataDxfId="4036"/>
    <tableColumn id="32" name="Column32" dataDxfId="4037"/>
    <tableColumn id="33" name="Column33" dataDxfId="4038"/>
    <tableColumn id="34" name="Column34" dataDxfId="4039"/>
    <tableColumn id="35" name="Column35" dataDxfId="4040"/>
    <tableColumn id="36" name="Column36" dataDxfId="4041"/>
    <tableColumn id="37" name="Column37" dataDxfId="4042"/>
    <tableColumn id="38" name="Column38" dataDxfId="4043"/>
    <tableColumn id="39" name="Column39" dataDxfId="4044"/>
    <tableColumn id="40" name="Column40" dataDxfId="4045"/>
    <tableColumn id="41" name="Column41" dataDxfId="4046"/>
    <tableColumn id="42" name="Column42" dataDxfId="4047"/>
    <tableColumn id="43" name="Column43" dataDxfId="4048"/>
    <tableColumn id="44" name="Column44" dataDxfId="4049"/>
    <tableColumn id="45" name="Column45" dataDxfId="4050"/>
    <tableColumn id="46" name="Column46" dataDxfId="4051"/>
    <tableColumn id="47" name="Column47" dataDxfId="4052"/>
    <tableColumn id="48" name="Column48" dataDxfId="4053"/>
    <tableColumn id="49" name="Column49" dataDxfId="4054"/>
    <tableColumn id="50" name="Column50" dataDxfId="4055"/>
    <tableColumn id="51" name="Column51" dataDxfId="4056"/>
    <tableColumn id="52" name="Column52" dataDxfId="4057"/>
    <tableColumn id="53" name="Column53" dataDxfId="4058"/>
    <tableColumn id="54" name="Column54" dataDxfId="4059"/>
    <tableColumn id="55" name="Column55" dataDxfId="4060"/>
    <tableColumn id="56" name="Column56" dataDxfId="4061"/>
    <tableColumn id="57" name="Column57" dataDxfId="4062"/>
    <tableColumn id="58" name="Column58" dataDxfId="4063"/>
    <tableColumn id="59" name="Column59" dataDxfId="4064"/>
    <tableColumn id="60" name="Column60" dataDxfId="4065"/>
    <tableColumn id="61" name="Column61" dataDxfId="4066"/>
    <tableColumn id="62" name="Column62" dataDxfId="4067"/>
    <tableColumn id="63" name="Column63" dataDxfId="4068"/>
    <tableColumn id="64" name="Column64" dataDxfId="4069"/>
    <tableColumn id="65" name="Column65" dataDxfId="4070"/>
    <tableColumn id="66" name="Column66" dataDxfId="4071"/>
    <tableColumn id="67" name="Column67" dataDxfId="4072"/>
    <tableColumn id="68" name="Column68" dataDxfId="4073"/>
  </tableColumns>
  <tableStyleInfo name="Jan-2025-Roster-style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B40:BP46" headerRowCount="0">
  <tableColumns count="67">
    <tableColumn id="1" name="Column1" dataDxfId="4074"/>
    <tableColumn id="2" name="Column2" dataDxfId="4075"/>
    <tableColumn id="3" name="Column3" dataDxfId="4076"/>
    <tableColumn id="4" name="Column4" dataDxfId="4077"/>
    <tableColumn id="5" name="Column5" dataDxfId="4078"/>
    <tableColumn id="6" name="Column6" dataDxfId="4079"/>
    <tableColumn id="7" name="Column7" dataDxfId="4080"/>
    <tableColumn id="8" name="Column8" dataDxfId="4081"/>
    <tableColumn id="9" name="Column9" dataDxfId="4082"/>
    <tableColumn id="10" name="Column10" dataDxfId="4083"/>
    <tableColumn id="11" name="Column11" dataDxfId="4084"/>
    <tableColumn id="12" name="Column12" dataDxfId="4085"/>
    <tableColumn id="13" name="Column13" dataDxfId="4086"/>
    <tableColumn id="14" name="Column14" dataDxfId="4087"/>
    <tableColumn id="15" name="Column15" dataDxfId="4088"/>
    <tableColumn id="16" name="Column16" dataDxfId="4089"/>
    <tableColumn id="17" name="Column17" dataDxfId="4090"/>
    <tableColumn id="18" name="Column18" dataDxfId="4091"/>
    <tableColumn id="19" name="Column19" dataDxfId="4092"/>
    <tableColumn id="20" name="Column20" dataDxfId="4093"/>
    <tableColumn id="21" name="Column21" dataDxfId="4094"/>
    <tableColumn id="22" name="Column22" dataDxfId="4095"/>
    <tableColumn id="23" name="Column23" dataDxfId="4096"/>
    <tableColumn id="24" name="Column24" dataDxfId="4097"/>
    <tableColumn id="25" name="Column25" dataDxfId="4098"/>
    <tableColumn id="26" name="Column26" dataDxfId="4099"/>
    <tableColumn id="27" name="Column27" dataDxfId="4100"/>
    <tableColumn id="28" name="Column28" dataDxfId="4101"/>
    <tableColumn id="29" name="Column29" dataDxfId="4102"/>
    <tableColumn id="30" name="Column30" dataDxfId="4103"/>
    <tableColumn id="31" name="Column31" dataDxfId="4104"/>
    <tableColumn id="32" name="Column32" dataDxfId="4105"/>
    <tableColumn id="33" name="Column33" dataDxfId="4106"/>
    <tableColumn id="34" name="Column34" dataDxfId="4107"/>
    <tableColumn id="35" name="Column35" dataDxfId="4108"/>
    <tableColumn id="36" name="Column36" dataDxfId="4109"/>
    <tableColumn id="37" name="Column37" dataDxfId="4110"/>
    <tableColumn id="38" name="Column38" dataDxfId="4111"/>
    <tableColumn id="39" name="Column39" dataDxfId="4112"/>
    <tableColumn id="40" name="Column40" dataDxfId="4113"/>
    <tableColumn id="41" name="Column41" dataDxfId="4114"/>
    <tableColumn id="42" name="Column42" dataDxfId="4115"/>
    <tableColumn id="43" name="Column43" dataDxfId="4116"/>
    <tableColumn id="44" name="Column44" dataDxfId="4117"/>
    <tableColumn id="45" name="Column45" dataDxfId="4118"/>
    <tableColumn id="46" name="Column46" dataDxfId="4119"/>
    <tableColumn id="47" name="Column47" dataDxfId="4120"/>
    <tableColumn id="48" name="Column48" dataDxfId="4121"/>
    <tableColumn id="49" name="Column49" dataDxfId="4122"/>
    <tableColumn id="50" name="Column50" dataDxfId="4123"/>
    <tableColumn id="51" name="Column51" dataDxfId="4124"/>
    <tableColumn id="52" name="Column52" dataDxfId="4125"/>
    <tableColumn id="53" name="Column53" dataDxfId="4126"/>
    <tableColumn id="54" name="Column54" dataDxfId="4127"/>
    <tableColumn id="55" name="Column55" dataDxfId="4128"/>
    <tableColumn id="56" name="Column56" dataDxfId="4129"/>
    <tableColumn id="57" name="Column57" dataDxfId="4130"/>
    <tableColumn id="58" name="Column58" dataDxfId="4131"/>
    <tableColumn id="59" name="Column59" dataDxfId="4132"/>
    <tableColumn id="60" name="Column60" dataDxfId="4133"/>
    <tableColumn id="61" name="Column61" dataDxfId="4134"/>
    <tableColumn id="62" name="Column62" dataDxfId="4135"/>
    <tableColumn id="63" name="Column63" dataDxfId="4136"/>
    <tableColumn id="64" name="Column64" dataDxfId="4137"/>
    <tableColumn id="65" name="Column65" dataDxfId="4138"/>
    <tableColumn id="66" name="Column66" dataDxfId="4139"/>
    <tableColumn id="67" name="Column67" dataDxfId="4140"/>
  </tableColumns>
  <tableStyleInfo name="Jan-2025-Roster-style 2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A5:BQ35" headerRowCount="0">
  <tableColumns count="69">
    <tableColumn id="1" name="Column1" dataDxfId="4141"/>
    <tableColumn id="2" name="Column2" dataDxfId="4142"/>
    <tableColumn id="3" name="Column3" dataDxfId="4143"/>
    <tableColumn id="4" name="Column4" dataDxfId="4144"/>
    <tableColumn id="5" name="Column5" dataDxfId="4145"/>
    <tableColumn id="6" name="Column6" dataDxfId="4146"/>
    <tableColumn id="7" name="Column7" dataDxfId="4147"/>
    <tableColumn id="8" name="Column8" dataDxfId="4148"/>
    <tableColumn id="9" name="Column9" dataDxfId="4149"/>
    <tableColumn id="10" name="Column10" dataDxfId="4150"/>
    <tableColumn id="11" name="Column11" dataDxfId="4151"/>
    <tableColumn id="12" name="Column12" dataDxfId="4152"/>
    <tableColumn id="13" name="Column13" dataDxfId="4153"/>
    <tableColumn id="14" name="Column14" dataDxfId="4154"/>
    <tableColumn id="15" name="Column15" dataDxfId="4155"/>
    <tableColumn id="16" name="Column16" dataDxfId="4156"/>
    <tableColumn id="17" name="Column17" dataDxfId="4157"/>
    <tableColumn id="18" name="Column18" dataDxfId="4158"/>
    <tableColumn id="19" name="Column19" dataDxfId="4159"/>
    <tableColumn id="20" name="Column20" dataDxfId="4160"/>
    <tableColumn id="21" name="Column21" dataDxfId="4161"/>
    <tableColumn id="22" name="Column22" dataDxfId="4162"/>
    <tableColumn id="23" name="Column23" dataDxfId="4163"/>
    <tableColumn id="24" name="Column24" dataDxfId="4164"/>
    <tableColumn id="25" name="Column25" dataDxfId="4165"/>
    <tableColumn id="26" name="Column26" dataDxfId="4166"/>
    <tableColumn id="27" name="Column27" dataDxfId="4167"/>
    <tableColumn id="28" name="Column28" dataDxfId="4168"/>
    <tableColumn id="29" name="Column29" dataDxfId="4169"/>
    <tableColumn id="30" name="Column30" dataDxfId="4170"/>
    <tableColumn id="31" name="Column31" dataDxfId="4171"/>
    <tableColumn id="32" name="Column32" dataDxfId="4172"/>
    <tableColumn id="33" name="Column33" dataDxfId="4173"/>
    <tableColumn id="34" name="Column34" dataDxfId="4174"/>
    <tableColumn id="35" name="Column35" dataDxfId="4175"/>
    <tableColumn id="36" name="Column36" dataDxfId="4176"/>
    <tableColumn id="37" name="Column37" dataDxfId="4177"/>
    <tableColumn id="38" name="Column38" dataDxfId="4178"/>
    <tableColumn id="39" name="Column39" dataDxfId="4179"/>
    <tableColumn id="40" name="Column40" dataDxfId="4180"/>
    <tableColumn id="41" name="Column41" dataDxfId="4181"/>
    <tableColumn id="42" name="Column42" dataDxfId="4182"/>
    <tableColumn id="43" name="Column43" dataDxfId="4183"/>
    <tableColumn id="44" name="Column44" dataDxfId="4184"/>
    <tableColumn id="45" name="Column45" dataDxfId="4185"/>
    <tableColumn id="46" name="Column46" dataDxfId="4186"/>
    <tableColumn id="47" name="Column47" dataDxfId="4187"/>
    <tableColumn id="48" name="Column48" dataDxfId="4188"/>
    <tableColumn id="49" name="Column49" dataDxfId="4189"/>
    <tableColumn id="50" name="Column50" dataDxfId="4190"/>
    <tableColumn id="51" name="Column51" dataDxfId="4191"/>
    <tableColumn id="52" name="Column52" dataDxfId="4192"/>
    <tableColumn id="53" name="Column53" dataDxfId="4193"/>
    <tableColumn id="54" name="Column54" dataDxfId="4194"/>
    <tableColumn id="55" name="Column55" dataDxfId="4195"/>
    <tableColumn id="56" name="Column56" dataDxfId="4196"/>
    <tableColumn id="57" name="Column57" dataDxfId="4197"/>
    <tableColumn id="58" name="Column58" dataDxfId="4198"/>
    <tableColumn id="59" name="Column59" dataDxfId="4199"/>
    <tableColumn id="60" name="Column60" dataDxfId="4200"/>
    <tableColumn id="61" name="Column61" dataDxfId="4201"/>
    <tableColumn id="62" name="Column62" dataDxfId="4202"/>
    <tableColumn id="63" name="Column63" dataDxfId="4203"/>
    <tableColumn id="64" name="Column64" dataDxfId="4204"/>
    <tableColumn id="65" name="Column65" dataDxfId="4205"/>
    <tableColumn id="66" name="Column66" dataDxfId="4206"/>
    <tableColumn id="67" name="Column67" dataDxfId="4207"/>
    <tableColumn id="68" name="Column68" dataDxfId="4208"/>
    <tableColumn id="69" name="Column69" dataDxfId="4209"/>
  </tableColumns>
  <tableStyleInfo name="Feb-2025-Roster-style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B36:BQ42" headerRowCount="0">
  <tableColumns count="68">
    <tableColumn id="1" name="Column1" dataDxfId="4210"/>
    <tableColumn id="2" name="Column2" dataDxfId="4211"/>
    <tableColumn id="3" name="Column3" dataDxfId="4212"/>
    <tableColumn id="4" name="Column4" dataDxfId="4213"/>
    <tableColumn id="5" name="Column5" dataDxfId="4214"/>
    <tableColumn id="6" name="Column6" dataDxfId="4215"/>
    <tableColumn id="7" name="Column7" dataDxfId="4216"/>
    <tableColumn id="8" name="Column8" dataDxfId="4217"/>
    <tableColumn id="9" name="Column9" dataDxfId="4218"/>
    <tableColumn id="10" name="Column10" dataDxfId="4219"/>
    <tableColumn id="11" name="Column11" dataDxfId="4220"/>
    <tableColumn id="12" name="Column12" dataDxfId="4221"/>
    <tableColumn id="13" name="Column13" dataDxfId="4222"/>
    <tableColumn id="14" name="Column14" dataDxfId="4223"/>
    <tableColumn id="15" name="Column15" dataDxfId="4224"/>
    <tableColumn id="16" name="Column16" dataDxfId="4225"/>
    <tableColumn id="17" name="Column17" dataDxfId="4226"/>
    <tableColumn id="18" name="Column18" dataDxfId="4227"/>
    <tableColumn id="19" name="Column19" dataDxfId="4228"/>
    <tableColumn id="20" name="Column20" dataDxfId="4229"/>
    <tableColumn id="21" name="Column21" dataDxfId="4230"/>
    <tableColumn id="22" name="Column22" dataDxfId="4231"/>
    <tableColumn id="23" name="Column23" dataDxfId="4232"/>
    <tableColumn id="24" name="Column24" dataDxfId="4233"/>
    <tableColumn id="25" name="Column25" dataDxfId="4234"/>
    <tableColumn id="26" name="Column26" dataDxfId="4235"/>
    <tableColumn id="27" name="Column27" dataDxfId="4236"/>
    <tableColumn id="28" name="Column28" dataDxfId="4237"/>
    <tableColumn id="29" name="Column29" dataDxfId="4238"/>
    <tableColumn id="30" name="Column30" dataDxfId="4239"/>
    <tableColumn id="31" name="Column31" dataDxfId="4240"/>
    <tableColumn id="32" name="Column32" dataDxfId="4241"/>
    <tableColumn id="33" name="Column33" dataDxfId="4242"/>
    <tableColumn id="34" name="Column34" dataDxfId="4243"/>
    <tableColumn id="35" name="Column35" dataDxfId="4244"/>
    <tableColumn id="36" name="Column36" dataDxfId="4245"/>
    <tableColumn id="37" name="Column37" dataDxfId="4246"/>
    <tableColumn id="38" name="Column38" dataDxfId="4247"/>
    <tableColumn id="39" name="Column39" dataDxfId="4248"/>
    <tableColumn id="40" name="Column40" dataDxfId="4249"/>
    <tableColumn id="41" name="Column41" dataDxfId="4250"/>
    <tableColumn id="42" name="Column42" dataDxfId="4251"/>
    <tableColumn id="43" name="Column43" dataDxfId="4252"/>
    <tableColumn id="44" name="Column44" dataDxfId="4253"/>
    <tableColumn id="45" name="Column45" dataDxfId="4254"/>
    <tableColumn id="46" name="Column46" dataDxfId="4255"/>
    <tableColumn id="47" name="Column47" dataDxfId="4256"/>
    <tableColumn id="48" name="Column48" dataDxfId="4257"/>
    <tableColumn id="49" name="Column49" dataDxfId="4258"/>
    <tableColumn id="50" name="Column50" dataDxfId="4259"/>
    <tableColumn id="51" name="Column51" dataDxfId="4260"/>
    <tableColumn id="52" name="Column52" dataDxfId="4261"/>
    <tableColumn id="53" name="Column53" dataDxfId="4262"/>
    <tableColumn id="54" name="Column54" dataDxfId="4263"/>
    <tableColumn id="55" name="Column55" dataDxfId="4264"/>
    <tableColumn id="56" name="Column56" dataDxfId="4265"/>
    <tableColumn id="57" name="Column57" dataDxfId="4266"/>
    <tableColumn id="58" name="Column58" dataDxfId="4267"/>
    <tableColumn id="59" name="Column59" dataDxfId="4268"/>
    <tableColumn id="60" name="Column60" dataDxfId="4269"/>
    <tableColumn id="61" name="Column61" dataDxfId="4270"/>
    <tableColumn id="62" name="Column62" dataDxfId="4271"/>
    <tableColumn id="63" name="Column63" dataDxfId="4272"/>
    <tableColumn id="64" name="Column64" dataDxfId="4273"/>
    <tableColumn id="65" name="Column65" dataDxfId="4274"/>
    <tableColumn id="66" name="Column66" dataDxfId="4275"/>
    <tableColumn id="67" name="Column67" dataDxfId="4276"/>
    <tableColumn id="68" name="Column68" dataDxfId="4277"/>
  </tableColumns>
  <tableStyleInfo name="Feb-2025-Roster-style 2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A5:BQ40" headerRowCount="0">
  <tableColumns count="69">
    <tableColumn id="1" name="Column1" dataDxfId="4278"/>
    <tableColumn id="2" name="Column2" dataDxfId="4279"/>
    <tableColumn id="3" name="Column3" dataDxfId="4280"/>
    <tableColumn id="4" name="Column4" dataDxfId="4281"/>
    <tableColumn id="5" name="Column5" dataDxfId="4282"/>
    <tableColumn id="6" name="Column6" dataDxfId="4283"/>
    <tableColumn id="7" name="Column7" dataDxfId="4284"/>
    <tableColumn id="8" name="Column8" dataDxfId="4285"/>
    <tableColumn id="9" name="Column9" dataDxfId="4286"/>
    <tableColumn id="10" name="Column10" dataDxfId="4287"/>
    <tableColumn id="11" name="Column11" dataDxfId="4288"/>
    <tableColumn id="12" name="Column12" dataDxfId="4289"/>
    <tableColumn id="13" name="Column13" dataDxfId="4290"/>
    <tableColumn id="14" name="Column14" dataDxfId="4291"/>
    <tableColumn id="15" name="Column15" dataDxfId="4292"/>
    <tableColumn id="16" name="Column16" dataDxfId="4293"/>
    <tableColumn id="17" name="Column17" dataDxfId="4294"/>
    <tableColumn id="18" name="Column18" dataDxfId="4295"/>
    <tableColumn id="19" name="Column19" dataDxfId="4296"/>
    <tableColumn id="20" name="Column20" dataDxfId="4297"/>
    <tableColumn id="21" name="Column21" dataDxfId="4298"/>
    <tableColumn id="22" name="Column22" dataDxfId="4299"/>
    <tableColumn id="23" name="Column23" dataDxfId="4300"/>
    <tableColumn id="24" name="Column24" dataDxfId="4301"/>
    <tableColumn id="25" name="Column25" dataDxfId="4302"/>
    <tableColumn id="26" name="Column26" dataDxfId="4303"/>
    <tableColumn id="27" name="Column27" dataDxfId="4304"/>
    <tableColumn id="28" name="Column28" dataDxfId="4305"/>
    <tableColumn id="29" name="Column29" dataDxfId="4306"/>
    <tableColumn id="30" name="Column30" dataDxfId="4307"/>
    <tableColumn id="31" name="Column31" dataDxfId="4308"/>
    <tableColumn id="32" name="Column32" dataDxfId="4309"/>
    <tableColumn id="33" name="Column33" dataDxfId="4310"/>
    <tableColumn id="34" name="Column34" dataDxfId="4311"/>
    <tableColumn id="35" name="Column35" dataDxfId="4312"/>
    <tableColumn id="36" name="Column36" dataDxfId="4313"/>
    <tableColumn id="37" name="Column37" dataDxfId="4314"/>
    <tableColumn id="38" name="Column38" dataDxfId="4315"/>
    <tableColumn id="39" name="Column39" dataDxfId="4316"/>
    <tableColumn id="40" name="Column40" dataDxfId="4317"/>
    <tableColumn id="41" name="Column41" dataDxfId="4318"/>
    <tableColumn id="42" name="Column42" dataDxfId="4319"/>
    <tableColumn id="43" name="Column43" dataDxfId="4320"/>
    <tableColumn id="44" name="Column44" dataDxfId="4321"/>
    <tableColumn id="45" name="Column45" dataDxfId="4322"/>
    <tableColumn id="46" name="Column46" dataDxfId="4323"/>
    <tableColumn id="47" name="Column47" dataDxfId="4324"/>
    <tableColumn id="48" name="Column48" dataDxfId="4325"/>
    <tableColumn id="49" name="Column49" dataDxfId="4326"/>
    <tableColumn id="50" name="Column50" dataDxfId="4327"/>
    <tableColumn id="51" name="Column51" dataDxfId="4328"/>
    <tableColumn id="52" name="Column52" dataDxfId="4329"/>
    <tableColumn id="53" name="Column53" dataDxfId="4330"/>
    <tableColumn id="54" name="Column54" dataDxfId="4331"/>
    <tableColumn id="55" name="Column55" dataDxfId="4332"/>
    <tableColumn id="56" name="Column56" dataDxfId="4333"/>
    <tableColumn id="57" name="Column57" dataDxfId="4334"/>
    <tableColumn id="58" name="Column58" dataDxfId="4335"/>
    <tableColumn id="59" name="Column59" dataDxfId="4336"/>
    <tableColumn id="60" name="Column60" dataDxfId="4337"/>
    <tableColumn id="61" name="Column61" dataDxfId="4338"/>
    <tableColumn id="62" name="Column62" dataDxfId="4339"/>
    <tableColumn id="63" name="Column63" dataDxfId="4340"/>
    <tableColumn id="64" name="Column64" dataDxfId="4341"/>
    <tableColumn id="65" name="Column65" dataDxfId="4342"/>
    <tableColumn id="66" name="Column66" dataDxfId="4343"/>
    <tableColumn id="67" name="Column67" dataDxfId="4344"/>
    <tableColumn id="68" name="Column68" dataDxfId="4345"/>
    <tableColumn id="69" name="Column69" dataDxfId="4346"/>
  </tableColumns>
  <tableStyleInfo name="Mar-2025-Roster-style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B41:BQ47" headerRowCount="0">
  <tableColumns count="68">
    <tableColumn id="1" name="Column1" dataDxfId="4347"/>
    <tableColumn id="2" name="Column2" dataDxfId="4348"/>
    <tableColumn id="3" name="Column3" dataDxfId="4349"/>
    <tableColumn id="4" name="Column4" dataDxfId="4350"/>
    <tableColumn id="5" name="Column5" dataDxfId="4351"/>
    <tableColumn id="6" name="Column6" dataDxfId="4352"/>
    <tableColumn id="7" name="Column7" dataDxfId="4353"/>
    <tableColumn id="8" name="Column8" dataDxfId="4354"/>
    <tableColumn id="9" name="Column9" dataDxfId="4355"/>
    <tableColumn id="10" name="Column10" dataDxfId="4356"/>
    <tableColumn id="11" name="Column11" dataDxfId="4357"/>
    <tableColumn id="12" name="Column12" dataDxfId="4358"/>
    <tableColumn id="13" name="Column13" dataDxfId="4359"/>
    <tableColumn id="14" name="Column14" dataDxfId="4360"/>
    <tableColumn id="15" name="Column15" dataDxfId="4361"/>
    <tableColumn id="16" name="Column16" dataDxfId="4362"/>
    <tableColumn id="17" name="Column17" dataDxfId="4363"/>
    <tableColumn id="18" name="Column18" dataDxfId="4364"/>
    <tableColumn id="19" name="Column19" dataDxfId="4365"/>
    <tableColumn id="20" name="Column20" dataDxfId="4366"/>
    <tableColumn id="21" name="Column21" dataDxfId="4367"/>
    <tableColumn id="22" name="Column22" dataDxfId="4368"/>
    <tableColumn id="23" name="Column23" dataDxfId="4369"/>
    <tableColumn id="24" name="Column24" dataDxfId="4370"/>
    <tableColumn id="25" name="Column25" dataDxfId="4371"/>
    <tableColumn id="26" name="Column26" dataDxfId="4372"/>
    <tableColumn id="27" name="Column27" dataDxfId="4373"/>
    <tableColumn id="28" name="Column28" dataDxfId="4374"/>
    <tableColumn id="29" name="Column29" dataDxfId="4375"/>
    <tableColumn id="30" name="Column30" dataDxfId="4376"/>
    <tableColumn id="31" name="Column31" dataDxfId="4377"/>
    <tableColumn id="32" name="Column32" dataDxfId="4378"/>
    <tableColumn id="33" name="Column33" dataDxfId="4379"/>
    <tableColumn id="34" name="Column34" dataDxfId="4380"/>
    <tableColumn id="35" name="Column35" dataDxfId="4381"/>
    <tableColumn id="36" name="Column36" dataDxfId="4382"/>
    <tableColumn id="37" name="Column37" dataDxfId="4383"/>
    <tableColumn id="38" name="Column38" dataDxfId="4384"/>
    <tableColumn id="39" name="Column39" dataDxfId="4385"/>
    <tableColumn id="40" name="Column40" dataDxfId="4386"/>
    <tableColumn id="41" name="Column41" dataDxfId="4387"/>
    <tableColumn id="42" name="Column42" dataDxfId="4388"/>
    <tableColumn id="43" name="Column43" dataDxfId="4389"/>
    <tableColumn id="44" name="Column44" dataDxfId="4390"/>
    <tableColumn id="45" name="Column45" dataDxfId="4391"/>
    <tableColumn id="46" name="Column46" dataDxfId="4392"/>
    <tableColumn id="47" name="Column47" dataDxfId="4393"/>
    <tableColumn id="48" name="Column48" dataDxfId="4394"/>
    <tableColumn id="49" name="Column49" dataDxfId="4395"/>
    <tableColumn id="50" name="Column50" dataDxfId="4396"/>
    <tableColumn id="51" name="Column51" dataDxfId="4397"/>
    <tableColumn id="52" name="Column52" dataDxfId="4398"/>
    <tableColumn id="53" name="Column53" dataDxfId="4399"/>
    <tableColumn id="54" name="Column54" dataDxfId="4400"/>
    <tableColumn id="55" name="Column55" dataDxfId="4401"/>
    <tableColumn id="56" name="Column56" dataDxfId="4402"/>
    <tableColumn id="57" name="Column57" dataDxfId="4403"/>
    <tableColumn id="58" name="Column58" dataDxfId="4404"/>
    <tableColumn id="59" name="Column59" dataDxfId="4405"/>
    <tableColumn id="60" name="Column60" dataDxfId="4406"/>
    <tableColumn id="61" name="Column61" dataDxfId="4407"/>
    <tableColumn id="62" name="Column62" dataDxfId="4408"/>
    <tableColumn id="63" name="Column63" dataDxfId="4409"/>
    <tableColumn id="64" name="Column64" dataDxfId="4410"/>
    <tableColumn id="65" name="Column65" dataDxfId="4411"/>
    <tableColumn id="66" name="Column66" dataDxfId="4412"/>
    <tableColumn id="67" name="Column67" dataDxfId="4413"/>
    <tableColumn id="68" name="Column68" dataDxfId="4414"/>
  </tableColumns>
  <tableStyleInfo name="Mar-2025-Roster-style 2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A5:BQ40" headerRowCount="0">
  <tableColumns count="69">
    <tableColumn id="1" name="Column1" dataDxfId="4415"/>
    <tableColumn id="2" name="Column2" dataDxfId="4416"/>
    <tableColumn id="3" name="Column3" dataDxfId="4417"/>
    <tableColumn id="4" name="Column4" dataDxfId="4418"/>
    <tableColumn id="5" name="Column5" dataDxfId="4419"/>
    <tableColumn id="6" name="Column6" dataDxfId="4420"/>
    <tableColumn id="7" name="Column7" dataDxfId="4421"/>
    <tableColumn id="8" name="Column8" dataDxfId="4422"/>
    <tableColumn id="9" name="Column9" dataDxfId="4423"/>
    <tableColumn id="10" name="Column10" dataDxfId="4424"/>
    <tableColumn id="11" name="Column11" dataDxfId="4425"/>
    <tableColumn id="12" name="Column12" dataDxfId="4426"/>
    <tableColumn id="13" name="Column13" dataDxfId="4427"/>
    <tableColumn id="14" name="Column14" dataDxfId="4428"/>
    <tableColumn id="15" name="Column15" dataDxfId="4429"/>
    <tableColumn id="16" name="Column16" dataDxfId="4430"/>
    <tableColumn id="17" name="Column17" dataDxfId="4431"/>
    <tableColumn id="18" name="Column18" dataDxfId="4432"/>
    <tableColumn id="19" name="Column19" dataDxfId="4433"/>
    <tableColumn id="20" name="Column20" dataDxfId="4434"/>
    <tableColumn id="21" name="Column21" dataDxfId="4435"/>
    <tableColumn id="22" name="Column22" dataDxfId="4436"/>
    <tableColumn id="23" name="Column23" dataDxfId="4437"/>
    <tableColumn id="24" name="Column24" dataDxfId="4438"/>
    <tableColumn id="25" name="Column25" dataDxfId="4439"/>
    <tableColumn id="26" name="Column26" dataDxfId="4440"/>
    <tableColumn id="27" name="Column27" dataDxfId="4441"/>
    <tableColumn id="28" name="Column28" dataDxfId="4442"/>
    <tableColumn id="29" name="Column29" dataDxfId="4443"/>
    <tableColumn id="30" name="Column30" dataDxfId="4444"/>
    <tableColumn id="31" name="Column31" dataDxfId="4445"/>
    <tableColumn id="32" name="Column32" dataDxfId="4446"/>
    <tableColumn id="33" name="Column33" dataDxfId="4447"/>
    <tableColumn id="34" name="Column34" dataDxfId="4448"/>
    <tableColumn id="35" name="Column35" dataDxfId="4449"/>
    <tableColumn id="36" name="Column36" dataDxfId="4450"/>
    <tableColumn id="37" name="Column37" dataDxfId="4451"/>
    <tableColumn id="38" name="Column38" dataDxfId="4452"/>
    <tableColumn id="39" name="Column39" dataDxfId="4453"/>
    <tableColumn id="40" name="Column40" dataDxfId="4454"/>
    <tableColumn id="41" name="Column41" dataDxfId="4455"/>
    <tableColumn id="42" name="Column42" dataDxfId="4456"/>
    <tableColumn id="43" name="Column43" dataDxfId="4457"/>
    <tableColumn id="44" name="Column44" dataDxfId="4458"/>
    <tableColumn id="45" name="Column45" dataDxfId="4459"/>
    <tableColumn id="46" name="Column46" dataDxfId="4460"/>
    <tableColumn id="47" name="Column47" dataDxfId="4461"/>
    <tableColumn id="48" name="Column48" dataDxfId="4462"/>
    <tableColumn id="49" name="Column49" dataDxfId="4463"/>
    <tableColumn id="50" name="Column50" dataDxfId="4464"/>
    <tableColumn id="51" name="Column51" dataDxfId="4465"/>
    <tableColumn id="52" name="Column52" dataDxfId="4466"/>
    <tableColumn id="53" name="Column53" dataDxfId="4467"/>
    <tableColumn id="54" name="Column54" dataDxfId="4468"/>
    <tableColumn id="55" name="Column55" dataDxfId="4469"/>
    <tableColumn id="56" name="Column56" dataDxfId="4470"/>
    <tableColumn id="57" name="Column57" dataDxfId="4471"/>
    <tableColumn id="58" name="Column58" dataDxfId="4472"/>
    <tableColumn id="59" name="Column59" dataDxfId="4473"/>
    <tableColumn id="60" name="Column60" dataDxfId="4474"/>
    <tableColumn id="61" name="Column61" dataDxfId="4475"/>
    <tableColumn id="62" name="Column62" dataDxfId="4476"/>
    <tableColumn id="63" name="Column63" dataDxfId="4477"/>
    <tableColumn id="64" name="Column64" dataDxfId="4478"/>
    <tableColumn id="65" name="Column65" dataDxfId="4479"/>
    <tableColumn id="66" name="Column66" dataDxfId="4480"/>
    <tableColumn id="67" name="Column67" dataDxfId="4481"/>
    <tableColumn id="68" name="Column68" dataDxfId="4482"/>
    <tableColumn id="69" name="Column69" dataDxfId="4483"/>
  </tableColumns>
  <tableStyleInfo name="April 2025 Cover Roster-style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B41:BQ47" headerRowCount="0">
  <tableColumns count="68">
    <tableColumn id="1" name="Column1" dataDxfId="4484"/>
    <tableColumn id="2" name="Column2" dataDxfId="4485"/>
    <tableColumn id="3" name="Column3" dataDxfId="4486"/>
    <tableColumn id="4" name="Column4" dataDxfId="4487"/>
    <tableColumn id="5" name="Column5" dataDxfId="4488"/>
    <tableColumn id="6" name="Column6" dataDxfId="4489"/>
    <tableColumn id="7" name="Column7" dataDxfId="4490"/>
    <tableColumn id="8" name="Column8" dataDxfId="4491"/>
    <tableColumn id="9" name="Column9" dataDxfId="4492"/>
    <tableColumn id="10" name="Column10" dataDxfId="4493"/>
    <tableColumn id="11" name="Column11" dataDxfId="4494"/>
    <tableColumn id="12" name="Column12" dataDxfId="4495"/>
    <tableColumn id="13" name="Column13" dataDxfId="4496"/>
    <tableColumn id="14" name="Column14" dataDxfId="4497"/>
    <tableColumn id="15" name="Column15" dataDxfId="4498"/>
    <tableColumn id="16" name="Column16" dataDxfId="4499"/>
    <tableColumn id="17" name="Column17" dataDxfId="4500"/>
    <tableColumn id="18" name="Column18" dataDxfId="4501"/>
    <tableColumn id="19" name="Column19" dataDxfId="4502"/>
    <tableColumn id="20" name="Column20" dataDxfId="4503"/>
    <tableColumn id="21" name="Column21" dataDxfId="4504"/>
    <tableColumn id="22" name="Column22" dataDxfId="4505"/>
    <tableColumn id="23" name="Column23" dataDxfId="4506"/>
    <tableColumn id="24" name="Column24" dataDxfId="4507"/>
    <tableColumn id="25" name="Column25" dataDxfId="4508"/>
    <tableColumn id="26" name="Column26" dataDxfId="4509"/>
    <tableColumn id="27" name="Column27" dataDxfId="4510"/>
    <tableColumn id="28" name="Column28" dataDxfId="4511"/>
    <tableColumn id="29" name="Column29" dataDxfId="4512"/>
    <tableColumn id="30" name="Column30" dataDxfId="4513"/>
    <tableColumn id="31" name="Column31" dataDxfId="4514"/>
    <tableColumn id="32" name="Column32" dataDxfId="4515"/>
    <tableColumn id="33" name="Column33" dataDxfId="4516"/>
    <tableColumn id="34" name="Column34" dataDxfId="4517"/>
    <tableColumn id="35" name="Column35" dataDxfId="4518"/>
    <tableColumn id="36" name="Column36" dataDxfId="4519"/>
    <tableColumn id="37" name="Column37" dataDxfId="4520"/>
    <tableColumn id="38" name="Column38" dataDxfId="4521"/>
    <tableColumn id="39" name="Column39" dataDxfId="4522"/>
    <tableColumn id="40" name="Column40" dataDxfId="4523"/>
    <tableColumn id="41" name="Column41" dataDxfId="4524"/>
    <tableColumn id="42" name="Column42" dataDxfId="4525"/>
    <tableColumn id="43" name="Column43" dataDxfId="4526"/>
    <tableColumn id="44" name="Column44" dataDxfId="4527"/>
    <tableColumn id="45" name="Column45" dataDxfId="4528"/>
    <tableColumn id="46" name="Column46" dataDxfId="4529"/>
    <tableColumn id="47" name="Column47" dataDxfId="4530"/>
    <tableColumn id="48" name="Column48" dataDxfId="4531"/>
    <tableColumn id="49" name="Column49" dataDxfId="4532"/>
    <tableColumn id="50" name="Column50" dataDxfId="4533"/>
    <tableColumn id="51" name="Column51" dataDxfId="4534"/>
    <tableColumn id="52" name="Column52" dataDxfId="4535"/>
    <tableColumn id="53" name="Column53" dataDxfId="4536"/>
    <tableColumn id="54" name="Column54" dataDxfId="4537"/>
    <tableColumn id="55" name="Column55" dataDxfId="4538"/>
    <tableColumn id="56" name="Column56" dataDxfId="4539"/>
    <tableColumn id="57" name="Column57" dataDxfId="4540"/>
    <tableColumn id="58" name="Column58" dataDxfId="4541"/>
    <tableColumn id="59" name="Column59" dataDxfId="4542"/>
    <tableColumn id="60" name="Column60" dataDxfId="4543"/>
    <tableColumn id="61" name="Column61" dataDxfId="4544"/>
    <tableColumn id="62" name="Column62" dataDxfId="4545"/>
    <tableColumn id="63" name="Column63" dataDxfId="4546"/>
    <tableColumn id="64" name="Column64" dataDxfId="4547"/>
    <tableColumn id="65" name="Column65" dataDxfId="4548"/>
    <tableColumn id="66" name="Column66" dataDxfId="4549"/>
    <tableColumn id="67" name="Column67" dataDxfId="4550"/>
    <tableColumn id="68" name="Column68" dataDxfId="4551"/>
  </tableColumns>
  <tableStyleInfo name="April 2025 Cover Roster-style 2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A5:BQ41" headerRowCount="0">
  <tableColumns count="69">
    <tableColumn id="1" name="Column1" dataDxfId="4552"/>
    <tableColumn id="2" name="Column2" dataDxfId="4553"/>
    <tableColumn id="3" name="Column3" dataDxfId="4554"/>
    <tableColumn id="4" name="Column4" dataDxfId="4555"/>
    <tableColumn id="5" name="Column5" dataDxfId="4556"/>
    <tableColumn id="6" name="Column6" dataDxfId="4557"/>
    <tableColumn id="7" name="Column7" dataDxfId="4558"/>
    <tableColumn id="8" name="Column8" dataDxfId="4559"/>
    <tableColumn id="9" name="Column9" dataDxfId="4560"/>
    <tableColumn id="10" name="Column10" dataDxfId="4561"/>
    <tableColumn id="11" name="Column11" dataDxfId="4562"/>
    <tableColumn id="12" name="Column12" dataDxfId="4563"/>
    <tableColumn id="13" name="Column13" dataDxfId="4564"/>
    <tableColumn id="14" name="Column14" dataDxfId="4565"/>
    <tableColumn id="15" name="Column15" dataDxfId="4566"/>
    <tableColumn id="16" name="Column16" dataDxfId="4567"/>
    <tableColumn id="17" name="Column17" dataDxfId="4568"/>
    <tableColumn id="18" name="Column18" dataDxfId="4569"/>
    <tableColumn id="19" name="Column19" dataDxfId="4570"/>
    <tableColumn id="20" name="Column20" dataDxfId="4571"/>
    <tableColumn id="21" name="Column21" dataDxfId="4572"/>
    <tableColumn id="22" name="Column22" dataDxfId="4573"/>
    <tableColumn id="23" name="Column23" dataDxfId="4574"/>
    <tableColumn id="24" name="Column24" dataDxfId="4575"/>
    <tableColumn id="25" name="Column25" dataDxfId="4576"/>
    <tableColumn id="26" name="Column26" dataDxfId="4577"/>
    <tableColumn id="27" name="Column27" dataDxfId="4578"/>
    <tableColumn id="28" name="Column28" dataDxfId="4579"/>
    <tableColumn id="29" name="Column29" dataDxfId="4580"/>
    <tableColumn id="30" name="Column30" dataDxfId="4581"/>
    <tableColumn id="31" name="Column31" dataDxfId="4582"/>
    <tableColumn id="32" name="Column32" dataDxfId="4583"/>
    <tableColumn id="33" name="Column33" dataDxfId="4584"/>
    <tableColumn id="34" name="Column34" dataDxfId="4585"/>
    <tableColumn id="35" name="Column35" dataDxfId="4586"/>
    <tableColumn id="36" name="Column36" dataDxfId="4587"/>
    <tableColumn id="37" name="Column37" dataDxfId="4588"/>
    <tableColumn id="38" name="Column38" dataDxfId="4589"/>
    <tableColumn id="39" name="Column39" dataDxfId="4590"/>
    <tableColumn id="40" name="Column40" dataDxfId="4591"/>
    <tableColumn id="41" name="Column41" dataDxfId="4592"/>
    <tableColumn id="42" name="Column42" dataDxfId="4593"/>
    <tableColumn id="43" name="Column43" dataDxfId="4594"/>
    <tableColumn id="44" name="Column44" dataDxfId="4595"/>
    <tableColumn id="45" name="Column45" dataDxfId="4596"/>
    <tableColumn id="46" name="Column46" dataDxfId="4597"/>
    <tableColumn id="47" name="Column47" dataDxfId="4598"/>
    <tableColumn id="48" name="Column48" dataDxfId="4599"/>
    <tableColumn id="49" name="Column49" dataDxfId="4600"/>
    <tableColumn id="50" name="Column50" dataDxfId="4601"/>
    <tableColumn id="51" name="Column51" dataDxfId="4602"/>
    <tableColumn id="52" name="Column52" dataDxfId="4603"/>
    <tableColumn id="53" name="Column53" dataDxfId="4604"/>
    <tableColumn id="54" name="Column54" dataDxfId="4605"/>
    <tableColumn id="55" name="Column55" dataDxfId="4606"/>
    <tableColumn id="56" name="Column56" dataDxfId="4607"/>
    <tableColumn id="57" name="Column57" dataDxfId="4608"/>
    <tableColumn id="58" name="Column58" dataDxfId="4609"/>
    <tableColumn id="59" name="Column59" dataDxfId="4610"/>
    <tableColumn id="60" name="Column60" dataDxfId="4611"/>
    <tableColumn id="61" name="Column61" dataDxfId="4612"/>
    <tableColumn id="62" name="Column62" dataDxfId="4613"/>
    <tableColumn id="63" name="Column63" dataDxfId="4614"/>
    <tableColumn id="64" name="Column64" dataDxfId="4615"/>
    <tableColumn id="65" name="Column65" dataDxfId="4616"/>
    <tableColumn id="66" name="Column66" dataDxfId="4617"/>
    <tableColumn id="67" name="Column67" dataDxfId="4618"/>
    <tableColumn id="68" name="Column68" dataDxfId="4619"/>
    <tableColumn id="69" name="Column69" dataDxfId="4620"/>
  </tableColumns>
  <tableStyleInfo name="Apr-2025-Roster-style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B42:BQ48" headerRowCount="0">
  <tableColumns count="68">
    <tableColumn id="1" name="Column1" dataDxfId="4621"/>
    <tableColumn id="2" name="Column2" dataDxfId="4622"/>
    <tableColumn id="3" name="Column3" dataDxfId="4623"/>
    <tableColumn id="4" name="Column4" dataDxfId="4624"/>
    <tableColumn id="5" name="Column5" dataDxfId="4625"/>
    <tableColumn id="6" name="Column6" dataDxfId="4626"/>
    <tableColumn id="7" name="Column7" dataDxfId="4627"/>
    <tableColumn id="8" name="Column8" dataDxfId="4628"/>
    <tableColumn id="9" name="Column9" dataDxfId="4629"/>
    <tableColumn id="10" name="Column10" dataDxfId="4630"/>
    <tableColumn id="11" name="Column11" dataDxfId="4631"/>
    <tableColumn id="12" name="Column12" dataDxfId="4632"/>
    <tableColumn id="13" name="Column13" dataDxfId="4633"/>
    <tableColumn id="14" name="Column14" dataDxfId="4634"/>
    <tableColumn id="15" name="Column15" dataDxfId="4635"/>
    <tableColumn id="16" name="Column16" dataDxfId="4636"/>
    <tableColumn id="17" name="Column17" dataDxfId="4637"/>
    <tableColumn id="18" name="Column18" dataDxfId="4638"/>
    <tableColumn id="19" name="Column19" dataDxfId="4639"/>
    <tableColumn id="20" name="Column20" dataDxfId="4640"/>
    <tableColumn id="21" name="Column21" dataDxfId="4641"/>
    <tableColumn id="22" name="Column22" dataDxfId="4642"/>
    <tableColumn id="23" name="Column23" dataDxfId="4643"/>
    <tableColumn id="24" name="Column24" dataDxfId="4644"/>
    <tableColumn id="25" name="Column25" dataDxfId="4645"/>
    <tableColumn id="26" name="Column26" dataDxfId="4646"/>
    <tableColumn id="27" name="Column27" dataDxfId="4647"/>
    <tableColumn id="28" name="Column28" dataDxfId="4648"/>
    <tableColumn id="29" name="Column29" dataDxfId="4649"/>
    <tableColumn id="30" name="Column30" dataDxfId="4650"/>
    <tableColumn id="31" name="Column31" dataDxfId="4651"/>
    <tableColumn id="32" name="Column32" dataDxfId="4652"/>
    <tableColumn id="33" name="Column33" dataDxfId="4653"/>
    <tableColumn id="34" name="Column34" dataDxfId="4654"/>
    <tableColumn id="35" name="Column35" dataDxfId="4655"/>
    <tableColumn id="36" name="Column36" dataDxfId="4656"/>
    <tableColumn id="37" name="Column37" dataDxfId="4657"/>
    <tableColumn id="38" name="Column38" dataDxfId="4658"/>
    <tableColumn id="39" name="Column39" dataDxfId="4659"/>
    <tableColumn id="40" name="Column40" dataDxfId="4660"/>
    <tableColumn id="41" name="Column41" dataDxfId="4661"/>
    <tableColumn id="42" name="Column42" dataDxfId="4662"/>
    <tableColumn id="43" name="Column43" dataDxfId="4663"/>
    <tableColumn id="44" name="Column44" dataDxfId="4664"/>
    <tableColumn id="45" name="Column45" dataDxfId="4665"/>
    <tableColumn id="46" name="Column46" dataDxfId="4666"/>
    <tableColumn id="47" name="Column47" dataDxfId="4667"/>
    <tableColumn id="48" name="Column48" dataDxfId="4668"/>
    <tableColumn id="49" name="Column49" dataDxfId="4669"/>
    <tableColumn id="50" name="Column50" dataDxfId="4670"/>
    <tableColumn id="51" name="Column51" dataDxfId="4671"/>
    <tableColumn id="52" name="Column52" dataDxfId="4672"/>
    <tableColumn id="53" name="Column53" dataDxfId="4673"/>
    <tableColumn id="54" name="Column54" dataDxfId="4674"/>
    <tableColumn id="55" name="Column55" dataDxfId="4675"/>
    <tableColumn id="56" name="Column56" dataDxfId="4676"/>
    <tableColumn id="57" name="Column57" dataDxfId="4677"/>
    <tableColumn id="58" name="Column58" dataDxfId="4678"/>
    <tableColumn id="59" name="Column59" dataDxfId="4679"/>
    <tableColumn id="60" name="Column60" dataDxfId="4680"/>
    <tableColumn id="61" name="Column61" dataDxfId="4681"/>
    <tableColumn id="62" name="Column62" dataDxfId="4682"/>
    <tableColumn id="63" name="Column63" dataDxfId="4683"/>
    <tableColumn id="64" name="Column64" dataDxfId="4684"/>
    <tableColumn id="65" name="Column65" dataDxfId="4685"/>
    <tableColumn id="66" name="Column66" dataDxfId="4686"/>
    <tableColumn id="67" name="Column67" dataDxfId="4687"/>
    <tableColumn id="68" name="Column68" dataDxfId="4688"/>
  </tableColumns>
  <tableStyleInfo name="Apr-2025-Roster-style 2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A5:BQ41" headerRowCount="0">
  <tableColumns count="69">
    <tableColumn id="1" name="Column1" dataDxfId="4689"/>
    <tableColumn id="2" name="Column2" dataDxfId="4690"/>
    <tableColumn id="3" name="Column3" dataDxfId="4691"/>
    <tableColumn id="4" name="Column4" dataDxfId="4692"/>
    <tableColumn id="5" name="Column5" dataDxfId="4693"/>
    <tableColumn id="6" name="Column6" dataDxfId="4694"/>
    <tableColumn id="7" name="Column7" dataDxfId="4695"/>
    <tableColumn id="8" name="Column8" dataDxfId="4696"/>
    <tableColumn id="9" name="Column9" dataDxfId="4697"/>
    <tableColumn id="10" name="Column10" dataDxfId="4698"/>
    <tableColumn id="11" name="Column11" dataDxfId="4699"/>
    <tableColumn id="12" name="Column12" dataDxfId="4700"/>
    <tableColumn id="13" name="Column13" dataDxfId="4701"/>
    <tableColumn id="14" name="Column14" dataDxfId="4702"/>
    <tableColumn id="15" name="Column15" dataDxfId="4703"/>
    <tableColumn id="16" name="Column16" dataDxfId="4704"/>
    <tableColumn id="17" name="Column17" dataDxfId="4705"/>
    <tableColumn id="18" name="Column18" dataDxfId="4706"/>
    <tableColumn id="19" name="Column19" dataDxfId="4707"/>
    <tableColumn id="20" name="Column20" dataDxfId="4708"/>
    <tableColumn id="21" name="Column21" dataDxfId="4709"/>
    <tableColumn id="22" name="Column22" dataDxfId="4710"/>
    <tableColumn id="23" name="Column23" dataDxfId="4711"/>
    <tableColumn id="24" name="Column24" dataDxfId="4712"/>
    <tableColumn id="25" name="Column25" dataDxfId="4713"/>
    <tableColumn id="26" name="Column26" dataDxfId="4714"/>
    <tableColumn id="27" name="Column27" dataDxfId="4715"/>
    <tableColumn id="28" name="Column28" dataDxfId="4716"/>
    <tableColumn id="29" name="Column29" dataDxfId="4717"/>
    <tableColumn id="30" name="Column30" dataDxfId="4718"/>
    <tableColumn id="31" name="Column31" dataDxfId="4719"/>
    <tableColumn id="32" name="Column32" dataDxfId="4720"/>
    <tableColumn id="33" name="Column33" dataDxfId="4721"/>
    <tableColumn id="34" name="Column34" dataDxfId="4722"/>
    <tableColumn id="35" name="Column35" dataDxfId="4723"/>
    <tableColumn id="36" name="Column36" dataDxfId="4724"/>
    <tableColumn id="37" name="Column37" dataDxfId="4725"/>
    <tableColumn id="38" name="Column38" dataDxfId="4726"/>
    <tableColumn id="39" name="Column39" dataDxfId="4727"/>
    <tableColumn id="40" name="Column40" dataDxfId="4728"/>
    <tableColumn id="41" name="Column41" dataDxfId="4729"/>
    <tableColumn id="42" name="Column42" dataDxfId="4730"/>
    <tableColumn id="43" name="Column43" dataDxfId="4731"/>
    <tableColumn id="44" name="Column44" dataDxfId="4732"/>
    <tableColumn id="45" name="Column45" dataDxfId="4733"/>
    <tableColumn id="46" name="Column46" dataDxfId="4734"/>
    <tableColumn id="47" name="Column47" dataDxfId="4735"/>
    <tableColumn id="48" name="Column48" dataDxfId="4736"/>
    <tableColumn id="49" name="Column49" dataDxfId="4737"/>
    <tableColumn id="50" name="Column50" dataDxfId="4738"/>
    <tableColumn id="51" name="Column51" dataDxfId="4739"/>
    <tableColumn id="52" name="Column52" dataDxfId="4740"/>
    <tableColumn id="53" name="Column53" dataDxfId="4741"/>
    <tableColumn id="54" name="Column54" dataDxfId="4742"/>
    <tableColumn id="55" name="Column55" dataDxfId="4743"/>
    <tableColumn id="56" name="Column56" dataDxfId="4744"/>
    <tableColumn id="57" name="Column57" dataDxfId="4745"/>
    <tableColumn id="58" name="Column58" dataDxfId="4746"/>
    <tableColumn id="59" name="Column59" dataDxfId="4747"/>
    <tableColumn id="60" name="Column60" dataDxfId="4748"/>
    <tableColumn id="61" name="Column61" dataDxfId="4749"/>
    <tableColumn id="62" name="Column62" dataDxfId="4750"/>
    <tableColumn id="63" name="Column63" dataDxfId="4751"/>
    <tableColumn id="64" name="Column64" dataDxfId="4752"/>
    <tableColumn id="65" name="Column65" dataDxfId="4753"/>
    <tableColumn id="66" name="Column66" dataDxfId="4754"/>
    <tableColumn id="67" name="Column67" dataDxfId="4755"/>
    <tableColumn id="68" name="Column68" dataDxfId="4756"/>
    <tableColumn id="69" name="Column69" dataDxfId="4757"/>
  </tableColumns>
  <tableStyleInfo name="May-2025-Roster-style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B42:BQ48" headerRowCount="0">
  <tableColumns count="68">
    <tableColumn id="1" name="Column1" dataDxfId="4758"/>
    <tableColumn id="2" name="Column2" dataDxfId="4759"/>
    <tableColumn id="3" name="Column3" dataDxfId="4760"/>
    <tableColumn id="4" name="Column4" dataDxfId="4761"/>
    <tableColumn id="5" name="Column5" dataDxfId="4762"/>
    <tableColumn id="6" name="Column6" dataDxfId="4763"/>
    <tableColumn id="7" name="Column7" dataDxfId="4764"/>
    <tableColumn id="8" name="Column8" dataDxfId="4765"/>
    <tableColumn id="9" name="Column9" dataDxfId="4766"/>
    <tableColumn id="10" name="Column10" dataDxfId="4767"/>
    <tableColumn id="11" name="Column11" dataDxfId="4768"/>
    <tableColumn id="12" name="Column12" dataDxfId="4769"/>
    <tableColumn id="13" name="Column13" dataDxfId="4770"/>
    <tableColumn id="14" name="Column14" dataDxfId="4771"/>
    <tableColumn id="15" name="Column15" dataDxfId="4772"/>
    <tableColumn id="16" name="Column16" dataDxfId="4773"/>
    <tableColumn id="17" name="Column17" dataDxfId="4774"/>
    <tableColumn id="18" name="Column18" dataDxfId="4775"/>
    <tableColumn id="19" name="Column19" dataDxfId="4776"/>
    <tableColumn id="20" name="Column20" dataDxfId="4777"/>
    <tableColumn id="21" name="Column21" dataDxfId="4778"/>
    <tableColumn id="22" name="Column22" dataDxfId="4779"/>
    <tableColumn id="23" name="Column23" dataDxfId="4780"/>
    <tableColumn id="24" name="Column24" dataDxfId="4781"/>
    <tableColumn id="25" name="Column25" dataDxfId="4782"/>
    <tableColumn id="26" name="Column26" dataDxfId="4783"/>
    <tableColumn id="27" name="Column27" dataDxfId="4784"/>
    <tableColumn id="28" name="Column28" dataDxfId="4785"/>
    <tableColumn id="29" name="Column29" dataDxfId="4786"/>
    <tableColumn id="30" name="Column30" dataDxfId="4787"/>
    <tableColumn id="31" name="Column31" dataDxfId="4788"/>
    <tableColumn id="32" name="Column32" dataDxfId="4789"/>
    <tableColumn id="33" name="Column33" dataDxfId="4790"/>
    <tableColumn id="34" name="Column34" dataDxfId="4791"/>
    <tableColumn id="35" name="Column35" dataDxfId="4792"/>
    <tableColumn id="36" name="Column36" dataDxfId="4793"/>
    <tableColumn id="37" name="Column37" dataDxfId="4794"/>
    <tableColumn id="38" name="Column38" dataDxfId="4795"/>
    <tableColumn id="39" name="Column39" dataDxfId="4796"/>
    <tableColumn id="40" name="Column40" dataDxfId="4797"/>
    <tableColumn id="41" name="Column41" dataDxfId="4798"/>
    <tableColumn id="42" name="Column42" dataDxfId="4799"/>
    <tableColumn id="43" name="Column43" dataDxfId="4800"/>
    <tableColumn id="44" name="Column44" dataDxfId="4801"/>
    <tableColumn id="45" name="Column45" dataDxfId="4802"/>
    <tableColumn id="46" name="Column46" dataDxfId="4803"/>
    <tableColumn id="47" name="Column47" dataDxfId="4804"/>
    <tableColumn id="48" name="Column48" dataDxfId="4805"/>
    <tableColumn id="49" name="Column49" dataDxfId="4806"/>
    <tableColumn id="50" name="Column50" dataDxfId="4807"/>
    <tableColumn id="51" name="Column51" dataDxfId="4808"/>
    <tableColumn id="52" name="Column52" dataDxfId="4809"/>
    <tableColumn id="53" name="Column53" dataDxfId="4810"/>
    <tableColumn id="54" name="Column54" dataDxfId="4811"/>
    <tableColumn id="55" name="Column55" dataDxfId="4812"/>
    <tableColumn id="56" name="Column56" dataDxfId="4813"/>
    <tableColumn id="57" name="Column57" dataDxfId="4814"/>
    <tableColumn id="58" name="Column58" dataDxfId="4815"/>
    <tableColumn id="59" name="Column59" dataDxfId="4816"/>
    <tableColumn id="60" name="Column60" dataDxfId="4817"/>
    <tableColumn id="61" name="Column61" dataDxfId="4818"/>
    <tableColumn id="62" name="Column62" dataDxfId="4819"/>
    <tableColumn id="63" name="Column63" dataDxfId="4820"/>
    <tableColumn id="64" name="Column64" dataDxfId="4821"/>
    <tableColumn id="65" name="Column65" dataDxfId="4822"/>
    <tableColumn id="66" name="Column66" dataDxfId="4823"/>
    <tableColumn id="67" name="Column67" dataDxfId="4824"/>
    <tableColumn id="68" name="Column68" dataDxfId="4825"/>
  </tableColumns>
  <tableStyleInfo name="May-2025-Roster-style 2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A5:BQ37" headerRowCount="0">
  <tableColumns count="69">
    <tableColumn id="1" name="Column1" dataDxfId="4826"/>
    <tableColumn id="2" name="Column2" dataDxfId="4827"/>
    <tableColumn id="3" name="Column3" dataDxfId="4828"/>
    <tableColumn id="4" name="Column4" dataDxfId="4829"/>
    <tableColumn id="5" name="Column5" dataDxfId="4830"/>
    <tableColumn id="6" name="Column6" dataDxfId="4831"/>
    <tableColumn id="7" name="Column7" dataDxfId="4832"/>
    <tableColumn id="8" name="Column8" dataDxfId="4833"/>
    <tableColumn id="9" name="Column9" dataDxfId="4834"/>
    <tableColumn id="10" name="Column10" dataDxfId="4835"/>
    <tableColumn id="11" name="Column11" dataDxfId="4836"/>
    <tableColumn id="12" name="Column12" dataDxfId="4837"/>
    <tableColumn id="13" name="Column13" dataDxfId="4838"/>
    <tableColumn id="14" name="Column14" dataDxfId="4839"/>
    <tableColumn id="15" name="Column15" dataDxfId="4840"/>
    <tableColumn id="16" name="Column16" dataDxfId="4841"/>
    <tableColumn id="17" name="Column17" dataDxfId="4842"/>
    <tableColumn id="18" name="Column18" dataDxfId="4843"/>
    <tableColumn id="19" name="Column19" dataDxfId="4844"/>
    <tableColumn id="20" name="Column20" dataDxfId="4845"/>
    <tableColumn id="21" name="Column21" dataDxfId="4846"/>
    <tableColumn id="22" name="Column22" dataDxfId="4847"/>
    <tableColumn id="23" name="Column23" dataDxfId="4848"/>
    <tableColumn id="24" name="Column24" dataDxfId="4849"/>
    <tableColumn id="25" name="Column25" dataDxfId="4850"/>
    <tableColumn id="26" name="Column26" dataDxfId="4851"/>
    <tableColumn id="27" name="Column27" dataDxfId="4852"/>
    <tableColumn id="28" name="Column28" dataDxfId="4853"/>
    <tableColumn id="29" name="Column29" dataDxfId="4854"/>
    <tableColumn id="30" name="Column30" dataDxfId="4855"/>
    <tableColumn id="31" name="Column31" dataDxfId="4856"/>
    <tableColumn id="32" name="Column32" dataDxfId="4857"/>
    <tableColumn id="33" name="Column33" dataDxfId="4858"/>
    <tableColumn id="34" name="Column34" dataDxfId="4859"/>
    <tableColumn id="35" name="Column35" dataDxfId="4860"/>
    <tableColumn id="36" name="Column36" dataDxfId="4861"/>
    <tableColumn id="37" name="Column37" dataDxfId="4862"/>
    <tableColumn id="38" name="Column38" dataDxfId="4863"/>
    <tableColumn id="39" name="Column39" dataDxfId="4864"/>
    <tableColumn id="40" name="Column40" dataDxfId="4865"/>
    <tableColumn id="41" name="Column41" dataDxfId="4866"/>
    <tableColumn id="42" name="Column42" dataDxfId="4867"/>
    <tableColumn id="43" name="Column43" dataDxfId="4868"/>
    <tableColumn id="44" name="Column44" dataDxfId="4869"/>
    <tableColumn id="45" name="Column45" dataDxfId="4870"/>
    <tableColumn id="46" name="Column46" dataDxfId="4871"/>
    <tableColumn id="47" name="Column47" dataDxfId="4872"/>
    <tableColumn id="48" name="Column48" dataDxfId="4873"/>
    <tableColumn id="49" name="Column49" dataDxfId="4874"/>
    <tableColumn id="50" name="Column50" dataDxfId="4875"/>
    <tableColumn id="51" name="Column51" dataDxfId="4876"/>
    <tableColumn id="52" name="Column52" dataDxfId="4877"/>
    <tableColumn id="53" name="Column53" dataDxfId="4878"/>
    <tableColumn id="54" name="Column54" dataDxfId="4879"/>
    <tableColumn id="55" name="Column55" dataDxfId="4880"/>
    <tableColumn id="56" name="Column56" dataDxfId="4881"/>
    <tableColumn id="57" name="Column57" dataDxfId="4882"/>
    <tableColumn id="58" name="Column58" dataDxfId="4883"/>
    <tableColumn id="59" name="Column59" dataDxfId="4884"/>
    <tableColumn id="60" name="Column60" dataDxfId="4885"/>
    <tableColumn id="61" name="Column61" dataDxfId="4886"/>
    <tableColumn id="62" name="Column62" dataDxfId="4887"/>
    <tableColumn id="63" name="Column63" dataDxfId="4888"/>
    <tableColumn id="64" name="Column64" dataDxfId="4889"/>
    <tableColumn id="65" name="Column65" dataDxfId="4890"/>
    <tableColumn id="66" name="Column66" dataDxfId="4891"/>
    <tableColumn id="67" name="Column67" dataDxfId="4892"/>
    <tableColumn id="68" name="Column68" dataDxfId="4893"/>
    <tableColumn id="69" name="Column69" dataDxfId="4894"/>
  </tableColumns>
  <tableStyleInfo name="Jun-2025-Roster-style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B38:BQ44" headerRowCount="0">
  <tableColumns count="68">
    <tableColumn id="1" name="Column1" dataDxfId="4895"/>
    <tableColumn id="2" name="Column2" dataDxfId="4896"/>
    <tableColumn id="3" name="Column3" dataDxfId="4897"/>
    <tableColumn id="4" name="Column4" dataDxfId="4898"/>
    <tableColumn id="5" name="Column5" dataDxfId="4899"/>
    <tableColumn id="6" name="Column6" dataDxfId="4900"/>
    <tableColumn id="7" name="Column7" dataDxfId="4901"/>
    <tableColumn id="8" name="Column8" dataDxfId="4902"/>
    <tableColumn id="9" name="Column9" dataDxfId="4903"/>
    <tableColumn id="10" name="Column10" dataDxfId="4904"/>
    <tableColumn id="11" name="Column11" dataDxfId="4905"/>
    <tableColumn id="12" name="Column12" dataDxfId="4906"/>
    <tableColumn id="13" name="Column13" dataDxfId="4907"/>
    <tableColumn id="14" name="Column14" dataDxfId="4908"/>
    <tableColumn id="15" name="Column15" dataDxfId="4909"/>
    <tableColumn id="16" name="Column16" dataDxfId="4910"/>
    <tableColumn id="17" name="Column17" dataDxfId="4911"/>
    <tableColumn id="18" name="Column18" dataDxfId="4912"/>
    <tableColumn id="19" name="Column19" dataDxfId="4913"/>
    <tableColumn id="20" name="Column20" dataDxfId="4914"/>
    <tableColumn id="21" name="Column21" dataDxfId="4915"/>
    <tableColumn id="22" name="Column22" dataDxfId="4916"/>
    <tableColumn id="23" name="Column23" dataDxfId="4917"/>
    <tableColumn id="24" name="Column24" dataDxfId="4918"/>
    <tableColumn id="25" name="Column25" dataDxfId="4919"/>
    <tableColumn id="26" name="Column26" dataDxfId="4920"/>
    <tableColumn id="27" name="Column27" dataDxfId="4921"/>
    <tableColumn id="28" name="Column28" dataDxfId="4922"/>
    <tableColumn id="29" name="Column29" dataDxfId="4923"/>
    <tableColumn id="30" name="Column30" dataDxfId="4924"/>
    <tableColumn id="31" name="Column31" dataDxfId="4925"/>
    <tableColumn id="32" name="Column32" dataDxfId="4926"/>
    <tableColumn id="33" name="Column33" dataDxfId="4927"/>
    <tableColumn id="34" name="Column34" dataDxfId="4928"/>
    <tableColumn id="35" name="Column35" dataDxfId="4929"/>
    <tableColumn id="36" name="Column36" dataDxfId="4930"/>
    <tableColumn id="37" name="Column37" dataDxfId="4931"/>
    <tableColumn id="38" name="Column38" dataDxfId="4932"/>
    <tableColumn id="39" name="Column39" dataDxfId="4933"/>
    <tableColumn id="40" name="Column40" dataDxfId="4934"/>
    <tableColumn id="41" name="Column41" dataDxfId="4935"/>
    <tableColumn id="42" name="Column42" dataDxfId="4936"/>
    <tableColumn id="43" name="Column43" dataDxfId="4937"/>
    <tableColumn id="44" name="Column44" dataDxfId="4938"/>
    <tableColumn id="45" name="Column45" dataDxfId="4939"/>
    <tableColumn id="46" name="Column46" dataDxfId="4940"/>
    <tableColumn id="47" name="Column47" dataDxfId="4941"/>
    <tableColumn id="48" name="Column48" dataDxfId="4942"/>
    <tableColumn id="49" name="Column49" dataDxfId="4943"/>
    <tableColumn id="50" name="Column50" dataDxfId="4944"/>
    <tableColumn id="51" name="Column51" dataDxfId="4945"/>
    <tableColumn id="52" name="Column52" dataDxfId="4946"/>
    <tableColumn id="53" name="Column53" dataDxfId="4947"/>
    <tableColumn id="54" name="Column54" dataDxfId="4948"/>
    <tableColumn id="55" name="Column55" dataDxfId="4949"/>
    <tableColumn id="56" name="Column56" dataDxfId="4950"/>
    <tableColumn id="57" name="Column57" dataDxfId="4951"/>
    <tableColumn id="58" name="Column58" dataDxfId="4952"/>
    <tableColumn id="59" name="Column59" dataDxfId="4953"/>
    <tableColumn id="60" name="Column60" dataDxfId="4954"/>
    <tableColumn id="61" name="Column61" dataDxfId="4955"/>
    <tableColumn id="62" name="Column62" dataDxfId="4956"/>
    <tableColumn id="63" name="Column63" dataDxfId="4957"/>
    <tableColumn id="64" name="Column64" dataDxfId="4958"/>
    <tableColumn id="65" name="Column65" dataDxfId="4959"/>
    <tableColumn id="66" name="Column66" dataDxfId="4960"/>
    <tableColumn id="67" name="Column67" dataDxfId="4961"/>
    <tableColumn id="68" name="Column68" dataDxfId="4962"/>
  </tableColumns>
  <tableStyleInfo name="Jun-2025-Roster-style 2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A5:BQ37" headerRowCount="0">
  <tableColumns count="69">
    <tableColumn id="1" name="Column1" dataDxfId="4963"/>
    <tableColumn id="2" name="Column2" dataDxfId="4964"/>
    <tableColumn id="3" name="Column3" dataDxfId="4965"/>
    <tableColumn id="4" name="Column4" dataDxfId="4966"/>
    <tableColumn id="5" name="Column5" dataDxfId="4967"/>
    <tableColumn id="6" name="Column6" dataDxfId="4968"/>
    <tableColumn id="7" name="Column7" dataDxfId="4969"/>
    <tableColumn id="8" name="Column8" dataDxfId="4970"/>
    <tableColumn id="9" name="Column9" dataDxfId="4971"/>
    <tableColumn id="10" name="Column10" dataDxfId="4972"/>
    <tableColumn id="11" name="Column11" dataDxfId="4973"/>
    <tableColumn id="12" name="Column12" dataDxfId="4974"/>
    <tableColumn id="13" name="Column13" dataDxfId="4975"/>
    <tableColumn id="14" name="Column14" dataDxfId="4976"/>
    <tableColumn id="15" name="Column15" dataDxfId="4977"/>
    <tableColumn id="16" name="Column16" dataDxfId="4978"/>
    <tableColumn id="17" name="Column17" dataDxfId="4979"/>
    <tableColumn id="18" name="Column18" dataDxfId="4980"/>
    <tableColumn id="19" name="Column19" dataDxfId="4981"/>
    <tableColumn id="20" name="Column20" dataDxfId="4982"/>
    <tableColumn id="21" name="Column21" dataDxfId="4983"/>
    <tableColumn id="22" name="Column22" dataDxfId="4984"/>
    <tableColumn id="23" name="Column23" dataDxfId="4985"/>
    <tableColumn id="24" name="Column24" dataDxfId="4986"/>
    <tableColumn id="25" name="Column25" dataDxfId="4987"/>
    <tableColumn id="26" name="Column26" dataDxfId="4988"/>
    <tableColumn id="27" name="Column27" dataDxfId="4989"/>
    <tableColumn id="28" name="Column28" dataDxfId="4990"/>
    <tableColumn id="29" name="Column29" dataDxfId="4991"/>
    <tableColumn id="30" name="Column30" dataDxfId="4992"/>
    <tableColumn id="31" name="Column31" dataDxfId="4993"/>
    <tableColumn id="32" name="Column32" dataDxfId="4994"/>
    <tableColumn id="33" name="Column33" dataDxfId="4995"/>
    <tableColumn id="34" name="Column34" dataDxfId="4996"/>
    <tableColumn id="35" name="Column35" dataDxfId="4997"/>
    <tableColumn id="36" name="Column36" dataDxfId="4998"/>
    <tableColumn id="37" name="Column37" dataDxfId="4999"/>
    <tableColumn id="38" name="Column38" dataDxfId="5000"/>
    <tableColumn id="39" name="Column39" dataDxfId="5001"/>
    <tableColumn id="40" name="Column40" dataDxfId="5002"/>
    <tableColumn id="41" name="Column41" dataDxfId="5003"/>
    <tableColumn id="42" name="Column42" dataDxfId="5004"/>
    <tableColumn id="43" name="Column43" dataDxfId="5005"/>
    <tableColumn id="44" name="Column44" dataDxfId="5006"/>
    <tableColumn id="45" name="Column45" dataDxfId="5007"/>
    <tableColumn id="46" name="Column46" dataDxfId="5008"/>
    <tableColumn id="47" name="Column47" dataDxfId="5009"/>
    <tableColumn id="48" name="Column48" dataDxfId="5010"/>
    <tableColumn id="49" name="Column49" dataDxfId="5011"/>
    <tableColumn id="50" name="Column50" dataDxfId="5012"/>
    <tableColumn id="51" name="Column51" dataDxfId="5013"/>
    <tableColumn id="52" name="Column52" dataDxfId="5014"/>
    <tableColumn id="53" name="Column53" dataDxfId="5015"/>
    <tableColumn id="54" name="Column54" dataDxfId="5016"/>
    <tableColumn id="55" name="Column55" dataDxfId="5017"/>
    <tableColumn id="56" name="Column56" dataDxfId="5018"/>
    <tableColumn id="57" name="Column57" dataDxfId="5019"/>
    <tableColumn id="58" name="Column58" dataDxfId="5020"/>
    <tableColumn id="59" name="Column59" dataDxfId="5021"/>
    <tableColumn id="60" name="Column60" dataDxfId="5022"/>
    <tableColumn id="61" name="Column61" dataDxfId="5023"/>
    <tableColumn id="62" name="Column62" dataDxfId="5024"/>
    <tableColumn id="63" name="Column63" dataDxfId="5025"/>
    <tableColumn id="64" name="Column64" dataDxfId="5026"/>
    <tableColumn id="65" name="Column65" dataDxfId="5027"/>
    <tableColumn id="66" name="Column66" dataDxfId="5028"/>
    <tableColumn id="67" name="Column67" dataDxfId="5029"/>
    <tableColumn id="68" name="Column68" dataDxfId="5030"/>
    <tableColumn id="69" name="Column69" dataDxfId="5031"/>
  </tableColumns>
  <tableStyleInfo name="Copy of Jun-2025-Roster 1-style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B38:BQ44" headerRowCount="0">
  <tableColumns count="68">
    <tableColumn id="1" name="Column1" dataDxfId="5032"/>
    <tableColumn id="2" name="Column2" dataDxfId="5033"/>
    <tableColumn id="3" name="Column3" dataDxfId="5034"/>
    <tableColumn id="4" name="Column4" dataDxfId="5035"/>
    <tableColumn id="5" name="Column5" dataDxfId="5036"/>
    <tableColumn id="6" name="Column6" dataDxfId="5037"/>
    <tableColumn id="7" name="Column7" dataDxfId="5038"/>
    <tableColumn id="8" name="Column8" dataDxfId="5039"/>
    <tableColumn id="9" name="Column9" dataDxfId="5040"/>
    <tableColumn id="10" name="Column10" dataDxfId="5041"/>
    <tableColumn id="11" name="Column11" dataDxfId="5042"/>
    <tableColumn id="12" name="Column12" dataDxfId="5043"/>
    <tableColumn id="13" name="Column13" dataDxfId="5044"/>
    <tableColumn id="14" name="Column14" dataDxfId="5045"/>
    <tableColumn id="15" name="Column15" dataDxfId="5046"/>
    <tableColumn id="16" name="Column16" dataDxfId="5047"/>
    <tableColumn id="17" name="Column17" dataDxfId="5048"/>
    <tableColumn id="18" name="Column18" dataDxfId="5049"/>
    <tableColumn id="19" name="Column19" dataDxfId="5050"/>
    <tableColumn id="20" name="Column20" dataDxfId="5051"/>
    <tableColumn id="21" name="Column21" dataDxfId="5052"/>
    <tableColumn id="22" name="Column22" dataDxfId="5053"/>
    <tableColumn id="23" name="Column23" dataDxfId="5054"/>
    <tableColumn id="24" name="Column24" dataDxfId="5055"/>
    <tableColumn id="25" name="Column25" dataDxfId="5056"/>
    <tableColumn id="26" name="Column26" dataDxfId="5057"/>
    <tableColumn id="27" name="Column27" dataDxfId="5058"/>
    <tableColumn id="28" name="Column28" dataDxfId="5059"/>
    <tableColumn id="29" name="Column29" dataDxfId="5060"/>
    <tableColumn id="30" name="Column30" dataDxfId="5061"/>
    <tableColumn id="31" name="Column31" dataDxfId="5062"/>
    <tableColumn id="32" name="Column32" dataDxfId="5063"/>
    <tableColumn id="33" name="Column33" dataDxfId="5064"/>
    <tableColumn id="34" name="Column34" dataDxfId="5065"/>
    <tableColumn id="35" name="Column35" dataDxfId="5066"/>
    <tableColumn id="36" name="Column36" dataDxfId="5067"/>
    <tableColumn id="37" name="Column37" dataDxfId="5068"/>
    <tableColumn id="38" name="Column38" dataDxfId="5069"/>
    <tableColumn id="39" name="Column39" dataDxfId="5070"/>
    <tableColumn id="40" name="Column40" dataDxfId="5071"/>
    <tableColumn id="41" name="Column41" dataDxfId="5072"/>
    <tableColumn id="42" name="Column42" dataDxfId="5073"/>
    <tableColumn id="43" name="Column43" dataDxfId="5074"/>
    <tableColumn id="44" name="Column44" dataDxfId="5075"/>
    <tableColumn id="45" name="Column45" dataDxfId="5076"/>
    <tableColumn id="46" name="Column46" dataDxfId="5077"/>
    <tableColumn id="47" name="Column47" dataDxfId="5078"/>
    <tableColumn id="48" name="Column48" dataDxfId="5079"/>
    <tableColumn id="49" name="Column49" dataDxfId="5080"/>
    <tableColumn id="50" name="Column50" dataDxfId="5081"/>
    <tableColumn id="51" name="Column51" dataDxfId="5082"/>
    <tableColumn id="52" name="Column52" dataDxfId="5083"/>
    <tableColumn id="53" name="Column53" dataDxfId="5084"/>
    <tableColumn id="54" name="Column54" dataDxfId="5085"/>
    <tableColumn id="55" name="Column55" dataDxfId="5086"/>
    <tableColumn id="56" name="Column56" dataDxfId="5087"/>
    <tableColumn id="57" name="Column57" dataDxfId="5088"/>
    <tableColumn id="58" name="Column58" dataDxfId="5089"/>
    <tableColumn id="59" name="Column59" dataDxfId="5090"/>
    <tableColumn id="60" name="Column60" dataDxfId="5091"/>
    <tableColumn id="61" name="Column61" dataDxfId="5092"/>
    <tableColumn id="62" name="Column62" dataDxfId="5093"/>
    <tableColumn id="63" name="Column63" dataDxfId="5094"/>
    <tableColumn id="64" name="Column64" dataDxfId="5095"/>
    <tableColumn id="65" name="Column65" dataDxfId="5096"/>
    <tableColumn id="66" name="Column66" dataDxfId="5097"/>
    <tableColumn id="67" name="Column67" dataDxfId="5098"/>
    <tableColumn id="68" name="Column68" dataDxfId="5099"/>
  </tableColumns>
  <tableStyleInfo name="Copy of Jun-2025-Roster 1-style 2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A5:BQ37" headerRowCount="0">
  <tableColumns count="69">
    <tableColumn id="1" name="Column1" dataDxfId="5100"/>
    <tableColumn id="2" name="Column2" dataDxfId="5101"/>
    <tableColumn id="3" name="Column3" dataDxfId="5102"/>
    <tableColumn id="4" name="Column4" dataDxfId="5103"/>
    <tableColumn id="5" name="Column5" dataDxfId="5104"/>
    <tableColumn id="6" name="Column6" dataDxfId="5105"/>
    <tableColumn id="7" name="Column7" dataDxfId="5106"/>
    <tableColumn id="8" name="Column8" dataDxfId="5107"/>
    <tableColumn id="9" name="Column9" dataDxfId="5108"/>
    <tableColumn id="10" name="Column10" dataDxfId="5109"/>
    <tableColumn id="11" name="Column11" dataDxfId="5110"/>
    <tableColumn id="12" name="Column12" dataDxfId="5111"/>
    <tableColumn id="13" name="Column13" dataDxfId="5112"/>
    <tableColumn id="14" name="Column14" dataDxfId="5113"/>
    <tableColumn id="15" name="Column15" dataDxfId="5114"/>
    <tableColumn id="16" name="Column16" dataDxfId="5115"/>
    <tableColumn id="17" name="Column17" dataDxfId="5116"/>
    <tableColumn id="18" name="Column18" dataDxfId="5117"/>
    <tableColumn id="19" name="Column19" dataDxfId="5118"/>
    <tableColumn id="20" name="Column20" dataDxfId="5119"/>
    <tableColumn id="21" name="Column21" dataDxfId="5120"/>
    <tableColumn id="22" name="Column22" dataDxfId="5121"/>
    <tableColumn id="23" name="Column23" dataDxfId="5122"/>
    <tableColumn id="24" name="Column24" dataDxfId="5123"/>
    <tableColumn id="25" name="Column25" dataDxfId="5124"/>
    <tableColumn id="26" name="Column26" dataDxfId="5125"/>
    <tableColumn id="27" name="Column27" dataDxfId="5126"/>
    <tableColumn id="28" name="Column28" dataDxfId="5127"/>
    <tableColumn id="29" name="Column29" dataDxfId="5128"/>
    <tableColumn id="30" name="Column30" dataDxfId="5129"/>
    <tableColumn id="31" name="Column31" dataDxfId="5130"/>
    <tableColumn id="32" name="Column32" dataDxfId="5131"/>
    <tableColumn id="33" name="Column33" dataDxfId="5132"/>
    <tableColumn id="34" name="Column34" dataDxfId="5133"/>
    <tableColumn id="35" name="Column35" dataDxfId="5134"/>
    <tableColumn id="36" name="Column36" dataDxfId="5135"/>
    <tableColumn id="37" name="Column37" dataDxfId="5136"/>
    <tableColumn id="38" name="Column38" dataDxfId="5137"/>
    <tableColumn id="39" name="Column39" dataDxfId="5138"/>
    <tableColumn id="40" name="Column40" dataDxfId="5139"/>
    <tableColumn id="41" name="Column41" dataDxfId="5140"/>
    <tableColumn id="42" name="Column42" dataDxfId="5141"/>
    <tableColumn id="43" name="Column43" dataDxfId="5142"/>
    <tableColumn id="44" name="Column44" dataDxfId="5143"/>
    <tableColumn id="45" name="Column45" dataDxfId="5144"/>
    <tableColumn id="46" name="Column46" dataDxfId="5145"/>
    <tableColumn id="47" name="Column47" dataDxfId="5146"/>
    <tableColumn id="48" name="Column48" dataDxfId="5147"/>
    <tableColumn id="49" name="Column49" dataDxfId="5148"/>
    <tableColumn id="50" name="Column50" dataDxfId="5149"/>
    <tableColumn id="51" name="Column51" dataDxfId="5150"/>
    <tableColumn id="52" name="Column52" dataDxfId="5151"/>
    <tableColumn id="53" name="Column53" dataDxfId="5152"/>
    <tableColumn id="54" name="Column54" dataDxfId="5153"/>
    <tableColumn id="55" name="Column55" dataDxfId="5154"/>
    <tableColumn id="56" name="Column56" dataDxfId="5155"/>
    <tableColumn id="57" name="Column57" dataDxfId="5156"/>
    <tableColumn id="58" name="Column58" dataDxfId="5157"/>
    <tableColumn id="59" name="Column59" dataDxfId="5158"/>
    <tableColumn id="60" name="Column60" dataDxfId="5159"/>
    <tableColumn id="61" name="Column61" dataDxfId="5160"/>
    <tableColumn id="62" name="Column62" dataDxfId="5161"/>
    <tableColumn id="63" name="Column63" dataDxfId="5162"/>
    <tableColumn id="64" name="Column64" dataDxfId="5163"/>
    <tableColumn id="65" name="Column65" dataDxfId="5164"/>
    <tableColumn id="66" name="Column66" dataDxfId="5165"/>
    <tableColumn id="67" name="Column67" dataDxfId="5166"/>
    <tableColumn id="68" name="Column68" dataDxfId="5167"/>
    <tableColumn id="69" name="Column69" dataDxfId="5168"/>
  </tableColumns>
  <tableStyleInfo name="Copy of Jun-2025-Roster-style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B38:BQ44" headerRowCount="0">
  <tableColumns count="68">
    <tableColumn id="1" name="Column1" dataDxfId="5169"/>
    <tableColumn id="2" name="Column2" dataDxfId="5170"/>
    <tableColumn id="3" name="Column3" dataDxfId="5171"/>
    <tableColumn id="4" name="Column4" dataDxfId="5172"/>
    <tableColumn id="5" name="Column5" dataDxfId="5173"/>
    <tableColumn id="6" name="Column6" dataDxfId="5174"/>
    <tableColumn id="7" name="Column7" dataDxfId="5175"/>
    <tableColumn id="8" name="Column8" dataDxfId="5176"/>
    <tableColumn id="9" name="Column9" dataDxfId="5177"/>
    <tableColumn id="10" name="Column10" dataDxfId="5178"/>
    <tableColumn id="11" name="Column11" dataDxfId="5179"/>
    <tableColumn id="12" name="Column12" dataDxfId="5180"/>
    <tableColumn id="13" name="Column13" dataDxfId="5181"/>
    <tableColumn id="14" name="Column14" dataDxfId="5182"/>
    <tableColumn id="15" name="Column15" dataDxfId="5183"/>
    <tableColumn id="16" name="Column16" dataDxfId="5184"/>
    <tableColumn id="17" name="Column17" dataDxfId="5185"/>
    <tableColumn id="18" name="Column18" dataDxfId="5186"/>
    <tableColumn id="19" name="Column19" dataDxfId="5187"/>
    <tableColumn id="20" name="Column20" dataDxfId="5188"/>
    <tableColumn id="21" name="Column21" dataDxfId="5189"/>
    <tableColumn id="22" name="Column22" dataDxfId="5190"/>
    <tableColumn id="23" name="Column23" dataDxfId="5191"/>
    <tableColumn id="24" name="Column24" dataDxfId="5192"/>
    <tableColumn id="25" name="Column25" dataDxfId="5193"/>
    <tableColumn id="26" name="Column26" dataDxfId="5194"/>
    <tableColumn id="27" name="Column27" dataDxfId="5195"/>
    <tableColumn id="28" name="Column28" dataDxfId="5196"/>
    <tableColumn id="29" name="Column29" dataDxfId="5197"/>
    <tableColumn id="30" name="Column30" dataDxfId="5198"/>
    <tableColumn id="31" name="Column31" dataDxfId="5199"/>
    <tableColumn id="32" name="Column32" dataDxfId="5200"/>
    <tableColumn id="33" name="Column33" dataDxfId="5201"/>
    <tableColumn id="34" name="Column34" dataDxfId="5202"/>
    <tableColumn id="35" name="Column35" dataDxfId="5203"/>
    <tableColumn id="36" name="Column36" dataDxfId="5204"/>
    <tableColumn id="37" name="Column37" dataDxfId="5205"/>
    <tableColumn id="38" name="Column38" dataDxfId="5206"/>
    <tableColumn id="39" name="Column39" dataDxfId="5207"/>
    <tableColumn id="40" name="Column40" dataDxfId="5208"/>
    <tableColumn id="41" name="Column41" dataDxfId="5209"/>
    <tableColumn id="42" name="Column42" dataDxfId="5210"/>
    <tableColumn id="43" name="Column43" dataDxfId="5211"/>
    <tableColumn id="44" name="Column44" dataDxfId="5212"/>
    <tableColumn id="45" name="Column45" dataDxfId="5213"/>
    <tableColumn id="46" name="Column46" dataDxfId="5214"/>
    <tableColumn id="47" name="Column47" dataDxfId="5215"/>
    <tableColumn id="48" name="Column48" dataDxfId="5216"/>
    <tableColumn id="49" name="Column49" dataDxfId="5217"/>
    <tableColumn id="50" name="Column50" dataDxfId="5218"/>
    <tableColumn id="51" name="Column51" dataDxfId="5219"/>
    <tableColumn id="52" name="Column52" dataDxfId="5220"/>
    <tableColumn id="53" name="Column53" dataDxfId="5221"/>
    <tableColumn id="54" name="Column54" dataDxfId="5222"/>
    <tableColumn id="55" name="Column55" dataDxfId="5223"/>
    <tableColumn id="56" name="Column56" dataDxfId="5224"/>
    <tableColumn id="57" name="Column57" dataDxfId="5225"/>
    <tableColumn id="58" name="Column58" dataDxfId="5226"/>
    <tableColumn id="59" name="Column59" dataDxfId="5227"/>
    <tableColumn id="60" name="Column60" dataDxfId="5228"/>
    <tableColumn id="61" name="Column61" dataDxfId="5229"/>
    <tableColumn id="62" name="Column62" dataDxfId="5230"/>
    <tableColumn id="63" name="Column63" dataDxfId="5231"/>
    <tableColumn id="64" name="Column64" dataDxfId="5232"/>
    <tableColumn id="65" name="Column65" dataDxfId="5233"/>
    <tableColumn id="66" name="Column66" dataDxfId="5234"/>
    <tableColumn id="67" name="Column67" dataDxfId="5235"/>
    <tableColumn id="68" name="Column68" dataDxfId="5236"/>
  </tableColumns>
  <tableStyleInfo name="Copy of Jun-2025-Roster-style 2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A5:BQ42" headerRowCount="0">
  <tableColumns count="69">
    <tableColumn id="1" name="Column1" dataDxfId="5237"/>
    <tableColumn id="2" name="Column2" dataDxfId="5238"/>
    <tableColumn id="3" name="Column3" dataDxfId="5239"/>
    <tableColumn id="4" name="Column4" dataDxfId="5240"/>
    <tableColumn id="5" name="Column5" dataDxfId="5241"/>
    <tableColumn id="6" name="Column6" dataDxfId="5242"/>
    <tableColumn id="7" name="Column7" dataDxfId="5243"/>
    <tableColumn id="8" name="Column8" dataDxfId="5244"/>
    <tableColumn id="9" name="Column9" dataDxfId="5245"/>
    <tableColumn id="10" name="Column10" dataDxfId="5246"/>
    <tableColumn id="11" name="Column11" dataDxfId="5247"/>
    <tableColumn id="12" name="Column12" dataDxfId="5248"/>
    <tableColumn id="13" name="Column13" dataDxfId="5249"/>
    <tableColumn id="14" name="Column14" dataDxfId="5250"/>
    <tableColumn id="15" name="Column15" dataDxfId="5251"/>
    <tableColumn id="16" name="Column16" dataDxfId="5252"/>
    <tableColumn id="17" name="Column17" dataDxfId="5253"/>
    <tableColumn id="18" name="Column18" dataDxfId="5254"/>
    <tableColumn id="19" name="Column19" dataDxfId="5255"/>
    <tableColumn id="20" name="Column20" dataDxfId="5256"/>
    <tableColumn id="21" name="Column21" dataDxfId="5257"/>
    <tableColumn id="22" name="Column22" dataDxfId="5258"/>
    <tableColumn id="23" name="Column23" dataDxfId="5259"/>
    <tableColumn id="24" name="Column24" dataDxfId="5260"/>
    <tableColumn id="25" name="Column25" dataDxfId="5261"/>
    <tableColumn id="26" name="Column26" dataDxfId="5262"/>
    <tableColumn id="27" name="Column27" dataDxfId="5263"/>
    <tableColumn id="28" name="Column28" dataDxfId="5264"/>
    <tableColumn id="29" name="Column29" dataDxfId="5265"/>
    <tableColumn id="30" name="Column30" dataDxfId="5266"/>
    <tableColumn id="31" name="Column31" dataDxfId="5267"/>
    <tableColumn id="32" name="Column32" dataDxfId="5268"/>
    <tableColumn id="33" name="Column33" dataDxfId="5269"/>
    <tableColumn id="34" name="Column34" dataDxfId="5270"/>
    <tableColumn id="35" name="Column35" dataDxfId="5271"/>
    <tableColumn id="36" name="Column36" dataDxfId="5272"/>
    <tableColumn id="37" name="Column37" dataDxfId="5273"/>
    <tableColumn id="38" name="Column38" dataDxfId="5274"/>
    <tableColumn id="39" name="Column39" dataDxfId="5275"/>
    <tableColumn id="40" name="Column40" dataDxfId="5276"/>
    <tableColumn id="41" name="Column41" dataDxfId="5277"/>
    <tableColumn id="42" name="Column42" dataDxfId="5278"/>
    <tableColumn id="43" name="Column43" dataDxfId="5279"/>
    <tableColumn id="44" name="Column44" dataDxfId="5280"/>
    <tableColumn id="45" name="Column45" dataDxfId="5281"/>
    <tableColumn id="46" name="Column46" dataDxfId="5282"/>
    <tableColumn id="47" name="Column47" dataDxfId="5283"/>
    <tableColumn id="48" name="Column48" dataDxfId="5284"/>
    <tableColumn id="49" name="Column49" dataDxfId="5285"/>
    <tableColumn id="50" name="Column50" dataDxfId="5286"/>
    <tableColumn id="51" name="Column51" dataDxfId="5287"/>
    <tableColumn id="52" name="Column52" dataDxfId="5288"/>
    <tableColumn id="53" name="Column53" dataDxfId="5289"/>
    <tableColumn id="54" name="Column54" dataDxfId="5290"/>
    <tableColumn id="55" name="Column55" dataDxfId="5291"/>
    <tableColumn id="56" name="Column56" dataDxfId="5292"/>
    <tableColumn id="57" name="Column57" dataDxfId="5293"/>
    <tableColumn id="58" name="Column58" dataDxfId="5294"/>
    <tableColumn id="59" name="Column59" dataDxfId="5295"/>
    <tableColumn id="60" name="Column60" dataDxfId="5296"/>
    <tableColumn id="61" name="Column61" dataDxfId="5297"/>
    <tableColumn id="62" name="Column62" dataDxfId="5298"/>
    <tableColumn id="63" name="Column63" dataDxfId="5299"/>
    <tableColumn id="64" name="Column64" dataDxfId="5300"/>
    <tableColumn id="65" name="Column65" dataDxfId="5301"/>
    <tableColumn id="66" name="Column66" dataDxfId="5302"/>
    <tableColumn id="67" name="Column67" dataDxfId="5303"/>
    <tableColumn id="68" name="Column68" dataDxfId="5304"/>
    <tableColumn id="69" name="Column69" dataDxfId="5305"/>
  </tableColumns>
  <tableStyleInfo name="Jul-2025-Roster-style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B43:BQ49" headerRowCount="0">
  <tableColumns count="68">
    <tableColumn id="1" name="Column1" dataDxfId="5306"/>
    <tableColumn id="2" name="Column2" dataDxfId="5307"/>
    <tableColumn id="3" name="Column3" dataDxfId="5308"/>
    <tableColumn id="4" name="Column4" dataDxfId="5309"/>
    <tableColumn id="5" name="Column5" dataDxfId="5310"/>
    <tableColumn id="6" name="Column6" dataDxfId="5311"/>
    <tableColumn id="7" name="Column7" dataDxfId="5312"/>
    <tableColumn id="8" name="Column8" dataDxfId="5313"/>
    <tableColumn id="9" name="Column9" dataDxfId="5314"/>
    <tableColumn id="10" name="Column10" dataDxfId="5315"/>
    <tableColumn id="11" name="Column11" dataDxfId="5316"/>
    <tableColumn id="12" name="Column12" dataDxfId="5317"/>
    <tableColumn id="13" name="Column13" dataDxfId="5318"/>
    <tableColumn id="14" name="Column14" dataDxfId="5319"/>
    <tableColumn id="15" name="Column15" dataDxfId="5320"/>
    <tableColumn id="16" name="Column16" dataDxfId="5321"/>
    <tableColumn id="17" name="Column17" dataDxfId="5322"/>
    <tableColumn id="18" name="Column18" dataDxfId="5323"/>
    <tableColumn id="19" name="Column19" dataDxfId="5324"/>
    <tableColumn id="20" name="Column20" dataDxfId="5325"/>
    <tableColumn id="21" name="Column21" dataDxfId="5326"/>
    <tableColumn id="22" name="Column22" dataDxfId="5327"/>
    <tableColumn id="23" name="Column23" dataDxfId="5328"/>
    <tableColumn id="24" name="Column24" dataDxfId="5329"/>
    <tableColumn id="25" name="Column25" dataDxfId="5330"/>
    <tableColumn id="26" name="Column26" dataDxfId="5331"/>
    <tableColumn id="27" name="Column27" dataDxfId="5332"/>
    <tableColumn id="28" name="Column28" dataDxfId="5333"/>
    <tableColumn id="29" name="Column29" dataDxfId="5334"/>
    <tableColumn id="30" name="Column30" dataDxfId="5335"/>
    <tableColumn id="31" name="Column31" dataDxfId="5336"/>
    <tableColumn id="32" name="Column32" dataDxfId="5337"/>
    <tableColumn id="33" name="Column33" dataDxfId="5338"/>
    <tableColumn id="34" name="Column34" dataDxfId="5339"/>
    <tableColumn id="35" name="Column35" dataDxfId="5340"/>
    <tableColumn id="36" name="Column36" dataDxfId="5341"/>
    <tableColumn id="37" name="Column37" dataDxfId="5342"/>
    <tableColumn id="38" name="Column38" dataDxfId="5343"/>
    <tableColumn id="39" name="Column39" dataDxfId="5344"/>
    <tableColumn id="40" name="Column40" dataDxfId="5345"/>
    <tableColumn id="41" name="Column41" dataDxfId="5346"/>
    <tableColumn id="42" name="Column42" dataDxfId="5347"/>
    <tableColumn id="43" name="Column43" dataDxfId="5348"/>
    <tableColumn id="44" name="Column44" dataDxfId="5349"/>
    <tableColumn id="45" name="Column45" dataDxfId="5350"/>
    <tableColumn id="46" name="Column46" dataDxfId="5351"/>
    <tableColumn id="47" name="Column47" dataDxfId="5352"/>
    <tableColumn id="48" name="Column48" dataDxfId="5353"/>
    <tableColumn id="49" name="Column49" dataDxfId="5354"/>
    <tableColumn id="50" name="Column50" dataDxfId="5355"/>
    <tableColumn id="51" name="Column51" dataDxfId="5356"/>
    <tableColumn id="52" name="Column52" dataDxfId="5357"/>
    <tableColumn id="53" name="Column53" dataDxfId="5358"/>
    <tableColumn id="54" name="Column54" dataDxfId="5359"/>
    <tableColumn id="55" name="Column55" dataDxfId="5360"/>
    <tableColumn id="56" name="Column56" dataDxfId="5361"/>
    <tableColumn id="57" name="Column57" dataDxfId="5362"/>
    <tableColumn id="58" name="Column58" dataDxfId="5363"/>
    <tableColumn id="59" name="Column59" dataDxfId="5364"/>
    <tableColumn id="60" name="Column60" dataDxfId="5365"/>
    <tableColumn id="61" name="Column61" dataDxfId="5366"/>
    <tableColumn id="62" name="Column62" dataDxfId="5367"/>
    <tableColumn id="63" name="Column63" dataDxfId="5368"/>
    <tableColumn id="64" name="Column64" dataDxfId="5369"/>
    <tableColumn id="65" name="Column65" dataDxfId="5370"/>
    <tableColumn id="66" name="Column66" dataDxfId="5371"/>
    <tableColumn id="67" name="Column67" dataDxfId="5372"/>
    <tableColumn id="68" name="Column68" dataDxfId="5373"/>
  </tableColumns>
  <tableStyleInfo name="Jul-2025-Roster-style 2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A5:BR46" headerRowCount="0">
  <tableColumns count="70">
    <tableColumn id="1" name="Column1" dataDxfId="5374"/>
    <tableColumn id="2" name="Column2" dataDxfId="5375"/>
    <tableColumn id="3" name="Column3" dataDxfId="5376"/>
    <tableColumn id="4" name="Column4" dataDxfId="5377"/>
    <tableColumn id="5" name="Column5" dataDxfId="5378"/>
    <tableColumn id="6" name="Column6" dataDxfId="5379"/>
    <tableColumn id="7" name="Column7" dataDxfId="5380"/>
    <tableColumn id="8" name="Column8" dataDxfId="5381"/>
    <tableColumn id="9" name="Column9" dataDxfId="5382"/>
    <tableColumn id="10" name="Column10" dataDxfId="5383"/>
    <tableColumn id="11" name="Column11" dataDxfId="5384"/>
    <tableColumn id="12" name="Column12" dataDxfId="5385"/>
    <tableColumn id="13" name="Column13" dataDxfId="5386"/>
    <tableColumn id="14" name="Column14" dataDxfId="5387"/>
    <tableColumn id="15" name="Column15" dataDxfId="5388"/>
    <tableColumn id="16" name="Column16" dataDxfId="5389"/>
    <tableColumn id="17" name="Column17" dataDxfId="5390"/>
    <tableColumn id="18" name="Column18" dataDxfId="5391"/>
    <tableColumn id="19" name="Column19" dataDxfId="5392"/>
    <tableColumn id="20" name="Column20" dataDxfId="5393"/>
    <tableColumn id="21" name="Column21" dataDxfId="5394"/>
    <tableColumn id="22" name="Column22" dataDxfId="5395"/>
    <tableColumn id="23" name="Column23" dataDxfId="5396"/>
    <tableColumn id="24" name="Column24" dataDxfId="5397"/>
    <tableColumn id="25" name="Column25" dataDxfId="5398"/>
    <tableColumn id="26" name="Column26" dataDxfId="5399"/>
    <tableColumn id="27" name="Column27" dataDxfId="5400"/>
    <tableColumn id="28" name="Column28" dataDxfId="5401"/>
    <tableColumn id="29" name="Column29" dataDxfId="5402"/>
    <tableColumn id="30" name="Column30" dataDxfId="5403"/>
    <tableColumn id="31" name="Column31" dataDxfId="5404"/>
    <tableColumn id="32" name="Column32" dataDxfId="5405"/>
    <tableColumn id="33" name="Column33" dataDxfId="5406"/>
    <tableColumn id="34" name="Column34" dataDxfId="5407"/>
    <tableColumn id="35" name="Column35" dataDxfId="5408"/>
    <tableColumn id="36" name="Column36" dataDxfId="5409"/>
    <tableColumn id="37" name="Column37" dataDxfId="5410"/>
    <tableColumn id="38" name="Column38" dataDxfId="5411"/>
    <tableColumn id="39" name="Column39" dataDxfId="5412"/>
    <tableColumn id="40" name="Column40" dataDxfId="5413"/>
    <tableColumn id="41" name="Column41" dataDxfId="5414"/>
    <tableColumn id="42" name="Column42" dataDxfId="5415"/>
    <tableColumn id="43" name="Column43" dataDxfId="5416"/>
    <tableColumn id="44" name="Column44" dataDxfId="5417"/>
    <tableColumn id="45" name="Column45" dataDxfId="5418"/>
    <tableColumn id="46" name="Column46" dataDxfId="5419"/>
    <tableColumn id="47" name="Column47" dataDxfId="5420"/>
    <tableColumn id="48" name="Column48" dataDxfId="5421"/>
    <tableColumn id="49" name="Column49" dataDxfId="5422"/>
    <tableColumn id="50" name="Column50" dataDxfId="5423"/>
    <tableColumn id="51" name="Column51" dataDxfId="5424"/>
    <tableColumn id="52" name="Column52" dataDxfId="5425"/>
    <tableColumn id="53" name="Column53" dataDxfId="5426"/>
    <tableColumn id="54" name="Column54" dataDxfId="5427"/>
    <tableColumn id="55" name="Column55" dataDxfId="5428"/>
    <tableColumn id="56" name="Column56" dataDxfId="5429"/>
    <tableColumn id="57" name="Column57" dataDxfId="5430"/>
    <tableColumn id="58" name="Column58" dataDxfId="5431"/>
    <tableColumn id="59" name="Column59" dataDxfId="5432"/>
    <tableColumn id="60" name="Column60" dataDxfId="5433"/>
    <tableColumn id="61" name="Column61" dataDxfId="5434"/>
    <tableColumn id="62" name="Column62" dataDxfId="5435"/>
    <tableColumn id="63" name="Column63" dataDxfId="5436"/>
    <tableColumn id="64" name="Column64" dataDxfId="5437"/>
    <tableColumn id="65" name="Column65" dataDxfId="5438"/>
    <tableColumn id="66" name="Column66" dataDxfId="5439"/>
    <tableColumn id="67" name="Column67" dataDxfId="5440"/>
    <tableColumn id="68" name="Column68" dataDxfId="5441"/>
    <tableColumn id="69" name="Column69" dataDxfId="5442"/>
    <tableColumn id="70" name="Column70" dataDxfId="5443"/>
  </tableColumns>
  <tableStyleInfo name="Feb-2026-Roster-style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B47:BR54" headerRowCount="0">
  <tableColumns count="69">
    <tableColumn id="1" name="Column1" dataDxfId="5444"/>
    <tableColumn id="2" name="Column2" dataDxfId="5445"/>
    <tableColumn id="3" name="Column3" dataDxfId="5446"/>
    <tableColumn id="4" name="Column4" dataDxfId="5447"/>
    <tableColumn id="5" name="Column5" dataDxfId="5448"/>
    <tableColumn id="6" name="Column6" dataDxfId="5449"/>
    <tableColumn id="7" name="Column7" dataDxfId="5450"/>
    <tableColumn id="8" name="Column8" dataDxfId="5451"/>
    <tableColumn id="9" name="Column9" dataDxfId="5452"/>
    <tableColumn id="10" name="Column10" dataDxfId="5453"/>
    <tableColumn id="11" name="Column11" dataDxfId="5454"/>
    <tableColumn id="12" name="Column12" dataDxfId="5455"/>
    <tableColumn id="13" name="Column13" dataDxfId="5456"/>
    <tableColumn id="14" name="Column14" dataDxfId="5457"/>
    <tableColumn id="15" name="Column15" dataDxfId="5458"/>
    <tableColumn id="16" name="Column16" dataDxfId="5459"/>
    <tableColumn id="17" name="Column17" dataDxfId="5460"/>
    <tableColumn id="18" name="Column18" dataDxfId="5461"/>
    <tableColumn id="19" name="Column19" dataDxfId="5462"/>
    <tableColumn id="20" name="Column20" dataDxfId="5463"/>
    <tableColumn id="21" name="Column21" dataDxfId="5464"/>
    <tableColumn id="22" name="Column22" dataDxfId="5465"/>
    <tableColumn id="23" name="Column23" dataDxfId="5466"/>
    <tableColumn id="24" name="Column24" dataDxfId="5467"/>
    <tableColumn id="25" name="Column25" dataDxfId="5468"/>
    <tableColumn id="26" name="Column26" dataDxfId="5469"/>
    <tableColumn id="27" name="Column27" dataDxfId="5470"/>
    <tableColumn id="28" name="Column28" dataDxfId="5471"/>
    <tableColumn id="29" name="Column29" dataDxfId="5472"/>
    <tableColumn id="30" name="Column30" dataDxfId="5473"/>
    <tableColumn id="31" name="Column31" dataDxfId="5474"/>
    <tableColumn id="32" name="Column32" dataDxfId="5475"/>
    <tableColumn id="33" name="Column33" dataDxfId="5476"/>
    <tableColumn id="34" name="Column34" dataDxfId="5477"/>
    <tableColumn id="35" name="Column35" dataDxfId="5478"/>
    <tableColumn id="36" name="Column36" dataDxfId="5479"/>
    <tableColumn id="37" name="Column37" dataDxfId="5480"/>
    <tableColumn id="38" name="Column38" dataDxfId="5481"/>
    <tableColumn id="39" name="Column39" dataDxfId="5482"/>
    <tableColumn id="40" name="Column40" dataDxfId="5483"/>
    <tableColumn id="41" name="Column41" dataDxfId="5484"/>
    <tableColumn id="42" name="Column42" dataDxfId="5485"/>
    <tableColumn id="43" name="Column43" dataDxfId="5486"/>
    <tableColumn id="44" name="Column44" dataDxfId="5487"/>
    <tableColumn id="45" name="Column45" dataDxfId="5488"/>
    <tableColumn id="46" name="Column46" dataDxfId="5489"/>
    <tableColumn id="47" name="Column47" dataDxfId="5490"/>
    <tableColumn id="48" name="Column48" dataDxfId="5491"/>
    <tableColumn id="49" name="Column49" dataDxfId="5492"/>
    <tableColumn id="50" name="Column50" dataDxfId="5493"/>
    <tableColumn id="51" name="Column51" dataDxfId="5494"/>
    <tableColumn id="52" name="Column52" dataDxfId="5495"/>
    <tableColumn id="53" name="Column53" dataDxfId="5496"/>
    <tableColumn id="54" name="Column54" dataDxfId="5497"/>
    <tableColumn id="55" name="Column55" dataDxfId="5498"/>
    <tableColumn id="56" name="Column56" dataDxfId="5499"/>
    <tableColumn id="57" name="Column57" dataDxfId="5500"/>
    <tableColumn id="58" name="Column58" dataDxfId="5501"/>
    <tableColumn id="59" name="Column59" dataDxfId="5502"/>
    <tableColumn id="60" name="Column60" dataDxfId="5503"/>
    <tableColumn id="61" name="Column61" dataDxfId="5504"/>
    <tableColumn id="62" name="Column62" dataDxfId="5505"/>
    <tableColumn id="63" name="Column63" dataDxfId="5506"/>
    <tableColumn id="64" name="Column64" dataDxfId="5507"/>
    <tableColumn id="65" name="Column65" dataDxfId="5508"/>
    <tableColumn id="66" name="Column66" dataDxfId="5509"/>
    <tableColumn id="67" name="Column67" dataDxfId="5510"/>
    <tableColumn id="68" name="Column68" dataDxfId="5511"/>
    <tableColumn id="69" name="Column69" dataDxfId="5512"/>
  </tableColumns>
  <tableStyleInfo name="Feb-2026-Roster-style 2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A5:BR43" headerRowCount="0">
  <tableColumns count="70">
    <tableColumn id="1" name="Column1" dataDxfId="5514"/>
    <tableColumn id="2" name="Column2" dataDxfId="5515"/>
    <tableColumn id="3" name="Column3" dataDxfId="5516"/>
    <tableColumn id="4" name="Column4" dataDxfId="5517"/>
    <tableColumn id="5" name="Column5" dataDxfId="5518"/>
    <tableColumn id="6" name="Column6" dataDxfId="5519"/>
    <tableColumn id="7" name="Column7" dataDxfId="5520"/>
    <tableColumn id="8" name="Column8" dataDxfId="5521"/>
    <tableColumn id="9" name="Column9" dataDxfId="5522"/>
    <tableColumn id="10" name="Column10" dataDxfId="5523"/>
    <tableColumn id="11" name="Column11" dataDxfId="5524"/>
    <tableColumn id="12" name="Column12" dataDxfId="5525"/>
    <tableColumn id="13" name="Column13" dataDxfId="5526"/>
    <tableColumn id="14" name="Column14" dataDxfId="5527"/>
    <tableColumn id="15" name="Column15" dataDxfId="5528"/>
    <tableColumn id="16" name="Column16" dataDxfId="5529"/>
    <tableColumn id="17" name="Column17" dataDxfId="5530"/>
    <tableColumn id="18" name="Column18" dataDxfId="5531"/>
    <tableColumn id="19" name="Column19" dataDxfId="5532"/>
    <tableColumn id="20" name="Column20" dataDxfId="5533"/>
    <tableColumn id="21" name="Column21" dataDxfId="5534"/>
    <tableColumn id="22" name="Column22" dataDxfId="5535"/>
    <tableColumn id="23" name="Column23" dataDxfId="5536"/>
    <tableColumn id="24" name="Column24" dataDxfId="5537"/>
    <tableColumn id="25" name="Column25" dataDxfId="5538"/>
    <tableColumn id="26" name="Column26" dataDxfId="5539"/>
    <tableColumn id="27" name="Column27" dataDxfId="5540"/>
    <tableColumn id="28" name="Column28" dataDxfId="5541"/>
    <tableColumn id="29" name="Column29" dataDxfId="5542"/>
    <tableColumn id="30" name="Column30" dataDxfId="5543"/>
    <tableColumn id="31" name="Column31" dataDxfId="5544"/>
    <tableColumn id="32" name="Column32" dataDxfId="5545"/>
    <tableColumn id="33" name="Column33" dataDxfId="5546"/>
    <tableColumn id="34" name="Column34" dataDxfId="5547"/>
    <tableColumn id="35" name="Column35" dataDxfId="5548"/>
    <tableColumn id="36" name="Column36" dataDxfId="5549"/>
    <tableColumn id="37" name="Column37" dataDxfId="5550"/>
    <tableColumn id="38" name="Column38" dataDxfId="5551"/>
    <tableColumn id="39" name="Column39" dataDxfId="5552"/>
    <tableColumn id="40" name="Column40" dataDxfId="5553"/>
    <tableColumn id="41" name="Column41" dataDxfId="5554"/>
    <tableColumn id="42" name="Column42" dataDxfId="5555"/>
    <tableColumn id="43" name="Column43" dataDxfId="5556"/>
    <tableColumn id="44" name="Column44" dataDxfId="5557"/>
    <tableColumn id="45" name="Column45" dataDxfId="5558"/>
    <tableColumn id="46" name="Column46" dataDxfId="5559"/>
    <tableColumn id="47" name="Column47" dataDxfId="5560"/>
    <tableColumn id="48" name="Column48" dataDxfId="5561"/>
    <tableColumn id="49" name="Column49" dataDxfId="5562"/>
    <tableColumn id="50" name="Column50" dataDxfId="5563"/>
    <tableColumn id="51" name="Column51" dataDxfId="5564"/>
    <tableColumn id="52" name="Column52" dataDxfId="5565"/>
    <tableColumn id="53" name="Column53" dataDxfId="5566"/>
    <tableColumn id="54" name="Column54" dataDxfId="5567"/>
    <tableColumn id="55" name="Column55" dataDxfId="5568"/>
    <tableColumn id="56" name="Column56" dataDxfId="5569"/>
    <tableColumn id="57" name="Column57" dataDxfId="5570"/>
    <tableColumn id="58" name="Column58" dataDxfId="5571"/>
    <tableColumn id="59" name="Column59" dataDxfId="5572"/>
    <tableColumn id="60" name="Column60" dataDxfId="5573"/>
    <tableColumn id="61" name="Column61" dataDxfId="5574"/>
    <tableColumn id="62" name="Column62" dataDxfId="5575"/>
    <tableColumn id="63" name="Column63" dataDxfId="5576"/>
    <tableColumn id="64" name="Column64" dataDxfId="5577"/>
    <tableColumn id="65" name="Column65" dataDxfId="5578"/>
    <tableColumn id="66" name="Column66" dataDxfId="5579"/>
    <tableColumn id="67" name="Column67" dataDxfId="5580"/>
    <tableColumn id="68" name="Column68" dataDxfId="5581"/>
    <tableColumn id="69" name="Column69" dataDxfId="5582"/>
    <tableColumn id="70" name="Column70" dataDxfId="5583"/>
  </tableColumns>
  <tableStyleInfo name="Mar-2026-Roster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B44:BR52" headerRowCount="0">
  <tableColumns count="69">
    <tableColumn id="1" name="Column1" dataDxfId="5584"/>
    <tableColumn id="2" name="Column2" dataDxfId="5585"/>
    <tableColumn id="3" name="Column3" dataDxfId="5586"/>
    <tableColumn id="4" name="Column4" dataDxfId="5587"/>
    <tableColumn id="5" name="Column5" dataDxfId="5588"/>
    <tableColumn id="6" name="Column6" dataDxfId="5589"/>
    <tableColumn id="7" name="Column7" dataDxfId="5590"/>
    <tableColumn id="8" name="Column8" dataDxfId="5591"/>
    <tableColumn id="9" name="Column9" dataDxfId="5592"/>
    <tableColumn id="10" name="Column10" dataDxfId="5593"/>
    <tableColumn id="11" name="Column11" dataDxfId="5594"/>
    <tableColumn id="12" name="Column12" dataDxfId="5595"/>
    <tableColumn id="13" name="Column13" dataDxfId="5596"/>
    <tableColumn id="14" name="Column14" dataDxfId="5597"/>
    <tableColumn id="15" name="Column15" dataDxfId="5598"/>
    <tableColumn id="16" name="Column16" dataDxfId="5599"/>
    <tableColumn id="17" name="Column17" dataDxfId="5600"/>
    <tableColumn id="18" name="Column18" dataDxfId="5601"/>
    <tableColumn id="19" name="Column19" dataDxfId="5602"/>
    <tableColumn id="20" name="Column20" dataDxfId="5603"/>
    <tableColumn id="21" name="Column21" dataDxfId="5604"/>
    <tableColumn id="22" name="Column22" dataDxfId="5605"/>
    <tableColumn id="23" name="Column23" dataDxfId="5606"/>
    <tableColumn id="24" name="Column24" dataDxfId="5607"/>
    <tableColumn id="25" name="Column25" dataDxfId="5608"/>
    <tableColumn id="26" name="Column26" dataDxfId="5609"/>
    <tableColumn id="27" name="Column27" dataDxfId="5610"/>
    <tableColumn id="28" name="Column28" dataDxfId="5611"/>
    <tableColumn id="29" name="Column29" dataDxfId="5612"/>
    <tableColumn id="30" name="Column30" dataDxfId="5613"/>
    <tableColumn id="31" name="Column31" dataDxfId="5614"/>
    <tableColumn id="32" name="Column32" dataDxfId="5615"/>
    <tableColumn id="33" name="Column33" dataDxfId="5616"/>
    <tableColumn id="34" name="Column34" dataDxfId="5617"/>
    <tableColumn id="35" name="Column35" dataDxfId="5618"/>
    <tableColumn id="36" name="Column36" dataDxfId="5619"/>
    <tableColumn id="37" name="Column37" dataDxfId="5620"/>
    <tableColumn id="38" name="Column38" dataDxfId="5621"/>
    <tableColumn id="39" name="Column39" dataDxfId="5622"/>
    <tableColumn id="40" name="Column40" dataDxfId="5623"/>
    <tableColumn id="41" name="Column41" dataDxfId="5624"/>
    <tableColumn id="42" name="Column42" dataDxfId="5625"/>
    <tableColumn id="43" name="Column43" dataDxfId="5626"/>
    <tableColumn id="44" name="Column44" dataDxfId="5627"/>
    <tableColumn id="45" name="Column45" dataDxfId="5628"/>
    <tableColumn id="46" name="Column46" dataDxfId="5629"/>
    <tableColumn id="47" name="Column47" dataDxfId="5630"/>
    <tableColumn id="48" name="Column48" dataDxfId="5631"/>
    <tableColumn id="49" name="Column49" dataDxfId="5632"/>
    <tableColumn id="50" name="Column50" dataDxfId="5633"/>
    <tableColumn id="51" name="Column51" dataDxfId="5634"/>
    <tableColumn id="52" name="Column52" dataDxfId="5635"/>
    <tableColumn id="53" name="Column53" dataDxfId="5636"/>
    <tableColumn id="54" name="Column54" dataDxfId="5637"/>
    <tableColumn id="55" name="Column55" dataDxfId="5638"/>
    <tableColumn id="56" name="Column56" dataDxfId="5639"/>
    <tableColumn id="57" name="Column57" dataDxfId="5640"/>
    <tableColumn id="58" name="Column58" dataDxfId="5641"/>
    <tableColumn id="59" name="Column59" dataDxfId="5642"/>
    <tableColumn id="60" name="Column60" dataDxfId="5643"/>
    <tableColumn id="61" name="Column61" dataDxfId="5644"/>
    <tableColumn id="62" name="Column62" dataDxfId="5645"/>
    <tableColumn id="63" name="Column63" dataDxfId="5646"/>
    <tableColumn id="64" name="Column64" dataDxfId="5647"/>
    <tableColumn id="65" name="Column65" dataDxfId="5648"/>
    <tableColumn id="66" name="Column66" dataDxfId="5649"/>
    <tableColumn id="67" name="Column67" dataDxfId="5650"/>
    <tableColumn id="68" name="Column68" dataDxfId="5651"/>
    <tableColumn id="69" name="Column69" dataDxfId="5652"/>
  </tableColumns>
  <tableStyleInfo name="Mar-2026-Roster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A5:BQ46" headerRowCount="0">
  <tableColumns count="69">
    <tableColumn id="1" name="Column1" dataDxfId="5653"/>
    <tableColumn id="2" name="Column2" dataDxfId="5654"/>
    <tableColumn id="3" name="Column3" dataDxfId="5655"/>
    <tableColumn id="4" name="Column4" dataDxfId="5656"/>
    <tableColumn id="5" name="Column5" dataDxfId="5657"/>
    <tableColumn id="6" name="Column6" dataDxfId="5658"/>
    <tableColumn id="7" name="Column7" dataDxfId="5659"/>
    <tableColumn id="8" name="Column8" dataDxfId="5660"/>
    <tableColumn id="9" name="Column9" dataDxfId="5661"/>
    <tableColumn id="10" name="Column10" dataDxfId="5662"/>
    <tableColumn id="11" name="Column11" dataDxfId="5663"/>
    <tableColumn id="12" name="Column12" dataDxfId="5664"/>
    <tableColumn id="13" name="Column13" dataDxfId="5665"/>
    <tableColumn id="14" name="Column14" dataDxfId="5666"/>
    <tableColumn id="15" name="Column15" dataDxfId="5667"/>
    <tableColumn id="16" name="Column16" dataDxfId="5668"/>
    <tableColumn id="17" name="Column17" dataDxfId="5669"/>
    <tableColumn id="18" name="Column18" dataDxfId="5670"/>
    <tableColumn id="19" name="Column19" dataDxfId="5671"/>
    <tableColumn id="20" name="Column20" dataDxfId="5672"/>
    <tableColumn id="21" name="Column21" dataDxfId="5673"/>
    <tableColumn id="22" name="Column22" dataDxfId="5674"/>
    <tableColumn id="23" name="Column23" dataDxfId="5675"/>
    <tableColumn id="24" name="Column24" dataDxfId="5676"/>
    <tableColumn id="25" name="Column25" dataDxfId="5677"/>
    <tableColumn id="26" name="Column26" dataDxfId="5678"/>
    <tableColumn id="27" name="Column27" dataDxfId="5679"/>
    <tableColumn id="28" name="Column28" dataDxfId="5680"/>
    <tableColumn id="29" name="Column29" dataDxfId="5681"/>
    <tableColumn id="30" name="Column30" dataDxfId="5682"/>
    <tableColumn id="31" name="Column31" dataDxfId="5683"/>
    <tableColumn id="32" name="Column32" dataDxfId="5684"/>
    <tableColumn id="33" name="Column33" dataDxfId="5685"/>
    <tableColumn id="34" name="Column34" dataDxfId="5686"/>
    <tableColumn id="35" name="Column35" dataDxfId="5687"/>
    <tableColumn id="36" name="Column36" dataDxfId="5688"/>
    <tableColumn id="37" name="Column37" dataDxfId="5689"/>
    <tableColumn id="38" name="Column38" dataDxfId="5690"/>
    <tableColumn id="39" name="Column39" dataDxfId="5691"/>
    <tableColumn id="40" name="Column40" dataDxfId="5692"/>
    <tableColumn id="41" name="Column41" dataDxfId="5693"/>
    <tableColumn id="42" name="Column42" dataDxfId="5694"/>
    <tableColumn id="43" name="Column43" dataDxfId="5695"/>
    <tableColumn id="44" name="Column44" dataDxfId="5696"/>
    <tableColumn id="45" name="Column45" dataDxfId="5697"/>
    <tableColumn id="46" name="Column46" dataDxfId="5698"/>
    <tableColumn id="47" name="Column47" dataDxfId="5699"/>
    <tableColumn id="48" name="Column48" dataDxfId="5700"/>
    <tableColumn id="49" name="Column49" dataDxfId="5701"/>
    <tableColumn id="50" name="Column50" dataDxfId="5702"/>
    <tableColumn id="51" name="Column51" dataDxfId="5703"/>
    <tableColumn id="52" name="Column52" dataDxfId="5704"/>
    <tableColumn id="53" name="Column53" dataDxfId="5705"/>
    <tableColumn id="54" name="Column54" dataDxfId="5706"/>
    <tableColumn id="55" name="Column55" dataDxfId="5707"/>
    <tableColumn id="56" name="Column56" dataDxfId="5708"/>
    <tableColumn id="57" name="Column57" dataDxfId="5709"/>
    <tableColumn id="58" name="Column58" dataDxfId="5710"/>
    <tableColumn id="59" name="Column59" dataDxfId="5711"/>
    <tableColumn id="60" name="Column60" dataDxfId="5712"/>
    <tableColumn id="61" name="Column61" dataDxfId="5713"/>
    <tableColumn id="62" name="Column62" dataDxfId="5714"/>
    <tableColumn id="63" name="Column63" dataDxfId="5715"/>
    <tableColumn id="64" name="Column64" dataDxfId="5716"/>
    <tableColumn id="65" name="Column65" dataDxfId="5717"/>
    <tableColumn id="66" name="Column66" dataDxfId="5718"/>
    <tableColumn id="67" name="Column67" dataDxfId="5719"/>
    <tableColumn id="68" name="Column68" dataDxfId="5720"/>
    <tableColumn id="69" name="Column69" dataDxfId="5721"/>
  </tableColumns>
  <tableStyleInfo name="Apr-2026-Roster-style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B47:BQ56" headerRowCount="0">
  <tableColumns count="68">
    <tableColumn id="1" name="Column1" dataDxfId="5722"/>
    <tableColumn id="2" name="Column2" dataDxfId="5723"/>
    <tableColumn id="3" name="Column3" dataDxfId="5724"/>
    <tableColumn id="4" name="Column4" dataDxfId="5725"/>
    <tableColumn id="5" name="Column5" dataDxfId="5726"/>
    <tableColumn id="6" name="Column6" dataDxfId="5727"/>
    <tableColumn id="7" name="Column7" dataDxfId="5728"/>
    <tableColumn id="8" name="Column8" dataDxfId="5729"/>
    <tableColumn id="9" name="Column9" dataDxfId="5730"/>
    <tableColumn id="10" name="Column10" dataDxfId="5731"/>
    <tableColumn id="11" name="Column11" dataDxfId="5732"/>
    <tableColumn id="12" name="Column12" dataDxfId="5733"/>
    <tableColumn id="13" name="Column13" dataDxfId="5734"/>
    <tableColumn id="14" name="Column14" dataDxfId="5735"/>
    <tableColumn id="15" name="Column15" dataDxfId="5736"/>
    <tableColumn id="16" name="Column16" dataDxfId="5737"/>
    <tableColumn id="17" name="Column17" dataDxfId="5738"/>
    <tableColumn id="18" name="Column18" dataDxfId="5739"/>
    <tableColumn id="19" name="Column19" dataDxfId="5740"/>
    <tableColumn id="20" name="Column20" dataDxfId="5741"/>
    <tableColumn id="21" name="Column21" dataDxfId="5742"/>
    <tableColumn id="22" name="Column22" dataDxfId="5743"/>
    <tableColumn id="23" name="Column23" dataDxfId="5744"/>
    <tableColumn id="24" name="Column24" dataDxfId="5745"/>
    <tableColumn id="25" name="Column25" dataDxfId="5746"/>
    <tableColumn id="26" name="Column26" dataDxfId="5747"/>
    <tableColumn id="27" name="Column27" dataDxfId="5748"/>
    <tableColumn id="28" name="Column28" dataDxfId="5749"/>
    <tableColumn id="29" name="Column29" dataDxfId="5750"/>
    <tableColumn id="30" name="Column30" dataDxfId="5751"/>
    <tableColumn id="31" name="Column31" dataDxfId="5752"/>
    <tableColumn id="32" name="Column32" dataDxfId="5753"/>
    <tableColumn id="33" name="Column33" dataDxfId="5754"/>
    <tableColumn id="34" name="Column34" dataDxfId="5755"/>
    <tableColumn id="35" name="Column35" dataDxfId="5756"/>
    <tableColumn id="36" name="Column36" dataDxfId="5757"/>
    <tableColumn id="37" name="Column37" dataDxfId="5758"/>
    <tableColumn id="38" name="Column38" dataDxfId="5759"/>
    <tableColumn id="39" name="Column39" dataDxfId="5760"/>
    <tableColumn id="40" name="Column40" dataDxfId="5761"/>
    <tableColumn id="41" name="Column41" dataDxfId="5762"/>
    <tableColumn id="42" name="Column42" dataDxfId="5763"/>
    <tableColumn id="43" name="Column43" dataDxfId="5764"/>
    <tableColumn id="44" name="Column44" dataDxfId="5765"/>
    <tableColumn id="45" name="Column45" dataDxfId="5766"/>
    <tableColumn id="46" name="Column46" dataDxfId="5767"/>
    <tableColumn id="47" name="Column47" dataDxfId="5768"/>
    <tableColumn id="48" name="Column48" dataDxfId="5769"/>
    <tableColumn id="49" name="Column49" dataDxfId="5770"/>
    <tableColumn id="50" name="Column50" dataDxfId="5771"/>
    <tableColumn id="51" name="Column51" dataDxfId="5772"/>
    <tableColumn id="52" name="Column52" dataDxfId="5773"/>
    <tableColumn id="53" name="Column53" dataDxfId="5774"/>
    <tableColumn id="54" name="Column54" dataDxfId="5775"/>
    <tableColumn id="55" name="Column55" dataDxfId="5776"/>
    <tableColumn id="56" name="Column56" dataDxfId="5777"/>
    <tableColumn id="57" name="Column57" dataDxfId="5778"/>
    <tableColumn id="58" name="Column58" dataDxfId="5779"/>
    <tableColumn id="59" name="Column59" dataDxfId="5780"/>
    <tableColumn id="60" name="Column60" dataDxfId="5781"/>
    <tableColumn id="61" name="Column61" dataDxfId="5782"/>
    <tableColumn id="62" name="Column62" dataDxfId="5783"/>
    <tableColumn id="63" name="Column63" dataDxfId="5784"/>
    <tableColumn id="64" name="Column64" dataDxfId="5785"/>
    <tableColumn id="65" name="Column65" dataDxfId="5786"/>
    <tableColumn id="66" name="Column66" dataDxfId="5787"/>
    <tableColumn id="67" name="Column67" dataDxfId="5788"/>
    <tableColumn id="68" name="Column68" dataDxfId="5789"/>
  </tableColumns>
  <tableStyleInfo name="Apr-2026-Roster-style 2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B72:BR87" headerRowCount="0">
  <tableColumns count="69">
    <tableColumn id="1" name="Column1" dataDxfId="5791"/>
    <tableColumn id="2" name="Column2" dataDxfId="5792"/>
    <tableColumn id="3" name="Column3" dataDxfId="5793"/>
    <tableColumn id="4" name="Column4" dataDxfId="5794"/>
    <tableColumn id="5" name="Column5" dataDxfId="5795"/>
    <tableColumn id="6" name="Column6" dataDxfId="5796"/>
    <tableColumn id="7" name="Column7" dataDxfId="5797"/>
    <tableColumn id="8" name="Column8" dataDxfId="5798"/>
    <tableColumn id="9" name="Column9" dataDxfId="5799"/>
    <tableColumn id="10" name="Column10" dataDxfId="5800"/>
    <tableColumn id="11" name="Column11" dataDxfId="5801"/>
    <tableColumn id="12" name="Column12" dataDxfId="5802"/>
    <tableColumn id="13" name="Column13" dataDxfId="5803"/>
    <tableColumn id="14" name="Column14" dataDxfId="5804"/>
    <tableColumn id="15" name="Column15" dataDxfId="5805"/>
    <tableColumn id="16" name="Column16" dataDxfId="5806"/>
    <tableColumn id="17" name="Column17" dataDxfId="5807"/>
    <tableColumn id="18" name="Column18" dataDxfId="5808"/>
    <tableColumn id="19" name="Column19" dataDxfId="5809"/>
    <tableColumn id="20" name="Column20" dataDxfId="5810"/>
    <tableColumn id="21" name="Column21" dataDxfId="5811"/>
    <tableColumn id="22" name="Column22" dataDxfId="5812"/>
    <tableColumn id="23" name="Column23" dataDxfId="5813"/>
    <tableColumn id="24" name="Column24" dataDxfId="5814"/>
    <tableColumn id="25" name="Column25" dataDxfId="5815"/>
    <tableColumn id="26" name="Column26" dataDxfId="5816"/>
    <tableColumn id="27" name="Column27" dataDxfId="5817"/>
    <tableColumn id="28" name="Column28" dataDxfId="5818"/>
    <tableColumn id="29" name="Column29" dataDxfId="5819"/>
    <tableColumn id="30" name="Column30" dataDxfId="5820"/>
    <tableColumn id="31" name="Column31" dataDxfId="5821"/>
    <tableColumn id="32" name="Column32" dataDxfId="5822"/>
    <tableColumn id="33" name="Column33" dataDxfId="5823"/>
    <tableColumn id="34" name="Column34" dataDxfId="5824"/>
    <tableColumn id="35" name="Column35" dataDxfId="5825"/>
    <tableColumn id="36" name="Column36" dataDxfId="5826"/>
    <tableColumn id="37" name="Column37" dataDxfId="5827"/>
    <tableColumn id="38" name="Column38" dataDxfId="5828"/>
    <tableColumn id="39" name="Column39" dataDxfId="5829"/>
    <tableColumn id="40" name="Column40" dataDxfId="5830"/>
    <tableColumn id="41" name="Column41" dataDxfId="5831"/>
    <tableColumn id="42" name="Column42" dataDxfId="5832"/>
    <tableColumn id="43" name="Column43" dataDxfId="5833"/>
    <tableColumn id="44" name="Column44" dataDxfId="5834"/>
    <tableColumn id="45" name="Column45" dataDxfId="5835"/>
    <tableColumn id="46" name="Column46" dataDxfId="5836"/>
    <tableColumn id="47" name="Column47" dataDxfId="5837"/>
    <tableColumn id="48" name="Column48" dataDxfId="5838"/>
    <tableColumn id="49" name="Column49" dataDxfId="5839"/>
    <tableColumn id="50" name="Column50" dataDxfId="5840"/>
    <tableColumn id="51" name="Column51" dataDxfId="5841"/>
    <tableColumn id="52" name="Column52" dataDxfId="5842"/>
    <tableColumn id="53" name="Column53" dataDxfId="5843"/>
    <tableColumn id="54" name="Column54" dataDxfId="5844"/>
    <tableColumn id="55" name="Column55" dataDxfId="5845"/>
    <tableColumn id="56" name="Column56" dataDxfId="5846"/>
    <tableColumn id="57" name="Column57" dataDxfId="5847"/>
    <tableColumn id="58" name="Column58" dataDxfId="5848"/>
    <tableColumn id="59" name="Column59" dataDxfId="5849"/>
    <tableColumn id="60" name="Column60" dataDxfId="5850"/>
    <tableColumn id="61" name="Column61" dataDxfId="5851"/>
    <tableColumn id="62" name="Column62" dataDxfId="5852"/>
    <tableColumn id="63" name="Column63" dataDxfId="5853"/>
    <tableColumn id="64" name="Column64" dataDxfId="5854"/>
    <tableColumn id="65" name="Column65" dataDxfId="5855"/>
    <tableColumn id="66" name="Column66" dataDxfId="5856"/>
    <tableColumn id="67" name="Column67" dataDxfId="5857"/>
    <tableColumn id="68" name="Column68" dataDxfId="5858"/>
    <tableColumn id="69" name="Column69" dataDxfId="5859"/>
  </tableColumns>
  <tableStyleInfo name="May-2026-Roster-style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A5:BQ65" headerRowCount="0">
  <tableColumns count="69">
    <tableColumn id="1" name="Column1" dataDxfId="5861"/>
    <tableColumn id="2" name="Column2" dataDxfId="5862"/>
    <tableColumn id="3" name="Column3" dataDxfId="5863"/>
    <tableColumn id="4" name="Column4" dataDxfId="5864"/>
    <tableColumn id="5" name="Column5" dataDxfId="5865"/>
    <tableColumn id="6" name="Column6" dataDxfId="5866"/>
    <tableColumn id="7" name="Column7" dataDxfId="5867"/>
    <tableColumn id="8" name="Column8" dataDxfId="5868"/>
    <tableColumn id="9" name="Column9" dataDxfId="5869"/>
    <tableColumn id="10" name="Column10" dataDxfId="5870"/>
    <tableColumn id="11" name="Column11" dataDxfId="5871"/>
    <tableColumn id="12" name="Column12" dataDxfId="5872"/>
    <tableColumn id="13" name="Column13" dataDxfId="5873"/>
    <tableColumn id="14" name="Column14" dataDxfId="5874"/>
    <tableColumn id="15" name="Column15" dataDxfId="5875"/>
    <tableColumn id="16" name="Column16" dataDxfId="5876"/>
    <tableColumn id="17" name="Column17" dataDxfId="5877"/>
    <tableColumn id="18" name="Column18" dataDxfId="5878"/>
    <tableColumn id="19" name="Column19" dataDxfId="5879"/>
    <tableColumn id="20" name="Column20" dataDxfId="5880"/>
    <tableColumn id="21" name="Column21" dataDxfId="5881"/>
    <tableColumn id="22" name="Column22" dataDxfId="5882"/>
    <tableColumn id="23" name="Column23" dataDxfId="5883"/>
    <tableColumn id="24" name="Column24" dataDxfId="5884"/>
    <tableColumn id="25" name="Column25" dataDxfId="5885"/>
    <tableColumn id="26" name="Column26" dataDxfId="5886"/>
    <tableColumn id="27" name="Column27" dataDxfId="5887"/>
    <tableColumn id="28" name="Column28" dataDxfId="5888"/>
    <tableColumn id="29" name="Column29" dataDxfId="5889"/>
    <tableColumn id="30" name="Column30" dataDxfId="5890"/>
    <tableColumn id="31" name="Column31" dataDxfId="5891"/>
    <tableColumn id="32" name="Column32" dataDxfId="5892"/>
    <tableColumn id="33" name="Column33" dataDxfId="5893"/>
    <tableColumn id="34" name="Column34" dataDxfId="5894"/>
    <tableColumn id="35" name="Column35" dataDxfId="5895"/>
    <tableColumn id="36" name="Column36" dataDxfId="5896"/>
    <tableColumn id="37" name="Column37" dataDxfId="5897"/>
    <tableColumn id="38" name="Column38" dataDxfId="5898"/>
    <tableColumn id="39" name="Column39" dataDxfId="5899"/>
    <tableColumn id="40" name="Column40" dataDxfId="5900"/>
    <tableColumn id="41" name="Column41" dataDxfId="5901"/>
    <tableColumn id="42" name="Column42" dataDxfId="5902"/>
    <tableColumn id="43" name="Column43" dataDxfId="5903"/>
    <tableColumn id="44" name="Column44" dataDxfId="5904"/>
    <tableColumn id="45" name="Column45" dataDxfId="5905"/>
    <tableColumn id="46" name="Column46" dataDxfId="5906"/>
    <tableColumn id="47" name="Column47" dataDxfId="5907"/>
    <tableColumn id="48" name="Column48" dataDxfId="5908"/>
    <tableColumn id="49" name="Column49" dataDxfId="5909"/>
    <tableColumn id="50" name="Column50" dataDxfId="5910"/>
    <tableColumn id="51" name="Column51" dataDxfId="5911"/>
    <tableColumn id="52" name="Column52" dataDxfId="5912"/>
    <tableColumn id="53" name="Column53" dataDxfId="5913"/>
    <tableColumn id="54" name="Column54" dataDxfId="5914"/>
    <tableColumn id="55" name="Column55" dataDxfId="5915"/>
    <tableColumn id="56" name="Column56" dataDxfId="5916"/>
    <tableColumn id="57" name="Column57" dataDxfId="5917"/>
    <tableColumn id="58" name="Column58" dataDxfId="5918"/>
    <tableColumn id="59" name="Column59" dataDxfId="5919"/>
    <tableColumn id="60" name="Column60" dataDxfId="5920"/>
    <tableColumn id="61" name="Column61" dataDxfId="5921"/>
    <tableColumn id="62" name="Column62" dataDxfId="5922"/>
    <tableColumn id="63" name="Column63" dataDxfId="5923"/>
    <tableColumn id="64" name="Column64" dataDxfId="5924"/>
    <tableColumn id="65" name="Column65" dataDxfId="5925"/>
    <tableColumn id="66" name="Column66" dataDxfId="5926"/>
    <tableColumn id="67" name="Column67" dataDxfId="5927"/>
    <tableColumn id="68" name="Column68" dataDxfId="5928"/>
    <tableColumn id="69" name="Column69" dataDxfId="5929"/>
  </tableColumns>
  <tableStyleInfo name="June 2026 Roster New-style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B66:BQ81" headerRowCount="0">
  <tableColumns count="68">
    <tableColumn id="1" name="Column1" dataDxfId="5930"/>
    <tableColumn id="2" name="Column2" dataDxfId="5931"/>
    <tableColumn id="3" name="Column3" dataDxfId="5932"/>
    <tableColumn id="4" name="Column4" dataDxfId="5933"/>
    <tableColumn id="5" name="Column5" dataDxfId="5934"/>
    <tableColumn id="6" name="Column6" dataDxfId="5935"/>
    <tableColumn id="7" name="Column7" dataDxfId="5936"/>
    <tableColumn id="8" name="Column8" dataDxfId="5937"/>
    <tableColumn id="9" name="Column9" dataDxfId="5938"/>
    <tableColumn id="10" name="Column10" dataDxfId="5939"/>
    <tableColumn id="11" name="Column11" dataDxfId="5940"/>
    <tableColumn id="12" name="Column12" dataDxfId="5941"/>
    <tableColumn id="13" name="Column13" dataDxfId="5942"/>
    <tableColumn id="14" name="Column14" dataDxfId="5943"/>
    <tableColumn id="15" name="Column15" dataDxfId="5944"/>
    <tableColumn id="16" name="Column16" dataDxfId="5945"/>
    <tableColumn id="17" name="Column17" dataDxfId="5946"/>
    <tableColumn id="18" name="Column18" dataDxfId="5947"/>
    <tableColumn id="19" name="Column19" dataDxfId="5948"/>
    <tableColumn id="20" name="Column20" dataDxfId="5949"/>
    <tableColumn id="21" name="Column21" dataDxfId="5950"/>
    <tableColumn id="22" name="Column22" dataDxfId="5951"/>
    <tableColumn id="23" name="Column23" dataDxfId="5952"/>
    <tableColumn id="24" name="Column24" dataDxfId="5953"/>
    <tableColumn id="25" name="Column25" dataDxfId="5954"/>
    <tableColumn id="26" name="Column26" dataDxfId="5955"/>
    <tableColumn id="27" name="Column27" dataDxfId="5956"/>
    <tableColumn id="28" name="Column28" dataDxfId="5957"/>
    <tableColumn id="29" name="Column29" dataDxfId="5958"/>
    <tableColumn id="30" name="Column30" dataDxfId="5959"/>
    <tableColumn id="31" name="Column31" dataDxfId="5960"/>
    <tableColumn id="32" name="Column32" dataDxfId="5961"/>
    <tableColumn id="33" name="Column33" dataDxfId="5962"/>
    <tableColumn id="34" name="Column34" dataDxfId="5963"/>
    <tableColumn id="35" name="Column35" dataDxfId="5964"/>
    <tableColumn id="36" name="Column36" dataDxfId="5965"/>
    <tableColumn id="37" name="Column37" dataDxfId="5966"/>
    <tableColumn id="38" name="Column38" dataDxfId="5967"/>
    <tableColumn id="39" name="Column39" dataDxfId="5968"/>
    <tableColumn id="40" name="Column40" dataDxfId="5969"/>
    <tableColumn id="41" name="Column41" dataDxfId="5970"/>
    <tableColumn id="42" name="Column42" dataDxfId="5971"/>
    <tableColumn id="43" name="Column43" dataDxfId="5972"/>
    <tableColumn id="44" name="Column44" dataDxfId="5973"/>
    <tableColumn id="45" name="Column45" dataDxfId="5974"/>
    <tableColumn id="46" name="Column46" dataDxfId="5975"/>
    <tableColumn id="47" name="Column47" dataDxfId="5976"/>
    <tableColumn id="48" name="Column48" dataDxfId="5977"/>
    <tableColumn id="49" name="Column49" dataDxfId="5978"/>
    <tableColumn id="50" name="Column50" dataDxfId="5979"/>
    <tableColumn id="51" name="Column51" dataDxfId="5980"/>
    <tableColumn id="52" name="Column52" dataDxfId="5981"/>
    <tableColumn id="53" name="Column53" dataDxfId="5982"/>
    <tableColumn id="54" name="Column54" dataDxfId="5983"/>
    <tableColumn id="55" name="Column55" dataDxfId="5984"/>
    <tableColumn id="56" name="Column56" dataDxfId="5985"/>
    <tableColumn id="57" name="Column57" dataDxfId="5986"/>
    <tableColumn id="58" name="Column58" dataDxfId="5987"/>
    <tableColumn id="59" name="Column59" dataDxfId="5988"/>
    <tableColumn id="60" name="Column60" dataDxfId="5989"/>
    <tableColumn id="61" name="Column61" dataDxfId="5990"/>
    <tableColumn id="62" name="Column62" dataDxfId="5991"/>
    <tableColumn id="63" name="Column63" dataDxfId="5992"/>
    <tableColumn id="64" name="Column64" dataDxfId="5993"/>
    <tableColumn id="65" name="Column65" dataDxfId="5994"/>
    <tableColumn id="66" name="Column66" dataDxfId="5995"/>
    <tableColumn id="67" name="Column67" dataDxfId="5996"/>
    <tableColumn id="68" name="Column68" dataDxfId="5997"/>
  </tableColumns>
  <tableStyleInfo name="June 2026 Roster New-style 2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A5:BP79" headerRowCount="0">
  <tableColumns count="68">
    <tableColumn id="1" name="Column1" dataDxfId="5998"/>
    <tableColumn id="2" name="Column2" dataDxfId="5999"/>
    <tableColumn id="3" name="Column3" dataDxfId="6000"/>
    <tableColumn id="4" name="Column4" dataDxfId="6001"/>
    <tableColumn id="5" name="Column5" dataDxfId="6002"/>
    <tableColumn id="6" name="Column6" dataDxfId="6003"/>
    <tableColumn id="7" name="Column7" dataDxfId="6004"/>
    <tableColumn id="8" name="Column8" dataDxfId="6005"/>
    <tableColumn id="9" name="Column9" dataDxfId="6006"/>
    <tableColumn id="10" name="Column10" dataDxfId="6007"/>
    <tableColumn id="11" name="Column11" dataDxfId="6008"/>
    <tableColumn id="12" name="Column12" dataDxfId="6009"/>
    <tableColumn id="13" name="Column13" dataDxfId="6010"/>
    <tableColumn id="14" name="Column14" dataDxfId="6011"/>
    <tableColumn id="15" name="Column15" dataDxfId="6012"/>
    <tableColumn id="16" name="Column16" dataDxfId="6013"/>
    <tableColumn id="17" name="Column17" dataDxfId="6014"/>
    <tableColumn id="18" name="Column18" dataDxfId="6015"/>
    <tableColumn id="19" name="Column19" dataDxfId="6016"/>
    <tableColumn id="20" name="Column20" dataDxfId="6017"/>
    <tableColumn id="21" name="Column21" dataDxfId="6018"/>
    <tableColumn id="22" name="Column22" dataDxfId="6019"/>
    <tableColumn id="23" name="Column23" dataDxfId="6020"/>
    <tableColumn id="24" name="Column24" dataDxfId="6021"/>
    <tableColumn id="25" name="Column25" dataDxfId="6022"/>
    <tableColumn id="26" name="Column26" dataDxfId="6023"/>
    <tableColumn id="27" name="Column27" dataDxfId="6024"/>
    <tableColumn id="28" name="Column28" dataDxfId="6025"/>
    <tableColumn id="29" name="Column29" dataDxfId="6026"/>
    <tableColumn id="30" name="Column30" dataDxfId="6027"/>
    <tableColumn id="31" name="Column31" dataDxfId="6028"/>
    <tableColumn id="32" name="Column32" dataDxfId="6029"/>
    <tableColumn id="33" name="Column33" dataDxfId="6030"/>
    <tableColumn id="34" name="Column34" dataDxfId="6031"/>
    <tableColumn id="35" name="Column35" dataDxfId="6032"/>
    <tableColumn id="36" name="Column36" dataDxfId="6033"/>
    <tableColumn id="37" name="Column37" dataDxfId="6034"/>
    <tableColumn id="38" name="Column38" dataDxfId="6035"/>
    <tableColumn id="39" name="Column39" dataDxfId="6036"/>
    <tableColumn id="40" name="Column40" dataDxfId="6037"/>
    <tableColumn id="41" name="Column41" dataDxfId="6038"/>
    <tableColumn id="42" name="Column42" dataDxfId="6039"/>
    <tableColumn id="43" name="Column43" dataDxfId="6040"/>
    <tableColumn id="44" name="Column44" dataDxfId="6041"/>
    <tableColumn id="45" name="Column45" dataDxfId="6042"/>
    <tableColumn id="46" name="Column46" dataDxfId="6043"/>
    <tableColumn id="47" name="Column47" dataDxfId="6044"/>
    <tableColumn id="48" name="Column48" dataDxfId="6045"/>
    <tableColumn id="49" name="Column49" dataDxfId="6046"/>
    <tableColumn id="50" name="Column50" dataDxfId="6047"/>
    <tableColumn id="51" name="Column51" dataDxfId="6048"/>
    <tableColumn id="52" name="Column52" dataDxfId="6049"/>
    <tableColumn id="53" name="Column53" dataDxfId="6050"/>
    <tableColumn id="54" name="Column54" dataDxfId="6051"/>
    <tableColumn id="55" name="Column55" dataDxfId="6052"/>
    <tableColumn id="56" name="Column56" dataDxfId="6053"/>
    <tableColumn id="57" name="Column57" dataDxfId="6054"/>
    <tableColumn id="58" name="Column58" dataDxfId="6055"/>
    <tableColumn id="59" name="Column59" dataDxfId="6056"/>
    <tableColumn id="60" name="Column60" dataDxfId="6057"/>
    <tableColumn id="61" name="Column61" dataDxfId="6058"/>
    <tableColumn id="62" name="Column62" dataDxfId="6059"/>
    <tableColumn id="63" name="Column63" dataDxfId="6060"/>
    <tableColumn id="64" name="Column64" dataDxfId="6061"/>
    <tableColumn id="65" name="Column65" dataDxfId="6062"/>
    <tableColumn id="66" name="Column66" dataDxfId="6063"/>
    <tableColumn id="67" name="Column67" dataDxfId="6064"/>
    <tableColumn id="68" name="Column68" dataDxfId="6065"/>
  </tableColumns>
  <tableStyleInfo name="July 2026 Roster-style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B80:BP95" headerRowCount="0">
  <tableColumns count="67">
    <tableColumn id="1" name="Column1" dataDxfId="6066"/>
    <tableColumn id="2" name="Column2" dataDxfId="6067"/>
    <tableColumn id="3" name="Column3" dataDxfId="6068"/>
    <tableColumn id="4" name="Column4" dataDxfId="6069"/>
    <tableColumn id="5" name="Column5" dataDxfId="6070"/>
    <tableColumn id="6" name="Column6" dataDxfId="6071"/>
    <tableColumn id="7" name="Column7" dataDxfId="6072"/>
    <tableColumn id="8" name="Column8" dataDxfId="6073"/>
    <tableColumn id="9" name="Column9" dataDxfId="6074"/>
    <tableColumn id="10" name="Column10" dataDxfId="6075"/>
    <tableColumn id="11" name="Column11" dataDxfId="6076"/>
    <tableColumn id="12" name="Column12" dataDxfId="6077"/>
    <tableColumn id="13" name="Column13" dataDxfId="6078"/>
    <tableColumn id="14" name="Column14" dataDxfId="6079"/>
    <tableColumn id="15" name="Column15" dataDxfId="6080"/>
    <tableColumn id="16" name="Column16" dataDxfId="6081"/>
    <tableColumn id="17" name="Column17" dataDxfId="6082"/>
    <tableColumn id="18" name="Column18" dataDxfId="6083"/>
    <tableColumn id="19" name="Column19" dataDxfId="6084"/>
    <tableColumn id="20" name="Column20" dataDxfId="6085"/>
    <tableColumn id="21" name="Column21" dataDxfId="6086"/>
    <tableColumn id="22" name="Column22" dataDxfId="6087"/>
    <tableColumn id="23" name="Column23" dataDxfId="6088"/>
    <tableColumn id="24" name="Column24" dataDxfId="6089"/>
    <tableColumn id="25" name="Column25" dataDxfId="6090"/>
    <tableColumn id="26" name="Column26" dataDxfId="6091"/>
    <tableColumn id="27" name="Column27" dataDxfId="6092"/>
    <tableColumn id="28" name="Column28" dataDxfId="6093"/>
    <tableColumn id="29" name="Column29" dataDxfId="6094"/>
    <tableColumn id="30" name="Column30" dataDxfId="6095"/>
    <tableColumn id="31" name="Column31" dataDxfId="6096"/>
    <tableColumn id="32" name="Column32" dataDxfId="6097"/>
    <tableColumn id="33" name="Column33" dataDxfId="6098"/>
    <tableColumn id="34" name="Column34" dataDxfId="6099"/>
    <tableColumn id="35" name="Column35" dataDxfId="6100"/>
    <tableColumn id="36" name="Column36" dataDxfId="6101"/>
    <tableColumn id="37" name="Column37" dataDxfId="6102"/>
    <tableColumn id="38" name="Column38" dataDxfId="6103"/>
    <tableColumn id="39" name="Column39" dataDxfId="6104"/>
    <tableColumn id="40" name="Column40" dataDxfId="6105"/>
    <tableColumn id="41" name="Column41" dataDxfId="6106"/>
    <tableColumn id="42" name="Column42" dataDxfId="6107"/>
    <tableColumn id="43" name="Column43" dataDxfId="6108"/>
    <tableColumn id="44" name="Column44" dataDxfId="6109"/>
    <tableColumn id="45" name="Column45" dataDxfId="6110"/>
    <tableColumn id="46" name="Column46" dataDxfId="6111"/>
    <tableColumn id="47" name="Column47" dataDxfId="6112"/>
    <tableColumn id="48" name="Column48" dataDxfId="6113"/>
    <tableColumn id="49" name="Column49" dataDxfId="6114"/>
    <tableColumn id="50" name="Column50" dataDxfId="6115"/>
    <tableColumn id="51" name="Column51" dataDxfId="6116"/>
    <tableColumn id="52" name="Column52" dataDxfId="6117"/>
    <tableColumn id="53" name="Column53" dataDxfId="6118"/>
    <tableColumn id="54" name="Column54" dataDxfId="6119"/>
    <tableColumn id="55" name="Column55" dataDxfId="6120"/>
    <tableColumn id="56" name="Column56" dataDxfId="6121"/>
    <tableColumn id="57" name="Column57" dataDxfId="6122"/>
    <tableColumn id="58" name="Column58" dataDxfId="6123"/>
    <tableColumn id="59" name="Column59" dataDxfId="6124"/>
    <tableColumn id="60" name="Column60" dataDxfId="6125"/>
    <tableColumn id="61" name="Column61" dataDxfId="6126"/>
    <tableColumn id="62" name="Column62" dataDxfId="6127"/>
    <tableColumn id="63" name="Column63" dataDxfId="6128"/>
    <tableColumn id="64" name="Column64" dataDxfId="6129"/>
    <tableColumn id="65" name="Column65" dataDxfId="6130"/>
    <tableColumn id="66" name="Column66" dataDxfId="6131"/>
    <tableColumn id="67" name="Column67" dataDxfId="6132"/>
  </tableColumns>
  <tableStyleInfo name="July 2026 Roster-style 2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A5:BP79" headerRowCount="0">
  <tableColumns count="68">
    <tableColumn id="1" name="Column1" dataDxfId="6133"/>
    <tableColumn id="2" name="Column2" dataDxfId="6134"/>
    <tableColumn id="3" name="Column3" dataDxfId="6135"/>
    <tableColumn id="4" name="Column4" dataDxfId="6136"/>
    <tableColumn id="5" name="Column5" dataDxfId="6137"/>
    <tableColumn id="6" name="Column6" dataDxfId="6138"/>
    <tableColumn id="7" name="Column7" dataDxfId="6139"/>
    <tableColumn id="8" name="Column8" dataDxfId="6140"/>
    <tableColumn id="9" name="Column9" dataDxfId="6141"/>
    <tableColumn id="10" name="Column10" dataDxfId="6142"/>
    <tableColumn id="11" name="Column11" dataDxfId="6143"/>
    <tableColumn id="12" name="Column12" dataDxfId="6144"/>
    <tableColumn id="13" name="Column13" dataDxfId="6145"/>
    <tableColumn id="14" name="Column14" dataDxfId="6146"/>
    <tableColumn id="15" name="Column15" dataDxfId="6147"/>
    <tableColumn id="16" name="Column16" dataDxfId="6148"/>
    <tableColumn id="17" name="Column17" dataDxfId="6149"/>
    <tableColumn id="18" name="Column18" dataDxfId="6150"/>
    <tableColumn id="19" name="Column19" dataDxfId="6151"/>
    <tableColumn id="20" name="Column20" dataDxfId="6152"/>
    <tableColumn id="21" name="Column21" dataDxfId="6153"/>
    <tableColumn id="22" name="Column22" dataDxfId="6154"/>
    <tableColumn id="23" name="Column23" dataDxfId="6155"/>
    <tableColumn id="24" name="Column24" dataDxfId="6156"/>
    <tableColumn id="25" name="Column25" dataDxfId="6157"/>
    <tableColumn id="26" name="Column26" dataDxfId="6158"/>
    <tableColumn id="27" name="Column27" dataDxfId="6159"/>
    <tableColumn id="28" name="Column28" dataDxfId="6160"/>
    <tableColumn id="29" name="Column29" dataDxfId="6161"/>
    <tableColumn id="30" name="Column30" dataDxfId="6162"/>
    <tableColumn id="31" name="Column31" dataDxfId="6163"/>
    <tableColumn id="32" name="Column32" dataDxfId="6164"/>
    <tableColumn id="33" name="Column33" dataDxfId="6165"/>
    <tableColumn id="34" name="Column34" dataDxfId="6166"/>
    <tableColumn id="35" name="Column35" dataDxfId="6167"/>
    <tableColumn id="36" name="Column36" dataDxfId="6168"/>
    <tableColumn id="37" name="Column37" dataDxfId="6169"/>
    <tableColumn id="38" name="Column38" dataDxfId="6170"/>
    <tableColumn id="39" name="Column39" dataDxfId="6171"/>
    <tableColumn id="40" name="Column40" dataDxfId="6172"/>
    <tableColumn id="41" name="Column41" dataDxfId="6173"/>
    <tableColumn id="42" name="Column42" dataDxfId="6174"/>
    <tableColumn id="43" name="Column43" dataDxfId="6175"/>
    <tableColumn id="44" name="Column44" dataDxfId="6176"/>
    <tableColumn id="45" name="Column45" dataDxfId="6177"/>
    <tableColumn id="46" name="Column46" dataDxfId="6178"/>
    <tableColumn id="47" name="Column47" dataDxfId="6179"/>
    <tableColumn id="48" name="Column48" dataDxfId="6180"/>
    <tableColumn id="49" name="Column49" dataDxfId="6181"/>
    <tableColumn id="50" name="Column50" dataDxfId="6182"/>
    <tableColumn id="51" name="Column51" dataDxfId="6183"/>
    <tableColumn id="52" name="Column52" dataDxfId="6184"/>
    <tableColumn id="53" name="Column53" dataDxfId="6185"/>
    <tableColumn id="54" name="Column54" dataDxfId="6186"/>
    <tableColumn id="55" name="Column55" dataDxfId="6187"/>
    <tableColumn id="56" name="Column56" dataDxfId="6188"/>
    <tableColumn id="57" name="Column57" dataDxfId="6189"/>
    <tableColumn id="58" name="Column58" dataDxfId="6190"/>
    <tableColumn id="59" name="Column59" dataDxfId="6191"/>
    <tableColumn id="60" name="Column60" dataDxfId="6192"/>
    <tableColumn id="61" name="Column61" dataDxfId="6193"/>
    <tableColumn id="62" name="Column62" dataDxfId="6194"/>
    <tableColumn id="63" name="Column63" dataDxfId="6195"/>
    <tableColumn id="64" name="Column64" dataDxfId="6196"/>
    <tableColumn id="65" name="Column65" dataDxfId="6197"/>
    <tableColumn id="66" name="Column66" dataDxfId="6198"/>
    <tableColumn id="67" name="Column67" dataDxfId="6199"/>
    <tableColumn id="68" name="Column68" dataDxfId="6200"/>
  </tableColumns>
  <tableStyleInfo name="August 2026 Roster-style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B80:BP95" headerRowCount="0">
  <tableColumns count="67">
    <tableColumn id="1" name="Column1" dataDxfId="6201"/>
    <tableColumn id="2" name="Column2" dataDxfId="6202"/>
    <tableColumn id="3" name="Column3" dataDxfId="6203"/>
    <tableColumn id="4" name="Column4" dataDxfId="6204"/>
    <tableColumn id="5" name="Column5" dataDxfId="6205"/>
    <tableColumn id="6" name="Column6" dataDxfId="6206"/>
    <tableColumn id="7" name="Column7" dataDxfId="6207"/>
    <tableColumn id="8" name="Column8" dataDxfId="6208"/>
    <tableColumn id="9" name="Column9" dataDxfId="6209"/>
    <tableColumn id="10" name="Column10" dataDxfId="6210"/>
    <tableColumn id="11" name="Column11" dataDxfId="6211"/>
    <tableColumn id="12" name="Column12" dataDxfId="6212"/>
    <tableColumn id="13" name="Column13" dataDxfId="6213"/>
    <tableColumn id="14" name="Column14" dataDxfId="6214"/>
    <tableColumn id="15" name="Column15" dataDxfId="6215"/>
    <tableColumn id="16" name="Column16" dataDxfId="6216"/>
    <tableColumn id="17" name="Column17" dataDxfId="6217"/>
    <tableColumn id="18" name="Column18" dataDxfId="6218"/>
    <tableColumn id="19" name="Column19" dataDxfId="6219"/>
    <tableColumn id="20" name="Column20" dataDxfId="6220"/>
    <tableColumn id="21" name="Column21" dataDxfId="6221"/>
    <tableColumn id="22" name="Column22" dataDxfId="6222"/>
    <tableColumn id="23" name="Column23" dataDxfId="6223"/>
    <tableColumn id="24" name="Column24" dataDxfId="6224"/>
    <tableColumn id="25" name="Column25" dataDxfId="6225"/>
    <tableColumn id="26" name="Column26" dataDxfId="6226"/>
    <tableColumn id="27" name="Column27" dataDxfId="6227"/>
    <tableColumn id="28" name="Column28" dataDxfId="6228"/>
    <tableColumn id="29" name="Column29" dataDxfId="6229"/>
    <tableColumn id="30" name="Column30" dataDxfId="6230"/>
    <tableColumn id="31" name="Column31" dataDxfId="6231"/>
    <tableColumn id="32" name="Column32" dataDxfId="6232"/>
    <tableColumn id="33" name="Column33" dataDxfId="6233"/>
    <tableColumn id="34" name="Column34" dataDxfId="6234"/>
    <tableColumn id="35" name="Column35" dataDxfId="6235"/>
    <tableColumn id="36" name="Column36" dataDxfId="6236"/>
    <tableColumn id="37" name="Column37" dataDxfId="6237"/>
    <tableColumn id="38" name="Column38" dataDxfId="6238"/>
    <tableColumn id="39" name="Column39" dataDxfId="6239"/>
    <tableColumn id="40" name="Column40" dataDxfId="6240"/>
    <tableColumn id="41" name="Column41" dataDxfId="6241"/>
    <tableColumn id="42" name="Column42" dataDxfId="6242"/>
    <tableColumn id="43" name="Column43" dataDxfId="6243"/>
    <tableColumn id="44" name="Column44" dataDxfId="6244"/>
    <tableColumn id="45" name="Column45" dataDxfId="6245"/>
    <tableColumn id="46" name="Column46" dataDxfId="6246"/>
    <tableColumn id="47" name="Column47" dataDxfId="6247"/>
    <tableColumn id="48" name="Column48" dataDxfId="6248"/>
    <tableColumn id="49" name="Column49" dataDxfId="6249"/>
    <tableColumn id="50" name="Column50" dataDxfId="6250"/>
    <tableColumn id="51" name="Column51" dataDxfId="6251"/>
    <tableColumn id="52" name="Column52" dataDxfId="6252"/>
    <tableColumn id="53" name="Column53" dataDxfId="6253"/>
    <tableColumn id="54" name="Column54" dataDxfId="6254"/>
    <tableColumn id="55" name="Column55" dataDxfId="6255"/>
    <tableColumn id="56" name="Column56" dataDxfId="6256"/>
    <tableColumn id="57" name="Column57" dataDxfId="6257"/>
    <tableColumn id="58" name="Column58" dataDxfId="6258"/>
    <tableColumn id="59" name="Column59" dataDxfId="6259"/>
    <tableColumn id="60" name="Column60" dataDxfId="6260"/>
    <tableColumn id="61" name="Column61" dataDxfId="6261"/>
    <tableColumn id="62" name="Column62" dataDxfId="6262"/>
    <tableColumn id="63" name="Column63" dataDxfId="6263"/>
    <tableColumn id="64" name="Column64" dataDxfId="6264"/>
    <tableColumn id="65" name="Column65" dataDxfId="6265"/>
    <tableColumn id="66" name="Column66" dataDxfId="6266"/>
    <tableColumn id="67" name="Column67" dataDxfId="6267"/>
  </tableColumns>
  <tableStyleInfo name="August 2026 Roster-style 2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A5:BO46" headerRowCount="0">
  <tableColumns count="67">
    <tableColumn id="1" name="Column1" dataDxfId="6268"/>
    <tableColumn id="2" name="Column2" dataDxfId="6269"/>
    <tableColumn id="3" name="Column3" dataDxfId="6270"/>
    <tableColumn id="4" name="Column4" dataDxfId="6271"/>
    <tableColumn id="5" name="Column5" dataDxfId="6272"/>
    <tableColumn id="6" name="Column6" dataDxfId="6273"/>
    <tableColumn id="7" name="Column7" dataDxfId="6274"/>
    <tableColumn id="8" name="Column8" dataDxfId="6275"/>
    <tableColumn id="9" name="Column9" dataDxfId="6276"/>
    <tableColumn id="10" name="Column10" dataDxfId="6277"/>
    <tableColumn id="11" name="Column11" dataDxfId="6278"/>
    <tableColumn id="12" name="Column12" dataDxfId="6279"/>
    <tableColumn id="13" name="Column13" dataDxfId="6280"/>
    <tableColumn id="14" name="Column14" dataDxfId="6281"/>
    <tableColumn id="15" name="Column15" dataDxfId="6282"/>
    <tableColumn id="16" name="Column16" dataDxfId="6283"/>
    <tableColumn id="17" name="Column17" dataDxfId="6284"/>
    <tableColumn id="18" name="Column18" dataDxfId="6285"/>
    <tableColumn id="19" name="Column19" dataDxfId="6286"/>
    <tableColumn id="20" name="Column20" dataDxfId="6287"/>
    <tableColumn id="21" name="Column21" dataDxfId="6288"/>
    <tableColumn id="22" name="Column22" dataDxfId="6289"/>
    <tableColumn id="23" name="Column23" dataDxfId="6290"/>
    <tableColumn id="24" name="Column24" dataDxfId="6291"/>
    <tableColumn id="25" name="Column25" dataDxfId="6292"/>
    <tableColumn id="26" name="Column26" dataDxfId="6293"/>
    <tableColumn id="27" name="Column27" dataDxfId="6294"/>
    <tableColumn id="28" name="Column28" dataDxfId="6295"/>
    <tableColumn id="29" name="Column29" dataDxfId="6296"/>
    <tableColumn id="30" name="Column30" dataDxfId="6297"/>
    <tableColumn id="31" name="Column31" dataDxfId="6298"/>
    <tableColumn id="32" name="Column32" dataDxfId="6299"/>
    <tableColumn id="33" name="Column33" dataDxfId="6300"/>
    <tableColumn id="34" name="Column34" dataDxfId="6301"/>
    <tableColumn id="35" name="Column35" dataDxfId="6302"/>
    <tableColumn id="36" name="Column36" dataDxfId="6303"/>
    <tableColumn id="37" name="Column37" dataDxfId="6304"/>
    <tableColumn id="38" name="Column38" dataDxfId="6305"/>
    <tableColumn id="39" name="Column39" dataDxfId="6306"/>
    <tableColumn id="40" name="Column40" dataDxfId="6307"/>
    <tableColumn id="41" name="Column41" dataDxfId="6308"/>
    <tableColumn id="42" name="Column42" dataDxfId="6309"/>
    <tableColumn id="43" name="Column43" dataDxfId="6310"/>
    <tableColumn id="44" name="Column44" dataDxfId="6311"/>
    <tableColumn id="45" name="Column45" dataDxfId="6312"/>
    <tableColumn id="46" name="Column46" dataDxfId="6313"/>
    <tableColumn id="47" name="Column47" dataDxfId="6314"/>
    <tableColumn id="48" name="Column48" dataDxfId="6315"/>
    <tableColumn id="49" name="Column49" dataDxfId="6316"/>
    <tableColumn id="50" name="Column50" dataDxfId="6317"/>
    <tableColumn id="51" name="Column51" dataDxfId="6318"/>
    <tableColumn id="52" name="Column52" dataDxfId="6319"/>
    <tableColumn id="53" name="Column53" dataDxfId="6320"/>
    <tableColumn id="54" name="Column54" dataDxfId="6321"/>
    <tableColumn id="55" name="Column55" dataDxfId="6322"/>
    <tableColumn id="56" name="Column56" dataDxfId="6323"/>
    <tableColumn id="57" name="Column57" dataDxfId="6324"/>
    <tableColumn id="58" name="Column58" dataDxfId="6325"/>
    <tableColumn id="59" name="Column59" dataDxfId="6326"/>
    <tableColumn id="60" name="Column60" dataDxfId="6327"/>
    <tableColumn id="61" name="Column61" dataDxfId="6328"/>
    <tableColumn id="62" name="Column62" dataDxfId="6329"/>
    <tableColumn id="63" name="Column63" dataDxfId="6330"/>
    <tableColumn id="64" name="Column64" dataDxfId="6331"/>
    <tableColumn id="65" name="Column65" dataDxfId="6332"/>
    <tableColumn id="66" name="Column66" dataDxfId="6333"/>
    <tableColumn id="67" name="Column67" dataDxfId="6334"/>
  </tableColumns>
  <tableStyleInfo name="Copy of Apr-2026-Roster-style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B47:BO56" headerRowCount="0">
  <tableColumns count="66">
    <tableColumn id="1" name="Column1" dataDxfId="6335"/>
    <tableColumn id="2" name="Column2" dataDxfId="6336"/>
    <tableColumn id="3" name="Column3" dataDxfId="6337"/>
    <tableColumn id="4" name="Column4" dataDxfId="6338"/>
    <tableColumn id="5" name="Column5" dataDxfId="6339"/>
    <tableColumn id="6" name="Column6" dataDxfId="6340"/>
    <tableColumn id="7" name="Column7" dataDxfId="6341"/>
    <tableColumn id="8" name="Column8" dataDxfId="6342"/>
    <tableColumn id="9" name="Column9" dataDxfId="6343"/>
    <tableColumn id="10" name="Column10" dataDxfId="6344"/>
    <tableColumn id="11" name="Column11" dataDxfId="6345"/>
    <tableColumn id="12" name="Column12" dataDxfId="6346"/>
    <tableColumn id="13" name="Column13" dataDxfId="6347"/>
    <tableColumn id="14" name="Column14" dataDxfId="6348"/>
    <tableColumn id="15" name="Column15" dataDxfId="6349"/>
    <tableColumn id="16" name="Column16" dataDxfId="6350"/>
    <tableColumn id="17" name="Column17" dataDxfId="6351"/>
    <tableColumn id="18" name="Column18" dataDxfId="6352"/>
    <tableColumn id="19" name="Column19" dataDxfId="6353"/>
    <tableColumn id="20" name="Column20" dataDxfId="6354"/>
    <tableColumn id="21" name="Column21" dataDxfId="6355"/>
    <tableColumn id="22" name="Column22" dataDxfId="6356"/>
    <tableColumn id="23" name="Column23" dataDxfId="6357"/>
    <tableColumn id="24" name="Column24" dataDxfId="6358"/>
    <tableColumn id="25" name="Column25" dataDxfId="6359"/>
    <tableColumn id="26" name="Column26" dataDxfId="6360"/>
    <tableColumn id="27" name="Column27" dataDxfId="6361"/>
    <tableColumn id="28" name="Column28" dataDxfId="6362"/>
    <tableColumn id="29" name="Column29" dataDxfId="6363"/>
    <tableColumn id="30" name="Column30" dataDxfId="6364"/>
    <tableColumn id="31" name="Column31" dataDxfId="6365"/>
    <tableColumn id="32" name="Column32" dataDxfId="6366"/>
    <tableColumn id="33" name="Column33" dataDxfId="6367"/>
    <tableColumn id="34" name="Column34" dataDxfId="6368"/>
    <tableColumn id="35" name="Column35" dataDxfId="6369"/>
    <tableColumn id="36" name="Column36" dataDxfId="6370"/>
    <tableColumn id="37" name="Column37" dataDxfId="6371"/>
    <tableColumn id="38" name="Column38" dataDxfId="6372"/>
    <tableColumn id="39" name="Column39" dataDxfId="6373"/>
    <tableColumn id="40" name="Column40" dataDxfId="6374"/>
    <tableColumn id="41" name="Column41" dataDxfId="6375"/>
    <tableColumn id="42" name="Column42" dataDxfId="6376"/>
    <tableColumn id="43" name="Column43" dataDxfId="6377"/>
    <tableColumn id="44" name="Column44" dataDxfId="6378"/>
    <tableColumn id="45" name="Column45" dataDxfId="6379"/>
    <tableColumn id="46" name="Column46" dataDxfId="6380"/>
    <tableColumn id="47" name="Column47" dataDxfId="6381"/>
    <tableColumn id="48" name="Column48" dataDxfId="6382"/>
    <tableColumn id="49" name="Column49" dataDxfId="6383"/>
    <tableColumn id="50" name="Column50" dataDxfId="6384"/>
    <tableColumn id="51" name="Column51" dataDxfId="6385"/>
    <tableColumn id="52" name="Column52" dataDxfId="6386"/>
    <tableColumn id="53" name="Column53" dataDxfId="6387"/>
    <tableColumn id="54" name="Column54" dataDxfId="6388"/>
    <tableColumn id="55" name="Column55" dataDxfId="6389"/>
    <tableColumn id="56" name="Column56" dataDxfId="6390"/>
    <tableColumn id="57" name="Column57" dataDxfId="6391"/>
    <tableColumn id="58" name="Column58" dataDxfId="6392"/>
    <tableColumn id="59" name="Column59" dataDxfId="6393"/>
    <tableColumn id="60" name="Column60" dataDxfId="6394"/>
    <tableColumn id="61" name="Column61" dataDxfId="6395"/>
    <tableColumn id="62" name="Column62" dataDxfId="6396"/>
    <tableColumn id="63" name="Column63" dataDxfId="6397"/>
    <tableColumn id="64" name="Column64" dataDxfId="6398"/>
    <tableColumn id="65" name="Column65" dataDxfId="6399"/>
    <tableColumn id="66" name="Column66" dataDxfId="6400"/>
  </tableColumns>
  <tableStyleInfo name="Copy of Apr-2026-Roster-style 2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A5:BP37" headerRowCount="0">
  <tableColumns count="68">
    <tableColumn id="1" name="Column1" dataDxfId="6401"/>
    <tableColumn id="2" name="Column2" dataDxfId="6402"/>
    <tableColumn id="3" name="Column3" dataDxfId="6403"/>
    <tableColumn id="4" name="Column4" dataDxfId="6404"/>
    <tableColumn id="5" name="Column5" dataDxfId="6405"/>
    <tableColumn id="6" name="Column6" dataDxfId="6406"/>
    <tableColumn id="7" name="Column7" dataDxfId="6407"/>
    <tableColumn id="8" name="Column8" dataDxfId="6408"/>
    <tableColumn id="9" name="Column9" dataDxfId="6409"/>
    <tableColumn id="10" name="Column10" dataDxfId="6410"/>
    <tableColumn id="11" name="Column11" dataDxfId="6411"/>
    <tableColumn id="12" name="Column12" dataDxfId="6412"/>
    <tableColumn id="13" name="Column13" dataDxfId="6413"/>
    <tableColumn id="14" name="Column14" dataDxfId="6414"/>
    <tableColumn id="15" name="Column15" dataDxfId="6415"/>
    <tableColumn id="16" name="Column16" dataDxfId="6416"/>
    <tableColumn id="17" name="Column17" dataDxfId="6417"/>
    <tableColumn id="18" name="Column18" dataDxfId="6418"/>
    <tableColumn id="19" name="Column19" dataDxfId="6419"/>
    <tableColumn id="20" name="Column20" dataDxfId="6420"/>
    <tableColumn id="21" name="Column21" dataDxfId="6421"/>
    <tableColumn id="22" name="Column22" dataDxfId="6422"/>
    <tableColumn id="23" name="Column23" dataDxfId="6423"/>
    <tableColumn id="24" name="Column24" dataDxfId="6424"/>
    <tableColumn id="25" name="Column25" dataDxfId="6425"/>
    <tableColumn id="26" name="Column26" dataDxfId="6426"/>
    <tableColumn id="27" name="Column27" dataDxfId="6427"/>
    <tableColumn id="28" name="Column28" dataDxfId="6428"/>
    <tableColumn id="29" name="Column29" dataDxfId="6429"/>
    <tableColumn id="30" name="Column30" dataDxfId="6430"/>
    <tableColumn id="31" name="Column31" dataDxfId="6431"/>
    <tableColumn id="32" name="Column32" dataDxfId="6432"/>
    <tableColumn id="33" name="Column33" dataDxfId="6433"/>
    <tableColumn id="34" name="Column34" dataDxfId="6434"/>
    <tableColumn id="35" name="Column35" dataDxfId="6435"/>
    <tableColumn id="36" name="Column36" dataDxfId="6436"/>
    <tableColumn id="37" name="Column37" dataDxfId="6437"/>
    <tableColumn id="38" name="Column38" dataDxfId="6438"/>
    <tableColumn id="39" name="Column39" dataDxfId="6439"/>
    <tableColumn id="40" name="Column40" dataDxfId="6440"/>
    <tableColumn id="41" name="Column41" dataDxfId="6441"/>
    <tableColumn id="42" name="Column42" dataDxfId="6442"/>
    <tableColumn id="43" name="Column43" dataDxfId="6443"/>
    <tableColumn id="44" name="Column44" dataDxfId="6444"/>
    <tableColumn id="45" name="Column45" dataDxfId="6445"/>
    <tableColumn id="46" name="Column46" dataDxfId="6446"/>
    <tableColumn id="47" name="Column47" dataDxfId="6447"/>
    <tableColumn id="48" name="Column48" dataDxfId="6448"/>
    <tableColumn id="49" name="Column49" dataDxfId="6449"/>
    <tableColumn id="50" name="Column50" dataDxfId="6450"/>
    <tableColumn id="51" name="Column51" dataDxfId="6451"/>
    <tableColumn id="52" name="Column52" dataDxfId="6452"/>
    <tableColumn id="53" name="Column53" dataDxfId="6453"/>
    <tableColumn id="54" name="Column54" dataDxfId="6454"/>
    <tableColumn id="55" name="Column55" dataDxfId="6455"/>
    <tableColumn id="56" name="Column56" dataDxfId="6456"/>
    <tableColumn id="57" name="Column57" dataDxfId="6457"/>
    <tableColumn id="58" name="Column58" dataDxfId="6458"/>
    <tableColumn id="59" name="Column59" dataDxfId="6459"/>
    <tableColumn id="60" name="Column60" dataDxfId="6460"/>
    <tableColumn id="61" name="Column61" dataDxfId="6461"/>
    <tableColumn id="62" name="Column62" dataDxfId="6462"/>
    <tableColumn id="63" name="Column63" dataDxfId="6463"/>
    <tableColumn id="64" name="Column64" dataDxfId="6464"/>
    <tableColumn id="65" name="Column65" dataDxfId="6465"/>
    <tableColumn id="66" name="Column66" dataDxfId="6466"/>
    <tableColumn id="67" name="Column67" dataDxfId="6467"/>
    <tableColumn id="68" name="Column68" dataDxfId="6468"/>
  </tableColumns>
  <tableStyleInfo name="Jan-2025-Cover-Roster-style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B38:BP44" headerRowCount="0">
  <tableColumns count="67">
    <tableColumn id="1" name="Column1" dataDxfId="6469"/>
    <tableColumn id="2" name="Column2" dataDxfId="6470"/>
    <tableColumn id="3" name="Column3" dataDxfId="6471"/>
    <tableColumn id="4" name="Column4" dataDxfId="6472"/>
    <tableColumn id="5" name="Column5" dataDxfId="6473"/>
    <tableColumn id="6" name="Column6" dataDxfId="6474"/>
    <tableColumn id="7" name="Column7" dataDxfId="6475"/>
    <tableColumn id="8" name="Column8" dataDxfId="6476"/>
    <tableColumn id="9" name="Column9" dataDxfId="6477"/>
    <tableColumn id="10" name="Column10" dataDxfId="6478"/>
    <tableColumn id="11" name="Column11" dataDxfId="6479"/>
    <tableColumn id="12" name="Column12" dataDxfId="6480"/>
    <tableColumn id="13" name="Column13" dataDxfId="6481"/>
    <tableColumn id="14" name="Column14" dataDxfId="6482"/>
    <tableColumn id="15" name="Column15" dataDxfId="6483"/>
    <tableColumn id="16" name="Column16" dataDxfId="6484"/>
    <tableColumn id="17" name="Column17" dataDxfId="6485"/>
    <tableColumn id="18" name="Column18" dataDxfId="6486"/>
    <tableColumn id="19" name="Column19" dataDxfId="6487"/>
    <tableColumn id="20" name="Column20" dataDxfId="6488"/>
    <tableColumn id="21" name="Column21" dataDxfId="6489"/>
    <tableColumn id="22" name="Column22" dataDxfId="6490"/>
    <tableColumn id="23" name="Column23" dataDxfId="6491"/>
    <tableColumn id="24" name="Column24" dataDxfId="6492"/>
    <tableColumn id="25" name="Column25" dataDxfId="6493"/>
    <tableColumn id="26" name="Column26" dataDxfId="6494"/>
    <tableColumn id="27" name="Column27" dataDxfId="6495"/>
    <tableColumn id="28" name="Column28" dataDxfId="6496"/>
    <tableColumn id="29" name="Column29" dataDxfId="6497"/>
    <tableColumn id="30" name="Column30" dataDxfId="6498"/>
    <tableColumn id="31" name="Column31" dataDxfId="6499"/>
    <tableColumn id="32" name="Column32" dataDxfId="6500"/>
    <tableColumn id="33" name="Column33" dataDxfId="6501"/>
    <tableColumn id="34" name="Column34" dataDxfId="6502"/>
    <tableColumn id="35" name="Column35" dataDxfId="6503"/>
    <tableColumn id="36" name="Column36" dataDxfId="6504"/>
    <tableColumn id="37" name="Column37" dataDxfId="6505"/>
    <tableColumn id="38" name="Column38" dataDxfId="6506"/>
    <tableColumn id="39" name="Column39" dataDxfId="6507"/>
    <tableColumn id="40" name="Column40" dataDxfId="6508"/>
    <tableColumn id="41" name="Column41" dataDxfId="6509"/>
    <tableColumn id="42" name="Column42" dataDxfId="6510"/>
    <tableColumn id="43" name="Column43" dataDxfId="6511"/>
    <tableColumn id="44" name="Column44" dataDxfId="6512"/>
    <tableColumn id="45" name="Column45" dataDxfId="6513"/>
    <tableColumn id="46" name="Column46" dataDxfId="6514"/>
    <tableColumn id="47" name="Column47" dataDxfId="6515"/>
    <tableColumn id="48" name="Column48" dataDxfId="6516"/>
    <tableColumn id="49" name="Column49" dataDxfId="6517"/>
    <tableColumn id="50" name="Column50" dataDxfId="6518"/>
    <tableColumn id="51" name="Column51" dataDxfId="6519"/>
    <tableColumn id="52" name="Column52" dataDxfId="6520"/>
    <tableColumn id="53" name="Column53" dataDxfId="6521"/>
    <tableColumn id="54" name="Column54" dataDxfId="6522"/>
    <tableColumn id="55" name="Column55" dataDxfId="6523"/>
    <tableColumn id="56" name="Column56" dataDxfId="6524"/>
    <tableColumn id="57" name="Column57" dataDxfId="6525"/>
    <tableColumn id="58" name="Column58" dataDxfId="6526"/>
    <tableColumn id="59" name="Column59" dataDxfId="6527"/>
    <tableColumn id="60" name="Column60" dataDxfId="6528"/>
    <tableColumn id="61" name="Column61" dataDxfId="6529"/>
    <tableColumn id="62" name="Column62" dataDxfId="6530"/>
    <tableColumn id="63" name="Column63" dataDxfId="6531"/>
    <tableColumn id="64" name="Column64" dataDxfId="6532"/>
    <tableColumn id="65" name="Column65" dataDxfId="6533"/>
    <tableColumn id="66" name="Column66" dataDxfId="6534"/>
    <tableColumn id="67" name="Column67" dataDxfId="6535"/>
  </tableColumns>
  <tableStyleInfo name="Jan-2025-Cover-Roster-style 2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A5:BP32" headerRowCount="0">
  <tableColumns count="68">
    <tableColumn id="1" name="Column1" dataDxfId="6536"/>
    <tableColumn id="2" name="Column2" dataDxfId="6537"/>
    <tableColumn id="3" name="Column3" dataDxfId="6538"/>
    <tableColumn id="4" name="Column4" dataDxfId="6539"/>
    <tableColumn id="5" name="Column5" dataDxfId="6540"/>
    <tableColumn id="6" name="Column6" dataDxfId="6541"/>
    <tableColumn id="7" name="Column7" dataDxfId="6542"/>
    <tableColumn id="8" name="Column8" dataDxfId="6543"/>
    <tableColumn id="9" name="Column9" dataDxfId="6544"/>
    <tableColumn id="10" name="Column10" dataDxfId="6545"/>
    <tableColumn id="11" name="Column11" dataDxfId="6546"/>
    <tableColumn id="12" name="Column12" dataDxfId="6547"/>
    <tableColumn id="13" name="Column13" dataDxfId="6548"/>
    <tableColumn id="14" name="Column14" dataDxfId="6549"/>
    <tableColumn id="15" name="Column15" dataDxfId="6550"/>
    <tableColumn id="16" name="Column16" dataDxfId="6551"/>
    <tableColumn id="17" name="Column17" dataDxfId="6552"/>
    <tableColumn id="18" name="Column18" dataDxfId="6553"/>
    <tableColumn id="19" name="Column19" dataDxfId="6554"/>
    <tableColumn id="20" name="Column20" dataDxfId="6555"/>
    <tableColumn id="21" name="Column21" dataDxfId="6556"/>
    <tableColumn id="22" name="Column22" dataDxfId="6557"/>
    <tableColumn id="23" name="Column23" dataDxfId="6558"/>
    <tableColumn id="24" name="Column24" dataDxfId="6559"/>
    <tableColumn id="25" name="Column25" dataDxfId="6560"/>
    <tableColumn id="26" name="Column26" dataDxfId="6561"/>
    <tableColumn id="27" name="Column27" dataDxfId="6562"/>
    <tableColumn id="28" name="Column28" dataDxfId="6563"/>
    <tableColumn id="29" name="Column29" dataDxfId="6564"/>
    <tableColumn id="30" name="Column30" dataDxfId="6565"/>
    <tableColumn id="31" name="Column31" dataDxfId="6566"/>
    <tableColumn id="32" name="Column32" dataDxfId="6567"/>
    <tableColumn id="33" name="Column33" dataDxfId="6568"/>
    <tableColumn id="34" name="Column34" dataDxfId="6569"/>
    <tableColumn id="35" name="Column35" dataDxfId="6570"/>
    <tableColumn id="36" name="Column36" dataDxfId="6571"/>
    <tableColumn id="37" name="Column37" dataDxfId="6572"/>
    <tableColumn id="38" name="Column38" dataDxfId="6573"/>
    <tableColumn id="39" name="Column39" dataDxfId="6574"/>
    <tableColumn id="40" name="Column40" dataDxfId="6575"/>
    <tableColumn id="41" name="Column41" dataDxfId="6576"/>
    <tableColumn id="42" name="Column42" dataDxfId="6577"/>
    <tableColumn id="43" name="Column43" dataDxfId="6578"/>
    <tableColumn id="44" name="Column44" dataDxfId="6579"/>
    <tableColumn id="45" name="Column45" dataDxfId="6580"/>
    <tableColumn id="46" name="Column46" dataDxfId="6581"/>
    <tableColumn id="47" name="Column47" dataDxfId="6582"/>
    <tableColumn id="48" name="Column48" dataDxfId="6583"/>
    <tableColumn id="49" name="Column49" dataDxfId="6584"/>
    <tableColumn id="50" name="Column50" dataDxfId="6585"/>
    <tableColumn id="51" name="Column51" dataDxfId="6586"/>
    <tableColumn id="52" name="Column52" dataDxfId="6587"/>
    <tableColumn id="53" name="Column53" dataDxfId="6588"/>
    <tableColumn id="54" name="Column54" dataDxfId="6589"/>
    <tableColumn id="55" name="Column55" dataDxfId="6590"/>
    <tableColumn id="56" name="Column56" dataDxfId="6591"/>
    <tableColumn id="57" name="Column57" dataDxfId="6592"/>
    <tableColumn id="58" name="Column58" dataDxfId="6593"/>
    <tableColumn id="59" name="Column59" dataDxfId="6594"/>
    <tableColumn id="60" name="Column60" dataDxfId="6595"/>
    <tableColumn id="61" name="Column61" dataDxfId="6596"/>
    <tableColumn id="62" name="Column62" dataDxfId="6597"/>
    <tableColumn id="63" name="Column63" dataDxfId="6598"/>
    <tableColumn id="64" name="Column64" dataDxfId="6599"/>
    <tableColumn id="65" name="Column65" dataDxfId="6600"/>
    <tableColumn id="66" name="Column66" dataDxfId="6601"/>
    <tableColumn id="67" name="Column67" dataDxfId="6602"/>
    <tableColumn id="68" name="Column68" dataDxfId="6603"/>
  </tableColumns>
  <tableStyleInfo name="Nov-2024- AMPT FAIL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B33:BP39" headerRowCount="0">
  <tableColumns count="67">
    <tableColumn id="1" name="Column1" dataDxfId="6604"/>
    <tableColumn id="2" name="Column2" dataDxfId="6605"/>
    <tableColumn id="3" name="Column3" dataDxfId="6606"/>
    <tableColumn id="4" name="Column4" dataDxfId="6607"/>
    <tableColumn id="5" name="Column5" dataDxfId="6608"/>
    <tableColumn id="6" name="Column6" dataDxfId="6609"/>
    <tableColumn id="7" name="Column7" dataDxfId="6610"/>
    <tableColumn id="8" name="Column8" dataDxfId="6611"/>
    <tableColumn id="9" name="Column9" dataDxfId="6612"/>
    <tableColumn id="10" name="Column10" dataDxfId="6613"/>
    <tableColumn id="11" name="Column11" dataDxfId="6614"/>
    <tableColumn id="12" name="Column12" dataDxfId="6615"/>
    <tableColumn id="13" name="Column13" dataDxfId="6616"/>
    <tableColumn id="14" name="Column14" dataDxfId="6617"/>
    <tableColumn id="15" name="Column15" dataDxfId="6618"/>
    <tableColumn id="16" name="Column16" dataDxfId="6619"/>
    <tableColumn id="17" name="Column17" dataDxfId="6620"/>
    <tableColumn id="18" name="Column18" dataDxfId="6621"/>
    <tableColumn id="19" name="Column19" dataDxfId="6622"/>
    <tableColumn id="20" name="Column20" dataDxfId="6623"/>
    <tableColumn id="21" name="Column21" dataDxfId="6624"/>
    <tableColumn id="22" name="Column22" dataDxfId="6625"/>
    <tableColumn id="23" name="Column23" dataDxfId="6626"/>
    <tableColumn id="24" name="Column24" dataDxfId="6627"/>
    <tableColumn id="25" name="Column25" dataDxfId="6628"/>
    <tableColumn id="26" name="Column26" dataDxfId="6629"/>
    <tableColumn id="27" name="Column27" dataDxfId="6630"/>
    <tableColumn id="28" name="Column28" dataDxfId="6631"/>
    <tableColumn id="29" name="Column29" dataDxfId="6632"/>
    <tableColumn id="30" name="Column30" dataDxfId="6633"/>
    <tableColumn id="31" name="Column31" dataDxfId="6634"/>
    <tableColumn id="32" name="Column32" dataDxfId="6635"/>
    <tableColumn id="33" name="Column33" dataDxfId="6636"/>
    <tableColumn id="34" name="Column34" dataDxfId="6637"/>
    <tableColumn id="35" name="Column35" dataDxfId="6638"/>
    <tableColumn id="36" name="Column36" dataDxfId="6639"/>
    <tableColumn id="37" name="Column37" dataDxfId="6640"/>
    <tableColumn id="38" name="Column38" dataDxfId="6641"/>
    <tableColumn id="39" name="Column39" dataDxfId="6642"/>
    <tableColumn id="40" name="Column40" dataDxfId="6643"/>
    <tableColumn id="41" name="Column41" dataDxfId="6644"/>
    <tableColumn id="42" name="Column42" dataDxfId="6645"/>
    <tableColumn id="43" name="Column43" dataDxfId="6646"/>
    <tableColumn id="44" name="Column44" dataDxfId="6647"/>
    <tableColumn id="45" name="Column45" dataDxfId="6648"/>
    <tableColumn id="46" name="Column46" dataDxfId="6649"/>
    <tableColumn id="47" name="Column47" dataDxfId="6650"/>
    <tableColumn id="48" name="Column48" dataDxfId="6651"/>
    <tableColumn id="49" name="Column49" dataDxfId="6652"/>
    <tableColumn id="50" name="Column50" dataDxfId="6653"/>
    <tableColumn id="51" name="Column51" dataDxfId="6654"/>
    <tableColumn id="52" name="Column52" dataDxfId="6655"/>
    <tableColumn id="53" name="Column53" dataDxfId="6656"/>
    <tableColumn id="54" name="Column54" dataDxfId="6657"/>
    <tableColumn id="55" name="Column55" dataDxfId="6658"/>
    <tableColumn id="56" name="Column56" dataDxfId="6659"/>
    <tableColumn id="57" name="Column57" dataDxfId="6660"/>
    <tableColumn id="58" name="Column58" dataDxfId="6661"/>
    <tableColumn id="59" name="Column59" dataDxfId="6662"/>
    <tableColumn id="60" name="Column60" dataDxfId="6663"/>
    <tableColumn id="61" name="Column61" dataDxfId="6664"/>
    <tableColumn id="62" name="Column62" dataDxfId="6665"/>
    <tableColumn id="63" name="Column63" dataDxfId="6666"/>
    <tableColumn id="64" name="Column64" dataDxfId="6667"/>
    <tableColumn id="65" name="Column65" dataDxfId="6668"/>
    <tableColumn id="66" name="Column66" dataDxfId="6669"/>
    <tableColumn id="67" name="Column67" dataDxfId="6670"/>
  </tableColumns>
  <tableStyleInfo name="Nov-2024- AMPT FAIL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A5:BP37" headerRowCount="0">
  <tableColumns count="68">
    <tableColumn id="1" name="Column1" dataDxfId="6671"/>
    <tableColumn id="2" name="Column2" dataDxfId="6672"/>
    <tableColumn id="3" name="Column3" dataDxfId="6673"/>
    <tableColumn id="4" name="Column4" dataDxfId="6674"/>
    <tableColumn id="5" name="Column5" dataDxfId="6675"/>
    <tableColumn id="6" name="Column6" dataDxfId="6676"/>
    <tableColumn id="7" name="Column7" dataDxfId="6677"/>
    <tableColumn id="8" name="Column8" dataDxfId="6678"/>
    <tableColumn id="9" name="Column9" dataDxfId="6679"/>
    <tableColumn id="10" name="Column10" dataDxfId="6680"/>
    <tableColumn id="11" name="Column11" dataDxfId="6681"/>
    <tableColumn id="12" name="Column12" dataDxfId="6682"/>
    <tableColumn id="13" name="Column13" dataDxfId="6683"/>
    <tableColumn id="14" name="Column14" dataDxfId="6684"/>
    <tableColumn id="15" name="Column15" dataDxfId="6685"/>
    <tableColumn id="16" name="Column16" dataDxfId="6686"/>
    <tableColumn id="17" name="Column17" dataDxfId="6687"/>
    <tableColumn id="18" name="Column18" dataDxfId="6688"/>
    <tableColumn id="19" name="Column19" dataDxfId="6689"/>
    <tableColumn id="20" name="Column20" dataDxfId="6690"/>
    <tableColumn id="21" name="Column21" dataDxfId="6691"/>
    <tableColumn id="22" name="Column22" dataDxfId="6692"/>
    <tableColumn id="23" name="Column23" dataDxfId="6693"/>
    <tableColumn id="24" name="Column24" dataDxfId="6694"/>
    <tableColumn id="25" name="Column25" dataDxfId="6695"/>
    <tableColumn id="26" name="Column26" dataDxfId="6696"/>
    <tableColumn id="27" name="Column27" dataDxfId="6697"/>
    <tableColumn id="28" name="Column28" dataDxfId="6698"/>
    <tableColumn id="29" name="Column29" dataDxfId="6699"/>
    <tableColumn id="30" name="Column30" dataDxfId="6700"/>
    <tableColumn id="31" name="Column31" dataDxfId="6701"/>
    <tableColumn id="32" name="Column32" dataDxfId="6702"/>
    <tableColumn id="33" name="Column33" dataDxfId="6703"/>
    <tableColumn id="34" name="Column34" dataDxfId="6704"/>
    <tableColumn id="35" name="Column35" dataDxfId="6705"/>
    <tableColumn id="36" name="Column36" dataDxfId="6706"/>
    <tableColumn id="37" name="Column37" dataDxfId="6707"/>
    <tableColumn id="38" name="Column38" dataDxfId="6708"/>
    <tableColumn id="39" name="Column39" dataDxfId="6709"/>
    <tableColumn id="40" name="Column40" dataDxfId="6710"/>
    <tableColumn id="41" name="Column41" dataDxfId="6711"/>
    <tableColumn id="42" name="Column42" dataDxfId="6712"/>
    <tableColumn id="43" name="Column43" dataDxfId="6713"/>
    <tableColumn id="44" name="Column44" dataDxfId="6714"/>
    <tableColumn id="45" name="Column45" dataDxfId="6715"/>
    <tableColumn id="46" name="Column46" dataDxfId="6716"/>
    <tableColumn id="47" name="Column47" dataDxfId="6717"/>
    <tableColumn id="48" name="Column48" dataDxfId="6718"/>
    <tableColumn id="49" name="Column49" dataDxfId="6719"/>
    <tableColumn id="50" name="Column50" dataDxfId="6720"/>
    <tableColumn id="51" name="Column51" dataDxfId="6721"/>
    <tableColumn id="52" name="Column52" dataDxfId="6722"/>
    <tableColumn id="53" name="Column53" dataDxfId="6723"/>
    <tableColumn id="54" name="Column54" dataDxfId="6724"/>
    <tableColumn id="55" name="Column55" dataDxfId="6725"/>
    <tableColumn id="56" name="Column56" dataDxfId="6726"/>
    <tableColumn id="57" name="Column57" dataDxfId="6727"/>
    <tableColumn id="58" name="Column58" dataDxfId="6728"/>
    <tableColumn id="59" name="Column59" dataDxfId="6729"/>
    <tableColumn id="60" name="Column60" dataDxfId="6730"/>
    <tableColumn id="61" name="Column61" dataDxfId="6731"/>
    <tableColumn id="62" name="Column62" dataDxfId="6732"/>
    <tableColumn id="63" name="Column63" dataDxfId="6733"/>
    <tableColumn id="64" name="Column64" dataDxfId="6734"/>
    <tableColumn id="65" name="Column65" dataDxfId="6735"/>
    <tableColumn id="66" name="Column66" dataDxfId="6736"/>
    <tableColumn id="67" name="Column67" dataDxfId="6737"/>
    <tableColumn id="68" name="Column68" dataDxfId="6738"/>
  </tableColumns>
  <tableStyleInfo name="Copy of Oct-2024-Roster-style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B38:BP44" headerRowCount="0">
  <tableColumns count="67">
    <tableColumn id="1" name="Column1" dataDxfId="6739"/>
    <tableColumn id="2" name="Column2" dataDxfId="6740"/>
    <tableColumn id="3" name="Column3" dataDxfId="6741"/>
    <tableColumn id="4" name="Column4" dataDxfId="6742"/>
    <tableColumn id="5" name="Column5" dataDxfId="6743"/>
    <tableColumn id="6" name="Column6" dataDxfId="6744"/>
    <tableColumn id="7" name="Column7" dataDxfId="6745"/>
    <tableColumn id="8" name="Column8" dataDxfId="6746"/>
    <tableColumn id="9" name="Column9" dataDxfId="6747"/>
    <tableColumn id="10" name="Column10" dataDxfId="6748"/>
    <tableColumn id="11" name="Column11" dataDxfId="6749"/>
    <tableColumn id="12" name="Column12" dataDxfId="6750"/>
    <tableColumn id="13" name="Column13" dataDxfId="6751"/>
    <tableColumn id="14" name="Column14" dataDxfId="6752"/>
    <tableColumn id="15" name="Column15" dataDxfId="6753"/>
    <tableColumn id="16" name="Column16" dataDxfId="6754"/>
    <tableColumn id="17" name="Column17" dataDxfId="6755"/>
    <tableColumn id="18" name="Column18" dataDxfId="6756"/>
    <tableColumn id="19" name="Column19" dataDxfId="6757"/>
    <tableColumn id="20" name="Column20" dataDxfId="6758"/>
    <tableColumn id="21" name="Column21" dataDxfId="6759"/>
    <tableColumn id="22" name="Column22" dataDxfId="6760"/>
    <tableColumn id="23" name="Column23" dataDxfId="6761"/>
    <tableColumn id="24" name="Column24" dataDxfId="6762"/>
    <tableColumn id="25" name="Column25" dataDxfId="6763"/>
    <tableColumn id="26" name="Column26" dataDxfId="6764"/>
    <tableColumn id="27" name="Column27" dataDxfId="6765"/>
    <tableColumn id="28" name="Column28" dataDxfId="6766"/>
    <tableColumn id="29" name="Column29" dataDxfId="6767"/>
    <tableColumn id="30" name="Column30" dataDxfId="6768"/>
    <tableColumn id="31" name="Column31" dataDxfId="6769"/>
    <tableColumn id="32" name="Column32" dataDxfId="6770"/>
    <tableColumn id="33" name="Column33" dataDxfId="6771"/>
    <tableColumn id="34" name="Column34" dataDxfId="6772"/>
    <tableColumn id="35" name="Column35" dataDxfId="6773"/>
    <tableColumn id="36" name="Column36" dataDxfId="6774"/>
    <tableColumn id="37" name="Column37" dataDxfId="6775"/>
    <tableColumn id="38" name="Column38" dataDxfId="6776"/>
    <tableColumn id="39" name="Column39" dataDxfId="6777"/>
    <tableColumn id="40" name="Column40" dataDxfId="6778"/>
    <tableColumn id="41" name="Column41" dataDxfId="6779"/>
    <tableColumn id="42" name="Column42" dataDxfId="6780"/>
    <tableColumn id="43" name="Column43" dataDxfId="6781"/>
    <tableColumn id="44" name="Column44" dataDxfId="6782"/>
    <tableColumn id="45" name="Column45" dataDxfId="6783"/>
    <tableColumn id="46" name="Column46" dataDxfId="6784"/>
    <tableColumn id="47" name="Column47" dataDxfId="6785"/>
    <tableColumn id="48" name="Column48" dataDxfId="6786"/>
    <tableColumn id="49" name="Column49" dataDxfId="6787"/>
    <tableColumn id="50" name="Column50" dataDxfId="6788"/>
    <tableColumn id="51" name="Column51" dataDxfId="6789"/>
    <tableColumn id="52" name="Column52" dataDxfId="6790"/>
    <tableColumn id="53" name="Column53" dataDxfId="6791"/>
    <tableColumn id="54" name="Column54" dataDxfId="6792"/>
    <tableColumn id="55" name="Column55" dataDxfId="6793"/>
    <tableColumn id="56" name="Column56" dataDxfId="6794"/>
    <tableColumn id="57" name="Column57" dataDxfId="6795"/>
    <tableColumn id="58" name="Column58" dataDxfId="6796"/>
    <tableColumn id="59" name="Column59" dataDxfId="6797"/>
    <tableColumn id="60" name="Column60" dataDxfId="6798"/>
    <tableColumn id="61" name="Column61" dataDxfId="6799"/>
    <tableColumn id="62" name="Column62" dataDxfId="6800"/>
    <tableColumn id="63" name="Column63" dataDxfId="6801"/>
    <tableColumn id="64" name="Column64" dataDxfId="6802"/>
    <tableColumn id="65" name="Column65" dataDxfId="6803"/>
    <tableColumn id="66" name="Column66" dataDxfId="6804"/>
    <tableColumn id="67" name="Column67" dataDxfId="6805"/>
  </tableColumns>
  <tableStyleInfo name="Copy of Oct-2024-Roster-style 2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A5:BP31" headerRowCount="0">
  <tableColumns count="68">
    <tableColumn id="1" name="Column1" dataDxfId="6806"/>
    <tableColumn id="2" name="Column2" dataDxfId="6807"/>
    <tableColumn id="3" name="Column3" dataDxfId="6808"/>
    <tableColumn id="4" name="Column4" dataDxfId="6809"/>
    <tableColumn id="5" name="Column5" dataDxfId="6810"/>
    <tableColumn id="6" name="Column6" dataDxfId="6811"/>
    <tableColumn id="7" name="Column7" dataDxfId="6812"/>
    <tableColumn id="8" name="Column8" dataDxfId="6813"/>
    <tableColumn id="9" name="Column9" dataDxfId="6814"/>
    <tableColumn id="10" name="Column10" dataDxfId="6815"/>
    <tableColumn id="11" name="Column11" dataDxfId="6816"/>
    <tableColumn id="12" name="Column12" dataDxfId="6817"/>
    <tableColumn id="13" name="Column13" dataDxfId="6818"/>
    <tableColumn id="14" name="Column14" dataDxfId="6819"/>
    <tableColumn id="15" name="Column15" dataDxfId="6820"/>
    <tableColumn id="16" name="Column16" dataDxfId="6821"/>
    <tableColumn id="17" name="Column17" dataDxfId="6822"/>
    <tableColumn id="18" name="Column18" dataDxfId="6823"/>
    <tableColumn id="19" name="Column19" dataDxfId="6824"/>
    <tableColumn id="20" name="Column20" dataDxfId="6825"/>
    <tableColumn id="21" name="Column21" dataDxfId="6826"/>
    <tableColumn id="22" name="Column22" dataDxfId="6827"/>
    <tableColumn id="23" name="Column23" dataDxfId="6828"/>
    <tableColumn id="24" name="Column24" dataDxfId="6829"/>
    <tableColumn id="25" name="Column25" dataDxfId="6830"/>
    <tableColumn id="26" name="Column26" dataDxfId="6831"/>
    <tableColumn id="27" name="Column27" dataDxfId="6832"/>
    <tableColumn id="28" name="Column28" dataDxfId="6833"/>
    <tableColumn id="29" name="Column29" dataDxfId="6834"/>
    <tableColumn id="30" name="Column30" dataDxfId="6835"/>
    <tableColumn id="31" name="Column31" dataDxfId="6836"/>
    <tableColumn id="32" name="Column32" dataDxfId="6837"/>
    <tableColumn id="33" name="Column33" dataDxfId="6838"/>
    <tableColumn id="34" name="Column34" dataDxfId="6839"/>
    <tableColumn id="35" name="Column35" dataDxfId="6840"/>
    <tableColumn id="36" name="Column36" dataDxfId="6841"/>
    <tableColumn id="37" name="Column37" dataDxfId="6842"/>
    <tableColumn id="38" name="Column38" dataDxfId="6843"/>
    <tableColumn id="39" name="Column39" dataDxfId="6844"/>
    <tableColumn id="40" name="Column40" dataDxfId="6845"/>
    <tableColumn id="41" name="Column41" dataDxfId="6846"/>
    <tableColumn id="42" name="Column42" dataDxfId="6847"/>
    <tableColumn id="43" name="Column43" dataDxfId="6848"/>
    <tableColumn id="44" name="Column44" dataDxfId="6849"/>
    <tableColumn id="45" name="Column45" dataDxfId="6850"/>
    <tableColumn id="46" name="Column46" dataDxfId="6851"/>
    <tableColumn id="47" name="Column47" dataDxfId="6852"/>
    <tableColumn id="48" name="Column48" dataDxfId="6853"/>
    <tableColumn id="49" name="Column49" dataDxfId="6854"/>
    <tableColumn id="50" name="Column50" dataDxfId="6855"/>
    <tableColumn id="51" name="Column51" dataDxfId="6856"/>
    <tableColumn id="52" name="Column52" dataDxfId="6857"/>
    <tableColumn id="53" name="Column53" dataDxfId="6858"/>
    <tableColumn id="54" name="Column54" dataDxfId="6859"/>
    <tableColumn id="55" name="Column55" dataDxfId="6860"/>
    <tableColumn id="56" name="Column56" dataDxfId="6861"/>
    <tableColumn id="57" name="Column57" dataDxfId="6862"/>
    <tableColumn id="58" name="Column58" dataDxfId="6863"/>
    <tableColumn id="59" name="Column59" dataDxfId="6864"/>
    <tableColumn id="60" name="Column60" dataDxfId="6865"/>
    <tableColumn id="61" name="Column61" dataDxfId="6866"/>
    <tableColumn id="62" name="Column62" dataDxfId="6867"/>
    <tableColumn id="63" name="Column63" dataDxfId="6868"/>
    <tableColumn id="64" name="Column64" dataDxfId="6869"/>
    <tableColumn id="65" name="Column65" dataDxfId="6870"/>
    <tableColumn id="66" name="Column66" dataDxfId="6871"/>
    <tableColumn id="67" name="Column67" dataDxfId="6872"/>
    <tableColumn id="68" name="Column68" dataDxfId="6873"/>
  </tableColumns>
  <tableStyleInfo name="Copy of Sep-2024 IF AMPT GUYS F-style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B32:BP38" headerRowCount="0">
  <tableColumns count="67">
    <tableColumn id="1" name="Column1" dataDxfId="6874"/>
    <tableColumn id="2" name="Column2" dataDxfId="6875"/>
    <tableColumn id="3" name="Column3" dataDxfId="6876"/>
    <tableColumn id="4" name="Column4" dataDxfId="6877"/>
    <tableColumn id="5" name="Column5" dataDxfId="6878"/>
    <tableColumn id="6" name="Column6" dataDxfId="6879"/>
    <tableColumn id="7" name="Column7" dataDxfId="6880"/>
    <tableColumn id="8" name="Column8" dataDxfId="6881"/>
    <tableColumn id="9" name="Column9" dataDxfId="6882"/>
    <tableColumn id="10" name="Column10" dataDxfId="6883"/>
    <tableColumn id="11" name="Column11" dataDxfId="6884"/>
    <tableColumn id="12" name="Column12" dataDxfId="6885"/>
    <tableColumn id="13" name="Column13" dataDxfId="6886"/>
    <tableColumn id="14" name="Column14" dataDxfId="6887"/>
    <tableColumn id="15" name="Column15" dataDxfId="6888"/>
    <tableColumn id="16" name="Column16" dataDxfId="6889"/>
    <tableColumn id="17" name="Column17" dataDxfId="6890"/>
    <tableColumn id="18" name="Column18" dataDxfId="6891"/>
    <tableColumn id="19" name="Column19" dataDxfId="6892"/>
    <tableColumn id="20" name="Column20" dataDxfId="6893"/>
    <tableColumn id="21" name="Column21" dataDxfId="6894"/>
    <tableColumn id="22" name="Column22" dataDxfId="6895"/>
    <tableColumn id="23" name="Column23" dataDxfId="6896"/>
    <tableColumn id="24" name="Column24" dataDxfId="6897"/>
    <tableColumn id="25" name="Column25" dataDxfId="6898"/>
    <tableColumn id="26" name="Column26" dataDxfId="6899"/>
    <tableColumn id="27" name="Column27" dataDxfId="6900"/>
    <tableColumn id="28" name="Column28" dataDxfId="6901"/>
    <tableColumn id="29" name="Column29" dataDxfId="6902"/>
    <tableColumn id="30" name="Column30" dataDxfId="6903"/>
    <tableColumn id="31" name="Column31" dataDxfId="6904"/>
    <tableColumn id="32" name="Column32" dataDxfId="6905"/>
    <tableColumn id="33" name="Column33" dataDxfId="6906"/>
    <tableColumn id="34" name="Column34" dataDxfId="6907"/>
    <tableColumn id="35" name="Column35" dataDxfId="6908"/>
    <tableColumn id="36" name="Column36" dataDxfId="6909"/>
    <tableColumn id="37" name="Column37" dataDxfId="6910"/>
    <tableColumn id="38" name="Column38" dataDxfId="6911"/>
    <tableColumn id="39" name="Column39" dataDxfId="6912"/>
    <tableColumn id="40" name="Column40" dataDxfId="6913"/>
    <tableColumn id="41" name="Column41" dataDxfId="6914"/>
    <tableColumn id="42" name="Column42" dataDxfId="6915"/>
    <tableColumn id="43" name="Column43" dataDxfId="6916"/>
    <tableColumn id="44" name="Column44" dataDxfId="6917"/>
    <tableColumn id="45" name="Column45" dataDxfId="6918"/>
    <tableColumn id="46" name="Column46" dataDxfId="6919"/>
    <tableColumn id="47" name="Column47" dataDxfId="6920"/>
    <tableColumn id="48" name="Column48" dataDxfId="6921"/>
    <tableColumn id="49" name="Column49" dataDxfId="6922"/>
    <tableColumn id="50" name="Column50" dataDxfId="6923"/>
    <tableColumn id="51" name="Column51" dataDxfId="6924"/>
    <tableColumn id="52" name="Column52" dataDxfId="6925"/>
    <tableColumn id="53" name="Column53" dataDxfId="6926"/>
    <tableColumn id="54" name="Column54" dataDxfId="6927"/>
    <tableColumn id="55" name="Column55" dataDxfId="6928"/>
    <tableColumn id="56" name="Column56" dataDxfId="6929"/>
    <tableColumn id="57" name="Column57" dataDxfId="6930"/>
    <tableColumn id="58" name="Column58" dataDxfId="6931"/>
    <tableColumn id="59" name="Column59" dataDxfId="6932"/>
    <tableColumn id="60" name="Column60" dataDxfId="6933"/>
    <tableColumn id="61" name="Column61" dataDxfId="6934"/>
    <tableColumn id="62" name="Column62" dataDxfId="6935"/>
    <tableColumn id="63" name="Column63" dataDxfId="6936"/>
    <tableColumn id="64" name="Column64" dataDxfId="6937"/>
    <tableColumn id="65" name="Column65" dataDxfId="6938"/>
    <tableColumn id="66" name="Column66" dataDxfId="6939"/>
    <tableColumn id="67" name="Column67" dataDxfId="6940"/>
  </tableColumns>
  <tableStyleInfo name="Copy of Sep-2024 IF AMPT GUYS F-style 2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E12:E38" headerRowCount="0">
  <tableColumns count="1">
    <tableColumn id="1" name="Column1" dataDxfId="6941"/>
  </tableColumns>
  <tableStyleInfo name="RMGP 0323-style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R3:S32" headerRowCount="0">
  <tableColumns count="2">
    <tableColumn id="1" name="Column1" dataDxfId="6942"/>
    <tableColumn id="2" name="Column2" dataDxfId="6943"/>
  </tableColumns>
  <tableStyleInfo name="0423 OFFs calculation-style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A4:A26" headerRowCount="0">
  <tableColumns count="1">
    <tableColumn id="1" name="Column1" dataDxfId="6944"/>
  </tableColumns>
  <tableStyleInfo name="0423 OFFs calculation-style 2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B4:H26" headerRowCount="0">
  <tableColumns count="7">
    <tableColumn id="1" name="Column1" dataDxfId="6945"/>
    <tableColumn id="2" name="Column2" dataDxfId="6946"/>
    <tableColumn id="3" name="Column3" dataDxfId="6947"/>
    <tableColumn id="4" name="Column4" dataDxfId="6948"/>
    <tableColumn id="5" name="Column5" dataDxfId="6949"/>
    <tableColumn id="6" name="Column6" dataDxfId="6950"/>
    <tableColumn id="7" name="Column7" dataDxfId="6951"/>
  </tableColumns>
  <tableStyleInfo name="0423 OFFs calculation-style 3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R3:S33" headerRowCount="0">
  <tableColumns count="2">
    <tableColumn id="1" name="Column1" dataDxfId="6952"/>
    <tableColumn id="2" name="Column2" dataDxfId="6953"/>
  </tableColumns>
  <tableStyleInfo name="0323 OFFs calculation-style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A4:A27" headerRowCount="0">
  <tableColumns count="1">
    <tableColumn id="1" name="Column1" dataDxfId="6954"/>
  </tableColumns>
  <tableStyleInfo name="0323 OFFs calculation-style 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B4:H27" headerRowCount="0">
  <tableColumns count="7">
    <tableColumn id="1" name="Column1" dataDxfId="6955"/>
    <tableColumn id="2" name="Column2" dataDxfId="6956"/>
    <tableColumn id="3" name="Column3" dataDxfId="6957"/>
    <tableColumn id="4" name="Column4" dataDxfId="6958"/>
    <tableColumn id="5" name="Column5" dataDxfId="6959"/>
    <tableColumn id="6" name="Column6" dataDxfId="6960"/>
    <tableColumn id="7" name="Column7" dataDxfId="6961"/>
  </tableColumns>
  <tableStyleInfo name="0323 OFFs calculation-style 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R3:S33" headerRowCount="0">
  <tableColumns count="2">
    <tableColumn id="1" name="Column1" dataDxfId="6962"/>
    <tableColumn id="2" name="Column2" dataDxfId="6963"/>
  </tableColumns>
  <tableStyleInfo name="0223 OFFs calculation-style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A4:A27" headerRowCount="0">
  <tableColumns count="1">
    <tableColumn id="1" name="Column1" dataDxfId="6964"/>
  </tableColumns>
  <tableStyleInfo name="0223 OFFs calculation-style 2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B4:G27" headerRowCount="0">
  <tableColumns count="6">
    <tableColumn id="1" name="Column1" dataDxfId="6965"/>
    <tableColumn id="2" name="Column2" dataDxfId="6966"/>
    <tableColumn id="3" name="Column3" dataDxfId="6967"/>
    <tableColumn id="4" name="Column4" dataDxfId="6968"/>
    <tableColumn id="5" name="Column5" dataDxfId="6969"/>
    <tableColumn id="6" name="Column6" dataDxfId="6970"/>
  </tableColumns>
  <tableStyleInfo name="0223 OFFs calculation-style 3" showFirstColumn="1" showLastColumn="1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table" Target="../tables/table2.xml"/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4" Type="http://schemas.openxmlformats.org/officeDocument/2006/relationships/table" Target="../tables/table9.xml"/><Relationship Id="rId3" Type="http://schemas.openxmlformats.org/officeDocument/2006/relationships/table" Target="../tables/table8.xml"/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4" Type="http://schemas.openxmlformats.org/officeDocument/2006/relationships/table" Target="../tables/table11.xml"/><Relationship Id="rId3" Type="http://schemas.openxmlformats.org/officeDocument/2006/relationships/table" Target="../tables/table10.xml"/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4" Type="http://schemas.openxmlformats.org/officeDocument/2006/relationships/table" Target="../tables/table13.xml"/><Relationship Id="rId3" Type="http://schemas.openxmlformats.org/officeDocument/2006/relationships/table" Target="../tables/table12.xml"/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table" Target="../tables/table30.xml"/></Relationships>
</file>

<file path=xl/worksheets/_rels/sheet17.xml.rels><?xml version="1.0" encoding="UTF-8" standalone="yes"?>
<Relationships xmlns="http://schemas.openxmlformats.org/package/2006/relationships"><Relationship Id="rId4" Type="http://schemas.openxmlformats.org/officeDocument/2006/relationships/table" Target="../tables/table33.xml"/><Relationship Id="rId3" Type="http://schemas.openxmlformats.org/officeDocument/2006/relationships/table" Target="../tables/table32.xml"/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8.xml.rels><?xml version="1.0" encoding="UTF-8" standalone="yes"?>
<Relationships xmlns="http://schemas.openxmlformats.org/package/2006/relationships"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table" Target="../tables/table36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table" Target="../tables/table38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table" Target="../tables/table42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table" Target="../tables/table44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table" Target="../tables/table48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table" Target="../tables/table50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table" Target="../tables/table54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table" Target="../tables/table56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table" Target="../tables/table58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table" Target="../tables/table62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table" Target="../tables/table64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table" Target="../tables/table66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table" Target="../tables/table68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table" Target="../tables/table70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table" Target="../tables/table72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table" Target="../tables/table74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table" Target="../tables/table76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table" Target="../tables/table78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table" Target="../tables/table8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table" Target="../tables/table82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table" Target="../tables/table84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table" Target="../tables/table86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8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table" Target="../tables/table89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table" Target="../tables/table91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table" Target="../tables/table9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table" Target="../tables/table95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table" Target="../tables/table97.x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table" Target="../tables/table99.x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table" Target="../tables/table101.x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table" Target="../tables/table103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5.xml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8.xml"/><Relationship Id="rId2" Type="http://schemas.openxmlformats.org/officeDocument/2006/relationships/table" Target="../tables/table107.xml"/><Relationship Id="rId1" Type="http://schemas.openxmlformats.org/officeDocument/2006/relationships/table" Target="../tables/table106.xml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1.xml"/><Relationship Id="rId2" Type="http://schemas.openxmlformats.org/officeDocument/2006/relationships/table" Target="../tables/table110.xml"/><Relationship Id="rId1" Type="http://schemas.openxmlformats.org/officeDocument/2006/relationships/table" Target="../tables/table109.xml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4.xml"/><Relationship Id="rId2" Type="http://schemas.openxmlformats.org/officeDocument/2006/relationships/table" Target="../tables/table113.xml"/><Relationship Id="rId1" Type="http://schemas.openxmlformats.org/officeDocument/2006/relationships/table" Target="../tables/table1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P42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33" width="9.24761904761905" customWidth="1"/>
    <col min="34" max="40" width="9.38095238095238" hidden="1" customWidth="1" outlineLevel="1"/>
    <col min="41" max="41" width="1.75238095238095" customWidth="1" collapsed="1"/>
    <col min="42" max="46" width="4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0</v>
      </c>
      <c r="B1" s="123" t="s">
        <v>1</v>
      </c>
      <c r="C1" s="610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2"/>
      <c r="D2" s="131"/>
      <c r="E2" s="131"/>
      <c r="F2" s="131"/>
      <c r="G2" s="131"/>
      <c r="H2" s="140"/>
      <c r="I2" s="131"/>
      <c r="J2" s="132"/>
      <c r="K2" s="131"/>
      <c r="L2" s="132"/>
      <c r="M2" s="132"/>
      <c r="N2" s="140"/>
      <c r="O2" s="140"/>
      <c r="P2" s="132"/>
      <c r="Q2" s="132"/>
      <c r="R2" s="132"/>
      <c r="S2" s="132"/>
      <c r="T2" s="140"/>
      <c r="U2" s="140"/>
      <c r="V2" s="132" t="s">
        <v>3</v>
      </c>
      <c r="W2" s="132" t="s">
        <v>4</v>
      </c>
      <c r="X2" s="140"/>
      <c r="Y2" s="131"/>
      <c r="Z2" s="131"/>
      <c r="AA2" s="131"/>
      <c r="AB2" s="132"/>
      <c r="AC2" s="140"/>
      <c r="AD2" s="140"/>
      <c r="AE2" s="140"/>
      <c r="AF2" s="140"/>
      <c r="AG2" s="140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44896</v>
      </c>
      <c r="D3" s="140">
        <f>C3+1</f>
        <v>44897</v>
      </c>
      <c r="E3" s="140">
        <f>D3+1</f>
        <v>44898</v>
      </c>
      <c r="F3" s="140">
        <f>E3+1</f>
        <v>44899</v>
      </c>
      <c r="G3" s="140">
        <f>F3+1</f>
        <v>44900</v>
      </c>
      <c r="H3" s="140">
        <f>G3+1</f>
        <v>44901</v>
      </c>
      <c r="I3" s="140">
        <f>H3+1</f>
        <v>44902</v>
      </c>
      <c r="J3" s="140">
        <f>I3+1</f>
        <v>44903</v>
      </c>
      <c r="K3" s="140">
        <f>J3+1</f>
        <v>44904</v>
      </c>
      <c r="L3" s="140">
        <f>K3+1</f>
        <v>44905</v>
      </c>
      <c r="M3" s="140">
        <f>L3+1</f>
        <v>44906</v>
      </c>
      <c r="N3" s="140">
        <f>M3+1</f>
        <v>44907</v>
      </c>
      <c r="O3" s="140">
        <f>N3+1</f>
        <v>44908</v>
      </c>
      <c r="P3" s="140">
        <f>O3+1</f>
        <v>44909</v>
      </c>
      <c r="Q3" s="140">
        <f>P3+1</f>
        <v>44910</v>
      </c>
      <c r="R3" s="140">
        <f>Q3+1</f>
        <v>44911</v>
      </c>
      <c r="S3" s="140">
        <f>R3+1</f>
        <v>44912</v>
      </c>
      <c r="T3" s="140">
        <f>S3+1</f>
        <v>44913</v>
      </c>
      <c r="U3" s="140">
        <f>T3+1</f>
        <v>44914</v>
      </c>
      <c r="V3" s="140">
        <f>U3+1</f>
        <v>44915</v>
      </c>
      <c r="W3" s="140">
        <f>V3+1</f>
        <v>44916</v>
      </c>
      <c r="X3" s="140">
        <f>W3+1</f>
        <v>44917</v>
      </c>
      <c r="Y3" s="140">
        <f>X3+1</f>
        <v>44918</v>
      </c>
      <c r="Z3" s="140">
        <f>Y3+1</f>
        <v>44919</v>
      </c>
      <c r="AA3" s="140">
        <f>Z3+1</f>
        <v>44920</v>
      </c>
      <c r="AB3" s="140">
        <f>AA3+1</f>
        <v>44921</v>
      </c>
      <c r="AC3" s="140">
        <f>AB3+1</f>
        <v>44922</v>
      </c>
      <c r="AD3" s="140">
        <f>AC3+1</f>
        <v>44923</v>
      </c>
      <c r="AE3" s="140">
        <f>AD3+1</f>
        <v>44924</v>
      </c>
      <c r="AF3" s="140">
        <f>AE3+1</f>
        <v>44925</v>
      </c>
      <c r="AG3" s="140">
        <f>AF3+1</f>
        <v>44926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4"/>
      <c r="AP3" s="144" t="s">
        <v>11</v>
      </c>
      <c r="AQ3" s="144" t="s">
        <v>12</v>
      </c>
      <c r="AR3" s="144" t="s">
        <v>13</v>
      </c>
      <c r="AS3" s="144" t="s">
        <v>14</v>
      </c>
      <c r="AT3" s="144" t="s">
        <v>15</v>
      </c>
      <c r="AU3" s="144" t="s">
        <v>16</v>
      </c>
      <c r="AV3" s="144" t="s">
        <v>17</v>
      </c>
      <c r="AW3" s="144" t="s">
        <v>18</v>
      </c>
      <c r="AX3" s="144" t="s">
        <v>19</v>
      </c>
      <c r="AY3" s="144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Thu</v>
      </c>
      <c r="D4" s="147" t="str">
        <f>TEXT(D3,"ddd")</f>
        <v>Fri</v>
      </c>
      <c r="E4" s="147" t="str">
        <f>TEXT(E3,"ddd")</f>
        <v>Sat</v>
      </c>
      <c r="F4" s="147" t="str">
        <f>TEXT(F3,"ddd")</f>
        <v>Sun</v>
      </c>
      <c r="G4" s="147" t="str">
        <f>TEXT(G3,"ddd")</f>
        <v>Mon</v>
      </c>
      <c r="H4" s="147" t="str">
        <f>TEXT(H3,"ddd")</f>
        <v>Tue</v>
      </c>
      <c r="I4" s="147" t="str">
        <f>TEXT(I3,"ddd")</f>
        <v>Wed</v>
      </c>
      <c r="J4" s="147" t="str">
        <f>TEXT(J3,"ddd")</f>
        <v>Thu</v>
      </c>
      <c r="K4" s="147" t="str">
        <f>TEXT(K3,"ddd")</f>
        <v>Fri</v>
      </c>
      <c r="L4" s="147" t="str">
        <f>TEXT(L3,"ddd")</f>
        <v>Sat</v>
      </c>
      <c r="M4" s="147" t="str">
        <f>TEXT(M3,"ddd")</f>
        <v>Sun</v>
      </c>
      <c r="N4" s="147" t="str">
        <f>TEXT(N3,"ddd")</f>
        <v>Mon</v>
      </c>
      <c r="O4" s="147" t="str">
        <f>TEXT(O3,"ddd")</f>
        <v>Tue</v>
      </c>
      <c r="P4" s="147" t="str">
        <f>TEXT(P3,"ddd")</f>
        <v>Wed</v>
      </c>
      <c r="Q4" s="147" t="str">
        <f>TEXT(Q3,"ddd")</f>
        <v>Thu</v>
      </c>
      <c r="R4" s="147" t="str">
        <f>TEXT(R3,"ddd")</f>
        <v>Fri</v>
      </c>
      <c r="S4" s="147" t="str">
        <f>TEXT(S3,"ddd")</f>
        <v>Sat</v>
      </c>
      <c r="T4" s="147" t="str">
        <f>TEXT(T3,"ddd")</f>
        <v>Sun</v>
      </c>
      <c r="U4" s="147" t="str">
        <f>TEXT(U3,"ddd")</f>
        <v>Mon</v>
      </c>
      <c r="V4" s="147" t="str">
        <f>TEXT(V3,"ddd")</f>
        <v>Tue</v>
      </c>
      <c r="W4" s="147" t="str">
        <f>TEXT(W3,"ddd")</f>
        <v>Wed</v>
      </c>
      <c r="X4" s="147" t="str">
        <f>TEXT(X3,"ddd")</f>
        <v>Thu</v>
      </c>
      <c r="Y4" s="147" t="str">
        <f>TEXT(Y3,"ddd")</f>
        <v>Fri</v>
      </c>
      <c r="Z4" s="147" t="str">
        <f>TEXT(Z3,"ddd")</f>
        <v>Sat</v>
      </c>
      <c r="AA4" s="147" t="str">
        <f>TEXT(AA3,"ddd")</f>
        <v>Sun</v>
      </c>
      <c r="AB4" s="147" t="str">
        <f>TEXT(AB3,"ddd")</f>
        <v>Mon</v>
      </c>
      <c r="AC4" s="147" t="str">
        <f>TEXT(AC3,"ddd")</f>
        <v>Tue</v>
      </c>
      <c r="AD4" s="147" t="str">
        <f>TEXT(AD3,"ddd")</f>
        <v>Wed</v>
      </c>
      <c r="AE4" s="147" t="str">
        <f>TEXT(AE3,"ddd")</f>
        <v>Thu</v>
      </c>
      <c r="AF4" s="147" t="str">
        <f>TEXT(AF3,"ddd")</f>
        <v>Fri</v>
      </c>
      <c r="AG4" s="147" t="str">
        <f>TEXT(AG3,"ddd")</f>
        <v>Sat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14" t="s">
        <v>41</v>
      </c>
      <c r="C5" s="186" t="s">
        <v>42</v>
      </c>
      <c r="D5" s="186"/>
      <c r="E5" s="186"/>
      <c r="F5" s="186"/>
      <c r="G5" s="186" t="s">
        <v>43</v>
      </c>
      <c r="H5" s="186"/>
      <c r="I5" s="186"/>
      <c r="J5" s="186" t="s">
        <v>44</v>
      </c>
      <c r="K5" s="186"/>
      <c r="L5" s="186"/>
      <c r="M5" s="186" t="s">
        <v>45</v>
      </c>
      <c r="N5" s="186"/>
      <c r="O5" s="186" t="s">
        <v>44</v>
      </c>
      <c r="P5" s="186"/>
      <c r="Q5" s="186" t="s">
        <v>46</v>
      </c>
      <c r="R5" s="186" t="s">
        <v>45</v>
      </c>
      <c r="S5" s="186"/>
      <c r="T5" s="186"/>
      <c r="U5" s="186" t="s">
        <v>47</v>
      </c>
      <c r="V5" s="186" t="s">
        <v>47</v>
      </c>
      <c r="W5" s="186" t="s">
        <v>47</v>
      </c>
      <c r="X5" s="186" t="s">
        <v>48</v>
      </c>
      <c r="Y5" s="186" t="s">
        <v>47</v>
      </c>
      <c r="Z5" s="186"/>
      <c r="AA5" s="186" t="s">
        <v>48</v>
      </c>
      <c r="AB5" s="186"/>
      <c r="AC5" s="186" t="s">
        <v>45</v>
      </c>
      <c r="AD5" s="186" t="s">
        <v>47</v>
      </c>
      <c r="AE5" s="186" t="s">
        <v>47</v>
      </c>
      <c r="AF5" s="186" t="s">
        <v>45</v>
      </c>
      <c r="AG5" s="186"/>
      <c r="AH5" s="157">
        <f>COUNTIF($C5:$AG5,AH$4)</f>
        <v>2</v>
      </c>
      <c r="AI5" s="158">
        <f>COUNTIF($C5:$AG5,AI$4)</f>
        <v>2</v>
      </c>
      <c r="AJ5" s="157">
        <f>COUNTIF($C5:$AG5,AJ$4)</f>
        <v>4</v>
      </c>
      <c r="AK5" s="159">
        <f>COUNTIF($C5:$AG5,AK$4)</f>
        <v>0</v>
      </c>
      <c r="AL5" s="159">
        <f>COUNTIF($C5:$AG5,AL$4)</f>
        <v>0</v>
      </c>
      <c r="AM5" s="159">
        <f>COUNTIF($C5:$AG5,AM$4)</f>
        <v>0</v>
      </c>
      <c r="AN5" s="159">
        <f>COUNTIF($C5:$AG5,AN$4)</f>
        <v>0</v>
      </c>
      <c r="AO5" s="159"/>
      <c r="AP5" s="159">
        <f>SUMPRODUCT(--WEEKDAY(C$3:AG$3,2)&lt;6,--((C5:AG5="DM"))+(C5:AG5="CS1")+((C5:AG5="CS2"))+(C5:AG5="SB1")+(C5:AG5="AE")+(C5:AG5="EM"))</f>
        <v>0</v>
      </c>
      <c r="AQ5" s="159"/>
      <c r="AR5" s="159">
        <f>SUMPRODUCT(--WEEKDAY(C$3:AG$3,2)&gt;5,--((C5:AG5="DM"))+(C5:AG5="CS1")+((C5:AG5="CS2"))+(C5:AG5="SB1")+(C5:AG5="AE")+(C5:AG5="EM"))</f>
        <v>0</v>
      </c>
      <c r="AS5" s="159"/>
      <c r="AT5" s="159">
        <f>(AP5-AQ5)/2+(AR5-AS5)</f>
        <v>0</v>
      </c>
      <c r="AU5" s="159">
        <f>AH5+AI5+AJ5+AK5+AM5+AN5</f>
        <v>8</v>
      </c>
      <c r="AV5" s="159">
        <f>BF5+BG5+BI5+BD5+BB5+AZ5+BK5</f>
        <v>0</v>
      </c>
      <c r="AW5" s="159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COUNTIF(C5:AG5,"*BRT*")</f>
        <v>0</v>
      </c>
      <c r="AZ5" s="159">
        <f>COUNTIF(D5:AH5,"*$BTP*")</f>
        <v>0</v>
      </c>
      <c r="BA5" s="159" t="e">
        <f>AZ5*('Setting key Duty'!$I$13+'Setting key Duty'!$I$12+'Setting key Duty'!$I$11)</f>
        <v>#VALUE!</v>
      </c>
      <c r="BB5" s="159">
        <f>COUNTIF(D5:AH5,"*$L*")</f>
        <v>0</v>
      </c>
      <c r="BC5" s="159" t="e">
        <f>BB5*('Setting key Duty'!$I$13+'Setting key Duty'!$I$9)</f>
        <v>#VALUE!</v>
      </c>
      <c r="BD5" s="159">
        <f>COUNTIF(D5:AH5,"*$M*")</f>
        <v>0</v>
      </c>
      <c r="BE5" s="159">
        <f>BD5*('Setting key Duty'!$I$8+'Setting key Duty'!$I$9+'Setting key Duty'!$I$12)</f>
        <v>0</v>
      </c>
      <c r="BF5" s="159">
        <f>COUNTIF(D5:AH5,"*$N*")</f>
        <v>0</v>
      </c>
      <c r="BG5" s="159">
        <f>COUNTIF(D5:AH5,"*$PM*")</f>
        <v>0</v>
      </c>
      <c r="BH5" s="159">
        <f>BG5*('Setting key Duty'!$I$9)</f>
        <v>0</v>
      </c>
      <c r="BI5" s="159">
        <f>COUNTIF(D5:AH5,"*$AM*")</f>
        <v>0</v>
      </c>
      <c r="BJ5" s="159">
        <f>BI5*('Setting key Duty'!$I$12+'Setting key Duty'!$I$8)</f>
        <v>0</v>
      </c>
      <c r="BK5" s="159">
        <f>COUNTIF(D5:AH5,"*$FC*")</f>
        <v>0</v>
      </c>
      <c r="BL5" s="159">
        <f>BK5*('Setting key Duty'!$J$11+'Setting key Duty'!$I$8)</f>
        <v>0</v>
      </c>
      <c r="BM5" s="159">
        <f>COUNTIF($C5:$AG5,BM$4)</f>
        <v>0</v>
      </c>
      <c r="BN5" s="159">
        <f>COUNTIF($C5:$AG5,BN$4)</f>
        <v>0</v>
      </c>
      <c r="BO5" s="159">
        <f>COUNTIF($C5:$AG5,BO$4)</f>
        <v>6</v>
      </c>
      <c r="BP5" s="160"/>
    </row>
    <row r="6" ht="19.5" customHeight="1" spans="1:68">
      <c r="A6" s="19"/>
      <c r="B6" s="14" t="s">
        <v>49</v>
      </c>
      <c r="C6" s="186"/>
      <c r="D6" s="186"/>
      <c r="E6" s="186" t="s">
        <v>44</v>
      </c>
      <c r="F6" s="186"/>
      <c r="G6" s="186"/>
      <c r="H6" s="186" t="s">
        <v>50</v>
      </c>
      <c r="I6" s="186" t="s">
        <v>43</v>
      </c>
      <c r="J6" s="186"/>
      <c r="K6" s="186"/>
      <c r="L6" s="186" t="s">
        <v>44</v>
      </c>
      <c r="M6" s="186"/>
      <c r="N6" s="186" t="s">
        <v>48</v>
      </c>
      <c r="O6" s="186" t="s">
        <v>51</v>
      </c>
      <c r="P6" s="186" t="s">
        <v>52</v>
      </c>
      <c r="Q6" s="186" t="s">
        <v>46</v>
      </c>
      <c r="R6" s="186" t="s">
        <v>47</v>
      </c>
      <c r="S6" s="186" t="s">
        <v>53</v>
      </c>
      <c r="T6" s="186" t="s">
        <v>53</v>
      </c>
      <c r="U6" s="186" t="s">
        <v>53</v>
      </c>
      <c r="V6" s="186" t="s">
        <v>53</v>
      </c>
      <c r="W6" s="186" t="s">
        <v>53</v>
      </c>
      <c r="X6" s="186" t="s">
        <v>53</v>
      </c>
      <c r="Y6" s="186" t="s">
        <v>53</v>
      </c>
      <c r="Z6" s="186" t="s">
        <v>53</v>
      </c>
      <c r="AA6" s="186" t="s">
        <v>53</v>
      </c>
      <c r="AB6" s="186" t="s">
        <v>53</v>
      </c>
      <c r="AD6" s="186" t="s">
        <v>45</v>
      </c>
      <c r="AE6" s="186"/>
      <c r="AF6" s="186" t="s">
        <v>48</v>
      </c>
      <c r="AG6" s="186"/>
      <c r="AH6" s="157">
        <f>COUNTIF($C6:$AG6,AH$4)</f>
        <v>2</v>
      </c>
      <c r="AI6" s="158">
        <f>COUNTIF($C6:$AG6,AI$4)</f>
        <v>2</v>
      </c>
      <c r="AJ6" s="157">
        <f>COUNTIF($C6:$AG6,AJ$4)</f>
        <v>1</v>
      </c>
      <c r="AK6" s="159">
        <f>COUNTIF($C6:$AG6,AK$4)</f>
        <v>1</v>
      </c>
      <c r="AL6" s="159">
        <f>COUNTIF($C6:$AG6,AL$4)</f>
        <v>0</v>
      </c>
      <c r="AM6" s="159">
        <f>COUNTIF($C6:$AG6,AM$4)</f>
        <v>0</v>
      </c>
      <c r="AN6" s="159">
        <f>COUNTIF($C6:$AG6,AN$4)</f>
        <v>0</v>
      </c>
      <c r="AO6" s="159"/>
      <c r="AP6" s="159">
        <f>SUMPRODUCT(--WEEKDAY(C$3:AG$3,2)&lt;6,--((C6:AG6="DM"))+(C6:AG6="CS1")+((C6:AG6="CS2"))+(C6:AG6="SB1")+(C6:AG6="AE")+(C6:AG6="EM"))</f>
        <v>0</v>
      </c>
      <c r="AQ6" s="159"/>
      <c r="AR6" s="159">
        <f>SUMPRODUCT(--WEEKDAY(C$3:AG$3,2)&gt;5,--((C6:AG6="DM"))+(C6:AG6="CS1")+((C6:AG6="CS2"))+(C6:AG6="SB1")+(C6:AG6="AE")+(C6:AG6="EM"))</f>
        <v>0</v>
      </c>
      <c r="AS6" s="159"/>
      <c r="AT6" s="159">
        <f>(AP6-AQ6)/2+(AR6-AS6)</f>
        <v>0</v>
      </c>
      <c r="AU6" s="159">
        <f>AH6+AI6+AJ6+AK6+AM6+AN6</f>
        <v>6</v>
      </c>
      <c r="AV6" s="159">
        <f>BF6+BG6+BI6+BD6+BB6+AZ6+BK6</f>
        <v>0</v>
      </c>
      <c r="AW6" s="159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COUNTIF(C6:AG6,"*BRT*")</f>
        <v>0</v>
      </c>
      <c r="AZ6" s="159">
        <f>COUNTIF(D6:AH6,"*$BTP*")</f>
        <v>0</v>
      </c>
      <c r="BA6" s="159" t="e">
        <f>AZ6*('Setting key Duty'!$I$13+'Setting key Duty'!$I$12+'Setting key Duty'!$I$11)</f>
        <v>#VALUE!</v>
      </c>
      <c r="BB6" s="159">
        <f>COUNTIF(D6:AH6,"*$L*")</f>
        <v>0</v>
      </c>
      <c r="BC6" s="159" t="e">
        <f>BB6*('Setting key Duty'!$I$13+'Setting key Duty'!$I$9)</f>
        <v>#VALUE!</v>
      </c>
      <c r="BD6" s="159">
        <f>COUNTIF(D6:AH6,"*$M*")</f>
        <v>0</v>
      </c>
      <c r="BE6" s="159">
        <f>BD6*('Setting key Duty'!$I$8+'Setting key Duty'!$I$9+'Setting key Duty'!$I$12)</f>
        <v>0</v>
      </c>
      <c r="BF6" s="159">
        <f>COUNTIF(D6:AH6,"*$N*")</f>
        <v>0</v>
      </c>
      <c r="BG6" s="159">
        <f>COUNTIF(D6:AH6,"*$PM*")</f>
        <v>0</v>
      </c>
      <c r="BH6" s="159">
        <f>BG6*('Setting key Duty'!$I$9)</f>
        <v>0</v>
      </c>
      <c r="BI6" s="159">
        <f>COUNTIF(D6:AH6,"*$AM*")</f>
        <v>0</v>
      </c>
      <c r="BJ6" s="159">
        <f>BI6*('Setting key Duty'!$I$12+'Setting key Duty'!$I$8)</f>
        <v>0</v>
      </c>
      <c r="BK6" s="159">
        <f>COUNTIF(D6:AH6,"*$FC*")</f>
        <v>0</v>
      </c>
      <c r="BL6" s="159">
        <f>BK6*('Setting key Duty'!$J$11+'Setting key Duty'!$I$8)</f>
        <v>0</v>
      </c>
      <c r="BM6" s="159">
        <f>COUNTIF($C6:$AG6,BM$4)</f>
        <v>0</v>
      </c>
      <c r="BN6" s="159">
        <f>COUNTIF($C6:$AG6,BN$4)</f>
        <v>0</v>
      </c>
      <c r="BO6" s="159">
        <f>COUNTIF($C6:$AG6,BO$4)</f>
        <v>1</v>
      </c>
      <c r="BP6" s="160"/>
    </row>
    <row r="7" ht="19.5" customHeight="1" spans="1:68">
      <c r="A7" s="19"/>
      <c r="B7" s="614" t="s">
        <v>54</v>
      </c>
      <c r="C7" s="186"/>
      <c r="D7" s="186" t="s">
        <v>42</v>
      </c>
      <c r="E7" s="668" t="s">
        <v>55</v>
      </c>
      <c r="F7" s="186"/>
      <c r="G7" s="186" t="s">
        <v>47</v>
      </c>
      <c r="H7" s="186"/>
      <c r="I7" s="186"/>
      <c r="J7" s="186" t="s">
        <v>56</v>
      </c>
      <c r="K7" s="186" t="s">
        <v>56</v>
      </c>
      <c r="L7" s="186"/>
      <c r="M7" s="186"/>
      <c r="N7" s="186"/>
      <c r="O7" s="186"/>
      <c r="P7" s="186" t="s">
        <v>57</v>
      </c>
      <c r="Q7" s="186" t="s">
        <v>52</v>
      </c>
      <c r="R7" s="186"/>
      <c r="S7" s="186"/>
      <c r="T7" s="186"/>
      <c r="U7" s="186"/>
      <c r="V7" s="186" t="s">
        <v>56</v>
      </c>
      <c r="W7" s="186"/>
      <c r="X7" s="186" t="s">
        <v>56</v>
      </c>
      <c r="Y7" s="186"/>
      <c r="Z7" s="186"/>
      <c r="AA7" s="186"/>
      <c r="AB7" s="186"/>
      <c r="AC7" s="186" t="s">
        <v>47</v>
      </c>
      <c r="AD7" s="186" t="s">
        <v>47</v>
      </c>
      <c r="AE7" s="186" t="s">
        <v>47</v>
      </c>
      <c r="AF7" s="186" t="s">
        <v>47</v>
      </c>
      <c r="AG7" s="186"/>
      <c r="AH7" s="157">
        <f>COUNTIF($C7:$AG7,AH$4)</f>
        <v>0</v>
      </c>
      <c r="AI7" s="158">
        <f>COUNTIF($C7:$AG7,AI$4)</f>
        <v>0</v>
      </c>
      <c r="AJ7" s="157">
        <f>COUNTIF($C7:$AG7,AJ$4)</f>
        <v>0</v>
      </c>
      <c r="AK7" s="159">
        <f>COUNTIF($C7:$AG7,AK$4)</f>
        <v>0</v>
      </c>
      <c r="AL7" s="159">
        <f>COUNTIF($C7:$AG7,AL$4)</f>
        <v>4</v>
      </c>
      <c r="AM7" s="159">
        <f>COUNTIF($C7:$AG7,AM$4)</f>
        <v>0</v>
      </c>
      <c r="AN7" s="159">
        <f>COUNTIF($C7:$AG7,AN$4)</f>
        <v>0</v>
      </c>
      <c r="AO7" s="159"/>
      <c r="AP7" s="159">
        <f>SUMPRODUCT(--WEEKDAY(C$3:AG$3,2)&lt;6,--((C7:AG7="DM"))+(C7:AG7="CS1")+((C7:AG7="CS2"))+(C7:AG7="SB1")+(C7:AG7="AE")+(C7:AG7="EM"))</f>
        <v>0</v>
      </c>
      <c r="AQ7" s="159"/>
      <c r="AR7" s="159">
        <f>SUMPRODUCT(--WEEKDAY(C$3:AG$3,2)&gt;5,--((C7:AG7="DM"))+(C7:AG7="CS1")+((C7:AG7="CS2"))+(C7:AG7="SB1")+(C7:AG7="AE")+(C7:AG7="EM"))</f>
        <v>0</v>
      </c>
      <c r="AS7" s="159"/>
      <c r="AT7" s="159">
        <f>(AP7-AQ7)/2+(AR7-AS7)</f>
        <v>0</v>
      </c>
      <c r="AU7" s="159">
        <f>AH7+AI7+AJ7+AK7+AM7+AN7</f>
        <v>0</v>
      </c>
      <c r="AV7" s="159">
        <f>BF7+BG7+BI7+BD7+BB7+AZ7+BK7</f>
        <v>0</v>
      </c>
      <c r="AW7" s="159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COUNTIF(C7:AG7,"*BRT*")</f>
        <v>0</v>
      </c>
      <c r="AZ7" s="159">
        <f>COUNTIF(D7:AH7,"*$BTP*")</f>
        <v>0</v>
      </c>
      <c r="BA7" s="159" t="e">
        <f>AZ7*('Setting key Duty'!$I$13+'Setting key Duty'!$I$12+'Setting key Duty'!$I$11)</f>
        <v>#VALUE!</v>
      </c>
      <c r="BB7" s="159">
        <f>COUNTIF(D7:AH7,"*$L*")</f>
        <v>0</v>
      </c>
      <c r="BC7" s="159" t="e">
        <f>BB7*('Setting key Duty'!$I$13+'Setting key Duty'!$I$9)</f>
        <v>#VALUE!</v>
      </c>
      <c r="BD7" s="159">
        <f>COUNTIF(D7:AH7,"*$M*")</f>
        <v>0</v>
      </c>
      <c r="BE7" s="159">
        <f>BD7*('Setting key Duty'!$I$8+'Setting key Duty'!$I$9+'Setting key Duty'!$I$12)</f>
        <v>0</v>
      </c>
      <c r="BF7" s="159">
        <f>COUNTIF(D7:AH7,"*$N*")</f>
        <v>0</v>
      </c>
      <c r="BG7" s="159">
        <f>COUNTIF(D7:AH7,"*$PM*")</f>
        <v>0</v>
      </c>
      <c r="BH7" s="159">
        <f>BG7*('Setting key Duty'!$I$9)</f>
        <v>0</v>
      </c>
      <c r="BI7" s="159">
        <f>COUNTIF(D7:AH7,"*$AM*")</f>
        <v>0</v>
      </c>
      <c r="BJ7" s="159">
        <f>BI7*('Setting key Duty'!$I$12+'Setting key Duty'!$I$8)</f>
        <v>0</v>
      </c>
      <c r="BK7" s="159">
        <f>COUNTIF(D7:AH7,"*$FC*")</f>
        <v>0</v>
      </c>
      <c r="BL7" s="159">
        <f>BK7*('Setting key Duty'!$J$11+'Setting key Duty'!$I$8)</f>
        <v>0</v>
      </c>
      <c r="BM7" s="159">
        <f>COUNTIF($C7:$AG7,BM$4)</f>
        <v>0</v>
      </c>
      <c r="BN7" s="159">
        <f>COUNTIF($C7:$AG7,BN$4)</f>
        <v>0</v>
      </c>
      <c r="BO7" s="159">
        <f>COUNTIF($C7:$AG7,BO$4)</f>
        <v>5</v>
      </c>
      <c r="BP7" s="160"/>
    </row>
    <row r="8" ht="19.5" customHeight="1" spans="1:68">
      <c r="A8" s="19"/>
      <c r="B8" s="14" t="s">
        <v>58</v>
      </c>
      <c r="C8" s="186" t="s">
        <v>47</v>
      </c>
      <c r="D8" s="186" t="s">
        <v>47</v>
      </c>
      <c r="E8" s="186"/>
      <c r="F8" s="186" t="s">
        <v>44</v>
      </c>
      <c r="G8" s="186" t="s">
        <v>47</v>
      </c>
      <c r="H8" s="186" t="s">
        <v>47</v>
      </c>
      <c r="I8" s="186" t="s">
        <v>45</v>
      </c>
      <c r="J8" s="186" t="s">
        <v>43</v>
      </c>
      <c r="K8" s="186" t="s">
        <v>47</v>
      </c>
      <c r="L8" s="186"/>
      <c r="M8" s="186"/>
      <c r="N8" s="186" t="s">
        <v>45</v>
      </c>
      <c r="O8" s="186" t="s">
        <v>51</v>
      </c>
      <c r="P8" s="186" t="s">
        <v>44</v>
      </c>
      <c r="Q8" s="186" t="s">
        <v>52</v>
      </c>
      <c r="R8" s="186" t="s">
        <v>59</v>
      </c>
      <c r="S8" s="155" t="s">
        <v>44</v>
      </c>
      <c r="T8" s="186"/>
      <c r="U8" s="186"/>
      <c r="V8" s="186" t="s">
        <v>48</v>
      </c>
      <c r="W8" s="186"/>
      <c r="X8" s="186" t="s">
        <v>60</v>
      </c>
      <c r="Y8" s="186" t="s">
        <v>47</v>
      </c>
      <c r="Z8" s="186" t="s">
        <v>44</v>
      </c>
      <c r="AA8" s="186"/>
      <c r="AB8" s="186" t="s">
        <v>44</v>
      </c>
      <c r="AC8" s="186" t="s">
        <v>47</v>
      </c>
      <c r="AD8" s="186" t="s">
        <v>47</v>
      </c>
      <c r="AE8" s="186" t="s">
        <v>47</v>
      </c>
      <c r="AF8" s="186" t="s">
        <v>47</v>
      </c>
      <c r="AG8" s="186"/>
      <c r="AH8" s="157">
        <f>COUNTIF($C8:$AG8,AH$4)</f>
        <v>1</v>
      </c>
      <c r="AI8" s="158">
        <f>COUNTIF($C8:$AG8,AI$4)</f>
        <v>5</v>
      </c>
      <c r="AJ8" s="157">
        <f>COUNTIF($C8:$AG8,AJ$4)</f>
        <v>2</v>
      </c>
      <c r="AK8" s="159">
        <f>COUNTIF($C8:$AG8,AK$4)</f>
        <v>0</v>
      </c>
      <c r="AL8" s="159">
        <f>COUNTIF($C8:$AG8,AL$4)</f>
        <v>0</v>
      </c>
      <c r="AM8" s="159">
        <f>COUNTIF($C8:$AG8,AM$4)</f>
        <v>0</v>
      </c>
      <c r="AN8" s="159">
        <f>COUNTIF($C8:$AG8,AN$4)</f>
        <v>0</v>
      </c>
      <c r="AO8" s="159"/>
      <c r="AP8" s="159">
        <f>SUMPRODUCT(--WEEKDAY(C$3:AG$3,2)&lt;6,--((C8:AG8="DM"))+(C8:AG8="CS1")+((C8:AG8="CS2"))+(C8:AG8="SB1")+(C8:AG8="AE")+(C8:AG8="EM"))</f>
        <v>0</v>
      </c>
      <c r="AQ8" s="159"/>
      <c r="AR8" s="159">
        <f>SUMPRODUCT(--WEEKDAY(C$3:AG$3,2)&gt;5,--((C8:AG8="DM"))+(C8:AG8="CS1")+((C8:AG8="CS2"))+(C8:AG8="SB1")+(C8:AG8="AE")+(C8:AG8="EM"))</f>
        <v>0</v>
      </c>
      <c r="AS8" s="159"/>
      <c r="AT8" s="159">
        <f>(AP8-AQ8)/2+(AR8-AS8)</f>
        <v>0</v>
      </c>
      <c r="AU8" s="159">
        <f>AH8+AI8+AJ8+AK8+AM8+AN8</f>
        <v>8</v>
      </c>
      <c r="AV8" s="159">
        <f>BF8+BG8+BI8+BD8+BB8+AZ8+BK8</f>
        <v>0</v>
      </c>
      <c r="AW8" s="159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COUNTIF(C8:AG8,"*BRT*")</f>
        <v>0</v>
      </c>
      <c r="AZ8" s="159">
        <f>COUNTIF(D8:AH8,"*$BTP*")</f>
        <v>0</v>
      </c>
      <c r="BA8" s="159" t="e">
        <f>AZ8*('Setting key Duty'!$I$13+'Setting key Duty'!$I$12+'Setting key Duty'!$I$11)</f>
        <v>#VALUE!</v>
      </c>
      <c r="BB8" s="159">
        <f>COUNTIF(D8:AH8,"*$L*")</f>
        <v>0</v>
      </c>
      <c r="BC8" s="159" t="e">
        <f>BB8*('Setting key Duty'!$I$13+'Setting key Duty'!$I$9)</f>
        <v>#VALUE!</v>
      </c>
      <c r="BD8" s="159">
        <f>COUNTIF(D8:AH8,"*$M*")</f>
        <v>0</v>
      </c>
      <c r="BE8" s="159">
        <f>BD8*('Setting key Duty'!$I$8+'Setting key Duty'!$I$9+'Setting key Duty'!$I$12)</f>
        <v>0</v>
      </c>
      <c r="BF8" s="159">
        <f>COUNTIF(D8:AH8,"*$N*")</f>
        <v>0</v>
      </c>
      <c r="BG8" s="159">
        <f>COUNTIF(D8:AH8,"*$PM*")</f>
        <v>0</v>
      </c>
      <c r="BH8" s="159">
        <f>BG8*('Setting key Duty'!$I$9)</f>
        <v>0</v>
      </c>
      <c r="BI8" s="159">
        <f>COUNTIF(D8:AH8,"*$AM*")</f>
        <v>0</v>
      </c>
      <c r="BJ8" s="159">
        <f>BI8*('Setting key Duty'!$I$12+'Setting key Duty'!$I$8)</f>
        <v>0</v>
      </c>
      <c r="BK8" s="159">
        <f>COUNTIF(D8:AH8,"*$FC*")</f>
        <v>0</v>
      </c>
      <c r="BL8" s="159">
        <f>BK8*('Setting key Duty'!$J$11+'Setting key Duty'!$I$8)</f>
        <v>0</v>
      </c>
      <c r="BM8" s="159">
        <f>COUNTIF($C8:$AG8,BM$4)</f>
        <v>0</v>
      </c>
      <c r="BN8" s="159">
        <f>COUNTIF($C8:$AG8,BN$4)</f>
        <v>0</v>
      </c>
      <c r="BO8" s="159">
        <f>COUNTIF($C8:$AG8,BO$4)</f>
        <v>10</v>
      </c>
      <c r="BP8" s="160"/>
    </row>
    <row r="9" ht="19.5" customHeight="1" spans="1:68">
      <c r="A9" s="19"/>
      <c r="B9" s="14" t="s">
        <v>61</v>
      </c>
      <c r="C9" s="186"/>
      <c r="D9" s="186" t="s">
        <v>62</v>
      </c>
      <c r="E9" s="186"/>
      <c r="F9" s="186"/>
      <c r="G9" s="186" t="s">
        <v>62</v>
      </c>
      <c r="H9" s="155"/>
      <c r="I9" s="155" t="s">
        <v>57</v>
      </c>
      <c r="J9" s="186"/>
      <c r="K9" s="186" t="s">
        <v>47</v>
      </c>
      <c r="L9" s="186"/>
      <c r="M9" s="186" t="s">
        <v>44</v>
      </c>
      <c r="N9" s="186"/>
      <c r="O9" s="186" t="s">
        <v>51</v>
      </c>
      <c r="Q9" s="155" t="s">
        <v>63</v>
      </c>
      <c r="R9" s="186"/>
      <c r="S9" s="186"/>
      <c r="T9" s="186"/>
      <c r="U9" s="186" t="s">
        <v>64</v>
      </c>
      <c r="V9" s="186" t="s">
        <v>46</v>
      </c>
      <c r="W9" s="186" t="s">
        <v>45</v>
      </c>
      <c r="X9" s="186" t="s">
        <v>65</v>
      </c>
      <c r="Y9" s="155" t="s">
        <v>66</v>
      </c>
      <c r="Z9" s="186"/>
      <c r="AA9" s="186"/>
      <c r="AB9" s="186" t="s">
        <v>45</v>
      </c>
      <c r="AC9" s="186"/>
      <c r="AD9" s="186" t="s">
        <v>48</v>
      </c>
      <c r="AE9" s="186" t="s">
        <v>43</v>
      </c>
      <c r="AF9" s="186"/>
      <c r="AG9" s="186" t="s">
        <v>45</v>
      </c>
      <c r="AH9" s="157">
        <f>COUNTIF($C9:$AG9,AH$4)</f>
        <v>1</v>
      </c>
      <c r="AI9" s="158">
        <f>COUNTIF($C9:$AG9,AI$4)</f>
        <v>1</v>
      </c>
      <c r="AJ9" s="157">
        <f>COUNTIF($C9:$AG9,AJ$4)</f>
        <v>3</v>
      </c>
      <c r="AK9" s="159">
        <f>COUNTIF($C9:$AG9,AK$4)</f>
        <v>0</v>
      </c>
      <c r="AL9" s="159">
        <f>COUNTIF($C9:$AG9,AL$4)</f>
        <v>0</v>
      </c>
      <c r="AM9" s="159">
        <f>COUNTIF($C9:$AG9,AM$4)</f>
        <v>2</v>
      </c>
      <c r="AN9" s="159">
        <f>COUNTIF($C9:$AG9,AN$4)</f>
        <v>0</v>
      </c>
      <c r="AO9" s="159"/>
      <c r="AP9" s="159">
        <f>SUMPRODUCT(--WEEKDAY(C$3:AG$3,2)&lt;6,--((C9:AG9="DM"))+(C9:AG9="CS1")+((C9:AG9="CS2"))+(C9:AG9="SB1")+(C9:AG9="AE")+(C9:AG9="EM"))</f>
        <v>0</v>
      </c>
      <c r="AQ9" s="159"/>
      <c r="AR9" s="159">
        <f>SUMPRODUCT(--WEEKDAY(C$3:AG$3,2)&gt;5,--((C9:AG9="DM"))+(C9:AG9="CS1")+((C9:AG9="CS2"))+(C9:AG9="SB1")+(C9:AG9="AE")+(C9:AG9="EM"))</f>
        <v>0</v>
      </c>
      <c r="AS9" s="159"/>
      <c r="AT9" s="159">
        <f>(AP9-AQ9)/2+(AR9-AS9)</f>
        <v>0</v>
      </c>
      <c r="AU9" s="159">
        <f>AH9+AI9+AJ9+AK9+AM9+AN9</f>
        <v>7</v>
      </c>
      <c r="AV9" s="159">
        <f>BF9+BG9+BI9+BD9+BB9+AZ9+BK9</f>
        <v>4</v>
      </c>
      <c r="AW9" s="159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COUNTIF(C9:AG9,"*BRT*")</f>
        <v>0</v>
      </c>
      <c r="AZ9" s="159">
        <f>COUNTIF(D9:AH9,"*$BTP*")</f>
        <v>0</v>
      </c>
      <c r="BA9" s="159" t="e">
        <f>AZ9*('Setting key Duty'!$I$13+'Setting key Duty'!$I$12+'Setting key Duty'!$I$11)</f>
        <v>#VALUE!</v>
      </c>
      <c r="BB9" s="159">
        <f>COUNTIF(D9:AH9,"*$L*")</f>
        <v>0</v>
      </c>
      <c r="BC9" s="159" t="e">
        <f>BB9*('Setting key Duty'!$I$13+'Setting key Duty'!$I$9)</f>
        <v>#VALUE!</v>
      </c>
      <c r="BD9" s="159">
        <f>COUNTIF(D9:AH9,"*$M*")</f>
        <v>0</v>
      </c>
      <c r="BE9" s="159">
        <f>BD9*('Setting key Duty'!$I$8+'Setting key Duty'!$I$9+'Setting key Duty'!$I$12)</f>
        <v>0</v>
      </c>
      <c r="BF9" s="159">
        <f>COUNTIF(D9:AH9,"*$N*")</f>
        <v>0</v>
      </c>
      <c r="BG9" s="159">
        <f>COUNTIF(D9:AH9,"*$PM*")</f>
        <v>2</v>
      </c>
      <c r="BH9" s="159">
        <f>BG9*('Setting key Duty'!$I$9)</f>
        <v>0.25</v>
      </c>
      <c r="BI9" s="159">
        <f>COUNTIF(D9:AH9,"*$AM*")</f>
        <v>2</v>
      </c>
      <c r="BJ9" s="159">
        <f>BI9*('Setting key Duty'!$I$12+'Setting key Duty'!$I$8)</f>
        <v>0.875</v>
      </c>
      <c r="BK9" s="159">
        <f>COUNTIF(D9:AH9,"*$FC*")</f>
        <v>0</v>
      </c>
      <c r="BL9" s="159">
        <f>BK9*('Setting key Duty'!$J$11+'Setting key Duty'!$I$8)</f>
        <v>0</v>
      </c>
      <c r="BM9" s="159">
        <f>COUNTIF($C9:$AG9,BM$4)</f>
        <v>0</v>
      </c>
      <c r="BN9" s="159">
        <f>COUNTIF($C9:$AG9,BN$4)</f>
        <v>0</v>
      </c>
      <c r="BO9" s="159">
        <f>COUNTIF($C9:$AG9,BO$4)</f>
        <v>1</v>
      </c>
      <c r="BP9" s="160"/>
    </row>
    <row r="10" ht="19.5" customHeight="1" spans="1:68">
      <c r="A10" s="19"/>
      <c r="B10" s="14" t="s">
        <v>67</v>
      </c>
      <c r="C10" s="186" t="s">
        <v>45</v>
      </c>
      <c r="D10" s="186"/>
      <c r="E10" s="186"/>
      <c r="F10" s="186"/>
      <c r="G10" s="186"/>
      <c r="H10" s="186" t="s">
        <v>44</v>
      </c>
      <c r="I10" s="186"/>
      <c r="J10" s="186"/>
      <c r="K10" s="186" t="s">
        <v>44</v>
      </c>
      <c r="L10" s="186"/>
      <c r="M10" s="186"/>
      <c r="N10" s="186"/>
      <c r="O10" s="186" t="s">
        <v>48</v>
      </c>
      <c r="P10" s="186"/>
      <c r="Q10" s="186" t="s">
        <v>46</v>
      </c>
      <c r="R10" s="186"/>
      <c r="S10" s="186"/>
      <c r="T10" s="186"/>
      <c r="U10" s="186" t="s">
        <v>45</v>
      </c>
      <c r="V10" s="20"/>
      <c r="W10" s="186" t="s">
        <v>44</v>
      </c>
      <c r="X10" s="186" t="s">
        <v>60</v>
      </c>
      <c r="Y10" s="186" t="s">
        <v>48</v>
      </c>
      <c r="Z10" s="186"/>
      <c r="AA10" s="186" t="s">
        <v>50</v>
      </c>
      <c r="AB10" s="186" t="s">
        <v>43</v>
      </c>
      <c r="AC10" s="186"/>
      <c r="AD10" s="186"/>
      <c r="AE10" s="186" t="s">
        <v>48</v>
      </c>
      <c r="AF10" s="186"/>
      <c r="AG10" s="186"/>
      <c r="AH10" s="157">
        <f>COUNTIF($C10:$AG10,AH$4)</f>
        <v>3</v>
      </c>
      <c r="AI10" s="158">
        <f>COUNTIF($C10:$AG10,AI$4)</f>
        <v>3</v>
      </c>
      <c r="AJ10" s="157">
        <f>COUNTIF($C10:$AG10,AJ$4)</f>
        <v>2</v>
      </c>
      <c r="AK10" s="159">
        <f>COUNTIF($C10:$AG10,AK$4)</f>
        <v>1</v>
      </c>
      <c r="AL10" s="159">
        <f>COUNTIF($C10:$AG10,AL$4)</f>
        <v>0</v>
      </c>
      <c r="AM10" s="159">
        <f>COUNTIF($C10:$AG10,AM$4)</f>
        <v>0</v>
      </c>
      <c r="AN10" s="159">
        <f>COUNTIF($C10:$AG10,AN$4)</f>
        <v>0</v>
      </c>
      <c r="AO10" s="159"/>
      <c r="AP10" s="159">
        <f>SUMPRODUCT(--WEEKDAY(C$3:AG$3,2)&lt;6,--((C10:AG10="DM"))+(C10:AG10="CS1")+((C10:AG10="CS2"))+(C10:AG10="SB1")+(C10:AG10="AE")+(C10:AG10="EM"))</f>
        <v>0</v>
      </c>
      <c r="AQ10" s="159"/>
      <c r="AR10" s="159">
        <f>SUMPRODUCT(--WEEKDAY(C$3:AG$3,2)&gt;5,--((C10:AG10="DM"))+(C10:AG10="CS1")+((C10:AG10="CS2"))+(C10:AG10="SB1")+(C10:AG10="AE")+(C10:AG10="EM"))</f>
        <v>0</v>
      </c>
      <c r="AS10" s="159"/>
      <c r="AT10" s="159">
        <f>(AP10-AQ10)/2+(AR10-AS10)</f>
        <v>0</v>
      </c>
      <c r="AU10" s="159">
        <f>AH10+AI10+AJ10+AK10+AM10+AN10</f>
        <v>9</v>
      </c>
      <c r="AV10" s="159">
        <f>BF10+BG10+BI10+BD10+BB10+AZ10+BK10</f>
        <v>0</v>
      </c>
      <c r="AW10" s="159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COUNTIF(C10:AG10,"*BRT*")</f>
        <v>0</v>
      </c>
      <c r="AZ10" s="159">
        <f>COUNTIF(D10:AH10,"*$BTP*")</f>
        <v>0</v>
      </c>
      <c r="BA10" s="159" t="e">
        <f>AZ10*('Setting key Duty'!$I$13+'Setting key Duty'!$I$12+'Setting key Duty'!$I$11)</f>
        <v>#VALUE!</v>
      </c>
      <c r="BB10" s="159">
        <f>COUNTIF(D10:AH10,"*$L*")</f>
        <v>0</v>
      </c>
      <c r="BC10" s="159" t="e">
        <f>BB10*('Setting key Duty'!$I$13+'Setting key Duty'!$I$9)</f>
        <v>#VALUE!</v>
      </c>
      <c r="BD10" s="159">
        <f>COUNTIF(D10:AH10,"*$M*")</f>
        <v>0</v>
      </c>
      <c r="BE10" s="159">
        <f>BD10*('Setting key Duty'!$I$8+'Setting key Duty'!$I$9+'Setting key Duty'!$I$12)</f>
        <v>0</v>
      </c>
      <c r="BF10" s="159">
        <f>COUNTIF(D10:AH10,"*$N*")</f>
        <v>0</v>
      </c>
      <c r="BG10" s="159">
        <f>COUNTIF(D10:AH10,"*$PM*")</f>
        <v>0</v>
      </c>
      <c r="BH10" s="159">
        <f>BG10*('Setting key Duty'!$I$9)</f>
        <v>0</v>
      </c>
      <c r="BI10" s="159">
        <f>COUNTIF(D10:AH10,"*$AM*")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COUNTIF($C10:$AG10,BM$4)</f>
        <v>0</v>
      </c>
      <c r="BN10" s="159">
        <f>COUNTIF($C10:$AG10,BN$4)</f>
        <v>0</v>
      </c>
      <c r="BO10" s="159">
        <f>COUNTIF($C10:$AG10,BO$4)</f>
        <v>0</v>
      </c>
      <c r="BP10" s="160"/>
    </row>
    <row r="11" ht="19.5" customHeight="1" spans="1:68">
      <c r="A11" s="19"/>
      <c r="B11" s="14" t="s">
        <v>68</v>
      </c>
      <c r="C11" s="186"/>
      <c r="D11" s="186"/>
      <c r="E11" s="186"/>
      <c r="F11" s="186"/>
      <c r="G11" s="186" t="s">
        <v>44</v>
      </c>
      <c r="H11" s="20"/>
      <c r="I11" s="186" t="s">
        <v>44</v>
      </c>
      <c r="J11" s="186"/>
      <c r="K11" s="186" t="s">
        <v>48</v>
      </c>
      <c r="L11" s="186"/>
      <c r="M11" s="186"/>
      <c r="N11" s="186" t="s">
        <v>44</v>
      </c>
      <c r="O11" s="186" t="s">
        <v>47</v>
      </c>
      <c r="P11" s="186" t="s">
        <v>45</v>
      </c>
      <c r="Q11" s="186" t="s">
        <v>46</v>
      </c>
      <c r="R11" s="186" t="s">
        <v>44</v>
      </c>
      <c r="S11" s="186"/>
      <c r="T11" s="186" t="s">
        <v>48</v>
      </c>
      <c r="U11" s="186" t="s">
        <v>47</v>
      </c>
      <c r="V11" s="186" t="s">
        <v>47</v>
      </c>
      <c r="W11" s="186" t="s">
        <v>48</v>
      </c>
      <c r="X11" s="186" t="s">
        <v>60</v>
      </c>
      <c r="Y11" s="186" t="s">
        <v>45</v>
      </c>
      <c r="Z11" s="186" t="s">
        <v>53</v>
      </c>
      <c r="AA11" s="186" t="s">
        <v>53</v>
      </c>
      <c r="AB11" s="186" t="s">
        <v>69</v>
      </c>
      <c r="AC11" s="186" t="s">
        <v>53</v>
      </c>
      <c r="AD11" s="186" t="s">
        <v>53</v>
      </c>
      <c r="AE11" s="186" t="s">
        <v>53</v>
      </c>
      <c r="AF11" s="186" t="s">
        <v>53</v>
      </c>
      <c r="AG11" s="186" t="s">
        <v>53</v>
      </c>
      <c r="AH11" s="186"/>
      <c r="AI11" s="157">
        <f>COUNTIF($C11:$AH11,AH$4)</f>
        <v>3</v>
      </c>
      <c r="AJ11" s="158">
        <f>COUNTIF($C11:$AH11,AI$4)</f>
        <v>4</v>
      </c>
      <c r="AK11" s="157">
        <f>COUNTIF($C11:$AH11,AJ$4)</f>
        <v>2</v>
      </c>
      <c r="AL11" s="159">
        <f>COUNTIF($C11:$AH11,AK$4)</f>
        <v>0</v>
      </c>
      <c r="AM11" s="159">
        <f>COUNTIF($C11:$AH11,AL$4)</f>
        <v>0</v>
      </c>
      <c r="AN11" s="159">
        <f>COUNTIF($C11:$AH11,AM$4)</f>
        <v>0</v>
      </c>
      <c r="AO11" s="159"/>
      <c r="AP11" s="159">
        <f>SUMPRODUCT(--WEEKDAY(C$3:AG$3,2)&lt;6,--((C11:AG11="DM"))+(C11:AG11="CS1")+((C11:AG11="CS2"))+(C11:AG11="SB1")+(C11:AG11="AE")+(C11:AG11="EM"))</f>
        <v>0</v>
      </c>
      <c r="AQ11" s="159"/>
      <c r="AR11" s="159">
        <f>SUMPRODUCT(--WEEKDAY(C$3:AG$3,2)&gt;5,--((C11:AG11="DM"))+(C11:AG11="CS1")+((C11:AG11="CS2"))+(C11:AG11="SB1")+(C11:AG11="AE")+(C11:AG11="EM"))</f>
        <v>0</v>
      </c>
      <c r="AS11" s="159"/>
      <c r="AT11" s="159">
        <f>(AP11-AQ11)/2+(AR11-AS11)</f>
        <v>0</v>
      </c>
      <c r="AU11" s="159">
        <f>AH11+AI11+AJ11+AK11+AM11+AN11</f>
        <v>9</v>
      </c>
      <c r="AV11" s="159">
        <f>AI11+AJ11+AK11+AL11+AN11+AO11</f>
        <v>9</v>
      </c>
      <c r="AW11" s="159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159">
        <f>COUNTIF(C11:AH11,"*BRT*")</f>
        <v>0</v>
      </c>
      <c r="BA11" s="159">
        <f>COUNTIF(D11:AI11,"*$BTP*")</f>
        <v>0</v>
      </c>
      <c r="BB11" s="159" t="e">
        <f>BA11*('Setting key Duty'!$I$13+'Setting key Duty'!$I$12+'Setting key Duty'!$I$11)</f>
        <v>#VALUE!</v>
      </c>
      <c r="BC11" s="159">
        <f>COUNTIF(D11:AI11,"*$L*")</f>
        <v>0</v>
      </c>
      <c r="BD11" s="159" t="e">
        <f>BC11*('Setting key Duty'!$I$13+'Setting key Duty'!$I$9)</f>
        <v>#VALUE!</v>
      </c>
      <c r="BE11" s="159">
        <f>COUNTIF(D11:AI11,"*$M*")</f>
        <v>0</v>
      </c>
      <c r="BF11" s="159">
        <f>BE11*('Setting key Duty'!$I$8+'Setting key Duty'!$I$9+'Setting key Duty'!$I$12)</f>
        <v>0</v>
      </c>
      <c r="BG11" s="159">
        <f>COUNTIF(D11:AI11,"*$N*")</f>
        <v>0</v>
      </c>
      <c r="BH11" s="159">
        <f>COUNTIF(D11:AI11,"*$PM*")</f>
        <v>0</v>
      </c>
      <c r="BI11" s="159">
        <f>BH11*('Setting key Duty'!$I$9)</f>
        <v>0</v>
      </c>
      <c r="BJ11" s="159">
        <f>BI11*('Setting key Duty'!$I$12+'Setting key Duty'!$I$8)</f>
        <v>0</v>
      </c>
      <c r="BK11" s="159">
        <f>BJ11*('Setting key Duty'!$I$12+'Setting key Duty'!$I$8)</f>
        <v>0</v>
      </c>
      <c r="BL11" s="159">
        <f>COUNTIF(C11:AI11,"*$FC*")</f>
        <v>0</v>
      </c>
      <c r="BM11" s="159">
        <f>BL11*('Setting key Duty'!$J$11+'Setting key Duty'!$I$8)</f>
        <v>0</v>
      </c>
      <c r="BN11" s="159">
        <f>COUNTIF($C11:$AH11,BM$4)</f>
        <v>0</v>
      </c>
      <c r="BO11" s="159">
        <f>COUNTIF($C11:$AH11,BN$4)</f>
        <v>0</v>
      </c>
      <c r="BP11" s="159">
        <f>COUNTIF($C11:$AH11,BO$4)</f>
        <v>3</v>
      </c>
    </row>
    <row r="12" ht="19.5" customHeight="1" spans="1:68">
      <c r="A12" s="19"/>
      <c r="B12" s="14" t="s">
        <v>70</v>
      </c>
      <c r="C12" s="186" t="s">
        <v>53</v>
      </c>
      <c r="D12" s="186" t="s">
        <v>53</v>
      </c>
      <c r="E12" s="186" t="s">
        <v>53</v>
      </c>
      <c r="F12" s="186" t="s">
        <v>53</v>
      </c>
      <c r="G12" s="186" t="s">
        <v>53</v>
      </c>
      <c r="H12" s="186" t="s">
        <v>53</v>
      </c>
      <c r="I12" s="186" t="s">
        <v>48</v>
      </c>
      <c r="J12" s="186"/>
      <c r="K12" s="186" t="s">
        <v>45</v>
      </c>
      <c r="L12" s="186" t="s">
        <v>71</v>
      </c>
      <c r="M12" s="155" t="s">
        <v>72</v>
      </c>
      <c r="N12" s="186"/>
      <c r="O12" s="186" t="s">
        <v>51</v>
      </c>
      <c r="P12" s="186" t="s">
        <v>48</v>
      </c>
      <c r="Q12" s="186" t="s">
        <v>46</v>
      </c>
      <c r="R12" s="186"/>
      <c r="S12" s="186" t="s">
        <v>45</v>
      </c>
      <c r="T12" s="186"/>
      <c r="U12" s="186" t="s">
        <v>44</v>
      </c>
      <c r="V12" s="186"/>
      <c r="W12" s="186"/>
      <c r="X12" s="186" t="s">
        <v>60</v>
      </c>
      <c r="Y12" s="186" t="s">
        <v>47</v>
      </c>
      <c r="Z12" s="186"/>
      <c r="AA12" s="186" t="s">
        <v>44</v>
      </c>
      <c r="AB12" s="186" t="s">
        <v>43</v>
      </c>
      <c r="AC12" s="186" t="s">
        <v>47</v>
      </c>
      <c r="AD12" s="186" t="s">
        <v>47</v>
      </c>
      <c r="AE12" s="186" t="s">
        <v>47</v>
      </c>
      <c r="AF12" s="186" t="s">
        <v>47</v>
      </c>
      <c r="AG12" s="186" t="s">
        <v>47</v>
      </c>
      <c r="AH12" s="157">
        <f>COUNTIF($C12:$AG12,AH$4)</f>
        <v>2</v>
      </c>
      <c r="AI12" s="158">
        <f>COUNTIF($C12:$AG12,AI$4)</f>
        <v>2</v>
      </c>
      <c r="AJ12" s="157">
        <f>COUNTIF($C12:$AG12,AJ$4)</f>
        <v>2</v>
      </c>
      <c r="AK12" s="159">
        <f>COUNTIF($C12:$AG12,AK$4)</f>
        <v>0</v>
      </c>
      <c r="AL12" s="159">
        <f>COUNTIF($C12:$AG12,AL$4)</f>
        <v>0</v>
      </c>
      <c r="AM12" s="159">
        <f>COUNTIF($C12:$AG12,AM$4)</f>
        <v>0</v>
      </c>
      <c r="AN12" s="159">
        <f>COUNTIF($C12:$AG12,AN$4)</f>
        <v>0</v>
      </c>
      <c r="AO12" s="159"/>
      <c r="AP12" s="159">
        <f>SUMPRODUCT(--WEEKDAY(C$3:AG$3,2)&lt;6,--((C12:AG12="DM"))+(C12:AG12="CS1")+((C12:AG12="CS2"))+(C12:AG12="SB1")+(C12:AG12="AE")+(C12:AG12="EM"))</f>
        <v>0</v>
      </c>
      <c r="AQ12" s="159"/>
      <c r="AR12" s="159">
        <f>SUMPRODUCT(--WEEKDAY(C$3:AG$3,2)&gt;5,--((C12:AG12="DM"))+(C12:AG12="CS1")+((C12:AG12="CS2"))+(C12:AG12="SB1")+(C12:AG12="AE")+(C12:AG12="EM"))</f>
        <v>0</v>
      </c>
      <c r="AS12" s="159"/>
      <c r="AT12" s="159">
        <f>(AP12-AQ12)/2+(AR12-AS12)</f>
        <v>0</v>
      </c>
      <c r="AU12" s="159">
        <f>AH12+AI12+AJ12+AK12+AM12+AN12</f>
        <v>6</v>
      </c>
      <c r="AV12" s="159">
        <f>BF12+BG12+BI12+BD12+BB12+AZ12+BK12</f>
        <v>0</v>
      </c>
      <c r="AW12" s="159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COUNTIF(C12:AG12,"*BRT*")</f>
        <v>0</v>
      </c>
      <c r="AZ12" s="159">
        <f>COUNTIF(D12:AH12,"*$BTP*")</f>
        <v>0</v>
      </c>
      <c r="BA12" s="159" t="e">
        <f>AZ12*('Setting key Duty'!$I$13+'Setting key Duty'!$I$12+'Setting key Duty'!$I$11)</f>
        <v>#VALUE!</v>
      </c>
      <c r="BB12" s="159">
        <f>COUNTIF(D12:AH12,"*$L*")</f>
        <v>0</v>
      </c>
      <c r="BC12" s="159" t="e">
        <f>BB12*('Setting key Duty'!$I$13+'Setting key Duty'!$I$9)</f>
        <v>#VALUE!</v>
      </c>
      <c r="BD12" s="159">
        <f>COUNTIF(D12:AH12,"*$M*")</f>
        <v>0</v>
      </c>
      <c r="BE12" s="159">
        <f>BD12*('Setting key Duty'!$I$8+'Setting key Duty'!$I$9+'Setting key Duty'!$I$12)</f>
        <v>0</v>
      </c>
      <c r="BF12" s="159">
        <f>COUNTIF(D12:AH12,"*$N*")</f>
        <v>0</v>
      </c>
      <c r="BG12" s="159">
        <f>COUNTIF(D12:AH12,"*$PM*")</f>
        <v>0</v>
      </c>
      <c r="BH12" s="159">
        <f>BG12*('Setting key Duty'!$I$9)</f>
        <v>0</v>
      </c>
      <c r="BI12" s="159">
        <f>COUNTIF(D12:AH12,"*$AM*")</f>
        <v>0</v>
      </c>
      <c r="BJ12" s="159">
        <f>BI12*('Setting key Duty'!$I$12+'Setting key Duty'!$I$8)</f>
        <v>0</v>
      </c>
      <c r="BK12" s="159">
        <f>COUNTIF(C12:AH12,"*$FC*")</f>
        <v>0</v>
      </c>
      <c r="BL12" s="159">
        <f>BK12*('Setting key Duty'!$J$11+'Setting key Duty'!$I$8)</f>
        <v>0</v>
      </c>
      <c r="BM12" s="159">
        <f>COUNTIF($C12:$AG12,BM$4)</f>
        <v>0</v>
      </c>
      <c r="BN12" s="159">
        <f>COUNTIF($C12:$AG12,BN$4)</f>
        <v>0</v>
      </c>
      <c r="BO12" s="159">
        <f>COUNTIF($C12:$AG12,BO$4)</f>
        <v>6</v>
      </c>
      <c r="BP12" s="160"/>
    </row>
    <row r="13" ht="19.5" customHeight="1" spans="1:68">
      <c r="A13" s="19"/>
      <c r="B13" s="14" t="s">
        <v>73</v>
      </c>
      <c r="C13" s="186"/>
      <c r="D13" s="186" t="s">
        <v>47</v>
      </c>
      <c r="E13" s="186" t="s">
        <v>48</v>
      </c>
      <c r="F13" s="186"/>
      <c r="G13" s="186" t="s">
        <v>47</v>
      </c>
      <c r="H13" s="186" t="s">
        <v>74</v>
      </c>
      <c r="I13" s="155" t="s">
        <v>43</v>
      </c>
      <c r="J13" s="155"/>
      <c r="K13" s="186"/>
      <c r="L13" s="186"/>
      <c r="M13" s="186"/>
      <c r="N13" s="20"/>
      <c r="O13" s="20"/>
      <c r="P13" s="155" t="s">
        <v>75</v>
      </c>
      <c r="Q13" s="186" t="s">
        <v>48</v>
      </c>
      <c r="R13" s="186"/>
      <c r="S13" s="186" t="s">
        <v>50</v>
      </c>
      <c r="T13" s="186"/>
      <c r="U13" s="186" t="s">
        <v>76</v>
      </c>
      <c r="V13" s="186" t="s">
        <v>44</v>
      </c>
      <c r="W13" s="186" t="s">
        <v>47</v>
      </c>
      <c r="X13" s="186" t="s">
        <v>47</v>
      </c>
      <c r="Y13" s="186" t="s">
        <v>47</v>
      </c>
      <c r="Z13" s="186" t="s">
        <v>45</v>
      </c>
      <c r="AA13" s="186"/>
      <c r="AB13" s="186"/>
      <c r="AC13" s="186"/>
      <c r="AD13" s="186" t="s">
        <v>44</v>
      </c>
      <c r="AE13" s="186"/>
      <c r="AF13" s="186" t="s">
        <v>77</v>
      </c>
      <c r="AG13" s="186"/>
      <c r="AH13" s="157">
        <f>COUNTIF($C13:$AG13,AH$4)</f>
        <v>2</v>
      </c>
      <c r="AI13" s="158">
        <f>COUNTIF($C13:$AG13,AI$4)</f>
        <v>2</v>
      </c>
      <c r="AJ13" s="157">
        <f>COUNTIF($C13:$AG13,AJ$4)</f>
        <v>1</v>
      </c>
      <c r="AK13" s="159">
        <f>COUNTIF($C13:$AG13,AK$4)</f>
        <v>1</v>
      </c>
      <c r="AL13" s="159">
        <f>COUNTIF($C13:$AG13,AL$4)</f>
        <v>0</v>
      </c>
      <c r="AM13" s="159">
        <f>COUNTIF($C13:$AG13,AM$4)</f>
        <v>0</v>
      </c>
      <c r="AN13" s="159">
        <f>COUNTIF($C13:$AG13,AN$4)</f>
        <v>0</v>
      </c>
      <c r="AO13" s="159"/>
      <c r="AP13" s="159">
        <f>SUMPRODUCT(--WEEKDAY(C$3:AG$3,2)&lt;6,--((C13:AG13="DM"))+(C13:AG13="CS1")+((C13:AG13="CS2"))+(C13:AG13="SB1")+(C13:AG13="AE")+(C13:AG13="EM"))</f>
        <v>0</v>
      </c>
      <c r="AQ13" s="159"/>
      <c r="AR13" s="159">
        <f>SUMPRODUCT(--WEEKDAY(C$3:AG$3,2)&gt;5,--((C13:AG13="DM"))+(C13:AG13="CS1")+((C13:AG13="CS2"))+(C13:AG13="SB1")+(C13:AG13="AE")+(C13:AG13="EM"))</f>
        <v>0</v>
      </c>
      <c r="AS13" s="159"/>
      <c r="AT13" s="159">
        <f>(AP13-AQ13)/2+(AR13-AS13)</f>
        <v>0</v>
      </c>
      <c r="AU13" s="159">
        <f>AH13+AI13+AJ13+AK13+AM13+AN13</f>
        <v>6</v>
      </c>
      <c r="AV13" s="159">
        <f>BF13+BG13+BI13+BD13+BB13+AZ13+BK13</f>
        <v>4</v>
      </c>
      <c r="AW13" s="159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COUNTIF(C13:AG13,"*BRT*")</f>
        <v>0</v>
      </c>
      <c r="AZ13" s="159">
        <f>COUNTIF(D13:AH13,"*$BTP*")</f>
        <v>0</v>
      </c>
      <c r="BA13" s="159" t="e">
        <f>AZ13*('Setting key Duty'!$I$13+'Setting key Duty'!$I$12+'Setting key Duty'!$I$11)</f>
        <v>#VALUE!</v>
      </c>
      <c r="BB13" s="159">
        <f>COUNTIF(D13:AH13,"*$L*")</f>
        <v>0</v>
      </c>
      <c r="BC13" s="159" t="e">
        <f>BB13*('Setting key Duty'!$I$13+'Setting key Duty'!$I$9)</f>
        <v>#VALUE!</v>
      </c>
      <c r="BD13" s="159">
        <f>COUNTIF(D13:AH13,"*$M*")</f>
        <v>0</v>
      </c>
      <c r="BE13" s="159">
        <f>BD13*('Setting key Duty'!$I$8+'Setting key Duty'!$I$9+'Setting key Duty'!$I$12)</f>
        <v>0</v>
      </c>
      <c r="BF13" s="159">
        <f>COUNTIF(D13:AH13,"*$N*")</f>
        <v>0</v>
      </c>
      <c r="BG13" s="159">
        <f>COUNTIF(D13:AH13,"*$PM*")</f>
        <v>0</v>
      </c>
      <c r="BH13" s="159">
        <f>BG13*('Setting key Duty'!$I$9)</f>
        <v>0</v>
      </c>
      <c r="BI13" s="159">
        <f>COUNTIF(D13:AH13,"*$AM*")</f>
        <v>4</v>
      </c>
      <c r="BJ13" s="159">
        <f>BI13*('Setting key Duty'!$I$12+'Setting key Duty'!$I$8)</f>
        <v>1.75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COUNTIF($C13:$AG13,BM$4)</f>
        <v>0</v>
      </c>
      <c r="BN13" s="159">
        <f>COUNTIF($C13:$AG13,BN$4)</f>
        <v>0</v>
      </c>
      <c r="BO13" s="159">
        <f>COUNTIF($C13:$AG13,BO$4)</f>
        <v>5</v>
      </c>
      <c r="BP13" s="160"/>
    </row>
    <row r="14" ht="19.5" customHeight="1" spans="1:68">
      <c r="A14" s="19"/>
      <c r="B14" s="14" t="s">
        <v>78</v>
      </c>
      <c r="C14" s="186" t="s">
        <v>48</v>
      </c>
      <c r="D14" s="186"/>
      <c r="E14" s="186" t="s">
        <v>50</v>
      </c>
      <c r="F14" s="186"/>
      <c r="G14" s="186"/>
      <c r="H14" s="186"/>
      <c r="I14" s="186" t="s">
        <v>50</v>
      </c>
      <c r="J14" s="7" t="s">
        <v>79</v>
      </c>
      <c r="K14" s="186"/>
      <c r="L14" s="186"/>
      <c r="N14" s="186" t="s">
        <v>47</v>
      </c>
      <c r="O14" s="186" t="s">
        <v>50</v>
      </c>
      <c r="P14" s="186"/>
      <c r="Q14" s="155" t="s">
        <v>80</v>
      </c>
      <c r="R14" s="186" t="s">
        <v>48</v>
      </c>
      <c r="S14" s="186"/>
      <c r="T14" s="186"/>
      <c r="U14" s="186"/>
      <c r="V14" s="155" t="s">
        <v>81</v>
      </c>
      <c r="W14" s="186"/>
      <c r="X14" s="186" t="s">
        <v>45</v>
      </c>
      <c r="Y14" s="186"/>
      <c r="Z14" s="186" t="s">
        <v>48</v>
      </c>
      <c r="AA14" s="186"/>
      <c r="AB14" s="186"/>
      <c r="AC14" s="186" t="s">
        <v>48</v>
      </c>
      <c r="AD14" s="186" t="s">
        <v>43</v>
      </c>
      <c r="AE14" s="186" t="s">
        <v>47</v>
      </c>
      <c r="AF14" s="186" t="s">
        <v>47</v>
      </c>
      <c r="AG14" s="186" t="s">
        <v>48</v>
      </c>
      <c r="AH14" s="157">
        <f>COUNTIF($C14:$AG14,AH$4)</f>
        <v>5</v>
      </c>
      <c r="AI14" s="158">
        <f>COUNTIF($C14:$AG14,AI$4)</f>
        <v>0</v>
      </c>
      <c r="AJ14" s="157">
        <f>COUNTIF($C14:$AG14,AJ$4)</f>
        <v>1</v>
      </c>
      <c r="AK14" s="159">
        <f>COUNTIF($C14:$AG14,AK$4)</f>
        <v>3</v>
      </c>
      <c r="AL14" s="159">
        <f>COUNTIF($C14:$AG14,AL$4)</f>
        <v>0</v>
      </c>
      <c r="AM14" s="159">
        <f>COUNTIF($C14:$AG14,AM$4)</f>
        <v>0</v>
      </c>
      <c r="AN14" s="159">
        <f>COUNTIF($C14:$AG14,AN$4)</f>
        <v>0</v>
      </c>
      <c r="AO14" s="159"/>
      <c r="AP14" s="159">
        <f>SUMPRODUCT(--WEEKDAY(C$3:AG$3,2)&lt;6,--((C14:AG14="DM"))+(C14:AG14="CS1")+((C14:AG14="CS2"))+(C14:AG14="SB1")+(C14:AG14="AE")+(C14:AG14="EM"))</f>
        <v>0</v>
      </c>
      <c r="AQ14" s="159"/>
      <c r="AR14" s="159">
        <f>SUMPRODUCT(--WEEKDAY(C$3:AG$3,2)&gt;5,--((C14:AG14="DM"))+(C14:AG14="CS1")+((C14:AG14="CS2"))+(C14:AG14="SB1")+(C14:AG14="AE")+(C14:AG14="EM"))</f>
        <v>0</v>
      </c>
      <c r="AS14" s="159"/>
      <c r="AT14" s="159">
        <f>(AP14-AQ14)/2+(AR14-AS14)</f>
        <v>0</v>
      </c>
      <c r="AU14" s="159">
        <f>AH14+AI14+AJ14+AK14+AM14+AN14</f>
        <v>9</v>
      </c>
      <c r="AV14" s="159">
        <f>BF14+BG14+BI14+BD14+BB14+AZ14+BK14</f>
        <v>3</v>
      </c>
      <c r="AW14" s="159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COUNTIF(C14:AG14,"*BRT*")</f>
        <v>0</v>
      </c>
      <c r="AZ14" s="159">
        <f>COUNTIF(D14:AH14,"*$BTP*")</f>
        <v>0</v>
      </c>
      <c r="BA14" s="159" t="e">
        <f>AZ14*('Setting key Duty'!$I$13+'Setting key Duty'!$I$12+'Setting key Duty'!$I$11)</f>
        <v>#VALUE!</v>
      </c>
      <c r="BB14" s="159">
        <f>COUNTIF(D14:AH14,"*$L*")</f>
        <v>0</v>
      </c>
      <c r="BC14" s="159" t="e">
        <f>BB14*('Setting key Duty'!$I$13+'Setting key Duty'!$I$9)</f>
        <v>#VALUE!</v>
      </c>
      <c r="BD14" s="159">
        <f>COUNTIF(D14:AH14,"*$M*")</f>
        <v>0</v>
      </c>
      <c r="BE14" s="159">
        <f>BD14*('Setting key Duty'!$I$8+'Setting key Duty'!$I$9+'Setting key Duty'!$I$12)</f>
        <v>0</v>
      </c>
      <c r="BF14" s="159">
        <f>COUNTIF(D14:AH14,"*$N*")</f>
        <v>0</v>
      </c>
      <c r="BG14" s="159">
        <f>COUNTIF(D14:AH14,"*$PM*")</f>
        <v>1</v>
      </c>
      <c r="BH14" s="159">
        <f>BG14*('Setting key Duty'!$I$9)</f>
        <v>0.125</v>
      </c>
      <c r="BI14" s="159">
        <f>COUNTIF(D14:AH14,"*$AM*")</f>
        <v>2</v>
      </c>
      <c r="BJ14" s="159">
        <f>BI14*('Setting key Duty'!$I$12+'Setting key Duty'!$I$8)</f>
        <v>0.875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COUNTIF($C14:$AG14,BM$4)</f>
        <v>0</v>
      </c>
      <c r="BN14" s="159">
        <f>COUNTIF($C14:$AG14,BN$4)</f>
        <v>0</v>
      </c>
      <c r="BO14" s="159">
        <f>COUNTIF($C14:$AG14,BO$4)</f>
        <v>3</v>
      </c>
      <c r="BP14" s="160"/>
    </row>
    <row r="15" ht="19.5" customHeight="1" spans="1:68">
      <c r="A15" s="19"/>
      <c r="B15" s="14" t="s">
        <v>82</v>
      </c>
      <c r="C15" s="186" t="s">
        <v>83</v>
      </c>
      <c r="D15" s="186" t="s">
        <v>48</v>
      </c>
      <c r="E15" s="186"/>
      <c r="F15" s="186"/>
      <c r="G15" s="186" t="s">
        <v>48</v>
      </c>
      <c r="H15" s="186"/>
      <c r="I15" s="155" t="s">
        <v>84</v>
      </c>
      <c r="J15" s="155" t="s">
        <v>84</v>
      </c>
      <c r="K15" s="155"/>
      <c r="L15" s="186" t="s">
        <v>45</v>
      </c>
      <c r="M15" s="186" t="s">
        <v>53</v>
      </c>
      <c r="N15" s="186" t="s">
        <v>53</v>
      </c>
      <c r="O15" s="186" t="s">
        <v>53</v>
      </c>
      <c r="P15" s="186" t="s">
        <v>53</v>
      </c>
      <c r="Q15" s="186" t="s">
        <v>53</v>
      </c>
      <c r="R15" s="186" t="s">
        <v>53</v>
      </c>
      <c r="S15" s="186" t="s">
        <v>53</v>
      </c>
      <c r="T15" s="186" t="s">
        <v>53</v>
      </c>
      <c r="U15" s="186" t="s">
        <v>53</v>
      </c>
      <c r="V15" s="186" t="s">
        <v>46</v>
      </c>
      <c r="W15" s="155" t="s">
        <v>85</v>
      </c>
      <c r="X15" s="186" t="s">
        <v>60</v>
      </c>
      <c r="Y15" s="186"/>
      <c r="Z15" s="186"/>
      <c r="AA15" s="186" t="s">
        <v>45</v>
      </c>
      <c r="AB15" s="186"/>
      <c r="AC15" s="186" t="s">
        <v>62</v>
      </c>
      <c r="AD15" s="186" t="s">
        <v>43</v>
      </c>
      <c r="AE15" s="186"/>
      <c r="AF15" s="186"/>
      <c r="AH15" s="157">
        <f>COUNTIF($C15:$AG15,AH$4)</f>
        <v>2</v>
      </c>
      <c r="AI15" s="158">
        <f>COUNTIF($C15:$AG15,AI$4)</f>
        <v>0</v>
      </c>
      <c r="AJ15" s="157">
        <f>COUNTIF($C15:$AG15,AJ$4)</f>
        <v>2</v>
      </c>
      <c r="AK15" s="159">
        <f>COUNTIF($C15:$AG15,AK$4)</f>
        <v>0</v>
      </c>
      <c r="AL15" s="159">
        <f>COUNTIF($C15:$AG15,AL$4)</f>
        <v>0</v>
      </c>
      <c r="AM15" s="159">
        <f>COUNTIF($C15:$AG15,AM$4)</f>
        <v>1</v>
      </c>
      <c r="AN15" s="159">
        <f>COUNTIF($C15:$AG15,AN$4)</f>
        <v>0</v>
      </c>
      <c r="AO15" s="159"/>
      <c r="AP15" s="159">
        <f>SUMPRODUCT(--WEEKDAY(C$3:AG$3,2)&lt;6,--((C15:AG15="DM"))+(C15:AG15="CS1")+((C15:AG15="CS2"))+(C15:AG15="SB1")+(C15:AG15="AE")+(C15:AG15="EM"))</f>
        <v>0</v>
      </c>
      <c r="AQ15" s="159"/>
      <c r="AR15" s="159">
        <f>SUMPRODUCT(--WEEKDAY(C$3:AG$3,2)&gt;5,--((C15:AG15="DM"))+(C15:AG15="CS1")+((C15:AG15="CS2"))+(C15:AG15="SB1")+(C15:AG15="AE")+(C15:AG15="EM"))</f>
        <v>0</v>
      </c>
      <c r="AS15" s="159"/>
      <c r="AT15" s="159">
        <f>(AP15-AQ15)/2+(AR15-AS15)</f>
        <v>0</v>
      </c>
      <c r="AU15" s="159">
        <f>AH15+AI15+AJ15+AK15+AM15+AN15</f>
        <v>5</v>
      </c>
      <c r="AV15" s="159">
        <f>BF15+BG15+BI15+BD15+BB15+AZ15+BK15</f>
        <v>3</v>
      </c>
      <c r="AW15" s="159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COUNTIF(C15:AG15,"*BRT*")</f>
        <v>0</v>
      </c>
      <c r="AZ15" s="159">
        <f>COUNTIF(D15:AH15,"*$BTP*")</f>
        <v>0</v>
      </c>
      <c r="BA15" s="159" t="e">
        <f>AZ15*('Setting key Duty'!$I$13+'Setting key Duty'!$I$12+'Setting key Duty'!$I$11)</f>
        <v>#VALUE!</v>
      </c>
      <c r="BB15" s="159">
        <f>COUNTIF(D15:AH15,"*$L*")</f>
        <v>2</v>
      </c>
      <c r="BC15" s="159" t="e">
        <f>BB15*('Setting key Duty'!$I$13+'Setting key Duty'!$I$9)</f>
        <v>#VALUE!</v>
      </c>
      <c r="BD15" s="159">
        <f>COUNTIF(D15:AH15,"*$M*")</f>
        <v>0</v>
      </c>
      <c r="BE15" s="159">
        <f>BD15*('Setting key Duty'!$I$8+'Setting key Duty'!$I$9+'Setting key Duty'!$I$12)</f>
        <v>0</v>
      </c>
      <c r="BF15" s="159">
        <f>COUNTIF(D15:AH15,"*$N*")</f>
        <v>0</v>
      </c>
      <c r="BG15" s="159">
        <f>COUNTIF(D15:AH15,"*$PM*")</f>
        <v>0</v>
      </c>
      <c r="BH15" s="159">
        <f>BG15*('Setting key Duty'!$I$9)</f>
        <v>0</v>
      </c>
      <c r="BI15" s="159">
        <f>COUNTIF(D15:AH15,"*$AM*")</f>
        <v>1</v>
      </c>
      <c r="BJ15" s="159">
        <f>BI15*('Setting key Duty'!$I$12+'Setting key Duty'!$I$8)</f>
        <v>0.4375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COUNTIF($C15:$AG15,BM$4)</f>
        <v>0</v>
      </c>
      <c r="BN15" s="159">
        <f>COUNTIF($C15:$AG15,BN$4)</f>
        <v>0</v>
      </c>
      <c r="BO15" s="159">
        <f>COUNTIF($C15:$AG15,BO$4)</f>
        <v>0</v>
      </c>
      <c r="BP15" s="160"/>
    </row>
    <row r="16" ht="19.5" customHeight="1" spans="1:68">
      <c r="A16" s="19"/>
      <c r="B16" s="14" t="s">
        <v>86</v>
      </c>
      <c r="C16" s="186"/>
      <c r="D16" s="186" t="s">
        <v>50</v>
      </c>
      <c r="E16" s="186"/>
      <c r="F16" s="186" t="s">
        <v>62</v>
      </c>
      <c r="G16" s="186"/>
      <c r="H16" s="186"/>
      <c r="I16" s="186" t="s">
        <v>56</v>
      </c>
      <c r="J16" s="186" t="s">
        <v>62</v>
      </c>
      <c r="K16" s="186"/>
      <c r="L16" s="186"/>
      <c r="M16" s="186" t="s">
        <v>50</v>
      </c>
      <c r="N16" s="186"/>
      <c r="O16" s="186" t="s">
        <v>56</v>
      </c>
      <c r="P16" s="186"/>
      <c r="Q16" s="186" t="s">
        <v>62</v>
      </c>
      <c r="R16" s="186"/>
      <c r="S16" s="186" t="s">
        <v>53</v>
      </c>
      <c r="T16" s="186" t="s">
        <v>53</v>
      </c>
      <c r="U16" s="186" t="s">
        <v>53</v>
      </c>
      <c r="V16" s="186" t="s">
        <v>46</v>
      </c>
      <c r="W16" s="186" t="s">
        <v>62</v>
      </c>
      <c r="X16" s="186" t="s">
        <v>43</v>
      </c>
      <c r="Y16" s="186" t="s">
        <v>47</v>
      </c>
      <c r="Z16" s="186" t="s">
        <v>62</v>
      </c>
      <c r="AA16" s="186"/>
      <c r="AB16" s="186"/>
      <c r="AC16" s="186" t="s">
        <v>56</v>
      </c>
      <c r="AD16" s="186" t="s">
        <v>62</v>
      </c>
      <c r="AE16" s="186" t="s">
        <v>47</v>
      </c>
      <c r="AF16" s="186" t="s">
        <v>47</v>
      </c>
      <c r="AG16" s="186" t="s">
        <v>62</v>
      </c>
      <c r="AH16" s="157">
        <f>COUNTIF($C16:$AG16,AH$4)</f>
        <v>0</v>
      </c>
      <c r="AI16" s="158">
        <f>COUNTIF($C16:$AG16,AI$4)</f>
        <v>0</v>
      </c>
      <c r="AJ16" s="157">
        <f>COUNTIF($C16:$AG16,AJ$4)</f>
        <v>0</v>
      </c>
      <c r="AK16" s="159">
        <f>COUNTIF($C16:$AG16,AK$4)</f>
        <v>2</v>
      </c>
      <c r="AL16" s="159">
        <f>COUNTIF($C16:$AG16,AL$4)</f>
        <v>3</v>
      </c>
      <c r="AM16" s="159">
        <f>COUNTIF($C16:$AG16,AM$4)</f>
        <v>7</v>
      </c>
      <c r="AN16" s="159">
        <f>COUNTIF($C16:$AG16,AN$4)</f>
        <v>0</v>
      </c>
      <c r="AO16" s="159"/>
      <c r="AP16" s="159">
        <f>SUMPRODUCT(--WEEKDAY(C$3:AG$3,2)&lt;6,--((C16:AG16="DM"))+(C16:AG16="CS1")+((C16:AG16="CS2"))+(C16:AG16="SB1")+(C16:AG16="AE")+(C16:AG16="EM"))</f>
        <v>0</v>
      </c>
      <c r="AQ16" s="159"/>
      <c r="AR16" s="159">
        <f>SUMPRODUCT(--WEEKDAY(C$3:AG$3,2)&gt;5,--((C16:AG16="DM"))+(C16:AG16="CS1")+((C16:AG16="CS2"))+(C16:AG16="SB1")+(C16:AG16="AE")+(C16:AG16="EM"))</f>
        <v>0</v>
      </c>
      <c r="AS16" s="159">
        <v>2</v>
      </c>
      <c r="AT16" s="159">
        <f>(AP16-AQ16)/2+(AR16-AS16)</f>
        <v>-2</v>
      </c>
      <c r="AU16" s="159">
        <f>AH16+AI16+AJ16+AK16+AM16+AN16</f>
        <v>9</v>
      </c>
      <c r="AV16" s="159">
        <f>BF16+BG16+BI16+BD16+BB16+AZ16+BK16</f>
        <v>0</v>
      </c>
      <c r="AW16" s="159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COUNTIF(C16:AG16,"*BRT*")</f>
        <v>0</v>
      </c>
      <c r="AZ16" s="159">
        <f>COUNTIF(D16:AH16,"*$BTP*")</f>
        <v>0</v>
      </c>
      <c r="BA16" s="159" t="e">
        <f>AZ16*('Setting key Duty'!$I$13+'Setting key Duty'!$I$12+'Setting key Duty'!$I$11)</f>
        <v>#VALUE!</v>
      </c>
      <c r="BB16" s="159">
        <f>COUNTIF(D16:AH16,"*$L*")</f>
        <v>0</v>
      </c>
      <c r="BC16" s="159" t="e">
        <f>BB16*('Setting key Duty'!$I$13+'Setting key Duty'!$I$9)</f>
        <v>#VALUE!</v>
      </c>
      <c r="BD16" s="159">
        <f>COUNTIF(D16:AH16,"*$M*")</f>
        <v>0</v>
      </c>
      <c r="BE16" s="159">
        <f>BD16*('Setting key Duty'!$I$8+'Setting key Duty'!$I$9+'Setting key Duty'!$I$12)</f>
        <v>0</v>
      </c>
      <c r="BF16" s="159">
        <f>COUNTIF(D16:AH16,"*$N*")</f>
        <v>0</v>
      </c>
      <c r="BG16" s="159">
        <f>COUNTIF(D16:AH16,"*$PM*")</f>
        <v>0</v>
      </c>
      <c r="BH16" s="159">
        <f>BG16*('Setting key Duty'!$I$9)</f>
        <v>0</v>
      </c>
      <c r="BI16" s="159">
        <f>COUNTIF(D16:AH16,"*$AM*")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COUNTIF($C16:$AG16,BM$4)</f>
        <v>0</v>
      </c>
      <c r="BN16" s="159">
        <f>COUNTIF($C16:$AG16,BN$4)</f>
        <v>0</v>
      </c>
      <c r="BO16" s="159">
        <f>COUNTIF($C16:$AG16,BO$4)</f>
        <v>3</v>
      </c>
      <c r="BP16" s="160"/>
    </row>
    <row r="17" ht="19.5" customHeight="1" spans="1:68">
      <c r="A17" s="19"/>
      <c r="B17" s="14" t="s">
        <v>87</v>
      </c>
      <c r="C17" s="186"/>
      <c r="D17" s="186"/>
      <c r="E17" s="186"/>
      <c r="F17" s="186"/>
      <c r="G17" s="186" t="s">
        <v>47</v>
      </c>
      <c r="H17" s="186" t="s">
        <v>48</v>
      </c>
      <c r="I17" s="572" t="s">
        <v>43</v>
      </c>
      <c r="J17" s="186"/>
      <c r="K17" s="186"/>
      <c r="L17" s="186" t="s">
        <v>48</v>
      </c>
      <c r="M17" s="186"/>
      <c r="N17" s="186" t="s">
        <v>47</v>
      </c>
      <c r="O17" s="186" t="s">
        <v>47</v>
      </c>
      <c r="P17" s="186"/>
      <c r="Q17" s="186" t="s">
        <v>45</v>
      </c>
      <c r="R17" s="186"/>
      <c r="S17" s="186" t="s">
        <v>48</v>
      </c>
      <c r="T17" s="186"/>
      <c r="U17" s="186" t="s">
        <v>48</v>
      </c>
      <c r="V17" s="186" t="s">
        <v>46</v>
      </c>
      <c r="W17" s="186"/>
      <c r="X17" s="186"/>
      <c r="Y17" s="186" t="s">
        <v>56</v>
      </c>
      <c r="Z17" s="186"/>
      <c r="AA17" s="186"/>
      <c r="AB17" s="186" t="s">
        <v>48</v>
      </c>
      <c r="AC17" s="186"/>
      <c r="AD17" s="186"/>
      <c r="AE17" s="186" t="s">
        <v>56</v>
      </c>
      <c r="AF17" s="186" t="s">
        <v>47</v>
      </c>
      <c r="AG17" s="186"/>
      <c r="AH17" s="157">
        <f>COUNTIF($C17:$AG17,AH$4)</f>
        <v>5</v>
      </c>
      <c r="AI17" s="158">
        <f>COUNTIF($C17:$AG17,AI$4)</f>
        <v>0</v>
      </c>
      <c r="AJ17" s="157">
        <f>COUNTIF($C17:$AG17,AJ$4)</f>
        <v>1</v>
      </c>
      <c r="AK17" s="159">
        <f>COUNTIF($C17:$AG17,AK$4)</f>
        <v>0</v>
      </c>
      <c r="AL17" s="159">
        <f>COUNTIF($C17:$AG17,AL$4)</f>
        <v>2</v>
      </c>
      <c r="AM17" s="159">
        <f>COUNTIF($C17:$AG17,AM$4)</f>
        <v>0</v>
      </c>
      <c r="AN17" s="159">
        <f>COUNTIF($C17:$AG17,AN$4)</f>
        <v>0</v>
      </c>
      <c r="AO17" s="159"/>
      <c r="AP17" s="159">
        <f>SUMPRODUCT(--WEEKDAY(C$3:AG$3,2)&lt;6,--((C17:AG17="DM"))+(C17:AG17="CS1")+((C17:AG17="CS2"))+(C17:AG17="SB1")+(C17:AG17="AE")+(C17:AG17="EM"))</f>
        <v>0</v>
      </c>
      <c r="AQ17" s="159"/>
      <c r="AR17" s="159">
        <f>SUMPRODUCT(--WEEKDAY(C$3:AG$3,2)&gt;5,--((C17:AG17="DM"))+(C17:AG17="CS1")+((C17:AG17="CS2"))+(C17:AG17="SB1")+(C17:AG17="AE")+(C17:AG17="EM"))</f>
        <v>0</v>
      </c>
      <c r="AS17" s="159"/>
      <c r="AT17" s="159">
        <f>(AP17-AQ17)/2+(AR17-AS17)</f>
        <v>0</v>
      </c>
      <c r="AU17" s="159">
        <f>AH17+AI17+AJ17+AK17+AM17+AN17</f>
        <v>6</v>
      </c>
      <c r="AV17" s="159">
        <f>BF17+BG17+BI17+BD17+BB17+AZ17+BK17</f>
        <v>0</v>
      </c>
      <c r="AW17" s="159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COUNTIF(C17:AG17,"*BRT*")</f>
        <v>0</v>
      </c>
      <c r="AZ17" s="159">
        <f>COUNTIF(D17:AH17,"*$BTP*")</f>
        <v>0</v>
      </c>
      <c r="BA17" s="159" t="e">
        <f>AZ17*('Setting key Duty'!$I$13+'Setting key Duty'!$I$12+'Setting key Duty'!$I$11)</f>
        <v>#VALUE!</v>
      </c>
      <c r="BB17" s="159">
        <f>COUNTIF(D17:AH17,"*$L*")</f>
        <v>0</v>
      </c>
      <c r="BC17" s="159" t="e">
        <f>BB17*('Setting key Duty'!$I$13+'Setting key Duty'!$I$9)</f>
        <v>#VALUE!</v>
      </c>
      <c r="BD17" s="159">
        <f>COUNTIF(D17:AH17,"*$M*")</f>
        <v>0</v>
      </c>
      <c r="BE17" s="159">
        <f>BD17*('Setting key Duty'!$I$8+'Setting key Duty'!$I$9+'Setting key Duty'!$I$12)</f>
        <v>0</v>
      </c>
      <c r="BF17" s="159">
        <f>COUNTIF(D17:AH17,"*$N*")</f>
        <v>0</v>
      </c>
      <c r="BG17" s="159">
        <f>COUNTIF(D17:AH17,"*$PM*")</f>
        <v>0</v>
      </c>
      <c r="BH17" s="159">
        <f>BG17*('Setting key Duty'!$I$9)</f>
        <v>0</v>
      </c>
      <c r="BI17" s="159">
        <f>COUNTIF(D17:AH17,"*$AM*")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COUNTIF($C17:$AG17,BM$4)</f>
        <v>0</v>
      </c>
      <c r="BN17" s="159">
        <f>COUNTIF($C17:$AG17,BN$4)</f>
        <v>0</v>
      </c>
      <c r="BO17" s="159">
        <f>COUNTIF($C17:$AG17,BO$4)</f>
        <v>4</v>
      </c>
      <c r="BP17" s="160"/>
    </row>
    <row r="18" ht="19.5" customHeight="1" spans="1:68">
      <c r="A18" s="19"/>
      <c r="B18" s="14" t="s">
        <v>88</v>
      </c>
      <c r="C18" s="572" t="s">
        <v>89</v>
      </c>
      <c r="D18" s="572" t="s">
        <v>89</v>
      </c>
      <c r="E18" s="572" t="s">
        <v>89</v>
      </c>
      <c r="F18" s="572" t="s">
        <v>89</v>
      </c>
      <c r="G18" s="572" t="s">
        <v>89</v>
      </c>
      <c r="H18" s="572" t="s">
        <v>89</v>
      </c>
      <c r="I18" s="572" t="s">
        <v>89</v>
      </c>
      <c r="J18" s="572" t="s">
        <v>43</v>
      </c>
      <c r="K18" s="572" t="s">
        <v>89</v>
      </c>
      <c r="L18" s="572" t="s">
        <v>89</v>
      </c>
      <c r="M18" s="572" t="s">
        <v>89</v>
      </c>
      <c r="N18" s="572" t="s">
        <v>89</v>
      </c>
      <c r="O18" s="572" t="s">
        <v>89</v>
      </c>
      <c r="P18" s="572" t="s">
        <v>89</v>
      </c>
      <c r="Q18" s="572" t="s">
        <v>89</v>
      </c>
      <c r="R18" s="572" t="s">
        <v>89</v>
      </c>
      <c r="S18" s="572" t="s">
        <v>89</v>
      </c>
      <c r="T18" s="572" t="s">
        <v>89</v>
      </c>
      <c r="U18" s="572" t="s">
        <v>89</v>
      </c>
      <c r="V18" s="572" t="s">
        <v>89</v>
      </c>
      <c r="W18" s="572" t="s">
        <v>89</v>
      </c>
      <c r="X18" s="572" t="s">
        <v>89</v>
      </c>
      <c r="Y18" s="572" t="s">
        <v>89</v>
      </c>
      <c r="Z18" s="572" t="s">
        <v>89</v>
      </c>
      <c r="AA18" s="572" t="s">
        <v>89</v>
      </c>
      <c r="AB18" s="572" t="s">
        <v>89</v>
      </c>
      <c r="AC18" s="572" t="s">
        <v>89</v>
      </c>
      <c r="AD18" s="572" t="s">
        <v>89</v>
      </c>
      <c r="AE18" s="572" t="s">
        <v>89</v>
      </c>
      <c r="AF18" s="572" t="s">
        <v>89</v>
      </c>
      <c r="AG18" s="572" t="s">
        <v>89</v>
      </c>
      <c r="AH18" s="157">
        <f>COUNTIF($C18:$AG18,AH$4)</f>
        <v>0</v>
      </c>
      <c r="AI18" s="158">
        <f>COUNTIF($C18:$AG18,AI$4)</f>
        <v>0</v>
      </c>
      <c r="AJ18" s="157">
        <f>COUNTIF($C18:$AG18,AJ$4)</f>
        <v>0</v>
      </c>
      <c r="AK18" s="159">
        <f>COUNTIF($C18:$AG18,AK$4)</f>
        <v>0</v>
      </c>
      <c r="AL18" s="159">
        <f>COUNTIF($C18:$AG18,AL$4)</f>
        <v>0</v>
      </c>
      <c r="AM18" s="159">
        <f>COUNTIF($C18:$AG18,AM$4)</f>
        <v>0</v>
      </c>
      <c r="AN18" s="159">
        <f>COUNTIF($C18:$AG18,AN$4)</f>
        <v>0</v>
      </c>
      <c r="AO18" s="159"/>
      <c r="AP18" s="159">
        <f>SUMPRODUCT(--WEEKDAY(C$3:AG$3,2)&lt;6,--((C18:AG18="DM"))+(C18:AG18="CS1")+((C18:AG18="CS2"))+(C18:AG18="SB1")+(C18:AG18="AE")+(C18:AG18="EM"))</f>
        <v>0</v>
      </c>
      <c r="AQ18" s="159"/>
      <c r="AR18" s="159">
        <f>SUMPRODUCT(--WEEKDAY(C$3:AG$3,2)&gt;5,--((C18:AG18="DM"))+(C18:AG18="CS1")+((C18:AG18="CS2"))+(C18:AG18="SB1")+(C18:AG18="AE")+(C18:AG18="EM"))</f>
        <v>0</v>
      </c>
      <c r="AS18" s="159"/>
      <c r="AT18" s="159">
        <f>(AP18-AQ18)/2+(AR18-AS18)</f>
        <v>0</v>
      </c>
      <c r="AU18" s="159">
        <f>AH18+AI18+AJ18+AK18+AM18+AN18</f>
        <v>0</v>
      </c>
      <c r="AV18" s="159">
        <f>BF18+BG18+BI18+BD18+BB18+AZ18+BK18</f>
        <v>0</v>
      </c>
      <c r="AW18" s="159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COUNTIF(C18:AG18,"*BRT*")</f>
        <v>0</v>
      </c>
      <c r="AZ18" s="159">
        <f>COUNTIF(D18:AH18,"*$BTP*")</f>
        <v>0</v>
      </c>
      <c r="BA18" s="159" t="e">
        <f>AZ18*('Setting key Duty'!$I$13+'Setting key Duty'!$I$12+'Setting key Duty'!$I$11)</f>
        <v>#VALUE!</v>
      </c>
      <c r="BB18" s="159">
        <f>COUNTIF(D18:AH18,"*$L*")</f>
        <v>0</v>
      </c>
      <c r="BC18" s="159" t="e">
        <f>BB18*('Setting key Duty'!$I$13+'Setting key Duty'!$I$9)</f>
        <v>#VALUE!</v>
      </c>
      <c r="BD18" s="159">
        <f>COUNTIF(D18:AH18,"*$M*")</f>
        <v>0</v>
      </c>
      <c r="BE18" s="159">
        <f>BD18*('Setting key Duty'!$I$8+'Setting key Duty'!$I$9+'Setting key Duty'!$I$12)</f>
        <v>0</v>
      </c>
      <c r="BF18" s="159">
        <f>COUNTIF(D18:AH18,"*$N*")</f>
        <v>0</v>
      </c>
      <c r="BG18" s="159">
        <f>COUNTIF(D18:AH18,"*$PM*")</f>
        <v>0</v>
      </c>
      <c r="BH18" s="159">
        <f>BG18*('Setting key Duty'!$I$9)</f>
        <v>0</v>
      </c>
      <c r="BI18" s="159">
        <f>COUNTIF(D18:AH18,"*$AM*")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COUNTIF($C18:$AG18,BM$4)</f>
        <v>0</v>
      </c>
      <c r="BN18" s="159">
        <f>COUNTIF($C18:$AG18,BN$4)</f>
        <v>0</v>
      </c>
      <c r="BO18" s="159">
        <f>COUNTIF($C18:$AG18,BO$4)</f>
        <v>0</v>
      </c>
      <c r="BP18" s="160"/>
    </row>
    <row r="19" ht="19.5" customHeight="1" spans="1:68">
      <c r="A19" s="19"/>
      <c r="B19" s="14" t="s">
        <v>90</v>
      </c>
      <c r="C19" s="186" t="s">
        <v>44</v>
      </c>
      <c r="D19" s="186"/>
      <c r="E19" s="186"/>
      <c r="F19" s="186"/>
      <c r="G19" s="186" t="s">
        <v>45</v>
      </c>
      <c r="H19" s="186"/>
      <c r="I19" s="186"/>
      <c r="K19" s="186" t="s">
        <v>47</v>
      </c>
      <c r="L19" s="186"/>
      <c r="M19" s="186" t="s">
        <v>48</v>
      </c>
      <c r="N19" s="186"/>
      <c r="O19" s="186" t="s">
        <v>91</v>
      </c>
      <c r="P19" s="186" t="s">
        <v>50</v>
      </c>
      <c r="Q19" s="186" t="s">
        <v>46</v>
      </c>
      <c r="R19" s="186" t="s">
        <v>47</v>
      </c>
      <c r="S19" s="186"/>
      <c r="T19" s="186"/>
      <c r="U19" s="186" t="s">
        <v>47</v>
      </c>
      <c r="V19" s="186" t="s">
        <v>45</v>
      </c>
      <c r="X19" s="186" t="s">
        <v>44</v>
      </c>
      <c r="Y19" s="186"/>
      <c r="Z19" s="186" t="s">
        <v>50</v>
      </c>
      <c r="AA19" s="186"/>
      <c r="AB19" s="186"/>
      <c r="AC19" s="186" t="s">
        <v>43</v>
      </c>
      <c r="AD19" s="186"/>
      <c r="AE19" s="186" t="s">
        <v>45</v>
      </c>
      <c r="AF19" s="186" t="s">
        <v>47</v>
      </c>
      <c r="AG19" s="572"/>
      <c r="AH19" s="157">
        <f>COUNTIF($C19:$AG19,AH$4)</f>
        <v>1</v>
      </c>
      <c r="AI19" s="158">
        <f>COUNTIF($C19:$AG19,AI$4)</f>
        <v>2</v>
      </c>
      <c r="AJ19" s="157">
        <f>COUNTIF($C19:$AG19,AJ$4)</f>
        <v>3</v>
      </c>
      <c r="AK19" s="159">
        <f>COUNTIF($C19:$AG19,AK$4)</f>
        <v>2</v>
      </c>
      <c r="AL19" s="159">
        <f>COUNTIF($C19:$AG19,AL$4)</f>
        <v>0</v>
      </c>
      <c r="AM19" s="159">
        <f>COUNTIF($C19:$AG19,AM$4)</f>
        <v>0</v>
      </c>
      <c r="AN19" s="159">
        <f>COUNTIF($C19:$AG19,AN$4)</f>
        <v>0</v>
      </c>
      <c r="AO19" s="159"/>
      <c r="AP19" s="159">
        <f>SUMPRODUCT(--WEEKDAY(C$3:AG$3,2)&lt;6,--((C19:AG19="DM"))+(C19:AG19="CS1")+((C19:AG19="CS2"))+(C19:AG19="SB1")+(C19:AG19="AE")+(C19:AG19="EM"))</f>
        <v>0</v>
      </c>
      <c r="AQ19" s="159"/>
      <c r="AR19" s="159">
        <f>SUMPRODUCT(--WEEKDAY(C$3:AG$3,2)&gt;5,--((C19:AG19="DM"))+(C19:AG19="CS1")+((C19:AG19="CS2"))+(C19:AG19="SB1")+(C19:AG19="AE")+(C19:AG19="EM"))</f>
        <v>0</v>
      </c>
      <c r="AS19" s="159"/>
      <c r="AT19" s="159">
        <f>(AP19-AQ19)/2+(AR19-AS19)</f>
        <v>0</v>
      </c>
      <c r="AU19" s="159">
        <f>AH19+AI19+AJ19+AK19+AM19+AN19</f>
        <v>8</v>
      </c>
      <c r="AV19" s="159">
        <f>BF19+BG19+BI19+BD19+BB19+AZ19+BK19</f>
        <v>0</v>
      </c>
      <c r="AW19" s="159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COUNTIF(C19:AG19,"*BRT*")</f>
        <v>0</v>
      </c>
      <c r="AZ19" s="159">
        <f>COUNTIF(D19:AH19,"*$BTP*")</f>
        <v>0</v>
      </c>
      <c r="BA19" s="159" t="e">
        <f>AZ19*('Setting key Duty'!$I$13+'Setting key Duty'!$I$12+'Setting key Duty'!$I$11)</f>
        <v>#VALUE!</v>
      </c>
      <c r="BB19" s="159">
        <f>COUNTIF(D19:AH19,"*$L*")</f>
        <v>0</v>
      </c>
      <c r="BC19" s="159" t="e">
        <f>BB19*('Setting key Duty'!$I$13+'Setting key Duty'!$I$9)</f>
        <v>#VALUE!</v>
      </c>
      <c r="BD19" s="159">
        <f>COUNTIF(D19:AH19,"*$M*")</f>
        <v>0</v>
      </c>
      <c r="BE19" s="159">
        <f>BD19*('Setting key Duty'!$I$8+'Setting key Duty'!$I$9+'Setting key Duty'!$I$12)</f>
        <v>0</v>
      </c>
      <c r="BF19" s="159">
        <f>COUNTIF(D19:AH19,"*$N*")</f>
        <v>0</v>
      </c>
      <c r="BG19" s="159">
        <f>COUNTIF(D19:AH19,"*$PM*")</f>
        <v>0</v>
      </c>
      <c r="BH19" s="159">
        <f>BG19*('Setting key Duty'!$I$9)</f>
        <v>0</v>
      </c>
      <c r="BI19" s="159">
        <f>COUNTIF(D19:AH19,"*$AM*")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COUNTIF($C19:$AG19,BM$4)</f>
        <v>0</v>
      </c>
      <c r="BN19" s="159">
        <f>COUNTIF($C19:$AG19,BN$4)</f>
        <v>0</v>
      </c>
      <c r="BO19" s="159">
        <f>COUNTIF($C19:$AG19,BO$4)</f>
        <v>4</v>
      </c>
      <c r="BP19" s="160"/>
    </row>
    <row r="20" ht="19.5" customHeight="1" spans="1:68">
      <c r="A20" s="19"/>
      <c r="B20" s="14" t="s">
        <v>92</v>
      </c>
      <c r="C20" s="186" t="s">
        <v>50</v>
      </c>
      <c r="D20" s="20"/>
      <c r="E20" s="186"/>
      <c r="F20" s="186" t="s">
        <v>48</v>
      </c>
      <c r="G20" s="186" t="s">
        <v>93</v>
      </c>
      <c r="H20" s="186"/>
      <c r="I20" s="186"/>
      <c r="J20" s="186" t="s">
        <v>48</v>
      </c>
      <c r="K20" s="186"/>
      <c r="L20" s="186" t="s">
        <v>50</v>
      </c>
      <c r="M20" s="186"/>
      <c r="N20" s="186" t="s">
        <v>50</v>
      </c>
      <c r="O20" s="186" t="s">
        <v>47</v>
      </c>
      <c r="P20" s="186" t="s">
        <v>42</v>
      </c>
      <c r="Q20" s="186" t="s">
        <v>46</v>
      </c>
      <c r="S20" s="186"/>
      <c r="T20" s="186"/>
      <c r="U20" s="186" t="s">
        <v>53</v>
      </c>
      <c r="V20" s="186" t="s">
        <v>53</v>
      </c>
      <c r="W20" s="186" t="s">
        <v>53</v>
      </c>
      <c r="X20" s="186" t="s">
        <v>53</v>
      </c>
      <c r="Y20" s="186" t="s">
        <v>53</v>
      </c>
      <c r="Z20" s="186" t="s">
        <v>53</v>
      </c>
      <c r="AA20" s="186" t="s">
        <v>53</v>
      </c>
      <c r="AB20" s="186" t="s">
        <v>53</v>
      </c>
      <c r="AC20" s="186" t="s">
        <v>53</v>
      </c>
      <c r="AD20" s="186" t="s">
        <v>53</v>
      </c>
      <c r="AE20" s="186" t="s">
        <v>53</v>
      </c>
      <c r="AF20" s="186" t="s">
        <v>53</v>
      </c>
      <c r="AG20" s="186" t="s">
        <v>53</v>
      </c>
      <c r="AH20" s="157">
        <f>COUNTIF($C20:$AG20,AH$4)</f>
        <v>2</v>
      </c>
      <c r="AI20" s="158">
        <f>COUNTIF($C20:$AG20,AI$4)</f>
        <v>0</v>
      </c>
      <c r="AJ20" s="157">
        <f>COUNTIF($C20:$AG20,AJ$4)</f>
        <v>0</v>
      </c>
      <c r="AK20" s="159">
        <f>COUNTIF($C20:$AG20,AK$4)</f>
        <v>3</v>
      </c>
      <c r="AL20" s="159">
        <f>COUNTIF($C20:$AG20,AL$4)</f>
        <v>0</v>
      </c>
      <c r="AM20" s="159">
        <f>COUNTIF($C20:$AG20,AM$4)</f>
        <v>0</v>
      </c>
      <c r="AN20" s="159">
        <f>COUNTIF($C20:$AG20,AN$4)</f>
        <v>0</v>
      </c>
      <c r="AO20" s="159"/>
      <c r="AP20" s="159">
        <f>SUMPRODUCT(--WEEKDAY(C$3:AG$3,2)&lt;6,--((C20:AG20="DM"))+(C20:AG20="CS1")+((C20:AG20="CS2"))+(C20:AG20="SB1")+(C20:AG20="AE")+(C20:AG20="EM"))</f>
        <v>0</v>
      </c>
      <c r="AQ20" s="159"/>
      <c r="AR20" s="159">
        <f>SUMPRODUCT(--WEEKDAY(C$3:AG$3,2)&gt;5,--((C20:AG20="DM"))+(C20:AG20="CS1")+((C20:AG20="CS2"))+(C20:AG20="SB1")+(C20:AG20="AE")+(C20:AG20="EM"))</f>
        <v>0</v>
      </c>
      <c r="AS20" s="159"/>
      <c r="AT20" s="159">
        <f>(AP20-AQ20)/2+(AR20-AS20)</f>
        <v>0</v>
      </c>
      <c r="AU20" s="159">
        <f>AH20+AI20+AJ20+AK20+AM20+AN20</f>
        <v>5</v>
      </c>
      <c r="AV20" s="159">
        <f>BF20+BG20+BI20+BD20+BB20+AZ20+BK20</f>
        <v>0</v>
      </c>
      <c r="AW20" s="159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COUNTIF(C20:AG20,"*BRT*")</f>
        <v>0</v>
      </c>
      <c r="AZ20" s="159">
        <f>COUNTIF(D20:AH20,"*$BTP*")</f>
        <v>0</v>
      </c>
      <c r="BA20" s="159" t="e">
        <f>AZ20*('Setting key Duty'!$I$13+'Setting key Duty'!$I$12+'Setting key Duty'!$I$11)</f>
        <v>#VALUE!</v>
      </c>
      <c r="BB20" s="159">
        <f>COUNTIF(D20:AH20,"*$L*")</f>
        <v>0</v>
      </c>
      <c r="BC20" s="159" t="e">
        <f>BB20*('Setting key Duty'!$I$13+'Setting key Duty'!$I$9)</f>
        <v>#VALUE!</v>
      </c>
      <c r="BD20" s="159">
        <f>COUNTIF(D20:AH20,"*$M*")</f>
        <v>0</v>
      </c>
      <c r="BE20" s="159">
        <f>BD20*('Setting key Duty'!$I$8+'Setting key Duty'!$I$9+'Setting key Duty'!$I$12)</f>
        <v>0</v>
      </c>
      <c r="BF20" s="159">
        <f>COUNTIF(D20:AH20,"*$N*")</f>
        <v>0</v>
      </c>
      <c r="BG20" s="159">
        <f>COUNTIF(D20:AH20,"*$PM*")</f>
        <v>0</v>
      </c>
      <c r="BH20" s="159">
        <f>BG20*('Setting key Duty'!$I$9)</f>
        <v>0</v>
      </c>
      <c r="BI20" s="159">
        <f>COUNTIF(D20:AH20,"*$AM*")</f>
        <v>0</v>
      </c>
      <c r="BJ20" s="159">
        <f>BI20*('Setting key Duty'!$I$12+'Setting key Duty'!$I$8)</f>
        <v>0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COUNTIF($C20:$AG20,BM$4)</f>
        <v>0</v>
      </c>
      <c r="BN20" s="159">
        <f>COUNTIF($C20:$AG20,BN$4)</f>
        <v>0</v>
      </c>
      <c r="BO20" s="159">
        <f>COUNTIF($C20:$AG20,BO$4)</f>
        <v>1</v>
      </c>
      <c r="BP20" s="160"/>
    </row>
    <row r="21" ht="19.5" customHeight="1" spans="1:68">
      <c r="A21" s="19"/>
      <c r="B21" s="14" t="s">
        <v>94</v>
      </c>
      <c r="C21" s="186" t="s">
        <v>56</v>
      </c>
      <c r="D21" s="20"/>
      <c r="E21" s="186"/>
      <c r="F21" s="186" t="s">
        <v>50</v>
      </c>
      <c r="G21" s="186"/>
      <c r="H21" s="186" t="s">
        <v>45</v>
      </c>
      <c r="I21" s="186"/>
      <c r="J21" s="662"/>
      <c r="K21" s="663"/>
      <c r="L21" s="663"/>
      <c r="M21" s="663"/>
      <c r="N21" s="663" t="s">
        <v>95</v>
      </c>
      <c r="O21" s="186" t="s">
        <v>96</v>
      </c>
      <c r="P21" s="186" t="s">
        <v>97</v>
      </c>
      <c r="Q21" s="186" t="s">
        <v>44</v>
      </c>
      <c r="R21" s="186"/>
      <c r="S21" s="186" t="s">
        <v>62</v>
      </c>
      <c r="T21" s="186"/>
      <c r="U21" s="186" t="s">
        <v>47</v>
      </c>
      <c r="V21" s="186" t="s">
        <v>46</v>
      </c>
      <c r="W21" s="186" t="s">
        <v>47</v>
      </c>
      <c r="X21" s="186" t="s">
        <v>47</v>
      </c>
      <c r="Y21" s="186" t="s">
        <v>98</v>
      </c>
      <c r="Z21" s="186"/>
      <c r="AA21" s="186"/>
      <c r="AB21" s="186"/>
      <c r="AC21" s="186"/>
      <c r="AD21" s="186" t="s">
        <v>65</v>
      </c>
      <c r="AE21" s="186" t="s">
        <v>44</v>
      </c>
      <c r="AF21" s="186"/>
      <c r="AG21" s="186"/>
      <c r="AH21" s="157">
        <f>COUNTIF($C21:$AG21,AH$4)</f>
        <v>0</v>
      </c>
      <c r="AI21" s="158">
        <f>COUNTIF($C21:$AG21,AI$4)</f>
        <v>2</v>
      </c>
      <c r="AJ21" s="157">
        <f>COUNTIF($C21:$AG21,AJ$4)</f>
        <v>1</v>
      </c>
      <c r="AK21" s="159">
        <f>COUNTIF($C21:$AG21,AK$4)</f>
        <v>1</v>
      </c>
      <c r="AL21" s="159">
        <f>COUNTIF($C21:$AG21,AL$4)</f>
        <v>1</v>
      </c>
      <c r="AM21" s="159">
        <f>COUNTIF($C21:$AG21,AM$4)</f>
        <v>1</v>
      </c>
      <c r="AN21" s="159">
        <f>COUNTIF($C21:$AG21,AN$4)</f>
        <v>0</v>
      </c>
      <c r="AO21" s="159"/>
      <c r="AP21" s="159">
        <f>SUMPRODUCT(--WEEKDAY(C$3:AG$3,2)&lt;6,--((C21:AG21="DM"))+(C21:AG21="CS1")+((C21:AG21="CS2"))+(C21:AG21="SB1")+(C21:AG21="AE")+(C21:AG21="EM"))</f>
        <v>0</v>
      </c>
      <c r="AQ21" s="159"/>
      <c r="AR21" s="159">
        <f>SUMPRODUCT(--WEEKDAY(C$3:AG$3,2)&gt;5,--((C21:AG21="DM"))+(C21:AG21="CS1")+((C21:AG21="CS2"))+(C21:AG21="SB1")+(C21:AG21="AE")+(C21:AG21="EM"))</f>
        <v>0</v>
      </c>
      <c r="AS21" s="159"/>
      <c r="AT21" s="159">
        <f>(AP21-AQ21)/2+(AR21-AS21)</f>
        <v>0</v>
      </c>
      <c r="AU21" s="159">
        <f>AH21+AI21+AJ21+AK21+AM21+AN21</f>
        <v>5</v>
      </c>
      <c r="AV21" s="159">
        <f>BF21+BG21+BI21+BD21+BB21+AZ21+BK21</f>
        <v>3</v>
      </c>
      <c r="AW21" s="159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COUNTIF(C21:AG21,"*BRT*")</f>
        <v>0</v>
      </c>
      <c r="AZ21" s="159">
        <f>COUNTIF(D21:AH21,"*$BTP*")</f>
        <v>0</v>
      </c>
      <c r="BA21" s="159" t="e">
        <f>AZ21*('Setting key Duty'!$I$13+'Setting key Duty'!$I$12+'Setting key Duty'!$I$11)</f>
        <v>#VALUE!</v>
      </c>
      <c r="BB21" s="159">
        <f>COUNTIF(D21:AH21,"*$L*")</f>
        <v>0</v>
      </c>
      <c r="BC21" s="159" t="e">
        <f>BB21*('Setting key Duty'!$I$13+'Setting key Duty'!$I$9)</f>
        <v>#VALUE!</v>
      </c>
      <c r="BD21" s="159">
        <f>COUNTIF(D21:AH21,"*$M*")</f>
        <v>0</v>
      </c>
      <c r="BE21" s="159">
        <f>BD21*('Setting key Duty'!$I$8+'Setting key Duty'!$I$9+'Setting key Duty'!$I$12)</f>
        <v>0</v>
      </c>
      <c r="BF21" s="159">
        <f>COUNTIF(D21:AH21,"*$N*")</f>
        <v>0</v>
      </c>
      <c r="BG21" s="159">
        <f>COUNTIF(D21:AH21,"*$PM*")</f>
        <v>1</v>
      </c>
      <c r="BH21" s="159">
        <f>BG21*('Setting key Duty'!$I$9)</f>
        <v>0.125</v>
      </c>
      <c r="BI21" s="159">
        <f>COUNTIF(D21:AH21,"*$AM*")</f>
        <v>2</v>
      </c>
      <c r="BJ21" s="159">
        <f>BI21*('Setting key Duty'!$I$12+'Setting key Duty'!$I$8)</f>
        <v>0.875</v>
      </c>
      <c r="BK21" s="159">
        <f>COUNTIF(C21:AH21,"*$FC*")</f>
        <v>0</v>
      </c>
      <c r="BL21" s="159">
        <f>BK21*('Setting key Duty'!$J$11+'Setting key Duty'!$I$8)</f>
        <v>0</v>
      </c>
      <c r="BM21" s="159">
        <f>COUNTIF($C21:$AG21,BM$4)</f>
        <v>0</v>
      </c>
      <c r="BN21" s="159">
        <f>COUNTIF($C21:$AG21,BN$4)</f>
        <v>0</v>
      </c>
      <c r="BO21" s="159">
        <f>COUNTIF($C21:$AG21,BO$4)</f>
        <v>3</v>
      </c>
      <c r="BP21" s="160"/>
    </row>
    <row r="22" ht="19.5" customHeight="1" spans="1:68">
      <c r="A22" s="19"/>
      <c r="B22" s="14" t="s">
        <v>99</v>
      </c>
      <c r="C22" s="186"/>
      <c r="D22" s="20"/>
      <c r="E22" s="186" t="s">
        <v>45</v>
      </c>
      <c r="F22" s="615"/>
      <c r="G22" s="186" t="s">
        <v>50</v>
      </c>
      <c r="H22" s="186" t="s">
        <v>47</v>
      </c>
      <c r="I22" s="186" t="s">
        <v>47</v>
      </c>
      <c r="J22" s="186" t="s">
        <v>47</v>
      </c>
      <c r="K22" s="186" t="s">
        <v>47</v>
      </c>
      <c r="L22" s="186"/>
      <c r="M22" s="186"/>
      <c r="O22" s="186" t="s">
        <v>51</v>
      </c>
      <c r="P22" s="186" t="s">
        <v>100</v>
      </c>
      <c r="Q22" s="186" t="s">
        <v>46</v>
      </c>
      <c r="R22" s="186" t="s">
        <v>56</v>
      </c>
      <c r="S22" s="186"/>
      <c r="T22" s="186" t="s">
        <v>44</v>
      </c>
      <c r="U22" s="186" t="s">
        <v>56</v>
      </c>
      <c r="V22" s="186" t="s">
        <v>62</v>
      </c>
      <c r="W22" s="186"/>
      <c r="X22" s="186" t="s">
        <v>60</v>
      </c>
      <c r="Y22" s="186" t="s">
        <v>44</v>
      </c>
      <c r="Z22" s="186"/>
      <c r="AA22" s="186"/>
      <c r="AB22" s="186" t="s">
        <v>43</v>
      </c>
      <c r="AC22" s="186"/>
      <c r="AD22" s="186" t="s">
        <v>77</v>
      </c>
      <c r="AE22" s="186" t="s">
        <v>101</v>
      </c>
      <c r="AF22" s="186"/>
      <c r="AG22" s="186"/>
      <c r="AH22" s="157">
        <f>COUNTIF($C22:$AG22,AH$4)</f>
        <v>0</v>
      </c>
      <c r="AI22" s="158">
        <f>COUNTIF($C22:$AG22,AI$4)</f>
        <v>2</v>
      </c>
      <c r="AJ22" s="157">
        <f>COUNTIF($C22:$AG22,AJ$4)</f>
        <v>1</v>
      </c>
      <c r="AK22" s="159">
        <f>COUNTIF($C22:$AG22,AK$4)</f>
        <v>1</v>
      </c>
      <c r="AL22" s="159">
        <f>COUNTIF($C22:$AG22,AL$4)</f>
        <v>2</v>
      </c>
      <c r="AM22" s="159">
        <f>COUNTIF($C22:$AG22,AM$4)</f>
        <v>1</v>
      </c>
      <c r="AN22" s="159">
        <f>COUNTIF($C22:$AG22,AN$4)</f>
        <v>0</v>
      </c>
      <c r="AO22" s="159"/>
      <c r="AP22" s="159">
        <f>SUMPRODUCT(--WEEKDAY(C$3:AG$3,2)&lt;6,--((C22:AG22="DM"))+(C22:AG22="CS1")+((C22:AG22="CS2"))+(C22:AG22="SB1")+(C22:AG22="AE")+(C22:AG22="EM"))</f>
        <v>0</v>
      </c>
      <c r="AQ22" s="159"/>
      <c r="AR22" s="159">
        <f>SUMPRODUCT(--WEEKDAY(C$3:AG$3,2)&gt;5,--((C22:AG22="DM"))+(C22:AG22="CS1")+((C22:AG22="CS2"))+(C22:AG22="SB1")+(C22:AG22="AE")+(C22:AG22="EM"))</f>
        <v>0</v>
      </c>
      <c r="AS22" s="159"/>
      <c r="AT22" s="159">
        <f>(AP22-AQ22)/2+(AR22-AS22)</f>
        <v>0</v>
      </c>
      <c r="AU22" s="159">
        <f>AH22+AI22+AJ22+AK22+AM22+AN22</f>
        <v>5</v>
      </c>
      <c r="AV22" s="159">
        <f>BF22+BG22+BI22+BD22+BB22+AZ22+BK22</f>
        <v>3</v>
      </c>
      <c r="AW22" s="159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COUNTIF(C22:AG22,"*BRT*")</f>
        <v>0</v>
      </c>
      <c r="AZ22" s="159">
        <f>COUNTIF(D22:AH22,"*$BTP*")</f>
        <v>0</v>
      </c>
      <c r="BA22" s="159" t="e">
        <f>AZ22*('Setting key Duty'!$I$13+'Setting key Duty'!$I$12+'Setting key Duty'!$I$11)</f>
        <v>#VALUE!</v>
      </c>
      <c r="BB22" s="159">
        <f>COUNTIF(D22:AH22,"*$L*")</f>
        <v>1</v>
      </c>
      <c r="BC22" s="159" t="e">
        <f>BB22*('Setting key Duty'!$I$13+'Setting key Duty'!$I$9)</f>
        <v>#VALUE!</v>
      </c>
      <c r="BD22" s="159">
        <f>COUNTIF(D22:AH22,"*$M*")</f>
        <v>0</v>
      </c>
      <c r="BE22" s="159">
        <f>BD22*('Setting key Duty'!$I$8+'Setting key Duty'!$I$9+'Setting key Duty'!$I$12)</f>
        <v>0</v>
      </c>
      <c r="BF22" s="159">
        <f>COUNTIF(D22:AH22,"*$N*")</f>
        <v>0</v>
      </c>
      <c r="BG22" s="159">
        <f>COUNTIF(D22:AH22,"*$PM*")</f>
        <v>0</v>
      </c>
      <c r="BH22" s="159">
        <f>BG22*('Setting key Duty'!$I$9)</f>
        <v>0</v>
      </c>
      <c r="BI22" s="159">
        <f>COUNTIF(D22:AH22,"*$AM*")</f>
        <v>2</v>
      </c>
      <c r="BJ22" s="159">
        <f>BI22*('Setting key Duty'!$I$12+'Setting key Duty'!$I$8)</f>
        <v>0.875</v>
      </c>
      <c r="BK22" s="159">
        <f>COUNTIF(C22:AH22,"*$FC*")</f>
        <v>0</v>
      </c>
      <c r="BL22" s="159">
        <f>BK22*('Setting key Duty'!$J$11+'Setting key Duty'!$I$8)</f>
        <v>0</v>
      </c>
      <c r="BM22" s="159">
        <f>COUNTIF($C22:$AG22,BM$4)</f>
        <v>0</v>
      </c>
      <c r="BN22" s="159">
        <f>COUNTIF($C22:$AG22,BN$4)</f>
        <v>0</v>
      </c>
      <c r="BO22" s="159">
        <f>COUNTIF($C22:$AG22,BO$4)</f>
        <v>4</v>
      </c>
      <c r="BP22" s="160"/>
    </row>
    <row r="23" ht="19.5" customHeight="1" spans="1:68">
      <c r="A23" s="19"/>
      <c r="B23" s="14" t="s">
        <v>102</v>
      </c>
      <c r="C23" s="186" t="s">
        <v>62</v>
      </c>
      <c r="D23" s="20"/>
      <c r="E23" s="186"/>
      <c r="F23" s="186" t="s">
        <v>45</v>
      </c>
      <c r="G23" s="186"/>
      <c r="H23" s="186" t="s">
        <v>62</v>
      </c>
      <c r="I23" s="186"/>
      <c r="J23" s="186" t="s">
        <v>45</v>
      </c>
      <c r="K23" s="186" t="s">
        <v>43</v>
      </c>
      <c r="L23" s="186"/>
      <c r="M23" s="186"/>
      <c r="N23" s="186" t="s">
        <v>74</v>
      </c>
      <c r="O23" s="186" t="s">
        <v>45</v>
      </c>
      <c r="P23" s="668" t="s">
        <v>55</v>
      </c>
      <c r="Q23" s="186" t="s">
        <v>103</v>
      </c>
      <c r="R23" s="186" t="s">
        <v>53</v>
      </c>
      <c r="S23" s="186" t="s">
        <v>53</v>
      </c>
      <c r="T23" s="186" t="s">
        <v>53</v>
      </c>
      <c r="U23" s="186" t="s">
        <v>47</v>
      </c>
      <c r="V23" s="186" t="s">
        <v>74</v>
      </c>
      <c r="W23" s="186" t="s">
        <v>56</v>
      </c>
      <c r="X23" s="186" t="s">
        <v>64</v>
      </c>
      <c r="Y23" s="186" t="s">
        <v>53</v>
      </c>
      <c r="Z23" s="186" t="s">
        <v>53</v>
      </c>
      <c r="AA23" s="186" t="s">
        <v>53</v>
      </c>
      <c r="AB23" s="186" t="s">
        <v>53</v>
      </c>
      <c r="AC23" s="186" t="s">
        <v>47</v>
      </c>
      <c r="AD23" s="186" t="s">
        <v>47</v>
      </c>
      <c r="AE23" s="186" t="s">
        <v>104</v>
      </c>
      <c r="AF23" s="186" t="s">
        <v>44</v>
      </c>
      <c r="AG23" s="186"/>
      <c r="AH23" s="157">
        <f>COUNTIF($C23:$AG23,AH$4)</f>
        <v>0</v>
      </c>
      <c r="AI23" s="158">
        <f>COUNTIF($C23:$AG23,AI$4)</f>
        <v>1</v>
      </c>
      <c r="AJ23" s="157">
        <f>COUNTIF($C23:$AG23,AJ$4)</f>
        <v>3</v>
      </c>
      <c r="AK23" s="159">
        <f>COUNTIF($C23:$AG23,AK$4)</f>
        <v>0</v>
      </c>
      <c r="AL23" s="159">
        <f>COUNTIF($C23:$AG23,AL$4)</f>
        <v>1</v>
      </c>
      <c r="AM23" s="159">
        <f>COUNTIF($C23:$AG23,AM$4)</f>
        <v>2</v>
      </c>
      <c r="AN23" s="159">
        <f>COUNTIF($C23:$AG23,AN$4)</f>
        <v>0</v>
      </c>
      <c r="AO23" s="159"/>
      <c r="AP23" s="159">
        <f>SUMPRODUCT(--WEEKDAY(C$3:AG$3,2)&lt;6,--((C23:AG23="DM"))+(C23:AG23="CS1")+((C23:AG23="CS2"))+(C23:AG23="SB1")+(C23:AG23="AE")+(C23:AG23="EM"))</f>
        <v>0</v>
      </c>
      <c r="AQ23" s="159"/>
      <c r="AR23" s="159">
        <f>SUMPRODUCT(--WEEKDAY(C$3:AG$3,2)&gt;5,--((C23:AG23="DM"))+(C23:AG23="CS1")+((C23:AG23="CS2"))+(C23:AG23="SB1")+(C23:AG23="AE")+(C23:AG23="EM"))</f>
        <v>0</v>
      </c>
      <c r="AS23" s="159"/>
      <c r="AT23" s="159">
        <f>(AP23-AQ23)/2+(AR23-AS23)</f>
        <v>0</v>
      </c>
      <c r="AU23" s="159">
        <f>AH23+AI23+AJ23+AK23+AM23+AN23</f>
        <v>6</v>
      </c>
      <c r="AV23" s="159">
        <f>BF23+BG23+BI23+BD23+BB23+AZ23+BK23</f>
        <v>5</v>
      </c>
      <c r="AW23" s="159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COUNTIF(C23:AG23,"*BRT*")</f>
        <v>0</v>
      </c>
      <c r="AZ23" s="159">
        <f>COUNTIF(D23:AH23,"*$BTP*")</f>
        <v>0</v>
      </c>
      <c r="BA23" s="159" t="e">
        <f>AZ23*('Setting key Duty'!$I$13+'Setting key Duty'!$I$12+'Setting key Duty'!$I$11)</f>
        <v>#VALUE!</v>
      </c>
      <c r="BB23" s="159">
        <f>COUNTIF(D23:AH23,"*$L*")</f>
        <v>0</v>
      </c>
      <c r="BC23" s="159" t="e">
        <f>BB23*('Setting key Duty'!$I$13+'Setting key Duty'!$I$9)</f>
        <v>#VALUE!</v>
      </c>
      <c r="BD23" s="159">
        <f>COUNTIF(D23:AH23,"*$M*")</f>
        <v>0</v>
      </c>
      <c r="BE23" s="159">
        <f>BD23*('Setting key Duty'!$I$8+'Setting key Duty'!$I$9+'Setting key Duty'!$I$12)</f>
        <v>0</v>
      </c>
      <c r="BF23" s="159">
        <f>COUNTIF(D23:AH23,"*$N*")</f>
        <v>0</v>
      </c>
      <c r="BG23" s="159">
        <f>COUNTIF(D23:AH23,"*$PM*")</f>
        <v>1</v>
      </c>
      <c r="BH23" s="159">
        <f>BG23*('Setting key Duty'!$I$9)</f>
        <v>0.125</v>
      </c>
      <c r="BI23" s="159">
        <f>COUNTIF(D23:AH23,"*$AM*")</f>
        <v>4</v>
      </c>
      <c r="BJ23" s="159">
        <f>BI23*('Setting key Duty'!$I$12+'Setting key Duty'!$I$8)</f>
        <v>1.75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COUNTIF($C23:$AG23,BM$4)</f>
        <v>0</v>
      </c>
      <c r="BN23" s="159">
        <f>COUNTIF($C23:$AG23,BN$4)</f>
        <v>0</v>
      </c>
      <c r="BO23" s="159">
        <f>COUNTIF($C23:$AG23,BO$4)</f>
        <v>3</v>
      </c>
      <c r="BP23" s="160"/>
    </row>
    <row r="24" ht="19.5" customHeight="1" spans="1:68">
      <c r="A24" s="19"/>
      <c r="B24" s="14" t="s">
        <v>105</v>
      </c>
      <c r="C24" s="186"/>
      <c r="D24" s="186" t="s">
        <v>44</v>
      </c>
      <c r="E24" s="186"/>
      <c r="F24" s="186"/>
      <c r="G24" s="186"/>
      <c r="H24" s="186"/>
      <c r="I24" s="186" t="s">
        <v>62</v>
      </c>
      <c r="J24" s="186" t="s">
        <v>106</v>
      </c>
      <c r="K24" s="186"/>
      <c r="L24" s="186"/>
      <c r="M24" s="186"/>
      <c r="N24" s="186" t="s">
        <v>76</v>
      </c>
      <c r="O24" s="186" t="s">
        <v>51</v>
      </c>
      <c r="P24" s="186" t="s">
        <v>62</v>
      </c>
      <c r="Q24" s="186" t="s">
        <v>46</v>
      </c>
      <c r="R24" s="186" t="s">
        <v>50</v>
      </c>
      <c r="T24" s="155" t="s">
        <v>45</v>
      </c>
      <c r="U24" s="186"/>
      <c r="W24" s="186"/>
      <c r="X24" s="186" t="s">
        <v>60</v>
      </c>
      <c r="Y24" s="186" t="s">
        <v>53</v>
      </c>
      <c r="Z24" s="186" t="s">
        <v>53</v>
      </c>
      <c r="AA24" s="186" t="s">
        <v>53</v>
      </c>
      <c r="AB24" s="186" t="s">
        <v>53</v>
      </c>
      <c r="AC24" s="186" t="s">
        <v>53</v>
      </c>
      <c r="AD24" s="186" t="s">
        <v>53</v>
      </c>
      <c r="AE24" s="186" t="s">
        <v>53</v>
      </c>
      <c r="AF24" s="186" t="s">
        <v>53</v>
      </c>
      <c r="AG24" s="186" t="s">
        <v>53</v>
      </c>
      <c r="AH24" s="157">
        <f>COUNTIF($C24:$AG24,AH$4)</f>
        <v>0</v>
      </c>
      <c r="AI24" s="158">
        <f>COUNTIF($C24:$AG24,AI$4)</f>
        <v>1</v>
      </c>
      <c r="AJ24" s="157">
        <f>COUNTIF($C24:$AG24,AJ$4)</f>
        <v>1</v>
      </c>
      <c r="AK24" s="159">
        <f>COUNTIF($C24:$AG24,AK$4)</f>
        <v>1</v>
      </c>
      <c r="AL24" s="159">
        <f>COUNTIF($C24:$AG24,AL$4)</f>
        <v>0</v>
      </c>
      <c r="AM24" s="159">
        <f>COUNTIF($C24:$AG24,AM$4)</f>
        <v>2</v>
      </c>
      <c r="AN24" s="159">
        <f>COUNTIF($C24:$AG24,AN$4)</f>
        <v>0</v>
      </c>
      <c r="AO24" s="159"/>
      <c r="AP24" s="159">
        <f>SUMPRODUCT(--WEEKDAY(C$3:AG$3,2)&lt;6,--((C24:AG24="DM"))+(C24:AG24="CS1")+((C24:AG24="CS2"))+(C24:AG24="SB1")+(C24:AG24="AE")+(C24:AG24="EM"))</f>
        <v>0</v>
      </c>
      <c r="AQ24" s="159"/>
      <c r="AR24" s="159">
        <f>SUMPRODUCT(--WEEKDAY(C$3:AG$3,2)&gt;5,--((C24:AG24="DM"))+(C24:AG24="CS1")+((C24:AG24="CS2"))+(C24:AG24="SB1")+(C24:AG24="AE")+(C24:AG24="EM"))</f>
        <v>0</v>
      </c>
      <c r="AS24" s="159"/>
      <c r="AT24" s="159">
        <f>(AP24-AQ24)/2+(AR24-AS24)</f>
        <v>0</v>
      </c>
      <c r="AU24" s="159">
        <f>AH24+AI24+AJ24+AK24+AM24+AN24</f>
        <v>5</v>
      </c>
      <c r="AV24" s="159">
        <f>BF24+BG24+BI24+BD24+BB24+AZ24+BK24</f>
        <v>1</v>
      </c>
      <c r="AW24" s="159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COUNTIF(C24:AG24,"*BRT*")</f>
        <v>0</v>
      </c>
      <c r="AZ24" s="159">
        <f>COUNTIF(D24:AH24,"*$BTP*")</f>
        <v>0</v>
      </c>
      <c r="BA24" s="159" t="e">
        <f>AZ24*('Setting key Duty'!$I$13+'Setting key Duty'!$I$12+'Setting key Duty'!$I$11)</f>
        <v>#VALUE!</v>
      </c>
      <c r="BB24" s="159">
        <f>COUNTIF(D24:AH24,"*$L*")</f>
        <v>0</v>
      </c>
      <c r="BC24" s="159" t="e">
        <f>BB24*('Setting key Duty'!$I$13+'Setting key Duty'!$I$9)</f>
        <v>#VALUE!</v>
      </c>
      <c r="BD24" s="159">
        <f>COUNTIF(D24:AH24,"*$M*")</f>
        <v>0</v>
      </c>
      <c r="BE24" s="159">
        <f>BD24*('Setting key Duty'!$I$8+'Setting key Duty'!$I$9+'Setting key Duty'!$I$12)</f>
        <v>0</v>
      </c>
      <c r="BF24" s="159">
        <f>COUNTIF(D24:AH24,"*$N*")</f>
        <v>0</v>
      </c>
      <c r="BG24" s="159">
        <f>COUNTIF(D24:AH24,"*$PM*")</f>
        <v>0</v>
      </c>
      <c r="BH24" s="159">
        <f>BG24*('Setting key Duty'!$I$9)</f>
        <v>0</v>
      </c>
      <c r="BI24" s="159">
        <f>COUNTIF(D24:AH24,"*$AM*")</f>
        <v>1</v>
      </c>
      <c r="BJ24" s="159">
        <f>BI24*('Setting key Duty'!$I$12+'Setting key Duty'!$I$8)</f>
        <v>0.4375</v>
      </c>
      <c r="BK24" s="159">
        <f>COUNTIF(C24:AH24,"*$FC*")</f>
        <v>0</v>
      </c>
      <c r="BL24" s="159">
        <f>BK24*('Setting key Duty'!$J$11+'Setting key Duty'!$I$8)</f>
        <v>0</v>
      </c>
      <c r="BM24" s="159">
        <f>COUNTIF($C24:$AG24,BM$4)</f>
        <v>0</v>
      </c>
      <c r="BN24" s="159">
        <f>COUNTIF($C24:$AG24,BN$4)</f>
        <v>0</v>
      </c>
      <c r="BO24" s="159">
        <f>COUNTIF($C24:$AG24,BO$4)</f>
        <v>0</v>
      </c>
      <c r="BP24" s="160"/>
    </row>
    <row r="25" ht="19.5" customHeight="1" spans="1:68">
      <c r="A25" s="19"/>
      <c r="B25" s="14" t="s">
        <v>107</v>
      </c>
      <c r="C25" s="186"/>
      <c r="D25" s="186" t="s">
        <v>45</v>
      </c>
      <c r="E25" s="186"/>
      <c r="F25" s="186"/>
      <c r="G25" s="186"/>
      <c r="H25" s="186" t="s">
        <v>64</v>
      </c>
      <c r="I25" s="186"/>
      <c r="J25" s="186" t="s">
        <v>50</v>
      </c>
      <c r="K25" s="186"/>
      <c r="L25" s="186"/>
      <c r="M25" s="186" t="s">
        <v>62</v>
      </c>
      <c r="N25" s="186"/>
      <c r="O25" s="155" t="s">
        <v>108</v>
      </c>
      <c r="P25" s="186" t="s">
        <v>42</v>
      </c>
      <c r="Q25" s="186" t="s">
        <v>46</v>
      </c>
      <c r="R25" s="186" t="s">
        <v>47</v>
      </c>
      <c r="S25" s="186"/>
      <c r="T25" s="186"/>
      <c r="U25" s="186" t="s">
        <v>47</v>
      </c>
      <c r="V25" s="186" t="s">
        <v>47</v>
      </c>
      <c r="W25" s="186" t="s">
        <v>47</v>
      </c>
      <c r="X25" s="186" t="s">
        <v>47</v>
      </c>
      <c r="Y25" s="186" t="s">
        <v>47</v>
      </c>
      <c r="Z25" s="186"/>
      <c r="AA25" s="186"/>
      <c r="AB25" s="186"/>
      <c r="AC25" s="186" t="s">
        <v>44</v>
      </c>
      <c r="AD25" s="186"/>
      <c r="AE25" s="186" t="s">
        <v>103</v>
      </c>
      <c r="AF25" s="186" t="s">
        <v>97</v>
      </c>
      <c r="AG25" s="186" t="s">
        <v>44</v>
      </c>
      <c r="AH25" s="157">
        <f>COUNTIF($C25:$AG25,AH$4)</f>
        <v>0</v>
      </c>
      <c r="AI25" s="158">
        <f>COUNTIF($C25:$AG25,AI$4)</f>
        <v>2</v>
      </c>
      <c r="AJ25" s="157">
        <f>COUNTIF($C25:$AG25,AJ$4)</f>
        <v>1</v>
      </c>
      <c r="AK25" s="159">
        <f>COUNTIF($C25:$AG25,AK$4)</f>
        <v>1</v>
      </c>
      <c r="AL25" s="159">
        <f>COUNTIF($C25:$AG25,AL$4)</f>
        <v>0</v>
      </c>
      <c r="AM25" s="159">
        <f>COUNTIF($C25:$AG25,AM$4)</f>
        <v>1</v>
      </c>
      <c r="AN25" s="159">
        <f>COUNTIF($C25:$AG25,AN$4)</f>
        <v>0</v>
      </c>
      <c r="AO25" s="159"/>
      <c r="AP25" s="159">
        <f>SUMPRODUCT(--WEEKDAY(C$3:AG$3,2)&lt;6,--((C25:AG25="DM"))+(C25:AG25="CS1")+((C25:AG25="CS2"))+(C25:AG25="SB1")+(C25:AG25="AE")+(C25:AG25="EM"))</f>
        <v>0</v>
      </c>
      <c r="AQ25" s="159"/>
      <c r="AR25" s="159">
        <f>SUMPRODUCT(--WEEKDAY(C$3:AG$3,2)&gt;5,--((C25:AG25="DM"))+(C25:AG25="CS1")+((C25:AG25="CS2"))+(C25:AG25="SB1")+(C25:AG25="AE")+(C25:AG25="EM"))</f>
        <v>0</v>
      </c>
      <c r="AS25" s="159"/>
      <c r="AT25" s="159">
        <f>(AP25-AQ25)/2+(AR25-AS25)</f>
        <v>0</v>
      </c>
      <c r="AU25" s="159">
        <f>AH25+AI25+AJ25+AK25+AM25+AN25</f>
        <v>5</v>
      </c>
      <c r="AV25" s="159">
        <f>BF25+BG25+BI25+BD25+BB25+AZ25+BK25</f>
        <v>4</v>
      </c>
      <c r="AW25" s="159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COUNTIF(C25:AG25,"*BRT*")</f>
        <v>0</v>
      </c>
      <c r="AZ25" s="159">
        <f>COUNTIF(D25:AH25,"*$BTP*")</f>
        <v>0</v>
      </c>
      <c r="BA25" s="159" t="e">
        <f>AZ25*('Setting key Duty'!$I$13+'Setting key Duty'!$I$12+'Setting key Duty'!$I$11)</f>
        <v>#VALUE!</v>
      </c>
      <c r="BB25" s="159">
        <f>COUNTIF(D25:AH25,"*$L*")</f>
        <v>0</v>
      </c>
      <c r="BC25" s="159" t="e">
        <f>BB25*('Setting key Duty'!$I$13+'Setting key Duty'!$I$9)</f>
        <v>#VALUE!</v>
      </c>
      <c r="BD25" s="159">
        <f>COUNTIF(D25:AH25,"*$M*")</f>
        <v>0</v>
      </c>
      <c r="BE25" s="159">
        <f>BD25*('Setting key Duty'!$I$8+'Setting key Duty'!$I$9+'Setting key Duty'!$I$12)</f>
        <v>0</v>
      </c>
      <c r="BF25" s="159">
        <f>COUNTIF(D25:AH25,"*$N*")</f>
        <v>0</v>
      </c>
      <c r="BG25" s="159">
        <f>COUNTIF(D25:AH25,"*$PM*")</f>
        <v>0</v>
      </c>
      <c r="BH25" s="159">
        <f>BG25*('Setting key Duty'!$I$9)</f>
        <v>0</v>
      </c>
      <c r="BI25" s="159">
        <f>COUNTIF(D25:AH25,"*$AM*")</f>
        <v>4</v>
      </c>
      <c r="BJ25" s="159">
        <f>BI25*('Setting key Duty'!$I$12+'Setting key Duty'!$I$8)</f>
        <v>1.75</v>
      </c>
      <c r="BK25" s="159">
        <f>COUNTIF(C25:AH25,"*$FC*")</f>
        <v>0</v>
      </c>
      <c r="BL25" s="159">
        <f>BK25*('Setting key Duty'!$J$11+'Setting key Duty'!$I$8)</f>
        <v>0</v>
      </c>
      <c r="BM25" s="159">
        <f>COUNTIF($C25:$AG25,BM$4)</f>
        <v>0</v>
      </c>
      <c r="BN25" s="159">
        <f>COUNTIF($C25:$AG25,BN$4)</f>
        <v>0</v>
      </c>
      <c r="BO25" s="159">
        <f>COUNTIF($C25:$AG25,BO$4)</f>
        <v>6</v>
      </c>
      <c r="BP25" s="160"/>
    </row>
    <row r="26" ht="19.5" customHeight="1" spans="1:68">
      <c r="A26" s="19"/>
      <c r="B26" s="14" t="s">
        <v>109</v>
      </c>
      <c r="C26" s="186" t="s">
        <v>110</v>
      </c>
      <c r="D26" s="186" t="s">
        <v>110</v>
      </c>
      <c r="E26" s="186" t="s">
        <v>110</v>
      </c>
      <c r="F26" s="186" t="s">
        <v>110</v>
      </c>
      <c r="G26" s="186" t="s">
        <v>110</v>
      </c>
      <c r="H26" s="186" t="s">
        <v>110</v>
      </c>
      <c r="I26" s="186" t="s">
        <v>110</v>
      </c>
      <c r="J26" s="186" t="s">
        <v>110</v>
      </c>
      <c r="K26" s="186" t="s">
        <v>110</v>
      </c>
      <c r="L26" s="186" t="s">
        <v>110</v>
      </c>
      <c r="M26" s="186" t="s">
        <v>110</v>
      </c>
      <c r="N26" s="186" t="s">
        <v>110</v>
      </c>
      <c r="O26" s="186" t="s">
        <v>110</v>
      </c>
      <c r="P26" s="186" t="s">
        <v>110</v>
      </c>
      <c r="Q26" s="186" t="s">
        <v>110</v>
      </c>
      <c r="R26" s="186" t="s">
        <v>110</v>
      </c>
      <c r="S26" s="186" t="s">
        <v>110</v>
      </c>
      <c r="T26" s="186" t="s">
        <v>110</v>
      </c>
      <c r="U26" s="186" t="s">
        <v>110</v>
      </c>
      <c r="V26" s="186" t="s">
        <v>110</v>
      </c>
      <c r="W26" s="186" t="s">
        <v>110</v>
      </c>
      <c r="X26" s="186" t="s">
        <v>110</v>
      </c>
      <c r="Y26" s="186" t="s">
        <v>110</v>
      </c>
      <c r="Z26" s="186" t="s">
        <v>110</v>
      </c>
      <c r="AA26" s="186" t="s">
        <v>110</v>
      </c>
      <c r="AB26" s="186" t="s">
        <v>110</v>
      </c>
      <c r="AC26" s="186" t="s">
        <v>110</v>
      </c>
      <c r="AD26" s="186" t="s">
        <v>110</v>
      </c>
      <c r="AE26" s="186" t="s">
        <v>110</v>
      </c>
      <c r="AF26" s="186" t="s">
        <v>110</v>
      </c>
      <c r="AG26" s="186" t="s">
        <v>110</v>
      </c>
      <c r="AH26" s="157">
        <f>COUNTIF($C26:$AG26,AH$4)</f>
        <v>0</v>
      </c>
      <c r="AI26" s="158">
        <f>COUNTIF($C26:$AG26,AI$4)</f>
        <v>0</v>
      </c>
      <c r="AJ26" s="157">
        <f>COUNTIF($C26:$AG26,AJ$4)</f>
        <v>0</v>
      </c>
      <c r="AK26" s="159">
        <f>COUNTIF($C26:$AG26,AK$4)</f>
        <v>0</v>
      </c>
      <c r="AL26" s="159">
        <f>COUNTIF($C26:$AG26,AL$4)</f>
        <v>0</v>
      </c>
      <c r="AM26" s="159">
        <f>COUNTIF($C26:$AG26,AM$4)</f>
        <v>0</v>
      </c>
      <c r="AN26" s="159">
        <f>COUNTIF($C26:$AG26,AN$4)</f>
        <v>0</v>
      </c>
      <c r="AO26" s="159"/>
      <c r="AP26" s="159">
        <f>SUMPRODUCT(--WEEKDAY(C$3:AG$3,2)&lt;6,--((C26:AG26="DM"))+(C26:AG26="CS1")+((C26:AG26="CS2"))+(C26:AG26="SB1")+(C26:AG26="AE")+(C26:AG26="EM"))</f>
        <v>0</v>
      </c>
      <c r="AQ26" s="159"/>
      <c r="AR26" s="159">
        <f>SUMPRODUCT(--WEEKDAY(C$3:AG$3,2)&gt;5,--((C26:AG26="DM"))+(C26:AG26="CS1")+((C26:AG26="CS2"))+(C26:AG26="SB1")+(C26:AG26="AE")+(C26:AG26="EM"))</f>
        <v>0</v>
      </c>
      <c r="AS26" s="159"/>
      <c r="AT26" s="159">
        <f>(AP26-AQ26)/2+(AR26-AS26)</f>
        <v>0</v>
      </c>
      <c r="AU26" s="159">
        <f>AH26+AI26+AJ26+AK26+AM26+AN26</f>
        <v>0</v>
      </c>
      <c r="AV26" s="159">
        <f>BF26+BG26+BI26+BD26+BB26+AZ26+BK26</f>
        <v>0</v>
      </c>
      <c r="AW26" s="159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COUNTIF(C26:AG26,"*BRT*")</f>
        <v>0</v>
      </c>
      <c r="AZ26" s="159">
        <f>COUNTIF(D26:AH26,"*$BTP*")</f>
        <v>0</v>
      </c>
      <c r="BA26" s="159" t="e">
        <f>AZ26*('Setting key Duty'!$I$13+'Setting key Duty'!$I$12+'Setting key Duty'!$I$11)</f>
        <v>#VALUE!</v>
      </c>
      <c r="BB26" s="159">
        <f>COUNTIF(D26:AH26,"*$L*")</f>
        <v>0</v>
      </c>
      <c r="BC26" s="159" t="e">
        <f>BB26*('Setting key Duty'!$I$13+'Setting key Duty'!$I$9)</f>
        <v>#VALUE!</v>
      </c>
      <c r="BD26" s="159">
        <f>COUNTIF(D26:AH26,"*$M*")</f>
        <v>0</v>
      </c>
      <c r="BE26" s="159">
        <f>BD26*('Setting key Duty'!$I$8+'Setting key Duty'!$I$9+'Setting key Duty'!$I$12)</f>
        <v>0</v>
      </c>
      <c r="BF26" s="159">
        <f>COUNTIF(D26:AH26,"*$N*")</f>
        <v>0</v>
      </c>
      <c r="BG26" s="159">
        <f>COUNTIF(D26:AH26,"*$PM*")</f>
        <v>0</v>
      </c>
      <c r="BH26" s="159">
        <f>BG26*('Setting key Duty'!$I$9)</f>
        <v>0</v>
      </c>
      <c r="BI26" s="159">
        <f>COUNTIF(D26:AH26,"*$AM*")</f>
        <v>0</v>
      </c>
      <c r="BJ26" s="159">
        <f>BI26*('Setting key Duty'!$I$12+'Setting key Duty'!$I$8)</f>
        <v>0</v>
      </c>
      <c r="BK26" s="159">
        <f>COUNTIF(C26:AH26,"*$FC*")</f>
        <v>0</v>
      </c>
      <c r="BL26" s="159">
        <f>BK26*('Setting key Duty'!$J$11+'Setting key Duty'!$I$8)</f>
        <v>0</v>
      </c>
      <c r="BM26" s="159">
        <f>COUNTIF($C26:$AG26,BM$4)</f>
        <v>0</v>
      </c>
      <c r="BN26" s="159">
        <f>COUNTIF($C26:$AG26,BN$4)</f>
        <v>0</v>
      </c>
      <c r="BO26" s="159">
        <f>COUNTIF($C26:$AG26,BO$4)</f>
        <v>0</v>
      </c>
      <c r="BP26" s="160"/>
    </row>
    <row r="27" ht="19.5" customHeight="1" spans="1:68">
      <c r="A27" s="19"/>
      <c r="B27" s="14" t="s">
        <v>111</v>
      </c>
      <c r="C27" s="155" t="s">
        <v>112</v>
      </c>
      <c r="D27" s="155" t="s">
        <v>113</v>
      </c>
      <c r="E27" s="186"/>
      <c r="F27" s="186"/>
      <c r="G27" s="155" t="s">
        <v>56</v>
      </c>
      <c r="H27" s="155" t="s">
        <v>114</v>
      </c>
      <c r="I27" s="155" t="s">
        <v>47</v>
      </c>
      <c r="J27" s="155" t="s">
        <v>47</v>
      </c>
      <c r="K27" s="155" t="s">
        <v>47</v>
      </c>
      <c r="L27" s="186" t="s">
        <v>62</v>
      </c>
      <c r="M27" s="186"/>
      <c r="N27" s="186" t="s">
        <v>47</v>
      </c>
      <c r="O27" s="186" t="s">
        <v>64</v>
      </c>
      <c r="Q27" s="186" t="s">
        <v>46</v>
      </c>
      <c r="R27" s="186" t="s">
        <v>62</v>
      </c>
      <c r="S27" s="186"/>
      <c r="T27" s="186" t="s">
        <v>50</v>
      </c>
      <c r="U27" s="186"/>
      <c r="V27" s="155" t="s">
        <v>85</v>
      </c>
      <c r="W27" s="186" t="s">
        <v>115</v>
      </c>
      <c r="X27" s="186" t="s">
        <v>62</v>
      </c>
      <c r="Y27" s="186" t="s">
        <v>47</v>
      </c>
      <c r="Z27" s="186"/>
      <c r="AA27" s="186"/>
      <c r="AB27" s="186" t="s">
        <v>62</v>
      </c>
      <c r="AC27" s="186" t="s">
        <v>47</v>
      </c>
      <c r="AD27" s="186" t="s">
        <v>47</v>
      </c>
      <c r="AE27" s="186" t="s">
        <v>116</v>
      </c>
      <c r="AF27" s="186" t="s">
        <v>47</v>
      </c>
      <c r="AG27" s="186"/>
      <c r="AH27" s="157">
        <f>COUNTIF($C27:$AG27,AH$4)</f>
        <v>0</v>
      </c>
      <c r="AI27" s="158">
        <f>COUNTIF($C27:$AG27,AI$4)</f>
        <v>0</v>
      </c>
      <c r="AJ27" s="157">
        <f>COUNTIF($C27:$AG27,AJ$4)</f>
        <v>0</v>
      </c>
      <c r="AK27" s="159">
        <f>COUNTIF($C27:$AG27,AK$4)</f>
        <v>1</v>
      </c>
      <c r="AL27" s="159">
        <f>COUNTIF($C27:$AG27,AL$4)</f>
        <v>1</v>
      </c>
      <c r="AM27" s="159">
        <f>COUNTIF($C27:$AG27,AM$4)</f>
        <v>4</v>
      </c>
      <c r="AN27" s="159">
        <f>COUNTIF($C27:$AG27,AN$4)</f>
        <v>0</v>
      </c>
      <c r="AO27" s="159"/>
      <c r="AP27" s="159">
        <f>SUMPRODUCT(--WEEKDAY(C$3:AG$3,2)&lt;6,--((C27:AG27="DM"))+(C27:AG27="CS1")+((C27:AG27="CS2"))+(C27:AG27="SB1")+(C27:AG27="AE")+(C27:AG27="EM"))</f>
        <v>0</v>
      </c>
      <c r="AQ27" s="159"/>
      <c r="AR27" s="159">
        <f>SUMPRODUCT(--WEEKDAY(C$3:AG$3,2)&gt;5,--((C27:AG27="DM"))+(C27:AG27="CS1")+((C27:AG27="CS2"))+(C27:AG27="SB1")+(C27:AG27="AE")+(C27:AG27="EM"))</f>
        <v>0</v>
      </c>
      <c r="AS27" s="159"/>
      <c r="AT27" s="159">
        <f>(AP27-AQ27)/2+(AR27-AS27)</f>
        <v>0</v>
      </c>
      <c r="AU27" s="159">
        <f>AH27+AI27+AJ27+AK27+AM27+AN27</f>
        <v>5</v>
      </c>
      <c r="AV27" s="159">
        <f>BF27+BG27+BI27+BD27+BB27+AZ27+BK27</f>
        <v>6</v>
      </c>
      <c r="AW27" s="159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COUNTIF(C27:AG27,"*BRT*")</f>
        <v>0</v>
      </c>
      <c r="AZ27" s="159">
        <f>COUNTIF(D27:AH27,"*$BTP*")</f>
        <v>0</v>
      </c>
      <c r="BA27" s="159" t="e">
        <f>AZ27*('Setting key Duty'!$I$13+'Setting key Duty'!$I$12+'Setting key Duty'!$I$11)</f>
        <v>#VALUE!</v>
      </c>
      <c r="BB27" s="159">
        <f>COUNTIF(D27:AH27,"*$L*")</f>
        <v>1</v>
      </c>
      <c r="BC27" s="159" t="e">
        <f>BB27*('Setting key Duty'!$I$13+'Setting key Duty'!$I$9)</f>
        <v>#VALUE!</v>
      </c>
      <c r="BD27" s="159">
        <f>COUNTIF(D27:AH27,"*$M*")</f>
        <v>0</v>
      </c>
      <c r="BE27" s="159">
        <f>BD27*('Setting key Duty'!$I$8+'Setting key Duty'!$I$9+'Setting key Duty'!$I$12)</f>
        <v>0</v>
      </c>
      <c r="BF27" s="159">
        <f>COUNTIF(D27:AH27,"*$N*")</f>
        <v>0</v>
      </c>
      <c r="BG27" s="159">
        <f>COUNTIF(D27:AH27,"*$PM*")</f>
        <v>1</v>
      </c>
      <c r="BH27" s="159">
        <f>BG27*('Setting key Duty'!$I$9)</f>
        <v>0.125</v>
      </c>
      <c r="BI27" s="159">
        <f>COUNTIF(D27:AH27,"*$AM*")</f>
        <v>4</v>
      </c>
      <c r="BJ27" s="159">
        <f>BI27*('Setting key Duty'!$I$12+'Setting key Duty'!$I$8)</f>
        <v>1.75</v>
      </c>
      <c r="BK27" s="159">
        <f>COUNTIF(C27:AH27,"*$FC*")</f>
        <v>0</v>
      </c>
      <c r="BL27" s="159">
        <f>BK27*('Setting key Duty'!$J$11+'Setting key Duty'!$I$8)</f>
        <v>0</v>
      </c>
      <c r="BM27" s="159">
        <f>COUNTIF($C27:$AG27,BM$4)</f>
        <v>0</v>
      </c>
      <c r="BN27" s="159">
        <f>COUNTIF($C27:$AG27,BN$4)</f>
        <v>0</v>
      </c>
      <c r="BO27" s="159">
        <f>COUNTIF($C27:$AG27,BO$4)</f>
        <v>8</v>
      </c>
      <c r="BP27" s="160"/>
    </row>
    <row r="28" ht="19.5" customHeight="1" spans="1:68">
      <c r="A28" s="19"/>
      <c r="B28" s="14" t="s">
        <v>117</v>
      </c>
      <c r="C28" s="186"/>
      <c r="D28" s="186" t="s">
        <v>56</v>
      </c>
      <c r="E28" s="186" t="s">
        <v>62</v>
      </c>
      <c r="F28" s="186"/>
      <c r="G28" s="186"/>
      <c r="H28" s="186" t="s">
        <v>56</v>
      </c>
      <c r="I28" s="20"/>
      <c r="J28" s="155" t="s">
        <v>118</v>
      </c>
      <c r="K28" s="186" t="s">
        <v>50</v>
      </c>
      <c r="L28" s="186"/>
      <c r="M28" s="186"/>
      <c r="N28" s="186" t="s">
        <v>62</v>
      </c>
      <c r="O28" s="20"/>
      <c r="P28" s="155" t="s">
        <v>119</v>
      </c>
      <c r="Q28" s="186" t="s">
        <v>46</v>
      </c>
      <c r="R28" s="186"/>
      <c r="S28" s="186"/>
      <c r="T28" s="186"/>
      <c r="U28" s="186" t="s">
        <v>62</v>
      </c>
      <c r="V28" s="186" t="s">
        <v>120</v>
      </c>
      <c r="W28" s="186" t="s">
        <v>47</v>
      </c>
      <c r="X28" s="186" t="s">
        <v>74</v>
      </c>
      <c r="Y28" s="186" t="s">
        <v>62</v>
      </c>
      <c r="Z28" s="186"/>
      <c r="AA28" s="186" t="s">
        <v>62</v>
      </c>
      <c r="AB28" s="186" t="s">
        <v>56</v>
      </c>
      <c r="AC28" s="186" t="s">
        <v>43</v>
      </c>
      <c r="AD28" s="186" t="s">
        <v>47</v>
      </c>
      <c r="AE28" s="186"/>
      <c r="AF28" s="186" t="s">
        <v>62</v>
      </c>
      <c r="AH28" s="157">
        <f>COUNTIF($C28:$AG28,AH$4)</f>
        <v>0</v>
      </c>
      <c r="AI28" s="158">
        <f>COUNTIF($C28:$AG28,AI$4)</f>
        <v>0</v>
      </c>
      <c r="AJ28" s="157">
        <f>COUNTIF($C28:$AG28,AJ$4)</f>
        <v>0</v>
      </c>
      <c r="AK28" s="159">
        <f>COUNTIF($C28:$AG28,AK$4)</f>
        <v>1</v>
      </c>
      <c r="AL28" s="159">
        <f>COUNTIF($C28:$AG28,AL$4)</f>
        <v>3</v>
      </c>
      <c r="AM28" s="159">
        <f>COUNTIF($C28:$AG28,AM$4)</f>
        <v>6</v>
      </c>
      <c r="AN28" s="159">
        <f>COUNTIF($C28:$AG28,AN$4)</f>
        <v>0</v>
      </c>
      <c r="AO28" s="159"/>
      <c r="AP28" s="159">
        <f>SUMPRODUCT(--WEEKDAY(C$3:AG$3,2)&lt;6,--((C28:AG28="DM"))+(C28:AG28="CS1")+((C28:AG28="CS2"))+(C28:AG28="SB1")+(C28:AG28="AE")+(C28:AG28="EM"))</f>
        <v>0</v>
      </c>
      <c r="AQ28" s="159"/>
      <c r="AR28" s="159">
        <f>SUMPRODUCT(--WEEKDAY(C$3:AG$3,2)&gt;5,--((C28:AG28="DM"))+(C28:AG28="CS1")+((C28:AG28="CS2"))+(C28:AG28="SB1")+(C28:AG28="AE")+(C28:AG28="EM"))</f>
        <v>0</v>
      </c>
      <c r="AS28" s="159"/>
      <c r="AT28" s="159">
        <f>(AP28-AQ28)/2+(AR28-AS28)</f>
        <v>0</v>
      </c>
      <c r="AU28" s="159">
        <f>AH28+AI28+AJ28+AK28+AM28+AN28</f>
        <v>7</v>
      </c>
      <c r="AV28" s="159">
        <f>BF28+BG28+BI28+BD28+BB28+AZ28+BK28</f>
        <v>3</v>
      </c>
      <c r="AW28" s="159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COUNTIF(C28:AG28,"*BRT*")</f>
        <v>1</v>
      </c>
      <c r="AZ28" s="159">
        <f>COUNTIF(D28:AH28,"*$BTP*")</f>
        <v>0</v>
      </c>
      <c r="BA28" s="159" t="e">
        <f>AZ28*('Setting key Duty'!$I$13+'Setting key Duty'!$I$12+'Setting key Duty'!$I$11)</f>
        <v>#VALUE!</v>
      </c>
      <c r="BB28" s="159">
        <f>COUNTIF(D28:AH28,"*$L*")</f>
        <v>1</v>
      </c>
      <c r="BC28" s="159" t="e">
        <f>BB28*('Setting key Duty'!$I$13+'Setting key Duty'!$I$9)</f>
        <v>#VALUE!</v>
      </c>
      <c r="BD28" s="159">
        <f>COUNTIF(D28:AH28,"*$M*")</f>
        <v>0</v>
      </c>
      <c r="BE28" s="159">
        <f>BD28*('Setting key Duty'!$I$8+'Setting key Duty'!$I$9+'Setting key Duty'!$I$12)</f>
        <v>0</v>
      </c>
      <c r="BF28" s="159">
        <f>COUNTIF(D28:AH28,"*$N*")</f>
        <v>0</v>
      </c>
      <c r="BG28" s="159">
        <f>COUNTIF(D28:AH28,"*$PM*")</f>
        <v>1</v>
      </c>
      <c r="BH28" s="159">
        <f>BG28*('Setting key Duty'!$I$9)</f>
        <v>0.125</v>
      </c>
      <c r="BI28" s="159">
        <f>COUNTIF(D28:AH28,"*$AM*")</f>
        <v>1</v>
      </c>
      <c r="BJ28" s="159">
        <f>BI28*('Setting key Duty'!$I$12+'Setting key Duty'!$I$8)</f>
        <v>0.4375</v>
      </c>
      <c r="BK28" s="159">
        <f>COUNTIF(C28:AH28,"*$FC*")</f>
        <v>0</v>
      </c>
      <c r="BL28" s="159">
        <f>BK28*('Setting key Duty'!$J$11+'Setting key Duty'!$I$8)</f>
        <v>0</v>
      </c>
      <c r="BM28" s="159">
        <f>COUNTIF($C28:$AG28,BM$4)</f>
        <v>0</v>
      </c>
      <c r="BN28" s="159">
        <f>COUNTIF($C28:$AG28,BN$4)</f>
        <v>0</v>
      </c>
      <c r="BO28" s="159">
        <f>COUNTIF($C28:$AG28,BO$4)</f>
        <v>2</v>
      </c>
      <c r="BP28" s="160"/>
    </row>
    <row r="29" ht="19.5" customHeight="1" spans="1:68">
      <c r="A29" s="19"/>
      <c r="B29" s="14" t="s">
        <v>121</v>
      </c>
      <c r="C29" s="186" t="s">
        <v>47</v>
      </c>
      <c r="D29" s="186" t="s">
        <v>47</v>
      </c>
      <c r="E29" s="186"/>
      <c r="F29" s="186"/>
      <c r="G29" s="186" t="s">
        <v>47</v>
      </c>
      <c r="H29" s="186" t="s">
        <v>47</v>
      </c>
      <c r="I29" s="186"/>
      <c r="J29" s="186" t="s">
        <v>76</v>
      </c>
      <c r="K29" s="186" t="s">
        <v>62</v>
      </c>
      <c r="L29" s="155"/>
      <c r="M29" s="186"/>
      <c r="N29" s="186" t="s">
        <v>56</v>
      </c>
      <c r="O29" s="186" t="s">
        <v>62</v>
      </c>
      <c r="P29" s="155" t="s">
        <v>56</v>
      </c>
      <c r="Q29" s="186" t="s">
        <v>50</v>
      </c>
      <c r="R29" s="186"/>
      <c r="S29" s="155"/>
      <c r="T29" s="186" t="s">
        <v>62</v>
      </c>
      <c r="U29" s="186" t="s">
        <v>43</v>
      </c>
      <c r="V29" s="186" t="s">
        <v>47</v>
      </c>
      <c r="W29" s="186" t="s">
        <v>47</v>
      </c>
      <c r="X29" s="186" t="s">
        <v>47</v>
      </c>
      <c r="Y29" s="186" t="s">
        <v>47</v>
      </c>
      <c r="Z29" s="186"/>
      <c r="AA29" s="186"/>
      <c r="AB29" s="186"/>
      <c r="AC29" s="186"/>
      <c r="AD29" s="186" t="s">
        <v>56</v>
      </c>
      <c r="AE29" s="186" t="s">
        <v>62</v>
      </c>
      <c r="AF29" s="186" t="s">
        <v>56</v>
      </c>
      <c r="AG29" s="186"/>
      <c r="AH29" s="157">
        <f>COUNTIF($C29:$AG29,AH$4)</f>
        <v>0</v>
      </c>
      <c r="AI29" s="158">
        <f>COUNTIF($C29:$AG29,AI$4)</f>
        <v>0</v>
      </c>
      <c r="AJ29" s="157">
        <f>COUNTIF($C29:$AG29,AJ$4)</f>
        <v>0</v>
      </c>
      <c r="AK29" s="159">
        <f>COUNTIF($C29:$AG29,AK$4)</f>
        <v>1</v>
      </c>
      <c r="AL29" s="159">
        <f>COUNTIF($C29:$AG29,AL$4)</f>
        <v>4</v>
      </c>
      <c r="AM29" s="159">
        <f>COUNTIF($C29:$AG29,AM$4)</f>
        <v>4</v>
      </c>
      <c r="AN29" s="159">
        <f>COUNTIF($C29:$AG29,AN$4)</f>
        <v>0</v>
      </c>
      <c r="AO29" s="159"/>
      <c r="AP29" s="159">
        <f>SUMPRODUCT(--WEEKDAY(C$3:AG$3,2)&lt;6,--((C29:AG29="DM"))+(C29:AG29="CS1")+((C29:AG29="CS2"))+(C29:AG29="SB1")+(C29:AG29="AE")+(C29:AG29="EM"))</f>
        <v>0</v>
      </c>
      <c r="AQ29" s="159"/>
      <c r="AR29" s="159">
        <f>SUMPRODUCT(--WEEKDAY(C$3:AG$3,2)&gt;5,--((C29:AG29="DM"))+(C29:AG29="CS1")+((C29:AG29="CS2"))+(C29:AG29="SB1")+(C29:AG29="AE")+(C29:AG29="EM"))</f>
        <v>0</v>
      </c>
      <c r="AS29" s="159"/>
      <c r="AT29" s="159">
        <f>(AP29-AQ29)/2+(AR29-AS29)</f>
        <v>0</v>
      </c>
      <c r="AU29" s="159">
        <f>AH29+AI29+AJ29+AK29+AM29+AN29</f>
        <v>5</v>
      </c>
      <c r="AV29" s="159">
        <f>BF29+BG29+BI29+BD29+BB29+AZ29+BK29</f>
        <v>1</v>
      </c>
      <c r="AW29" s="159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COUNTIF(C29:AG29,"*BRT*")</f>
        <v>0</v>
      </c>
      <c r="AZ29" s="159">
        <f>COUNTIF(D29:AH29,"*$BTP*")</f>
        <v>0</v>
      </c>
      <c r="BA29" s="159" t="e">
        <f>AZ29*('Setting key Duty'!$I$13+'Setting key Duty'!$I$12+'Setting key Duty'!$I$11)</f>
        <v>#VALUE!</v>
      </c>
      <c r="BB29" s="159">
        <f>COUNTIF(D29:AH29,"*$L*")</f>
        <v>0</v>
      </c>
      <c r="BC29" s="159" t="e">
        <f>BB29*('Setting key Duty'!$I$13+'Setting key Duty'!$I$9)</f>
        <v>#VALUE!</v>
      </c>
      <c r="BD29" s="159">
        <f>COUNTIF(D29:AH29,"*$M*")</f>
        <v>0</v>
      </c>
      <c r="BE29" s="159">
        <f>BD29*('Setting key Duty'!$I$8+'Setting key Duty'!$I$9+'Setting key Duty'!$I$12)</f>
        <v>0</v>
      </c>
      <c r="BF29" s="159">
        <f>COUNTIF(D29:AH29,"*$N*")</f>
        <v>0</v>
      </c>
      <c r="BG29" s="159">
        <f>COUNTIF(D29:AH29,"*$PM*")</f>
        <v>0</v>
      </c>
      <c r="BH29" s="159">
        <f>BG29*('Setting key Duty'!$I$9)</f>
        <v>0</v>
      </c>
      <c r="BI29" s="159">
        <f>COUNTIF(D29:AH29,"*$AM*")</f>
        <v>1</v>
      </c>
      <c r="BJ29" s="159">
        <f>BI29*('Setting key Duty'!$I$12+'Setting key Duty'!$I$8)</f>
        <v>0.4375</v>
      </c>
      <c r="BK29" s="159">
        <f>COUNTIF(C29:AH29,"*$FC*")</f>
        <v>0</v>
      </c>
      <c r="BL29" s="159">
        <f>BK29*('Setting key Duty'!$J$11+'Setting key Duty'!$I$8)</f>
        <v>0</v>
      </c>
      <c r="BM29" s="159">
        <f>COUNTIF($C29:$AG29,BM$4)</f>
        <v>0</v>
      </c>
      <c r="BN29" s="159">
        <f>COUNTIF($C29:$AG29,BN$4)</f>
        <v>0</v>
      </c>
      <c r="BO29" s="159">
        <f>COUNTIF($C29:$AG29,BO$4)</f>
        <v>8</v>
      </c>
      <c r="BP29" s="160"/>
    </row>
    <row r="30" ht="19.5" customHeight="1" spans="1:68">
      <c r="A30" s="19"/>
      <c r="B30" s="14"/>
      <c r="C30" s="186"/>
      <c r="D30" s="186"/>
      <c r="E30" s="186"/>
      <c r="F30" s="186"/>
      <c r="G30" s="186"/>
      <c r="H30" s="186"/>
      <c r="I30" s="186"/>
      <c r="J30" s="186"/>
      <c r="K30" s="186"/>
      <c r="L30" s="186"/>
      <c r="M30" s="186"/>
      <c r="N30" s="186"/>
      <c r="O30" s="186"/>
      <c r="P30" s="155"/>
      <c r="Q30" s="15" t="s">
        <v>122</v>
      </c>
      <c r="R30" s="186"/>
      <c r="S30" s="186"/>
      <c r="T30" s="186"/>
      <c r="U30" s="186"/>
      <c r="V30" s="186"/>
      <c r="W30" s="186"/>
      <c r="X30" s="186"/>
      <c r="Z30" s="186"/>
      <c r="AA30" s="186"/>
      <c r="AB30" s="186"/>
      <c r="AC30" s="186"/>
      <c r="AD30" s="186"/>
      <c r="AE30" s="186"/>
      <c r="AF30" s="186"/>
      <c r="AG30" s="186"/>
      <c r="AH30" s="157">
        <f>COUNTIF($C30:$AG30,AH$4)</f>
        <v>0</v>
      </c>
      <c r="AI30" s="158">
        <f>COUNTIF($C30:$AG30,AI$4)</f>
        <v>0</v>
      </c>
      <c r="AJ30" s="157">
        <f>COUNTIF($C30:$AG30,AJ$4)</f>
        <v>0</v>
      </c>
      <c r="AK30" s="159">
        <f>COUNTIF($C30:$AG30,AK$4)</f>
        <v>0</v>
      </c>
      <c r="AL30" s="159">
        <f>COUNTIF($C30:$AG30,AL$4)</f>
        <v>0</v>
      </c>
      <c r="AM30" s="159">
        <f>COUNTIF($C30:$AG30,AM$4)</f>
        <v>0</v>
      </c>
      <c r="AN30" s="159">
        <f>COUNTIF($C30:$AG30,AN$4)</f>
        <v>0</v>
      </c>
      <c r="AO30" s="159"/>
      <c r="AP30" s="159">
        <f>SUMPRODUCT(--WEEKDAY(C$3:AG$3,2)&lt;6,--((C30:AG30="DM"))+(C30:AG30="CS1")+((C30:AG30="CS2"))+(C30:AG30="SB1")+(C30:AG30="AE")+(C30:AG30="EM"))</f>
        <v>0</v>
      </c>
      <c r="AQ30" s="159"/>
      <c r="AR30" s="159">
        <f>SUMPRODUCT(--WEEKDAY(C$3:AG$3,2)&gt;5,--((C30:AG30="DM"))+(C30:AG30="CS1")+((C30:AG30="CS2"))+(C30:AG30="SB1")+(C30:AG30="AE")+(C30:AG30="EM"))</f>
        <v>0</v>
      </c>
      <c r="AS30" s="159"/>
      <c r="AT30" s="159">
        <f>(AP30-AQ30)/2+(AR30-AS30)</f>
        <v>0</v>
      </c>
      <c r="AU30" s="159">
        <f>AH30+AI30+AJ30+AK30+AM30+AN30</f>
        <v>0</v>
      </c>
      <c r="AV30" s="159">
        <f>BF30+BG30+BI30+BD30+BB30+AZ30+BK30</f>
        <v>1</v>
      </c>
      <c r="AW30" s="159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COUNTIF(C30:AG30,"*BRT*")</f>
        <v>0</v>
      </c>
      <c r="AZ30" s="159">
        <f>COUNTIF(D30:AH30,"*$BTP*")</f>
        <v>0</v>
      </c>
      <c r="BA30" s="159" t="e">
        <f>AZ30*('Setting key Duty'!$I$13+'Setting key Duty'!$I$12+'Setting key Duty'!$I$11)</f>
        <v>#VALUE!</v>
      </c>
      <c r="BB30" s="159">
        <f>COUNTIF(D30:AH30,"*$L*")</f>
        <v>0</v>
      </c>
      <c r="BC30" s="159" t="e">
        <f>BB30*('Setting key Duty'!$I$13+'Setting key Duty'!$I$9)</f>
        <v>#VALUE!</v>
      </c>
      <c r="BD30" s="159">
        <f>COUNTIF(D30:AH30,"*$M*")</f>
        <v>0</v>
      </c>
      <c r="BE30" s="159">
        <f>BD30*('Setting key Duty'!$I$8+'Setting key Duty'!$I$9+'Setting key Duty'!$I$12)</f>
        <v>0</v>
      </c>
      <c r="BF30" s="159">
        <f>COUNTIF(D30:AH30,"*$N*")</f>
        <v>0</v>
      </c>
      <c r="BG30" s="159">
        <f>COUNTIF(D30:AH30,"*$PM*")</f>
        <v>1</v>
      </c>
      <c r="BH30" s="159">
        <f>BG30*('Setting key Duty'!$I$9)</f>
        <v>0.125</v>
      </c>
      <c r="BI30" s="159">
        <f>COUNTIF(D30:AH30,"*$AM*")</f>
        <v>0</v>
      </c>
      <c r="BJ30" s="159">
        <f>BI30*('Setting key Duty'!$I$12+'Setting key Duty'!$I$8)</f>
        <v>0</v>
      </c>
      <c r="BK30" s="159">
        <f>COUNTIF(C30:AH30,"*$FC*")</f>
        <v>0</v>
      </c>
      <c r="BL30" s="159">
        <f>BK30*('Setting key Duty'!$J$11+'Setting key Duty'!$I$8)</f>
        <v>0</v>
      </c>
      <c r="BM30" s="159">
        <f>COUNTIF($C30:$AG30,BM$4)</f>
        <v>0</v>
      </c>
      <c r="BN30" s="159">
        <f>COUNTIF($C30:$AG30,BN$4)</f>
        <v>0</v>
      </c>
      <c r="BO30" s="159">
        <f>COUNTIF($C30:$AG30,BO$4)</f>
        <v>0</v>
      </c>
      <c r="BP30" s="160"/>
    </row>
    <row r="31" ht="19.5" customHeight="1" spans="1:68">
      <c r="A31" s="19"/>
      <c r="B31" s="14"/>
      <c r="C31" s="186"/>
      <c r="D31" s="186"/>
      <c r="E31" s="186"/>
      <c r="F31" s="186"/>
      <c r="G31" s="186"/>
      <c r="H31" s="186"/>
      <c r="I31" s="186"/>
      <c r="J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186"/>
      <c r="AB31" s="186"/>
      <c r="AC31" s="186"/>
      <c r="AD31" s="186"/>
      <c r="AE31" s="186"/>
      <c r="AF31" s="186"/>
      <c r="AG31" s="186"/>
      <c r="AH31" s="157">
        <f>COUNTIF($C31:$AG31,AH$4)</f>
        <v>0</v>
      </c>
      <c r="AI31" s="158">
        <f>COUNTIF($C31:$AG31,AI$4)</f>
        <v>0</v>
      </c>
      <c r="AJ31" s="157">
        <f>COUNTIF($C31:$AG31,AJ$4)</f>
        <v>0</v>
      </c>
      <c r="AK31" s="159">
        <f>COUNTIF($C31:$AG31,AK$4)</f>
        <v>0</v>
      </c>
      <c r="AL31" s="159">
        <f>COUNTIF($C31:$AG31,AL$4)</f>
        <v>0</v>
      </c>
      <c r="AM31" s="159">
        <f>COUNTIF($C31:$AG31,AM$4)</f>
        <v>0</v>
      </c>
      <c r="AN31" s="159">
        <f>COUNTIF($C31:$AG31,AN$4)</f>
        <v>0</v>
      </c>
      <c r="AO31" s="159"/>
      <c r="AP31" s="159">
        <f>SUMPRODUCT(--WEEKDAY(C$3:AG$3,2)&lt;6,--((C31:AG31="DM"))+(C31:AG31="CS1")+((C31:AG31="CS2"))+(C31:AG31="SB1")+(C31:AG31="AE")+(C31:AG31="EM"))</f>
        <v>0</v>
      </c>
      <c r="AQ31" s="159"/>
      <c r="AR31" s="159">
        <f>SUMPRODUCT(--WEEKDAY(C$3:AG$3,2)&gt;5,--((C31:AG31="DM"))+(C31:AG31="CS1")+((C31:AG31="CS2"))+(C31:AG31="SB1")+(C31:AG31="AE")+(C31:AG31="EM"))</f>
        <v>0</v>
      </c>
      <c r="AS31" s="159"/>
      <c r="AT31" s="159">
        <f>(AP31-AQ31)/2+(AR31-AS31)</f>
        <v>0</v>
      </c>
      <c r="AU31" s="159">
        <f>AH31+AI31+AJ31+AK31+AM31+AN31</f>
        <v>0</v>
      </c>
      <c r="AV31" s="159">
        <f>BF31+BG31+BI31+BD31+BB31+AZ31+BK31</f>
        <v>0</v>
      </c>
      <c r="AW31" s="159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COUNTIF(C31:AG31,"*BRT*")</f>
        <v>0</v>
      </c>
      <c r="AZ31" s="159">
        <f>COUNTIF(D31:AH31,"*$BTP*")</f>
        <v>0</v>
      </c>
      <c r="BA31" s="159" t="e">
        <f>AZ31*('Setting key Duty'!$I$13+'Setting key Duty'!$I$12+'Setting key Duty'!$I$11)</f>
        <v>#VALUE!</v>
      </c>
      <c r="BB31" s="159">
        <f>COUNTIF(D31:AH31,"*$L*")</f>
        <v>0</v>
      </c>
      <c r="BC31" s="159" t="e">
        <f>BB31*('Setting key Duty'!$I$13+'Setting key Duty'!$I$9)</f>
        <v>#VALUE!</v>
      </c>
      <c r="BD31" s="159">
        <f>COUNTIF(D31:AH31,"*$M*")</f>
        <v>0</v>
      </c>
      <c r="BE31" s="159">
        <f>BD31*('Setting key Duty'!$I$8+'Setting key Duty'!$I$9+'Setting key Duty'!$I$12)</f>
        <v>0</v>
      </c>
      <c r="BF31" s="159">
        <f>COUNTIF(D31:AH31,"*$N*")</f>
        <v>0</v>
      </c>
      <c r="BG31" s="159">
        <f>COUNTIF(D31:AH31,"*$PM*")</f>
        <v>0</v>
      </c>
      <c r="BH31" s="159">
        <f>BG31*('Setting key Duty'!$I$9)</f>
        <v>0</v>
      </c>
      <c r="BI31" s="159">
        <f>COUNTIF(D31:AH31,"*$AM*")</f>
        <v>0</v>
      </c>
      <c r="BJ31" s="159">
        <f>BI31*('Setting key Duty'!$I$12+'Setting key Duty'!$I$8)</f>
        <v>0</v>
      </c>
      <c r="BK31" s="159">
        <f>COUNTIF(C31:AH31,"*$FC*")</f>
        <v>0</v>
      </c>
      <c r="BL31" s="159">
        <f>BK31*('Setting key Duty'!$J$11+'Setting key Duty'!$I$8)</f>
        <v>0</v>
      </c>
      <c r="BM31" s="159">
        <f>COUNTIF($C31:$AG31,BM$4)</f>
        <v>0</v>
      </c>
      <c r="BN31" s="159">
        <f>COUNTIF($C31:$AG31,BN$4)</f>
        <v>0</v>
      </c>
      <c r="BO31" s="159">
        <f>COUNTIF($C31:$AG31,BO$4)</f>
        <v>0</v>
      </c>
      <c r="BP31" s="160"/>
    </row>
    <row r="32" ht="19.5" customHeight="1" spans="1:68">
      <c r="A32" s="19"/>
      <c r="B32" s="14"/>
      <c r="C32" s="186"/>
      <c r="D32" s="186"/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  <c r="AA32" s="186"/>
      <c r="AB32" s="186"/>
      <c r="AC32" s="186"/>
      <c r="AD32" s="186"/>
      <c r="AE32" s="186"/>
      <c r="AF32" s="186"/>
      <c r="AG32" s="186"/>
      <c r="AH32" s="157">
        <f>COUNTIF($C32:$AG32,AH$4)</f>
        <v>0</v>
      </c>
      <c r="AI32" s="158">
        <f>COUNTIF($C32:$AG32,AI$4)</f>
        <v>0</v>
      </c>
      <c r="AJ32" s="157">
        <f>COUNTIF($C32:$AG32,AJ$4)</f>
        <v>0</v>
      </c>
      <c r="AK32" s="159">
        <f>COUNTIF($C32:$AG32,AK$4)</f>
        <v>0</v>
      </c>
      <c r="AL32" s="159">
        <f>COUNTIF($C32:$AG32,AL$4)</f>
        <v>0</v>
      </c>
      <c r="AM32" s="159">
        <f>COUNTIF($C32:$AG32,AM$4)</f>
        <v>0</v>
      </c>
      <c r="AN32" s="159">
        <f>COUNTIF($C32:$AG32,AN$4)</f>
        <v>0</v>
      </c>
      <c r="AO32" s="159"/>
      <c r="AP32" s="159">
        <f>SUMPRODUCT(--WEEKDAY(C$3:AG$3,2)&lt;6,--((C32:AG32="DM"))+(C32:AG32="CS1")+((C32:AG32="CS2"))+(C32:AG32="SB1")+(C32:AG32="AE")+(C32:AG32="EM"))</f>
        <v>0</v>
      </c>
      <c r="AQ32" s="159"/>
      <c r="AR32" s="159">
        <f>SUMPRODUCT(--WEEKDAY(C$3:AG$3,2)&gt;5,--((C32:AG32="DM"))+(C32:AG32="CS1")+((C32:AG32="CS2"))+(C32:AG32="SB1")+(C32:AG32="AE")+(C32:AG32="EM"))</f>
        <v>0</v>
      </c>
      <c r="AS32" s="159"/>
      <c r="AT32" s="159">
        <f>(AP32-AQ32)/2+(AR32-AS32)</f>
        <v>0</v>
      </c>
      <c r="AU32" s="159">
        <f>AH32+AI32+AJ32+AK32+AM32+AN32</f>
        <v>0</v>
      </c>
      <c r="AV32" s="159">
        <f>BF32+BG32+BI32+BD32+BB32+AZ32+BK32</f>
        <v>0</v>
      </c>
      <c r="AW32" s="159" t="e">
        <f>AT32+AX32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COUNTIF(C32:AG32,"*BRT*")</f>
        <v>0</v>
      </c>
      <c r="AZ32" s="159">
        <f>COUNTIF(D32:AH32,"*$BTP*")</f>
        <v>0</v>
      </c>
      <c r="BA32" s="159" t="e">
        <f>AZ32*('Setting key Duty'!$I$13+'Setting key Duty'!$I$12+'Setting key Duty'!$I$11)</f>
        <v>#VALUE!</v>
      </c>
      <c r="BB32" s="159">
        <f>COUNTIF(D32:AH32,"*$L*")</f>
        <v>0</v>
      </c>
      <c r="BC32" s="159" t="e">
        <f>BB32*('Setting key Duty'!$I$13+'Setting key Duty'!$I$9)</f>
        <v>#VALUE!</v>
      </c>
      <c r="BD32" s="159">
        <f>COUNTIF(D32:AH32,"*$M*")</f>
        <v>0</v>
      </c>
      <c r="BE32" s="159">
        <f>BD32*('Setting key Duty'!$I$8+'Setting key Duty'!$I$9+'Setting key Duty'!$I$12)</f>
        <v>0</v>
      </c>
      <c r="BF32" s="159">
        <f>COUNTIF(D32:AH32,"*$N*")</f>
        <v>0</v>
      </c>
      <c r="BG32" s="159">
        <f>COUNTIF(D32:AH32,"*$PM*")</f>
        <v>0</v>
      </c>
      <c r="BH32" s="159">
        <f>BG32*('Setting key Duty'!$I$9)</f>
        <v>0</v>
      </c>
      <c r="BI32" s="159">
        <f>COUNTIF(D32:AH32,"*$AM*")</f>
        <v>0</v>
      </c>
      <c r="BJ32" s="159">
        <f>BI32*('Setting key Duty'!$I$12+'Setting key Duty'!$I$8)</f>
        <v>0</v>
      </c>
      <c r="BK32" s="159">
        <f>COUNTIF(C32:AH32,"*$FC*")</f>
        <v>0</v>
      </c>
      <c r="BL32" s="159">
        <f>BK32*('Setting key Duty'!$J$11+'Setting key Duty'!$I$8)</f>
        <v>0</v>
      </c>
      <c r="BM32" s="159">
        <f>COUNTIF($C32:$AG32,BM$4)</f>
        <v>0</v>
      </c>
      <c r="BN32" s="159">
        <f>COUNTIF($C32:$AG32,BN$4)</f>
        <v>0</v>
      </c>
      <c r="BO32" s="159">
        <f>COUNTIF($C32:$AG32,BO$4)</f>
        <v>0</v>
      </c>
      <c r="BP32" s="160"/>
    </row>
    <row r="33" ht="19.5" customHeight="1" spans="1:68">
      <c r="A33" s="19"/>
      <c r="B33" s="14"/>
      <c r="C33" s="186"/>
      <c r="D33" s="186"/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  <c r="AA33" s="186"/>
      <c r="AB33" s="186"/>
      <c r="AC33" s="186"/>
      <c r="AD33" s="186"/>
      <c r="AE33" s="186"/>
      <c r="AF33" s="186"/>
      <c r="AG33" s="186"/>
      <c r="AH33" s="157">
        <f>COUNTIF($C33:$AG33,AH$4)</f>
        <v>0</v>
      </c>
      <c r="AI33" s="158">
        <f>COUNTIF($C33:$AG33,AI$4)</f>
        <v>0</v>
      </c>
      <c r="AJ33" s="157">
        <f>COUNTIF($C33:$AG33,AJ$4)</f>
        <v>0</v>
      </c>
      <c r="AK33" s="159">
        <f>COUNTIF($C33:$AG33,AK$4)</f>
        <v>0</v>
      </c>
      <c r="AL33" s="159">
        <f>COUNTIF($C33:$AG33,AL$4)</f>
        <v>0</v>
      </c>
      <c r="AM33" s="159">
        <f>COUNTIF($C33:$AG33,AM$4)</f>
        <v>0</v>
      </c>
      <c r="AN33" s="159">
        <f>COUNTIF($C33:$AG33,AN$4)</f>
        <v>0</v>
      </c>
      <c r="AO33" s="159"/>
      <c r="AP33" s="159">
        <f>SUMPRODUCT(--WEEKDAY(C$3:AG$3,2)&lt;6,--((C33:AG33="DM"))+(C33:AG33="CS1")+((C33:AG33="CS2"))+(C33:AG33="SB1")+(C33:AG33="AE")+(C33:AG33="EM"))</f>
        <v>0</v>
      </c>
      <c r="AQ33" s="159"/>
      <c r="AR33" s="159">
        <f>SUMPRODUCT(--WEEKDAY(C$3:AG$3,2)&gt;5,--((C33:AG33="DM"))+(C33:AG33="CS1")+((C33:AG33="CS2"))+(C33:AG33="SB1")+(C33:AG33="AE")+(C33:AG33="EM"))</f>
        <v>0</v>
      </c>
      <c r="AS33" s="159"/>
      <c r="AT33" s="159">
        <f>(AP33-AQ33)/2+(AR33-AS33)</f>
        <v>0</v>
      </c>
      <c r="AU33" s="159">
        <f>AH33+AI33+AJ33+AK33+AM33+AN33</f>
        <v>0</v>
      </c>
      <c r="AV33" s="159">
        <f>BF33+BG33+BI33+BD33+BB33+AZ33+BK33</f>
        <v>0</v>
      </c>
      <c r="AW33" s="159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COUNTIF(C33:AG33,"*BRT*")</f>
        <v>0</v>
      </c>
      <c r="AZ33" s="159">
        <f>COUNTIF(D33:AH33,"*$BTP*")</f>
        <v>0</v>
      </c>
      <c r="BA33" s="159" t="e">
        <f>AZ33*('Setting key Duty'!$I$13+'Setting key Duty'!$I$12+'Setting key Duty'!$I$11)</f>
        <v>#VALUE!</v>
      </c>
      <c r="BB33" s="159">
        <f>COUNTIF(D33:AH33,"*$L*")</f>
        <v>0</v>
      </c>
      <c r="BC33" s="159" t="e">
        <f>BB33*('Setting key Duty'!$I$13+'Setting key Duty'!$I$9)</f>
        <v>#VALUE!</v>
      </c>
      <c r="BD33" s="159">
        <f>COUNTIF(D33:AH33,"*$M*")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COUNTIF(D33:AH33,"*$PM*")</f>
        <v>0</v>
      </c>
      <c r="BH33" s="159">
        <f>BG33*('Setting key Duty'!$I$9)</f>
        <v>0</v>
      </c>
      <c r="BI33" s="159">
        <f>COUNTIF(D33:AH33,"*$AM*")</f>
        <v>0</v>
      </c>
      <c r="BJ33" s="159">
        <f>BI33*('Setting key Duty'!$I$12+'Setting key Duty'!$I$8)</f>
        <v>0</v>
      </c>
      <c r="BK33" s="159">
        <f>COUNTIF(C33:AH33,"*$FC*")</f>
        <v>0</v>
      </c>
      <c r="BL33" s="159">
        <f>BK33*('Setting key Duty'!$J$11+'Setting key Duty'!$I$8)</f>
        <v>0</v>
      </c>
      <c r="BM33" s="159">
        <f>COUNTIF($C33:$AG33,BM$4)</f>
        <v>0</v>
      </c>
      <c r="BN33" s="159">
        <f>COUNTIF($C33:$AG33,BN$4)</f>
        <v>0</v>
      </c>
      <c r="BO33" s="159">
        <f>COUNTIF($C33:$AG33,BO$4)</f>
        <v>0</v>
      </c>
      <c r="BP33" s="160"/>
    </row>
    <row r="34" ht="19.5" customHeight="1" spans="1:68">
      <c r="A34" s="19"/>
      <c r="B34" s="14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  <c r="AA34" s="186"/>
      <c r="AB34" s="186"/>
      <c r="AC34" s="186"/>
      <c r="AD34" s="186"/>
      <c r="AE34" s="186"/>
      <c r="AF34" s="186"/>
      <c r="AG34" s="186"/>
      <c r="AH34" s="157">
        <f>COUNTIF($C34:$AG34,AH$4)</f>
        <v>0</v>
      </c>
      <c r="AI34" s="158">
        <f>COUNTIF($C34:$AG34,AI$4)</f>
        <v>0</v>
      </c>
      <c r="AJ34" s="157">
        <f>COUNTIF($C34:$AG34,AJ$4)</f>
        <v>0</v>
      </c>
      <c r="AK34" s="191">
        <f>COUNTIF($C34:$AG34,AK$4)</f>
        <v>0</v>
      </c>
      <c r="AL34" s="191">
        <f>COUNTIF($C34:$AG34,AL$4)</f>
        <v>0</v>
      </c>
      <c r="AM34" s="191">
        <f>COUNTIF($C34:$AG34,AM$4)</f>
        <v>0</v>
      </c>
      <c r="AN34" s="191">
        <f>COUNTIF($C34:$AG34,AN$4)</f>
        <v>0</v>
      </c>
      <c r="AO34" s="191"/>
      <c r="AP34" s="191">
        <f>SUMPRODUCT(--WEEKDAY(C$3:AG$3,2)&lt;6,--((C34:AG34="DM"))+(C34:AG34="CS1")+((C34:AG34="CS2"))+(C34:AG34="SB1")+(C34:AG34="AE")+(C34:AG34="EM"))</f>
        <v>0</v>
      </c>
      <c r="AQ34" s="191"/>
      <c r="AR34" s="191">
        <f>SUMPRODUCT(--WEEKDAY(C$3:AG$3,2)&gt;5,--((C34:AG34="DM"))+(C34:AG34="CS1")+((C34:AG34="CS2"))+(C34:AG34="SB1")+(C34:AG34="AE")+(C34:AG34="EM"))</f>
        <v>0</v>
      </c>
      <c r="AS34" s="191"/>
      <c r="AT34" s="191">
        <f>(AP34-AQ34)/2+(AR34-AS34)</f>
        <v>0</v>
      </c>
      <c r="AU34" s="191">
        <f>AH34+AI34+AJ34+AK34+AM34+AN34</f>
        <v>0</v>
      </c>
      <c r="AV34" s="159">
        <f>BF34+BG34+BI34+BD34+BB34+AZ34+BK34</f>
        <v>0</v>
      </c>
      <c r="AW34" s="159" t="e">
        <f>AT34+AX34</f>
        <v>#VALUE!</v>
      </c>
      <c r="AX34" s="159" t="e">
        <f>(BI34*('Setting key Duty'!$I$8+'Setting key Duty'!$I$12))+(BG34*'Setting key Duty'!$I$9)+(BB34*('Setting key Duty'!$I$13+'Setting key Duty'!$I$9))+(AZ34*('Setting key Duty'!$I$13+'Setting key Duty'!$I$12+'Setting key Duty'!$I$11))+(BD34*('Setting key Duty'!$I$8+'Setting key Duty'!$I$9+'Setting key Duty'!$I$12))</f>
        <v>#VALUE!</v>
      </c>
      <c r="AY34" s="159">
        <f>COUNTIF(C34:AG34,"*BRT*")</f>
        <v>0</v>
      </c>
      <c r="AZ34" s="159">
        <f>COUNTIF(D34:AH34,"*$BTP*")</f>
        <v>0</v>
      </c>
      <c r="BA34" s="159" t="e">
        <f>AZ34*('Setting key Duty'!$I$13+'Setting key Duty'!$I$12+'Setting key Duty'!$I$11)</f>
        <v>#VALUE!</v>
      </c>
      <c r="BB34" s="159">
        <f>COUNTIF(D34:AH34,"*$L*")</f>
        <v>0</v>
      </c>
      <c r="BC34" s="159" t="e">
        <f>BB34*('Setting key Duty'!$I$13+'Setting key Duty'!$I$9)</f>
        <v>#VALUE!</v>
      </c>
      <c r="BD34" s="159">
        <f>COUNTIF(D34:AH34,"*$M*")</f>
        <v>0</v>
      </c>
      <c r="BE34" s="159">
        <f>BD34*('Setting key Duty'!$I$8+'Setting key Duty'!$I$9+'Setting key Duty'!$I$12)</f>
        <v>0</v>
      </c>
      <c r="BF34" s="159">
        <f>COUNTIF(D34:AH34,"*$N*")</f>
        <v>0</v>
      </c>
      <c r="BG34" s="159">
        <f>COUNTIF(D34:AH34,"*$PM*")</f>
        <v>0</v>
      </c>
      <c r="BH34" s="159">
        <f>BG34*('Setting key Duty'!$I$9)</f>
        <v>0</v>
      </c>
      <c r="BI34" s="159">
        <f>COUNTIF(D34:AH34,"*$AM*")</f>
        <v>0</v>
      </c>
      <c r="BJ34" s="159">
        <f>BI34*('Setting key Duty'!$I$12+'Setting key Duty'!$I$8)</f>
        <v>0</v>
      </c>
      <c r="BK34" s="159">
        <f>COUNTIF(C34:AH34,"*$FC*")</f>
        <v>0</v>
      </c>
      <c r="BL34" s="159">
        <f>BK34*('Setting key Duty'!$J$11+'Setting key Duty'!$I$8)</f>
        <v>0</v>
      </c>
      <c r="BM34" s="191">
        <f>COUNTIF($C34:$AG34,BM$4)</f>
        <v>0</v>
      </c>
      <c r="BN34" s="191">
        <f>COUNTIF($C34:$AG34,BN$4)</f>
        <v>0</v>
      </c>
      <c r="BO34" s="191">
        <f>COUNTIF($C34:$AG34,BO$4)</f>
        <v>0</v>
      </c>
      <c r="BP34" s="193"/>
    </row>
    <row r="35" ht="19.5" customHeight="1" spans="1:68">
      <c r="A35" s="19"/>
      <c r="B35" s="194"/>
      <c r="C35" s="195"/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7"/>
      <c r="AI35" s="198"/>
      <c r="AJ35" s="197"/>
      <c r="AK35" s="199"/>
      <c r="AL35" s="199"/>
      <c r="AM35" s="199"/>
      <c r="AN35" s="199"/>
      <c r="AO35" s="199"/>
      <c r="AP35" s="199"/>
      <c r="AQ35" s="199"/>
      <c r="AR35" s="199">
        <f>SUMPRODUCT(--WEEKDAY(C$3:AG$3,2)&gt;5,--((C35:AG35="DM"))+(C35:AG35="CS1")+((C35:AG35="CS2"))+(C35:AG35="SB1")+(C35:AG35="AE")+(C35:AG35="EM"))</f>
        <v>0</v>
      </c>
      <c r="AS35" s="199"/>
      <c r="AT35" s="199">
        <f>(AP35-AQ35)/2+(AR35-AS35)</f>
        <v>0</v>
      </c>
      <c r="AU35" s="199"/>
      <c r="AV35" s="199"/>
      <c r="AW35" s="199"/>
      <c r="AX35" s="199"/>
      <c r="AY35" s="199"/>
      <c r="AZ35" s="199"/>
      <c r="BA35" s="199"/>
      <c r="BB35" s="199"/>
      <c r="BC35" s="199"/>
      <c r="BD35" s="199"/>
      <c r="BE35" s="199"/>
      <c r="BF35" s="199"/>
      <c r="BG35" s="199"/>
      <c r="BH35" s="199"/>
      <c r="BI35" s="199"/>
      <c r="BJ35" s="199"/>
      <c r="BK35" s="199"/>
      <c r="BL35" s="199"/>
      <c r="BM35" s="199"/>
      <c r="BN35" s="199"/>
      <c r="BO35" s="199"/>
      <c r="BP35" s="201"/>
    </row>
    <row r="36" ht="19.5" customHeight="1" spans="1:68">
      <c r="A36" s="19"/>
      <c r="B36" s="202" t="s">
        <v>48</v>
      </c>
      <c r="C36" s="203" t="str">
        <f>VLOOKUP("DM",C4:C34,1,FALSE)</f>
        <v>DM</v>
      </c>
      <c r="D36" s="203" t="str">
        <f>VLOOKUP("DM",D4:D34,1,FALSE)</f>
        <v>DM</v>
      </c>
      <c r="E36" s="203" t="str">
        <f>VLOOKUP("DM",E4:E34,1,FALSE)</f>
        <v>DM</v>
      </c>
      <c r="F36" s="203" t="str">
        <f>VLOOKUP("DM",F4:F34,1,FALSE)</f>
        <v>DM</v>
      </c>
      <c r="G36" s="203" t="str">
        <f>VLOOKUP("DM",G4:G34,1,FALSE)</f>
        <v>DM</v>
      </c>
      <c r="H36" s="203" t="str">
        <f>VLOOKUP("DM",H4:H34,1,FALSE)</f>
        <v>DM</v>
      </c>
      <c r="I36" s="203" t="str">
        <f>VLOOKUP("DM",I4:I34,1,FALSE)</f>
        <v>DM</v>
      </c>
      <c r="J36" s="203" t="str">
        <f>VLOOKUP("DM",J4:J34,1,FALSE)</f>
        <v>DM</v>
      </c>
      <c r="K36" s="203" t="str">
        <f>VLOOKUP("DM",K4:K34,1,FALSE)</f>
        <v>DM</v>
      </c>
      <c r="L36" s="203" t="str">
        <f>VLOOKUP("DM",L4:L34,1,FALSE)</f>
        <v>DM</v>
      </c>
      <c r="M36" s="203" t="str">
        <f>VLOOKUP("DM",M4:M34,1,FALSE)</f>
        <v>DM</v>
      </c>
      <c r="N36" s="203" t="str">
        <f>VLOOKUP("DM",N4:N34,1,FALSE)</f>
        <v>DM</v>
      </c>
      <c r="O36" s="203" t="str">
        <f>VLOOKUP("DM",O4:O34,1,FALSE)</f>
        <v>DM</v>
      </c>
      <c r="P36" s="203" t="str">
        <f>VLOOKUP("DM",P4:P34,1,FALSE)</f>
        <v>DM</v>
      </c>
      <c r="Q36" s="203" t="str">
        <f>VLOOKUP("DM",Q4:Q34,1,FALSE)</f>
        <v>DM</v>
      </c>
      <c r="R36" s="203" t="str">
        <f>VLOOKUP("DM",R4:R34,1,FALSE)</f>
        <v>DM</v>
      </c>
      <c r="S36" s="203" t="str">
        <f>VLOOKUP("DM",S4:S34,1,FALSE)</f>
        <v>DM</v>
      </c>
      <c r="T36" s="203" t="str">
        <f>VLOOKUP("DM",T4:T34,1,FALSE)</f>
        <v>DM</v>
      </c>
      <c r="U36" s="203" t="str">
        <f>VLOOKUP("DM",U4:U34,1,FALSE)</f>
        <v>DM</v>
      </c>
      <c r="V36" s="203" t="str">
        <f>VLOOKUP("DM",V4:V34,1,FALSE)</f>
        <v>DM</v>
      </c>
      <c r="W36" s="203" t="str">
        <f>VLOOKUP("DM",W4:W34,1,FALSE)</f>
        <v>DM</v>
      </c>
      <c r="X36" s="203" t="str">
        <f>VLOOKUP("DM",X4:X34,1,FALSE)</f>
        <v>DM</v>
      </c>
      <c r="Y36" s="203" t="str">
        <f>VLOOKUP("DM",Y4:Y34,1,FALSE)</f>
        <v>DM</v>
      </c>
      <c r="Z36" s="203" t="str">
        <f>VLOOKUP("DM",Z4:Z34,1,FALSE)</f>
        <v>DM</v>
      </c>
      <c r="AA36" s="203" t="str">
        <f>VLOOKUP("DM",AA4:AA34,1,FALSE)</f>
        <v>DM</v>
      </c>
      <c r="AB36" s="203" t="str">
        <f>VLOOKUP("DM",AB4:AB34,1,FALSE)</f>
        <v>DM</v>
      </c>
      <c r="AC36" s="203" t="str">
        <f>VLOOKUP("DM",AC4:AC34,1,FALSE)</f>
        <v>DM</v>
      </c>
      <c r="AD36" s="203" t="str">
        <f>VLOOKUP("DM",AD4:AD34,1,FALSE)</f>
        <v>DM</v>
      </c>
      <c r="AE36" s="203" t="str">
        <f>VLOOKUP("DM",AE4:AE34,1,FALSE)</f>
        <v>DM</v>
      </c>
      <c r="AF36" s="203" t="str">
        <f>VLOOKUP("DM",AF4:AF34,1,FALSE)</f>
        <v>DM</v>
      </c>
      <c r="AG36" s="203" t="str">
        <f>VLOOKUP("DM",AG4:AG34,1,FALSE)</f>
        <v>DM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4" t="s">
        <v>44</v>
      </c>
      <c r="C37" s="203" t="str">
        <f>VLOOKUP("CS1",C5:C34,1,FALSE)</f>
        <v>CS1</v>
      </c>
      <c r="D37" s="203" t="str">
        <f>VLOOKUP("CS1",D5:D34,1,FALSE)</f>
        <v>CS1</v>
      </c>
      <c r="E37" s="203" t="str">
        <f>VLOOKUP("CS1",E5:E34,1,FALSE)</f>
        <v>CS1</v>
      </c>
      <c r="F37" s="203" t="str">
        <f>VLOOKUP("CS1",F5:F34,1,FALSE)</f>
        <v>CS1</v>
      </c>
      <c r="G37" s="203" t="str">
        <f>VLOOKUP("CS1",G6:G34,1,FALSE)</f>
        <v>CS1</v>
      </c>
      <c r="H37" s="203" t="str">
        <f>VLOOKUP("CS1",H5:H34,1,FALSE)</f>
        <v>CS1</v>
      </c>
      <c r="I37" s="203" t="str">
        <f>VLOOKUP("CS1",I5:I34,1,FALSE)</f>
        <v>CS1</v>
      </c>
      <c r="J37" s="203" t="str">
        <f>VLOOKUP("CS1",J5:J34,1,FALSE)</f>
        <v>CS1</v>
      </c>
      <c r="K37" s="203" t="str">
        <f>VLOOKUP("CS1",K5:K34,1,FALSE)</f>
        <v>CS1</v>
      </c>
      <c r="L37" s="203" t="str">
        <f>VLOOKUP("CS1",L5:L34,1,FALSE)</f>
        <v>CS1</v>
      </c>
      <c r="M37" s="203" t="str">
        <f>VLOOKUP("CS1",M5:M34,1,FALSE)</f>
        <v>CS1</v>
      </c>
      <c r="N37" s="203" t="str">
        <f>VLOOKUP("CS1",N5:N34,1,FALSE)</f>
        <v>CS1</v>
      </c>
      <c r="O37" s="203" t="str">
        <f>VLOOKUP("CS1",O5:O34,1,FALSE)</f>
        <v>CS1</v>
      </c>
      <c r="P37" s="203" t="str">
        <f>VLOOKUP("CS1",P5:P34,1,FALSE)</f>
        <v>CS1</v>
      </c>
      <c r="Q37" s="203" t="str">
        <f>VLOOKUP("CS1",Q5:Q34,1,FALSE)</f>
        <v>CS1</v>
      </c>
      <c r="R37" s="203" t="str">
        <f>VLOOKUP("CS1",R5:R34,1,FALSE)</f>
        <v>CS1</v>
      </c>
      <c r="S37" s="203" t="str">
        <f>VLOOKUP("CS1",S5:S34,1,FALSE)</f>
        <v>CS1</v>
      </c>
      <c r="T37" s="203" t="str">
        <f>VLOOKUP("CS1",T5:T34,1,FALSE)</f>
        <v>CS1</v>
      </c>
      <c r="U37" s="203" t="str">
        <f>VLOOKUP("CS1",U5:U34,1,FALSE)</f>
        <v>CS1</v>
      </c>
      <c r="V37" s="203" t="str">
        <f>VLOOKUP("CS1",V5:V34,1,FALSE)</f>
        <v>CS1</v>
      </c>
      <c r="W37" s="203" t="str">
        <f>VLOOKUP("CS1",W5:W34,1,FALSE)</f>
        <v>CS1</v>
      </c>
      <c r="X37" s="203" t="str">
        <f>VLOOKUP("CS1",X6:X34,1,FALSE)</f>
        <v>CS1</v>
      </c>
      <c r="Y37" s="203" t="str">
        <f>VLOOKUP("CS1",Y5:Y34,1,FALSE)</f>
        <v>CS1</v>
      </c>
      <c r="Z37" s="203" t="str">
        <f>VLOOKUP("CS1",Z5:Z34,1,FALSE)</f>
        <v>CS1</v>
      </c>
      <c r="AA37" s="203" t="str">
        <f>VLOOKUP("CS1",AA5:AA34,1,FALSE)</f>
        <v>CS1</v>
      </c>
      <c r="AB37" s="203" t="str">
        <f>VLOOKUP("CS1",AB5:AB34,1,FALSE)</f>
        <v>CS1</v>
      </c>
      <c r="AC37" s="203" t="str">
        <f>VLOOKUP("CS1",AC5:AC34,1,FALSE)</f>
        <v>CS1</v>
      </c>
      <c r="AD37" s="203" t="str">
        <f>VLOOKUP("CS1",AD6:AD34,1,FALSE)</f>
        <v>CS1</v>
      </c>
      <c r="AE37" s="203" t="str">
        <f>VLOOKUP("CS1",AE6:AE34,1,FALSE)</f>
        <v>CS1</v>
      </c>
      <c r="AF37" s="203" t="str">
        <f>VLOOKUP("CS1",AF5:AF34,1,FALSE)</f>
        <v>CS1</v>
      </c>
      <c r="AG37" s="203" t="str">
        <f>VLOOKUP("CS1",AG5:AG34,1,FALSE)</f>
        <v>CS1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5" t="s">
        <v>45</v>
      </c>
      <c r="C38" s="203" t="str">
        <f>VLOOKUP("CS2",C5:C34,1,FALSE)</f>
        <v>CS2</v>
      </c>
      <c r="D38" s="203" t="str">
        <f>VLOOKUP("CS2",D5:D34,1,FALSE)</f>
        <v>CS2</v>
      </c>
      <c r="E38" s="203" t="str">
        <f>VLOOKUP("CS2",E5:E34,1,FALSE)</f>
        <v>CS2</v>
      </c>
      <c r="F38" s="203" t="str">
        <f>VLOOKUP("CS2",F5:F34,1,FALSE)</f>
        <v>CS2</v>
      </c>
      <c r="G38" s="203" t="str">
        <f>VLOOKUP("CS2",G6:G34,1,FALSE)</f>
        <v>CS2</v>
      </c>
      <c r="H38" s="203" t="str">
        <f>VLOOKUP("CS2",H5:H34,1,FALSE)</f>
        <v>CS2</v>
      </c>
      <c r="I38" s="203" t="str">
        <f>VLOOKUP("CS2",I5:I34,1,FALSE)</f>
        <v>CS2</v>
      </c>
      <c r="J38" s="203" t="str">
        <f>VLOOKUP("CS2",J5:J34,1,FALSE)</f>
        <v>CS2</v>
      </c>
      <c r="K38" s="203" t="str">
        <f>VLOOKUP("CS2",K5:K34,1,FALSE)</f>
        <v>CS2</v>
      </c>
      <c r="L38" s="203" t="str">
        <f>VLOOKUP("CS2",L5:L34,1,FALSE)</f>
        <v>CS2</v>
      </c>
      <c r="M38" s="203" t="str">
        <f>VLOOKUP("CS2",M5:M34,1,FALSE)</f>
        <v>CS2</v>
      </c>
      <c r="N38" s="203" t="str">
        <f>VLOOKUP("CS2",N5:N34,1,FALSE)</f>
        <v>CS2</v>
      </c>
      <c r="O38" s="203" t="str">
        <f>VLOOKUP("CS2",O5:O34,1,FALSE)</f>
        <v>CS2</v>
      </c>
      <c r="P38" s="203" t="str">
        <f>VLOOKUP("CS2",P5:P34,1,FALSE)</f>
        <v>CS2</v>
      </c>
      <c r="Q38" s="203" t="str">
        <f>VLOOKUP("CS2",Q5:Q34,1,FALSE)</f>
        <v>CS2</v>
      </c>
      <c r="R38" s="203" t="str">
        <f>VLOOKUP("CS2",R5:R34,1,FALSE)</f>
        <v>CS2</v>
      </c>
      <c r="S38" s="203" t="str">
        <f>VLOOKUP("CS2",S5:S34,1,FALSE)</f>
        <v>CS2</v>
      </c>
      <c r="T38" s="203" t="str">
        <f>VLOOKUP("CS2",T5:T34,1,FALSE)</f>
        <v>CS2</v>
      </c>
      <c r="U38" s="203" t="str">
        <f>VLOOKUP("CS2",U5:U34,1,FALSE)</f>
        <v>CS2</v>
      </c>
      <c r="V38" s="203" t="str">
        <f>VLOOKUP("CS2",V5:V34,1,FALSE)</f>
        <v>CS2</v>
      </c>
      <c r="W38" s="203" t="str">
        <f>VLOOKUP("CS2",W5:W34,1,FALSE)</f>
        <v>CS2</v>
      </c>
      <c r="X38" s="203" t="str">
        <f>VLOOKUP("CS2",X5:X34,1,FALSE)</f>
        <v>CS2</v>
      </c>
      <c r="Y38" s="203" t="str">
        <f>VLOOKUP("CS2",Y5:Y34,1,FALSE)</f>
        <v>CS2</v>
      </c>
      <c r="Z38" s="203" t="str">
        <f>VLOOKUP("CS2",Z5:Z34,1,FALSE)</f>
        <v>CS2</v>
      </c>
      <c r="AA38" s="203" t="str">
        <f>VLOOKUP("CS2",AA5:AA34,1,FALSE)</f>
        <v>CS2</v>
      </c>
      <c r="AB38" s="203" t="str">
        <f>VLOOKUP("CS2",AB5:AB34,1,FALSE)</f>
        <v>CS2</v>
      </c>
      <c r="AC38" s="203" t="str">
        <f>VLOOKUP("CS2",AC5:AC34,1,FALSE)</f>
        <v>CS2</v>
      </c>
      <c r="AD38" s="203" t="str">
        <f>VLOOKUP("CS2",AD6:AD34,1,FALSE)</f>
        <v>CS2</v>
      </c>
      <c r="AE38" s="203" t="str">
        <f>VLOOKUP("CS2",AE6:AE34,1,FALSE)</f>
        <v>CS2</v>
      </c>
      <c r="AF38" s="203" t="str">
        <f>VLOOKUP("CS2",AF5:AF34,1,FALSE)</f>
        <v>CS2</v>
      </c>
      <c r="AG38" s="203" t="str">
        <f>VLOOKUP("CS2",AG5:AG34,1,FALSE)</f>
        <v>CS2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  <row r="39" ht="19.5" customHeight="1" spans="1:68">
      <c r="A39" s="19"/>
      <c r="B39" s="206" t="s">
        <v>50</v>
      </c>
      <c r="C39" s="203" t="str">
        <f>VLOOKUP("SB1",C5:C34,1,FALSE)</f>
        <v>SB1</v>
      </c>
      <c r="D39" s="203" t="str">
        <f>VLOOKUP("SB1",D5:D34,1,FALSE)</f>
        <v>SB1</v>
      </c>
      <c r="E39" s="203" t="str">
        <f>VLOOKUP("SB1",E5:E34,1,FALSE)</f>
        <v>SB1</v>
      </c>
      <c r="F39" s="203" t="str">
        <f>VLOOKUP("SB1",F5:F34,1,FALSE)</f>
        <v>SB1</v>
      </c>
      <c r="G39" s="203" t="str">
        <f>VLOOKUP("SB1",G6:G34,1,FALSE)</f>
        <v>SB1</v>
      </c>
      <c r="H39" s="203" t="str">
        <f>VLOOKUP("SB1",H5:H34,1,FALSE)</f>
        <v>SB1</v>
      </c>
      <c r="I39" s="203" t="str">
        <f>VLOOKUP("SB1",I5:I34,1,FALSE)</f>
        <v>SB1</v>
      </c>
      <c r="J39" s="203" t="str">
        <f>VLOOKUP("SB1",J5:J34,1,FALSE)</f>
        <v>SB1</v>
      </c>
      <c r="K39" s="203" t="str">
        <f>VLOOKUP("SB1",K5:K34,1,FALSE)</f>
        <v>SB1</v>
      </c>
      <c r="L39" s="203" t="str">
        <f>VLOOKUP("SB1",L5:L34,1,FALSE)</f>
        <v>SB1</v>
      </c>
      <c r="M39" s="203" t="str">
        <f>VLOOKUP("SB1",M5:M34,1,FALSE)</f>
        <v>SB1</v>
      </c>
      <c r="N39" s="203" t="str">
        <f>VLOOKUP("SB1",N5:N34,1,FALSE)</f>
        <v>SB1</v>
      </c>
      <c r="O39" s="203" t="str">
        <f>VLOOKUP("SB1",O5:O34,1,FALSE)</f>
        <v>SB1</v>
      </c>
      <c r="P39" s="203" t="str">
        <f>VLOOKUP("SB1",P5:P34,1,FALSE)</f>
        <v>SB1</v>
      </c>
      <c r="Q39" s="203" t="str">
        <f>VLOOKUP("SB1",Q5:Q34,1,FALSE)</f>
        <v>SB1</v>
      </c>
      <c r="R39" s="203" t="str">
        <f>VLOOKUP("SB1",R5:R34,1,FALSE)</f>
        <v>SB1</v>
      </c>
      <c r="S39" s="203" t="str">
        <f>VLOOKUP("SB1",S5:S34,1,FALSE)</f>
        <v>SB1</v>
      </c>
      <c r="T39" s="203" t="str">
        <f>VLOOKUP("SB1",T5:T34,1,FALSE)</f>
        <v>SB1</v>
      </c>
      <c r="U39" s="203" t="e">
        <f>VLOOKUP("SB1",U5:U34,1,FALSE)</f>
        <v>#N/A</v>
      </c>
      <c r="V39" s="203" t="e">
        <f>VLOOKUP("SB1",V5:V34,1,FALSE)</f>
        <v>#N/A</v>
      </c>
      <c r="W39" s="203" t="e">
        <f>VLOOKUP("SB1",W5:W34,1,FALSE)</f>
        <v>#N/A</v>
      </c>
      <c r="X39" s="203" t="e">
        <f>VLOOKUP("SB1",X6:X34,1,FALSE)</f>
        <v>#N/A</v>
      </c>
      <c r="Y39" s="203" t="e">
        <f>VLOOKUP("SB1",Y5:Y34,1,FALSE)</f>
        <v>#N/A</v>
      </c>
      <c r="Z39" s="203" t="str">
        <f>VLOOKUP("SB1",Z5:Z34,1,FALSE)</f>
        <v>SB1</v>
      </c>
      <c r="AA39" s="203" t="str">
        <f>VLOOKUP("SB1",AA5:AA34,1,FALSE)</f>
        <v>SB1</v>
      </c>
      <c r="AB39" s="203" t="e">
        <f>VLOOKUP("SB1",AB5:AB34,1,FALSE)</f>
        <v>#N/A</v>
      </c>
      <c r="AC39" s="203" t="e">
        <f>VLOOKUP("SB1",AC5:AC34,1,FALSE)</f>
        <v>#N/A</v>
      </c>
      <c r="AD39" s="203" t="e">
        <f>VLOOKUP("SB1",AD6:AD34,1,FALSE)</f>
        <v>#N/A</v>
      </c>
      <c r="AE39" s="203" t="e">
        <f>VLOOKUP("SB1",AE6:AE34,1,FALSE)</f>
        <v>#N/A</v>
      </c>
      <c r="AF39" s="203" t="e">
        <f>VLOOKUP("SB1",AF5:AF34,1,FALSE)</f>
        <v>#N/A</v>
      </c>
      <c r="AG39" s="203" t="e">
        <f>VLOOKUP("SB1",AG5:AG34,1,FALSE)</f>
        <v>#N/A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/>
      <c r="B40" s="207" t="s">
        <v>56</v>
      </c>
      <c r="C40" s="203" t="str">
        <f>VLOOKUP("SB2",C5:C34,1,FALSE)</f>
        <v>SB2</v>
      </c>
      <c r="D40" s="203" t="str">
        <f>VLOOKUP("SB2",D5:D34,1,FALSE)</f>
        <v>SB2</v>
      </c>
      <c r="E40" s="203" t="e">
        <f>VLOOKUP("SB2",E5:E34,1,FALSE)</f>
        <v>#N/A</v>
      </c>
      <c r="F40" s="203" t="e">
        <f>VLOOKUP("SB2",F5:F34,1,FALSE)</f>
        <v>#N/A</v>
      </c>
      <c r="G40" s="203" t="str">
        <f>VLOOKUP("SB2",G6:G34,1,FALSE)</f>
        <v>SB2</v>
      </c>
      <c r="H40" s="203" t="str">
        <f>VLOOKUP("SB2",H5:H34,1,FALSE)</f>
        <v>SB2</v>
      </c>
      <c r="I40" s="203" t="str">
        <f>VLOOKUP("SB2",I5:I34,1,FALSE)</f>
        <v>SB2</v>
      </c>
      <c r="J40" s="203" t="str">
        <f>VLOOKUP("SB2",J5:J34,1,FALSE)</f>
        <v>SB2</v>
      </c>
      <c r="K40" s="203" t="str">
        <f>VLOOKUP("SB2",K5:K34,1,FALSE)</f>
        <v>SB2</v>
      </c>
      <c r="L40" s="203" t="e">
        <f>VLOOKUP("SB2",L5:L34,1,FALSE)</f>
        <v>#N/A</v>
      </c>
      <c r="M40" s="203" t="e">
        <f>VLOOKUP("SB2",M5:M34,1,FALSE)</f>
        <v>#N/A</v>
      </c>
      <c r="N40" s="203" t="str">
        <f>VLOOKUP("SB2",N5:N34,1,FALSE)</f>
        <v>SB2</v>
      </c>
      <c r="O40" s="203" t="str">
        <f>VLOOKUP("SB2",O5:O34,1,FALSE)</f>
        <v>SB2</v>
      </c>
      <c r="P40" s="203" t="str">
        <f>VLOOKUP("SB2",P5:P34,1,FALSE)</f>
        <v>SB2</v>
      </c>
      <c r="Q40" s="203" t="e">
        <f>VLOOKUP("SB2",Q5:Q34,1,FALSE)</f>
        <v>#N/A</v>
      </c>
      <c r="R40" s="203" t="str">
        <f>VLOOKUP("SB2",R5:R34,1,FALSE)</f>
        <v>SB2</v>
      </c>
      <c r="S40" s="203" t="e">
        <f>VLOOKUP("SB2",S5:S34,1,FALSE)</f>
        <v>#N/A</v>
      </c>
      <c r="T40" s="203" t="e">
        <f>VLOOKUP("SB2",T5:T34,1,FALSE)</f>
        <v>#N/A</v>
      </c>
      <c r="U40" s="203" t="str">
        <f>VLOOKUP("SB2",U5:U34,1,FALSE)</f>
        <v>SB2</v>
      </c>
      <c r="V40" s="203" t="str">
        <f>VLOOKUP("SB2",V5:V34,1,FALSE)</f>
        <v>SB2</v>
      </c>
      <c r="W40" s="203" t="str">
        <f>VLOOKUP("SB2",W5:W34,1,FALSE)</f>
        <v>SB2</v>
      </c>
      <c r="X40" s="203" t="str">
        <f>VLOOKUP("SB2",X6:X34,1,FALSE)</f>
        <v>SB2</v>
      </c>
      <c r="Y40" s="203" t="str">
        <f>VLOOKUP("SB2",Y5:Y34,1,FALSE)</f>
        <v>SB2</v>
      </c>
      <c r="Z40" s="203" t="e">
        <f>VLOOKUP("SB2",Z5:Z34,1,FALSE)</f>
        <v>#N/A</v>
      </c>
      <c r="AA40" s="203" t="e">
        <f>VLOOKUP("SB2",AA5:AA34,1,FALSE)</f>
        <v>#N/A</v>
      </c>
      <c r="AB40" s="203" t="str">
        <f>VLOOKUP("SB2",AB5:AB34,1,FALSE)</f>
        <v>SB2</v>
      </c>
      <c r="AC40" s="203" t="str">
        <f>VLOOKUP("SB2",AC5:AC34,1,FALSE)</f>
        <v>SB2</v>
      </c>
      <c r="AD40" s="203" t="str">
        <f>VLOOKUP("SB2",AD6:AD34,1,FALSE)</f>
        <v>SB2</v>
      </c>
      <c r="AE40" s="203" t="str">
        <f>VLOOKUP("SB2",AE6:AE34,1,FALSE)</f>
        <v>SB2</v>
      </c>
      <c r="AF40" s="203" t="str">
        <f>VLOOKUP("SB2",AF5:AF34,1,FALSE)</f>
        <v>SB2</v>
      </c>
      <c r="AG40" s="203" t="e">
        <f>VLOOKUP("SB2",AG5:AG34,1,FALSE)</f>
        <v>#N/A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  <row r="41" ht="19.5" customHeight="1" spans="1:68">
      <c r="A41" s="19"/>
      <c r="B41" s="208" t="s">
        <v>62</v>
      </c>
      <c r="C41" s="203" t="str">
        <f>VLOOKUP("AE",C5:C34,1,FALSE)</f>
        <v>AE</v>
      </c>
      <c r="D41" s="203" t="str">
        <f>VLOOKUP("AE",D5:D34,1,FALSE)</f>
        <v>AE</v>
      </c>
      <c r="E41" s="203" t="str">
        <f>VLOOKUP("AE",E5:E34,1,FALSE)</f>
        <v>AE</v>
      </c>
      <c r="F41" s="203" t="str">
        <f>VLOOKUP("AE",F5:F34,1,FALSE)</f>
        <v>AE</v>
      </c>
      <c r="G41" s="203" t="str">
        <f>VLOOKUP("AE",G6:G34,1,FALSE)</f>
        <v>AE</v>
      </c>
      <c r="H41" s="203" t="str">
        <f>VLOOKUP("AE",H5:H34,1,FALSE)</f>
        <v>AE</v>
      </c>
      <c r="I41" s="203" t="str">
        <f>VLOOKUP("AE",I5:I34,1,FALSE)</f>
        <v>AE</v>
      </c>
      <c r="J41" s="203" t="str">
        <f>VLOOKUP("AE",J5:J34,1,FALSE)</f>
        <v>AE</v>
      </c>
      <c r="K41" s="203" t="str">
        <f>VLOOKUP("AE",K5:K34,1,FALSE)</f>
        <v>AE</v>
      </c>
      <c r="L41" s="203" t="str">
        <f>VLOOKUP("AE",L5:L34,1,FALSE)</f>
        <v>AE</v>
      </c>
      <c r="M41" s="203" t="str">
        <f>VLOOKUP("AE",M5:M34,1,FALSE)</f>
        <v>AE</v>
      </c>
      <c r="N41" s="203" t="str">
        <f>VLOOKUP("AE",N5:N34,1,FALSE)</f>
        <v>AE</v>
      </c>
      <c r="O41" s="203" t="str">
        <f>VLOOKUP("AE",O5:O34,1,FALSE)</f>
        <v>AE</v>
      </c>
      <c r="P41" s="203" t="str">
        <f>VLOOKUP("AE",P5:P34,1,FALSE)</f>
        <v>AE</v>
      </c>
      <c r="Q41" s="203" t="str">
        <f>VLOOKUP("AE",Q5:Q34,1,FALSE)</f>
        <v>AE</v>
      </c>
      <c r="R41" s="203" t="str">
        <f>VLOOKUP("AE",R5:R34,1,FALSE)</f>
        <v>AE</v>
      </c>
      <c r="S41" s="203" t="str">
        <f>VLOOKUP("AE",S5:S34,1,FALSE)</f>
        <v>AE</v>
      </c>
      <c r="T41" s="203" t="str">
        <f>VLOOKUP("AE",T5:T34,1,FALSE)</f>
        <v>AE</v>
      </c>
      <c r="U41" s="203" t="str">
        <f>VLOOKUP("AE",U5:U34,1,FALSE)</f>
        <v>AE</v>
      </c>
      <c r="V41" s="203" t="str">
        <f>VLOOKUP("AE",V5:V34,1,FALSE)</f>
        <v>AE</v>
      </c>
      <c r="W41" s="203" t="str">
        <f>VLOOKUP("AE",W5:W34,1,FALSE)</f>
        <v>AE</v>
      </c>
      <c r="X41" s="203" t="str">
        <f>VLOOKUP("AE",X6:X34,1,FALSE)</f>
        <v>AE</v>
      </c>
      <c r="Y41" s="203" t="str">
        <f>VLOOKUP("AE",Y5:Y34,1,FALSE)</f>
        <v>AE</v>
      </c>
      <c r="Z41" s="203" t="str">
        <f>VLOOKUP("AE",Z5:Z34,1,FALSE)</f>
        <v>AE</v>
      </c>
      <c r="AA41" s="203" t="str">
        <f>VLOOKUP("AE",AA5:AA34,1,FALSE)</f>
        <v>AE</v>
      </c>
      <c r="AB41" s="203" t="str">
        <f>VLOOKUP("AE",AB5:AB34,1,FALSE)</f>
        <v>AE</v>
      </c>
      <c r="AC41" s="203" t="str">
        <f>VLOOKUP("AE",AC5:AC34,1,FALSE)</f>
        <v>AE</v>
      </c>
      <c r="AD41" s="203" t="str">
        <f>VLOOKUP("AE",AD6:AD34,1,FALSE)</f>
        <v>AE</v>
      </c>
      <c r="AE41" s="203" t="str">
        <f>VLOOKUP("AE",AE6:AE34,1,FALSE)</f>
        <v>AE</v>
      </c>
      <c r="AF41" s="203" t="str">
        <f>VLOOKUP("AE",AF5:AF34,1,FALSE)</f>
        <v>AE</v>
      </c>
      <c r="AG41" s="203" t="str">
        <f>VLOOKUP("AE",AG5:AG34,1,FALSE)</f>
        <v>AE</v>
      </c>
      <c r="AH41" s="157"/>
      <c r="AI41" s="158"/>
      <c r="AJ41" s="157"/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0"/>
    </row>
    <row r="42" ht="19.5" customHeight="1" spans="1:68">
      <c r="A42" s="19"/>
      <c r="B42" s="14" t="s">
        <v>123</v>
      </c>
      <c r="C42" s="203" t="e">
        <f>VLOOKUP("EM",C5:C34,1,FALSE)</f>
        <v>#N/A</v>
      </c>
      <c r="D42" s="203" t="e">
        <f>VLOOKUP("EM",D5:D34,1,FALSE)</f>
        <v>#N/A</v>
      </c>
      <c r="E42" s="203" t="e">
        <f>VLOOKUP("EM",E5:E34,1,FALSE)</f>
        <v>#N/A</v>
      </c>
      <c r="F42" s="203" t="e">
        <f>VLOOKUP("EM",F5:F34,1,FALSE)</f>
        <v>#N/A</v>
      </c>
      <c r="G42" s="203" t="e">
        <f>VLOOKUP("EM",G6:G34,1,FALSE)</f>
        <v>#N/A</v>
      </c>
      <c r="H42" s="203" t="e">
        <f>VLOOKUP("EM",H5:H34,1,FALSE)</f>
        <v>#N/A</v>
      </c>
      <c r="I42" s="203" t="e">
        <f>VLOOKUP("EM",I5:I34,1,FALSE)</f>
        <v>#N/A</v>
      </c>
      <c r="J42" s="203" t="e">
        <f>VLOOKUP("EM",J5:J34,1,FALSE)</f>
        <v>#N/A</v>
      </c>
      <c r="K42" s="203" t="e">
        <f>VLOOKUP("EM",K5:K34,1,FALSE)</f>
        <v>#N/A</v>
      </c>
      <c r="L42" s="203" t="e">
        <f>VLOOKUP("EM",L5:L34,1,FALSE)</f>
        <v>#N/A</v>
      </c>
      <c r="M42" s="203" t="e">
        <f>VLOOKUP("EM",M5:M34,1,FALSE)</f>
        <v>#N/A</v>
      </c>
      <c r="N42" s="203" t="e">
        <f>VLOOKUP("EM",N5:N34,1,FALSE)</f>
        <v>#N/A</v>
      </c>
      <c r="O42" s="203" t="e">
        <f>VLOOKUP("EM",O5:O34,1,FALSE)</f>
        <v>#N/A</v>
      </c>
      <c r="P42" s="203" t="e">
        <f>VLOOKUP("EM",P5:P34,1,FALSE)</f>
        <v>#N/A</v>
      </c>
      <c r="Q42" s="203" t="e">
        <f>VLOOKUP("EM",Q5:Q34,1,FALSE)</f>
        <v>#N/A</v>
      </c>
      <c r="R42" s="203" t="e">
        <f>VLOOKUP("EM",R5:R34,1,FALSE)</f>
        <v>#N/A</v>
      </c>
      <c r="S42" s="203" t="e">
        <f>VLOOKUP("EM",S5:S34,1,FALSE)</f>
        <v>#N/A</v>
      </c>
      <c r="T42" s="203" t="e">
        <f>VLOOKUP("EM",T5:T34,1,FALSE)</f>
        <v>#N/A</v>
      </c>
      <c r="U42" s="203" t="e">
        <f>VLOOKUP("EM",U5:U34,1,FALSE)</f>
        <v>#N/A</v>
      </c>
      <c r="V42" s="203" t="e">
        <f>VLOOKUP("EM",V5:V34,1,FALSE)</f>
        <v>#N/A</v>
      </c>
      <c r="W42" s="203" t="e">
        <f>VLOOKUP("EM",W5:W34,1,FALSE)</f>
        <v>#N/A</v>
      </c>
      <c r="X42" s="203" t="e">
        <f>VLOOKUP("EM",X6:X34,1,FALSE)</f>
        <v>#N/A</v>
      </c>
      <c r="Y42" s="203" t="e">
        <f>VLOOKUP("EM",Y5:Y34,1,FALSE)</f>
        <v>#N/A</v>
      </c>
      <c r="Z42" s="203" t="e">
        <f>VLOOKUP("EM",Z5:Z34,1,FALSE)</f>
        <v>#N/A</v>
      </c>
      <c r="AA42" s="203" t="e">
        <f>VLOOKUP("EM",AA5:AA34,1,FALSE)</f>
        <v>#N/A</v>
      </c>
      <c r="AB42" s="203" t="e">
        <f>VLOOKUP("EM",AB5:AB34,1,FALSE)</f>
        <v>#N/A</v>
      </c>
      <c r="AC42" s="203" t="e">
        <f>VLOOKUP("EM",AC5:AC34,1,FALSE)</f>
        <v>#N/A</v>
      </c>
      <c r="AD42" s="203" t="e">
        <f>VLOOKUP("EM",AD6:AD34,1,FALSE)</f>
        <v>#N/A</v>
      </c>
      <c r="AE42" s="203" t="e">
        <f>VLOOKUP("EM",AE6:AE34,1,FALSE)</f>
        <v>#N/A</v>
      </c>
      <c r="AF42" s="203" t="e">
        <f>VLOOKUP("EM",AF5:AF34,1,FALSE)</f>
        <v>#N/A</v>
      </c>
      <c r="AG42" s="203" t="e">
        <f>VLOOKUP("EM",AG5:AG34,1,FALSE)</f>
        <v>#N/A</v>
      </c>
      <c r="AH42" s="157"/>
      <c r="AI42" s="158"/>
      <c r="AJ42" s="157"/>
      <c r="AK42" s="159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60"/>
    </row>
  </sheetData>
  <mergeCells count="1">
    <mergeCell ref="C1:S1"/>
  </mergeCells>
  <conditionalFormatting sqref="C3:AG34 AH11">
    <cfRule type="expression" dxfId="135" priority="16">
      <formula>WEEKDAY(C$3,2)&gt;5</formula>
    </cfRule>
  </conditionalFormatting>
  <conditionalFormatting sqref="AA4:AA42 C5:Z42 AB5:AG42 AH11">
    <cfRule type="cellIs" dxfId="136" priority="1" operator="equal">
      <formula>"B"</formula>
    </cfRule>
    <cfRule type="cellIs" dxfId="136" priority="2" operator="equal">
      <formula>"AL"</formula>
    </cfRule>
    <cfRule type="cellIs" dxfId="137" priority="3" operator="equal">
      <formula>"DM"</formula>
    </cfRule>
    <cfRule type="cellIs" dxfId="138" priority="4" operator="equal">
      <formula>"CS1"</formula>
    </cfRule>
    <cfRule type="cellIs" dxfId="139" priority="5" operator="equal">
      <formula>"CS2"</formula>
    </cfRule>
    <cfRule type="cellIs" dxfId="140" priority="6" operator="equal">
      <formula>"SB1"</formula>
    </cfRule>
    <cfRule type="cellIs" dxfId="141" priority="7" operator="equal">
      <formula>"SB2"</formula>
    </cfRule>
    <cfRule type="cellIs" dxfId="142" priority="8" operator="equal">
      <formula>"AE"</formula>
    </cfRule>
  </conditionalFormatting>
  <conditionalFormatting sqref="AA4:AA34 C5:Z34 AB5:AG34 AH11">
    <cfRule type="cellIs" dxfId="136" priority="10" operator="equal">
      <formula>"DB"</formula>
    </cfRule>
    <cfRule type="containsText" dxfId="143" priority="11" operator="between" text="$AM">
      <formula>NOT(ISERROR(SEARCH("$AM",C4)))</formula>
    </cfRule>
    <cfRule type="containsText" dxfId="144" priority="12" operator="between" text="$PM">
      <formula>NOT(ISERROR(SEARCH("$PM",C4)))</formula>
    </cfRule>
    <cfRule type="containsText" dxfId="145" priority="13" operator="between" text="$L">
      <formula>NOT(ISERROR(SEARCH("$L",C4)))</formula>
    </cfRule>
    <cfRule type="containsText" dxfId="146" priority="14" operator="between" text="$BTP">
      <formula>NOT(ISERROR(SEARCH("$BTP",C4)))</formula>
    </cfRule>
    <cfRule type="containsText" dxfId="147" priority="15" operator="between" text="$M">
      <formula>NOT(ISERROR(SEARCH("$M",C4)))</formula>
    </cfRule>
    <cfRule type="containsText" dxfId="148" priority="17" operator="between" text="$N">
      <formula>NOT(ISERROR(SEARCH("$N",C4)))</formula>
    </cfRule>
    <cfRule type="containsText" dxfId="149" priority="18" operator="between" text="$FC">
      <formula>NOT(ISERROR(SEARCH("$FC",C4)))</formula>
    </cfRule>
    <cfRule type="containsText" dxfId="150" priority="19" operator="between" text="OAL">
      <formula>NOT(ISERROR(SEARCH("OAL",C4)))</formula>
    </cfRule>
    <cfRule type="containsText" dxfId="151" priority="20" operator="between" text="S+">
      <formula>NOT(ISERROR(SEARCH("S+",C4)))</formula>
    </cfRule>
    <cfRule type="containsText" dxfId="152" priority="21" operator="between" text="EX-D">
      <formula>NOT(ISERROR(SEARCH("EX-D",C4)))</formula>
    </cfRule>
  </conditionalFormatting>
  <conditionalFormatting sqref="C5:AG31">
    <cfRule type="containsText" dxfId="153" priority="22" operator="between" text="VACC">
      <formula>NOT(ISERROR(SEARCH("VACC",C5)))</formula>
    </cfRule>
  </conditionalFormatting>
  <conditionalFormatting sqref="BO5:BP10 BO12:BP34">
    <cfRule type="cellIs" dxfId="154" priority="9" operator="lessThan">
      <formula>1</formula>
    </cfRule>
  </conditionalFormatting>
  <dataValidations count="2">
    <dataValidation type="list" allowBlank="1" sqref="C5:AG5 C6:AB6 AD6:AG6 C9:O9 Q9:AG9 C10:U10 W10:AG10 C11:G11 I11:AH11 C12:AG12 C13:M13 P13:AG13 C14:L14 N14:AG14 C15:AF15 C19:I19 K19:V19 X19:AG19 E20:Q20 S20:AG20 E21:AG21 E22 G22:M22 O22:AG22 E23:AG23 C24:R24 T24:U24 W24:AG24 C27:O27 Q27:AG27 C28:H28 J28:N28 P28:AF28 C29:AG29 C30:P30 R30:X30 Z30:AG30 C31:J31 L31:AG31 C20:C23 C7:AG8 C25:AG26 C32:AG34 C16:AG18" showDropDown="1">
      <formula1>'Setting key Duty'!$B$7:$B$56</formula1>
    </dataValidation>
    <dataValidation type="list" allowBlank="1" sqref="C35:AG42" showDropDown="1">
      <formula1>'Setting key Duty'!$B$7:$B$23</formula1>
    </dataValidation>
  </dataValidations>
  <pageMargins left="0.75" right="0.75" top="1" bottom="1" header="0.5" footer="0.5"/>
  <headerFooter/>
  <legacy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  <pageSetUpPr fitToPage="1"/>
  </sheetPr>
  <dimension ref="A1:AB994"/>
  <sheetViews>
    <sheetView workbookViewId="0">
      <pane xSplit="1" topLeftCell="B1" activePane="topRight" state="frozen"/>
      <selection/>
      <selection pane="topRight" activeCell="C2" sqref="C2"/>
    </sheetView>
  </sheetViews>
  <sheetFormatPr defaultColWidth="12.6285714285714" defaultRowHeight="15.75" customHeight="1"/>
  <cols>
    <col min="1" max="1" width="36.752380952381" customWidth="1"/>
    <col min="3" max="7" width="31.3809523809524" customWidth="1"/>
    <col min="8" max="11" width="31" customWidth="1"/>
    <col min="12" max="12" width="14.752380952381" customWidth="1"/>
    <col min="13" max="13" width="14.8761904761905" customWidth="1"/>
  </cols>
  <sheetData>
    <row r="1" customHeight="1" spans="1:28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</row>
    <row r="2" customHeight="1" spans="1:28">
      <c r="A2" s="24" t="s">
        <v>124</v>
      </c>
      <c r="B2" s="24"/>
      <c r="C2" s="24"/>
      <c r="D2" s="25"/>
      <c r="E2" s="25"/>
      <c r="F2" s="25"/>
      <c r="G2" s="25"/>
      <c r="H2" s="25"/>
      <c r="I2" s="25"/>
      <c r="J2" s="25"/>
      <c r="K2" s="25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</row>
    <row r="3" customHeight="1" spans="1:28">
      <c r="A3" s="26" t="s">
        <v>125</v>
      </c>
      <c r="B3" s="27" t="s">
        <v>126</v>
      </c>
      <c r="C3" s="27" t="s">
        <v>127</v>
      </c>
      <c r="D3" s="27" t="s">
        <v>128</v>
      </c>
      <c r="E3" s="27" t="s">
        <v>129</v>
      </c>
      <c r="F3" s="27" t="s">
        <v>130</v>
      </c>
      <c r="G3" s="27" t="s">
        <v>131</v>
      </c>
      <c r="H3" s="26" t="s">
        <v>132</v>
      </c>
      <c r="I3" s="26" t="s">
        <v>42</v>
      </c>
      <c r="J3" s="26" t="s">
        <v>133</v>
      </c>
      <c r="K3" s="26" t="s">
        <v>134</v>
      </c>
      <c r="L3" s="28" t="s">
        <v>135</v>
      </c>
      <c r="M3" s="28" t="s">
        <v>136</v>
      </c>
      <c r="N3" s="29" t="s">
        <v>137</v>
      </c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</row>
    <row r="4" customHeight="1" spans="1:28">
      <c r="A4" s="14" t="s">
        <v>41</v>
      </c>
      <c r="B4" s="31">
        <v>5.75</v>
      </c>
      <c r="C4" s="32">
        <v>0</v>
      </c>
      <c r="D4" s="665"/>
      <c r="E4" s="494">
        <v>6.25</v>
      </c>
      <c r="F4" s="91"/>
      <c r="G4" s="91">
        <f>SUM(B4:F4)</f>
        <v>12</v>
      </c>
      <c r="H4" s="35">
        <v>5</v>
      </c>
      <c r="I4" s="35">
        <v>0</v>
      </c>
      <c r="J4" s="35">
        <f>MAX(G4-$G$32,0)</f>
        <v>1.51496394230769</v>
      </c>
      <c r="K4" s="35">
        <f>MROUND(J4,0.5)</f>
        <v>1.5</v>
      </c>
      <c r="L4">
        <f>MAX(2-H4/2-I4/2,0)</f>
        <v>0</v>
      </c>
      <c r="M4" s="20">
        <f>K4+L4</f>
        <v>1.5</v>
      </c>
      <c r="N4" s="21" t="s">
        <v>138</v>
      </c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</row>
    <row r="5" customHeight="1" spans="1:28">
      <c r="A5" s="14" t="s">
        <v>49</v>
      </c>
      <c r="B5" s="39">
        <v>4.5</v>
      </c>
      <c r="C5" s="32">
        <v>0</v>
      </c>
      <c r="D5" s="665"/>
      <c r="E5" s="494">
        <v>5</v>
      </c>
      <c r="F5" s="91"/>
      <c r="G5" s="91">
        <f>SUM(B5:F5)</f>
        <v>9.5</v>
      </c>
      <c r="H5" s="35">
        <v>14</v>
      </c>
      <c r="I5" s="35">
        <v>0</v>
      </c>
      <c r="J5" s="35">
        <f>MAX(G5-$G$32,0)</f>
        <v>0</v>
      </c>
      <c r="K5" s="35">
        <f>MROUND(J5,0.5)</f>
        <v>0</v>
      </c>
      <c r="L5">
        <f>MAX(2-H5/2-I5/2,0)</f>
        <v>0</v>
      </c>
      <c r="M5" s="20">
        <f>K5+L5</f>
        <v>0</v>
      </c>
      <c r="N5" s="21" t="s">
        <v>138</v>
      </c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</row>
    <row r="6" customHeight="1" spans="1:28">
      <c r="A6" s="14" t="s">
        <v>58</v>
      </c>
      <c r="B6" s="34">
        <v>4.5</v>
      </c>
      <c r="C6" s="32">
        <v>0</v>
      </c>
      <c r="D6" s="665"/>
      <c r="E6" s="88">
        <v>2</v>
      </c>
      <c r="F6" s="91"/>
      <c r="G6" s="91">
        <f>SUM(B6:F6)</f>
        <v>6.5</v>
      </c>
      <c r="H6" s="35">
        <v>16</v>
      </c>
      <c r="I6" s="35">
        <v>0</v>
      </c>
      <c r="J6" s="35">
        <f>MAX(G6-$G$32,0)</f>
        <v>0</v>
      </c>
      <c r="K6" s="35">
        <f>MROUND(J6,0.5)</f>
        <v>0</v>
      </c>
      <c r="L6">
        <f>MAX(2-H6/2-I6/2,0)</f>
        <v>0</v>
      </c>
      <c r="M6" s="20">
        <f>K6+L6</f>
        <v>0</v>
      </c>
      <c r="N6" s="21" t="s">
        <v>138</v>
      </c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</row>
    <row r="7" customHeight="1" spans="1:28">
      <c r="A7" s="14" t="s">
        <v>61</v>
      </c>
      <c r="B7" s="31">
        <v>5.625</v>
      </c>
      <c r="C7" s="32">
        <v>0</v>
      </c>
      <c r="D7" s="665"/>
      <c r="E7" s="666">
        <v>5.625</v>
      </c>
      <c r="F7" s="91"/>
      <c r="G7" s="91">
        <f>SUM(B7:F7)</f>
        <v>11.25</v>
      </c>
      <c r="H7" s="35">
        <v>0</v>
      </c>
      <c r="I7" s="35">
        <v>0</v>
      </c>
      <c r="J7" s="35">
        <f>MAX(G7-$G$32,0)</f>
        <v>0.764963942307693</v>
      </c>
      <c r="K7" s="35">
        <f>MROUND(J7,0.5)</f>
        <v>1</v>
      </c>
      <c r="L7">
        <f>MAX(2-H7/2-I7/2,0)</f>
        <v>2</v>
      </c>
      <c r="M7" s="20">
        <f>K7+L7</f>
        <v>3</v>
      </c>
      <c r="N7" s="21" t="s">
        <v>138</v>
      </c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</row>
    <row r="8" customHeight="1" spans="1:28">
      <c r="A8" s="14" t="s">
        <v>67</v>
      </c>
      <c r="B8" s="34">
        <v>5</v>
      </c>
      <c r="C8" s="32">
        <v>0</v>
      </c>
      <c r="D8" s="665"/>
      <c r="E8" s="88">
        <v>6.5</v>
      </c>
      <c r="F8" s="91"/>
      <c r="G8" s="91">
        <f>SUM(B8:F8)</f>
        <v>11.5</v>
      </c>
      <c r="H8" s="35">
        <v>0</v>
      </c>
      <c r="I8" s="35">
        <v>0</v>
      </c>
      <c r="J8" s="35">
        <f>MAX(G8-$G$32,0)</f>
        <v>1.01496394230769</v>
      </c>
      <c r="K8" s="35">
        <f>MROUND(J8,0.5)</f>
        <v>1</v>
      </c>
      <c r="L8">
        <f>MAX(2-H8/2-I8/2,0)</f>
        <v>2</v>
      </c>
      <c r="M8" s="20">
        <f>K8+L8</f>
        <v>3</v>
      </c>
      <c r="N8" s="21" t="s">
        <v>138</v>
      </c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</row>
    <row r="9" customHeight="1" spans="1:28">
      <c r="A9" s="14" t="s">
        <v>139</v>
      </c>
      <c r="B9" s="31">
        <v>5.0234375</v>
      </c>
      <c r="C9" s="32">
        <v>0</v>
      </c>
      <c r="D9" s="665"/>
      <c r="E9" s="666">
        <v>6.6875</v>
      </c>
      <c r="F9" s="91"/>
      <c r="G9" s="91">
        <f>SUM(B9:F9)</f>
        <v>11.7109375</v>
      </c>
      <c r="H9" s="35">
        <v>0</v>
      </c>
      <c r="I9" s="35">
        <v>0</v>
      </c>
      <c r="J9" s="35">
        <f>MAX(G9-$G$32,0)</f>
        <v>1.22590144230769</v>
      </c>
      <c r="K9" s="35">
        <f>MROUND(J9,0.5)</f>
        <v>1</v>
      </c>
      <c r="L9">
        <f>MAX(2-H9/2-I9/2,0)</f>
        <v>2</v>
      </c>
      <c r="M9" s="20">
        <f>K9+L9</f>
        <v>3</v>
      </c>
      <c r="N9" s="21" t="s">
        <v>138</v>
      </c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</row>
    <row r="10" customHeight="1" spans="1:28">
      <c r="A10" s="14" t="s">
        <v>70</v>
      </c>
      <c r="B10" s="34">
        <v>5</v>
      </c>
      <c r="C10" s="32">
        <v>0</v>
      </c>
      <c r="D10" s="665"/>
      <c r="E10" s="88">
        <v>5</v>
      </c>
      <c r="F10" s="91"/>
      <c r="G10" s="91">
        <f>SUM(B10:F10)</f>
        <v>10</v>
      </c>
      <c r="H10" s="35">
        <v>1</v>
      </c>
      <c r="I10" s="35">
        <v>0</v>
      </c>
      <c r="J10" s="35">
        <f>MAX(G10-$G$32,0)</f>
        <v>0</v>
      </c>
      <c r="K10" s="35">
        <f>MROUND(J10,0.5)</f>
        <v>0</v>
      </c>
      <c r="L10">
        <f>MAX(2-H10/2-I10/2,0)</f>
        <v>1.5</v>
      </c>
      <c r="M10" s="20">
        <f>K10+L10</f>
        <v>1.5</v>
      </c>
      <c r="N10" s="21" t="s">
        <v>138</v>
      </c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</row>
    <row r="11" customHeight="1" spans="1:28">
      <c r="A11" s="14" t="s">
        <v>73</v>
      </c>
      <c r="B11" s="31">
        <v>4.8125</v>
      </c>
      <c r="C11" s="32">
        <v>0</v>
      </c>
      <c r="D11" s="665"/>
      <c r="E11" s="666">
        <v>6.3125</v>
      </c>
      <c r="F11" s="91"/>
      <c r="G11" s="91">
        <f>SUM(B11:F11)</f>
        <v>11.125</v>
      </c>
      <c r="H11" s="35">
        <v>3</v>
      </c>
      <c r="I11" s="35">
        <v>0</v>
      </c>
      <c r="J11" s="35">
        <f>MAX(G11-$G$32,0)</f>
        <v>0.639963942307693</v>
      </c>
      <c r="K11" s="35">
        <f>MROUND(J11,0.5)</f>
        <v>0.5</v>
      </c>
      <c r="L11">
        <f>MAX(2-H11/2-I11/2,0)</f>
        <v>0.5</v>
      </c>
      <c r="M11" s="20">
        <f>K11+L11</f>
        <v>1</v>
      </c>
      <c r="N11" s="21" t="s">
        <v>138</v>
      </c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</row>
    <row r="12" customHeight="1" spans="1:28">
      <c r="A12" s="14" t="s">
        <v>78</v>
      </c>
      <c r="B12" s="34">
        <v>5.1875</v>
      </c>
      <c r="C12" s="32">
        <v>0</v>
      </c>
      <c r="D12" s="665"/>
      <c r="E12" s="88">
        <v>5.125</v>
      </c>
      <c r="F12" s="91"/>
      <c r="G12" s="91">
        <f>SUM(B12:F12)</f>
        <v>10.3125</v>
      </c>
      <c r="H12" s="35">
        <v>0</v>
      </c>
      <c r="I12" s="35">
        <v>0</v>
      </c>
      <c r="J12" s="35">
        <f>MAX(G12-$G$32,0)</f>
        <v>0</v>
      </c>
      <c r="K12" s="35">
        <f>MROUND(J12,0.5)</f>
        <v>0</v>
      </c>
      <c r="L12">
        <f>MAX(2-H12/2-I12/2,0)</f>
        <v>2</v>
      </c>
      <c r="M12" s="20">
        <f>K12+L12</f>
        <v>2</v>
      </c>
      <c r="N12" s="21" t="s">
        <v>138</v>
      </c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</row>
    <row r="13" customHeight="1" spans="1:28">
      <c r="A13" s="14" t="s">
        <v>82</v>
      </c>
      <c r="B13" s="31">
        <v>6</v>
      </c>
      <c r="C13" s="32">
        <v>0</v>
      </c>
      <c r="D13" s="665"/>
      <c r="E13" s="666">
        <v>5.1875</v>
      </c>
      <c r="F13" s="91"/>
      <c r="G13" s="91">
        <f>SUM(B13:F13)</f>
        <v>11.1875</v>
      </c>
      <c r="H13" s="35">
        <v>0</v>
      </c>
      <c r="I13" s="35">
        <v>0</v>
      </c>
      <c r="J13" s="35">
        <f>MAX(G13-$G$32,0)</f>
        <v>0.702463942307693</v>
      </c>
      <c r="K13" s="35">
        <f>MROUND(J13,0.5)</f>
        <v>0.5</v>
      </c>
      <c r="L13">
        <f>MAX(2-H13/2-I13/2,0)</f>
        <v>2</v>
      </c>
      <c r="M13" s="20">
        <f>K13+L13</f>
        <v>2.5</v>
      </c>
      <c r="N13" s="21" t="s">
        <v>138</v>
      </c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</row>
    <row r="14" customHeight="1" spans="1:28">
      <c r="A14" s="14" t="s">
        <v>86</v>
      </c>
      <c r="B14" s="34">
        <v>2</v>
      </c>
      <c r="C14" s="32">
        <v>0</v>
      </c>
      <c r="D14" s="665"/>
      <c r="E14" s="88">
        <v>5</v>
      </c>
      <c r="F14" s="91"/>
      <c r="G14" s="91">
        <f>SUM(B14:F14)</f>
        <v>7</v>
      </c>
      <c r="H14" s="35">
        <v>0</v>
      </c>
      <c r="I14" s="35">
        <v>0</v>
      </c>
      <c r="J14" s="35">
        <f>MAX(G14-$G$32,0)</f>
        <v>0</v>
      </c>
      <c r="K14" s="35">
        <f>MROUND(J14,0.5)</f>
        <v>0</v>
      </c>
      <c r="L14">
        <f>MAX(2-H14/2-I14/2,0)</f>
        <v>2</v>
      </c>
      <c r="M14" s="20">
        <f>K14+L14</f>
        <v>2</v>
      </c>
      <c r="N14" s="21" t="s">
        <v>138</v>
      </c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</row>
    <row r="15" customHeight="1" spans="1:28">
      <c r="A15" s="14" t="s">
        <v>87</v>
      </c>
      <c r="B15" s="39">
        <v>5</v>
      </c>
      <c r="C15" s="32">
        <v>0</v>
      </c>
      <c r="D15" s="665"/>
      <c r="E15" s="90">
        <v>3.5</v>
      </c>
      <c r="F15" s="91"/>
      <c r="G15" s="91">
        <f>SUM(B15:F15)</f>
        <v>8.5</v>
      </c>
      <c r="H15" s="35">
        <v>14</v>
      </c>
      <c r="I15" s="35">
        <v>0</v>
      </c>
      <c r="J15" s="35">
        <f>MAX(G15-$G$32,0)</f>
        <v>0</v>
      </c>
      <c r="K15" s="35">
        <f>MROUND(J15,0.5)</f>
        <v>0</v>
      </c>
      <c r="L15">
        <f>MAX(2-H15/2-I15/2,0)</f>
        <v>0</v>
      </c>
      <c r="M15" s="20">
        <f>K15+L15</f>
        <v>0</v>
      </c>
      <c r="N15" s="21" t="s">
        <v>138</v>
      </c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</row>
    <row r="16" customHeight="1" spans="1:28">
      <c r="A16" s="84" t="s">
        <v>140</v>
      </c>
      <c r="B16" s="39">
        <v>0</v>
      </c>
      <c r="C16" s="32">
        <v>0</v>
      </c>
      <c r="D16" s="665"/>
      <c r="E16" s="88">
        <v>0</v>
      </c>
      <c r="F16" s="91"/>
      <c r="G16" s="91">
        <f>SUM(B16:F16)</f>
        <v>0</v>
      </c>
      <c r="H16" s="35">
        <v>1</v>
      </c>
      <c r="I16" s="35">
        <v>0</v>
      </c>
      <c r="J16" s="35">
        <f>MAX(G16-$G$32,0)</f>
        <v>0</v>
      </c>
      <c r="K16" s="35">
        <f>MROUND(J16,0.5)</f>
        <v>0</v>
      </c>
      <c r="L16">
        <f>MAX(2-H16/2-I16/2,0)</f>
        <v>1.5</v>
      </c>
      <c r="M16" s="20">
        <f>K16+L16</f>
        <v>1.5</v>
      </c>
      <c r="N16" s="21" t="s">
        <v>138</v>
      </c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</row>
    <row r="17" customHeight="1" spans="1:28">
      <c r="A17" s="14" t="s">
        <v>141</v>
      </c>
      <c r="B17" s="31">
        <v>5.6875</v>
      </c>
      <c r="C17" s="32">
        <v>0</v>
      </c>
      <c r="D17" s="665"/>
      <c r="E17" s="666">
        <v>5.6875</v>
      </c>
      <c r="F17" s="91"/>
      <c r="G17" s="91">
        <f>SUM(B17:F17)</f>
        <v>11.375</v>
      </c>
      <c r="H17" s="35">
        <v>0</v>
      </c>
      <c r="I17" s="35">
        <v>0</v>
      </c>
      <c r="J17" s="35">
        <f>MAX(G17-$G$32,0)</f>
        <v>0.889963942307693</v>
      </c>
      <c r="K17" s="35">
        <f>MROUND(J17,0.5)</f>
        <v>1</v>
      </c>
      <c r="L17">
        <f>MAX(2-H17/2-I17/2,0)</f>
        <v>2</v>
      </c>
      <c r="M17" s="20">
        <f>K17+L17</f>
        <v>3</v>
      </c>
      <c r="N17" s="21" t="s">
        <v>138</v>
      </c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</row>
    <row r="18" customHeight="1" spans="1:28">
      <c r="A18" s="14" t="s">
        <v>142</v>
      </c>
      <c r="B18" s="34">
        <v>5</v>
      </c>
      <c r="C18" s="32">
        <v>0</v>
      </c>
      <c r="D18" s="665"/>
      <c r="E18" s="88">
        <v>5.5</v>
      </c>
      <c r="F18" s="91"/>
      <c r="G18" s="91">
        <f>SUM(B18:F18)</f>
        <v>10.5</v>
      </c>
      <c r="H18" s="35">
        <v>3</v>
      </c>
      <c r="I18" s="35">
        <v>0</v>
      </c>
      <c r="J18" s="35">
        <f>MAX(G18-$G$32,0)</f>
        <v>0.014963942307693</v>
      </c>
      <c r="K18" s="35">
        <f>MROUND(J18,0.5)</f>
        <v>0</v>
      </c>
      <c r="L18">
        <f>MAX(2-H18/2-I18/2,0)</f>
        <v>0.5</v>
      </c>
      <c r="M18" s="20">
        <f>K18+L18</f>
        <v>0.5</v>
      </c>
      <c r="N18" s="21" t="s">
        <v>138</v>
      </c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</row>
    <row r="19" customHeight="1" spans="1:28">
      <c r="A19" s="14" t="s">
        <v>94</v>
      </c>
      <c r="B19" s="31">
        <v>3.875</v>
      </c>
      <c r="C19" s="32">
        <v>0</v>
      </c>
      <c r="D19" s="88">
        <v>2.65</v>
      </c>
      <c r="E19" s="666">
        <v>4.5625</v>
      </c>
      <c r="F19" s="91"/>
      <c r="G19" s="91">
        <f>SUM(B19:F19)</f>
        <v>11.0875</v>
      </c>
      <c r="H19" s="35">
        <v>2</v>
      </c>
      <c r="I19" s="35">
        <v>0</v>
      </c>
      <c r="J19" s="35">
        <f>MAX(G19-$G$32,0)</f>
        <v>0.602463942307693</v>
      </c>
      <c r="K19" s="35">
        <f>MROUND(J19,0.5)</f>
        <v>0.5</v>
      </c>
      <c r="L19">
        <f>MAX(2-H19/2-I19/2,0)</f>
        <v>1</v>
      </c>
      <c r="M19" s="20">
        <f>K19+L19</f>
        <v>1.5</v>
      </c>
      <c r="N19" s="21" t="s">
        <v>138</v>
      </c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</row>
    <row r="20" customHeight="1" spans="1:28">
      <c r="A20" s="14" t="s">
        <v>99</v>
      </c>
      <c r="B20" s="34">
        <v>5.375</v>
      </c>
      <c r="C20" s="32">
        <v>0</v>
      </c>
      <c r="D20" s="88">
        <v>3.3125</v>
      </c>
      <c r="E20" s="88">
        <v>3.125</v>
      </c>
      <c r="F20" s="91"/>
      <c r="G20" s="91">
        <f>SUM(B20:F20)</f>
        <v>11.8125</v>
      </c>
      <c r="H20" s="35">
        <v>0</v>
      </c>
      <c r="I20" s="35">
        <v>0</v>
      </c>
      <c r="J20" s="35">
        <f>MAX(G20-$G$32,0)</f>
        <v>1.32746394230769</v>
      </c>
      <c r="K20" s="35">
        <f>MROUND(J20,0.5)</f>
        <v>1.5</v>
      </c>
      <c r="L20">
        <f>MAX(2-H20/2-I20/2,0)</f>
        <v>2</v>
      </c>
      <c r="M20" s="20">
        <f>K20+L20</f>
        <v>3.5</v>
      </c>
      <c r="N20" s="21" t="s">
        <v>138</v>
      </c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</row>
    <row r="21" customHeight="1" spans="1:28">
      <c r="A21" s="14" t="s">
        <v>102</v>
      </c>
      <c r="B21" s="31">
        <v>5.25</v>
      </c>
      <c r="C21" s="32">
        <v>0</v>
      </c>
      <c r="D21" s="665"/>
      <c r="E21" s="666">
        <v>5.4375</v>
      </c>
      <c r="F21" s="91"/>
      <c r="G21" s="91">
        <f>SUM(B21:F21)</f>
        <v>10.6875</v>
      </c>
      <c r="H21" s="35">
        <v>0</v>
      </c>
      <c r="I21" s="35">
        <v>0</v>
      </c>
      <c r="J21" s="35">
        <f>MAX(G21-$G$32,0)</f>
        <v>0.202463942307693</v>
      </c>
      <c r="K21" s="35">
        <f>MROUND(J21,0.5)</f>
        <v>0</v>
      </c>
      <c r="L21">
        <f>MAX(2-H21/2-I21/2,0)</f>
        <v>2</v>
      </c>
      <c r="M21" s="20">
        <f>K21+L21</f>
        <v>2</v>
      </c>
      <c r="N21" s="21" t="s">
        <v>138</v>
      </c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</row>
    <row r="22" customHeight="1" spans="1:28">
      <c r="A22" s="14" t="s">
        <v>105</v>
      </c>
      <c r="B22" s="34">
        <v>5.5625</v>
      </c>
      <c r="C22" s="32">
        <v>0</v>
      </c>
      <c r="D22" s="665"/>
      <c r="E22" s="88">
        <v>4.875</v>
      </c>
      <c r="F22" s="91"/>
      <c r="G22" s="91">
        <f>SUM(B22:F22)</f>
        <v>10.4375</v>
      </c>
      <c r="H22" s="35">
        <v>0</v>
      </c>
      <c r="I22" s="35">
        <v>0</v>
      </c>
      <c r="J22" s="35">
        <f>MAX(G22-$G$32,0)</f>
        <v>0</v>
      </c>
      <c r="K22" s="35">
        <f>MROUND(J22,0.5)</f>
        <v>0</v>
      </c>
      <c r="L22">
        <f>MAX(2-H22/2-I22/2,0)</f>
        <v>2</v>
      </c>
      <c r="M22" s="20">
        <f>K22+L22</f>
        <v>2</v>
      </c>
      <c r="N22" s="21" t="s">
        <v>138</v>
      </c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</row>
    <row r="23" customHeight="1" spans="1:28">
      <c r="A23" s="14" t="s">
        <v>107</v>
      </c>
      <c r="B23" s="39">
        <v>3.625</v>
      </c>
      <c r="C23" s="32">
        <v>0</v>
      </c>
      <c r="D23" s="667">
        <v>3.3125</v>
      </c>
      <c r="E23" s="90">
        <v>2.9375</v>
      </c>
      <c r="F23" s="91"/>
      <c r="G23" s="91">
        <f>SUM(B23:F23)</f>
        <v>9.875</v>
      </c>
      <c r="H23" s="35">
        <v>1</v>
      </c>
      <c r="I23" s="35">
        <v>0</v>
      </c>
      <c r="J23" s="35">
        <f>MAX(G23-$G$32,0)</f>
        <v>0</v>
      </c>
      <c r="K23" s="35">
        <f>MROUND(J23,0.5)</f>
        <v>0</v>
      </c>
      <c r="L23">
        <f>MAX(2-H23/2-I23/2,0)</f>
        <v>1.5</v>
      </c>
      <c r="M23" s="20">
        <f>K23+L23</f>
        <v>1.5</v>
      </c>
      <c r="N23" s="21" t="s">
        <v>138</v>
      </c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</row>
    <row r="24" customHeight="1" spans="1:28">
      <c r="A24" s="14" t="s">
        <v>109</v>
      </c>
      <c r="B24" s="34">
        <v>4.75</v>
      </c>
      <c r="C24" s="32">
        <v>0</v>
      </c>
      <c r="D24" s="88">
        <v>3.3125</v>
      </c>
      <c r="E24" s="88">
        <v>5.1875</v>
      </c>
      <c r="F24" s="91"/>
      <c r="G24" s="91">
        <f>SUM(B24:F24)</f>
        <v>13.25</v>
      </c>
      <c r="H24" s="35">
        <v>3</v>
      </c>
      <c r="I24" s="35">
        <v>0</v>
      </c>
      <c r="J24" s="35">
        <f>MAX(G24-$G$32,0)</f>
        <v>2.76496394230769</v>
      </c>
      <c r="K24" s="35">
        <f>MROUND(J24,0.5)</f>
        <v>3</v>
      </c>
      <c r="L24">
        <f>MAX(2-H24/2-I24/2,0)</f>
        <v>0.5</v>
      </c>
      <c r="M24" s="20">
        <f>K24+L24</f>
        <v>3.5</v>
      </c>
      <c r="N24" s="21" t="s">
        <v>138</v>
      </c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</row>
    <row r="25" customHeight="1" spans="1:28">
      <c r="A25" s="14" t="s">
        <v>143</v>
      </c>
      <c r="B25" s="31">
        <v>4.4375</v>
      </c>
      <c r="C25" s="32">
        <v>0</v>
      </c>
      <c r="D25" s="88">
        <v>3.3125</v>
      </c>
      <c r="E25" s="666">
        <v>5.5625</v>
      </c>
      <c r="F25" s="91"/>
      <c r="G25" s="91">
        <f>SUM(B25:F25)</f>
        <v>13.3125</v>
      </c>
      <c r="H25" s="35">
        <v>0</v>
      </c>
      <c r="I25" s="35">
        <v>0</v>
      </c>
      <c r="J25" s="35">
        <f>MAX(G25-$G$32,0)</f>
        <v>2.82746394230769</v>
      </c>
      <c r="K25" s="35">
        <f>MROUND(J25,0.5)</f>
        <v>3</v>
      </c>
      <c r="L25">
        <f>MAX(2-H25/2-I25/2,0)</f>
        <v>2</v>
      </c>
      <c r="M25" s="20">
        <f>K25+L25</f>
        <v>5</v>
      </c>
      <c r="N25" s="21" t="s">
        <v>138</v>
      </c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</row>
    <row r="26" customHeight="1" spans="1:28">
      <c r="A26" s="14" t="s">
        <v>144</v>
      </c>
      <c r="B26" s="34">
        <v>6.375</v>
      </c>
      <c r="C26" s="32">
        <v>0</v>
      </c>
      <c r="D26" s="88">
        <v>3.3125</v>
      </c>
      <c r="E26" s="88">
        <v>4.4375</v>
      </c>
      <c r="F26" s="91"/>
      <c r="G26" s="91">
        <f>SUM(B26:F26)</f>
        <v>14.125</v>
      </c>
      <c r="H26" s="35">
        <v>0</v>
      </c>
      <c r="I26" s="35">
        <v>0</v>
      </c>
      <c r="J26" s="35">
        <f>MAX(G26-$G$32,0)</f>
        <v>3.63996394230769</v>
      </c>
      <c r="K26" s="35">
        <f>MROUND(J26,0.5)</f>
        <v>3.5</v>
      </c>
      <c r="L26">
        <f>MAX(2-H26/2-I26/2,0)</f>
        <v>2</v>
      </c>
      <c r="M26" s="20">
        <f>K26+L26</f>
        <v>5.5</v>
      </c>
      <c r="N26" s="21" t="s">
        <v>138</v>
      </c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</row>
    <row r="27" customHeight="1" spans="1:28">
      <c r="A27" s="14" t="s">
        <v>145</v>
      </c>
      <c r="B27" s="34">
        <v>3.5</v>
      </c>
      <c r="C27" s="32">
        <v>0</v>
      </c>
      <c r="D27" s="88">
        <v>3.3125</v>
      </c>
      <c r="E27" s="666">
        <v>6.0625</v>
      </c>
      <c r="F27" s="91"/>
      <c r="G27" s="91">
        <f>SUM(B27:F27)</f>
        <v>12.875</v>
      </c>
      <c r="H27" s="35">
        <v>0</v>
      </c>
      <c r="I27" s="35">
        <v>0</v>
      </c>
      <c r="J27" s="35">
        <f>MAX(G27-$G$32,0)</f>
        <v>2.38996394230769</v>
      </c>
      <c r="K27" s="35">
        <f>MROUND(J27,0.5)</f>
        <v>2.5</v>
      </c>
      <c r="L27">
        <f>MAX(2-H27/2-I27/2,0)</f>
        <v>2</v>
      </c>
      <c r="M27" s="20">
        <f>K27+L27</f>
        <v>4.5</v>
      </c>
      <c r="N27" s="21" t="s">
        <v>138</v>
      </c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</row>
    <row r="28" customHeight="1" spans="1:28">
      <c r="A28" s="14" t="s">
        <v>146</v>
      </c>
      <c r="B28" s="34">
        <v>3.75</v>
      </c>
      <c r="C28" s="32">
        <v>0</v>
      </c>
      <c r="D28" s="88">
        <v>3.3125</v>
      </c>
      <c r="E28" s="88">
        <v>2.8125</v>
      </c>
      <c r="F28" s="91"/>
      <c r="G28" s="91">
        <f>SUM(B28:F28)</f>
        <v>9.875</v>
      </c>
      <c r="H28" s="35">
        <v>0</v>
      </c>
      <c r="I28" s="35">
        <v>0</v>
      </c>
      <c r="J28" s="35">
        <f>MAX(G28-$G$32,0)</f>
        <v>0</v>
      </c>
      <c r="K28" s="35">
        <f>MROUND(J28,0.5)</f>
        <v>0</v>
      </c>
      <c r="L28">
        <f>MAX(2-H28/2-I28/2,0)</f>
        <v>2</v>
      </c>
      <c r="M28" s="20">
        <f>K28+L28</f>
        <v>2</v>
      </c>
      <c r="N28" s="21" t="s">
        <v>138</v>
      </c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</row>
    <row r="29" customHeight="1" spans="1:28">
      <c r="A29" s="14" t="s">
        <v>147</v>
      </c>
      <c r="B29" s="34">
        <v>5.4375</v>
      </c>
      <c r="C29" s="32">
        <v>0</v>
      </c>
      <c r="D29" s="88">
        <v>3.3125</v>
      </c>
      <c r="E29" s="666">
        <v>4.0625</v>
      </c>
      <c r="F29" s="91"/>
      <c r="G29" s="91">
        <f>SUM(B29:F29)</f>
        <v>12.8125</v>
      </c>
      <c r="H29" s="35">
        <v>1</v>
      </c>
      <c r="I29" s="35">
        <v>0</v>
      </c>
      <c r="J29" s="35">
        <f>MAX(G29-$G$32,0)</f>
        <v>2.32746394230769</v>
      </c>
      <c r="K29" s="35">
        <f>MROUND(J29,0.5)</f>
        <v>2.5</v>
      </c>
      <c r="L29">
        <f>MAX(2-H29/2-I29/2,0)</f>
        <v>1.5</v>
      </c>
      <c r="M29" s="20">
        <f>K29+L29</f>
        <v>4</v>
      </c>
      <c r="N29" s="21" t="s">
        <v>138</v>
      </c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</row>
    <row r="30" customHeight="1" spans="1:28">
      <c r="A30" s="49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</row>
    <row r="31" customHeight="1" spans="1:28">
      <c r="A31" s="49"/>
      <c r="B31" s="25"/>
      <c r="C31" s="25"/>
      <c r="D31" s="25"/>
      <c r="E31" s="25"/>
      <c r="F31" s="42" t="s">
        <v>148</v>
      </c>
      <c r="G31" s="43">
        <f>SUM(G4:G29)</f>
        <v>272.6109375</v>
      </c>
      <c r="H31" s="25"/>
      <c r="I31" s="25"/>
      <c r="J31" s="25"/>
      <c r="K31" s="25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</row>
    <row r="32" customHeight="1" spans="1:28">
      <c r="A32" s="49"/>
      <c r="B32" s="25"/>
      <c r="C32" s="25"/>
      <c r="D32" s="25"/>
      <c r="E32" s="25"/>
      <c r="F32" s="47" t="s">
        <v>149</v>
      </c>
      <c r="G32" s="48">
        <f>G31/26</f>
        <v>10.4850360576923</v>
      </c>
      <c r="H32" s="25"/>
      <c r="I32" s="25"/>
      <c r="J32" s="25"/>
      <c r="K32" s="25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</row>
    <row r="33" customHeight="1" spans="1:28">
      <c r="A33" s="49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</row>
    <row r="34" customHeight="1" spans="1:28">
      <c r="A34" s="49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</row>
    <row r="35" customHeight="1" spans="1:28">
      <c r="A35" s="49"/>
      <c r="B35" s="25"/>
      <c r="C35" s="25"/>
      <c r="D35" s="25"/>
      <c r="E35" s="25"/>
      <c r="F35" s="25"/>
      <c r="G35" s="23"/>
      <c r="H35" s="25"/>
      <c r="I35" s="25"/>
      <c r="J35" s="25"/>
      <c r="K35" s="25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</row>
    <row r="36" customHeight="1" spans="1:28">
      <c r="A36" s="49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</row>
    <row r="37" customHeight="1" spans="1:28">
      <c r="A37" s="49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</row>
    <row r="38" customHeight="1" spans="1:28">
      <c r="A38" s="49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</row>
    <row r="39" customHeight="1" spans="1:28">
      <c r="A39" s="49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</row>
    <row r="40" customHeight="1" spans="1:28">
      <c r="A40" s="49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</row>
    <row r="41" customHeight="1" spans="1:28">
      <c r="A41" s="49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</row>
    <row r="42" customHeight="1" spans="1:28">
      <c r="A42" s="49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</row>
    <row r="43" customHeight="1" spans="1:28">
      <c r="A43" s="49"/>
      <c r="B43" s="25"/>
      <c r="C43" s="25"/>
      <c r="D43" s="25"/>
      <c r="E43" s="25"/>
      <c r="F43" s="25"/>
      <c r="G43" s="23"/>
      <c r="H43" s="25"/>
      <c r="I43" s="25"/>
      <c r="J43" s="25"/>
      <c r="K43" s="25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</row>
    <row r="44" customHeight="1" spans="1:28">
      <c r="A44" s="49"/>
      <c r="B44" s="25"/>
      <c r="C44" s="25"/>
      <c r="D44" s="25"/>
      <c r="E44" s="25"/>
      <c r="F44" s="25"/>
      <c r="G44" s="23"/>
      <c r="H44" s="25"/>
      <c r="I44" s="25"/>
      <c r="J44" s="25"/>
      <c r="K44" s="25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</row>
    <row r="45" customHeight="1" spans="1:28">
      <c r="A45" s="49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</row>
    <row r="46" customHeight="1" spans="1:28">
      <c r="A46" s="49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</row>
    <row r="47" customHeight="1" spans="1:28">
      <c r="A47" s="49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</row>
    <row r="48" customHeight="1" spans="1:28">
      <c r="A48" s="49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</row>
    <row r="49" customHeight="1" spans="1:28">
      <c r="A49" s="49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</row>
    <row r="50" customHeight="1" spans="1:28">
      <c r="A50" s="49"/>
      <c r="B50" s="25"/>
      <c r="C50" s="25"/>
      <c r="D50" s="25"/>
      <c r="E50" s="25"/>
      <c r="F50" s="25"/>
      <c r="G50" s="23"/>
      <c r="H50" s="25"/>
      <c r="I50" s="25"/>
      <c r="J50" s="25"/>
      <c r="K50" s="25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</row>
    <row r="51" customHeight="1" spans="1:28">
      <c r="A51" s="49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</row>
    <row r="52" customHeight="1" spans="1:28">
      <c r="A52" s="49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</row>
    <row r="53" customHeight="1" spans="1:28">
      <c r="A53" s="49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</row>
    <row r="54" customHeight="1" spans="1:28">
      <c r="A54" s="49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</row>
    <row r="55" customHeight="1" spans="1:28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</row>
    <row r="56" customHeight="1" spans="1:28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</row>
    <row r="57" customHeight="1" spans="1:28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</row>
    <row r="58" customHeight="1" spans="1:28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</row>
    <row r="59" customHeight="1" spans="1:28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</row>
    <row r="60" customHeight="1" spans="1:28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</row>
    <row r="61" customHeight="1" spans="1:28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</row>
    <row r="62" customHeight="1" spans="1:28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</row>
    <row r="63" customHeight="1" spans="1:28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</row>
    <row r="64" customHeight="1" spans="1:28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</row>
    <row r="65" customHeight="1" spans="1:28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</row>
    <row r="66" customHeight="1" spans="1:28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</row>
    <row r="67" customHeight="1" spans="1:28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</row>
    <row r="68" customHeight="1" spans="1:28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</row>
    <row r="69" customHeight="1" spans="1:28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</row>
    <row r="70" customHeight="1" spans="1:28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</row>
    <row r="71" customHeight="1" spans="1:28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</row>
    <row r="72" customHeight="1" spans="1:28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</row>
    <row r="73" customHeight="1" spans="1:28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</row>
    <row r="74" customHeight="1" spans="1:28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</row>
    <row r="75" customHeight="1" spans="1:28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</row>
    <row r="76" customHeight="1" spans="1:28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</row>
    <row r="77" customHeight="1" spans="1:28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</row>
    <row r="78" customHeight="1" spans="1:28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</row>
    <row r="79" customHeight="1" spans="1:28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</row>
    <row r="80" customHeight="1" spans="1:28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</row>
    <row r="81" customHeight="1" spans="1:28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</row>
    <row r="82" customHeight="1" spans="1:28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</row>
    <row r="83" customHeight="1" spans="1:28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</row>
    <row r="84" customHeight="1" spans="1:28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</row>
    <row r="85" customHeight="1" spans="1:28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</row>
    <row r="86" customHeight="1" spans="1:28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</row>
    <row r="87" customHeight="1" spans="1:28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</row>
    <row r="88" customHeight="1" spans="1:28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</row>
    <row r="89" customHeight="1" spans="1:28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</row>
    <row r="90" customHeight="1" spans="1:28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</row>
    <row r="91" customHeight="1" spans="1:28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</row>
    <row r="92" customHeight="1" spans="1:28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</row>
    <row r="93" customHeight="1" spans="1:28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</row>
    <row r="94" customHeight="1" spans="1:28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</row>
    <row r="95" customHeight="1" spans="1:28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</row>
    <row r="96" customHeight="1" spans="1:28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</row>
    <row r="97" customHeight="1" spans="1:28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</row>
    <row r="98" customHeight="1" spans="1:28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</row>
    <row r="99" customHeight="1" spans="1:28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</row>
    <row r="100" customHeight="1" spans="1:28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</row>
    <row r="101" customHeight="1" spans="1:28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</row>
    <row r="102" customHeight="1" spans="1:28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</row>
    <row r="103" customHeight="1" spans="1:28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</row>
    <row r="104" customHeight="1" spans="1:28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</row>
    <row r="105" customHeight="1" spans="1:28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</row>
    <row r="106" customHeight="1" spans="1:28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</row>
    <row r="107" customHeight="1" spans="1:28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</row>
    <row r="108" customHeight="1" spans="1:28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</row>
    <row r="109" customHeight="1" spans="1:28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</row>
    <row r="110" customHeight="1" spans="1:28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</row>
    <row r="111" customHeight="1" spans="1:28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</row>
    <row r="112" customHeight="1" spans="1:28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</row>
    <row r="113" customHeight="1" spans="1:28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</row>
    <row r="114" customHeight="1" spans="1:28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</row>
    <row r="115" customHeight="1" spans="1:28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</row>
    <row r="116" customHeight="1" spans="1:28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</row>
    <row r="117" customHeight="1" spans="1:28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</row>
    <row r="118" customHeight="1" spans="1:28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</row>
    <row r="119" customHeight="1" spans="1:28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</row>
    <row r="120" customHeight="1" spans="1:28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</row>
    <row r="121" customHeight="1" spans="1:28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</row>
    <row r="122" customHeight="1" spans="1:28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</row>
    <row r="123" customHeight="1" spans="1:28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</row>
    <row r="124" customHeight="1" spans="1:28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</row>
    <row r="125" customHeight="1" spans="1:28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</row>
    <row r="126" customHeight="1" spans="1:28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</row>
    <row r="127" customHeight="1" spans="1:28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</row>
    <row r="128" customHeight="1" spans="1:28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</row>
    <row r="129" customHeight="1" spans="1:28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</row>
    <row r="130" customHeight="1" spans="1:28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</row>
    <row r="131" customHeight="1" spans="1:28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</row>
    <row r="132" customHeight="1" spans="1:28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</row>
    <row r="133" customHeight="1" spans="1:28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</row>
    <row r="134" customHeight="1" spans="1:28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</row>
    <row r="135" customHeight="1" spans="1:28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</row>
    <row r="136" customHeight="1" spans="1:28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</row>
    <row r="137" customHeight="1" spans="1:28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</row>
    <row r="138" customHeight="1" spans="1:28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</row>
    <row r="139" customHeight="1" spans="1:28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</row>
    <row r="140" customHeight="1" spans="1:28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</row>
    <row r="141" customHeight="1" spans="1:28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</row>
    <row r="142" customHeight="1" spans="1:28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</row>
    <row r="143" customHeight="1" spans="1:28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</row>
    <row r="144" customHeight="1" spans="1:28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</row>
    <row r="145" customHeight="1" spans="1:28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</row>
    <row r="146" customHeight="1" spans="1:28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</row>
    <row r="147" customHeight="1" spans="1:28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</row>
    <row r="148" customHeight="1" spans="1:28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</row>
    <row r="149" customHeight="1" spans="1:28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</row>
    <row r="150" customHeight="1" spans="1:28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</row>
    <row r="151" customHeight="1" spans="1:28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</row>
    <row r="152" customHeight="1" spans="1:28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</row>
    <row r="153" customHeight="1" spans="1:28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</row>
    <row r="154" customHeight="1" spans="1:28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</row>
    <row r="155" customHeight="1" spans="1:28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</row>
    <row r="156" customHeight="1" spans="1:28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</row>
    <row r="157" customHeight="1" spans="1:28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</row>
    <row r="158" customHeight="1" spans="1:28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</row>
    <row r="159" customHeight="1" spans="1:28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</row>
    <row r="160" customHeight="1" spans="1:28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</row>
    <row r="161" customHeight="1" spans="1:28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</row>
    <row r="162" customHeight="1" spans="1:28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</row>
    <row r="163" customHeight="1" spans="1:28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</row>
    <row r="164" customHeight="1" spans="1:28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</row>
    <row r="165" customHeight="1" spans="1:28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</row>
    <row r="166" customHeight="1" spans="1:28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</row>
    <row r="167" customHeight="1" spans="1:28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</row>
    <row r="168" customHeight="1" spans="1:28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</row>
    <row r="169" customHeight="1" spans="1:28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</row>
    <row r="170" customHeight="1" spans="1:28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</row>
    <row r="171" customHeight="1" spans="1:28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</row>
    <row r="172" customHeight="1" spans="1:28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</row>
    <row r="173" customHeight="1" spans="1:28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</row>
    <row r="174" customHeight="1" spans="1:28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</row>
    <row r="175" customHeight="1" spans="1:28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</row>
    <row r="176" customHeight="1" spans="1:28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</row>
    <row r="177" customHeight="1" spans="1:28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</row>
    <row r="178" customHeight="1" spans="1:28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</row>
    <row r="179" customHeight="1" spans="1:28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</row>
    <row r="180" customHeight="1" spans="1:28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</row>
    <row r="181" customHeight="1" spans="1:28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</row>
    <row r="182" customHeight="1" spans="1:28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</row>
    <row r="183" customHeight="1" spans="1:28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</row>
    <row r="184" customHeight="1" spans="1:28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</row>
    <row r="185" customHeight="1" spans="1:28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</row>
    <row r="186" customHeight="1" spans="1:28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</row>
    <row r="187" customHeight="1" spans="1:28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</row>
    <row r="188" customHeight="1" spans="1:28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</row>
    <row r="189" customHeight="1" spans="1:28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</row>
    <row r="190" customHeight="1" spans="1:28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</row>
    <row r="191" customHeight="1" spans="1:28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</row>
    <row r="192" customHeight="1" spans="1:28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</row>
    <row r="193" customHeight="1" spans="1:28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</row>
    <row r="194" customHeight="1" spans="1:28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</row>
    <row r="195" customHeight="1" spans="1:28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</row>
    <row r="196" customHeight="1" spans="1:28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</row>
    <row r="197" customHeight="1" spans="1:28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</row>
    <row r="198" customHeight="1" spans="1:28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</row>
    <row r="199" customHeight="1" spans="1:28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</row>
    <row r="200" customHeight="1" spans="1:28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</row>
    <row r="201" customHeight="1" spans="1:28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</row>
    <row r="202" customHeight="1" spans="1:28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</row>
    <row r="203" customHeight="1" spans="1:28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</row>
    <row r="204" customHeight="1" spans="1:28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</row>
    <row r="205" customHeight="1" spans="1:28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</row>
    <row r="206" customHeight="1" spans="1:28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</row>
    <row r="207" customHeight="1" spans="1:28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</row>
    <row r="208" customHeight="1" spans="1:28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</row>
    <row r="209" customHeight="1" spans="1:28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</row>
    <row r="210" customHeight="1" spans="1:28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</row>
    <row r="211" customHeight="1" spans="1:28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</row>
    <row r="212" customHeight="1" spans="1:28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</row>
    <row r="213" customHeight="1" spans="1:28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</row>
    <row r="214" customHeight="1" spans="1:28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</row>
    <row r="215" customHeight="1" spans="1:28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</row>
    <row r="216" customHeight="1" spans="1:28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</row>
    <row r="217" customHeight="1" spans="1:28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</row>
    <row r="218" customHeight="1" spans="1:28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</row>
    <row r="219" customHeight="1" spans="1:28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</row>
    <row r="220" customHeight="1" spans="1:28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</row>
    <row r="221" customHeight="1" spans="1:28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</row>
    <row r="222" customHeight="1" spans="1:28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</row>
    <row r="223" customHeight="1" spans="1:28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</row>
    <row r="224" customHeight="1" spans="1:28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</row>
    <row r="225" customHeight="1" spans="1:28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</row>
    <row r="226" customHeight="1" spans="1:28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</row>
    <row r="227" customHeight="1" spans="1:28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</row>
    <row r="228" customHeight="1" spans="1:28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</row>
    <row r="229" customHeight="1" spans="1:28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</row>
    <row r="230" customHeight="1" spans="1:28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</row>
    <row r="231" customHeight="1" spans="1:28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</row>
    <row r="232" customHeight="1" spans="1:28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</row>
    <row r="233" customHeight="1" spans="1:28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</row>
    <row r="234" customHeight="1" spans="1:28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</row>
    <row r="235" customHeight="1" spans="1:28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</row>
    <row r="236" customHeight="1" spans="1:28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</row>
    <row r="237" customHeight="1" spans="1:28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</row>
    <row r="238" customHeight="1" spans="1:2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</row>
    <row r="239" customHeight="1" spans="1:28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</row>
    <row r="240" customHeight="1" spans="1:28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</row>
    <row r="241" customHeight="1" spans="1:28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</row>
    <row r="242" customHeight="1" spans="1:28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</row>
    <row r="243" customHeight="1" spans="1:28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</row>
    <row r="244" customHeight="1" spans="1:28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</row>
    <row r="245" customHeight="1" spans="1:28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</row>
    <row r="246" customHeight="1" spans="1:28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</row>
    <row r="247" customHeight="1" spans="1:28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</row>
    <row r="248" customHeight="1" spans="1:2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</row>
    <row r="249" customHeight="1" spans="1:28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</row>
    <row r="250" customHeight="1" spans="1:28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</row>
    <row r="251" customHeight="1" spans="1:28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</row>
    <row r="252" customHeight="1" spans="1:28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</row>
    <row r="253" customHeight="1" spans="1:28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</row>
    <row r="254" customHeight="1" spans="1:28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</row>
    <row r="255" customHeight="1" spans="1:28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</row>
    <row r="256" customHeight="1" spans="1:28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</row>
    <row r="257" customHeight="1" spans="1:28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</row>
    <row r="258" customHeight="1" spans="1:2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</row>
    <row r="259" customHeight="1" spans="1:28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</row>
    <row r="260" customHeight="1" spans="1:28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</row>
    <row r="261" customHeight="1" spans="1:28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</row>
    <row r="262" customHeight="1" spans="1:28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</row>
    <row r="263" customHeight="1" spans="1:28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</row>
    <row r="264" customHeight="1" spans="1:28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</row>
    <row r="265" customHeight="1" spans="1:28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</row>
    <row r="266" customHeight="1" spans="1:28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</row>
    <row r="267" customHeight="1" spans="1:28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</row>
    <row r="268" customHeight="1" spans="1:2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</row>
    <row r="269" customHeight="1" spans="1:28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</row>
    <row r="270" customHeight="1" spans="1:28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</row>
    <row r="271" customHeight="1" spans="1:28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</row>
    <row r="272" customHeight="1" spans="1:28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</row>
    <row r="273" customHeight="1" spans="1:28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</row>
    <row r="274" customHeight="1" spans="1:28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</row>
    <row r="275" customHeight="1" spans="1:28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</row>
    <row r="276" customHeight="1" spans="1:28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</row>
    <row r="277" customHeight="1" spans="1:28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</row>
    <row r="278" customHeight="1" spans="1:2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</row>
    <row r="279" customHeight="1" spans="1:28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</row>
    <row r="280" customHeight="1" spans="1:28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</row>
    <row r="281" customHeight="1" spans="1:28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</row>
    <row r="282" customHeight="1" spans="1:28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</row>
    <row r="283" customHeight="1" spans="1:28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</row>
    <row r="284" customHeight="1" spans="1:28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</row>
    <row r="285" customHeight="1" spans="1:28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</row>
    <row r="286" customHeight="1" spans="1:28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</row>
    <row r="287" customHeight="1" spans="1:28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</row>
    <row r="288" customHeight="1" spans="1:2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</row>
    <row r="289" customHeight="1" spans="1:28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</row>
    <row r="290" customHeight="1" spans="1:28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</row>
    <row r="291" customHeight="1" spans="1:28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</row>
    <row r="292" customHeight="1" spans="1:28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</row>
    <row r="293" customHeight="1" spans="1:28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</row>
    <row r="294" customHeight="1" spans="1:28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</row>
    <row r="295" customHeight="1" spans="1:28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</row>
    <row r="296" customHeight="1" spans="1:28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</row>
    <row r="297" customHeight="1" spans="1:28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</row>
    <row r="298" customHeight="1" spans="1:2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</row>
    <row r="299" customHeight="1" spans="1:28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</row>
    <row r="300" customHeight="1" spans="1:28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</row>
    <row r="301" customHeight="1" spans="1:28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</row>
    <row r="302" customHeight="1" spans="1:28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</row>
    <row r="303" customHeight="1" spans="1:28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</row>
    <row r="304" customHeight="1" spans="1:28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</row>
    <row r="305" customHeight="1" spans="1:28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</row>
    <row r="306" customHeight="1" spans="1:28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</row>
    <row r="307" customHeight="1" spans="1:28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</row>
    <row r="308" customHeight="1" spans="1:2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</row>
    <row r="309" customHeight="1" spans="1:28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</row>
    <row r="310" customHeight="1" spans="1:28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</row>
    <row r="311" customHeight="1" spans="1:28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</row>
    <row r="312" customHeight="1" spans="1:28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</row>
    <row r="313" customHeight="1" spans="1:28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</row>
    <row r="314" customHeight="1" spans="1:28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</row>
    <row r="315" customHeight="1" spans="1:28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</row>
    <row r="316" customHeight="1" spans="1:28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</row>
    <row r="317" customHeight="1" spans="1:28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</row>
    <row r="318" customHeight="1" spans="1:2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</row>
    <row r="319" customHeight="1" spans="1:28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</row>
    <row r="320" customHeight="1" spans="1:28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</row>
    <row r="321" customHeight="1" spans="1:28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</row>
    <row r="322" customHeight="1" spans="1:28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</row>
    <row r="323" customHeight="1" spans="1:28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</row>
    <row r="324" customHeight="1" spans="1:28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</row>
    <row r="325" customHeight="1" spans="1:28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</row>
    <row r="326" customHeight="1" spans="1:28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</row>
    <row r="327" customHeight="1" spans="1:28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</row>
    <row r="328" customHeight="1" spans="1: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</row>
    <row r="329" customHeight="1" spans="1:28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</row>
    <row r="330" customHeight="1" spans="1:28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</row>
    <row r="331" customHeight="1" spans="1:28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</row>
    <row r="332" customHeight="1" spans="1:28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</row>
    <row r="333" customHeight="1" spans="1:28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</row>
    <row r="334" customHeight="1" spans="1:28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</row>
    <row r="335" customHeight="1" spans="1:28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</row>
    <row r="336" customHeight="1" spans="1:28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</row>
    <row r="337" customHeight="1" spans="1:28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</row>
    <row r="338" customHeight="1" spans="1:2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</row>
    <row r="339" customHeight="1" spans="1:28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</row>
    <row r="340" customHeight="1" spans="1:28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</row>
    <row r="341" customHeight="1" spans="1:28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</row>
    <row r="342" customHeight="1" spans="1:28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</row>
    <row r="343" customHeight="1" spans="1:28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</row>
    <row r="344" customHeight="1" spans="1:28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</row>
    <row r="345" customHeight="1" spans="1:28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</row>
    <row r="346" customHeight="1" spans="1:28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</row>
    <row r="347" customHeight="1" spans="1:28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</row>
    <row r="348" customHeight="1" spans="1:2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</row>
    <row r="349" customHeight="1" spans="1:28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</row>
    <row r="350" customHeight="1" spans="1:28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</row>
    <row r="351" customHeight="1" spans="1:28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</row>
    <row r="352" customHeight="1" spans="1:28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</row>
    <row r="353" customHeight="1" spans="1:28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</row>
    <row r="354" customHeight="1" spans="1:28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</row>
    <row r="355" customHeight="1" spans="1:28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</row>
    <row r="356" customHeight="1" spans="1:28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</row>
    <row r="357" customHeight="1" spans="1:28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</row>
    <row r="358" customHeight="1" spans="1:2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</row>
    <row r="359" customHeight="1" spans="1:28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</row>
    <row r="360" customHeight="1" spans="1:28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</row>
    <row r="361" customHeight="1" spans="1:28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</row>
    <row r="362" customHeight="1" spans="1:28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</row>
    <row r="363" customHeight="1" spans="1:28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</row>
    <row r="364" customHeight="1" spans="1:28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</row>
    <row r="365" customHeight="1" spans="1:28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</row>
    <row r="366" customHeight="1" spans="1:28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</row>
    <row r="367" customHeight="1" spans="1:28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</row>
    <row r="368" customHeight="1" spans="1:2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</row>
    <row r="369" customHeight="1" spans="1:28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</row>
    <row r="370" customHeight="1" spans="1:28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</row>
    <row r="371" customHeight="1" spans="1:28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</row>
    <row r="372" customHeight="1" spans="1:28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</row>
    <row r="373" customHeight="1" spans="1:28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</row>
    <row r="374" customHeight="1" spans="1:28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</row>
    <row r="375" customHeight="1" spans="1:28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</row>
    <row r="376" customHeight="1" spans="1:28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</row>
    <row r="377" customHeight="1" spans="1:28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</row>
    <row r="378" customHeight="1" spans="1:2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</row>
    <row r="379" customHeight="1" spans="1:28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</row>
    <row r="380" customHeight="1" spans="1:28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</row>
    <row r="381" customHeight="1" spans="1:28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</row>
    <row r="382" customHeight="1" spans="1:28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</row>
    <row r="383" customHeight="1" spans="1:28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</row>
    <row r="384" customHeight="1" spans="1:28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</row>
    <row r="385" customHeight="1" spans="1:28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</row>
    <row r="386" customHeight="1" spans="1:28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</row>
    <row r="387" customHeight="1" spans="1:28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</row>
    <row r="388" customHeight="1" spans="1:2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</row>
    <row r="389" customHeight="1" spans="1:28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</row>
    <row r="390" customHeight="1" spans="1:28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</row>
    <row r="391" customHeight="1" spans="1:28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</row>
    <row r="392" customHeight="1" spans="1:28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</row>
    <row r="393" customHeight="1" spans="1:28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</row>
    <row r="394" customHeight="1" spans="1:28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</row>
    <row r="395" customHeight="1" spans="1:28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</row>
    <row r="396" customHeight="1" spans="1:28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</row>
    <row r="397" customHeight="1" spans="1:28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</row>
    <row r="398" customHeight="1" spans="1:2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</row>
    <row r="399" customHeight="1" spans="1:28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</row>
    <row r="400" customHeight="1" spans="1:28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</row>
    <row r="401" customHeight="1" spans="1:28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</row>
    <row r="402" customHeight="1" spans="1:28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</row>
    <row r="403" customHeight="1" spans="1:28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</row>
    <row r="404" customHeight="1" spans="1:28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</row>
    <row r="405" customHeight="1" spans="1:28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</row>
    <row r="406" customHeight="1" spans="1:28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</row>
    <row r="407" customHeight="1" spans="1:28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</row>
    <row r="408" customHeight="1" spans="1:2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</row>
    <row r="409" customHeight="1" spans="1:28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</row>
    <row r="410" customHeight="1" spans="1:28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</row>
    <row r="411" customHeight="1" spans="1:28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</row>
    <row r="412" customHeight="1" spans="1:28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</row>
    <row r="413" customHeight="1" spans="1:28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</row>
    <row r="414" customHeight="1" spans="1:28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</row>
    <row r="415" customHeight="1" spans="1:28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</row>
    <row r="416" customHeight="1" spans="1:28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</row>
    <row r="417" customHeight="1" spans="1:28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</row>
    <row r="418" customHeight="1" spans="1:2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</row>
    <row r="419" customHeight="1" spans="1:28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</row>
    <row r="420" customHeight="1" spans="1:28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</row>
    <row r="421" customHeight="1" spans="1:28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</row>
    <row r="422" customHeight="1" spans="1:28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</row>
    <row r="423" customHeight="1" spans="1:28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</row>
    <row r="424" customHeight="1" spans="1:28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</row>
    <row r="425" customHeight="1" spans="1:28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</row>
    <row r="426" customHeight="1" spans="1:28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</row>
    <row r="427" customHeight="1" spans="1:28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</row>
    <row r="428" customHeight="1" spans="1: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</row>
    <row r="429" customHeight="1" spans="1:28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</row>
    <row r="430" customHeight="1" spans="1:28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</row>
    <row r="431" customHeight="1" spans="1:28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</row>
    <row r="432" customHeight="1" spans="1:28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</row>
    <row r="433" customHeight="1" spans="1:28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</row>
    <row r="434" customHeight="1" spans="1:28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</row>
    <row r="435" customHeight="1" spans="1:28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</row>
    <row r="436" customHeight="1" spans="1:28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</row>
    <row r="437" customHeight="1" spans="1:28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</row>
    <row r="438" customHeight="1" spans="1:2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</row>
    <row r="439" customHeight="1" spans="1:28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</row>
    <row r="440" customHeight="1" spans="1:28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</row>
    <row r="441" customHeight="1" spans="1:28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</row>
    <row r="442" customHeight="1" spans="1:28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</row>
    <row r="443" customHeight="1" spans="1:28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</row>
    <row r="444" customHeight="1" spans="1:28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</row>
    <row r="445" customHeight="1" spans="1:28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</row>
    <row r="446" customHeight="1" spans="1:28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</row>
    <row r="447" customHeight="1" spans="1:28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</row>
    <row r="448" customHeight="1" spans="1:2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</row>
    <row r="449" customHeight="1" spans="1:28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</row>
    <row r="450" customHeight="1" spans="1:28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</row>
    <row r="451" customHeight="1" spans="1:28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</row>
    <row r="452" customHeight="1" spans="1:28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</row>
    <row r="453" customHeight="1" spans="1:28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</row>
    <row r="454" customHeight="1" spans="1:28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</row>
    <row r="455" customHeight="1" spans="1:28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</row>
    <row r="456" customHeight="1" spans="1:28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</row>
    <row r="457" customHeight="1" spans="1:28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</row>
    <row r="458" customHeight="1" spans="1:2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</row>
    <row r="459" customHeight="1" spans="1:28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</row>
    <row r="460" customHeight="1" spans="1:28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</row>
    <row r="461" customHeight="1" spans="1:28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</row>
    <row r="462" customHeight="1" spans="1:28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</row>
    <row r="463" customHeight="1" spans="1:28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</row>
    <row r="464" customHeight="1" spans="1:28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</row>
    <row r="465" customHeight="1" spans="1:28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</row>
    <row r="466" customHeight="1" spans="1:28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</row>
    <row r="467" customHeight="1" spans="1:28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</row>
    <row r="468" customHeight="1" spans="1:2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</row>
    <row r="469" customHeight="1" spans="1:28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</row>
    <row r="470" customHeight="1" spans="1:28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</row>
    <row r="471" customHeight="1" spans="1:28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</row>
    <row r="472" customHeight="1" spans="1:28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</row>
    <row r="473" customHeight="1" spans="1:28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</row>
    <row r="474" customHeight="1" spans="1:28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</row>
    <row r="475" customHeight="1" spans="1:28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</row>
    <row r="476" customHeight="1" spans="1:28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</row>
    <row r="477" customHeight="1" spans="1:28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</row>
    <row r="478" customHeight="1" spans="1:2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</row>
    <row r="479" customHeight="1" spans="1:28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</row>
    <row r="480" customHeight="1" spans="1:28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</row>
    <row r="481" customHeight="1" spans="1:28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</row>
    <row r="482" customHeight="1" spans="1:28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</row>
    <row r="483" customHeight="1" spans="1:28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</row>
    <row r="484" customHeight="1" spans="1:28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</row>
    <row r="485" customHeight="1" spans="1:28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</row>
    <row r="486" customHeight="1" spans="1:28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</row>
    <row r="487" customHeight="1" spans="1:28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</row>
    <row r="488" customHeight="1" spans="1:2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</row>
    <row r="489" customHeight="1" spans="1:28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</row>
    <row r="490" customHeight="1" spans="1:28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</row>
    <row r="491" customHeight="1" spans="1:28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</row>
    <row r="492" customHeight="1" spans="1:28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</row>
    <row r="493" customHeight="1" spans="1:28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</row>
    <row r="494" customHeight="1" spans="1:28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</row>
    <row r="495" customHeight="1" spans="1:28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</row>
    <row r="496" customHeight="1" spans="1:28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</row>
    <row r="497" customHeight="1" spans="1:28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</row>
    <row r="498" customHeight="1" spans="1:2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</row>
    <row r="499" customHeight="1" spans="1:28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</row>
    <row r="500" customHeight="1" spans="1:28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</row>
    <row r="501" customHeight="1" spans="1:28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</row>
    <row r="502" customHeight="1" spans="1:28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</row>
    <row r="503" customHeight="1" spans="1:28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</row>
    <row r="504" customHeight="1" spans="1:28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</row>
    <row r="505" customHeight="1" spans="1:28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</row>
    <row r="506" customHeight="1" spans="1:28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</row>
    <row r="507" customHeight="1" spans="1:28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</row>
    <row r="508" customHeight="1" spans="1:2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</row>
    <row r="509" customHeight="1" spans="1:28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</row>
    <row r="510" customHeight="1" spans="1:28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</row>
    <row r="511" customHeight="1" spans="1:28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</row>
    <row r="512" customHeight="1" spans="1:28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</row>
    <row r="513" customHeight="1" spans="1:28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</row>
    <row r="514" customHeight="1" spans="1:28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</row>
    <row r="515" customHeight="1" spans="1:28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</row>
    <row r="516" customHeight="1" spans="1:28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</row>
    <row r="517" customHeight="1" spans="1:28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</row>
    <row r="518" customHeight="1" spans="1:2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</row>
    <row r="519" customHeight="1" spans="1:28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</row>
    <row r="520" customHeight="1" spans="1:28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</row>
    <row r="521" customHeight="1" spans="1:28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</row>
    <row r="522" customHeight="1" spans="1:28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</row>
    <row r="523" customHeight="1" spans="1:28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</row>
    <row r="524" customHeight="1" spans="1:28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</row>
    <row r="525" customHeight="1" spans="1:28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</row>
    <row r="526" customHeight="1" spans="1:28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</row>
    <row r="527" customHeight="1" spans="1:28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</row>
    <row r="528" customHeight="1" spans="1: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</row>
    <row r="529" customHeight="1" spans="1:28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</row>
    <row r="530" customHeight="1" spans="1:28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</row>
    <row r="531" customHeight="1" spans="1:28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</row>
    <row r="532" customHeight="1" spans="1:28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</row>
    <row r="533" customHeight="1" spans="1:28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</row>
    <row r="534" customHeight="1" spans="1:28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</row>
    <row r="535" customHeight="1" spans="1:28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</row>
    <row r="536" customHeight="1" spans="1:28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</row>
    <row r="537" customHeight="1" spans="1:28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</row>
    <row r="538" customHeight="1" spans="1:2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</row>
    <row r="539" customHeight="1" spans="1:28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</row>
    <row r="540" customHeight="1" spans="1:28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</row>
    <row r="541" customHeight="1" spans="1:28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</row>
    <row r="542" customHeight="1" spans="1:28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</row>
    <row r="543" customHeight="1" spans="1:28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</row>
    <row r="544" customHeight="1" spans="1:28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</row>
    <row r="545" customHeight="1" spans="1:28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</row>
    <row r="546" customHeight="1" spans="1:28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</row>
    <row r="547" customHeight="1" spans="1:28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</row>
    <row r="548" customHeight="1" spans="1:2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</row>
    <row r="549" customHeight="1" spans="1:28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</row>
    <row r="550" customHeight="1" spans="1:28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</row>
    <row r="551" customHeight="1" spans="1:28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</row>
    <row r="552" customHeight="1" spans="1:28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</row>
    <row r="553" customHeight="1" spans="1:28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</row>
    <row r="554" customHeight="1" spans="1:28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</row>
    <row r="555" customHeight="1" spans="1:28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</row>
    <row r="556" customHeight="1" spans="1:28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</row>
    <row r="557" customHeight="1" spans="1:28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</row>
    <row r="558" customHeight="1" spans="1:2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</row>
    <row r="559" customHeight="1" spans="1:28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</row>
    <row r="560" customHeight="1" spans="1:28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</row>
    <row r="561" customHeight="1" spans="1:28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</row>
    <row r="562" customHeight="1" spans="1:28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</row>
    <row r="563" customHeight="1" spans="1:28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</row>
    <row r="564" customHeight="1" spans="1:28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</row>
    <row r="565" customHeight="1" spans="1:28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</row>
    <row r="566" customHeight="1" spans="1:28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</row>
    <row r="567" customHeight="1" spans="1:28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</row>
    <row r="568" customHeight="1" spans="1:2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</row>
    <row r="569" customHeight="1" spans="1:28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</row>
    <row r="570" customHeight="1" spans="1:28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</row>
    <row r="571" customHeight="1" spans="1:28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</row>
    <row r="572" customHeight="1" spans="1:28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</row>
    <row r="573" customHeight="1" spans="1:28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</row>
    <row r="574" customHeight="1" spans="1:28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</row>
    <row r="575" customHeight="1" spans="1:28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</row>
    <row r="576" customHeight="1" spans="1:28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</row>
    <row r="577" customHeight="1" spans="1:28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</row>
    <row r="578" customHeight="1" spans="1:2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</row>
    <row r="579" customHeight="1" spans="1:28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</row>
    <row r="580" customHeight="1" spans="1:28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</row>
    <row r="581" customHeight="1" spans="1:28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</row>
    <row r="582" customHeight="1" spans="1:28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</row>
    <row r="583" customHeight="1" spans="1:28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</row>
    <row r="584" customHeight="1" spans="1:28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</row>
    <row r="585" customHeight="1" spans="1:28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</row>
    <row r="586" customHeight="1" spans="1:28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</row>
    <row r="587" customHeight="1" spans="1:28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</row>
    <row r="588" customHeight="1" spans="1:2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</row>
    <row r="589" customHeight="1" spans="1:28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</row>
    <row r="590" customHeight="1" spans="1:28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</row>
    <row r="591" customHeight="1" spans="1:28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</row>
    <row r="592" customHeight="1" spans="1:28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</row>
    <row r="593" customHeight="1" spans="1:28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</row>
    <row r="594" customHeight="1" spans="1:28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</row>
    <row r="595" customHeight="1" spans="1:28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</row>
    <row r="596" customHeight="1" spans="1:28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</row>
    <row r="597" customHeight="1" spans="1:28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</row>
    <row r="598" customHeight="1" spans="1:2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</row>
    <row r="599" customHeight="1" spans="1:28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</row>
    <row r="600" customHeight="1" spans="1:28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</row>
    <row r="601" customHeight="1" spans="1:28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</row>
    <row r="602" customHeight="1" spans="1:28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</row>
    <row r="603" customHeight="1" spans="1:28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</row>
    <row r="604" customHeight="1" spans="1:28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</row>
    <row r="605" customHeight="1" spans="1:28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</row>
    <row r="606" customHeight="1" spans="1:28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</row>
    <row r="607" customHeight="1" spans="1:28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</row>
    <row r="608" customHeight="1" spans="1:2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</row>
    <row r="609" customHeight="1" spans="1:28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</row>
    <row r="610" customHeight="1" spans="1:28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</row>
    <row r="611" customHeight="1" spans="1:28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</row>
    <row r="612" customHeight="1" spans="1:28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</row>
    <row r="613" customHeight="1" spans="1:28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</row>
    <row r="614" customHeight="1" spans="1:28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</row>
    <row r="615" customHeight="1" spans="1:28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</row>
    <row r="616" customHeight="1" spans="1:28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</row>
    <row r="617" customHeight="1" spans="1:28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</row>
    <row r="618" customHeight="1" spans="1:2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</row>
    <row r="619" customHeight="1" spans="1:28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</row>
    <row r="620" customHeight="1" spans="1:28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</row>
    <row r="621" customHeight="1" spans="1:28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</row>
    <row r="622" customHeight="1" spans="1:28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</row>
    <row r="623" customHeight="1" spans="1:28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</row>
    <row r="624" customHeight="1" spans="1:28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</row>
    <row r="625" customHeight="1" spans="1:28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</row>
    <row r="626" customHeight="1" spans="1:28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</row>
    <row r="627" customHeight="1" spans="1:28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</row>
    <row r="628" customHeight="1" spans="1: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</row>
    <row r="629" customHeight="1" spans="1:28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</row>
    <row r="630" customHeight="1" spans="1:28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</row>
    <row r="631" customHeight="1" spans="1:28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</row>
    <row r="632" customHeight="1" spans="1:28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</row>
    <row r="633" customHeight="1" spans="1:28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</row>
    <row r="634" customHeight="1" spans="1:28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</row>
    <row r="635" customHeight="1" spans="1:28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</row>
    <row r="636" customHeight="1" spans="1:28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</row>
    <row r="637" customHeight="1" spans="1:28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</row>
    <row r="638" customHeight="1" spans="1:2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</row>
    <row r="639" customHeight="1" spans="1:28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</row>
    <row r="640" customHeight="1" spans="1:28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</row>
    <row r="641" customHeight="1" spans="1:28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</row>
    <row r="642" customHeight="1" spans="1:28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</row>
    <row r="643" customHeight="1" spans="1:28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</row>
    <row r="644" customHeight="1" spans="1:28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</row>
    <row r="645" customHeight="1" spans="1:28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</row>
    <row r="646" customHeight="1" spans="1:28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</row>
    <row r="647" customHeight="1" spans="1:28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</row>
    <row r="648" customHeight="1" spans="1:2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</row>
    <row r="649" customHeight="1" spans="1:28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</row>
    <row r="650" customHeight="1" spans="1:28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</row>
    <row r="651" customHeight="1" spans="1:28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</row>
    <row r="652" customHeight="1" spans="1:28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</row>
    <row r="653" customHeight="1" spans="1:28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</row>
    <row r="654" customHeight="1" spans="1:28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</row>
    <row r="655" customHeight="1" spans="1:28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</row>
    <row r="656" customHeight="1" spans="1:28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</row>
    <row r="657" customHeight="1" spans="1:28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</row>
    <row r="658" customHeight="1" spans="1:2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</row>
    <row r="659" customHeight="1" spans="1:28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</row>
    <row r="660" customHeight="1" spans="1:28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</row>
    <row r="661" customHeight="1" spans="1:28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</row>
    <row r="662" customHeight="1" spans="1:28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</row>
    <row r="663" customHeight="1" spans="1:28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</row>
    <row r="664" customHeight="1" spans="1:28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</row>
    <row r="665" customHeight="1" spans="1:28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</row>
    <row r="666" customHeight="1" spans="1:28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</row>
    <row r="667" customHeight="1" spans="1:28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</row>
    <row r="668" customHeight="1" spans="1:2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</row>
    <row r="669" customHeight="1" spans="1:28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</row>
    <row r="670" customHeight="1" spans="1:28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</row>
    <row r="671" customHeight="1" spans="1:28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</row>
    <row r="672" customHeight="1" spans="1:28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</row>
    <row r="673" customHeight="1" spans="1:28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</row>
    <row r="674" customHeight="1" spans="1:28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</row>
    <row r="675" customHeight="1" spans="1:28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</row>
    <row r="676" customHeight="1" spans="1:28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</row>
    <row r="677" customHeight="1" spans="1:28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</row>
    <row r="678" customHeight="1" spans="1:2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</row>
    <row r="679" customHeight="1" spans="1:28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</row>
    <row r="680" customHeight="1" spans="1:28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</row>
    <row r="681" customHeight="1" spans="1:28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</row>
    <row r="682" customHeight="1" spans="1:28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</row>
    <row r="683" customHeight="1" spans="1:28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</row>
    <row r="684" customHeight="1" spans="1:28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</row>
    <row r="685" customHeight="1" spans="1:28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</row>
    <row r="686" customHeight="1" spans="1:28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</row>
    <row r="687" customHeight="1" spans="1:28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</row>
    <row r="688" customHeight="1" spans="1:2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</row>
    <row r="689" customHeight="1" spans="1:28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</row>
    <row r="690" customHeight="1" spans="1:28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</row>
    <row r="691" customHeight="1" spans="1:28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</row>
    <row r="692" customHeight="1" spans="1:28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</row>
    <row r="693" customHeight="1" spans="1:28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</row>
    <row r="694" customHeight="1" spans="1:28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</row>
    <row r="695" customHeight="1" spans="1:28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</row>
    <row r="696" customHeight="1" spans="1:28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</row>
    <row r="697" customHeight="1" spans="1:28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</row>
    <row r="698" customHeight="1" spans="1:2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</row>
    <row r="699" customHeight="1" spans="1:28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</row>
    <row r="700" customHeight="1" spans="1:28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</row>
    <row r="701" customHeight="1" spans="1:28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</row>
    <row r="702" customHeight="1" spans="1:28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</row>
    <row r="703" customHeight="1" spans="1:28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</row>
    <row r="704" customHeight="1" spans="1:28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</row>
    <row r="705" customHeight="1" spans="1:28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</row>
    <row r="706" customHeight="1" spans="1:28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</row>
    <row r="707" customHeight="1" spans="1:28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</row>
    <row r="708" customHeight="1" spans="1:2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</row>
    <row r="709" customHeight="1" spans="1:28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</row>
    <row r="710" customHeight="1" spans="1:28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</row>
    <row r="711" customHeight="1" spans="1:28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</row>
    <row r="712" customHeight="1" spans="1:28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</row>
    <row r="713" customHeight="1" spans="1:28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</row>
    <row r="714" customHeight="1" spans="1:28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</row>
    <row r="715" customHeight="1" spans="1:28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</row>
    <row r="716" customHeight="1" spans="1:28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</row>
    <row r="717" customHeight="1" spans="1:28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</row>
    <row r="718" customHeight="1" spans="1:2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</row>
    <row r="719" customHeight="1" spans="1:28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</row>
    <row r="720" customHeight="1" spans="1:28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</row>
    <row r="721" customHeight="1" spans="1:28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</row>
    <row r="722" customHeight="1" spans="1:28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</row>
    <row r="723" customHeight="1" spans="1:28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</row>
    <row r="724" customHeight="1" spans="1:28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</row>
    <row r="725" customHeight="1" spans="1:28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</row>
    <row r="726" customHeight="1" spans="1:28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</row>
    <row r="727" customHeight="1" spans="1:28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</row>
    <row r="728" customHeight="1" spans="1: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</row>
    <row r="729" customHeight="1" spans="1:28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</row>
    <row r="730" customHeight="1" spans="1:28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</row>
    <row r="731" customHeight="1" spans="1:28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</row>
    <row r="732" customHeight="1" spans="1:28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</row>
    <row r="733" customHeight="1" spans="1:28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</row>
    <row r="734" customHeight="1" spans="1:28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</row>
    <row r="735" customHeight="1" spans="1:28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</row>
    <row r="736" customHeight="1" spans="1:28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</row>
    <row r="737" customHeight="1" spans="1:28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</row>
    <row r="738" customHeight="1" spans="1:2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</row>
    <row r="739" customHeight="1" spans="1:28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</row>
    <row r="740" customHeight="1" spans="1:28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</row>
    <row r="741" customHeight="1" spans="1:28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</row>
    <row r="742" customHeight="1" spans="1:28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</row>
    <row r="743" customHeight="1" spans="1:28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</row>
    <row r="744" customHeight="1" spans="1:28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</row>
    <row r="745" customHeight="1" spans="1:28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</row>
    <row r="746" customHeight="1" spans="1:28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</row>
    <row r="747" customHeight="1" spans="1:28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</row>
    <row r="748" customHeight="1" spans="1:2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</row>
    <row r="749" customHeight="1" spans="1:28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</row>
    <row r="750" customHeight="1" spans="1:28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</row>
    <row r="751" customHeight="1" spans="1:28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</row>
    <row r="752" customHeight="1" spans="1:28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</row>
    <row r="753" customHeight="1" spans="1:28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</row>
    <row r="754" customHeight="1" spans="1:28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</row>
    <row r="755" customHeight="1" spans="1:28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</row>
    <row r="756" customHeight="1" spans="1:28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</row>
    <row r="757" customHeight="1" spans="1:28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</row>
    <row r="758" customHeight="1" spans="1:2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</row>
    <row r="759" customHeight="1" spans="1:28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</row>
    <row r="760" customHeight="1" spans="1:28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</row>
    <row r="761" customHeight="1" spans="1:28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</row>
    <row r="762" customHeight="1" spans="1:28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</row>
    <row r="763" customHeight="1" spans="1:28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</row>
    <row r="764" customHeight="1" spans="1:28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</row>
    <row r="765" customHeight="1" spans="1:28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</row>
    <row r="766" customHeight="1" spans="1:28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</row>
    <row r="767" customHeight="1" spans="1:28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</row>
    <row r="768" customHeight="1" spans="1:2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</row>
    <row r="769" customHeight="1" spans="1:28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</row>
    <row r="770" customHeight="1" spans="1:28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</row>
    <row r="771" customHeight="1" spans="1:28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</row>
    <row r="772" customHeight="1" spans="1:28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</row>
    <row r="773" customHeight="1" spans="1:28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</row>
    <row r="774" customHeight="1" spans="1:28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</row>
    <row r="775" customHeight="1" spans="1:28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</row>
    <row r="776" customHeight="1" spans="1:28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</row>
    <row r="777" customHeight="1" spans="1:28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</row>
    <row r="778" customHeight="1" spans="1:2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</row>
    <row r="779" customHeight="1" spans="1:28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</row>
    <row r="780" customHeight="1" spans="1:28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</row>
    <row r="781" customHeight="1" spans="1:28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</row>
    <row r="782" customHeight="1" spans="1:28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</row>
    <row r="783" customHeight="1" spans="1:28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</row>
    <row r="784" customHeight="1" spans="1:28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</row>
    <row r="785" customHeight="1" spans="1:28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</row>
    <row r="786" customHeight="1" spans="1:28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</row>
    <row r="787" customHeight="1" spans="1:28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</row>
    <row r="788" customHeight="1" spans="1:2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</row>
    <row r="789" customHeight="1" spans="1:28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</row>
    <row r="790" customHeight="1" spans="1:28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</row>
    <row r="791" customHeight="1" spans="1:28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</row>
    <row r="792" customHeight="1" spans="1:28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</row>
    <row r="793" customHeight="1" spans="1:28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</row>
    <row r="794" customHeight="1" spans="1:28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</row>
    <row r="795" customHeight="1" spans="1:28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</row>
    <row r="796" customHeight="1" spans="1:28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</row>
    <row r="797" customHeight="1" spans="1:28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</row>
    <row r="798" customHeight="1" spans="1:2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</row>
    <row r="799" customHeight="1" spans="1:28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</row>
    <row r="800" customHeight="1" spans="1:28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</row>
    <row r="801" customHeight="1" spans="1:28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</row>
    <row r="802" customHeight="1" spans="1:28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</row>
    <row r="803" customHeight="1" spans="1:28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</row>
    <row r="804" customHeight="1" spans="1:28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</row>
    <row r="805" customHeight="1" spans="1:28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</row>
    <row r="806" customHeight="1" spans="1:28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</row>
    <row r="807" customHeight="1" spans="1:28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</row>
    <row r="808" customHeight="1" spans="1:2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</row>
    <row r="809" customHeight="1" spans="1:28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</row>
    <row r="810" customHeight="1" spans="1:28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</row>
    <row r="811" customHeight="1" spans="1:28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</row>
    <row r="812" customHeight="1" spans="1:28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</row>
    <row r="813" customHeight="1" spans="1:28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</row>
    <row r="814" customHeight="1" spans="1:28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</row>
    <row r="815" customHeight="1" spans="1:28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</row>
    <row r="816" customHeight="1" spans="1:28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</row>
    <row r="817" customHeight="1" spans="1:28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</row>
    <row r="818" customHeight="1" spans="1:2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</row>
    <row r="819" customHeight="1" spans="1:28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</row>
    <row r="820" customHeight="1" spans="1:28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</row>
    <row r="821" customHeight="1" spans="1:28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</row>
    <row r="822" customHeight="1" spans="1:28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</row>
    <row r="823" customHeight="1" spans="1:28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</row>
    <row r="824" customHeight="1" spans="1:28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</row>
    <row r="825" customHeight="1" spans="1:28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</row>
    <row r="826" customHeight="1" spans="1:28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</row>
    <row r="827" customHeight="1" spans="1:28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</row>
    <row r="828" customHeight="1" spans="1: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</row>
    <row r="829" customHeight="1" spans="1:28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</row>
    <row r="830" customHeight="1" spans="1:28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</row>
    <row r="831" customHeight="1" spans="1:28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</row>
    <row r="832" customHeight="1" spans="1:28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</row>
    <row r="833" customHeight="1" spans="1:28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</row>
    <row r="834" customHeight="1" spans="1:28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</row>
    <row r="835" customHeight="1" spans="1:28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</row>
    <row r="836" customHeight="1" spans="1:28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</row>
    <row r="837" customHeight="1" spans="1:28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</row>
    <row r="838" customHeight="1" spans="1:2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</row>
    <row r="839" customHeight="1" spans="1:28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</row>
    <row r="840" customHeight="1" spans="1:28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</row>
    <row r="841" customHeight="1" spans="1:28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</row>
    <row r="842" customHeight="1" spans="1:28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</row>
    <row r="843" customHeight="1" spans="1:28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</row>
    <row r="844" customHeight="1" spans="1:28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</row>
    <row r="845" customHeight="1" spans="1:28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</row>
    <row r="846" customHeight="1" spans="1:28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</row>
    <row r="847" customHeight="1" spans="1:28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</row>
    <row r="848" customHeight="1" spans="1:2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</row>
    <row r="849" customHeight="1" spans="1:28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</row>
    <row r="850" customHeight="1" spans="1:28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</row>
    <row r="851" customHeight="1" spans="1:28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</row>
    <row r="852" customHeight="1" spans="1:28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</row>
    <row r="853" customHeight="1" spans="1:28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</row>
    <row r="854" customHeight="1" spans="1:28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</row>
    <row r="855" customHeight="1" spans="1:28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</row>
    <row r="856" customHeight="1" spans="1:28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</row>
    <row r="857" customHeight="1" spans="1:28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</row>
    <row r="858" customHeight="1" spans="1:2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</row>
    <row r="859" customHeight="1" spans="1:28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</row>
    <row r="860" customHeight="1" spans="1:28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</row>
    <row r="861" customHeight="1" spans="1:28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</row>
    <row r="862" customHeight="1" spans="1:28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</row>
    <row r="863" customHeight="1" spans="1:28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</row>
    <row r="864" customHeight="1" spans="1:28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</row>
    <row r="865" customHeight="1" spans="1:28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</row>
    <row r="866" customHeight="1" spans="1:28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</row>
    <row r="867" customHeight="1" spans="1:28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</row>
    <row r="868" customHeight="1" spans="1:2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</row>
    <row r="869" customHeight="1" spans="1:28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</row>
    <row r="870" customHeight="1" spans="1:28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</row>
    <row r="871" customHeight="1" spans="1:28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</row>
    <row r="872" customHeight="1" spans="1:28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</row>
    <row r="873" customHeight="1" spans="1:28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</row>
    <row r="874" customHeight="1" spans="1:28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</row>
    <row r="875" customHeight="1" spans="1:28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</row>
    <row r="876" customHeight="1" spans="1:28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</row>
    <row r="877" customHeight="1" spans="1:28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</row>
    <row r="878" customHeight="1" spans="1:2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</row>
    <row r="879" customHeight="1" spans="1:28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</row>
    <row r="880" customHeight="1" spans="1:28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</row>
    <row r="881" customHeight="1" spans="1:28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</row>
    <row r="882" customHeight="1" spans="1:28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</row>
    <row r="883" customHeight="1" spans="1:28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</row>
    <row r="884" customHeight="1" spans="1:28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</row>
    <row r="885" customHeight="1" spans="1:28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</row>
    <row r="886" customHeight="1" spans="1:28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</row>
    <row r="887" customHeight="1" spans="1:28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</row>
    <row r="888" customHeight="1" spans="1:2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</row>
    <row r="889" customHeight="1" spans="1:28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</row>
    <row r="890" customHeight="1" spans="1:28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</row>
    <row r="891" customHeight="1" spans="1:28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</row>
    <row r="892" customHeight="1" spans="1:28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</row>
    <row r="893" customHeight="1" spans="1:28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</row>
    <row r="894" customHeight="1" spans="1:28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</row>
    <row r="895" customHeight="1" spans="1:28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</row>
    <row r="896" customHeight="1" spans="1:28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</row>
    <row r="897" customHeight="1" spans="1:28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</row>
    <row r="898" customHeight="1" spans="1:2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</row>
    <row r="899" customHeight="1" spans="1:28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</row>
    <row r="900" customHeight="1" spans="1:28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</row>
    <row r="901" customHeight="1" spans="1:28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</row>
    <row r="902" customHeight="1" spans="1:28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</row>
    <row r="903" customHeight="1" spans="1:28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</row>
    <row r="904" customHeight="1" spans="1:28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</row>
    <row r="905" customHeight="1" spans="1:28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</row>
    <row r="906" customHeight="1" spans="1:28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</row>
    <row r="907" customHeight="1" spans="1:28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</row>
    <row r="908" customHeight="1" spans="1:2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</row>
    <row r="909" customHeight="1" spans="1:28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</row>
    <row r="910" customHeight="1" spans="1:28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</row>
    <row r="911" customHeight="1" spans="1:28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</row>
    <row r="912" customHeight="1" spans="1:28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</row>
    <row r="913" customHeight="1" spans="1:28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</row>
    <row r="914" customHeight="1" spans="1:28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</row>
    <row r="915" customHeight="1" spans="1:28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</row>
    <row r="916" customHeight="1" spans="1:28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</row>
    <row r="917" customHeight="1" spans="1:28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</row>
    <row r="918" customHeight="1" spans="1:2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</row>
    <row r="919" customHeight="1" spans="1:28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</row>
    <row r="920" customHeight="1" spans="1:28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</row>
    <row r="921" customHeight="1" spans="1:28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</row>
    <row r="922" customHeight="1" spans="1:28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</row>
    <row r="923" customHeight="1" spans="1:28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</row>
    <row r="924" customHeight="1" spans="1:28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</row>
    <row r="925" customHeight="1" spans="1:28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</row>
    <row r="926" customHeight="1" spans="1:28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</row>
    <row r="927" customHeight="1" spans="1:28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</row>
    <row r="928" customHeight="1" spans="1: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</row>
    <row r="929" customHeight="1" spans="1:28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</row>
    <row r="930" customHeight="1" spans="1:28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</row>
    <row r="931" customHeight="1" spans="1:28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</row>
    <row r="932" customHeight="1" spans="1:28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</row>
    <row r="933" customHeight="1" spans="1:28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</row>
    <row r="934" customHeight="1" spans="1:28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</row>
    <row r="935" customHeight="1" spans="1:28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</row>
    <row r="936" customHeight="1" spans="1:28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</row>
    <row r="937" customHeight="1" spans="1:28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</row>
    <row r="938" customHeight="1" spans="1:2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</row>
    <row r="939" customHeight="1" spans="1:28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</row>
    <row r="940" customHeight="1" spans="1:28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</row>
    <row r="941" customHeight="1" spans="1:28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</row>
    <row r="942" customHeight="1" spans="1:28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</row>
    <row r="943" customHeight="1" spans="1:28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</row>
    <row r="944" customHeight="1" spans="1:28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</row>
    <row r="945" customHeight="1" spans="1:28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</row>
    <row r="946" customHeight="1" spans="1:28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</row>
    <row r="947" customHeight="1" spans="1:28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</row>
    <row r="948" customHeight="1" spans="1:2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</row>
    <row r="949" customHeight="1" spans="1:28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</row>
    <row r="950" customHeight="1" spans="1:28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</row>
    <row r="951" customHeight="1" spans="1:28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</row>
    <row r="952" customHeight="1" spans="1:28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</row>
    <row r="953" customHeight="1" spans="1:28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</row>
    <row r="954" customHeight="1" spans="1:28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</row>
    <row r="955" customHeight="1" spans="1:28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</row>
    <row r="956" customHeight="1" spans="1:28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</row>
    <row r="957" customHeight="1" spans="1:28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</row>
    <row r="958" customHeight="1" spans="1:2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</row>
    <row r="959" customHeight="1" spans="1:28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</row>
    <row r="960" customHeight="1" spans="1:28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</row>
    <row r="961" customHeight="1" spans="1:28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</row>
    <row r="962" customHeight="1" spans="1:28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</row>
    <row r="963" customHeight="1" spans="1:28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</row>
    <row r="964" customHeight="1" spans="1:28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</row>
    <row r="965" customHeight="1" spans="1:28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</row>
    <row r="966" customHeight="1" spans="1:28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</row>
    <row r="967" customHeight="1" spans="1:28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</row>
    <row r="968" customHeight="1" spans="1:2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</row>
    <row r="969" customHeight="1" spans="1:28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</row>
    <row r="970" customHeight="1" spans="1:28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</row>
    <row r="971" customHeight="1" spans="1:28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</row>
    <row r="972" customHeight="1" spans="1:28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</row>
    <row r="973" customHeight="1" spans="1:28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</row>
    <row r="974" customHeight="1" spans="1:28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</row>
    <row r="975" customHeight="1" spans="1:28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</row>
    <row r="976" customHeight="1" spans="1:28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</row>
    <row r="977" customHeight="1" spans="1:28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</row>
    <row r="978" customHeight="1" spans="1:2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</row>
    <row r="979" customHeight="1" spans="1:28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</row>
    <row r="980" customHeight="1" spans="1:28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</row>
    <row r="981" customHeight="1" spans="1:28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</row>
    <row r="982" customHeight="1" spans="1:28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</row>
    <row r="983" customHeight="1" spans="1:28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</row>
    <row r="984" customHeight="1" spans="1:28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</row>
    <row r="985" customHeight="1" spans="1:28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</row>
    <row r="986" customHeight="1" spans="1:28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</row>
    <row r="987" customHeight="1" spans="1:28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</row>
    <row r="988" customHeight="1" spans="1:2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</row>
    <row r="989" customHeight="1" spans="1:28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</row>
    <row r="990" customHeight="1" spans="1:28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</row>
    <row r="991" customHeight="1" spans="1:28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</row>
    <row r="992" customHeight="1" spans="1:28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</row>
    <row r="993" customHeight="1" spans="1:28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</row>
    <row r="994" customHeight="1" spans="1:28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</row>
  </sheetData>
  <printOptions horizontalCentered="1" gridLines="1"/>
  <pageMargins left="0.25" right="0.25" top="0.75" bottom="0.75" header="0" footer="0"/>
  <pageSetup paperSize="9" pageOrder="overThenDown" orientation="landscape" cellComments="atEnd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P41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33" width="9.24761904761905" customWidth="1"/>
    <col min="34" max="40" width="9.38095238095238" hidden="1" customWidth="1" outlineLevel="1"/>
    <col min="41" max="41" width="1.75238095238095" customWidth="1" collapsed="1"/>
    <col min="42" max="43" width="4.5047619047619" customWidth="1" outlineLevel="1"/>
    <col min="44" max="44" width="10" customWidth="1" outlineLevel="1"/>
    <col min="45" max="46" width="4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0</v>
      </c>
      <c r="B1" s="123" t="s">
        <v>1</v>
      </c>
      <c r="C1" s="610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2" t="s">
        <v>150</v>
      </c>
      <c r="D2" s="131" t="s">
        <v>151</v>
      </c>
      <c r="E2" s="131"/>
      <c r="F2" s="131"/>
      <c r="G2" s="131"/>
      <c r="H2" s="641" t="s">
        <v>152</v>
      </c>
      <c r="I2" s="131"/>
      <c r="J2" s="132"/>
      <c r="K2" s="131"/>
      <c r="L2" s="132"/>
      <c r="M2" s="635"/>
      <c r="N2" s="641" t="s">
        <v>153</v>
      </c>
      <c r="O2" s="641" t="s">
        <v>154</v>
      </c>
      <c r="P2" s="132"/>
      <c r="Q2" s="132"/>
      <c r="R2" s="132"/>
      <c r="S2" s="642" t="s">
        <v>155</v>
      </c>
      <c r="T2" s="641" t="s">
        <v>156</v>
      </c>
      <c r="U2" s="641" t="s">
        <v>157</v>
      </c>
      <c r="V2" s="642" t="s">
        <v>158</v>
      </c>
      <c r="W2" s="132"/>
      <c r="X2" s="132" t="s">
        <v>159</v>
      </c>
      <c r="Y2" s="132" t="s">
        <v>159</v>
      </c>
      <c r="Z2" s="132" t="s">
        <v>159</v>
      </c>
      <c r="AA2" s="131"/>
      <c r="AB2" s="642" t="s">
        <v>160</v>
      </c>
      <c r="AC2" s="641" t="s">
        <v>161</v>
      </c>
      <c r="AD2" s="140"/>
      <c r="AE2" s="140"/>
      <c r="AF2" s="140"/>
      <c r="AG2" s="643" t="s">
        <v>162</v>
      </c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44927</v>
      </c>
      <c r="D3" s="140">
        <f>C3+1</f>
        <v>44928</v>
      </c>
      <c r="E3" s="140">
        <f>D3+1</f>
        <v>44929</v>
      </c>
      <c r="F3" s="140">
        <f>E3+1</f>
        <v>44930</v>
      </c>
      <c r="G3" s="140">
        <f>F3+1</f>
        <v>44931</v>
      </c>
      <c r="H3" s="140">
        <f>G3+1</f>
        <v>44932</v>
      </c>
      <c r="I3" s="140">
        <f>H3+1</f>
        <v>44933</v>
      </c>
      <c r="J3" s="140">
        <f>I3+1</f>
        <v>44934</v>
      </c>
      <c r="K3" s="140">
        <f>J3+1</f>
        <v>44935</v>
      </c>
      <c r="L3" s="140">
        <f>K3+1</f>
        <v>44936</v>
      </c>
      <c r="M3" s="140">
        <f>L3+1</f>
        <v>44937</v>
      </c>
      <c r="N3" s="140">
        <f>M3+1</f>
        <v>44938</v>
      </c>
      <c r="O3" s="140">
        <f>N3+1</f>
        <v>44939</v>
      </c>
      <c r="P3" s="140">
        <f>O3+1</f>
        <v>44940</v>
      </c>
      <c r="Q3" s="140">
        <f>P3+1</f>
        <v>44941</v>
      </c>
      <c r="R3" s="140">
        <f>Q3+1</f>
        <v>44942</v>
      </c>
      <c r="S3" s="140">
        <f>R3+1</f>
        <v>44943</v>
      </c>
      <c r="T3" s="140">
        <f>S3+1</f>
        <v>44944</v>
      </c>
      <c r="U3" s="140">
        <f>T3+1</f>
        <v>44945</v>
      </c>
      <c r="V3" s="140">
        <f>U3+1</f>
        <v>44946</v>
      </c>
      <c r="W3" s="140">
        <f>V3+1</f>
        <v>44947</v>
      </c>
      <c r="X3" s="140">
        <f>W3+1</f>
        <v>44948</v>
      </c>
      <c r="Y3" s="140">
        <f>X3+1</f>
        <v>44949</v>
      </c>
      <c r="Z3" s="140">
        <f>Y3+1</f>
        <v>44950</v>
      </c>
      <c r="AA3" s="140">
        <f>Z3+1</f>
        <v>44951</v>
      </c>
      <c r="AB3" s="140">
        <f>AA3+1</f>
        <v>44952</v>
      </c>
      <c r="AC3" s="140">
        <f>AB3+1</f>
        <v>44953</v>
      </c>
      <c r="AD3" s="140">
        <f>AC3+1</f>
        <v>44954</v>
      </c>
      <c r="AE3" s="140">
        <f>AD3+1</f>
        <v>44955</v>
      </c>
      <c r="AF3" s="140">
        <f>AE3+1</f>
        <v>44956</v>
      </c>
      <c r="AG3" s="140">
        <f>AF3+1</f>
        <v>44957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4" t="s">
        <v>18</v>
      </c>
      <c r="AX3" s="144" t="s">
        <v>19</v>
      </c>
      <c r="AY3" s="144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Sun</v>
      </c>
      <c r="D4" s="147" t="str">
        <f>TEXT(D3,"ddd")</f>
        <v>Mon</v>
      </c>
      <c r="E4" s="147" t="str">
        <f>TEXT(E3,"ddd")</f>
        <v>Tue</v>
      </c>
      <c r="F4" s="147" t="str">
        <f>TEXT(F3,"ddd")</f>
        <v>Wed</v>
      </c>
      <c r="G4" s="147" t="str">
        <f>TEXT(G3,"ddd")</f>
        <v>Thu</v>
      </c>
      <c r="H4" s="147" t="str">
        <f>TEXT(H3,"ddd")</f>
        <v>Fri</v>
      </c>
      <c r="I4" s="147" t="str">
        <f>TEXT(I3,"ddd")</f>
        <v>Sat</v>
      </c>
      <c r="J4" s="147" t="str">
        <f>TEXT(J3,"ddd")</f>
        <v>Sun</v>
      </c>
      <c r="K4" s="147" t="str">
        <f>TEXT(K3,"ddd")</f>
        <v>Mon</v>
      </c>
      <c r="L4" s="147" t="str">
        <f>TEXT(L3,"ddd")</f>
        <v>Tue</v>
      </c>
      <c r="M4" s="147" t="str">
        <f>TEXT(M3,"ddd")</f>
        <v>Wed</v>
      </c>
      <c r="N4" s="147" t="str">
        <f>TEXT(N3,"ddd")</f>
        <v>Thu</v>
      </c>
      <c r="O4" s="147" t="str">
        <f>TEXT(O3,"ddd")</f>
        <v>Fri</v>
      </c>
      <c r="P4" s="147" t="str">
        <f>TEXT(P3,"ddd")</f>
        <v>Sat</v>
      </c>
      <c r="Q4" s="147" t="str">
        <f>TEXT(Q3,"ddd")</f>
        <v>Sun</v>
      </c>
      <c r="R4" s="147" t="str">
        <f>TEXT(R3,"ddd")</f>
        <v>Mon</v>
      </c>
      <c r="S4" s="147" t="str">
        <f>TEXT(S3,"ddd")</f>
        <v>Tue</v>
      </c>
      <c r="T4" s="147" t="str">
        <f>TEXT(T3,"ddd")</f>
        <v>Wed</v>
      </c>
      <c r="U4" s="147" t="str">
        <f>TEXT(U3,"ddd")</f>
        <v>Thu</v>
      </c>
      <c r="V4" s="147" t="str">
        <f>TEXT(V3,"ddd")</f>
        <v>Fri</v>
      </c>
      <c r="W4" s="147" t="str">
        <f>TEXT(W3,"ddd")</f>
        <v>Sat</v>
      </c>
      <c r="X4" s="147" t="str">
        <f>TEXT(X3,"ddd")</f>
        <v>Sun</v>
      </c>
      <c r="Y4" s="147" t="str">
        <f>TEXT(Y3,"ddd")</f>
        <v>Mon</v>
      </c>
      <c r="Z4" s="147" t="str">
        <f>TEXT(Z3,"ddd")</f>
        <v>Tue</v>
      </c>
      <c r="AA4" s="147" t="str">
        <f>TEXT(AA3,"ddd")</f>
        <v>Wed</v>
      </c>
      <c r="AB4" s="147" t="str">
        <f>TEXT(AB3,"ddd")</f>
        <v>Thu</v>
      </c>
      <c r="AC4" s="147" t="str">
        <f>TEXT(AC3,"ddd")</f>
        <v>Fri</v>
      </c>
      <c r="AD4" s="147" t="str">
        <f>TEXT(AD3,"ddd")</f>
        <v>Sat</v>
      </c>
      <c r="AE4" s="147" t="str">
        <f>TEXT(AE3,"ddd")</f>
        <v>Sun</v>
      </c>
      <c r="AF4" s="147" t="str">
        <f>TEXT(AF3,"ddd")</f>
        <v>Mon</v>
      </c>
      <c r="AG4" s="147" t="str">
        <f>TEXT(AG3,"ddd")</f>
        <v>Tue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0"/>
      <c r="AP4" s="150"/>
      <c r="AQ4" s="150"/>
      <c r="AR4" s="150"/>
      <c r="AS4" s="150"/>
      <c r="AT4" s="150"/>
      <c r="AU4" s="150"/>
      <c r="AV4" s="150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14" t="s">
        <v>41</v>
      </c>
      <c r="C5" s="186" t="s">
        <v>45</v>
      </c>
      <c r="D5" s="186"/>
      <c r="F5" s="186" t="s">
        <v>48</v>
      </c>
      <c r="G5" s="186"/>
      <c r="H5" s="186"/>
      <c r="I5" s="186"/>
      <c r="J5" s="186" t="s">
        <v>50</v>
      </c>
      <c r="K5" s="186"/>
      <c r="M5" s="186"/>
      <c r="N5" s="186" t="s">
        <v>163</v>
      </c>
      <c r="O5" s="186" t="s">
        <v>44</v>
      </c>
      <c r="P5" s="186"/>
      <c r="Q5" s="186"/>
      <c r="R5" s="186" t="s">
        <v>50</v>
      </c>
      <c r="S5" s="186"/>
      <c r="T5" s="186"/>
      <c r="U5" s="186" t="s">
        <v>164</v>
      </c>
      <c r="V5" s="186"/>
      <c r="W5" s="186"/>
      <c r="X5" s="186"/>
      <c r="Y5" s="155" t="s">
        <v>48</v>
      </c>
      <c r="Z5" s="186"/>
      <c r="AB5" s="186" t="s">
        <v>165</v>
      </c>
      <c r="AC5" s="186" t="s">
        <v>166</v>
      </c>
      <c r="AD5" s="186" t="s">
        <v>48</v>
      </c>
      <c r="AE5" s="186"/>
      <c r="AG5" s="186"/>
      <c r="AH5" s="157">
        <f>COUNTIF($C5:$AG5,AH$4)</f>
        <v>3</v>
      </c>
      <c r="AI5" s="158">
        <f>COUNTIF($C5:$AG5,AI$4)</f>
        <v>1</v>
      </c>
      <c r="AJ5" s="157">
        <f>COUNTIF($C5:$AG5,AJ$4)</f>
        <v>1</v>
      </c>
      <c r="AK5" s="159">
        <f>COUNTIF($C5:$AG5,AK$4)</f>
        <v>2</v>
      </c>
      <c r="AL5" s="159">
        <f>COUNTIF($C5:$AG5,AL$4)</f>
        <v>0</v>
      </c>
      <c r="AM5" s="159">
        <f>COUNTIF($C5:$AG5,AM$4)</f>
        <v>0</v>
      </c>
      <c r="AN5" s="159">
        <f>COUNTIF($C5:$AG5,AN$4)</f>
        <v>0</v>
      </c>
      <c r="AO5" s="104"/>
      <c r="AP5" s="104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7</v>
      </c>
      <c r="AV5" s="104">
        <f>BF5+BG5+BI5+BD5+BB5+AZ5+BK5</f>
        <v>4</v>
      </c>
      <c r="AW5" s="159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COUNTIF(C5:AG5,"*BRT*")</f>
        <v>0</v>
      </c>
      <c r="AZ5" s="159">
        <f>COUNTIF(D5:AH5,"*$BTP*")</f>
        <v>0</v>
      </c>
      <c r="BA5" s="159" t="e">
        <f>AZ5*('Setting key Duty'!$I$13+'Setting key Duty'!$I$12+'Setting key Duty'!$I$11)</f>
        <v>#VALUE!</v>
      </c>
      <c r="BB5" s="159">
        <f>COUNTIF(D5:AH5,"*$L*")</f>
        <v>0</v>
      </c>
      <c r="BC5" s="159" t="e">
        <f>BB5*('Setting key Duty'!$I$13+'Setting key Duty'!$I$9)</f>
        <v>#VALUE!</v>
      </c>
      <c r="BD5" s="159">
        <f>COUNTIF(D5:AH5,"*$M*")</f>
        <v>0</v>
      </c>
      <c r="BE5" s="159">
        <f>BD5*('Setting key Duty'!$I$8+'Setting key Duty'!$I$9+'Setting key Duty'!$I$12)</f>
        <v>0</v>
      </c>
      <c r="BF5" s="159">
        <f>COUNTIF(D5:AH5,"*$N*")</f>
        <v>0</v>
      </c>
      <c r="BG5" s="159">
        <f>COUNTIF(D5:AH5,"*$PM*")</f>
        <v>0</v>
      </c>
      <c r="BH5" s="159">
        <f>BG5*('Setting key Duty'!$I$9)</f>
        <v>0</v>
      </c>
      <c r="BI5" s="159">
        <f>COUNTIF(D5:AH5,"*$AM*")</f>
        <v>4</v>
      </c>
      <c r="BJ5" s="159">
        <f>BI5*('Setting key Duty'!$I$12+'Setting key Duty'!$I$8)</f>
        <v>1.75</v>
      </c>
      <c r="BK5" s="159">
        <f>COUNTIF(D5:AH5,"*$FC*")</f>
        <v>0</v>
      </c>
      <c r="BL5" s="159">
        <f>BK5*('Setting key Duty'!$J$11+'Setting key Duty'!$I$8)</f>
        <v>0</v>
      </c>
      <c r="BM5" s="159">
        <f>COUNTIF($C5:$AG5,BM$4)</f>
        <v>0</v>
      </c>
      <c r="BN5" s="159">
        <f>COUNTIF($C5:$AG5,BN$4)</f>
        <v>0</v>
      </c>
      <c r="BO5" s="159">
        <f>COUNTIF($C5:$AG5,BO$4)</f>
        <v>0</v>
      </c>
      <c r="BP5" s="160"/>
    </row>
    <row r="6" ht="19.5" customHeight="1" spans="1:68">
      <c r="A6" s="19"/>
      <c r="B6" s="14" t="s">
        <v>49</v>
      </c>
      <c r="C6" s="186"/>
      <c r="D6" s="186"/>
      <c r="E6" s="186"/>
      <c r="F6" s="186"/>
      <c r="G6" s="186" t="s">
        <v>45</v>
      </c>
      <c r="H6" s="186"/>
      <c r="I6" s="186"/>
      <c r="J6" s="186" t="s">
        <v>48</v>
      </c>
      <c r="K6" s="186"/>
      <c r="L6" s="186"/>
      <c r="M6" s="186" t="s">
        <v>44</v>
      </c>
      <c r="N6" s="186"/>
      <c r="O6" s="186" t="s">
        <v>45</v>
      </c>
      <c r="P6" s="186"/>
      <c r="Q6" s="186"/>
      <c r="R6" s="186" t="s">
        <v>59</v>
      </c>
      <c r="S6" s="186" t="s">
        <v>59</v>
      </c>
      <c r="T6" s="186" t="s">
        <v>59</v>
      </c>
      <c r="U6" s="186" t="s">
        <v>59</v>
      </c>
      <c r="V6" s="186"/>
      <c r="W6" s="186" t="s">
        <v>53</v>
      </c>
      <c r="X6" s="186" t="s">
        <v>53</v>
      </c>
      <c r="Y6" s="186" t="s">
        <v>53</v>
      </c>
      <c r="Z6" s="186" t="s">
        <v>53</v>
      </c>
      <c r="AA6" s="186"/>
      <c r="AB6" s="186" t="s">
        <v>45</v>
      </c>
      <c r="AD6" s="186" t="s">
        <v>45</v>
      </c>
      <c r="AE6" s="186"/>
      <c r="AF6" s="186"/>
      <c r="AG6" s="186" t="s">
        <v>48</v>
      </c>
      <c r="AH6" s="157">
        <f>COUNTIF($C6:$AG6,AH$4)</f>
        <v>2</v>
      </c>
      <c r="AI6" s="158">
        <f>COUNTIF($C6:$AG6,AI$4)</f>
        <v>1</v>
      </c>
      <c r="AJ6" s="157">
        <f>COUNTIF($C6:$AG6,AJ$4)</f>
        <v>4</v>
      </c>
      <c r="AK6" s="159">
        <f>COUNTIF($C6:$AG6,AK$4)</f>
        <v>0</v>
      </c>
      <c r="AL6" s="159">
        <f>COUNTIF($C6:$AG6,AL$4)</f>
        <v>0</v>
      </c>
      <c r="AM6" s="159">
        <f>COUNTIF($C6:$AG6,AM$4)</f>
        <v>0</v>
      </c>
      <c r="AN6" s="159">
        <f>COUNTIF($C6:$AG6,AN$4)</f>
        <v>0</v>
      </c>
      <c r="AO6" s="104"/>
      <c r="AP6" s="104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7</v>
      </c>
      <c r="AV6" s="104">
        <f>BF6+BG6+BI6+BD6+BB6+AZ6+BK6</f>
        <v>0</v>
      </c>
      <c r="AW6" s="159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COUNTIF(C6:AG6,"*BRT*")</f>
        <v>0</v>
      </c>
      <c r="AZ6" s="159">
        <f>COUNTIF(D6:AH6,"*$BTP*")</f>
        <v>0</v>
      </c>
      <c r="BA6" s="159" t="e">
        <f>AZ6*('Setting key Duty'!$I$13+'Setting key Duty'!$I$12+'Setting key Duty'!$I$11)</f>
        <v>#VALUE!</v>
      </c>
      <c r="BB6" s="159">
        <f>COUNTIF(D6:AH6,"*$L*")</f>
        <v>0</v>
      </c>
      <c r="BC6" s="159" t="e">
        <f>BB6*('Setting key Duty'!$I$13+'Setting key Duty'!$I$9)</f>
        <v>#VALUE!</v>
      </c>
      <c r="BD6" s="159">
        <f>COUNTIF(D6:AH6,"*$M*")</f>
        <v>0</v>
      </c>
      <c r="BE6" s="159">
        <f>BD6*('Setting key Duty'!$I$8+'Setting key Duty'!$I$9+'Setting key Duty'!$I$12)</f>
        <v>0</v>
      </c>
      <c r="BF6" s="159">
        <f>COUNTIF(D6:AH6,"*$N*")</f>
        <v>0</v>
      </c>
      <c r="BG6" s="159">
        <f>COUNTIF(D6:AH6,"*$PM*")</f>
        <v>0</v>
      </c>
      <c r="BH6" s="159">
        <f>BG6*('Setting key Duty'!$I$9)</f>
        <v>0</v>
      </c>
      <c r="BI6" s="159">
        <f>COUNTIF(D6:AH6,"*$AM*")</f>
        <v>0</v>
      </c>
      <c r="BJ6" s="159">
        <f>BI6*('Setting key Duty'!$I$12+'Setting key Duty'!$I$8)</f>
        <v>0</v>
      </c>
      <c r="BK6" s="159">
        <f>COUNTIF(D6:AH6,"*$FC*")</f>
        <v>0</v>
      </c>
      <c r="BL6" s="159">
        <f>BK6*('Setting key Duty'!$J$11+'Setting key Duty'!$I$8)</f>
        <v>0</v>
      </c>
      <c r="BM6" s="159">
        <f>COUNTIF($C6:$AG6,BM$4)</f>
        <v>0</v>
      </c>
      <c r="BN6" s="159">
        <f>COUNTIF($C6:$AG6,BN$4)</f>
        <v>0</v>
      </c>
      <c r="BO6" s="159">
        <f>COUNTIF($C6:$AG6,BO$4)</f>
        <v>0</v>
      </c>
      <c r="BP6" s="160"/>
    </row>
    <row r="7" ht="19.5" customHeight="1" spans="1:68">
      <c r="A7" s="19"/>
      <c r="B7" s="614" t="s">
        <v>54</v>
      </c>
      <c r="C7" s="186"/>
      <c r="D7" s="186"/>
      <c r="E7" s="186" t="s">
        <v>56</v>
      </c>
      <c r="F7" s="186"/>
      <c r="G7" s="186" t="s">
        <v>56</v>
      </c>
      <c r="H7" s="186" t="s">
        <v>56</v>
      </c>
      <c r="I7" s="186"/>
      <c r="J7" s="186"/>
      <c r="K7" s="186"/>
      <c r="L7" s="186"/>
      <c r="M7" s="186" t="s">
        <v>56</v>
      </c>
      <c r="N7" s="186" t="s">
        <v>56</v>
      </c>
      <c r="O7" s="186"/>
      <c r="P7" s="155" t="s">
        <v>56</v>
      </c>
      <c r="Q7" s="155"/>
      <c r="R7" s="186" t="s">
        <v>59</v>
      </c>
      <c r="S7" s="186" t="s">
        <v>59</v>
      </c>
      <c r="T7" s="186" t="s">
        <v>57</v>
      </c>
      <c r="U7" s="186" t="s">
        <v>59</v>
      </c>
      <c r="V7" s="186" t="s">
        <v>56</v>
      </c>
      <c r="W7" s="186"/>
      <c r="X7" s="186"/>
      <c r="Y7" s="186"/>
      <c r="Z7" s="186"/>
      <c r="AA7" s="186"/>
      <c r="AB7" s="186"/>
      <c r="AC7" s="186"/>
      <c r="AD7" s="186"/>
      <c r="AE7" s="186"/>
      <c r="AF7" s="186"/>
      <c r="AG7" s="186"/>
      <c r="AH7" s="157">
        <f>COUNTIF($C7:$AG7,AH$4)</f>
        <v>0</v>
      </c>
      <c r="AI7" s="158">
        <f>COUNTIF($C7:$AG7,AI$4)</f>
        <v>0</v>
      </c>
      <c r="AJ7" s="157">
        <f>COUNTIF($C7:$AG7,AJ$4)</f>
        <v>0</v>
      </c>
      <c r="AK7" s="159">
        <f>COUNTIF($C7:$AG7,AK$4)</f>
        <v>0</v>
      </c>
      <c r="AL7" s="159">
        <f>COUNTIF($C7:$AG7,AL$4)</f>
        <v>7</v>
      </c>
      <c r="AM7" s="159">
        <f>COUNTIF($C7:$AG7,AM$4)</f>
        <v>0</v>
      </c>
      <c r="AN7" s="159">
        <f>COUNTIF($C7:$AG7,AN$4)</f>
        <v>0</v>
      </c>
      <c r="AO7" s="104"/>
      <c r="AP7" s="104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0</v>
      </c>
      <c r="AV7" s="104">
        <f>BF7+BG7+BI7+BD7+BB7+AZ7+BK7</f>
        <v>0</v>
      </c>
      <c r="AW7" s="159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COUNTIF(C7:AG7,"*BRT*")</f>
        <v>0</v>
      </c>
      <c r="AZ7" s="159">
        <f>COUNTIF(D7:AH7,"*$BTP*")</f>
        <v>0</v>
      </c>
      <c r="BA7" s="159" t="e">
        <f>AZ7*('Setting key Duty'!$I$13+'Setting key Duty'!$I$12+'Setting key Duty'!$I$11)</f>
        <v>#VALUE!</v>
      </c>
      <c r="BB7" s="159">
        <f>COUNTIF(D7:AH7,"*$L*")</f>
        <v>0</v>
      </c>
      <c r="BC7" s="159" t="e">
        <f>BB7*('Setting key Duty'!$I$13+'Setting key Duty'!$I$9)</f>
        <v>#VALUE!</v>
      </c>
      <c r="BD7" s="159">
        <f>COUNTIF(D7:AH7,"*$M*")</f>
        <v>0</v>
      </c>
      <c r="BE7" s="159">
        <f>BD7*('Setting key Duty'!$I$8+'Setting key Duty'!$I$9+'Setting key Duty'!$I$12)</f>
        <v>0</v>
      </c>
      <c r="BF7" s="159">
        <f>COUNTIF(D7:AH7,"*$N*")</f>
        <v>0</v>
      </c>
      <c r="BG7" s="159">
        <f>COUNTIF(D7:AH7,"*$PM*")</f>
        <v>0</v>
      </c>
      <c r="BH7" s="159">
        <f>BG7*('Setting key Duty'!$I$9)</f>
        <v>0</v>
      </c>
      <c r="BI7" s="159">
        <f>COUNTIF(D7:AH7,"*$AM*")</f>
        <v>0</v>
      </c>
      <c r="BJ7" s="159">
        <f>BI7*('Setting key Duty'!$I$12+'Setting key Duty'!$I$8)</f>
        <v>0</v>
      </c>
      <c r="BK7" s="159">
        <f>COUNTIF(D7:AH7,"*$FC*")</f>
        <v>0</v>
      </c>
      <c r="BL7" s="159">
        <f>BK7*('Setting key Duty'!$J$11+'Setting key Duty'!$I$8)</f>
        <v>0</v>
      </c>
      <c r="BM7" s="159">
        <f>COUNTIF($C7:$AG7,BM$4)</f>
        <v>0</v>
      </c>
      <c r="BN7" s="159">
        <f>COUNTIF($C7:$AG7,BN$4)</f>
        <v>0</v>
      </c>
      <c r="BO7" s="159">
        <f>COUNTIF($C7:$AG7,BO$4)</f>
        <v>0</v>
      </c>
      <c r="BP7" s="160"/>
    </row>
    <row r="8" ht="19.5" customHeight="1" spans="1:68">
      <c r="A8" s="19"/>
      <c r="B8" s="14" t="s">
        <v>58</v>
      </c>
      <c r="C8" s="186"/>
      <c r="D8" s="186" t="s">
        <v>44</v>
      </c>
      <c r="E8" s="186"/>
      <c r="F8" s="186"/>
      <c r="G8" s="186"/>
      <c r="H8" s="186" t="s">
        <v>48</v>
      </c>
      <c r="I8" s="186"/>
      <c r="J8" s="186"/>
      <c r="K8" s="186"/>
      <c r="L8" s="186"/>
      <c r="M8" s="186"/>
      <c r="N8" s="186" t="s">
        <v>44</v>
      </c>
      <c r="O8" s="186"/>
      <c r="P8" s="186"/>
      <c r="Q8" s="186" t="s">
        <v>48</v>
      </c>
      <c r="R8" s="186" t="s">
        <v>59</v>
      </c>
      <c r="S8" s="186" t="s">
        <v>59</v>
      </c>
      <c r="T8" s="186" t="s">
        <v>59</v>
      </c>
      <c r="U8" s="186" t="s">
        <v>59</v>
      </c>
      <c r="V8" s="186"/>
      <c r="W8" s="186"/>
      <c r="Y8" s="186"/>
      <c r="Z8" s="186" t="s">
        <v>48</v>
      </c>
      <c r="AA8" s="186"/>
      <c r="AB8" s="186" t="s">
        <v>48</v>
      </c>
      <c r="AC8" s="186"/>
      <c r="AD8" s="186"/>
      <c r="AE8" s="186" t="s">
        <v>44</v>
      </c>
      <c r="AF8" s="186"/>
      <c r="AG8" s="186"/>
      <c r="AH8" s="157">
        <f>COUNTIF($C8:$AG8,AH$4)</f>
        <v>4</v>
      </c>
      <c r="AI8" s="158">
        <f>COUNTIF($C8:$AG8,AI$4)</f>
        <v>3</v>
      </c>
      <c r="AJ8" s="157">
        <f>COUNTIF($C8:$AG8,AJ$4)</f>
        <v>0</v>
      </c>
      <c r="AK8" s="159">
        <f>COUNTIF($C8:$AG8,AK$4)</f>
        <v>0</v>
      </c>
      <c r="AL8" s="159">
        <f>COUNTIF($C8:$AG8,AL$4)</f>
        <v>0</v>
      </c>
      <c r="AM8" s="159">
        <f>COUNTIF($C8:$AG8,AM$4)</f>
        <v>0</v>
      </c>
      <c r="AN8" s="159">
        <f>COUNTIF($C8:$AG8,AN$4)</f>
        <v>0</v>
      </c>
      <c r="AO8" s="104"/>
      <c r="AP8" s="104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7</v>
      </c>
      <c r="AV8" s="104">
        <f>BF8+BG8+BI8+BD8+BB8+AZ8+BK8</f>
        <v>0</v>
      </c>
      <c r="AW8" s="159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COUNTIF(C8:AG8,"*BRT*")</f>
        <v>0</v>
      </c>
      <c r="AZ8" s="159">
        <f>COUNTIF(D8:AH8,"*$BTP*")</f>
        <v>0</v>
      </c>
      <c r="BA8" s="159" t="e">
        <f>AZ8*('Setting key Duty'!$I$13+'Setting key Duty'!$I$12+'Setting key Duty'!$I$11)</f>
        <v>#VALUE!</v>
      </c>
      <c r="BB8" s="159">
        <f>COUNTIF(D8:AH8,"*$L*")</f>
        <v>0</v>
      </c>
      <c r="BC8" s="159" t="e">
        <f>BB8*('Setting key Duty'!$I$13+'Setting key Duty'!$I$9)</f>
        <v>#VALUE!</v>
      </c>
      <c r="BD8" s="159">
        <f>COUNTIF(D8:AH8,"*$M*")</f>
        <v>0</v>
      </c>
      <c r="BE8" s="159">
        <f>BD8*('Setting key Duty'!$I$8+'Setting key Duty'!$I$9+'Setting key Duty'!$I$12)</f>
        <v>0</v>
      </c>
      <c r="BF8" s="159">
        <f>COUNTIF(D8:AH8,"*$N*")</f>
        <v>0</v>
      </c>
      <c r="BG8" s="159">
        <f>COUNTIF(D8:AH8,"*$PM*")</f>
        <v>0</v>
      </c>
      <c r="BH8" s="159">
        <f>BG8*('Setting key Duty'!$I$9)</f>
        <v>0</v>
      </c>
      <c r="BI8" s="159">
        <f>COUNTIF(D8:AH8,"*$AM*")</f>
        <v>0</v>
      </c>
      <c r="BJ8" s="159">
        <f>BI8*('Setting key Duty'!$I$12+'Setting key Duty'!$I$8)</f>
        <v>0</v>
      </c>
      <c r="BK8" s="159">
        <f>COUNTIF(D8:AH8,"*$FC*")</f>
        <v>0</v>
      </c>
      <c r="BL8" s="159">
        <f>BK8*('Setting key Duty'!$J$11+'Setting key Duty'!$I$8)</f>
        <v>0</v>
      </c>
      <c r="BM8" s="159">
        <f>COUNTIF($C8:$AG8,BM$4)</f>
        <v>0</v>
      </c>
      <c r="BN8" s="159">
        <f>COUNTIF($C8:$AG8,BN$4)</f>
        <v>0</v>
      </c>
      <c r="BO8" s="159">
        <f>COUNTIF($C8:$AG8,BO$4)</f>
        <v>0</v>
      </c>
      <c r="BP8" s="160"/>
    </row>
    <row r="9" ht="19.5" customHeight="1" spans="1:68">
      <c r="A9" s="19"/>
      <c r="B9" s="14" t="s">
        <v>61</v>
      </c>
      <c r="C9" s="186"/>
      <c r="D9" s="186"/>
      <c r="E9" s="186"/>
      <c r="F9" s="186" t="s">
        <v>44</v>
      </c>
      <c r="G9" s="186"/>
      <c r="H9" s="155" t="s">
        <v>167</v>
      </c>
      <c r="I9" s="186" t="s">
        <v>45</v>
      </c>
      <c r="K9" s="186"/>
      <c r="L9" s="186" t="s">
        <v>44</v>
      </c>
      <c r="M9" s="186"/>
      <c r="N9" s="186" t="s">
        <v>168</v>
      </c>
      <c r="P9" s="20"/>
      <c r="Q9" s="155" t="s">
        <v>44</v>
      </c>
      <c r="R9" s="186"/>
      <c r="S9" s="186" t="s">
        <v>169</v>
      </c>
      <c r="T9" s="186"/>
      <c r="U9" s="186" t="s">
        <v>45</v>
      </c>
      <c r="V9" s="186"/>
      <c r="W9" s="186"/>
      <c r="X9" s="186"/>
      <c r="Y9" s="155" t="s">
        <v>44</v>
      </c>
      <c r="Z9" s="186"/>
      <c r="AA9" s="186"/>
      <c r="AB9" s="186" t="s">
        <v>170</v>
      </c>
      <c r="AC9" s="186" t="s">
        <v>45</v>
      </c>
      <c r="AD9" s="186"/>
      <c r="AE9" s="186"/>
      <c r="AF9" s="186" t="s">
        <v>163</v>
      </c>
      <c r="AG9" s="186" t="s">
        <v>171</v>
      </c>
      <c r="AH9" s="157">
        <f>COUNTIF($C9:$AG9,AH$4)</f>
        <v>0</v>
      </c>
      <c r="AI9" s="158">
        <f>COUNTIF($C9:$AG9,AI$4)</f>
        <v>4</v>
      </c>
      <c r="AJ9" s="157">
        <f>COUNTIF($C9:$AG9,AJ$4)</f>
        <v>3</v>
      </c>
      <c r="AK9" s="159">
        <f>COUNTIF($C9:$AG9,AK$4)</f>
        <v>0</v>
      </c>
      <c r="AL9" s="159">
        <f>COUNTIF($C9:$AG9,AL$4)</f>
        <v>0</v>
      </c>
      <c r="AM9" s="159">
        <f>COUNTIF($C9:$AG9,AM$4)</f>
        <v>0</v>
      </c>
      <c r="AN9" s="159">
        <f>COUNTIF($C9:$AG9,AN$4)</f>
        <v>0</v>
      </c>
      <c r="AO9" s="104"/>
      <c r="AP9" s="104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7</v>
      </c>
      <c r="AV9" s="104">
        <f>BF9+BG9+BI9+BD9+BB9+AZ9+BK9</f>
        <v>6</v>
      </c>
      <c r="AW9" s="159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COUNTIF(C9:AG9,"*BRT*")</f>
        <v>0</v>
      </c>
      <c r="AZ9" s="159">
        <f>COUNTIF(D9:AH9,"*$BTP*")</f>
        <v>0</v>
      </c>
      <c r="BA9" s="159" t="e">
        <f>AZ9*('Setting key Duty'!$I$13+'Setting key Duty'!$I$12+'Setting key Duty'!$I$11)</f>
        <v>#VALUE!</v>
      </c>
      <c r="BB9" s="159">
        <f>COUNTIF(D9:AH9,"*$L*")</f>
        <v>0</v>
      </c>
      <c r="BC9" s="159" t="e">
        <f>BB9*('Setting key Duty'!$I$13+'Setting key Duty'!$I$9)</f>
        <v>#VALUE!</v>
      </c>
      <c r="BD9" s="159">
        <f>COUNTIF(D9:AH9,"*$M*")</f>
        <v>0</v>
      </c>
      <c r="BE9" s="159">
        <f>BD9*('Setting key Duty'!$I$8+'Setting key Duty'!$I$9+'Setting key Duty'!$I$12)</f>
        <v>0</v>
      </c>
      <c r="BF9" s="159">
        <f>COUNTIF(D9:AH9,"*$N*")</f>
        <v>0</v>
      </c>
      <c r="BG9" s="159">
        <f>COUNTIF(D9:AH9,"*$PM*")</f>
        <v>0</v>
      </c>
      <c r="BH9" s="159">
        <f>BG9*('Setting key Duty'!$I$9)</f>
        <v>0</v>
      </c>
      <c r="BI9" s="159">
        <f>COUNTIF(D9:AH9,"*$AM*")</f>
        <v>6</v>
      </c>
      <c r="BJ9" s="159">
        <f>BI9*('Setting key Duty'!$I$12+'Setting key Duty'!$I$8)</f>
        <v>2.625</v>
      </c>
      <c r="BK9" s="159">
        <f>COUNTIF(D9:AH9,"*$FC*")</f>
        <v>0</v>
      </c>
      <c r="BL9" s="159">
        <f>BK9*('Setting key Duty'!$J$11+'Setting key Duty'!$I$8)</f>
        <v>0</v>
      </c>
      <c r="BM9" s="159">
        <f>COUNTIF($C9:$AG9,BM$4)</f>
        <v>0</v>
      </c>
      <c r="BN9" s="159">
        <f>COUNTIF($C9:$AG9,BN$4)</f>
        <v>0</v>
      </c>
      <c r="BO9" s="159">
        <f>COUNTIF($C9:$AG9,BO$4)</f>
        <v>0</v>
      </c>
      <c r="BP9" s="160"/>
    </row>
    <row r="10" ht="19.5" customHeight="1" spans="1:68">
      <c r="A10" s="19"/>
      <c r="B10" s="14" t="s">
        <v>67</v>
      </c>
      <c r="C10" s="186"/>
      <c r="D10" s="186"/>
      <c r="E10" s="186"/>
      <c r="F10" s="186"/>
      <c r="G10" s="186" t="s">
        <v>50</v>
      </c>
      <c r="I10" s="186"/>
      <c r="J10" s="186" t="s">
        <v>45</v>
      </c>
      <c r="K10" s="186"/>
      <c r="L10" s="186"/>
      <c r="M10" s="186"/>
      <c r="N10" s="186" t="s">
        <v>48</v>
      </c>
      <c r="O10" s="186"/>
      <c r="P10" s="186"/>
      <c r="Q10" s="186"/>
      <c r="R10" s="186" t="s">
        <v>45</v>
      </c>
      <c r="S10" s="186"/>
      <c r="T10" s="186" t="s">
        <v>48</v>
      </c>
      <c r="U10" s="186"/>
      <c r="V10" s="186"/>
      <c r="W10" s="186"/>
      <c r="X10" s="186" t="s">
        <v>44</v>
      </c>
      <c r="Y10" s="186"/>
      <c r="Z10" s="186"/>
      <c r="AA10" s="186"/>
      <c r="AB10" s="186" t="s">
        <v>44</v>
      </c>
      <c r="AD10" s="186"/>
      <c r="AE10" s="186"/>
      <c r="AF10" s="186" t="s">
        <v>45</v>
      </c>
      <c r="AG10" s="186"/>
      <c r="AH10" s="157">
        <f>COUNTIF($C10:$AG10,AH$4)</f>
        <v>2</v>
      </c>
      <c r="AI10" s="158">
        <f>COUNTIF($C10:$AG10,AI$4)</f>
        <v>2</v>
      </c>
      <c r="AJ10" s="157">
        <f>COUNTIF($C10:$AG10,AJ$4)</f>
        <v>3</v>
      </c>
      <c r="AK10" s="159">
        <f>COUNTIF($C10:$AG10,AK$4)</f>
        <v>1</v>
      </c>
      <c r="AL10" s="159">
        <f>COUNTIF($C10:$AG10,AL$4)</f>
        <v>0</v>
      </c>
      <c r="AM10" s="159">
        <f>COUNTIF($C10:$AG10,AM$4)</f>
        <v>0</v>
      </c>
      <c r="AN10" s="159">
        <f>COUNTIF($C10:$AG10,AN$4)</f>
        <v>0</v>
      </c>
      <c r="AO10" s="104"/>
      <c r="AP10" s="104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8</v>
      </c>
      <c r="AV10" s="104">
        <f>BF10+BG10+BI10+BD10+BB10+AZ10+BK10</f>
        <v>0</v>
      </c>
      <c r="AW10" s="159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COUNTIF(C10:AG10,"*BRT*")</f>
        <v>0</v>
      </c>
      <c r="AZ10" s="159">
        <f>COUNTIF(D10:AH10,"*$BTP*")</f>
        <v>0</v>
      </c>
      <c r="BA10" s="159" t="e">
        <f>AZ10*('Setting key Duty'!$I$13+'Setting key Duty'!$I$12+'Setting key Duty'!$I$11)</f>
        <v>#VALUE!</v>
      </c>
      <c r="BB10" s="159">
        <f>COUNTIF(D10:AH10,"*$L*")</f>
        <v>0</v>
      </c>
      <c r="BC10" s="159" t="e">
        <f>BB10*('Setting key Duty'!$I$13+'Setting key Duty'!$I$9)</f>
        <v>#VALUE!</v>
      </c>
      <c r="BD10" s="159">
        <f>COUNTIF(D10:AH10,"*$M*")</f>
        <v>0</v>
      </c>
      <c r="BE10" s="159">
        <f>BD10*('Setting key Duty'!$I$8+'Setting key Duty'!$I$9+'Setting key Duty'!$I$12)</f>
        <v>0</v>
      </c>
      <c r="BF10" s="159">
        <f>COUNTIF(D10:AH10,"*$N*")</f>
        <v>0</v>
      </c>
      <c r="BG10" s="159">
        <f>COUNTIF(D10:AH10,"*$PM*")</f>
        <v>0</v>
      </c>
      <c r="BH10" s="159">
        <f>BG10*('Setting key Duty'!$I$9)</f>
        <v>0</v>
      </c>
      <c r="BI10" s="159">
        <f>COUNTIF(D10:AH10,"*$AM*")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COUNTIF($C10:$AG10,BM$4)</f>
        <v>0</v>
      </c>
      <c r="BN10" s="159">
        <f>COUNTIF($C10:$AG10,BN$4)</f>
        <v>0</v>
      </c>
      <c r="BO10" s="159">
        <f>COUNTIF($C10:$AG10,BO$4)</f>
        <v>0</v>
      </c>
      <c r="BP10" s="160"/>
    </row>
    <row r="11" ht="19.5" customHeight="1" spans="1:68">
      <c r="A11" s="19"/>
      <c r="B11" s="14" t="s">
        <v>139</v>
      </c>
      <c r="D11" s="186" t="s">
        <v>45</v>
      </c>
      <c r="E11" s="186"/>
      <c r="F11" s="186"/>
      <c r="G11" s="186"/>
      <c r="H11" s="155"/>
      <c r="J11" s="186" t="s">
        <v>44</v>
      </c>
      <c r="K11" s="186"/>
      <c r="L11" s="186" t="s">
        <v>48</v>
      </c>
      <c r="M11" s="186"/>
      <c r="O11" s="186" t="s">
        <v>48</v>
      </c>
      <c r="P11" s="186"/>
      <c r="Q11" s="186"/>
      <c r="R11" s="186" t="s">
        <v>44</v>
      </c>
      <c r="S11" s="186"/>
      <c r="T11" s="186" t="s">
        <v>172</v>
      </c>
      <c r="V11" s="186"/>
      <c r="W11" s="186"/>
      <c r="X11" s="186"/>
      <c r="Y11" s="186"/>
      <c r="Z11" s="186"/>
      <c r="AA11" s="186" t="s">
        <v>48</v>
      </c>
      <c r="AC11" s="186"/>
      <c r="AD11" s="186"/>
      <c r="AE11" s="186" t="s">
        <v>45</v>
      </c>
      <c r="AG11" s="186" t="s">
        <v>45</v>
      </c>
      <c r="AH11" s="186"/>
      <c r="AI11" s="157">
        <f>COUNTIF($C11:$AH11,AH$4)</f>
        <v>3</v>
      </c>
      <c r="AJ11" s="158">
        <f>COUNTIF($C11:$AH11,AI$4)</f>
        <v>2</v>
      </c>
      <c r="AK11" s="157">
        <f>COUNTIF($C11:$AH11,AJ$4)</f>
        <v>3</v>
      </c>
      <c r="AL11" s="159">
        <f>COUNTIF($C11:$AH11,AK$4)</f>
        <v>0</v>
      </c>
      <c r="AM11" s="159">
        <f>COUNTIF($C11:$AH11,AL$4)</f>
        <v>0</v>
      </c>
      <c r="AN11" s="159">
        <f>COUNTIF($C11:$AH11,AM$4)</f>
        <v>0</v>
      </c>
      <c r="AO11" s="104"/>
      <c r="AP11" s="104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8</v>
      </c>
      <c r="AV11" s="104">
        <f>AI11+AJ11+AK11+AL11+AN11+AO11</f>
        <v>8</v>
      </c>
      <c r="AW11" s="159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COUNTIF(C11:AG11,"*BRT*")</f>
        <v>0</v>
      </c>
      <c r="AZ11" s="159">
        <f>COUNTIF(C11:AH11,"*BRT*")</f>
        <v>0</v>
      </c>
      <c r="BA11" s="159">
        <f>COUNTIF(D11:AI11,"*$BTP*")</f>
        <v>0</v>
      </c>
      <c r="BB11" s="159" t="e">
        <f>BA11*('Setting key Duty'!$I$13+'Setting key Duty'!$I$12+'Setting key Duty'!$I$11)</f>
        <v>#VALUE!</v>
      </c>
      <c r="BC11" s="159">
        <f>COUNTIF(D11:AI11,"*$L*")</f>
        <v>0</v>
      </c>
      <c r="BD11" s="159" t="e">
        <f>BC11*('Setting key Duty'!$I$13+'Setting key Duty'!$I$9)</f>
        <v>#VALUE!</v>
      </c>
      <c r="BE11" s="159">
        <f>COUNTIF(D11:AI11,"*$M*")</f>
        <v>0</v>
      </c>
      <c r="BF11" s="159">
        <f>BE11*('Setting key Duty'!$I$8+'Setting key Duty'!$I$9+'Setting key Duty'!$I$12)</f>
        <v>0</v>
      </c>
      <c r="BG11" s="159">
        <f>COUNTIF(D11:AI11,"*$N*")</f>
        <v>0</v>
      </c>
      <c r="BH11" s="159">
        <f>COUNTIF(D11:AI11,"*$PM*")</f>
        <v>1</v>
      </c>
      <c r="BI11" s="159">
        <f>BH11*('Setting key Duty'!$I$9)</f>
        <v>0.125</v>
      </c>
      <c r="BJ11" s="159">
        <f>COUNTIF(D11:AI11,"*$AM*")</f>
        <v>0</v>
      </c>
      <c r="BK11" s="159">
        <f>BJ11*('Setting key Duty'!$I$12+'Setting key Duty'!$I$8)</f>
        <v>0</v>
      </c>
      <c r="BL11" s="159">
        <f>COUNTIF(C11:AI11,"*$FC*")</f>
        <v>0</v>
      </c>
      <c r="BM11" s="159">
        <f>BL11*('Setting key Duty'!$J$11+'Setting key Duty'!$I$8)</f>
        <v>0</v>
      </c>
      <c r="BN11" s="159">
        <f>COUNTIF($C11:$AH11,BM$4)</f>
        <v>0</v>
      </c>
      <c r="BO11" s="159">
        <f>COUNTIF($C11:$AH11,BN$4)</f>
        <v>0</v>
      </c>
      <c r="BP11" s="159">
        <f>COUNTIF($C11:$AH11,BO$4)</f>
        <v>0</v>
      </c>
    </row>
    <row r="12" ht="19.5" customHeight="1" spans="1:68">
      <c r="A12" s="19"/>
      <c r="B12" s="14" t="s">
        <v>70</v>
      </c>
      <c r="C12" s="186"/>
      <c r="D12" s="186"/>
      <c r="E12" s="186"/>
      <c r="F12" s="186"/>
      <c r="G12" s="186"/>
      <c r="H12" s="186" t="s">
        <v>44</v>
      </c>
      <c r="I12" s="186"/>
      <c r="J12" s="186"/>
      <c r="K12" s="186" t="s">
        <v>45</v>
      </c>
      <c r="M12" s="155" t="s">
        <v>45</v>
      </c>
      <c r="N12" s="186"/>
      <c r="O12" s="186"/>
      <c r="P12" s="186" t="s">
        <v>48</v>
      </c>
      <c r="Q12" s="186"/>
      <c r="R12" s="186" t="s">
        <v>48</v>
      </c>
      <c r="S12" s="186"/>
      <c r="T12" s="186" t="s">
        <v>44</v>
      </c>
      <c r="U12" s="186"/>
      <c r="V12" s="186"/>
      <c r="W12" s="186"/>
      <c r="X12" s="186"/>
      <c r="Y12" s="186"/>
      <c r="Z12" s="186"/>
      <c r="AA12" s="186"/>
      <c r="AB12" s="186"/>
      <c r="AC12" s="186" t="s">
        <v>48</v>
      </c>
      <c r="AD12" s="186"/>
      <c r="AE12" s="186" t="s">
        <v>48</v>
      </c>
      <c r="AF12" s="186"/>
      <c r="AG12" s="186"/>
      <c r="AH12" s="157">
        <f>COUNTIF($C12:$AG12,AH$4)</f>
        <v>4</v>
      </c>
      <c r="AI12" s="158">
        <f>COUNTIF($C12:$AG12,AI$4)</f>
        <v>2</v>
      </c>
      <c r="AJ12" s="157">
        <f>COUNTIF($C12:$AG12,AJ$4)</f>
        <v>2</v>
      </c>
      <c r="AK12" s="159">
        <f>COUNTIF($C12:$AG12,AK$4)</f>
        <v>0</v>
      </c>
      <c r="AL12" s="159">
        <f>COUNTIF($C12:$AG12,AL$4)</f>
        <v>0</v>
      </c>
      <c r="AM12" s="159">
        <f>COUNTIF($C12:$AG12,AM$4)</f>
        <v>0</v>
      </c>
      <c r="AN12" s="159">
        <f>COUNTIF($C12:$AG12,AN$4)</f>
        <v>0</v>
      </c>
      <c r="AO12" s="104"/>
      <c r="AP12" s="104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8</v>
      </c>
      <c r="AV12" s="104">
        <f>BF12+BG12+BI12+BD12+BB12+AZ12+BK12</f>
        <v>0</v>
      </c>
      <c r="AW12" s="159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COUNTIF(C12:AG12,"*BRT*")</f>
        <v>0</v>
      </c>
      <c r="AZ12" s="159">
        <f>COUNTIF(D12:AH12,"*$BTP*")</f>
        <v>0</v>
      </c>
      <c r="BA12" s="159" t="e">
        <f>AZ12*('Setting key Duty'!$I$13+'Setting key Duty'!$I$12+'Setting key Duty'!$I$11)</f>
        <v>#VALUE!</v>
      </c>
      <c r="BB12" s="159">
        <f>COUNTIF(D12:AH12,"*$L*")</f>
        <v>0</v>
      </c>
      <c r="BC12" s="159" t="e">
        <f>BB12*('Setting key Duty'!$I$13+'Setting key Duty'!$I$9)</f>
        <v>#VALUE!</v>
      </c>
      <c r="BD12" s="159">
        <f>COUNTIF(D12:AH12,"*$M*")</f>
        <v>0</v>
      </c>
      <c r="BE12" s="159">
        <f>BD12*('Setting key Duty'!$I$8+'Setting key Duty'!$I$9+'Setting key Duty'!$I$12)</f>
        <v>0</v>
      </c>
      <c r="BF12" s="159">
        <f>COUNTIF(D12:AH12,"*$N*")</f>
        <v>0</v>
      </c>
      <c r="BG12" s="159">
        <f>COUNTIF(D12:AH12,"*$PM*")</f>
        <v>0</v>
      </c>
      <c r="BH12" s="159">
        <f>BG12*('Setting key Duty'!$I$9)</f>
        <v>0</v>
      </c>
      <c r="BI12" s="159">
        <f>COUNTIF(D12:AH12,"*$AM*")</f>
        <v>0</v>
      </c>
      <c r="BJ12" s="159">
        <f>BI12*('Setting key Duty'!$I$12+'Setting key Duty'!$I$8)</f>
        <v>0</v>
      </c>
      <c r="BK12" s="159">
        <f>COUNTIF(C12:AH12,"*$FC*")</f>
        <v>0</v>
      </c>
      <c r="BL12" s="159">
        <f>BK12*('Setting key Duty'!$J$11+'Setting key Duty'!$I$8)</f>
        <v>0</v>
      </c>
      <c r="BM12" s="159">
        <f>COUNTIF($C12:$AG12,BM$4)</f>
        <v>0</v>
      </c>
      <c r="BN12" s="159">
        <f>COUNTIF($C12:$AG12,BN$4)</f>
        <v>0</v>
      </c>
      <c r="BO12" s="159">
        <f>COUNTIF($C12:$AG12,BO$4)</f>
        <v>0</v>
      </c>
      <c r="BP12" s="160"/>
    </row>
    <row r="13" ht="19.5" customHeight="1" spans="1:68">
      <c r="A13" s="19"/>
      <c r="B13" s="14" t="s">
        <v>73</v>
      </c>
      <c r="D13" s="186"/>
      <c r="E13" s="186"/>
      <c r="F13" s="186" t="s">
        <v>45</v>
      </c>
      <c r="G13" s="186"/>
      <c r="H13" s="186"/>
      <c r="I13" s="155"/>
      <c r="J13" s="155"/>
      <c r="L13" s="186" t="s">
        <v>173</v>
      </c>
      <c r="M13" s="186"/>
      <c r="N13" s="155" t="s">
        <v>174</v>
      </c>
      <c r="O13" s="186"/>
      <c r="P13" s="155" t="s">
        <v>45</v>
      </c>
      <c r="Q13" s="186"/>
      <c r="S13" s="186"/>
      <c r="T13" s="186" t="s">
        <v>175</v>
      </c>
      <c r="U13" s="186"/>
      <c r="V13" s="186" t="s">
        <v>45</v>
      </c>
      <c r="W13" s="186"/>
      <c r="X13" s="186"/>
      <c r="Y13" s="186" t="s">
        <v>45</v>
      </c>
      <c r="Z13" s="186"/>
      <c r="AA13" s="186" t="s">
        <v>50</v>
      </c>
      <c r="AB13" s="186"/>
      <c r="AC13" s="186" t="s">
        <v>176</v>
      </c>
      <c r="AD13" s="186" t="s">
        <v>176</v>
      </c>
      <c r="AE13" s="186"/>
      <c r="AF13" s="186"/>
      <c r="AG13" s="186" t="s">
        <v>163</v>
      </c>
      <c r="AH13" s="157">
        <f>COUNTIF($C13:$AG13,AH$4)</f>
        <v>0</v>
      </c>
      <c r="AI13" s="158">
        <f>COUNTIF($C13:$AG13,AI$4)</f>
        <v>0</v>
      </c>
      <c r="AJ13" s="157">
        <f>COUNTIF($C13:$AG13,AJ$4)</f>
        <v>4</v>
      </c>
      <c r="AK13" s="159">
        <f>COUNTIF($C13:$AG13,AK$4)</f>
        <v>1</v>
      </c>
      <c r="AL13" s="159">
        <f>COUNTIF($C13:$AG13,AL$4)</f>
        <v>0</v>
      </c>
      <c r="AM13" s="159">
        <f>COUNTIF($C13:$AG13,AM$4)</f>
        <v>0</v>
      </c>
      <c r="AN13" s="159">
        <f>COUNTIF($C13:$AG13,AN$4)</f>
        <v>0</v>
      </c>
      <c r="AO13" s="104"/>
      <c r="AP13" s="104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5</v>
      </c>
      <c r="AV13" s="104">
        <f>BF13+BG13+BI13+BD13+BB13+AZ13+BK13</f>
        <v>6</v>
      </c>
      <c r="AW13" s="159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COUNTIF(C13:AG13,"*BRT*")</f>
        <v>0</v>
      </c>
      <c r="AZ13" s="159">
        <f>COUNTIF(D13:AH13,"*$BTP*")</f>
        <v>0</v>
      </c>
      <c r="BA13" s="159" t="e">
        <f>AZ13*('Setting key Duty'!$I$13+'Setting key Duty'!$I$12+'Setting key Duty'!$I$11)</f>
        <v>#VALUE!</v>
      </c>
      <c r="BB13" s="159">
        <f>COUNTIF(D13:AH13,"*$L*")</f>
        <v>3</v>
      </c>
      <c r="BC13" s="159" t="e">
        <f>BB13*('Setting key Duty'!$I$13+'Setting key Duty'!$I$9)</f>
        <v>#VALUE!</v>
      </c>
      <c r="BD13" s="159">
        <f>COUNTIF(D13:AH13,"*$M*")</f>
        <v>0</v>
      </c>
      <c r="BE13" s="159">
        <f>BD13*('Setting key Duty'!$I$8+'Setting key Duty'!$I$9+'Setting key Duty'!$I$12)</f>
        <v>0</v>
      </c>
      <c r="BF13" s="159">
        <f>COUNTIF(D13:AH13,"*$N*")</f>
        <v>0</v>
      </c>
      <c r="BG13" s="159">
        <f>COUNTIF(D13:AH13,"*$PM*")</f>
        <v>1</v>
      </c>
      <c r="BH13" s="159">
        <f>BG13*('Setting key Duty'!$I$9)</f>
        <v>0.125</v>
      </c>
      <c r="BI13" s="159">
        <f>COUNTIF(D13:AH13,"*$AM*")</f>
        <v>2</v>
      </c>
      <c r="BJ13" s="159">
        <f>BI13*('Setting key Duty'!$I$12+'Setting key Duty'!$I$8)</f>
        <v>0.875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COUNTIF($C13:$AG13,BM$4)</f>
        <v>0</v>
      </c>
      <c r="BN13" s="159">
        <f>COUNTIF($C13:$AG13,BN$4)</f>
        <v>0</v>
      </c>
      <c r="BO13" s="159">
        <f>COUNTIF($C13:$AG13,BO$4)</f>
        <v>0</v>
      </c>
      <c r="BP13" s="160"/>
    </row>
    <row r="14" ht="19.5" customHeight="1" spans="1:68">
      <c r="A14" s="19"/>
      <c r="B14" s="14" t="s">
        <v>78</v>
      </c>
      <c r="C14" s="186"/>
      <c r="D14" s="186"/>
      <c r="E14" s="186"/>
      <c r="F14" s="186" t="s">
        <v>50</v>
      </c>
      <c r="G14" s="186"/>
      <c r="H14" s="186" t="s">
        <v>45</v>
      </c>
      <c r="I14" s="186"/>
      <c r="J14" s="155"/>
      <c r="K14" s="186" t="s">
        <v>50</v>
      </c>
      <c r="L14" s="186"/>
      <c r="N14" s="186"/>
      <c r="O14" s="186"/>
      <c r="P14" s="186" t="s">
        <v>44</v>
      </c>
      <c r="Q14" s="155"/>
      <c r="R14" s="186"/>
      <c r="S14" s="186" t="s">
        <v>45</v>
      </c>
      <c r="T14" s="186"/>
      <c r="U14" s="186" t="s">
        <v>48</v>
      </c>
      <c r="V14" s="155"/>
      <c r="W14" s="186" t="s">
        <v>44</v>
      </c>
      <c r="X14" s="186"/>
      <c r="Y14" s="186"/>
      <c r="Z14" s="186"/>
      <c r="AA14" s="186" t="s">
        <v>57</v>
      </c>
      <c r="AB14" s="186"/>
      <c r="AC14" s="186" t="s">
        <v>177</v>
      </c>
      <c r="AF14" s="186" t="s">
        <v>62</v>
      </c>
      <c r="AG14" s="186"/>
      <c r="AH14" s="157">
        <f>COUNTIF($C14:$AG14,AH$4)</f>
        <v>1</v>
      </c>
      <c r="AI14" s="158">
        <f>COUNTIF($C14:$AG14,AI$4)</f>
        <v>2</v>
      </c>
      <c r="AJ14" s="157">
        <f>COUNTIF($C14:$AG14,AJ$4)</f>
        <v>2</v>
      </c>
      <c r="AK14" s="159">
        <f>COUNTIF($C14:$AG14,AK$4)</f>
        <v>2</v>
      </c>
      <c r="AL14" s="159">
        <f>COUNTIF($C14:$AG14,AL$4)</f>
        <v>0</v>
      </c>
      <c r="AM14" s="159">
        <f>COUNTIF($C14:$AG14,AM$4)</f>
        <v>1</v>
      </c>
      <c r="AN14" s="159">
        <f>COUNTIF($C14:$AG14,AN$4)</f>
        <v>0</v>
      </c>
      <c r="AO14" s="104"/>
      <c r="AP14" s="104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8</v>
      </c>
      <c r="AV14" s="104">
        <f>BF14+BG14+BI14+BD14+BB14+AZ14+BK14</f>
        <v>1</v>
      </c>
      <c r="AW14" s="159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COUNTIF(C14:AG14,"*BRT*")</f>
        <v>0</v>
      </c>
      <c r="AZ14" s="159">
        <f>COUNTIF(D14:AH14,"*$BTP*")</f>
        <v>0</v>
      </c>
      <c r="BA14" s="159" t="e">
        <f>AZ14*('Setting key Duty'!$I$13+'Setting key Duty'!$I$12+'Setting key Duty'!$I$11)</f>
        <v>#VALUE!</v>
      </c>
      <c r="BB14" s="159">
        <f>COUNTIF(D14:AH14,"*$L*")</f>
        <v>0</v>
      </c>
      <c r="BC14" s="159" t="e">
        <f>BB14*('Setting key Duty'!$I$13+'Setting key Duty'!$I$9)</f>
        <v>#VALUE!</v>
      </c>
      <c r="BD14" s="159">
        <f>COUNTIF(D14:AH14,"*$M*")</f>
        <v>0</v>
      </c>
      <c r="BE14" s="159">
        <f>BD14*('Setting key Duty'!$I$8+'Setting key Duty'!$I$9+'Setting key Duty'!$I$12)</f>
        <v>0</v>
      </c>
      <c r="BF14" s="159">
        <f>COUNTIF(D14:AH14,"*$N*")</f>
        <v>0</v>
      </c>
      <c r="BG14" s="159">
        <f>COUNTIF(D14:AH14,"*$PM*")</f>
        <v>0</v>
      </c>
      <c r="BH14" s="159">
        <f>BG14*('Setting key Duty'!$I$9)</f>
        <v>0</v>
      </c>
      <c r="BI14" s="159">
        <f>COUNTIF(D14:AH14,"*$AM*")</f>
        <v>1</v>
      </c>
      <c r="BJ14" s="159">
        <f>BI14*('Setting key Duty'!$I$12+'Setting key Duty'!$I$8)</f>
        <v>0.4375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COUNTIF($C14:$AG14,BM$4)</f>
        <v>0</v>
      </c>
      <c r="BN14" s="159">
        <f>COUNTIF($C14:$AG14,BN$4)</f>
        <v>0</v>
      </c>
      <c r="BO14" s="159">
        <f>COUNTIF($C14:$AG14,BO$4)</f>
        <v>0</v>
      </c>
      <c r="BP14" s="160"/>
    </row>
    <row r="15" ht="19.5" customHeight="1" spans="1:68">
      <c r="A15" s="19"/>
      <c r="B15" s="14" t="s">
        <v>82</v>
      </c>
      <c r="C15" s="186" t="s">
        <v>48</v>
      </c>
      <c r="D15" s="186"/>
      <c r="E15" s="186" t="s">
        <v>48</v>
      </c>
      <c r="F15" s="186"/>
      <c r="G15" s="186"/>
      <c r="H15" s="186"/>
      <c r="I15" s="155" t="s">
        <v>178</v>
      </c>
      <c r="J15" s="155" t="s">
        <v>178</v>
      </c>
      <c r="K15" s="186" t="s">
        <v>179</v>
      </c>
      <c r="L15" s="155"/>
      <c r="M15" s="636" t="s">
        <v>50</v>
      </c>
      <c r="N15" s="20"/>
      <c r="O15" s="186"/>
      <c r="P15" s="186"/>
      <c r="Q15" s="186"/>
      <c r="R15" s="186" t="s">
        <v>180</v>
      </c>
      <c r="S15" s="186"/>
      <c r="T15" s="186" t="s">
        <v>181</v>
      </c>
      <c r="U15" s="186"/>
      <c r="V15" s="186"/>
      <c r="W15" s="155" t="s">
        <v>48</v>
      </c>
      <c r="X15" s="186"/>
      <c r="Y15" s="186"/>
      <c r="Z15" s="20"/>
      <c r="AA15" s="186" t="s">
        <v>182</v>
      </c>
      <c r="AB15" s="186" t="s">
        <v>183</v>
      </c>
      <c r="AC15" s="186" t="s">
        <v>44</v>
      </c>
      <c r="AD15" s="186"/>
      <c r="AE15" s="186"/>
      <c r="AG15" s="186" t="s">
        <v>50</v>
      </c>
      <c r="AH15" s="157">
        <f>COUNTIF($C15:$AG15,AH$4)</f>
        <v>3</v>
      </c>
      <c r="AI15" s="158">
        <f>COUNTIF($C15:$AG15,AI$4)</f>
        <v>1</v>
      </c>
      <c r="AJ15" s="157">
        <f>COUNTIF($C15:$AG15,AJ$4)</f>
        <v>0</v>
      </c>
      <c r="AK15" s="159">
        <f>COUNTIF($C15:$AG15,AK$4)</f>
        <v>2</v>
      </c>
      <c r="AL15" s="159">
        <f>COUNTIF($C15:$AG15,AL$4)</f>
        <v>0</v>
      </c>
      <c r="AM15" s="159">
        <f>COUNTIF($C15:$AG15,AM$4)</f>
        <v>0</v>
      </c>
      <c r="AN15" s="159">
        <f>COUNTIF($C15:$AG15,AN$4)</f>
        <v>0</v>
      </c>
      <c r="AO15" s="104"/>
      <c r="AP15" s="104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6</v>
      </c>
      <c r="AV15" s="104">
        <f>BF15+BG15+BI15+BD15+BB15+AZ15+BK15</f>
        <v>5</v>
      </c>
      <c r="AW15" s="159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COUNTIF(C15:AG15,"*BRT*")</f>
        <v>0</v>
      </c>
      <c r="AZ15" s="159">
        <f>COUNTIF(D15:AH15,"*$BTP*")</f>
        <v>1</v>
      </c>
      <c r="BA15" s="159" t="e">
        <f>AZ15*('Setting key Duty'!$I$13+'Setting key Duty'!$I$12+'Setting key Duty'!$I$11)</f>
        <v>#VALUE!</v>
      </c>
      <c r="BB15" s="159">
        <f>COUNTIF(D15:AH15,"*$L*")</f>
        <v>1</v>
      </c>
      <c r="BC15" s="159" t="e">
        <f>BB15*('Setting key Duty'!$I$13+'Setting key Duty'!$I$9)</f>
        <v>#VALUE!</v>
      </c>
      <c r="BD15" s="159">
        <f>COUNTIF(D15:AH15,"*$M*")</f>
        <v>1</v>
      </c>
      <c r="BE15" s="159">
        <f>BD15*('Setting key Duty'!$I$8+'Setting key Duty'!$I$9+'Setting key Duty'!$I$12)</f>
        <v>0.5625</v>
      </c>
      <c r="BF15" s="159">
        <f>COUNTIF(D15:AH15,"*$N*")</f>
        <v>0</v>
      </c>
      <c r="BG15" s="159">
        <f>COUNTIF(D15:AH15,"*$PM*")</f>
        <v>0</v>
      </c>
      <c r="BH15" s="159">
        <f>BG15*('Setting key Duty'!$I$9)</f>
        <v>0</v>
      </c>
      <c r="BI15" s="159">
        <f>COUNTIF(D15:AH15,"*$AM*")</f>
        <v>2</v>
      </c>
      <c r="BJ15" s="159">
        <f>BI15*('Setting key Duty'!$I$12+'Setting key Duty'!$I$8)</f>
        <v>0.875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COUNTIF($C15:$AG15,BM$4)</f>
        <v>0</v>
      </c>
      <c r="BN15" s="159">
        <f>COUNTIF($C15:$AG15,BN$4)</f>
        <v>0</v>
      </c>
      <c r="BO15" s="159">
        <f>COUNTIF($C15:$AG15,BO$4)</f>
        <v>0</v>
      </c>
      <c r="BP15" s="160"/>
    </row>
    <row r="16" ht="19.5" customHeight="1" spans="1:68">
      <c r="A16" s="19"/>
      <c r="B16" s="14" t="s">
        <v>86</v>
      </c>
      <c r="C16" s="186"/>
      <c r="E16" s="186"/>
      <c r="F16" s="186"/>
      <c r="G16" s="186"/>
      <c r="H16" s="186"/>
      <c r="I16" s="155" t="s">
        <v>56</v>
      </c>
      <c r="J16" s="186"/>
      <c r="K16" s="186" t="s">
        <v>56</v>
      </c>
      <c r="L16" s="186"/>
      <c r="M16" s="186" t="s">
        <v>62</v>
      </c>
      <c r="N16" s="186"/>
      <c r="O16" s="186" t="s">
        <v>56</v>
      </c>
      <c r="P16" s="186"/>
      <c r="Q16" s="186"/>
      <c r="R16" s="186"/>
      <c r="S16" s="186" t="s">
        <v>56</v>
      </c>
      <c r="T16" s="186" t="s">
        <v>62</v>
      </c>
      <c r="U16" s="186"/>
      <c r="W16" s="186"/>
      <c r="Y16" s="186"/>
      <c r="AA16" s="186"/>
      <c r="AB16" s="186" t="s">
        <v>62</v>
      </c>
      <c r="AC16" s="186"/>
      <c r="AD16" s="186"/>
      <c r="AE16" s="186"/>
      <c r="AF16" s="186"/>
      <c r="AG16" s="186" t="s">
        <v>62</v>
      </c>
      <c r="AH16" s="157">
        <f>COUNTIF($C16:$AG16,AH$4)</f>
        <v>0</v>
      </c>
      <c r="AI16" s="158">
        <f>COUNTIF($C16:$AG16,AI$4)</f>
        <v>0</v>
      </c>
      <c r="AJ16" s="157">
        <f>COUNTIF($C16:$AG16,AJ$4)</f>
        <v>0</v>
      </c>
      <c r="AK16" s="159">
        <f>COUNTIF($C16:$AG16,AK$4)</f>
        <v>0</v>
      </c>
      <c r="AL16" s="159">
        <f>COUNTIF($C16:$AG16,AL$4)</f>
        <v>4</v>
      </c>
      <c r="AM16" s="159">
        <f>COUNTIF($C16:$AG16,AM$4)</f>
        <v>4</v>
      </c>
      <c r="AN16" s="159">
        <f>COUNTIF($C16:$AG16,AN$4)</f>
        <v>0</v>
      </c>
      <c r="AO16" s="104"/>
      <c r="AP16" s="104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4</v>
      </c>
      <c r="AV16" s="104">
        <f>BF16+BG16+BI16+BD16+BB16+AZ16+BK16</f>
        <v>0</v>
      </c>
      <c r="AW16" s="159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COUNTIF(C16:AG16,"*BRT*")</f>
        <v>0</v>
      </c>
      <c r="AZ16" s="159">
        <f>COUNTIF(D16:AH16,"*$BTP*")</f>
        <v>0</v>
      </c>
      <c r="BA16" s="159" t="e">
        <f>AZ16*('Setting key Duty'!$I$13+'Setting key Duty'!$I$12+'Setting key Duty'!$I$11)</f>
        <v>#VALUE!</v>
      </c>
      <c r="BB16" s="159">
        <f>COUNTIF(D16:AH16,"*$L*")</f>
        <v>0</v>
      </c>
      <c r="BC16" s="159" t="e">
        <f>BB16*('Setting key Duty'!$I$13+'Setting key Duty'!$I$9)</f>
        <v>#VALUE!</v>
      </c>
      <c r="BD16" s="159">
        <f>COUNTIF(D16:AH16,"*$M*")</f>
        <v>0</v>
      </c>
      <c r="BE16" s="159">
        <f>BD16*('Setting key Duty'!$I$8+'Setting key Duty'!$I$9+'Setting key Duty'!$I$12)</f>
        <v>0</v>
      </c>
      <c r="BF16" s="159">
        <f>COUNTIF(D16:AH16,"*$N*")</f>
        <v>0</v>
      </c>
      <c r="BG16" s="159">
        <f>COUNTIF(D16:AH16,"*$PM*")</f>
        <v>0</v>
      </c>
      <c r="BH16" s="159">
        <f>BG16*('Setting key Duty'!$I$9)</f>
        <v>0</v>
      </c>
      <c r="BI16" s="159">
        <f>COUNTIF(D16:AH16,"*$AM*")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COUNTIF($C16:$AG16,BM$4)</f>
        <v>0</v>
      </c>
      <c r="BN16" s="159">
        <f>COUNTIF($C16:$AG16,BN$4)</f>
        <v>0</v>
      </c>
      <c r="BO16" s="159">
        <f>COUNTIF($C16:$AG16,BO$4)</f>
        <v>0</v>
      </c>
      <c r="BP16" s="160"/>
    </row>
    <row r="17" ht="19.5" customHeight="1" spans="1:68">
      <c r="A17" s="19"/>
      <c r="B17" s="14" t="s">
        <v>87</v>
      </c>
      <c r="C17" s="186"/>
      <c r="D17" s="186"/>
      <c r="E17" s="186"/>
      <c r="F17" s="186"/>
      <c r="G17" s="186" t="s">
        <v>48</v>
      </c>
      <c r="H17" s="186"/>
      <c r="I17" s="572" t="s">
        <v>48</v>
      </c>
      <c r="J17" s="186"/>
      <c r="K17" s="186"/>
      <c r="L17" s="186" t="s">
        <v>50</v>
      </c>
      <c r="M17" s="186"/>
      <c r="N17" s="572" t="s">
        <v>45</v>
      </c>
      <c r="O17" s="186"/>
      <c r="P17" s="186"/>
      <c r="Q17" s="186"/>
      <c r="R17" s="186"/>
      <c r="S17" s="186" t="s">
        <v>48</v>
      </c>
      <c r="T17" s="186"/>
      <c r="U17" s="186"/>
      <c r="V17" s="186"/>
      <c r="W17" s="186"/>
      <c r="X17" s="186"/>
      <c r="Y17" s="186"/>
      <c r="Z17" s="186"/>
      <c r="AA17" s="186" t="s">
        <v>57</v>
      </c>
      <c r="AB17" s="186" t="s">
        <v>50</v>
      </c>
      <c r="AC17" s="186"/>
      <c r="AD17" s="186" t="s">
        <v>44</v>
      </c>
      <c r="AE17" s="186"/>
      <c r="AF17" s="186" t="s">
        <v>50</v>
      </c>
      <c r="AG17" s="186"/>
      <c r="AH17" s="157">
        <f>COUNTIF($C17:$AG17,AH$4)</f>
        <v>3</v>
      </c>
      <c r="AI17" s="158">
        <f>COUNTIF($C17:$AG17,AI$4)</f>
        <v>1</v>
      </c>
      <c r="AJ17" s="157">
        <f>COUNTIF($C17:$AG17,AJ$4)</f>
        <v>1</v>
      </c>
      <c r="AK17" s="159">
        <f>COUNTIF($C17:$AG17,AK$4)</f>
        <v>3</v>
      </c>
      <c r="AL17" s="159">
        <f>COUNTIF($C17:$AG17,AL$4)</f>
        <v>0</v>
      </c>
      <c r="AM17" s="159">
        <f>COUNTIF($C17:$AG17,AM$4)</f>
        <v>0</v>
      </c>
      <c r="AN17" s="159">
        <f>COUNTIF($C17:$AG17,AN$4)</f>
        <v>0</v>
      </c>
      <c r="AO17" s="104"/>
      <c r="AP17" s="104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8</v>
      </c>
      <c r="AV17" s="104">
        <f>BF17+BG17+BI17+BD17+BB17+AZ17+BK17</f>
        <v>0</v>
      </c>
      <c r="AW17" s="159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COUNTIF(C17:AG17,"*BRT*")</f>
        <v>0</v>
      </c>
      <c r="AZ17" s="159">
        <f>COUNTIF(D17:AH17,"*$BTP*")</f>
        <v>0</v>
      </c>
      <c r="BA17" s="159" t="e">
        <f>AZ17*('Setting key Duty'!$I$13+'Setting key Duty'!$I$12+'Setting key Duty'!$I$11)</f>
        <v>#VALUE!</v>
      </c>
      <c r="BB17" s="159">
        <f>COUNTIF(D17:AH17,"*$L*")</f>
        <v>0</v>
      </c>
      <c r="BC17" s="159" t="e">
        <f>BB17*('Setting key Duty'!$I$13+'Setting key Duty'!$I$9)</f>
        <v>#VALUE!</v>
      </c>
      <c r="BD17" s="159">
        <f>COUNTIF(D17:AH17,"*$M*")</f>
        <v>0</v>
      </c>
      <c r="BE17" s="159">
        <f>BD17*('Setting key Duty'!$I$8+'Setting key Duty'!$I$9+'Setting key Duty'!$I$12)</f>
        <v>0</v>
      </c>
      <c r="BF17" s="159">
        <f>COUNTIF(D17:AH17,"*$N*")</f>
        <v>0</v>
      </c>
      <c r="BG17" s="159">
        <f>COUNTIF(D17:AH17,"*$PM*")</f>
        <v>0</v>
      </c>
      <c r="BH17" s="159">
        <f>BG17*('Setting key Duty'!$I$9)</f>
        <v>0</v>
      </c>
      <c r="BI17" s="159">
        <f>COUNTIF(D17:AH17,"*$AM*")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COUNTIF($C17:$AG17,BM$4)</f>
        <v>0</v>
      </c>
      <c r="BN17" s="159">
        <f>COUNTIF($C17:$AG17,BN$4)</f>
        <v>0</v>
      </c>
      <c r="BO17" s="159">
        <f>COUNTIF($C17:$AG17,BO$4)</f>
        <v>0</v>
      </c>
      <c r="BP17" s="160"/>
    </row>
    <row r="18" ht="19.5" customHeight="1" spans="1:68">
      <c r="A18" s="19"/>
      <c r="B18" s="14" t="s">
        <v>140</v>
      </c>
      <c r="C18" s="572" t="s">
        <v>89</v>
      </c>
      <c r="D18" s="572" t="s">
        <v>89</v>
      </c>
      <c r="E18" s="572" t="s">
        <v>89</v>
      </c>
      <c r="F18" s="572" t="s">
        <v>89</v>
      </c>
      <c r="G18" s="572" t="s">
        <v>89</v>
      </c>
      <c r="H18" s="572" t="s">
        <v>89</v>
      </c>
      <c r="I18" s="572" t="s">
        <v>89</v>
      </c>
      <c r="J18" s="572" t="s">
        <v>89</v>
      </c>
      <c r="K18" s="572" t="s">
        <v>89</v>
      </c>
      <c r="L18" s="572" t="s">
        <v>89</v>
      </c>
      <c r="M18" s="572" t="s">
        <v>89</v>
      </c>
      <c r="N18" s="572" t="s">
        <v>89</v>
      </c>
      <c r="O18" s="572" t="s">
        <v>89</v>
      </c>
      <c r="P18" s="572" t="s">
        <v>89</v>
      </c>
      <c r="Q18" s="572" t="s">
        <v>89</v>
      </c>
      <c r="R18" s="572" t="s">
        <v>89</v>
      </c>
      <c r="S18" s="572" t="s">
        <v>89</v>
      </c>
      <c r="T18" s="572" t="s">
        <v>89</v>
      </c>
      <c r="U18" s="572" t="s">
        <v>89</v>
      </c>
      <c r="V18" s="572" t="s">
        <v>89</v>
      </c>
      <c r="W18" s="572" t="s">
        <v>89</v>
      </c>
      <c r="X18" s="572" t="s">
        <v>89</v>
      </c>
      <c r="Y18" s="572" t="s">
        <v>89</v>
      </c>
      <c r="Z18" s="572" t="s">
        <v>89</v>
      </c>
      <c r="AA18" s="572" t="s">
        <v>89</v>
      </c>
      <c r="AB18" s="572" t="s">
        <v>89</v>
      </c>
      <c r="AC18" s="572" t="s">
        <v>89</v>
      </c>
      <c r="AD18" s="572" t="s">
        <v>89</v>
      </c>
      <c r="AE18" s="572" t="s">
        <v>89</v>
      </c>
      <c r="AF18" s="572" t="s">
        <v>89</v>
      </c>
      <c r="AG18" s="572" t="s">
        <v>89</v>
      </c>
      <c r="AH18" s="157">
        <f>COUNTIF($C18:$AG18,AH$4)</f>
        <v>0</v>
      </c>
      <c r="AI18" s="158">
        <f>COUNTIF($C18:$AG18,AI$4)</f>
        <v>0</v>
      </c>
      <c r="AJ18" s="157">
        <f>COUNTIF($C18:$AG18,AJ$4)</f>
        <v>0</v>
      </c>
      <c r="AK18" s="159">
        <f>COUNTIF($C18:$AG18,AK$4)</f>
        <v>0</v>
      </c>
      <c r="AL18" s="159">
        <f>COUNTIF($C18:$AG18,AL$4)</f>
        <v>0</v>
      </c>
      <c r="AM18" s="159">
        <f>COUNTIF($C18:$AG18,AM$4)</f>
        <v>0</v>
      </c>
      <c r="AN18" s="159">
        <f>COUNTIF($C18:$AG18,AN$4)</f>
        <v>0</v>
      </c>
      <c r="AO18" s="104"/>
      <c r="AP18" s="104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0</v>
      </c>
      <c r="AV18" s="104">
        <f>BF18+BG18+BI18+BD18+BB18+AZ18+BK18</f>
        <v>0</v>
      </c>
      <c r="AW18" s="159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COUNTIF(C18:AG18,"*BRT*")</f>
        <v>0</v>
      </c>
      <c r="AZ18" s="159">
        <f>COUNTIF(D18:AH18,"*$BTP*")</f>
        <v>0</v>
      </c>
      <c r="BA18" s="159" t="e">
        <f>AZ18*('Setting key Duty'!$I$13+'Setting key Duty'!$I$12+'Setting key Duty'!$I$11)</f>
        <v>#VALUE!</v>
      </c>
      <c r="BB18" s="159">
        <f>COUNTIF(D18:AH18,"*$L*")</f>
        <v>0</v>
      </c>
      <c r="BC18" s="159" t="e">
        <f>BB18*('Setting key Duty'!$I$13+'Setting key Duty'!$I$9)</f>
        <v>#VALUE!</v>
      </c>
      <c r="BD18" s="159">
        <f>COUNTIF(D18:AH18,"*$M*")</f>
        <v>0</v>
      </c>
      <c r="BE18" s="159">
        <f>BD18*('Setting key Duty'!$I$8+'Setting key Duty'!$I$9+'Setting key Duty'!$I$12)</f>
        <v>0</v>
      </c>
      <c r="BF18" s="159">
        <f>COUNTIF(D18:AH18,"*$N*")</f>
        <v>0</v>
      </c>
      <c r="BG18" s="159">
        <f>COUNTIF(D18:AH18,"*$PM*")</f>
        <v>0</v>
      </c>
      <c r="BH18" s="159">
        <f>BG18*('Setting key Duty'!$I$9)</f>
        <v>0</v>
      </c>
      <c r="BI18" s="159">
        <f>COUNTIF(D18:AH18,"*$AM*")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COUNTIF($C18:$AG18,BM$4)</f>
        <v>0</v>
      </c>
      <c r="BN18" s="159">
        <f>COUNTIF($C18:$AG18,BN$4)</f>
        <v>0</v>
      </c>
      <c r="BO18" s="159">
        <f>COUNTIF($C18:$AG18,BO$4)</f>
        <v>0</v>
      </c>
      <c r="BP18" s="160"/>
    </row>
    <row r="19" ht="19.5" customHeight="1" spans="1:68">
      <c r="A19" s="19"/>
      <c r="B19" s="14" t="s">
        <v>141</v>
      </c>
      <c r="C19" s="186"/>
      <c r="D19" s="186" t="s">
        <v>48</v>
      </c>
      <c r="E19" s="186"/>
      <c r="F19" s="186"/>
      <c r="G19" s="186" t="s">
        <v>44</v>
      </c>
      <c r="H19" s="186"/>
      <c r="I19" s="186"/>
      <c r="J19" s="572"/>
      <c r="K19" s="186" t="s">
        <v>44</v>
      </c>
      <c r="L19" s="186"/>
      <c r="M19" s="186" t="s">
        <v>48</v>
      </c>
      <c r="N19" s="186"/>
      <c r="O19" s="186"/>
      <c r="P19" s="186"/>
      <c r="Q19" s="186" t="s">
        <v>45</v>
      </c>
      <c r="R19" s="186"/>
      <c r="S19" s="186"/>
      <c r="T19" s="186" t="s">
        <v>45</v>
      </c>
      <c r="U19" s="186"/>
      <c r="V19" s="186"/>
      <c r="W19" s="186"/>
      <c r="X19" s="186" t="s">
        <v>45</v>
      </c>
      <c r="Y19" s="186"/>
      <c r="Z19" s="186" t="s">
        <v>45</v>
      </c>
      <c r="AA19" s="186"/>
      <c r="AB19" s="186"/>
      <c r="AC19" s="186" t="s">
        <v>184</v>
      </c>
      <c r="AD19" s="155" t="s">
        <v>185</v>
      </c>
      <c r="AE19" s="186"/>
      <c r="AF19" s="572" t="s">
        <v>48</v>
      </c>
      <c r="AG19" s="186"/>
      <c r="AH19" s="157">
        <f>COUNTIF($C19:$AG19,AH$4)</f>
        <v>3</v>
      </c>
      <c r="AI19" s="158">
        <f>COUNTIF($C19:$AG19,AI$4)</f>
        <v>2</v>
      </c>
      <c r="AJ19" s="157">
        <f>COUNTIF($C19:$AG19,AJ$4)</f>
        <v>4</v>
      </c>
      <c r="AK19" s="159">
        <f>COUNTIF($C19:$AG19,AK$4)</f>
        <v>0</v>
      </c>
      <c r="AL19" s="159">
        <f>COUNTIF($C19:$AG19,AL$4)</f>
        <v>0</v>
      </c>
      <c r="AM19" s="159">
        <f>COUNTIF($C19:$AG19,AM$4)</f>
        <v>0</v>
      </c>
      <c r="AN19" s="159">
        <f>COUNTIF($C19:$AG19,AN$4)</f>
        <v>0</v>
      </c>
      <c r="AO19" s="104"/>
      <c r="AP19" s="104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9</v>
      </c>
      <c r="AV19" s="104">
        <f>BF19+BG19+BI19+BD19+BB19+AZ19+BK19</f>
        <v>1</v>
      </c>
      <c r="AW19" s="159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COUNTIF(C19:AG19,"*BRT*")</f>
        <v>1</v>
      </c>
      <c r="AZ19" s="159">
        <f>COUNTIF(D19:AH19,"*$BTP*")</f>
        <v>0</v>
      </c>
      <c r="BA19" s="159" t="e">
        <f>AZ19*('Setting key Duty'!$I$13+'Setting key Duty'!$I$12+'Setting key Duty'!$I$11)</f>
        <v>#VALUE!</v>
      </c>
      <c r="BB19" s="159">
        <f>COUNTIF(D19:AH19,"*$L*")</f>
        <v>0</v>
      </c>
      <c r="BC19" s="159" t="e">
        <f>BB19*('Setting key Duty'!$I$13+'Setting key Duty'!$I$9)</f>
        <v>#VALUE!</v>
      </c>
      <c r="BD19" s="159">
        <f>COUNTIF(D19:AH19,"*$M*")</f>
        <v>0</v>
      </c>
      <c r="BE19" s="159">
        <f>BD19*('Setting key Duty'!$I$8+'Setting key Duty'!$I$9+'Setting key Duty'!$I$12)</f>
        <v>0</v>
      </c>
      <c r="BF19" s="159">
        <f>COUNTIF(D19:AH19,"*$N*")</f>
        <v>0</v>
      </c>
      <c r="BG19" s="159">
        <f>COUNTIF(D19:AH19,"*$PM*")</f>
        <v>0</v>
      </c>
      <c r="BH19" s="159">
        <f>BG19*('Setting key Duty'!$I$9)</f>
        <v>0</v>
      </c>
      <c r="BI19" s="159">
        <f>COUNTIF(D19:AH19,"*$AM*")</f>
        <v>1</v>
      </c>
      <c r="BJ19" s="159">
        <f>BI19*('Setting key Duty'!$I$12+'Setting key Duty'!$I$8)</f>
        <v>0.4375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COUNTIF($C19:$AG19,BM$4)</f>
        <v>0</v>
      </c>
      <c r="BN19" s="159">
        <f>COUNTIF($C19:$AG19,BN$4)</f>
        <v>0</v>
      </c>
      <c r="BO19" s="159">
        <f>COUNTIF($C19:$AG19,BO$4)</f>
        <v>0</v>
      </c>
      <c r="BP19" s="160"/>
    </row>
    <row r="20" ht="19.5" customHeight="1" spans="1:68">
      <c r="A20" s="19"/>
      <c r="B20" s="14" t="s">
        <v>142</v>
      </c>
      <c r="C20" s="186" t="s">
        <v>53</v>
      </c>
      <c r="D20" s="186" t="s">
        <v>53</v>
      </c>
      <c r="E20" s="186" t="s">
        <v>53</v>
      </c>
      <c r="F20" s="186"/>
      <c r="G20" s="186"/>
      <c r="H20" s="186"/>
      <c r="I20" s="186" t="s">
        <v>44</v>
      </c>
      <c r="J20" s="186"/>
      <c r="K20" s="186" t="s">
        <v>48</v>
      </c>
      <c r="L20" s="186"/>
      <c r="M20" s="20"/>
      <c r="N20" s="186" t="s">
        <v>50</v>
      </c>
      <c r="O20" s="186"/>
      <c r="P20" s="186"/>
      <c r="Q20" s="186"/>
      <c r="S20" s="186"/>
      <c r="T20" s="186" t="s">
        <v>50</v>
      </c>
      <c r="U20" s="186"/>
      <c r="V20" s="186" t="s">
        <v>48</v>
      </c>
      <c r="W20" s="186"/>
      <c r="X20" s="186" t="s">
        <v>48</v>
      </c>
      <c r="Y20" s="186"/>
      <c r="Z20" s="186" t="s">
        <v>44</v>
      </c>
      <c r="AA20" s="186"/>
      <c r="AB20" s="186"/>
      <c r="AC20" s="186"/>
      <c r="AD20" s="186"/>
      <c r="AE20" s="186"/>
      <c r="AF20" s="186" t="s">
        <v>44</v>
      </c>
      <c r="AG20" s="186"/>
      <c r="AH20" s="157">
        <f>COUNTIF($C20:$AG20,AH$4)</f>
        <v>3</v>
      </c>
      <c r="AI20" s="158">
        <f>COUNTIF($C20:$AG20,AI$4)</f>
        <v>3</v>
      </c>
      <c r="AJ20" s="157">
        <f>COUNTIF($C20:$AG20,AJ$4)</f>
        <v>0</v>
      </c>
      <c r="AK20" s="159">
        <f>COUNTIF($C20:$AG20,AK$4)</f>
        <v>2</v>
      </c>
      <c r="AL20" s="159">
        <f>COUNTIF($C20:$AG20,AL$4)</f>
        <v>0</v>
      </c>
      <c r="AM20" s="159">
        <f>COUNTIF($C20:$AG20,AM$4)</f>
        <v>0</v>
      </c>
      <c r="AN20" s="159">
        <f>COUNTIF($C20:$AG20,AN$4)</f>
        <v>0</v>
      </c>
      <c r="AO20" s="104"/>
      <c r="AP20" s="104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8</v>
      </c>
      <c r="AV20" s="104">
        <f>BF20+BG20+BI20+BD20+BB20+AZ20+BK20</f>
        <v>0</v>
      </c>
      <c r="AW20" s="159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COUNTIF(C20:AG20,"*BRT*")</f>
        <v>0</v>
      </c>
      <c r="AZ20" s="159">
        <f>COUNTIF(D20:AH20,"*$BTP*")</f>
        <v>0</v>
      </c>
      <c r="BA20" s="159" t="e">
        <f>AZ20*('Setting key Duty'!$I$13+'Setting key Duty'!$I$12+'Setting key Duty'!$I$11)</f>
        <v>#VALUE!</v>
      </c>
      <c r="BB20" s="159">
        <f>COUNTIF(D20:AH20,"*$L*")</f>
        <v>0</v>
      </c>
      <c r="BC20" s="159" t="e">
        <f>BB20*('Setting key Duty'!$I$13+'Setting key Duty'!$I$9)</f>
        <v>#VALUE!</v>
      </c>
      <c r="BD20" s="159">
        <f>COUNTIF(D20:AH20,"*$M*")</f>
        <v>0</v>
      </c>
      <c r="BE20" s="159">
        <f>BD20*('Setting key Duty'!$I$8+'Setting key Duty'!$I$9+'Setting key Duty'!$I$12)</f>
        <v>0</v>
      </c>
      <c r="BF20" s="159">
        <f>COUNTIF(D20:AH20,"*$N*")</f>
        <v>0</v>
      </c>
      <c r="BG20" s="159">
        <f>COUNTIF(D20:AH20,"*$PM*")</f>
        <v>0</v>
      </c>
      <c r="BH20" s="159">
        <f>BG20*('Setting key Duty'!$I$9)</f>
        <v>0</v>
      </c>
      <c r="BI20" s="159">
        <f>COUNTIF(D20:AH20,"*$AM*")</f>
        <v>0</v>
      </c>
      <c r="BJ20" s="159">
        <f>BI20*('Setting key Duty'!$I$12+'Setting key Duty'!$I$8)</f>
        <v>0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COUNTIF($C20:$AG20,BM$4)</f>
        <v>0</v>
      </c>
      <c r="BN20" s="159">
        <f>COUNTIF($C20:$AG20,BN$4)</f>
        <v>0</v>
      </c>
      <c r="BO20" s="159">
        <f>COUNTIF($C20:$AG20,BO$4)</f>
        <v>0</v>
      </c>
      <c r="BP20" s="160"/>
    </row>
    <row r="21" ht="19.5" customHeight="1" spans="1:68">
      <c r="A21" s="19"/>
      <c r="B21" s="14" t="s">
        <v>94</v>
      </c>
      <c r="C21" s="186"/>
      <c r="D21" s="186" t="s">
        <v>62</v>
      </c>
      <c r="E21" s="186"/>
      <c r="F21" s="20"/>
      <c r="G21" s="186" t="s">
        <v>62</v>
      </c>
      <c r="H21" s="186"/>
      <c r="I21" s="186"/>
      <c r="J21" s="662"/>
      <c r="K21" s="663" t="s">
        <v>186</v>
      </c>
      <c r="L21" s="662"/>
      <c r="M21" s="20"/>
      <c r="N21" s="662"/>
      <c r="O21" s="186" t="s">
        <v>187</v>
      </c>
      <c r="Q21" s="186"/>
      <c r="R21" s="186" t="s">
        <v>188</v>
      </c>
      <c r="S21" s="186" t="s">
        <v>188</v>
      </c>
      <c r="T21" s="186"/>
      <c r="U21" s="186" t="s">
        <v>56</v>
      </c>
      <c r="V21" s="186"/>
      <c r="W21" s="186"/>
      <c r="X21" s="186"/>
      <c r="Y21" s="186"/>
      <c r="Z21" s="20"/>
      <c r="AA21" s="186"/>
      <c r="AB21" s="186" t="s">
        <v>189</v>
      </c>
      <c r="AC21" s="186" t="s">
        <v>62</v>
      </c>
      <c r="AD21" s="20"/>
      <c r="AE21" s="186" t="s">
        <v>50</v>
      </c>
      <c r="AF21" s="186"/>
      <c r="AG21" s="186"/>
      <c r="AH21" s="157">
        <f>COUNTIF($C21:$AG21,AH$4)</f>
        <v>0</v>
      </c>
      <c r="AI21" s="158">
        <f>COUNTIF($C21:$AG21,AI$4)</f>
        <v>0</v>
      </c>
      <c r="AJ21" s="157">
        <f>COUNTIF($C21:$AG21,AJ$4)</f>
        <v>0</v>
      </c>
      <c r="AK21" s="159">
        <f>COUNTIF($C21:$AG21,AK$4)</f>
        <v>1</v>
      </c>
      <c r="AL21" s="159">
        <f>COUNTIF($C21:$AG21,AL$4)</f>
        <v>1</v>
      </c>
      <c r="AM21" s="159">
        <f>COUNTIF($C21:$AG21,AM$4)</f>
        <v>3</v>
      </c>
      <c r="AN21" s="159">
        <f>COUNTIF($C21:$AG21,AN$4)</f>
        <v>0</v>
      </c>
      <c r="AO21" s="104"/>
      <c r="AP21" s="104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4</v>
      </c>
      <c r="AV21" s="104">
        <f>BF21+BG21+BI21+BD21+BB21+AZ21+BK21</f>
        <v>4</v>
      </c>
      <c r="AW21" s="159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COUNTIF(C21:AG21,"*BRT*")</f>
        <v>0</v>
      </c>
      <c r="AZ21" s="159">
        <f>COUNTIF(D21:AH21,"*$BTP*")</f>
        <v>0</v>
      </c>
      <c r="BA21" s="159" t="e">
        <f>AZ21*('Setting key Duty'!$I$13+'Setting key Duty'!$I$12+'Setting key Duty'!$I$11)</f>
        <v>#VALUE!</v>
      </c>
      <c r="BB21" s="159">
        <f>COUNTIF(D21:AH21,"*$L*")</f>
        <v>2</v>
      </c>
      <c r="BC21" s="159" t="e">
        <f>BB21*('Setting key Duty'!$I$13+'Setting key Duty'!$I$9)</f>
        <v>#VALUE!</v>
      </c>
      <c r="BD21" s="159">
        <f>COUNTIF(D21:AH21,"*$M*")</f>
        <v>1</v>
      </c>
      <c r="BE21" s="159">
        <f>BD21*('Setting key Duty'!$I$8+'Setting key Duty'!$I$9+'Setting key Duty'!$I$12)</f>
        <v>0.5625</v>
      </c>
      <c r="BF21" s="159">
        <f>COUNTIF(D21:AH21,"*$N*")</f>
        <v>0</v>
      </c>
      <c r="BG21" s="159">
        <f>COUNTIF(D21:AH21,"*$PM*")</f>
        <v>0</v>
      </c>
      <c r="BH21" s="159">
        <f>BG21*('Setting key Duty'!$I$9)</f>
        <v>0</v>
      </c>
      <c r="BI21" s="159">
        <f>COUNTIF(D21:AH21,"*$AM*")</f>
        <v>1</v>
      </c>
      <c r="BJ21" s="159">
        <f>BI21*('Setting key Duty'!$I$12+'Setting key Duty'!$I$8)</f>
        <v>0.4375</v>
      </c>
      <c r="BK21" s="159">
        <f>COUNTIF(C21:AH21,"*$FC*")</f>
        <v>0</v>
      </c>
      <c r="BL21" s="159">
        <f>BK21*('Setting key Duty'!$J$11+'Setting key Duty'!$I$8)</f>
        <v>0</v>
      </c>
      <c r="BM21" s="159">
        <f>COUNTIF($C21:$AG21,BM$4)</f>
        <v>0</v>
      </c>
      <c r="BN21" s="159">
        <f>COUNTIF($C21:$AG21,BN$4)</f>
        <v>0</v>
      </c>
      <c r="BO21" s="159">
        <f>COUNTIF($C21:$AG21,BO$4)</f>
        <v>0</v>
      </c>
      <c r="BP21" s="160"/>
    </row>
    <row r="22" ht="19.5" customHeight="1" spans="1:68">
      <c r="A22" s="19"/>
      <c r="B22" s="14" t="s">
        <v>99</v>
      </c>
      <c r="C22" s="186" t="s">
        <v>44</v>
      </c>
      <c r="D22" s="20"/>
      <c r="E22" s="186"/>
      <c r="F22" s="186" t="s">
        <v>62</v>
      </c>
      <c r="G22" s="186" t="s">
        <v>43</v>
      </c>
      <c r="H22" s="186"/>
      <c r="I22" s="186" t="s">
        <v>50</v>
      </c>
      <c r="J22" s="186"/>
      <c r="K22" s="186"/>
      <c r="L22" s="186" t="s">
        <v>45</v>
      </c>
      <c r="M22" s="186"/>
      <c r="N22" s="186" t="s">
        <v>62</v>
      </c>
      <c r="O22" s="186"/>
      <c r="P22" s="186"/>
      <c r="Q22" s="186"/>
      <c r="R22" s="186" t="s">
        <v>190</v>
      </c>
      <c r="S22" s="186" t="s">
        <v>50</v>
      </c>
      <c r="T22" s="186"/>
      <c r="U22" s="20"/>
      <c r="V22" s="186" t="s">
        <v>62</v>
      </c>
      <c r="W22" s="186"/>
      <c r="X22" s="186"/>
      <c r="Y22" s="186"/>
      <c r="Z22" s="186"/>
      <c r="AA22" s="186" t="s">
        <v>45</v>
      </c>
      <c r="AB22" s="186"/>
      <c r="AC22" s="186" t="s">
        <v>191</v>
      </c>
      <c r="AD22" s="186" t="s">
        <v>56</v>
      </c>
      <c r="AE22" s="20"/>
      <c r="AF22" s="20"/>
      <c r="AG22" s="186" t="s">
        <v>192</v>
      </c>
      <c r="AH22" s="157">
        <f>COUNTIF($C22:$AG22,AH$4)</f>
        <v>0</v>
      </c>
      <c r="AI22" s="158">
        <f>COUNTIF($C22:$AG22,AI$4)</f>
        <v>1</v>
      </c>
      <c r="AJ22" s="157">
        <f>COUNTIF($C22:$AG22,AJ$4)</f>
        <v>2</v>
      </c>
      <c r="AK22" s="159">
        <f>COUNTIF($C22:$AG22,AK$4)</f>
        <v>2</v>
      </c>
      <c r="AL22" s="159">
        <f>COUNTIF($C22:$AG22,AL$4)</f>
        <v>1</v>
      </c>
      <c r="AM22" s="159">
        <f>COUNTIF($C22:$AG22,AM$4)</f>
        <v>3</v>
      </c>
      <c r="AN22" s="159">
        <f>COUNTIF($C22:$AG22,AN$4)</f>
        <v>0</v>
      </c>
      <c r="AO22" s="104"/>
      <c r="AP22" s="104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8</v>
      </c>
      <c r="AV22" s="104">
        <f>BF22+BG22+BI22+BD22+BB22+AZ22+BK22</f>
        <v>3</v>
      </c>
      <c r="AW22" s="159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COUNTIF(C22:AG22,"*BRT*")</f>
        <v>0</v>
      </c>
      <c r="AZ22" s="159">
        <f>COUNTIF(D22:AH22,"*$BTP*")</f>
        <v>0</v>
      </c>
      <c r="BA22" s="159" t="e">
        <f>AZ22*('Setting key Duty'!$I$13+'Setting key Duty'!$I$12+'Setting key Duty'!$I$11)</f>
        <v>#VALUE!</v>
      </c>
      <c r="BB22" s="159">
        <f>COUNTIF(D22:AH22,"*$L*")</f>
        <v>0</v>
      </c>
      <c r="BC22" s="159" t="e">
        <f>BB22*('Setting key Duty'!$I$13+'Setting key Duty'!$I$9)</f>
        <v>#VALUE!</v>
      </c>
      <c r="BD22" s="159">
        <f>COUNTIF(D22:AH22,"*$M*")</f>
        <v>0</v>
      </c>
      <c r="BE22" s="159">
        <f>BD22*('Setting key Duty'!$I$8+'Setting key Duty'!$I$9+'Setting key Duty'!$I$12)</f>
        <v>0</v>
      </c>
      <c r="BF22" s="159">
        <f>COUNTIF(D22:AH22,"*$N*")</f>
        <v>0</v>
      </c>
      <c r="BG22" s="159">
        <f>COUNTIF(D22:AH22,"*$PM*")</f>
        <v>0</v>
      </c>
      <c r="BH22" s="159">
        <f>BG22*('Setting key Duty'!$I$9)</f>
        <v>0</v>
      </c>
      <c r="BI22" s="159">
        <f>COUNTIF(D22:AH22,"*$AM*")</f>
        <v>2</v>
      </c>
      <c r="BJ22" s="159">
        <f>BI22*('Setting key Duty'!$I$12+'Setting key Duty'!$I$8)</f>
        <v>0.875</v>
      </c>
      <c r="BK22" s="159">
        <f>COUNTIF(C22:AH22,"*$FC*")</f>
        <v>1</v>
      </c>
      <c r="BL22" s="159">
        <f>BK22*('Setting key Duty'!$J$11+'Setting key Duty'!$I$8)</f>
        <v>0.125</v>
      </c>
      <c r="BM22" s="159">
        <f>COUNTIF($C22:$AG22,BM$4)</f>
        <v>0</v>
      </c>
      <c r="BN22" s="159">
        <f>COUNTIF($C22:$AG22,BN$4)</f>
        <v>0</v>
      </c>
      <c r="BO22" s="159">
        <f>COUNTIF($C22:$AG22,BO$4)</f>
        <v>0</v>
      </c>
      <c r="BP22" s="160"/>
    </row>
    <row r="23" ht="19.5" customHeight="1" spans="1:68">
      <c r="A23" s="19"/>
      <c r="B23" s="14" t="s">
        <v>102</v>
      </c>
      <c r="C23" s="186"/>
      <c r="D23" s="20"/>
      <c r="E23" s="186" t="s">
        <v>45</v>
      </c>
      <c r="F23" s="186"/>
      <c r="G23" s="186" t="s">
        <v>165</v>
      </c>
      <c r="H23" s="186" t="s">
        <v>50</v>
      </c>
      <c r="I23" s="186"/>
      <c r="J23" s="186"/>
      <c r="K23" s="155"/>
      <c r="L23" s="155" t="s">
        <v>193</v>
      </c>
      <c r="M23" s="186"/>
      <c r="N23" s="186" t="s">
        <v>194</v>
      </c>
      <c r="O23" s="664" t="s">
        <v>195</v>
      </c>
      <c r="P23" s="186"/>
      <c r="R23" s="186" t="s">
        <v>56</v>
      </c>
      <c r="S23" s="186" t="s">
        <v>62</v>
      </c>
      <c r="U23" s="186" t="s">
        <v>44</v>
      </c>
      <c r="V23" s="186"/>
      <c r="W23" s="186" t="s">
        <v>45</v>
      </c>
      <c r="X23" s="186"/>
      <c r="Y23" s="186"/>
      <c r="Z23" s="186"/>
      <c r="AA23" s="186" t="s">
        <v>44</v>
      </c>
      <c r="AB23" s="186"/>
      <c r="AD23" s="186" t="s">
        <v>50</v>
      </c>
      <c r="AE23" s="186"/>
      <c r="AF23" s="186"/>
      <c r="AG23" s="186"/>
      <c r="AH23" s="157">
        <f>COUNTIF($C23:$AG23,AH$4)</f>
        <v>0</v>
      </c>
      <c r="AI23" s="158">
        <f>COUNTIF($C23:$AG23,AI$4)</f>
        <v>2</v>
      </c>
      <c r="AJ23" s="157">
        <f>COUNTIF($C23:$AG23,AJ$4)</f>
        <v>2</v>
      </c>
      <c r="AK23" s="159">
        <f>COUNTIF($C23:$AG23,AK$4)</f>
        <v>2</v>
      </c>
      <c r="AL23" s="159">
        <f>COUNTIF($C23:$AG23,AL$4)</f>
        <v>1</v>
      </c>
      <c r="AM23" s="159">
        <f>COUNTIF($C23:$AG23,AM$4)</f>
        <v>1</v>
      </c>
      <c r="AN23" s="159">
        <f>COUNTIF($C23:$AG23,AN$4)</f>
        <v>0</v>
      </c>
      <c r="AO23" s="104"/>
      <c r="AP23" s="104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7</v>
      </c>
      <c r="AV23" s="104">
        <f>BF23+BG23+BI23+BD23+BB23+AZ23+BK23</f>
        <v>4</v>
      </c>
      <c r="AW23" s="159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COUNTIF(C23:AG23,"*BRT*")</f>
        <v>0</v>
      </c>
      <c r="AZ23" s="159">
        <f>COUNTIF(D23:AH23,"*$BTP*")</f>
        <v>0</v>
      </c>
      <c r="BA23" s="159" t="e">
        <f>AZ23*('Setting key Duty'!$I$13+'Setting key Duty'!$I$12+'Setting key Duty'!$I$11)</f>
        <v>#VALUE!</v>
      </c>
      <c r="BB23" s="159">
        <f>COUNTIF(D23:AH23,"*$L*")</f>
        <v>0</v>
      </c>
      <c r="BC23" s="159" t="e">
        <f>BB23*('Setting key Duty'!$I$13+'Setting key Duty'!$I$9)</f>
        <v>#VALUE!</v>
      </c>
      <c r="BD23" s="159">
        <f>COUNTIF(D23:AH23,"*$M*")</f>
        <v>0</v>
      </c>
      <c r="BE23" s="159">
        <f>BD23*('Setting key Duty'!$I$8+'Setting key Duty'!$I$9+'Setting key Duty'!$I$12)</f>
        <v>0</v>
      </c>
      <c r="BF23" s="159">
        <f>COUNTIF(D23:AH23,"*$N*")</f>
        <v>0</v>
      </c>
      <c r="BG23" s="159">
        <f>COUNTIF(D23:AH23,"*$PM*")</f>
        <v>0</v>
      </c>
      <c r="BH23" s="159">
        <f>BG23*('Setting key Duty'!$I$9)</f>
        <v>0</v>
      </c>
      <c r="BI23" s="159">
        <f>COUNTIF(D23:AH23,"*$AM*")</f>
        <v>4</v>
      </c>
      <c r="BJ23" s="159">
        <f>BI23*('Setting key Duty'!$I$12+'Setting key Duty'!$I$8)</f>
        <v>1.75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COUNTIF($C23:$AG23,BM$4)</f>
        <v>0</v>
      </c>
      <c r="BN23" s="159">
        <f>COUNTIF($C23:$AG23,BN$4)</f>
        <v>0</v>
      </c>
      <c r="BO23" s="159">
        <f>COUNTIF($C23:$AG23,BO$4)</f>
        <v>0</v>
      </c>
      <c r="BP23" s="160"/>
    </row>
    <row r="24" ht="27" customHeight="1" spans="1:68">
      <c r="A24" s="19"/>
      <c r="B24" s="14" t="s">
        <v>105</v>
      </c>
      <c r="C24" s="186" t="s">
        <v>53</v>
      </c>
      <c r="D24" s="186" t="s">
        <v>53</v>
      </c>
      <c r="E24" s="186" t="s">
        <v>53</v>
      </c>
      <c r="F24" s="186" t="s">
        <v>53</v>
      </c>
      <c r="G24" s="186" t="s">
        <v>53</v>
      </c>
      <c r="H24" s="186" t="s">
        <v>53</v>
      </c>
      <c r="I24" s="186" t="s">
        <v>53</v>
      </c>
      <c r="J24" s="155"/>
      <c r="K24" s="186" t="s">
        <v>62</v>
      </c>
      <c r="L24" s="186"/>
      <c r="M24" s="186" t="s">
        <v>196</v>
      </c>
      <c r="N24" s="20"/>
      <c r="O24" s="186"/>
      <c r="P24" s="186"/>
      <c r="Q24" s="186" t="s">
        <v>50</v>
      </c>
      <c r="R24" s="186"/>
      <c r="S24" s="186" t="s">
        <v>44</v>
      </c>
      <c r="T24" s="155"/>
      <c r="U24" s="186"/>
      <c r="V24" s="186" t="s">
        <v>44</v>
      </c>
      <c r="W24" s="186"/>
      <c r="X24" s="186"/>
      <c r="Y24" s="186"/>
      <c r="Z24" s="186"/>
      <c r="AA24" s="186" t="s">
        <v>197</v>
      </c>
      <c r="AB24" s="186" t="s">
        <v>56</v>
      </c>
      <c r="AC24" s="186" t="s">
        <v>50</v>
      </c>
      <c r="AD24" s="186"/>
      <c r="AE24" s="186" t="s">
        <v>62</v>
      </c>
      <c r="AF24" s="186"/>
      <c r="AG24" s="186" t="s">
        <v>44</v>
      </c>
      <c r="AH24" s="157">
        <f>COUNTIF($C24:$AG24,AH$4)</f>
        <v>0</v>
      </c>
      <c r="AI24" s="158">
        <f>COUNTIF($C24:$AG24,AI$4)</f>
        <v>3</v>
      </c>
      <c r="AJ24" s="157">
        <f>COUNTIF($C24:$AG24,AJ$4)</f>
        <v>0</v>
      </c>
      <c r="AK24" s="159">
        <f>COUNTIF($C24:$AG24,AK$4)</f>
        <v>2</v>
      </c>
      <c r="AL24" s="159">
        <f>COUNTIF($C24:$AG24,AL$4)</f>
        <v>1</v>
      </c>
      <c r="AM24" s="159">
        <f>COUNTIF($C24:$AG24,AM$4)</f>
        <v>2</v>
      </c>
      <c r="AN24" s="159">
        <f>COUNTIF($C24:$AG24,AN$4)</f>
        <v>0</v>
      </c>
      <c r="AO24" s="104"/>
      <c r="AP24" s="104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7</v>
      </c>
      <c r="AV24" s="104">
        <f>BF24+BG24+BI24+BD24+BB24+AZ24+BK24</f>
        <v>2</v>
      </c>
      <c r="AW24" s="159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COUNTIF(C24:AG24,"*BRT*")</f>
        <v>0</v>
      </c>
      <c r="AZ24" s="159">
        <f>COUNTIF(D24:AH24,"*$BTP*")</f>
        <v>1</v>
      </c>
      <c r="BA24" s="159" t="e">
        <f>AZ24*('Setting key Duty'!$I$13+'Setting key Duty'!$I$12+'Setting key Duty'!$I$11)</f>
        <v>#VALUE!</v>
      </c>
      <c r="BB24" s="159">
        <f>COUNTIF(D24:AH24,"*$L*")</f>
        <v>0</v>
      </c>
      <c r="BC24" s="159" t="e">
        <f>BB24*('Setting key Duty'!$I$13+'Setting key Duty'!$I$9)</f>
        <v>#VALUE!</v>
      </c>
      <c r="BD24" s="159">
        <f>COUNTIF(D24:AH24,"*$M*")</f>
        <v>0</v>
      </c>
      <c r="BE24" s="159">
        <f>BD24*('Setting key Duty'!$I$8+'Setting key Duty'!$I$9+'Setting key Duty'!$I$12)</f>
        <v>0</v>
      </c>
      <c r="BF24" s="159">
        <f>COUNTIF(D24:AH24,"*$N*")</f>
        <v>0</v>
      </c>
      <c r="BG24" s="159">
        <f>COUNTIF(D24:AH24,"*$PM*")</f>
        <v>0</v>
      </c>
      <c r="BH24" s="159">
        <f>BG24*('Setting key Duty'!$I$9)</f>
        <v>0</v>
      </c>
      <c r="BI24" s="159">
        <f>COUNTIF(D24:AH24,"*$AM*")</f>
        <v>1</v>
      </c>
      <c r="BJ24" s="159">
        <f>BI24*('Setting key Duty'!$I$12+'Setting key Duty'!$I$8)</f>
        <v>0.4375</v>
      </c>
      <c r="BK24" s="159">
        <f>COUNTIF(C24:AH24,"*$FC*")</f>
        <v>0</v>
      </c>
      <c r="BL24" s="159">
        <f>BK24*('Setting key Duty'!$J$11+'Setting key Duty'!$I$8)</f>
        <v>0</v>
      </c>
      <c r="BM24" s="159">
        <f>COUNTIF($C24:$AG24,BM$4)</f>
        <v>0</v>
      </c>
      <c r="BN24" s="159">
        <f>COUNTIF($C24:$AG24,BN$4)</f>
        <v>0</v>
      </c>
      <c r="BO24" s="159">
        <f>COUNTIF($C24:$AG24,BO$4)</f>
        <v>0</v>
      </c>
      <c r="BP24" s="160"/>
    </row>
    <row r="25" ht="19.5" customHeight="1" spans="1:68">
      <c r="A25" s="19"/>
      <c r="B25" s="14" t="s">
        <v>107</v>
      </c>
      <c r="C25" s="186"/>
      <c r="D25" s="186"/>
      <c r="E25" s="186" t="s">
        <v>44</v>
      </c>
      <c r="F25" s="186" t="s">
        <v>42</v>
      </c>
      <c r="G25" s="186" t="s">
        <v>190</v>
      </c>
      <c r="H25" s="186" t="s">
        <v>198</v>
      </c>
      <c r="I25" s="186"/>
      <c r="J25" s="186"/>
      <c r="K25" s="636"/>
      <c r="L25" s="186" t="s">
        <v>179</v>
      </c>
      <c r="M25" s="20"/>
      <c r="N25" s="20"/>
      <c r="O25" s="186" t="s">
        <v>199</v>
      </c>
      <c r="P25" s="186"/>
      <c r="Q25" s="186"/>
      <c r="R25" s="186"/>
      <c r="S25" s="186"/>
      <c r="T25" s="186" t="s">
        <v>200</v>
      </c>
      <c r="U25" s="186" t="s">
        <v>200</v>
      </c>
      <c r="V25" s="186" t="s">
        <v>50</v>
      </c>
      <c r="W25" s="186"/>
      <c r="X25" s="186"/>
      <c r="Y25" s="186"/>
      <c r="Z25" s="186"/>
      <c r="AA25" s="186" t="s">
        <v>56</v>
      </c>
      <c r="AB25" s="186"/>
      <c r="AC25" s="186" t="s">
        <v>201</v>
      </c>
      <c r="AD25" s="186" t="s">
        <v>202</v>
      </c>
      <c r="AE25" s="186" t="s">
        <v>202</v>
      </c>
      <c r="AF25" s="186" t="s">
        <v>202</v>
      </c>
      <c r="AG25" s="186" t="s">
        <v>202</v>
      </c>
      <c r="AH25" s="157">
        <f>COUNTIF($C25:$AG25,AH$4)</f>
        <v>0</v>
      </c>
      <c r="AI25" s="158">
        <f>COUNTIF($C25:$AG25,AI$4)</f>
        <v>1</v>
      </c>
      <c r="AJ25" s="157">
        <f>COUNTIF($C25:$AG25,AJ$4)</f>
        <v>0</v>
      </c>
      <c r="AK25" s="159">
        <f>COUNTIF($C25:$AG25,AK$4)</f>
        <v>1</v>
      </c>
      <c r="AL25" s="159">
        <f>COUNTIF($C25:$AG25,AL$4)</f>
        <v>1</v>
      </c>
      <c r="AM25" s="159">
        <f>COUNTIF($C25:$AG25,AM$4)</f>
        <v>0</v>
      </c>
      <c r="AN25" s="159">
        <f>COUNTIF($C25:$AG25,AN$4)</f>
        <v>0</v>
      </c>
      <c r="AO25" s="104"/>
      <c r="AP25" s="104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2</v>
      </c>
      <c r="AV25" s="104">
        <f>BF25+BG25+BI25+BD25+BB25+AZ25+BK25</f>
        <v>11</v>
      </c>
      <c r="AW25" s="159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COUNTIF(C25:AG25,"*BRT*")</f>
        <v>0</v>
      </c>
      <c r="AZ25" s="159">
        <f>COUNTIF(D25:AH25,"*$BTP*")</f>
        <v>1</v>
      </c>
      <c r="BA25" s="159" t="e">
        <f>AZ25*('Setting key Duty'!$I$13+'Setting key Duty'!$I$12+'Setting key Duty'!$I$11)</f>
        <v>#VALUE!</v>
      </c>
      <c r="BB25" s="159">
        <f>COUNTIF(D25:AH25,"*$L*")</f>
        <v>2</v>
      </c>
      <c r="BC25" s="159" t="e">
        <f>BB25*('Setting key Duty'!$I$13+'Setting key Duty'!$I$9)</f>
        <v>#VALUE!</v>
      </c>
      <c r="BD25" s="159">
        <f>COUNTIF(D25:AH25,"*$M*")</f>
        <v>1</v>
      </c>
      <c r="BE25" s="159">
        <f>BD25*('Setting key Duty'!$I$8+'Setting key Duty'!$I$9+'Setting key Duty'!$I$12)</f>
        <v>0.5625</v>
      </c>
      <c r="BF25" s="159">
        <f>COUNTIF(D25:AH25,"*$N*")</f>
        <v>0</v>
      </c>
      <c r="BG25" s="159">
        <f>COUNTIF(D25:AH25,"*$PM*")</f>
        <v>0</v>
      </c>
      <c r="BH25" s="159">
        <f>BG25*('Setting key Duty'!$I$9)</f>
        <v>0</v>
      </c>
      <c r="BI25" s="159">
        <f>COUNTIF(D25:AH25,"*$AM*")</f>
        <v>3</v>
      </c>
      <c r="BJ25" s="159">
        <f>BI25*('Setting key Duty'!$I$12+'Setting key Duty'!$I$8)</f>
        <v>1.3125</v>
      </c>
      <c r="BK25" s="159">
        <f>COUNTIF(C25:AH25,"*$FC*")</f>
        <v>4</v>
      </c>
      <c r="BL25" s="159">
        <f>BK25*('Setting key Duty'!$J$11+'Setting key Duty'!$I$8)</f>
        <v>0.5</v>
      </c>
      <c r="BM25" s="159">
        <f>COUNTIF($C25:$AG25,BM$4)</f>
        <v>0</v>
      </c>
      <c r="BN25" s="159">
        <f>COUNTIF($C25:$AG25,BN$4)</f>
        <v>0</v>
      </c>
      <c r="BO25" s="159">
        <f>COUNTIF($C25:$AG25,BO$4)</f>
        <v>0</v>
      </c>
      <c r="BP25" s="160"/>
    </row>
    <row r="26" ht="19.5" customHeight="1" spans="1:68">
      <c r="A26" s="19"/>
      <c r="B26" s="14" t="s">
        <v>109</v>
      </c>
      <c r="C26" s="186"/>
      <c r="D26" s="20"/>
      <c r="E26" s="20"/>
      <c r="G26" s="186"/>
      <c r="H26" s="186" t="s">
        <v>203</v>
      </c>
      <c r="I26" s="186" t="s">
        <v>62</v>
      </c>
      <c r="J26" s="186"/>
      <c r="K26" s="186"/>
      <c r="L26" s="186" t="s">
        <v>62</v>
      </c>
      <c r="M26" s="186"/>
      <c r="N26" s="186" t="s">
        <v>204</v>
      </c>
      <c r="O26" s="186"/>
      <c r="P26" s="186" t="s">
        <v>205</v>
      </c>
      <c r="Q26" s="186"/>
      <c r="R26" s="186" t="s">
        <v>206</v>
      </c>
      <c r="S26" s="186" t="s">
        <v>206</v>
      </c>
      <c r="T26" s="186"/>
      <c r="U26" s="186" t="s">
        <v>50</v>
      </c>
      <c r="V26" s="186"/>
      <c r="W26" s="186"/>
      <c r="X26" s="186"/>
      <c r="Y26" s="186"/>
      <c r="Z26" s="186"/>
      <c r="AA26" s="186" t="s">
        <v>207</v>
      </c>
      <c r="AB26" s="186" t="s">
        <v>207</v>
      </c>
      <c r="AC26" s="186"/>
      <c r="AE26" s="186" t="s">
        <v>56</v>
      </c>
      <c r="AF26" s="186" t="s">
        <v>208</v>
      </c>
      <c r="AG26" s="186"/>
      <c r="AH26" s="157">
        <f>COUNTIF($C26:$AG26,AH$4)</f>
        <v>0</v>
      </c>
      <c r="AI26" s="158">
        <f>COUNTIF($C26:$AG26,AI$4)</f>
        <v>0</v>
      </c>
      <c r="AJ26" s="157">
        <f>COUNTIF($C26:$AG26,AJ$4)</f>
        <v>0</v>
      </c>
      <c r="AK26" s="159">
        <f>COUNTIF($C26:$AG26,AK$4)</f>
        <v>1</v>
      </c>
      <c r="AL26" s="159">
        <f>COUNTIF($C26:$AG26,AL$4)</f>
        <v>1</v>
      </c>
      <c r="AM26" s="159">
        <f>COUNTIF($C26:$AG26,AM$4)</f>
        <v>2</v>
      </c>
      <c r="AN26" s="159">
        <f>COUNTIF($C26:$AG26,AN$4)</f>
        <v>0</v>
      </c>
      <c r="AO26" s="104"/>
      <c r="AP26" s="104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3</v>
      </c>
      <c r="AV26" s="104">
        <f>BF26+BG26+BI26+BD26+BB26+AZ26+BK26</f>
        <v>8</v>
      </c>
      <c r="AW26" s="159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COUNTIF(C26:AG26,"*BRT*")</f>
        <v>0</v>
      </c>
      <c r="AZ26" s="159">
        <f>COUNTIF(D26:AH26,"*$BTP*")</f>
        <v>0</v>
      </c>
      <c r="BA26" s="159" t="e">
        <f>AZ26*('Setting key Duty'!$I$13+'Setting key Duty'!$I$12+'Setting key Duty'!$I$11)</f>
        <v>#VALUE!</v>
      </c>
      <c r="BB26" s="159">
        <f>COUNTIF(D26:AH26,"*$L*")</f>
        <v>4</v>
      </c>
      <c r="BC26" s="159" t="e">
        <f>BB26*('Setting key Duty'!$I$13+'Setting key Duty'!$I$9)</f>
        <v>#VALUE!</v>
      </c>
      <c r="BD26" s="159">
        <f>COUNTIF(D26:AH26,"*$M*")</f>
        <v>2</v>
      </c>
      <c r="BE26" s="159">
        <f>BD26*('Setting key Duty'!$I$8+'Setting key Duty'!$I$9+'Setting key Duty'!$I$12)</f>
        <v>1.125</v>
      </c>
      <c r="BF26" s="159">
        <f>COUNTIF(D26:AH26,"*$N*")</f>
        <v>0</v>
      </c>
      <c r="BG26" s="159">
        <f>COUNTIF(D26:AH26,"*$PM*")</f>
        <v>0</v>
      </c>
      <c r="BH26" s="159">
        <f>BG26*('Setting key Duty'!$I$9)</f>
        <v>0</v>
      </c>
      <c r="BI26" s="159">
        <f>COUNTIF(D26:AH26,"*$AM*")</f>
        <v>2</v>
      </c>
      <c r="BJ26" s="159">
        <f>BI26*('Setting key Duty'!$I$12+'Setting key Duty'!$I$8)</f>
        <v>0.875</v>
      </c>
      <c r="BK26" s="159">
        <f>COUNTIF(C26:AH26,"*$FC*")</f>
        <v>0</v>
      </c>
      <c r="BL26" s="159">
        <f>BK26*('Setting key Duty'!$J$11+'Setting key Duty'!$I$8)</f>
        <v>0</v>
      </c>
      <c r="BM26" s="159">
        <f>COUNTIF($C26:$AG26,BM$4)</f>
        <v>0</v>
      </c>
      <c r="BN26" s="159">
        <f>COUNTIF($C26:$AG26,BN$4)</f>
        <v>0</v>
      </c>
      <c r="BO26" s="159">
        <f>COUNTIF($C26:$AG26,BO$4)</f>
        <v>0</v>
      </c>
      <c r="BP26" s="160"/>
    </row>
    <row r="27" ht="19.5" customHeight="1" spans="1:68">
      <c r="A27" s="19"/>
      <c r="B27" s="14" t="s">
        <v>143</v>
      </c>
      <c r="C27" s="155"/>
      <c r="D27" s="155" t="s">
        <v>53</v>
      </c>
      <c r="E27" s="155" t="s">
        <v>53</v>
      </c>
      <c r="F27" s="155" t="s">
        <v>53</v>
      </c>
      <c r="G27" s="155" t="s">
        <v>53</v>
      </c>
      <c r="H27" s="155" t="s">
        <v>53</v>
      </c>
      <c r="I27" s="155" t="s">
        <v>53</v>
      </c>
      <c r="J27" s="155" t="s">
        <v>53</v>
      </c>
      <c r="K27" s="155" t="s">
        <v>53</v>
      </c>
      <c r="L27" s="155" t="s">
        <v>53</v>
      </c>
      <c r="M27" s="186"/>
      <c r="N27" s="186" t="s">
        <v>196</v>
      </c>
      <c r="O27" s="186"/>
      <c r="P27" s="186" t="s">
        <v>62</v>
      </c>
      <c r="Q27" s="186"/>
      <c r="R27" s="186" t="s">
        <v>62</v>
      </c>
      <c r="S27" s="20"/>
      <c r="T27" s="186" t="s">
        <v>209</v>
      </c>
      <c r="U27" s="186" t="s">
        <v>209</v>
      </c>
      <c r="V27" s="186"/>
      <c r="W27" s="186" t="s">
        <v>50</v>
      </c>
      <c r="X27" s="186"/>
      <c r="Y27" s="186"/>
      <c r="Z27" s="20"/>
      <c r="AA27" s="186" t="s">
        <v>210</v>
      </c>
      <c r="AB27" s="186" t="s">
        <v>42</v>
      </c>
      <c r="AC27" s="186" t="s">
        <v>211</v>
      </c>
      <c r="AD27" s="186" t="s">
        <v>211</v>
      </c>
      <c r="AE27" s="186" t="s">
        <v>211</v>
      </c>
      <c r="AF27" s="186" t="s">
        <v>211</v>
      </c>
      <c r="AG27" s="186" t="s">
        <v>211</v>
      </c>
      <c r="AH27" s="157">
        <f>COUNTIF($C27:$AG27,AH$4)</f>
        <v>0</v>
      </c>
      <c r="AI27" s="158">
        <f>COUNTIF($C27:$AG27,AI$4)</f>
        <v>0</v>
      </c>
      <c r="AJ27" s="157">
        <f>COUNTIF($C27:$AG27,AJ$4)</f>
        <v>0</v>
      </c>
      <c r="AK27" s="159">
        <f>COUNTIF($C27:$AG27,AK$4)</f>
        <v>1</v>
      </c>
      <c r="AL27" s="159">
        <f>COUNTIF($C27:$AG27,AL$4)</f>
        <v>0</v>
      </c>
      <c r="AM27" s="159">
        <f>COUNTIF($C27:$AG27,AM$4)</f>
        <v>2</v>
      </c>
      <c r="AN27" s="159">
        <f>COUNTIF($C27:$AG27,AN$4)</f>
        <v>0</v>
      </c>
      <c r="AO27" s="104"/>
      <c r="AP27" s="104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3</v>
      </c>
      <c r="AV27" s="104">
        <f>BF27+BG27+BI27+BD27+BB27+AZ27+BK27</f>
        <v>9</v>
      </c>
      <c r="AW27" s="159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COUNTIF(C27:AG27,"*BRT*")</f>
        <v>0</v>
      </c>
      <c r="AZ27" s="159">
        <f>COUNTIF(D27:AH27,"*$BTP*")</f>
        <v>1</v>
      </c>
      <c r="BA27" s="159" t="e">
        <f>AZ27*('Setting key Duty'!$I$13+'Setting key Duty'!$I$12+'Setting key Duty'!$I$11)</f>
        <v>#VALUE!</v>
      </c>
      <c r="BB27" s="159">
        <f>COUNTIF(D27:AH27,"*$L*")</f>
        <v>2</v>
      </c>
      <c r="BC27" s="159" t="e">
        <f>BB27*('Setting key Duty'!$I$13+'Setting key Duty'!$I$9)</f>
        <v>#VALUE!</v>
      </c>
      <c r="BD27" s="159">
        <f>COUNTIF(D27:AH27,"*$M*")</f>
        <v>0</v>
      </c>
      <c r="BE27" s="159">
        <f>BD27*('Setting key Duty'!$I$8+'Setting key Duty'!$I$9+'Setting key Duty'!$I$12)</f>
        <v>0</v>
      </c>
      <c r="BF27" s="159">
        <f>COUNTIF(D27:AH27,"*$N*")</f>
        <v>0</v>
      </c>
      <c r="BG27" s="159">
        <f>COUNTIF(D27:AH27,"*$PM*")</f>
        <v>0</v>
      </c>
      <c r="BH27" s="159">
        <f>BG27*('Setting key Duty'!$I$9)</f>
        <v>0</v>
      </c>
      <c r="BI27" s="159">
        <f>COUNTIF(D27:AH27,"*$AM*")</f>
        <v>1</v>
      </c>
      <c r="BJ27" s="159">
        <f>BI27*('Setting key Duty'!$I$12+'Setting key Duty'!$I$8)</f>
        <v>0.4375</v>
      </c>
      <c r="BK27" s="159">
        <f>COUNTIF(C27:AH27,"*$FC*")</f>
        <v>5</v>
      </c>
      <c r="BL27" s="159">
        <f>BK27*('Setting key Duty'!$J$11+'Setting key Duty'!$I$8)</f>
        <v>0.625</v>
      </c>
      <c r="BM27" s="159">
        <f>COUNTIF($C27:$AG27,BM$4)</f>
        <v>0</v>
      </c>
      <c r="BN27" s="159">
        <f>COUNTIF($C27:$AG27,BN$4)</f>
        <v>0</v>
      </c>
      <c r="BO27" s="159">
        <f>COUNTIF($C27:$AG27,BO$4)</f>
        <v>0</v>
      </c>
      <c r="BP27" s="160"/>
    </row>
    <row r="28" ht="19.5" customHeight="1" spans="1:68">
      <c r="A28" s="19"/>
      <c r="B28" s="14" t="s">
        <v>144</v>
      </c>
      <c r="C28" s="186" t="s">
        <v>62</v>
      </c>
      <c r="D28" s="186"/>
      <c r="E28" s="186"/>
      <c r="F28" s="186"/>
      <c r="G28" s="186"/>
      <c r="H28" s="186" t="s">
        <v>62</v>
      </c>
      <c r="I28" s="20"/>
      <c r="J28" s="20"/>
      <c r="K28" s="186" t="s">
        <v>212</v>
      </c>
      <c r="L28" s="186" t="s">
        <v>212</v>
      </c>
      <c r="M28" s="186" t="s">
        <v>212</v>
      </c>
      <c r="N28" s="186" t="s">
        <v>212</v>
      </c>
      <c r="O28" s="186" t="s">
        <v>212</v>
      </c>
      <c r="P28" s="186" t="s">
        <v>50</v>
      </c>
      <c r="Q28" s="186"/>
      <c r="R28" s="186" t="s">
        <v>212</v>
      </c>
      <c r="S28" s="186" t="s">
        <v>212</v>
      </c>
      <c r="T28" s="186" t="s">
        <v>212</v>
      </c>
      <c r="U28" s="186" t="s">
        <v>212</v>
      </c>
      <c r="V28" s="186" t="s">
        <v>212</v>
      </c>
      <c r="X28" s="186" t="s">
        <v>62</v>
      </c>
      <c r="Y28" s="186"/>
      <c r="Z28" s="186"/>
      <c r="AA28" s="186" t="s">
        <v>62</v>
      </c>
      <c r="AB28" s="186"/>
      <c r="AC28" s="186" t="s">
        <v>213</v>
      </c>
      <c r="AD28" s="186" t="s">
        <v>62</v>
      </c>
      <c r="AE28" s="186"/>
      <c r="AF28" s="186" t="s">
        <v>62</v>
      </c>
      <c r="AG28" s="186" t="s">
        <v>56</v>
      </c>
      <c r="AH28" s="157">
        <f>COUNTIF($C28:$AG28,AH$4)</f>
        <v>0</v>
      </c>
      <c r="AI28" s="158">
        <f>COUNTIF($C28:$AG28,AI$4)</f>
        <v>0</v>
      </c>
      <c r="AJ28" s="157">
        <f>COUNTIF($C28:$AG28,AJ$4)</f>
        <v>0</v>
      </c>
      <c r="AK28" s="159">
        <f>COUNTIF($C28:$AG28,AK$4)</f>
        <v>1</v>
      </c>
      <c r="AL28" s="159">
        <f>COUNTIF($C28:$AG28,AL$4)</f>
        <v>1</v>
      </c>
      <c r="AM28" s="159">
        <f>COUNTIF($C28:$AG28,AM$4)</f>
        <v>6</v>
      </c>
      <c r="AN28" s="159">
        <f>COUNTIF($C28:$AG28,AN$4)</f>
        <v>0</v>
      </c>
      <c r="AO28" s="104"/>
      <c r="AP28" s="104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7</v>
      </c>
      <c r="AV28" s="104">
        <f>BF28+BG28+BI28+BD28+BB28+AZ28+BK28</f>
        <v>1</v>
      </c>
      <c r="AW28" s="159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COUNTIF(C28:AG28,"*BRT*")</f>
        <v>0</v>
      </c>
      <c r="AZ28" s="159">
        <f>COUNTIF(D28:AH28,"*$BTP*")</f>
        <v>1</v>
      </c>
      <c r="BA28" s="159" t="e">
        <f>AZ28*('Setting key Duty'!$I$13+'Setting key Duty'!$I$12+'Setting key Duty'!$I$11)</f>
        <v>#VALUE!</v>
      </c>
      <c r="BB28" s="159">
        <f>COUNTIF(D28:AH28,"*$L*")</f>
        <v>0</v>
      </c>
      <c r="BC28" s="159" t="e">
        <f>BB28*('Setting key Duty'!$I$13+'Setting key Duty'!$I$9)</f>
        <v>#VALUE!</v>
      </c>
      <c r="BD28" s="159">
        <f>COUNTIF(D28:AH28,"*$M*")</f>
        <v>0</v>
      </c>
      <c r="BE28" s="159">
        <f>BD28*('Setting key Duty'!$I$8+'Setting key Duty'!$I$9+'Setting key Duty'!$I$12)</f>
        <v>0</v>
      </c>
      <c r="BF28" s="159">
        <f>COUNTIF(D28:AH28,"*$N*")</f>
        <v>0</v>
      </c>
      <c r="BG28" s="159">
        <f>COUNTIF(D28:AH28,"*$PM*")</f>
        <v>0</v>
      </c>
      <c r="BH28" s="159">
        <f>BG28*('Setting key Duty'!$I$9)</f>
        <v>0</v>
      </c>
      <c r="BI28" s="159">
        <f>COUNTIF(D28:AH28,"*$AM*")</f>
        <v>0</v>
      </c>
      <c r="BJ28" s="159">
        <f>BI28*('Setting key Duty'!$I$12+'Setting key Duty'!$I$8)</f>
        <v>0</v>
      </c>
      <c r="BK28" s="159">
        <f>COUNTIF(C28:AH28,"*$FC*")</f>
        <v>0</v>
      </c>
      <c r="BL28" s="159">
        <f>BK28*('Setting key Duty'!$J$11+'Setting key Duty'!$I$8)</f>
        <v>0</v>
      </c>
      <c r="BM28" s="159">
        <f>COUNTIF($C28:$AG28,BM$4)</f>
        <v>0</v>
      </c>
      <c r="BN28" s="159">
        <f>COUNTIF($C28:$AG28,BN$4)</f>
        <v>0</v>
      </c>
      <c r="BO28" s="159">
        <f>COUNTIF($C28:$AG28,BO$4)</f>
        <v>0</v>
      </c>
      <c r="BP28" s="160"/>
    </row>
    <row r="29" ht="19.5" customHeight="1" spans="1:68">
      <c r="A29" s="19"/>
      <c r="B29" s="14" t="s">
        <v>145</v>
      </c>
      <c r="C29" s="186"/>
      <c r="D29" s="186"/>
      <c r="E29" s="186" t="s">
        <v>50</v>
      </c>
      <c r="F29" s="186" t="s">
        <v>56</v>
      </c>
      <c r="G29" s="186" t="s">
        <v>214</v>
      </c>
      <c r="H29" s="186"/>
      <c r="I29" s="186"/>
      <c r="J29" s="186"/>
      <c r="K29" s="186"/>
      <c r="L29" s="155"/>
      <c r="M29" s="155" t="s">
        <v>215</v>
      </c>
      <c r="O29" s="186" t="s">
        <v>50</v>
      </c>
      <c r="P29" s="155"/>
      <c r="Q29" s="186" t="s">
        <v>216</v>
      </c>
      <c r="S29" s="186" t="s">
        <v>217</v>
      </c>
      <c r="T29" s="186" t="s">
        <v>56</v>
      </c>
      <c r="U29" s="186" t="s">
        <v>62</v>
      </c>
      <c r="W29" s="186"/>
      <c r="X29" s="186"/>
      <c r="Y29" s="186" t="s">
        <v>62</v>
      </c>
      <c r="Z29" s="186"/>
      <c r="AA29" s="186" t="s">
        <v>218</v>
      </c>
      <c r="AB29" s="186"/>
      <c r="AC29" s="186" t="s">
        <v>56</v>
      </c>
      <c r="AD29" s="186" t="s">
        <v>219</v>
      </c>
      <c r="AE29" s="186" t="s">
        <v>219</v>
      </c>
      <c r="AF29" s="186" t="s">
        <v>219</v>
      </c>
      <c r="AG29" s="186" t="s">
        <v>219</v>
      </c>
      <c r="AH29" s="157">
        <f>COUNTIF($C29:$AG29,AH$4)</f>
        <v>0</v>
      </c>
      <c r="AI29" s="158">
        <f>COUNTIF($C29:$AG29,AI$4)</f>
        <v>0</v>
      </c>
      <c r="AJ29" s="157">
        <f>COUNTIF($C29:$AG29,AJ$4)</f>
        <v>0</v>
      </c>
      <c r="AK29" s="159">
        <f>COUNTIF($C29:$AG29,AK$4)</f>
        <v>2</v>
      </c>
      <c r="AL29" s="159">
        <f>COUNTIF($C29:$AG29,AL$4)</f>
        <v>3</v>
      </c>
      <c r="AM29" s="159">
        <f>COUNTIF($C29:$AG29,AM$4)</f>
        <v>2</v>
      </c>
      <c r="AN29" s="159">
        <f>COUNTIF($C29:$AG29,AN$4)</f>
        <v>0</v>
      </c>
      <c r="AO29" s="104"/>
      <c r="AP29" s="104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4</v>
      </c>
      <c r="AV29" s="104">
        <f>BF29+BG29+BI29+BD29+BB29+AZ29+BK29</f>
        <v>9</v>
      </c>
      <c r="AW29" s="159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COUNTIF(C29:AG29,"*BRT*")</f>
        <v>0</v>
      </c>
      <c r="AZ29" s="159">
        <f>COUNTIF(D29:AH29,"*$BTP*")</f>
        <v>1</v>
      </c>
      <c r="BA29" s="159" t="e">
        <f>AZ29*('Setting key Duty'!$I$13+'Setting key Duty'!$I$12+'Setting key Duty'!$I$11)</f>
        <v>#VALUE!</v>
      </c>
      <c r="BB29" s="159">
        <f>COUNTIF(D29:AH29,"*$L*")</f>
        <v>0</v>
      </c>
      <c r="BC29" s="159" t="e">
        <f>BB29*('Setting key Duty'!$I$13+'Setting key Duty'!$I$9)</f>
        <v>#VALUE!</v>
      </c>
      <c r="BD29" s="159">
        <f>COUNTIF(D29:AH29,"*$M*")</f>
        <v>0</v>
      </c>
      <c r="BE29" s="159">
        <f>BD29*('Setting key Duty'!$I$8+'Setting key Duty'!$I$9+'Setting key Duty'!$I$12)</f>
        <v>0</v>
      </c>
      <c r="BF29" s="159">
        <f>COUNTIF(D29:AH29,"*$N*")</f>
        <v>0</v>
      </c>
      <c r="BG29" s="159">
        <f>COUNTIF(D29:AH29,"*$PM*")</f>
        <v>2</v>
      </c>
      <c r="BH29" s="159">
        <f>BG29*('Setting key Duty'!$I$9)</f>
        <v>0.25</v>
      </c>
      <c r="BI29" s="159">
        <f>COUNTIF(D29:AH29,"*$AM*")</f>
        <v>2</v>
      </c>
      <c r="BJ29" s="159">
        <f>BI29*('Setting key Duty'!$I$12+'Setting key Duty'!$I$8)</f>
        <v>0.875</v>
      </c>
      <c r="BK29" s="159">
        <f>COUNTIF(C29:AH29,"*$FC*")</f>
        <v>4</v>
      </c>
      <c r="BL29" s="159">
        <f>BK29*('Setting key Duty'!$J$11+'Setting key Duty'!$I$8)</f>
        <v>0.5</v>
      </c>
      <c r="BM29" s="159">
        <f>COUNTIF($C29:$AG29,BM$4)</f>
        <v>0</v>
      </c>
      <c r="BN29" s="159">
        <f>COUNTIF($C29:$AG29,BN$4)</f>
        <v>0</v>
      </c>
      <c r="BO29" s="159">
        <f>COUNTIF($C29:$AG29,BO$4)</f>
        <v>0</v>
      </c>
      <c r="BP29" s="160"/>
    </row>
    <row r="30" ht="19.5" customHeight="1" spans="1:68">
      <c r="A30" s="19"/>
      <c r="B30" s="14" t="s">
        <v>146</v>
      </c>
      <c r="C30" s="186"/>
      <c r="D30" s="186"/>
      <c r="E30" s="186" t="s">
        <v>62</v>
      </c>
      <c r="F30" s="186"/>
      <c r="G30" s="155" t="s">
        <v>220</v>
      </c>
      <c r="H30" s="155"/>
      <c r="I30" s="155" t="s">
        <v>164</v>
      </c>
      <c r="J30" s="155" t="s">
        <v>56</v>
      </c>
      <c r="K30" s="186" t="s">
        <v>212</v>
      </c>
      <c r="L30" s="186" t="s">
        <v>212</v>
      </c>
      <c r="M30" s="186" t="s">
        <v>212</v>
      </c>
      <c r="N30" s="186" t="s">
        <v>212</v>
      </c>
      <c r="O30" s="186" t="s">
        <v>212</v>
      </c>
      <c r="P30" s="186"/>
      <c r="Q30" s="186" t="s">
        <v>62</v>
      </c>
      <c r="R30" s="186" t="s">
        <v>212</v>
      </c>
      <c r="S30" s="186" t="s">
        <v>212</v>
      </c>
      <c r="T30" s="186" t="s">
        <v>212</v>
      </c>
      <c r="U30" s="186" t="s">
        <v>212</v>
      </c>
      <c r="V30" s="186" t="s">
        <v>212</v>
      </c>
      <c r="X30" s="186"/>
      <c r="Z30" s="186"/>
      <c r="AA30" s="186" t="s">
        <v>221</v>
      </c>
      <c r="AB30" s="186" t="s">
        <v>221</v>
      </c>
      <c r="AC30" s="186"/>
      <c r="AD30" s="186" t="s">
        <v>213</v>
      </c>
      <c r="AE30" s="186"/>
      <c r="AF30" s="186" t="s">
        <v>56</v>
      </c>
      <c r="AG30" s="186"/>
      <c r="AH30" s="157">
        <f>COUNTIF($C30:$AG30,AH$4)</f>
        <v>0</v>
      </c>
      <c r="AI30" s="158">
        <f>COUNTIF($C30:$AG30,AI$4)</f>
        <v>0</v>
      </c>
      <c r="AJ30" s="157">
        <f>COUNTIF($C30:$AG30,AJ$4)</f>
        <v>0</v>
      </c>
      <c r="AK30" s="159">
        <f>COUNTIF($C30:$AG30,AK$4)</f>
        <v>0</v>
      </c>
      <c r="AL30" s="159">
        <f>COUNTIF($C30:$AG30,AL$4)</f>
        <v>2</v>
      </c>
      <c r="AM30" s="159">
        <f>COUNTIF($C30:$AG30,AM$4)</f>
        <v>2</v>
      </c>
      <c r="AN30" s="159">
        <f>COUNTIF($C30:$AG30,AN$4)</f>
        <v>0</v>
      </c>
      <c r="AO30" s="104"/>
      <c r="AP30" s="104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2</v>
      </c>
      <c r="AV30" s="104">
        <f>BF30+BG30+BI30+BD30+BB30+AZ30+BK30</f>
        <v>5</v>
      </c>
      <c r="AW30" s="159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COUNTIF(C30:AG30,"*BRT*")</f>
        <v>0</v>
      </c>
      <c r="AZ30" s="159">
        <f>COUNTIF(D30:AH30,"*$BTP*")</f>
        <v>1</v>
      </c>
      <c r="BA30" s="159" t="e">
        <f>AZ30*('Setting key Duty'!$I$13+'Setting key Duty'!$I$12+'Setting key Duty'!$I$11)</f>
        <v>#VALUE!</v>
      </c>
      <c r="BB30" s="159">
        <f>COUNTIF(D30:AH30,"*$L*")</f>
        <v>2</v>
      </c>
      <c r="BC30" s="159" t="e">
        <f>BB30*('Setting key Duty'!$I$13+'Setting key Duty'!$I$9)</f>
        <v>#VALUE!</v>
      </c>
      <c r="BD30" s="159">
        <f>COUNTIF(D30:AH30,"*$M*")</f>
        <v>1</v>
      </c>
      <c r="BE30" s="159">
        <f>BD30*('Setting key Duty'!$I$8+'Setting key Duty'!$I$9+'Setting key Duty'!$I$12)</f>
        <v>0.5625</v>
      </c>
      <c r="BF30" s="159">
        <f>COUNTIF(D30:AH30,"*$N*")</f>
        <v>0</v>
      </c>
      <c r="BG30" s="159">
        <f>COUNTIF(D30:AH30,"*$PM*")</f>
        <v>0</v>
      </c>
      <c r="BH30" s="159">
        <f>BG30*('Setting key Duty'!$I$9)</f>
        <v>0</v>
      </c>
      <c r="BI30" s="159">
        <f>COUNTIF(D30:AH30,"*$AM*")</f>
        <v>1</v>
      </c>
      <c r="BJ30" s="159">
        <f>BI30*('Setting key Duty'!$I$12+'Setting key Duty'!$I$8)</f>
        <v>0.4375</v>
      </c>
      <c r="BK30" s="159">
        <f>COUNTIF(C30:AH30,"*$FC*")</f>
        <v>0</v>
      </c>
      <c r="BL30" s="159">
        <f>BK30*('Setting key Duty'!$J$11+'Setting key Duty'!$I$8)</f>
        <v>0</v>
      </c>
      <c r="BM30" s="159">
        <f>COUNTIF($C30:$AG30,BM$4)</f>
        <v>0</v>
      </c>
      <c r="BN30" s="159">
        <f>COUNTIF($C30:$AG30,BN$4)</f>
        <v>0</v>
      </c>
      <c r="BO30" s="159">
        <f>COUNTIF($C30:$AG30,BO$4)</f>
        <v>0</v>
      </c>
      <c r="BP30" s="160"/>
    </row>
    <row r="31" ht="19.5" customHeight="1" spans="1:68">
      <c r="A31" s="19"/>
      <c r="B31" s="14" t="s">
        <v>147</v>
      </c>
      <c r="C31" s="186"/>
      <c r="D31" s="186"/>
      <c r="E31" s="186"/>
      <c r="F31" s="186" t="s">
        <v>214</v>
      </c>
      <c r="G31" s="186"/>
      <c r="H31" s="186"/>
      <c r="I31" s="155" t="s">
        <v>222</v>
      </c>
      <c r="J31" s="186" t="s">
        <v>62</v>
      </c>
      <c r="L31" s="186" t="s">
        <v>56</v>
      </c>
      <c r="M31" s="186" t="s">
        <v>223</v>
      </c>
      <c r="N31" s="186"/>
      <c r="O31" s="186" t="s">
        <v>62</v>
      </c>
      <c r="P31" s="20"/>
      <c r="Q31" s="629" t="s">
        <v>224</v>
      </c>
      <c r="R31" s="186" t="s">
        <v>225</v>
      </c>
      <c r="S31" s="186" t="s">
        <v>225</v>
      </c>
      <c r="T31" s="186"/>
      <c r="U31" s="186" t="s">
        <v>226</v>
      </c>
      <c r="W31" s="186" t="s">
        <v>62</v>
      </c>
      <c r="X31" s="186"/>
      <c r="Y31" s="186"/>
      <c r="Z31" s="186" t="s">
        <v>62</v>
      </c>
      <c r="AB31" s="186"/>
      <c r="AC31" s="186" t="s">
        <v>227</v>
      </c>
      <c r="AD31" s="186" t="s">
        <v>227</v>
      </c>
      <c r="AE31" s="186" t="s">
        <v>227</v>
      </c>
      <c r="AF31" s="186" t="s">
        <v>227</v>
      </c>
      <c r="AG31" s="186" t="s">
        <v>227</v>
      </c>
      <c r="AH31" s="157">
        <f>COUNTIF($C31:$AG31,AH$4)</f>
        <v>0</v>
      </c>
      <c r="AI31" s="158">
        <f>COUNTIF($C31:$AG31,AI$4)</f>
        <v>0</v>
      </c>
      <c r="AJ31" s="157">
        <f>COUNTIF($C31:$AG31,AJ$4)</f>
        <v>0</v>
      </c>
      <c r="AK31" s="159">
        <f>COUNTIF($C31:$AG31,AK$4)</f>
        <v>0</v>
      </c>
      <c r="AL31" s="159">
        <f>COUNTIF($C31:$AG31,AL$4)</f>
        <v>1</v>
      </c>
      <c r="AM31" s="159">
        <f>COUNTIF($C31:$AG31,AM$4)</f>
        <v>4</v>
      </c>
      <c r="AN31" s="159">
        <f>COUNTIF($C31:$AG31,AN$4)</f>
        <v>0</v>
      </c>
      <c r="AO31" s="104"/>
      <c r="AP31" s="104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4</v>
      </c>
      <c r="AV31" s="104">
        <f>BF31+BG31+BI31+BD31+BB31+AZ31+BK31</f>
        <v>11</v>
      </c>
      <c r="AW31" s="159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COUNTIF(C31:AG31,"*BRT*")</f>
        <v>0</v>
      </c>
      <c r="AZ31" s="159">
        <f>COUNTIF(D31:AH31,"*$BTP*")</f>
        <v>1</v>
      </c>
      <c r="BA31" s="159" t="e">
        <f>AZ31*('Setting key Duty'!$I$13+'Setting key Duty'!$I$12+'Setting key Duty'!$I$11)</f>
        <v>#VALUE!</v>
      </c>
      <c r="BB31" s="159">
        <f>COUNTIF(D31:AH31,"*$L*")</f>
        <v>2</v>
      </c>
      <c r="BC31" s="159" t="e">
        <f>BB31*('Setting key Duty'!$I$13+'Setting key Duty'!$I$9)</f>
        <v>#VALUE!</v>
      </c>
      <c r="BD31" s="159">
        <f>COUNTIF(D31:AH31,"*$M*")</f>
        <v>1</v>
      </c>
      <c r="BE31" s="159">
        <f>BD31*('Setting key Duty'!$I$8+'Setting key Duty'!$I$9+'Setting key Duty'!$I$12)</f>
        <v>0.5625</v>
      </c>
      <c r="BF31" s="159">
        <f>COUNTIF(D31:AH31,"*$N*")</f>
        <v>0</v>
      </c>
      <c r="BG31" s="159">
        <f>COUNTIF(D31:AH31,"*$PM*")</f>
        <v>0</v>
      </c>
      <c r="BH31" s="159">
        <f>BG31*('Setting key Duty'!$I$9)</f>
        <v>0</v>
      </c>
      <c r="BI31" s="159">
        <f>COUNTIF(D31:AH31,"*$AM*")</f>
        <v>2</v>
      </c>
      <c r="BJ31" s="159">
        <f>BI31*('Setting key Duty'!$I$12+'Setting key Duty'!$I$8)</f>
        <v>0.875</v>
      </c>
      <c r="BK31" s="159">
        <f>COUNTIF(C31:AH31,"*$FC*")</f>
        <v>5</v>
      </c>
      <c r="BL31" s="159">
        <f>BK31*('Setting key Duty'!$J$11+'Setting key Duty'!$I$8)</f>
        <v>0.625</v>
      </c>
      <c r="BM31" s="159">
        <f>COUNTIF($C31:$AG31,BM$4)</f>
        <v>0</v>
      </c>
      <c r="BN31" s="159">
        <f>COUNTIF($C31:$AG31,BN$4)</f>
        <v>0</v>
      </c>
      <c r="BO31" s="159">
        <f>COUNTIF($C31:$AG31,BO$4)</f>
        <v>0</v>
      </c>
      <c r="BP31" s="160"/>
    </row>
    <row r="32" ht="19.5" customHeight="1" spans="1:68">
      <c r="A32" s="19"/>
      <c r="B32" s="14"/>
      <c r="C32" s="186"/>
      <c r="D32" s="186"/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T32" s="186"/>
      <c r="U32" s="186"/>
      <c r="V32" s="186"/>
      <c r="W32" s="186"/>
      <c r="X32" s="186"/>
      <c r="Y32" s="186"/>
      <c r="Z32" s="186"/>
      <c r="AA32" s="186"/>
      <c r="AB32" s="186"/>
      <c r="AC32" s="186"/>
      <c r="AD32" s="186"/>
      <c r="AE32" s="186"/>
      <c r="AF32" s="186"/>
      <c r="AG32" s="186"/>
      <c r="AH32" s="157">
        <f>COUNTIF($C32:$AG32,AH$4)</f>
        <v>0</v>
      </c>
      <c r="AI32" s="158">
        <f>COUNTIF($C32:$AG32,AI$4)</f>
        <v>0</v>
      </c>
      <c r="AJ32" s="157">
        <f>COUNTIF($C32:$AG32,AJ$4)</f>
        <v>0</v>
      </c>
      <c r="AK32" s="159">
        <f>COUNTIF($C32:$AG32,AK$4)</f>
        <v>0</v>
      </c>
      <c r="AL32" s="159">
        <f>COUNTIF($C32:$AG32,AL$4)</f>
        <v>0</v>
      </c>
      <c r="AM32" s="159">
        <f>COUNTIF($C32:$AG32,AM$4)</f>
        <v>0</v>
      </c>
      <c r="AN32" s="159">
        <f>COUNTIF($C32:$AG32,AN$4)</f>
        <v>0</v>
      </c>
      <c r="AO32" s="104"/>
      <c r="AP32" s="104">
        <f>SUMPRODUCT(--WEEKDAY(C$3:AG$3,2)&lt;6,--((C32:AG32="DM"))+(C32:AG32="CS1")+((C32:AG32="CS2"))+(C32:AG32="SB1")+(C32:AG32="AE")+(C32:AG32="EM"))</f>
        <v>0</v>
      </c>
      <c r="AQ32" s="104"/>
      <c r="AR32" s="104">
        <f>SUMPRODUCT(--WEEKDAY(C$3:AG$3,2)&gt;5,--((C32:AG32="DM"))+(C32:AG32="CS1")+((C32:AG32="CS2"))+(C32:AG32="SB1")+(C32:AG32="AE")+(C32:AG32="EM"))</f>
        <v>0</v>
      </c>
      <c r="AS32" s="104"/>
      <c r="AT32" s="104">
        <f>(AP32-AQ32)/2+(AR32-AS32)</f>
        <v>0</v>
      </c>
      <c r="AU32" s="104">
        <f>AH32+AI32+AJ32+AK32+AM32+AN32</f>
        <v>0</v>
      </c>
      <c r="AV32" s="104">
        <f>BF32+BG32+BI32+BD32+BB32+AZ32+BK32</f>
        <v>0</v>
      </c>
      <c r="AW32" s="159" t="e">
        <f>AT32+AX32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COUNTIF(C32:AG32,"*BRT*")</f>
        <v>0</v>
      </c>
      <c r="AZ32" s="159">
        <f>COUNTIF(D32:AH32,"*$BTP*")</f>
        <v>0</v>
      </c>
      <c r="BA32" s="159" t="e">
        <f>AZ32*('Setting key Duty'!$I$13+'Setting key Duty'!$I$12+'Setting key Duty'!$I$11)</f>
        <v>#VALUE!</v>
      </c>
      <c r="BB32" s="159">
        <f>COUNTIF(D32:AH32,"*$L*")</f>
        <v>0</v>
      </c>
      <c r="BC32" s="159" t="e">
        <f>BB32*('Setting key Duty'!$I$13+'Setting key Duty'!$I$9)</f>
        <v>#VALUE!</v>
      </c>
      <c r="BD32" s="159">
        <f>COUNTIF(D32:AH32,"*$M*")</f>
        <v>0</v>
      </c>
      <c r="BE32" s="159">
        <f>BD32*('Setting key Duty'!$I$8+'Setting key Duty'!$I$9+'Setting key Duty'!$I$12)</f>
        <v>0</v>
      </c>
      <c r="BF32" s="159">
        <f>COUNTIF(D32:AH32,"*$N*")</f>
        <v>0</v>
      </c>
      <c r="BG32" s="159">
        <f>COUNTIF(D32:AH32,"*$PM*")</f>
        <v>0</v>
      </c>
      <c r="BH32" s="159">
        <f>BG32*('Setting key Duty'!$I$9)</f>
        <v>0</v>
      </c>
      <c r="BI32" s="159">
        <f>COUNTIF(D32:AH32,"*$AM*")</f>
        <v>0</v>
      </c>
      <c r="BJ32" s="159">
        <f>BI32*('Setting key Duty'!$I$12+'Setting key Duty'!$I$8)</f>
        <v>0</v>
      </c>
      <c r="BK32" s="159">
        <f>COUNTIF(C32:AH32,"*$FC*")</f>
        <v>0</v>
      </c>
      <c r="BL32" s="159">
        <f>BK32*('Setting key Duty'!$J$11+'Setting key Duty'!$I$8)</f>
        <v>0</v>
      </c>
      <c r="BM32" s="159">
        <f>COUNTIF($C32:$AG32,BM$4)</f>
        <v>0</v>
      </c>
      <c r="BN32" s="159">
        <f>COUNTIF($C32:$AG32,BN$4)</f>
        <v>0</v>
      </c>
      <c r="BO32" s="159">
        <f>COUNTIF($C32:$AG32,BO$4)</f>
        <v>0</v>
      </c>
      <c r="BP32" s="160"/>
    </row>
    <row r="33" ht="19.5" customHeight="1" spans="1:68">
      <c r="A33" s="19"/>
      <c r="B33" s="14"/>
      <c r="C33" s="186"/>
      <c r="D33" s="186"/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  <c r="AA33" s="186"/>
      <c r="AB33" s="186"/>
      <c r="AC33" s="186"/>
      <c r="AD33" s="186"/>
      <c r="AE33" s="186"/>
      <c r="AF33" s="186"/>
      <c r="AG33" s="186"/>
      <c r="AH33" s="157">
        <f>COUNTIF($C33:$AG33,AH$4)</f>
        <v>0</v>
      </c>
      <c r="AI33" s="158">
        <f>COUNTIF($C33:$AG33,AI$4)</f>
        <v>0</v>
      </c>
      <c r="AJ33" s="157">
        <f>COUNTIF($C33:$AG33,AJ$4)</f>
        <v>0</v>
      </c>
      <c r="AK33" s="159">
        <f>COUNTIF($C33:$AG33,AK$4)</f>
        <v>0</v>
      </c>
      <c r="AL33" s="159">
        <f>COUNTIF($C33:$AG33,AL$4)</f>
        <v>0</v>
      </c>
      <c r="AM33" s="159">
        <f>COUNTIF($C33:$AG33,AM$4)</f>
        <v>0</v>
      </c>
      <c r="AN33" s="159">
        <f>COUNTIF($C33:$AG33,AN$4)</f>
        <v>0</v>
      </c>
      <c r="AO33" s="104"/>
      <c r="AP33" s="104">
        <f>SUMPRODUCT(--WEEKDAY(C$3:AG$3,2)&lt;6,--((C33:AG33="DM"))+(C33:AG33="CS1")+((C33:AG33="CS2"))+(C33:AG33="SB1")+(C33:AG33="AE")+(C33:AG33="EM"))</f>
        <v>0</v>
      </c>
      <c r="AQ33" s="104"/>
      <c r="AR33" s="104">
        <f>SUMPRODUCT(--WEEKDAY(C$3:AG$3,2)&gt;5,--((C33:AG33="DM"))+(C33:AG33="CS1")+((C33:AG33="CS2"))+(C33:AG33="SB1")+(C33:AG33="AE")+(C33:AG33="EM"))</f>
        <v>0</v>
      </c>
      <c r="AS33" s="104"/>
      <c r="AT33" s="104">
        <f>(AP33-AQ33)/2+(AR33-AS33)</f>
        <v>0</v>
      </c>
      <c r="AU33" s="104">
        <f>AH33+AI33+AJ33+AK33+AM33+AN33</f>
        <v>0</v>
      </c>
      <c r="AV33" s="104">
        <f>BF33+BG33+BI33+BD33+BB33+AZ33+BK33</f>
        <v>0</v>
      </c>
      <c r="AW33" s="159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COUNTIF(C33:AG33,"*BRT*")</f>
        <v>0</v>
      </c>
      <c r="AZ33" s="159">
        <f>COUNTIF(D33:AH33,"*$BTP*")</f>
        <v>0</v>
      </c>
      <c r="BA33" s="159" t="e">
        <f>AZ33*('Setting key Duty'!$I$13+'Setting key Duty'!$I$12+'Setting key Duty'!$I$11)</f>
        <v>#VALUE!</v>
      </c>
      <c r="BB33" s="159">
        <f>COUNTIF(D33:AH33,"*$L*")</f>
        <v>0</v>
      </c>
      <c r="BC33" s="159" t="e">
        <f>BB33*('Setting key Duty'!$I$13+'Setting key Duty'!$I$9)</f>
        <v>#VALUE!</v>
      </c>
      <c r="BD33" s="159">
        <f>COUNTIF(D33:AH33,"*$M*")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COUNTIF(D33:AH33,"*$PM*")</f>
        <v>0</v>
      </c>
      <c r="BH33" s="159">
        <f>BG33*('Setting key Duty'!$I$9)</f>
        <v>0</v>
      </c>
      <c r="BI33" s="159">
        <f>COUNTIF(D33:AH33,"*$AM*")</f>
        <v>0</v>
      </c>
      <c r="BJ33" s="159">
        <f>BI33*('Setting key Duty'!$I$12+'Setting key Duty'!$I$8)</f>
        <v>0</v>
      </c>
      <c r="BK33" s="159">
        <f>COUNTIF(C33:AH33,"*$FC*")</f>
        <v>0</v>
      </c>
      <c r="BL33" s="159">
        <f>BK33*('Setting key Duty'!$J$11+'Setting key Duty'!$I$8)</f>
        <v>0</v>
      </c>
      <c r="BM33" s="159">
        <f>COUNTIF($C33:$AG33,BM$4)</f>
        <v>0</v>
      </c>
      <c r="BN33" s="159">
        <f>COUNTIF($C33:$AG33,BN$4)</f>
        <v>0</v>
      </c>
      <c r="BO33" s="159">
        <f>COUNTIF($C33:$AG33,BO$4)</f>
        <v>0</v>
      </c>
      <c r="BP33" s="160"/>
    </row>
    <row r="34" ht="19.5" customHeight="1" spans="1:68">
      <c r="A34" s="19"/>
      <c r="B34" s="189" t="s">
        <v>228</v>
      </c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  <c r="AA34" s="186"/>
      <c r="AB34" s="186"/>
      <c r="AC34" s="186"/>
      <c r="AD34" s="186"/>
      <c r="AE34" s="186"/>
      <c r="AF34" s="186"/>
      <c r="AG34" s="186"/>
      <c r="AH34" s="157">
        <f>COUNTIF($C34:$AG34,AH$4)</f>
        <v>0</v>
      </c>
      <c r="AI34" s="158">
        <f>COUNTIF($C34:$AG34,AI$4)</f>
        <v>0</v>
      </c>
      <c r="AJ34" s="157">
        <f>COUNTIF($C34:$AG34,AJ$4)</f>
        <v>0</v>
      </c>
      <c r="AK34" s="191">
        <f>COUNTIF($C34:$AG34,AK$4)</f>
        <v>0</v>
      </c>
      <c r="AL34" s="191">
        <f>COUNTIF($C34:$AG34,AL$4)</f>
        <v>0</v>
      </c>
      <c r="AM34" s="191">
        <f>COUNTIF($C34:$AG34,AM$4)</f>
        <v>0</v>
      </c>
      <c r="AN34" s="191">
        <f>COUNTIF($C34:$AG34,AN$4)</f>
        <v>0</v>
      </c>
      <c r="AO34" s="192"/>
      <c r="AP34" s="192">
        <f>SUMPRODUCT(--WEEKDAY(C$3:AG$3,2)&lt;6,--((C34:AG34="DM"))+(C34:AG34="CS1")+((C34:AG34="CS2"))+(C34:AG34="SB1")+(C34:AG34="AE")+(C34:AG34="EM"))</f>
        <v>0</v>
      </c>
      <c r="AQ34" s="192"/>
      <c r="AR34" s="192">
        <f>SUMPRODUCT(--WEEKDAY(C$3:AG$3,2)&gt;5,--((C34:AG34="DM"))+(C34:AG34="CS1")+((C34:AG34="CS2"))+(C34:AG34="SB1")+(C34:AG34="AE")+(C34:AG34="EM"))</f>
        <v>0</v>
      </c>
      <c r="AS34" s="192"/>
      <c r="AT34" s="192">
        <f>(AP34-AQ34)/2+(AR34-AS34)</f>
        <v>0</v>
      </c>
      <c r="AU34" s="192">
        <f>AH34+AI34+AJ34+AK34+AM34+AN34</f>
        <v>0</v>
      </c>
      <c r="AV34" s="104">
        <f>BF34+BG34+BI34+BD34+BB34+AZ34+BK34</f>
        <v>0</v>
      </c>
      <c r="AW34" s="159" t="e">
        <f>AT34+AX34</f>
        <v>#VALUE!</v>
      </c>
      <c r="AX34" s="159" t="e">
        <f>(BI34*('Setting key Duty'!$I$8+'Setting key Duty'!$I$12))+(BG34*'Setting key Duty'!$I$9)+(BB34*('Setting key Duty'!$I$13+'Setting key Duty'!$I$9))+(AZ34*('Setting key Duty'!$I$13+'Setting key Duty'!$I$12+'Setting key Duty'!$I$11))+(BD34*('Setting key Duty'!$I$8+'Setting key Duty'!$I$9+'Setting key Duty'!$I$12))</f>
        <v>#VALUE!</v>
      </c>
      <c r="AY34" s="159">
        <f>COUNTIF(C34:AG34,"*BRT*")</f>
        <v>0</v>
      </c>
      <c r="AZ34" s="159">
        <f>COUNTIF(D34:AH34,"*$BTP*")</f>
        <v>0</v>
      </c>
      <c r="BA34" s="159" t="e">
        <f>AZ34*('Setting key Duty'!$I$13+'Setting key Duty'!$I$12+'Setting key Duty'!$I$11)</f>
        <v>#VALUE!</v>
      </c>
      <c r="BB34" s="159">
        <f>COUNTIF(D34:AH34,"*$L*")</f>
        <v>0</v>
      </c>
      <c r="BC34" s="159" t="e">
        <f>BB34*('Setting key Duty'!$I$13+'Setting key Duty'!$I$9)</f>
        <v>#VALUE!</v>
      </c>
      <c r="BD34" s="159">
        <f>COUNTIF(D34:AH34,"*$M*")</f>
        <v>0</v>
      </c>
      <c r="BE34" s="159">
        <f>BD34*('Setting key Duty'!$I$8+'Setting key Duty'!$I$9+'Setting key Duty'!$I$12)</f>
        <v>0</v>
      </c>
      <c r="BF34" s="159">
        <f>COUNTIF(D34:AH34,"*$N*")</f>
        <v>0</v>
      </c>
      <c r="BG34" s="159">
        <f>COUNTIF(D34:AH34,"*$PM*")</f>
        <v>0</v>
      </c>
      <c r="BH34" s="159">
        <f>BG34*('Setting key Duty'!$I$9)</f>
        <v>0</v>
      </c>
      <c r="BI34" s="159">
        <f>COUNTIF(D34:AH34,"*$AM*")</f>
        <v>0</v>
      </c>
      <c r="BJ34" s="159">
        <f>BI34*('Setting key Duty'!$I$12+'Setting key Duty'!$I$8)</f>
        <v>0</v>
      </c>
      <c r="BK34" s="159">
        <f>COUNTIF(C34:AH34,"*$FC*")</f>
        <v>0</v>
      </c>
      <c r="BL34" s="159">
        <f>BK34*('Setting key Duty'!$J$11+'Setting key Duty'!$I$8)</f>
        <v>0</v>
      </c>
      <c r="BM34" s="191">
        <f>COUNTIF($C34:$AG34,BM$4)</f>
        <v>0</v>
      </c>
      <c r="BN34" s="191">
        <f>COUNTIF($C34:$AG34,BN$4)</f>
        <v>0</v>
      </c>
      <c r="BO34" s="191">
        <f>COUNTIF($C34:$AG34,BO$4)</f>
        <v>0</v>
      </c>
      <c r="BP34" s="193"/>
    </row>
    <row r="35" ht="19.5" customHeight="1" spans="1:68">
      <c r="A35" s="19"/>
      <c r="B35" s="194"/>
      <c r="C35" s="195"/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7"/>
      <c r="AI35" s="198"/>
      <c r="AJ35" s="197"/>
      <c r="AK35" s="199"/>
      <c r="AL35" s="199"/>
      <c r="AM35" s="199"/>
      <c r="AN35" s="199"/>
      <c r="AO35" s="200"/>
      <c r="AP35" s="200"/>
      <c r="AQ35" s="200"/>
      <c r="AR35" s="200">
        <f>SUMPRODUCT(--WEEKDAY(C$3:AG$3,2)&gt;5,--((C35:AG35="DM"))+(C35:AG35="CS1")+((C35:AG35="CS2"))+(C35:AG35="SB1")+(C35:AG35="AE")+(C35:AG35="EM"))</f>
        <v>0</v>
      </c>
      <c r="AS35" s="200"/>
      <c r="AT35" s="200">
        <f>(AP35-AQ35)/2+(AR35-AS35)</f>
        <v>0</v>
      </c>
      <c r="AU35" s="200"/>
      <c r="AV35" s="200"/>
      <c r="AW35" s="199"/>
      <c r="AX35" s="199"/>
      <c r="AY35" s="199"/>
      <c r="AZ35" s="199"/>
      <c r="BA35" s="199"/>
      <c r="BB35" s="199"/>
      <c r="BC35" s="199"/>
      <c r="BD35" s="199"/>
      <c r="BE35" s="199"/>
      <c r="BF35" s="199"/>
      <c r="BG35" s="199"/>
      <c r="BH35" s="199"/>
      <c r="BI35" s="199"/>
      <c r="BJ35" s="199"/>
      <c r="BK35" s="199"/>
      <c r="BL35" s="199"/>
      <c r="BM35" s="199"/>
      <c r="BN35" s="199"/>
      <c r="BO35" s="199"/>
      <c r="BP35" s="201"/>
    </row>
    <row r="36" ht="19.5" customHeight="1" spans="1:68">
      <c r="A36" s="19"/>
      <c r="B36" s="202" t="s">
        <v>48</v>
      </c>
      <c r="C36" s="203" t="str">
        <f>VLOOKUP("DM",C4:C34,1,FALSE)</f>
        <v>DM</v>
      </c>
      <c r="D36" s="203" t="str">
        <f>VLOOKUP("DM",D4:D34,1,FALSE)</f>
        <v>DM</v>
      </c>
      <c r="E36" s="203" t="str">
        <f>VLOOKUP("DM",E4:E34,1,FALSE)</f>
        <v>DM</v>
      </c>
      <c r="F36" s="203" t="str">
        <f>VLOOKUP("DM",F4:F34,1,FALSE)</f>
        <v>DM</v>
      </c>
      <c r="G36" s="203" t="str">
        <f>VLOOKUP("DM",G4:G34,1,FALSE)</f>
        <v>DM</v>
      </c>
      <c r="H36" s="203" t="str">
        <f>VLOOKUP("DM",H4:H34,1,FALSE)</f>
        <v>DM</v>
      </c>
      <c r="I36" s="203" t="str">
        <f>VLOOKUP("DM",I4:I34,1,FALSE)</f>
        <v>DM</v>
      </c>
      <c r="J36" s="203" t="str">
        <f>VLOOKUP("DM",J4:J34,1,FALSE)</f>
        <v>DM</v>
      </c>
      <c r="K36" s="203" t="str">
        <f>VLOOKUP("DM",K4:K34,1,FALSE)</f>
        <v>DM</v>
      </c>
      <c r="L36" s="203" t="str">
        <f>VLOOKUP("DM",L4:L34,1,FALSE)</f>
        <v>DM</v>
      </c>
      <c r="M36" s="203" t="str">
        <f>VLOOKUP("DM",M4:M34,1,FALSE)</f>
        <v>DM</v>
      </c>
      <c r="N36" s="203" t="str">
        <f>VLOOKUP("DM",N4:N34,1,FALSE)</f>
        <v>DM</v>
      </c>
      <c r="O36" s="203" t="str">
        <f>VLOOKUP("DM",O4:O34,1,FALSE)</f>
        <v>DM</v>
      </c>
      <c r="P36" s="203" t="str">
        <f>VLOOKUP("DM",P4:P34,1,FALSE)</f>
        <v>DM</v>
      </c>
      <c r="Q36" s="203" t="str">
        <f>VLOOKUP("DM",Q4:Q34,1,FALSE)</f>
        <v>DM</v>
      </c>
      <c r="R36" s="203" t="str">
        <f>VLOOKUP("DM",R4:R34,1,FALSE)</f>
        <v>DM</v>
      </c>
      <c r="S36" s="203" t="str">
        <f>VLOOKUP("DM",S4:S34,1,FALSE)</f>
        <v>DM</v>
      </c>
      <c r="T36" s="203" t="str">
        <f>VLOOKUP("DM",T4:T34,1,FALSE)</f>
        <v>DM</v>
      </c>
      <c r="U36" s="203" t="str">
        <f>VLOOKUP("DM",U4:U34,1,FALSE)</f>
        <v>DM</v>
      </c>
      <c r="V36" s="203" t="str">
        <f>VLOOKUP("DM",V4:V34,1,FALSE)</f>
        <v>DM</v>
      </c>
      <c r="W36" s="203" t="str">
        <f>VLOOKUP("DM",W4:W34,1,FALSE)</f>
        <v>DM</v>
      </c>
      <c r="X36" s="203" t="str">
        <f>VLOOKUP("DM",X4:X34,1,FALSE)</f>
        <v>DM</v>
      </c>
      <c r="Y36" s="203" t="str">
        <f>VLOOKUP("DM",Y4:Y34,1,FALSE)</f>
        <v>DM</v>
      </c>
      <c r="Z36" s="203" t="str">
        <f>VLOOKUP("DM",Z4:Z34,1,FALSE)</f>
        <v>DM</v>
      </c>
      <c r="AA36" s="203" t="str">
        <f>VLOOKUP("DM",AA4:AA34,1,FALSE)</f>
        <v>DM</v>
      </c>
      <c r="AB36" s="203" t="str">
        <f>VLOOKUP("DM",AB4:AB34,1,FALSE)</f>
        <v>DM</v>
      </c>
      <c r="AC36" s="203" t="str">
        <f>VLOOKUP("DM",AC4:AC34,1,FALSE)</f>
        <v>DM</v>
      </c>
      <c r="AD36" s="203" t="str">
        <f>VLOOKUP("DM",AD4:AD34,1,FALSE)</f>
        <v>DM</v>
      </c>
      <c r="AE36" s="203" t="str">
        <f>VLOOKUP("DM",AE4:AE34,1,FALSE)</f>
        <v>DM</v>
      </c>
      <c r="AF36" s="203" t="str">
        <f>VLOOKUP("DM",AF4:AF34,1,FALSE)</f>
        <v>DM</v>
      </c>
      <c r="AG36" s="203" t="str">
        <f>VLOOKUP("DM",AG4:AG34,1,FALSE)</f>
        <v>DM</v>
      </c>
      <c r="AH36" s="157"/>
      <c r="AI36" s="158"/>
      <c r="AJ36" s="157"/>
      <c r="AK36" s="159"/>
      <c r="AL36" s="159"/>
      <c r="AM36" s="159"/>
      <c r="AN36" s="159"/>
      <c r="AO36" s="104"/>
      <c r="AP36" s="104"/>
      <c r="AQ36" s="104"/>
      <c r="AR36" s="104"/>
      <c r="AS36" s="104"/>
      <c r="AT36" s="104"/>
      <c r="AU36" s="104"/>
      <c r="AV36" s="104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4" t="s">
        <v>44</v>
      </c>
      <c r="C37" s="203" t="str">
        <f>VLOOKUP("CS1",C6:C34,1,FALSE)</f>
        <v>CS1</v>
      </c>
      <c r="D37" s="203" t="str">
        <f>VLOOKUP("CS1",D5:D34,1,FALSE)</f>
        <v>CS1</v>
      </c>
      <c r="E37" s="203" t="str">
        <f>VLOOKUP("CS1",E5:E34,1,FALSE)</f>
        <v>CS1</v>
      </c>
      <c r="F37" s="203" t="str">
        <f>VLOOKUP("CS1",F5:F34,1,FALSE)</f>
        <v>CS1</v>
      </c>
      <c r="G37" s="203" t="str">
        <f>VLOOKUP("CS1",G6:G34,1,FALSE)</f>
        <v>CS1</v>
      </c>
      <c r="H37" s="203" t="str">
        <f>VLOOKUP("CS1",H5:H34,1,FALSE)</f>
        <v>CS1</v>
      </c>
      <c r="I37" s="203" t="str">
        <f>VLOOKUP("CS1",I5:I34,1,FALSE)</f>
        <v>CS1</v>
      </c>
      <c r="J37" s="203" t="str">
        <f>VLOOKUP("CS1",J5:J34,1,FALSE)</f>
        <v>CS1</v>
      </c>
      <c r="K37" s="203" t="str">
        <f>VLOOKUP("CS1",K5:K34,1,FALSE)</f>
        <v>CS1</v>
      </c>
      <c r="L37" s="203" t="str">
        <f>VLOOKUP("CS1",L6:L34,1,FALSE)</f>
        <v>CS1</v>
      </c>
      <c r="M37" s="203" t="str">
        <f>VLOOKUP("CS1",M5:M34,1,FALSE)</f>
        <v>CS1</v>
      </c>
      <c r="N37" s="203" t="str">
        <f>VLOOKUP("CS1",N5:N34,1,FALSE)</f>
        <v>CS1</v>
      </c>
      <c r="O37" s="203" t="str">
        <f>VLOOKUP("CS1",O5:O34,1,FALSE)</f>
        <v>CS1</v>
      </c>
      <c r="P37" s="203" t="str">
        <f>VLOOKUP("CS1",P5:P34,1,FALSE)</f>
        <v>CS1</v>
      </c>
      <c r="Q37" s="203" t="str">
        <f>VLOOKUP("CS1",Q5:Q34,1,FALSE)</f>
        <v>CS1</v>
      </c>
      <c r="R37" s="203" t="str">
        <f>VLOOKUP("CS1",R5:R34,1,FALSE)</f>
        <v>CS1</v>
      </c>
      <c r="S37" s="203" t="str">
        <f>VLOOKUP("CS1",S5:S34,1,FALSE)</f>
        <v>CS1</v>
      </c>
      <c r="T37" s="203" t="str">
        <f>VLOOKUP("CS1",T5:T34,1,FALSE)</f>
        <v>CS1</v>
      </c>
      <c r="U37" s="203" t="str">
        <f>VLOOKUP("CS1",U5:U34,1,FALSE)</f>
        <v>CS1</v>
      </c>
      <c r="V37" s="203" t="str">
        <f>VLOOKUP("CS1",V5:V34,1,FALSE)</f>
        <v>CS1</v>
      </c>
      <c r="W37" s="203" t="str">
        <f>VLOOKUP("CS1",W5:W34,1,FALSE)</f>
        <v>CS1</v>
      </c>
      <c r="X37" s="203" t="str">
        <f>VLOOKUP("CS1",X6:X34,1,FALSE)</f>
        <v>CS1</v>
      </c>
      <c r="Y37" s="203" t="str">
        <f>VLOOKUP("CS1",Y6:Y34,1,FALSE)</f>
        <v>CS1</v>
      </c>
      <c r="Z37" s="203" t="str">
        <f>VLOOKUP("CS1",Z5:Z34,1,FALSE)</f>
        <v>CS1</v>
      </c>
      <c r="AA37" s="203" t="str">
        <f>VLOOKUP("CS1",AA6:AA34,1,FALSE)</f>
        <v>CS1</v>
      </c>
      <c r="AB37" s="203" t="str">
        <f>VLOOKUP("CS1",AB6:AB34,1,FALSE)</f>
        <v>CS1</v>
      </c>
      <c r="AC37" s="203" t="str">
        <f>VLOOKUP("CS1",AC5:AC34,1,FALSE)</f>
        <v>CS1</v>
      </c>
      <c r="AD37" s="203" t="str">
        <f>VLOOKUP("CS1",AD6:AD34,1,FALSE)</f>
        <v>CS1</v>
      </c>
      <c r="AE37" s="203" t="str">
        <f>VLOOKUP("CS1",AE5:AE34,1,FALSE)</f>
        <v>CS1</v>
      </c>
      <c r="AF37" s="203" t="str">
        <f>VLOOKUP("CS1",AF6:AF34,1,FALSE)</f>
        <v>CS1</v>
      </c>
      <c r="AG37" s="203" t="str">
        <f>VLOOKUP("CS1",AG5:AG34,1,FALSE)</f>
        <v>CS1</v>
      </c>
      <c r="AH37" s="157"/>
      <c r="AI37" s="158"/>
      <c r="AJ37" s="157"/>
      <c r="AK37" s="159"/>
      <c r="AL37" s="159"/>
      <c r="AM37" s="159"/>
      <c r="AN37" s="159"/>
      <c r="AO37" s="104"/>
      <c r="AP37" s="104"/>
      <c r="AQ37" s="104"/>
      <c r="AR37" s="104"/>
      <c r="AS37" s="104"/>
      <c r="AT37" s="104"/>
      <c r="AU37" s="104"/>
      <c r="AV37" s="104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5" t="s">
        <v>45</v>
      </c>
      <c r="C38" s="203" t="str">
        <f>VLOOKUP("CS2",C5:C34,1,FALSE)</f>
        <v>CS2</v>
      </c>
      <c r="D38" s="203" t="str">
        <f>VLOOKUP("CS2",D5:D34,1,FALSE)</f>
        <v>CS2</v>
      </c>
      <c r="E38" s="203" t="str">
        <f>VLOOKUP("CS2",E5:E34,1,FALSE)</f>
        <v>CS2</v>
      </c>
      <c r="F38" s="203" t="str">
        <f>VLOOKUP("CS2",F5:F34,1,FALSE)</f>
        <v>CS2</v>
      </c>
      <c r="G38" s="203" t="str">
        <f>VLOOKUP("CS2",G6:G34,1,FALSE)</f>
        <v>CS2</v>
      </c>
      <c r="H38" s="203" t="str">
        <f>VLOOKUP("CS2",H5:H34,1,FALSE)</f>
        <v>CS2</v>
      </c>
      <c r="I38" s="203" t="str">
        <f>VLOOKUP("CS2",I5:I34,1,FALSE)</f>
        <v>CS2</v>
      </c>
      <c r="J38" s="203" t="str">
        <f>VLOOKUP("CS2",J5:J34,1,FALSE)</f>
        <v>CS2</v>
      </c>
      <c r="K38" s="203" t="str">
        <f>VLOOKUP("CS2",K5:K34,1,FALSE)</f>
        <v>CS2</v>
      </c>
      <c r="L38" s="203" t="str">
        <f>VLOOKUP("CS2",L6:L34,1,FALSE)</f>
        <v>CS2</v>
      </c>
      <c r="M38" s="203" t="str">
        <f>VLOOKUP("CS2",M5:M34,1,FALSE)</f>
        <v>CS2</v>
      </c>
      <c r="N38" s="203" t="str">
        <f>VLOOKUP("CS2",N5:N34,1,FALSE)</f>
        <v>CS2</v>
      </c>
      <c r="O38" s="203" t="str">
        <f>VLOOKUP("CS2",O5:O34,1,FALSE)</f>
        <v>CS2</v>
      </c>
      <c r="P38" s="203" t="str">
        <f>VLOOKUP("CS2",P5:P34,1,FALSE)</f>
        <v>CS2</v>
      </c>
      <c r="Q38" s="203" t="str">
        <f>VLOOKUP("CS2",Q5:Q34,1,FALSE)</f>
        <v>CS2</v>
      </c>
      <c r="R38" s="203" t="str">
        <f>VLOOKUP("CS2",R5:R34,1,FALSE)</f>
        <v>CS2</v>
      </c>
      <c r="S38" s="203" t="str">
        <f>VLOOKUP("CS2",S5:S34,1,FALSE)</f>
        <v>CS2</v>
      </c>
      <c r="T38" s="203" t="str">
        <f>VLOOKUP("CS2",T5:T34,1,FALSE)</f>
        <v>CS2</v>
      </c>
      <c r="U38" s="203" t="str">
        <f>VLOOKUP("CS2",U5:U34,1,FALSE)</f>
        <v>CS2</v>
      </c>
      <c r="V38" s="203" t="str">
        <f>VLOOKUP("CS2",V5:V34,1,FALSE)</f>
        <v>CS2</v>
      </c>
      <c r="W38" s="203" t="str">
        <f>VLOOKUP("CS2",W5:W34,1,FALSE)</f>
        <v>CS2</v>
      </c>
      <c r="X38" s="203" t="str">
        <f>VLOOKUP("CS2",X5:X34,1,FALSE)</f>
        <v>CS2</v>
      </c>
      <c r="Y38" s="203" t="str">
        <f>VLOOKUP("CS2",Y6:Y34,1,FALSE)</f>
        <v>CS2</v>
      </c>
      <c r="Z38" s="203" t="str">
        <f>VLOOKUP("CS2",Z5:Z34,1,FALSE)</f>
        <v>CS2</v>
      </c>
      <c r="AA38" s="203" t="str">
        <f>VLOOKUP("CS2",AA6:AA34,1,FALSE)</f>
        <v>CS2</v>
      </c>
      <c r="AB38" s="203" t="str">
        <f>VLOOKUP("CS2",AB6:AB34,1,FALSE)</f>
        <v>CS2</v>
      </c>
      <c r="AC38" s="203" t="str">
        <f>VLOOKUP("CS2",AC5:AC34,1,FALSE)</f>
        <v>CS2</v>
      </c>
      <c r="AD38" s="203" t="str">
        <f>VLOOKUP("CS2",AD6:AD34,1,FALSE)</f>
        <v>CS2</v>
      </c>
      <c r="AE38" s="203" t="str">
        <f>VLOOKUP("CS2",AE5:AE34,1,FALSE)</f>
        <v>CS2</v>
      </c>
      <c r="AF38" s="203" t="str">
        <f>VLOOKUP("CS2",AF6:AF34,1,FALSE)</f>
        <v>CS2</v>
      </c>
      <c r="AG38" s="203" t="str">
        <f>VLOOKUP("CS2",AG5:AG34,1,FALSE)</f>
        <v>CS2</v>
      </c>
      <c r="AH38" s="157"/>
      <c r="AI38" s="158"/>
      <c r="AJ38" s="157"/>
      <c r="AK38" s="159"/>
      <c r="AL38" s="159"/>
      <c r="AM38" s="159"/>
      <c r="AN38" s="159"/>
      <c r="AO38" s="104"/>
      <c r="AP38" s="104"/>
      <c r="AQ38" s="104"/>
      <c r="AR38" s="104"/>
      <c r="AS38" s="104"/>
      <c r="AT38" s="104"/>
      <c r="AU38" s="104"/>
      <c r="AV38" s="104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  <row r="39" ht="19.5" customHeight="1" spans="1:68">
      <c r="A39" s="19"/>
      <c r="B39" s="206" t="s">
        <v>50</v>
      </c>
      <c r="C39" s="203" t="e">
        <f>VLOOKUP("SB1",C6:C34,1,FALSE)</f>
        <v>#N/A</v>
      </c>
      <c r="D39" s="203" t="e">
        <f>VLOOKUP("SB1",D5:D34,1,FALSE)</f>
        <v>#N/A</v>
      </c>
      <c r="E39" s="203" t="str">
        <f>VLOOKUP("SB1",E5:E34,1,FALSE)</f>
        <v>SB1</v>
      </c>
      <c r="F39" s="203" t="str">
        <f>VLOOKUP("SB1",F5:F34,1,FALSE)</f>
        <v>SB1</v>
      </c>
      <c r="G39" s="203" t="str">
        <f>VLOOKUP("SB1",G6:G34,1,FALSE)</f>
        <v>SB1</v>
      </c>
      <c r="H39" s="203" t="str">
        <f>VLOOKUP("SB1",H5:H34,1,FALSE)</f>
        <v>SB1</v>
      </c>
      <c r="I39" s="203" t="str">
        <f>VLOOKUP("SB1",I5:I34,1,FALSE)</f>
        <v>SB1</v>
      </c>
      <c r="J39" s="203" t="str">
        <f>VLOOKUP("SB1",J5:J34,1,FALSE)</f>
        <v>SB1</v>
      </c>
      <c r="K39" s="203" t="str">
        <f>VLOOKUP("SB1",K5:K34,1,FALSE)</f>
        <v>SB1</v>
      </c>
      <c r="L39" s="203" t="str">
        <f>VLOOKUP("SB1",L6:L34,1,FALSE)</f>
        <v>SB1</v>
      </c>
      <c r="M39" s="203" t="str">
        <f>VLOOKUP("SB1",M5:M34,1,FALSE)</f>
        <v>SB1</v>
      </c>
      <c r="N39" s="203" t="str">
        <f>VLOOKUP("SB1",N5:N34,1,FALSE)</f>
        <v>SB1</v>
      </c>
      <c r="O39" s="203" t="str">
        <f>VLOOKUP("SB1",O5:O34,1,FALSE)</f>
        <v>SB1</v>
      </c>
      <c r="P39" s="203" t="str">
        <f>VLOOKUP("SB1",P5:P34,1,FALSE)</f>
        <v>SB1</v>
      </c>
      <c r="Q39" s="203" t="str">
        <f>VLOOKUP("SB1",Q5:Q34,1,FALSE)</f>
        <v>SB1</v>
      </c>
      <c r="R39" s="203" t="str">
        <f>VLOOKUP("SB1",R5:R34,1,FALSE)</f>
        <v>SB1</v>
      </c>
      <c r="S39" s="203" t="str">
        <f>VLOOKUP("SB1",S5:S34,1,FALSE)</f>
        <v>SB1</v>
      </c>
      <c r="T39" s="203" t="str">
        <f>VLOOKUP("SB1",T5:T34,1,FALSE)</f>
        <v>SB1</v>
      </c>
      <c r="U39" s="203" t="str">
        <f>VLOOKUP("SB1",U5:U34,1,FALSE)</f>
        <v>SB1</v>
      </c>
      <c r="V39" s="203" t="str">
        <f>VLOOKUP("SB1",V5:V34,1,FALSE)</f>
        <v>SB1</v>
      </c>
      <c r="W39" s="203" t="str">
        <f>VLOOKUP("SB1",W5:W34,1,FALSE)</f>
        <v>SB1</v>
      </c>
      <c r="X39" s="203" t="e">
        <f>VLOOKUP("SB1",X6:X34,1,FALSE)</f>
        <v>#N/A</v>
      </c>
      <c r="Y39" s="203" t="e">
        <f>VLOOKUP("SB1",Y6:Y34,1,FALSE)</f>
        <v>#N/A</v>
      </c>
      <c r="Z39" s="203" t="e">
        <f>VLOOKUP("SB1",Z5:Z34,1,FALSE)</f>
        <v>#N/A</v>
      </c>
      <c r="AA39" s="203" t="str">
        <f>VLOOKUP("SB1",AA6:AA34,1,FALSE)</f>
        <v>SB1</v>
      </c>
      <c r="AB39" s="203" t="str">
        <f>VLOOKUP("SB1",AB6:AB34,1,FALSE)</f>
        <v>SB1</v>
      </c>
      <c r="AC39" s="203" t="str">
        <f>VLOOKUP("SB1",AC5:AC34,1,FALSE)</f>
        <v>SB1</v>
      </c>
      <c r="AD39" s="203" t="str">
        <f>VLOOKUP("SB1",AD6:AD34,1,FALSE)</f>
        <v>SB1</v>
      </c>
      <c r="AE39" s="203" t="str">
        <f>VLOOKUP("SB1",AE5:AE34,1,FALSE)</f>
        <v>SB1</v>
      </c>
      <c r="AF39" s="203" t="str">
        <f>VLOOKUP("SB1",AF6:AF34,1,FALSE)</f>
        <v>SB1</v>
      </c>
      <c r="AG39" s="203" t="str">
        <f>VLOOKUP("SB1",AG5:AG34,1,FALSE)</f>
        <v>SB1</v>
      </c>
      <c r="AH39" s="157"/>
      <c r="AI39" s="158"/>
      <c r="AJ39" s="157"/>
      <c r="AK39" s="159"/>
      <c r="AL39" s="159"/>
      <c r="AM39" s="159"/>
      <c r="AN39" s="159"/>
      <c r="AO39" s="104"/>
      <c r="AP39" s="104"/>
      <c r="AQ39" s="104"/>
      <c r="AR39" s="104"/>
      <c r="AS39" s="104"/>
      <c r="AT39" s="104"/>
      <c r="AU39" s="104"/>
      <c r="AV39" s="104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/>
      <c r="B40" s="207" t="s">
        <v>56</v>
      </c>
      <c r="C40" s="203" t="e">
        <f>VLOOKUP("SB2",C6:C34,1,FALSE)</f>
        <v>#N/A</v>
      </c>
      <c r="D40" s="203" t="e">
        <f>VLOOKUP("SB2",D5:D34,1,FALSE)</f>
        <v>#N/A</v>
      </c>
      <c r="E40" s="203" t="str">
        <f>VLOOKUP("SB2",E5:E34,1,FALSE)</f>
        <v>SB2</v>
      </c>
      <c r="F40" s="203" t="str">
        <f>VLOOKUP("SB2",F5:F34,1,FALSE)</f>
        <v>SB2</v>
      </c>
      <c r="G40" s="203" t="str">
        <f>VLOOKUP("SB2",G6:G34,1,FALSE)</f>
        <v>SB2</v>
      </c>
      <c r="H40" s="203" t="str">
        <f>VLOOKUP("SB2",H5:H34,1,FALSE)</f>
        <v>SB2</v>
      </c>
      <c r="I40" s="203" t="str">
        <f>VLOOKUP("SB2",I5:I34,1,FALSE)</f>
        <v>SB2</v>
      </c>
      <c r="J40" s="203" t="str">
        <f>VLOOKUP("SB2",J5:J34,1,FALSE)</f>
        <v>SB2</v>
      </c>
      <c r="K40" s="203" t="str">
        <f>VLOOKUP("SB2",K5:K34,1,FALSE)</f>
        <v>SB2</v>
      </c>
      <c r="L40" s="203" t="str">
        <f>VLOOKUP("SB2",L6:L34,1,FALSE)</f>
        <v>SB2</v>
      </c>
      <c r="M40" s="203" t="str">
        <f>VLOOKUP("SB2",M5:M34,1,FALSE)</f>
        <v>SB2</v>
      </c>
      <c r="N40" s="203" t="str">
        <f>VLOOKUP("SB2",N5:N34,1,FALSE)</f>
        <v>SB2</v>
      </c>
      <c r="O40" s="203" t="str">
        <f>VLOOKUP("SB2",O5:O34,1,FALSE)</f>
        <v>SB2</v>
      </c>
      <c r="P40" s="203" t="str">
        <f>VLOOKUP("SB2",P5:P34,1,FALSE)</f>
        <v>SB2</v>
      </c>
      <c r="Q40" s="203" t="e">
        <f>VLOOKUP("SB2",Q5:Q34,1,FALSE)</f>
        <v>#N/A</v>
      </c>
      <c r="R40" s="203" t="str">
        <f>VLOOKUP("SB2",R5:R34,1,FALSE)</f>
        <v>SB2</v>
      </c>
      <c r="S40" s="203" t="str">
        <f>VLOOKUP("SB2",S5:S34,1,FALSE)</f>
        <v>SB2</v>
      </c>
      <c r="T40" s="203" t="str">
        <f>VLOOKUP("SB2",T5:T34,1,FALSE)</f>
        <v>SB2</v>
      </c>
      <c r="U40" s="203" t="str">
        <f>VLOOKUP("SB2",U5:U34,1,FALSE)</f>
        <v>SB2</v>
      </c>
      <c r="V40" s="203" t="str">
        <f>VLOOKUP("SB2",V5:V34,1,FALSE)</f>
        <v>SB2</v>
      </c>
      <c r="W40" s="203" t="e">
        <f>VLOOKUP("SB2",W5:W34,1,FALSE)</f>
        <v>#N/A</v>
      </c>
      <c r="X40" s="203" t="e">
        <f>VLOOKUP("SB2",X6:X34,1,FALSE)</f>
        <v>#N/A</v>
      </c>
      <c r="Y40" s="203" t="e">
        <f>VLOOKUP("SB2",Y6:Y34,1,FALSE)</f>
        <v>#N/A</v>
      </c>
      <c r="Z40" s="203" t="e">
        <f>VLOOKUP("SB2",Z5:Z34,1,FALSE)</f>
        <v>#N/A</v>
      </c>
      <c r="AA40" s="203" t="str">
        <f>VLOOKUP("SB2",AA6:AA34,1,FALSE)</f>
        <v>SB2</v>
      </c>
      <c r="AB40" s="203" t="str">
        <f>VLOOKUP("SB2",AB6:AB34,1,FALSE)</f>
        <v>SB2</v>
      </c>
      <c r="AC40" s="203" t="str">
        <f>VLOOKUP("SB2",AC5:AC34,1,FALSE)</f>
        <v>SB2</v>
      </c>
      <c r="AD40" s="203" t="str">
        <f>VLOOKUP("SB2",AD6:AD34,1,FALSE)</f>
        <v>SB2</v>
      </c>
      <c r="AE40" s="203" t="str">
        <f>VLOOKUP("SB2",AE5:AE34,1,FALSE)</f>
        <v>SB2</v>
      </c>
      <c r="AF40" s="203" t="str">
        <f>VLOOKUP("SB2",AF6:AF34,1,FALSE)</f>
        <v>SB2</v>
      </c>
      <c r="AG40" s="203" t="str">
        <f>VLOOKUP("SB2",AG5:AG34,1,FALSE)</f>
        <v>SB2</v>
      </c>
      <c r="AH40" s="157"/>
      <c r="AI40" s="158"/>
      <c r="AJ40" s="157"/>
      <c r="AK40" s="159"/>
      <c r="AL40" s="159"/>
      <c r="AM40" s="159"/>
      <c r="AN40" s="159"/>
      <c r="AO40" s="104"/>
      <c r="AP40" s="104"/>
      <c r="AQ40" s="104"/>
      <c r="AR40" s="104"/>
      <c r="AS40" s="104"/>
      <c r="AT40" s="104"/>
      <c r="AU40" s="104"/>
      <c r="AV40" s="104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  <row r="41" ht="19.5" customHeight="1" spans="1:68">
      <c r="A41" s="19"/>
      <c r="B41" s="208" t="s">
        <v>62</v>
      </c>
      <c r="C41" s="203" t="str">
        <f>VLOOKUP("AE",C6:C34,1,FALSE)</f>
        <v>AE</v>
      </c>
      <c r="D41" s="203" t="str">
        <f>VLOOKUP("AE",D5:D34,1,FALSE)</f>
        <v>AE</v>
      </c>
      <c r="E41" s="203" t="str">
        <f>VLOOKUP("AE",E5:E34,1,FALSE)</f>
        <v>AE</v>
      </c>
      <c r="F41" s="203" t="str">
        <f>VLOOKUP("AE",F5:F34,1,FALSE)</f>
        <v>AE</v>
      </c>
      <c r="G41" s="203" t="str">
        <f>VLOOKUP("AE",G6:G34,1,FALSE)</f>
        <v>AE</v>
      </c>
      <c r="H41" s="203" t="str">
        <f>VLOOKUP("AE",H5:H34,1,FALSE)</f>
        <v>AE</v>
      </c>
      <c r="I41" s="203" t="str">
        <f>VLOOKUP("AE",I5:I34,1,FALSE)</f>
        <v>AE</v>
      </c>
      <c r="J41" s="203" t="str">
        <f>VLOOKUP("AE",J5:J34,1,FALSE)</f>
        <v>AE</v>
      </c>
      <c r="K41" s="203" t="str">
        <f>VLOOKUP("AE",K5:K34,1,FALSE)</f>
        <v>AE</v>
      </c>
      <c r="L41" s="203" t="str">
        <f>VLOOKUP("AE",L6:L34,1,FALSE)</f>
        <v>AE</v>
      </c>
      <c r="M41" s="203" t="str">
        <f>VLOOKUP("AE",M5:M34,1,FALSE)</f>
        <v>AE</v>
      </c>
      <c r="N41" s="203" t="str">
        <f>VLOOKUP("AE",N5:N34,1,FALSE)</f>
        <v>AE</v>
      </c>
      <c r="O41" s="203" t="str">
        <f>VLOOKUP("AE",O5:O34,1,FALSE)</f>
        <v>AE</v>
      </c>
      <c r="P41" s="203" t="str">
        <f>VLOOKUP("AE",P5:P34,1,FALSE)</f>
        <v>AE</v>
      </c>
      <c r="Q41" s="203" t="str">
        <f>VLOOKUP("AE",Q5:Q34,1,FALSE)</f>
        <v>AE</v>
      </c>
      <c r="R41" s="203" t="str">
        <f>VLOOKUP("AE",R5:R34,1,FALSE)</f>
        <v>AE</v>
      </c>
      <c r="S41" s="203" t="str">
        <f>VLOOKUP("AE",S5:S34,1,FALSE)</f>
        <v>AE</v>
      </c>
      <c r="T41" s="203" t="str">
        <f>VLOOKUP("AE",T5:T34,1,FALSE)</f>
        <v>AE</v>
      </c>
      <c r="U41" s="203" t="str">
        <f>VLOOKUP("AE",U5:U34,1,FALSE)</f>
        <v>AE</v>
      </c>
      <c r="V41" s="203" t="str">
        <f>VLOOKUP("AE",V5:V34,1,FALSE)</f>
        <v>AE</v>
      </c>
      <c r="W41" s="203" t="str">
        <f>VLOOKUP("AE",W5:W34,1,FALSE)</f>
        <v>AE</v>
      </c>
      <c r="X41" s="203" t="str">
        <f>VLOOKUP("AE",X6:X34,1,FALSE)</f>
        <v>AE</v>
      </c>
      <c r="Y41" s="203" t="str">
        <f>VLOOKUP("AE",Y6:Y34,1,FALSE)</f>
        <v>AE</v>
      </c>
      <c r="Z41" s="203" t="str">
        <f>VLOOKUP("AE",Z5:Z34,1,FALSE)</f>
        <v>AE</v>
      </c>
      <c r="AA41" s="203" t="str">
        <f>VLOOKUP("AE",AA6:AA34,1,FALSE)</f>
        <v>AE</v>
      </c>
      <c r="AB41" s="203" t="str">
        <f>VLOOKUP("AE",AB6:AB34,1,FALSE)</f>
        <v>AE</v>
      </c>
      <c r="AC41" s="203" t="str">
        <f>VLOOKUP("AE",AC5:AC34,1,FALSE)</f>
        <v>AE</v>
      </c>
      <c r="AD41" s="203" t="str">
        <f>VLOOKUP("AE",AD6:AD34,1,FALSE)</f>
        <v>AE</v>
      </c>
      <c r="AE41" s="203" t="str">
        <f>VLOOKUP("AE",AE5:AE34,1,FALSE)</f>
        <v>AE</v>
      </c>
      <c r="AF41" s="203" t="str">
        <f>VLOOKUP("AE",AF6:AF34,1,FALSE)</f>
        <v>AE</v>
      </c>
      <c r="AG41" s="203" t="str">
        <f>VLOOKUP("AE",AG5:AG34,1,FALSE)</f>
        <v>AE</v>
      </c>
      <c r="AH41" s="157"/>
      <c r="AI41" s="158"/>
      <c r="AJ41" s="157"/>
      <c r="AK41" s="159"/>
      <c r="AL41" s="159"/>
      <c r="AM41" s="159"/>
      <c r="AN41" s="159"/>
      <c r="AO41" s="104"/>
      <c r="AP41" s="104"/>
      <c r="AQ41" s="104"/>
      <c r="AR41" s="104"/>
      <c r="AS41" s="104"/>
      <c r="AT41" s="104"/>
      <c r="AU41" s="104"/>
      <c r="AV41" s="104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0"/>
    </row>
  </sheetData>
  <mergeCells count="1">
    <mergeCell ref="C1:S1"/>
  </mergeCells>
  <conditionalFormatting sqref="C3:AG34 AH11">
    <cfRule type="expression" dxfId="135" priority="16">
      <formula>WEEKDAY(C$3,2)&gt;5</formula>
    </cfRule>
  </conditionalFormatting>
  <conditionalFormatting sqref="AA4:AA41 C5:Z41 AB5:AG41 AH11">
    <cfRule type="cellIs" dxfId="136" priority="1" operator="equal">
      <formula>"B"</formula>
    </cfRule>
    <cfRule type="cellIs" dxfId="136" priority="2" operator="equal">
      <formula>"AL"</formula>
    </cfRule>
    <cfRule type="cellIs" dxfId="137" priority="3" operator="equal">
      <formula>"DM"</formula>
    </cfRule>
    <cfRule type="cellIs" dxfId="138" priority="4" operator="equal">
      <formula>"CS1"</formula>
    </cfRule>
    <cfRule type="cellIs" dxfId="139" priority="5" operator="equal">
      <formula>"CS2"</formula>
    </cfRule>
    <cfRule type="cellIs" dxfId="140" priority="6" operator="equal">
      <formula>"SB1"</formula>
    </cfRule>
    <cfRule type="cellIs" dxfId="141" priority="7" operator="equal">
      <formula>"SB2"</formula>
    </cfRule>
    <cfRule type="cellIs" dxfId="142" priority="8" operator="equal">
      <formula>"AE"</formula>
    </cfRule>
  </conditionalFormatting>
  <conditionalFormatting sqref="AA4:AA34 C5:Z34 AB5:AG34 AH11">
    <cfRule type="cellIs" dxfId="136" priority="10" operator="equal">
      <formula>"DB"</formula>
    </cfRule>
    <cfRule type="containsText" dxfId="143" priority="11" operator="between" text="$AM">
      <formula>NOT(ISERROR(SEARCH("$AM",C4)))</formula>
    </cfRule>
    <cfRule type="containsText" dxfId="144" priority="12" operator="between" text="$PM">
      <formula>NOT(ISERROR(SEARCH("$PM",C4)))</formula>
    </cfRule>
    <cfRule type="containsText" dxfId="145" priority="13" operator="between" text="$L">
      <formula>NOT(ISERROR(SEARCH("$L",C4)))</formula>
    </cfRule>
    <cfRule type="containsText" dxfId="146" priority="14" operator="between" text="$BTP">
      <formula>NOT(ISERROR(SEARCH("$BTP",C4)))</formula>
    </cfRule>
    <cfRule type="containsText" dxfId="147" priority="15" operator="between" text="$M">
      <formula>NOT(ISERROR(SEARCH("$M",C4)))</formula>
    </cfRule>
    <cfRule type="containsText" dxfId="148" priority="17" operator="between" text="$N">
      <formula>NOT(ISERROR(SEARCH("$N",C4)))</formula>
    </cfRule>
    <cfRule type="containsText" dxfId="149" priority="18" operator="between" text="$FC">
      <formula>NOT(ISERROR(SEARCH("$FC",C4)))</formula>
    </cfRule>
    <cfRule type="containsText" dxfId="150" priority="19" operator="between" text="OAL">
      <formula>NOT(ISERROR(SEARCH("OAL",C4)))</formula>
    </cfRule>
    <cfRule type="containsText" dxfId="151" priority="20" operator="between" text="S+">
      <formula>NOT(ISERROR(SEARCH("S+",C4)))</formula>
    </cfRule>
    <cfRule type="containsText" dxfId="152" priority="21" operator="between" text="EX-D">
      <formula>NOT(ISERROR(SEARCH("EX-D",C4)))</formula>
    </cfRule>
  </conditionalFormatting>
  <conditionalFormatting sqref="C5:R31 S5:S26 T5:AG31 S28:S32">
    <cfRule type="containsText" dxfId="153" priority="22" operator="between" text="VACC">
      <formula>NOT(ISERROR(SEARCH("VACC",C5)))</formula>
    </cfRule>
  </conditionalFormatting>
  <conditionalFormatting sqref="BO5:BP10 BO12:BP34">
    <cfRule type="cellIs" dxfId="154" priority="9" operator="lessThan">
      <formula>1</formula>
    </cfRule>
  </conditionalFormatting>
  <dataValidations count="2">
    <dataValidation type="list" allowBlank="1" sqref="C5:D5 F5:K5 M5:Z5 AB5:AE5 AG5 C6:AB6 AD6:AG6 C7:AG7 C8:W8 Y8:AG8 C9:I9 K9:N9 Q9:AG9 C10:G10 I10:AB10 AD10:AG10 D11:H11 J11:M11 O11:T11 V11:AA11 AC11:AE11 AG11:AH11 C12:K12 M12:AG12 D13:J13 L13:Q13 S13:AG13 C14:L14 N14:AC14 AF14:AG14 C15:M15 O15:Y15 AA15:AE15 AG15 C16 E16:U16 W16 Y16 AA16:AG16 C20:L20 N20:Q20 S20:AG20 C21:E21 G21:L21 N21:O21 Q21:Y21 AA21:AC21 AE21:AG21 E22:T22 V22:AD22 AG22 E23:N23 P23 R23:S23 U23:AB23 AD23:AG23 C24:M24 C25:L25 C26 G26:AC26 AE26:AG26 C27:R27 T27:Y27 AA27:AG27 C28:H28 K28:V28 X28:AG28 C29:M29 O29:Q29 S29:U29 W29:AG29 C30:V30 X30 Z30:AG30 C31:J31 L31:O31 R31:U31 W31:Z31 AB31:AG31 C32:R32 T32:AG32 C22:C23 C33:AG34 O24:AG25 C17:AG19" showDropDown="1">
      <formula1>'Setting key Duty'!$B$7:$B$56</formula1>
    </dataValidation>
    <dataValidation type="list" allowBlank="1" sqref="C35:AG41" showDropDown="1">
      <formula1>'Setting key Duty'!$B$7:$B$23</formula1>
    </dataValidation>
  </dataValidations>
  <pageMargins left="0.75" right="0.75" top="1" bottom="1" header="0.5" footer="0.5"/>
  <headerFooter/>
  <legacy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P41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33" width="9.24761904761905" customWidth="1"/>
    <col min="34" max="40" width="9.38095238095238" hidden="1" customWidth="1" outlineLevel="1"/>
    <col min="41" max="41" width="1.75238095238095" customWidth="1" collapsed="1"/>
    <col min="42" max="43" width="4.5047619047619" customWidth="1" outlineLevel="1"/>
    <col min="44" max="44" width="10" customWidth="1" outlineLevel="1"/>
    <col min="45" max="46" width="4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0</v>
      </c>
      <c r="B1" s="123" t="s">
        <v>1</v>
      </c>
      <c r="C1" s="610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2" t="s">
        <v>150</v>
      </c>
      <c r="D2" s="131" t="s">
        <v>151</v>
      </c>
      <c r="E2" s="131"/>
      <c r="F2" s="131"/>
      <c r="G2" s="131"/>
      <c r="H2" s="641" t="s">
        <v>152</v>
      </c>
      <c r="I2" s="131"/>
      <c r="J2" s="132"/>
      <c r="K2" s="131"/>
      <c r="L2" s="132"/>
      <c r="M2" s="635"/>
      <c r="N2" s="641" t="s">
        <v>153</v>
      </c>
      <c r="O2" s="641" t="s">
        <v>154</v>
      </c>
      <c r="P2" s="132"/>
      <c r="Q2" s="132"/>
      <c r="R2" s="132"/>
      <c r="S2" s="642" t="s">
        <v>155</v>
      </c>
      <c r="T2" s="641" t="s">
        <v>156</v>
      </c>
      <c r="U2" s="641" t="s">
        <v>157</v>
      </c>
      <c r="V2" s="642" t="s">
        <v>158</v>
      </c>
      <c r="W2" s="132"/>
      <c r="X2" s="132" t="s">
        <v>159</v>
      </c>
      <c r="Y2" s="132" t="s">
        <v>159</v>
      </c>
      <c r="Z2" s="132" t="s">
        <v>159</v>
      </c>
      <c r="AA2" s="131"/>
      <c r="AB2" s="642" t="s">
        <v>160</v>
      </c>
      <c r="AC2" s="641" t="s">
        <v>161</v>
      </c>
      <c r="AD2" s="140"/>
      <c r="AE2" s="140"/>
      <c r="AF2" s="140"/>
      <c r="AG2" s="643" t="s">
        <v>162</v>
      </c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44927</v>
      </c>
      <c r="D3" s="140">
        <f>C3+1</f>
        <v>44928</v>
      </c>
      <c r="E3" s="140">
        <f>D3+1</f>
        <v>44929</v>
      </c>
      <c r="F3" s="140">
        <f>E3+1</f>
        <v>44930</v>
      </c>
      <c r="G3" s="140">
        <f>F3+1</f>
        <v>44931</v>
      </c>
      <c r="H3" s="140">
        <f>G3+1</f>
        <v>44932</v>
      </c>
      <c r="I3" s="140">
        <f>H3+1</f>
        <v>44933</v>
      </c>
      <c r="J3" s="140">
        <f>I3+1</f>
        <v>44934</v>
      </c>
      <c r="K3" s="140">
        <f>J3+1</f>
        <v>44935</v>
      </c>
      <c r="L3" s="140">
        <f>K3+1</f>
        <v>44936</v>
      </c>
      <c r="M3" s="140">
        <f>L3+1</f>
        <v>44937</v>
      </c>
      <c r="N3" s="140">
        <f>M3+1</f>
        <v>44938</v>
      </c>
      <c r="O3" s="140">
        <f>N3+1</f>
        <v>44939</v>
      </c>
      <c r="P3" s="140">
        <f>O3+1</f>
        <v>44940</v>
      </c>
      <c r="Q3" s="140">
        <f>P3+1</f>
        <v>44941</v>
      </c>
      <c r="R3" s="140">
        <f>Q3+1</f>
        <v>44942</v>
      </c>
      <c r="S3" s="140">
        <f>R3+1</f>
        <v>44943</v>
      </c>
      <c r="T3" s="140">
        <f>S3+1</f>
        <v>44944</v>
      </c>
      <c r="U3" s="140">
        <f>T3+1</f>
        <v>44945</v>
      </c>
      <c r="V3" s="140">
        <f>U3+1</f>
        <v>44946</v>
      </c>
      <c r="W3" s="140">
        <f>V3+1</f>
        <v>44947</v>
      </c>
      <c r="X3" s="140">
        <f>W3+1</f>
        <v>44948</v>
      </c>
      <c r="Y3" s="140">
        <f>X3+1</f>
        <v>44949</v>
      </c>
      <c r="Z3" s="140">
        <f>Y3+1</f>
        <v>44950</v>
      </c>
      <c r="AA3" s="140">
        <f>Z3+1</f>
        <v>44951</v>
      </c>
      <c r="AB3" s="140">
        <f>AA3+1</f>
        <v>44952</v>
      </c>
      <c r="AC3" s="140">
        <f>AB3+1</f>
        <v>44953</v>
      </c>
      <c r="AD3" s="140">
        <f>AC3+1</f>
        <v>44954</v>
      </c>
      <c r="AE3" s="140">
        <f>AD3+1</f>
        <v>44955</v>
      </c>
      <c r="AF3" s="140">
        <f>AE3+1</f>
        <v>44956</v>
      </c>
      <c r="AG3" s="140">
        <f>AF3+1</f>
        <v>44957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4" t="s">
        <v>18</v>
      </c>
      <c r="AX3" s="144" t="s">
        <v>19</v>
      </c>
      <c r="AY3" s="144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Sun</v>
      </c>
      <c r="D4" s="147" t="str">
        <f>TEXT(D3,"ddd")</f>
        <v>Mon</v>
      </c>
      <c r="E4" s="147" t="str">
        <f>TEXT(E3,"ddd")</f>
        <v>Tue</v>
      </c>
      <c r="F4" s="147" t="str">
        <f>TEXT(F3,"ddd")</f>
        <v>Wed</v>
      </c>
      <c r="G4" s="147" t="str">
        <f>TEXT(G3,"ddd")</f>
        <v>Thu</v>
      </c>
      <c r="H4" s="147" t="str">
        <f>TEXT(H3,"ddd")</f>
        <v>Fri</v>
      </c>
      <c r="I4" s="147" t="str">
        <f>TEXT(I3,"ddd")</f>
        <v>Sat</v>
      </c>
      <c r="J4" s="147" t="str">
        <f>TEXT(J3,"ddd")</f>
        <v>Sun</v>
      </c>
      <c r="K4" s="147" t="str">
        <f>TEXT(K3,"ddd")</f>
        <v>Mon</v>
      </c>
      <c r="L4" s="147" t="str">
        <f>TEXT(L3,"ddd")</f>
        <v>Tue</v>
      </c>
      <c r="M4" s="147" t="str">
        <f>TEXT(M3,"ddd")</f>
        <v>Wed</v>
      </c>
      <c r="N4" s="147" t="str">
        <f>TEXT(N3,"ddd")</f>
        <v>Thu</v>
      </c>
      <c r="O4" s="147" t="str">
        <f>TEXT(O3,"ddd")</f>
        <v>Fri</v>
      </c>
      <c r="P4" s="147" t="str">
        <f>TEXT(P3,"ddd")</f>
        <v>Sat</v>
      </c>
      <c r="Q4" s="147" t="str">
        <f>TEXT(Q3,"ddd")</f>
        <v>Sun</v>
      </c>
      <c r="R4" s="147"/>
      <c r="S4" s="147"/>
      <c r="T4" s="147"/>
      <c r="U4" s="147" t="str">
        <f>TEXT(U3,"ddd")</f>
        <v>Thu</v>
      </c>
      <c r="V4" s="147" t="str">
        <f>TEXT(V3,"ddd")</f>
        <v>Fri</v>
      </c>
      <c r="W4" s="147" t="str">
        <f>TEXT(W3,"ddd")</f>
        <v>Sat</v>
      </c>
      <c r="X4" s="147" t="str">
        <f>TEXT(X3,"ddd")</f>
        <v>Sun</v>
      </c>
      <c r="Y4" s="147" t="str">
        <f>TEXT(Y3,"ddd")</f>
        <v>Mon</v>
      </c>
      <c r="Z4" s="147" t="str">
        <f>TEXT(Z3,"ddd")</f>
        <v>Tue</v>
      </c>
      <c r="AA4" s="147" t="str">
        <f>TEXT(AA3,"ddd")</f>
        <v>Wed</v>
      </c>
      <c r="AB4" s="147" t="str">
        <f>TEXT(AB3,"ddd")</f>
        <v>Thu</v>
      </c>
      <c r="AC4" s="147" t="str">
        <f>TEXT(AC3,"ddd")</f>
        <v>Fri</v>
      </c>
      <c r="AD4" s="147" t="str">
        <f>TEXT(AD3,"ddd")</f>
        <v>Sat</v>
      </c>
      <c r="AE4" s="147" t="str">
        <f>TEXT(AE3,"ddd")</f>
        <v>Sun</v>
      </c>
      <c r="AF4" s="147" t="str">
        <f>TEXT(AF3,"ddd")</f>
        <v>Mon</v>
      </c>
      <c r="AG4" s="147" t="str">
        <f>TEXT(AG3,"ddd")</f>
        <v>Tue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0"/>
      <c r="AP4" s="150"/>
      <c r="AQ4" s="150"/>
      <c r="AR4" s="150"/>
      <c r="AS4" s="150"/>
      <c r="AT4" s="150"/>
      <c r="AU4" s="150"/>
      <c r="AV4" s="150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644"/>
      <c r="B5" s="86" t="s">
        <v>41</v>
      </c>
      <c r="C5" s="645"/>
      <c r="D5" s="645"/>
      <c r="F5" s="645"/>
      <c r="G5" s="645"/>
      <c r="H5" s="645"/>
      <c r="I5" s="645"/>
      <c r="J5" s="645"/>
      <c r="K5" s="645"/>
      <c r="M5" s="645"/>
      <c r="N5" s="645" t="s">
        <v>163</v>
      </c>
      <c r="O5" s="645"/>
      <c r="P5" s="645"/>
      <c r="Q5" s="645"/>
      <c r="R5" s="645"/>
      <c r="S5" s="645"/>
      <c r="T5" s="645"/>
      <c r="U5" s="645" t="s">
        <v>164</v>
      </c>
      <c r="V5" s="645"/>
      <c r="W5" s="645"/>
      <c r="X5" s="645"/>
      <c r="Y5" s="646"/>
      <c r="Z5" s="645"/>
      <c r="AB5" s="645" t="s">
        <v>165</v>
      </c>
      <c r="AC5" s="645" t="s">
        <v>166</v>
      </c>
      <c r="AD5" s="645"/>
      <c r="AE5" s="645"/>
      <c r="AG5" s="645"/>
      <c r="AH5" s="647">
        <f>COUNTIF($C5:$AG5,AH$4)</f>
        <v>0</v>
      </c>
      <c r="AI5" s="648">
        <f>COUNTIF($C5:$AG5,AI$4)</f>
        <v>0</v>
      </c>
      <c r="AJ5" s="647">
        <f>COUNTIF($C5:$AG5,AJ$4)</f>
        <v>0</v>
      </c>
      <c r="AK5" s="159">
        <f>COUNTIF($C5:$AG5,AK$4)</f>
        <v>0</v>
      </c>
      <c r="AL5" s="159">
        <f>COUNTIF($C5:$AG5,AL$4)</f>
        <v>0</v>
      </c>
      <c r="AM5" s="159">
        <f>COUNTIF($C5:$AG5,AM$4)</f>
        <v>0</v>
      </c>
      <c r="AN5" s="159">
        <f>COUNTIF($C5:$AG5,AN$4)</f>
        <v>0</v>
      </c>
      <c r="AO5" s="104"/>
      <c r="AP5" s="104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0</v>
      </c>
      <c r="AV5" s="104">
        <f>BF5+BG5+BI5+BD5+BB5+AZ5+BK5</f>
        <v>4</v>
      </c>
      <c r="AW5" s="159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COUNTIF(C5:AG5,"*BRT*")</f>
        <v>0</v>
      </c>
      <c r="AZ5" s="159">
        <f>COUNTIF(D5:AH5,"*$BTP*")</f>
        <v>0</v>
      </c>
      <c r="BA5" s="159" t="e">
        <f>AZ5*('Setting key Duty'!$I$13+'Setting key Duty'!$I$12+'Setting key Duty'!$I$11)</f>
        <v>#VALUE!</v>
      </c>
      <c r="BB5" s="159">
        <f>COUNTIF(D5:AH5,"*$L*")</f>
        <v>0</v>
      </c>
      <c r="BC5" s="159" t="e">
        <f>BB5*('Setting key Duty'!$I$13+'Setting key Duty'!$I$9)</f>
        <v>#VALUE!</v>
      </c>
      <c r="BD5" s="159">
        <f>COUNTIF(D5:AH5,"*$M*")</f>
        <v>0</v>
      </c>
      <c r="BE5" s="159">
        <f>BD5*('Setting key Duty'!$I$8+'Setting key Duty'!$I$9+'Setting key Duty'!$I$12)</f>
        <v>0</v>
      </c>
      <c r="BF5" s="159">
        <f>COUNTIF(D5:AH5,"*$N*")</f>
        <v>0</v>
      </c>
      <c r="BG5" s="159">
        <f>COUNTIF(D5:AH5,"*$PM*")</f>
        <v>0</v>
      </c>
      <c r="BH5" s="159">
        <f>BG5*('Setting key Duty'!$I$9)</f>
        <v>0</v>
      </c>
      <c r="BI5" s="159">
        <f>COUNTIF(D5:AH5,"*$AM*")</f>
        <v>4</v>
      </c>
      <c r="BJ5" s="159">
        <f>BI5*('Setting key Duty'!$I$12+'Setting key Duty'!$I$8)</f>
        <v>1.75</v>
      </c>
      <c r="BK5" s="159">
        <f>COUNTIF(D5:AH5,"*$FC*")</f>
        <v>0</v>
      </c>
      <c r="BL5" s="159">
        <f>BK5*('Setting key Duty'!$J$11+'Setting key Duty'!$I$8)</f>
        <v>0</v>
      </c>
      <c r="BM5" s="159">
        <f>COUNTIF($C5:$AG5,BM$4)</f>
        <v>0</v>
      </c>
      <c r="BN5" s="159">
        <f>COUNTIF($C5:$AG5,BN$4)</f>
        <v>0</v>
      </c>
      <c r="BO5" s="159">
        <f>COUNTIF($C5:$AG5,BO$4)</f>
        <v>0</v>
      </c>
      <c r="BP5" s="160"/>
    </row>
    <row r="6" ht="19.5" customHeight="1" spans="1:68">
      <c r="A6" s="649"/>
      <c r="B6" s="16" t="s">
        <v>49</v>
      </c>
      <c r="C6" s="185"/>
      <c r="D6" s="185"/>
      <c r="E6" s="185"/>
      <c r="F6" s="185"/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D6" s="185"/>
      <c r="AE6" s="185"/>
      <c r="AF6" s="185"/>
      <c r="AG6" s="185"/>
      <c r="AH6" s="650">
        <f>COUNTIF($C6:$AG6,AH$4)</f>
        <v>0</v>
      </c>
      <c r="AI6" s="651">
        <f>COUNTIF($C6:$AG6,AI$4)</f>
        <v>0</v>
      </c>
      <c r="AJ6" s="650">
        <f>COUNTIF($C6:$AG6,AJ$4)</f>
        <v>0</v>
      </c>
      <c r="AK6" s="652">
        <f>COUNTIF($C6:$AG6,AK$4)</f>
        <v>0</v>
      </c>
      <c r="AL6" s="652">
        <f>COUNTIF($C6:$AG6,AL$4)</f>
        <v>0</v>
      </c>
      <c r="AM6" s="652">
        <f>COUNTIF($C6:$AG6,AM$4)</f>
        <v>0</v>
      </c>
      <c r="AN6" s="652">
        <f>COUNTIF($C6:$AG6,AN$4)</f>
        <v>0</v>
      </c>
      <c r="AO6" s="653"/>
      <c r="AP6" s="653">
        <f>SUMPRODUCT(--WEEKDAY(C$3:AG$3,2)&lt;6,--((C6:AG6="DM"))+(C6:AG6="CS1")+((C6:AG6="CS2"))+(C6:AG6="SB1")+(C6:AG6="AE")+(C6:AG6="EM"))</f>
        <v>0</v>
      </c>
      <c r="AQ6" s="653"/>
      <c r="AR6" s="653">
        <f>SUMPRODUCT(--WEEKDAY(C$3:AG$3,2)&gt;5,--((C6:AG6="DM"))+(C6:AG6="CS1")+((C6:AG6="CS2"))+(C6:AG6="SB1")+(C6:AG6="AE")+(C6:AG6="EM"))</f>
        <v>0</v>
      </c>
      <c r="AS6" s="653"/>
      <c r="AT6" s="653">
        <f>(AP6-AQ6)/2+(AR6-AS6)</f>
        <v>0</v>
      </c>
      <c r="AU6" s="653">
        <f>AH6+AI6+AJ6+AK6+AM6+AN6</f>
        <v>0</v>
      </c>
      <c r="AV6" s="653">
        <f>BF6+BG6+BI6+BD6+BB6+AZ6+BK6</f>
        <v>0</v>
      </c>
      <c r="AW6" s="652" t="e">
        <f>AT6+AX6</f>
        <v>#VALUE!</v>
      </c>
      <c r="AX6" s="652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652">
        <f>COUNTIF(C6:AG6,"*BRT*")</f>
        <v>0</v>
      </c>
      <c r="AZ6" s="652">
        <f>COUNTIF(D6:AH6,"*$BTP*")</f>
        <v>0</v>
      </c>
      <c r="BA6" s="652" t="e">
        <f>AZ6*('Setting key Duty'!$I$13+'Setting key Duty'!$I$12+'Setting key Duty'!$I$11)</f>
        <v>#VALUE!</v>
      </c>
      <c r="BB6" s="652">
        <f>COUNTIF(D6:AH6,"*$L*")</f>
        <v>0</v>
      </c>
      <c r="BC6" s="652" t="e">
        <f>BB6*('Setting key Duty'!$I$13+'Setting key Duty'!$I$9)</f>
        <v>#VALUE!</v>
      </c>
      <c r="BD6" s="652">
        <f>COUNTIF(D6:AH6,"*$M*")</f>
        <v>0</v>
      </c>
      <c r="BE6" s="652">
        <f>BD6*('Setting key Duty'!$I$8+'Setting key Duty'!$I$9+'Setting key Duty'!$I$12)</f>
        <v>0</v>
      </c>
      <c r="BF6" s="652">
        <f>COUNTIF(D6:AH6,"*$N*")</f>
        <v>0</v>
      </c>
      <c r="BG6" s="652">
        <f>COUNTIF(D6:AH6,"*$PM*")</f>
        <v>0</v>
      </c>
      <c r="BH6" s="652">
        <f>BG6*('Setting key Duty'!$I$9)</f>
        <v>0</v>
      </c>
      <c r="BI6" s="652">
        <f>COUNTIF(D6:AH6,"*$AM*")</f>
        <v>0</v>
      </c>
      <c r="BJ6" s="652">
        <f>BI6*('Setting key Duty'!$I$12+'Setting key Duty'!$I$8)</f>
        <v>0</v>
      </c>
      <c r="BK6" s="652">
        <f>COUNTIF(D6:AH6,"*$FC*")</f>
        <v>0</v>
      </c>
      <c r="BL6" s="652">
        <f>BK6*('Setting key Duty'!$J$11+'Setting key Duty'!$I$8)</f>
        <v>0</v>
      </c>
      <c r="BM6" s="652">
        <f>COUNTIF($C6:$AG6,BM$4)</f>
        <v>0</v>
      </c>
      <c r="BN6" s="652">
        <f>COUNTIF($C6:$AG6,BN$4)</f>
        <v>0</v>
      </c>
      <c r="BO6" s="652">
        <f>COUNTIF($C6:$AG6,BO$4)</f>
        <v>0</v>
      </c>
      <c r="BP6" s="654"/>
    </row>
    <row r="7" ht="19.5" customHeight="1" spans="1:68">
      <c r="A7" s="644"/>
      <c r="B7" s="655" t="s">
        <v>54</v>
      </c>
      <c r="C7" s="645"/>
      <c r="D7" s="645"/>
      <c r="E7" s="645"/>
      <c r="F7" s="645"/>
      <c r="G7" s="645"/>
      <c r="H7" s="645"/>
      <c r="I7" s="645"/>
      <c r="J7" s="645"/>
      <c r="K7" s="645"/>
      <c r="L7" s="645"/>
      <c r="M7" s="645"/>
      <c r="N7" s="645"/>
      <c r="O7" s="645"/>
      <c r="P7" s="646"/>
      <c r="Q7" s="646"/>
      <c r="R7" s="645"/>
      <c r="S7" s="645"/>
      <c r="T7" s="645"/>
      <c r="U7" s="645"/>
      <c r="V7" s="645"/>
      <c r="W7" s="645"/>
      <c r="X7" s="645"/>
      <c r="Y7" s="645"/>
      <c r="Z7" s="645"/>
      <c r="AA7" s="645"/>
      <c r="AB7" s="645"/>
      <c r="AC7" s="645"/>
      <c r="AD7" s="645"/>
      <c r="AE7" s="645"/>
      <c r="AF7" s="645"/>
      <c r="AG7" s="645"/>
      <c r="AH7" s="647">
        <f>COUNTIF($C7:$AG7,AH$4)</f>
        <v>0</v>
      </c>
      <c r="AI7" s="648">
        <f>COUNTIF($C7:$AG7,AI$4)</f>
        <v>0</v>
      </c>
      <c r="AJ7" s="647">
        <f>COUNTIF($C7:$AG7,AJ$4)</f>
        <v>0</v>
      </c>
      <c r="AK7" s="159">
        <f>COUNTIF($C7:$AG7,AK$4)</f>
        <v>0</v>
      </c>
      <c r="AL7" s="159">
        <f>COUNTIF($C7:$AG7,AL$4)</f>
        <v>0</v>
      </c>
      <c r="AM7" s="159">
        <f>COUNTIF($C7:$AG7,AM$4)</f>
        <v>0</v>
      </c>
      <c r="AN7" s="159">
        <f>COUNTIF($C7:$AG7,AN$4)</f>
        <v>0</v>
      </c>
      <c r="AO7" s="104"/>
      <c r="AP7" s="104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0</v>
      </c>
      <c r="AV7" s="104">
        <f>BF7+BG7+BI7+BD7+BB7+AZ7+BK7</f>
        <v>0</v>
      </c>
      <c r="AW7" s="159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COUNTIF(C7:AG7,"*BRT*")</f>
        <v>0</v>
      </c>
      <c r="AZ7" s="159">
        <f>COUNTIF(D7:AH7,"*$BTP*")</f>
        <v>0</v>
      </c>
      <c r="BA7" s="159" t="e">
        <f>AZ7*('Setting key Duty'!$I$13+'Setting key Duty'!$I$12+'Setting key Duty'!$I$11)</f>
        <v>#VALUE!</v>
      </c>
      <c r="BB7" s="159">
        <f>COUNTIF(D7:AH7,"*$L*")</f>
        <v>0</v>
      </c>
      <c r="BC7" s="159" t="e">
        <f>BB7*('Setting key Duty'!$I$13+'Setting key Duty'!$I$9)</f>
        <v>#VALUE!</v>
      </c>
      <c r="BD7" s="159">
        <f>COUNTIF(D7:AH7,"*$M*")</f>
        <v>0</v>
      </c>
      <c r="BE7" s="159">
        <f>BD7*('Setting key Duty'!$I$8+'Setting key Duty'!$I$9+'Setting key Duty'!$I$12)</f>
        <v>0</v>
      </c>
      <c r="BF7" s="159">
        <f>COUNTIF(D7:AH7,"*$N*")</f>
        <v>0</v>
      </c>
      <c r="BG7" s="159">
        <f>COUNTIF(D7:AH7,"*$PM*")</f>
        <v>0</v>
      </c>
      <c r="BH7" s="159">
        <f>BG7*('Setting key Duty'!$I$9)</f>
        <v>0</v>
      </c>
      <c r="BI7" s="159">
        <f>COUNTIF(D7:AH7,"*$AM*")</f>
        <v>0</v>
      </c>
      <c r="BJ7" s="159">
        <f>BI7*('Setting key Duty'!$I$12+'Setting key Duty'!$I$8)</f>
        <v>0</v>
      </c>
      <c r="BK7" s="159">
        <f>COUNTIF(D7:AH7,"*$FC*")</f>
        <v>0</v>
      </c>
      <c r="BL7" s="159">
        <f>BK7*('Setting key Duty'!$J$11+'Setting key Duty'!$I$8)</f>
        <v>0</v>
      </c>
      <c r="BM7" s="159">
        <f>COUNTIF($C7:$AG7,BM$4)</f>
        <v>0</v>
      </c>
      <c r="BN7" s="159">
        <f>COUNTIF($C7:$AG7,BN$4)</f>
        <v>0</v>
      </c>
      <c r="BO7" s="159">
        <f>COUNTIF($C7:$AG7,BO$4)</f>
        <v>0</v>
      </c>
      <c r="BP7" s="160"/>
    </row>
    <row r="8" ht="19.5" customHeight="1" spans="1:68">
      <c r="A8" s="649"/>
      <c r="B8" s="16" t="s">
        <v>58</v>
      </c>
      <c r="C8" s="185"/>
      <c r="D8" s="185"/>
      <c r="E8" s="185"/>
      <c r="F8" s="185"/>
      <c r="G8" s="185"/>
      <c r="H8" s="185"/>
      <c r="I8" s="185"/>
      <c r="J8" s="185"/>
      <c r="K8" s="185"/>
      <c r="L8" s="185"/>
      <c r="M8" s="185"/>
      <c r="N8" s="185"/>
      <c r="O8" s="185"/>
      <c r="P8" s="185"/>
      <c r="Q8" s="185"/>
      <c r="R8" s="185"/>
      <c r="S8" s="185"/>
      <c r="T8" s="185"/>
      <c r="U8" s="185"/>
      <c r="V8" s="185"/>
      <c r="W8" s="185"/>
      <c r="X8" s="276"/>
      <c r="Y8" s="185"/>
      <c r="Z8" s="185"/>
      <c r="AA8" s="185"/>
      <c r="AB8" s="185"/>
      <c r="AC8" s="185"/>
      <c r="AD8" s="185"/>
      <c r="AE8" s="185"/>
      <c r="AF8" s="185"/>
      <c r="AG8" s="185"/>
      <c r="AH8" s="650">
        <f>COUNTIF($C8:$AG8,AH$4)</f>
        <v>0</v>
      </c>
      <c r="AI8" s="651">
        <f>COUNTIF($C8:$AG8,AI$4)</f>
        <v>0</v>
      </c>
      <c r="AJ8" s="650">
        <f>COUNTIF($C8:$AG8,AJ$4)</f>
        <v>0</v>
      </c>
      <c r="AK8" s="652">
        <f>COUNTIF($C8:$AG8,AK$4)</f>
        <v>0</v>
      </c>
      <c r="AL8" s="652">
        <f>COUNTIF($C8:$AG8,AL$4)</f>
        <v>0</v>
      </c>
      <c r="AM8" s="652">
        <f>COUNTIF($C8:$AG8,AM$4)</f>
        <v>0</v>
      </c>
      <c r="AN8" s="652">
        <f>COUNTIF($C8:$AG8,AN$4)</f>
        <v>0</v>
      </c>
      <c r="AO8" s="653"/>
      <c r="AP8" s="653">
        <f>SUMPRODUCT(--WEEKDAY(C$3:AG$3,2)&lt;6,--((C8:AG8="DM"))+(C8:AG8="CS1")+((C8:AG8="CS2"))+(C8:AG8="SB1")+(C8:AG8="AE")+(C8:AG8="EM"))</f>
        <v>0</v>
      </c>
      <c r="AQ8" s="653"/>
      <c r="AR8" s="653">
        <f>SUMPRODUCT(--WEEKDAY(C$3:AG$3,2)&gt;5,--((C8:AG8="DM"))+(C8:AG8="CS1")+((C8:AG8="CS2"))+(C8:AG8="SB1")+(C8:AG8="AE")+(C8:AG8="EM"))</f>
        <v>0</v>
      </c>
      <c r="AS8" s="653"/>
      <c r="AT8" s="653">
        <f>(AP8-AQ8)/2+(AR8-AS8)</f>
        <v>0</v>
      </c>
      <c r="AU8" s="653">
        <f>AH8+AI8+AJ8+AK8+AM8+AN8</f>
        <v>0</v>
      </c>
      <c r="AV8" s="653">
        <f>BF8+BG8+BI8+BD8+BB8+AZ8+BK8</f>
        <v>0</v>
      </c>
      <c r="AW8" s="652" t="e">
        <f>AT8+AX8</f>
        <v>#VALUE!</v>
      </c>
      <c r="AX8" s="652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652">
        <f>COUNTIF(C8:AG8,"*BRT*")</f>
        <v>0</v>
      </c>
      <c r="AZ8" s="652">
        <f>COUNTIF(D8:AH8,"*$BTP*")</f>
        <v>0</v>
      </c>
      <c r="BA8" s="652" t="e">
        <f>AZ8*('Setting key Duty'!$I$13+'Setting key Duty'!$I$12+'Setting key Duty'!$I$11)</f>
        <v>#VALUE!</v>
      </c>
      <c r="BB8" s="652">
        <f>COUNTIF(D8:AH8,"*$L*")</f>
        <v>0</v>
      </c>
      <c r="BC8" s="652" t="e">
        <f>BB8*('Setting key Duty'!$I$13+'Setting key Duty'!$I$9)</f>
        <v>#VALUE!</v>
      </c>
      <c r="BD8" s="652">
        <f>COUNTIF(D8:AH8,"*$M*")</f>
        <v>0</v>
      </c>
      <c r="BE8" s="652">
        <f>BD8*('Setting key Duty'!$I$8+'Setting key Duty'!$I$9+'Setting key Duty'!$I$12)</f>
        <v>0</v>
      </c>
      <c r="BF8" s="652">
        <f>COUNTIF(D8:AH8,"*$N*")</f>
        <v>0</v>
      </c>
      <c r="BG8" s="652">
        <f>COUNTIF(D8:AH8,"*$PM*")</f>
        <v>0</v>
      </c>
      <c r="BH8" s="652">
        <f>BG8*('Setting key Duty'!$I$9)</f>
        <v>0</v>
      </c>
      <c r="BI8" s="652">
        <f>COUNTIF(D8:AH8,"*$AM*")</f>
        <v>0</v>
      </c>
      <c r="BJ8" s="652">
        <f>BI8*('Setting key Duty'!$I$12+'Setting key Duty'!$I$8)</f>
        <v>0</v>
      </c>
      <c r="BK8" s="652">
        <f>COUNTIF(D8:AH8,"*$FC*")</f>
        <v>0</v>
      </c>
      <c r="BL8" s="652">
        <f>BK8*('Setting key Duty'!$J$11+'Setting key Duty'!$I$8)</f>
        <v>0</v>
      </c>
      <c r="BM8" s="652">
        <f>COUNTIF($C8:$AG8,BM$4)</f>
        <v>0</v>
      </c>
      <c r="BN8" s="652">
        <f>COUNTIF($C8:$AG8,BN$4)</f>
        <v>0</v>
      </c>
      <c r="BO8" s="652">
        <f>COUNTIF($C8:$AG8,BO$4)</f>
        <v>0</v>
      </c>
      <c r="BP8" s="654"/>
    </row>
    <row r="9" ht="19.5" customHeight="1" spans="1:68">
      <c r="A9" s="644"/>
      <c r="B9" s="86" t="s">
        <v>61</v>
      </c>
      <c r="C9" s="645"/>
      <c r="D9" s="645"/>
      <c r="E9" s="645"/>
      <c r="F9" s="645"/>
      <c r="G9" s="645"/>
      <c r="H9" s="646" t="s">
        <v>167</v>
      </c>
      <c r="I9" s="645"/>
      <c r="J9" s="465"/>
      <c r="K9" s="645"/>
      <c r="L9" s="645"/>
      <c r="M9" s="645"/>
      <c r="N9" s="645" t="s">
        <v>168</v>
      </c>
      <c r="P9" s="656"/>
      <c r="Q9" s="646"/>
      <c r="R9" s="645"/>
      <c r="S9" s="645" t="s">
        <v>169</v>
      </c>
      <c r="T9" s="645"/>
      <c r="U9" s="645"/>
      <c r="V9" s="645"/>
      <c r="W9" s="645"/>
      <c r="X9" s="645"/>
      <c r="Y9" s="646"/>
      <c r="Z9" s="645"/>
      <c r="AA9" s="645"/>
      <c r="AB9" s="645" t="s">
        <v>170</v>
      </c>
      <c r="AC9" s="645"/>
      <c r="AD9" s="645"/>
      <c r="AE9" s="645"/>
      <c r="AF9" s="645" t="s">
        <v>163</v>
      </c>
      <c r="AG9" s="645" t="s">
        <v>171</v>
      </c>
      <c r="AH9" s="647">
        <f>COUNTIF($C9:$AG9,AH$4)</f>
        <v>0</v>
      </c>
      <c r="AI9" s="648">
        <f>COUNTIF($C9:$AG9,AI$4)</f>
        <v>0</v>
      </c>
      <c r="AJ9" s="647">
        <f>COUNTIF($C9:$AG9,AJ$4)</f>
        <v>0</v>
      </c>
      <c r="AK9" s="159">
        <f>COUNTIF($C9:$AG9,AK$4)</f>
        <v>0</v>
      </c>
      <c r="AL9" s="159">
        <f>COUNTIF($C9:$AG9,AL$4)</f>
        <v>0</v>
      </c>
      <c r="AM9" s="159">
        <f>COUNTIF($C9:$AG9,AM$4)</f>
        <v>0</v>
      </c>
      <c r="AN9" s="159">
        <f>COUNTIF($C9:$AG9,AN$4)</f>
        <v>0</v>
      </c>
      <c r="AO9" s="104"/>
      <c r="AP9" s="104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0</v>
      </c>
      <c r="AV9" s="104">
        <f>BF9+BG9+BI9+BD9+BB9+AZ9+BK9</f>
        <v>6</v>
      </c>
      <c r="AW9" s="159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COUNTIF(C9:AG9,"*BRT*")</f>
        <v>0</v>
      </c>
      <c r="AZ9" s="159">
        <f>COUNTIF(D9:AH9,"*$BTP*")</f>
        <v>0</v>
      </c>
      <c r="BA9" s="159" t="e">
        <f>AZ9*('Setting key Duty'!$I$13+'Setting key Duty'!$I$12+'Setting key Duty'!$I$11)</f>
        <v>#VALUE!</v>
      </c>
      <c r="BB9" s="159">
        <f>COUNTIF(D9:AH9,"*$L*")</f>
        <v>0</v>
      </c>
      <c r="BC9" s="159" t="e">
        <f>BB9*('Setting key Duty'!$I$13+'Setting key Duty'!$I$9)</f>
        <v>#VALUE!</v>
      </c>
      <c r="BD9" s="159">
        <f>COUNTIF(D9:AH9,"*$M*")</f>
        <v>0</v>
      </c>
      <c r="BE9" s="159">
        <f>BD9*('Setting key Duty'!$I$8+'Setting key Duty'!$I$9+'Setting key Duty'!$I$12)</f>
        <v>0</v>
      </c>
      <c r="BF9" s="159">
        <f>COUNTIF(D9:AH9,"*$N*")</f>
        <v>0</v>
      </c>
      <c r="BG9" s="159">
        <f>COUNTIF(D9:AH9,"*$PM*")</f>
        <v>0</v>
      </c>
      <c r="BH9" s="159">
        <f>BG9*('Setting key Duty'!$I$9)</f>
        <v>0</v>
      </c>
      <c r="BI9" s="159">
        <f>COUNTIF(D9:AH9,"*$AM*")</f>
        <v>6</v>
      </c>
      <c r="BJ9" s="159">
        <f>BI9*('Setting key Duty'!$I$12+'Setting key Duty'!$I$8)</f>
        <v>2.625</v>
      </c>
      <c r="BK9" s="159">
        <f>COUNTIF(D9:AH9,"*$FC*")</f>
        <v>0</v>
      </c>
      <c r="BL9" s="159">
        <f>BK9*('Setting key Duty'!$J$11+'Setting key Duty'!$I$8)</f>
        <v>0</v>
      </c>
      <c r="BM9" s="159">
        <f>COUNTIF($C9:$AG9,BM$4)</f>
        <v>0</v>
      </c>
      <c r="BN9" s="159">
        <f>COUNTIF($C9:$AG9,BN$4)</f>
        <v>0</v>
      </c>
      <c r="BO9" s="159">
        <f>COUNTIF($C9:$AG9,BO$4)</f>
        <v>0</v>
      </c>
      <c r="BP9" s="160"/>
    </row>
    <row r="10" ht="19.5" customHeight="1" spans="1:68">
      <c r="A10" s="649"/>
      <c r="B10" s="16" t="s">
        <v>67</v>
      </c>
      <c r="C10" s="185"/>
      <c r="D10" s="185"/>
      <c r="E10" s="185"/>
      <c r="F10" s="185"/>
      <c r="G10" s="185"/>
      <c r="I10" s="185"/>
      <c r="J10" s="185"/>
      <c r="K10" s="185"/>
      <c r="L10" s="185"/>
      <c r="M10" s="185"/>
      <c r="N10" s="185"/>
      <c r="O10" s="185"/>
      <c r="P10" s="185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D10" s="185"/>
      <c r="AE10" s="185"/>
      <c r="AF10" s="185"/>
      <c r="AG10" s="185"/>
      <c r="AH10" s="650">
        <f>COUNTIF($C10:$AG10,AH$4)</f>
        <v>0</v>
      </c>
      <c r="AI10" s="651">
        <f>COUNTIF($C10:$AG10,AI$4)</f>
        <v>0</v>
      </c>
      <c r="AJ10" s="650">
        <f>COUNTIF($C10:$AG10,AJ$4)</f>
        <v>0</v>
      </c>
      <c r="AK10" s="652">
        <f>COUNTIF($C10:$AG10,AK$4)</f>
        <v>0</v>
      </c>
      <c r="AL10" s="652">
        <f>COUNTIF($C10:$AG10,AL$4)</f>
        <v>0</v>
      </c>
      <c r="AM10" s="652">
        <f>COUNTIF($C10:$AG10,AM$4)</f>
        <v>0</v>
      </c>
      <c r="AN10" s="652">
        <f>COUNTIF($C10:$AG10,AN$4)</f>
        <v>0</v>
      </c>
      <c r="AO10" s="653"/>
      <c r="AP10" s="653">
        <f>SUMPRODUCT(--WEEKDAY(C$3:AG$3,2)&lt;6,--((C10:AG10="DM"))+(C10:AG10="CS1")+((C10:AG10="CS2"))+(C10:AG10="SB1")+(C10:AG10="AE")+(C10:AG10="EM"))</f>
        <v>0</v>
      </c>
      <c r="AQ10" s="653"/>
      <c r="AR10" s="653">
        <f>SUMPRODUCT(--WEEKDAY(C$3:AG$3,2)&gt;5,--((C10:AG10="DM"))+(C10:AG10="CS1")+((C10:AG10="CS2"))+(C10:AG10="SB1")+(C10:AG10="AE")+(C10:AG10="EM"))</f>
        <v>0</v>
      </c>
      <c r="AS10" s="653"/>
      <c r="AT10" s="653">
        <f>(AP10-AQ10)/2+(AR10-AS10)</f>
        <v>0</v>
      </c>
      <c r="AU10" s="653">
        <f>AH10+AI10+AJ10+AK10+AM10+AN10</f>
        <v>0</v>
      </c>
      <c r="AV10" s="653">
        <f>BF10+BG10+BI10+BD10+BB10+AZ10+BK10</f>
        <v>0</v>
      </c>
      <c r="AW10" s="652" t="e">
        <f>AT10+AX10</f>
        <v>#VALUE!</v>
      </c>
      <c r="AX10" s="652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652">
        <f>COUNTIF(C10:AG10,"*BRT*")</f>
        <v>0</v>
      </c>
      <c r="AZ10" s="652">
        <f>COUNTIF(D10:AH10,"*$BTP*")</f>
        <v>0</v>
      </c>
      <c r="BA10" s="652" t="e">
        <f>AZ10*('Setting key Duty'!$I$13+'Setting key Duty'!$I$12+'Setting key Duty'!$I$11)</f>
        <v>#VALUE!</v>
      </c>
      <c r="BB10" s="652">
        <f>COUNTIF(D10:AH10,"*$L*")</f>
        <v>0</v>
      </c>
      <c r="BC10" s="652" t="e">
        <f>BB10*('Setting key Duty'!$I$13+'Setting key Duty'!$I$9)</f>
        <v>#VALUE!</v>
      </c>
      <c r="BD10" s="652">
        <f>COUNTIF(D10:AH10,"*$M*")</f>
        <v>0</v>
      </c>
      <c r="BE10" s="652">
        <f>BD10*('Setting key Duty'!$I$8+'Setting key Duty'!$I$9+'Setting key Duty'!$I$12)</f>
        <v>0</v>
      </c>
      <c r="BF10" s="652">
        <f>COUNTIF(D10:AH10,"*$N*")</f>
        <v>0</v>
      </c>
      <c r="BG10" s="652">
        <f>COUNTIF(D10:AH10,"*$PM*")</f>
        <v>0</v>
      </c>
      <c r="BH10" s="652">
        <f>BG10*('Setting key Duty'!$I$9)</f>
        <v>0</v>
      </c>
      <c r="BI10" s="652">
        <f>COUNTIF(D10:AH10,"*$AM*")</f>
        <v>0</v>
      </c>
      <c r="BJ10" s="652">
        <f>BI10*('Setting key Duty'!$I$12+'Setting key Duty'!$I$8)</f>
        <v>0</v>
      </c>
      <c r="BK10" s="652">
        <f>COUNTIF(C10:AH10,"*$FC*")</f>
        <v>0</v>
      </c>
      <c r="BL10" s="652">
        <f>BK10*('Setting key Duty'!$J$11+'Setting key Duty'!$I$8)</f>
        <v>0</v>
      </c>
      <c r="BM10" s="652">
        <f>COUNTIF($C10:$AG10,BM$4)</f>
        <v>0</v>
      </c>
      <c r="BN10" s="652">
        <f>COUNTIF($C10:$AG10,BN$4)</f>
        <v>0</v>
      </c>
      <c r="BO10" s="652">
        <f>COUNTIF($C10:$AG10,BO$4)</f>
        <v>0</v>
      </c>
      <c r="BP10" s="654"/>
    </row>
    <row r="11" ht="19.5" customHeight="1" spans="1:68">
      <c r="A11" s="644"/>
      <c r="B11" s="86" t="s">
        <v>139</v>
      </c>
      <c r="C11" s="465"/>
      <c r="D11" s="645"/>
      <c r="E11" s="645"/>
      <c r="F11" s="645"/>
      <c r="G11" s="645"/>
      <c r="H11" s="646"/>
      <c r="I11" s="465"/>
      <c r="J11" s="645"/>
      <c r="K11" s="645"/>
      <c r="L11" s="645"/>
      <c r="M11" s="645"/>
      <c r="O11" s="645"/>
      <c r="P11" s="645"/>
      <c r="Q11" s="645"/>
      <c r="R11" s="645"/>
      <c r="S11" s="645"/>
      <c r="T11" s="645" t="s">
        <v>172</v>
      </c>
      <c r="V11" s="645"/>
      <c r="W11" s="645"/>
      <c r="X11" s="645"/>
      <c r="Y11" s="645"/>
      <c r="Z11" s="645"/>
      <c r="AA11" s="645"/>
      <c r="AC11" s="645"/>
      <c r="AD11" s="645"/>
      <c r="AE11" s="645"/>
      <c r="AG11" s="645"/>
      <c r="AH11" s="645"/>
      <c r="AI11" s="647">
        <f>COUNTIF($C11:$AH11,AH$4)</f>
        <v>0</v>
      </c>
      <c r="AJ11" s="648">
        <f>COUNTIF($C11:$AH11,AI$4)</f>
        <v>0</v>
      </c>
      <c r="AK11" s="647">
        <f>COUNTIF($C11:$AH11,AJ$4)</f>
        <v>0</v>
      </c>
      <c r="AL11" s="159">
        <f>COUNTIF($C11:$AH11,AK$4)</f>
        <v>0</v>
      </c>
      <c r="AM11" s="159">
        <f>COUNTIF($C11:$AH11,AL$4)</f>
        <v>0</v>
      </c>
      <c r="AN11" s="159">
        <f>COUNTIF($C11:$AH11,AM$4)</f>
        <v>0</v>
      </c>
      <c r="AO11" s="104"/>
      <c r="AP11" s="104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0</v>
      </c>
      <c r="AV11" s="104">
        <f>AI11+AJ11+AK11+AL11+AN11+AO11</f>
        <v>0</v>
      </c>
      <c r="AW11" s="159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COUNTIF(C11:AG11,"*BRT*")</f>
        <v>0</v>
      </c>
      <c r="AZ11" s="159">
        <f>COUNTIF(C11:AH11,"*BRT*")</f>
        <v>0</v>
      </c>
      <c r="BA11" s="159">
        <f>COUNTIF(D11:AI11,"*$BTP*")</f>
        <v>0</v>
      </c>
      <c r="BB11" s="159" t="e">
        <f>BA11*('Setting key Duty'!$I$13+'Setting key Duty'!$I$12+'Setting key Duty'!$I$11)</f>
        <v>#VALUE!</v>
      </c>
      <c r="BC11" s="159">
        <f>COUNTIF(D11:AI11,"*$L*")</f>
        <v>0</v>
      </c>
      <c r="BD11" s="159" t="e">
        <f>BC11*('Setting key Duty'!$I$13+'Setting key Duty'!$I$9)</f>
        <v>#VALUE!</v>
      </c>
      <c r="BE11" s="159">
        <f>COUNTIF(D11:AI11,"*$M*")</f>
        <v>0</v>
      </c>
      <c r="BF11" s="159">
        <f>BE11*('Setting key Duty'!$I$8+'Setting key Duty'!$I$9+'Setting key Duty'!$I$12)</f>
        <v>0</v>
      </c>
      <c r="BG11" s="159">
        <f>COUNTIF(D11:AI11,"*$N*")</f>
        <v>0</v>
      </c>
      <c r="BH11" s="159">
        <f>COUNTIF(D11:AI11,"*$PM*")</f>
        <v>1</v>
      </c>
      <c r="BI11" s="159">
        <f>BH11*('Setting key Duty'!$I$9)</f>
        <v>0.125</v>
      </c>
      <c r="BJ11" s="159">
        <f>COUNTIF(D11:AI11,"*$AM*")</f>
        <v>0</v>
      </c>
      <c r="BK11" s="159">
        <f>BJ11*('Setting key Duty'!$I$12+'Setting key Duty'!$I$8)</f>
        <v>0</v>
      </c>
      <c r="BL11" s="159">
        <f>COUNTIF(C11:AI11,"*$FC*")</f>
        <v>0</v>
      </c>
      <c r="BM11" s="159">
        <f>BL11*('Setting key Duty'!$J$11+'Setting key Duty'!$I$8)</f>
        <v>0</v>
      </c>
      <c r="BN11" s="159">
        <f>COUNTIF($C11:$AH11,BM$4)</f>
        <v>0</v>
      </c>
      <c r="BO11" s="159">
        <f>COUNTIF($C11:$AH11,BN$4)</f>
        <v>0</v>
      </c>
      <c r="BP11" s="159">
        <f>COUNTIF($C11:$AH11,BO$4)</f>
        <v>0</v>
      </c>
    </row>
    <row r="12" ht="19.5" customHeight="1" spans="1:68">
      <c r="A12" s="649"/>
      <c r="B12" s="16" t="s">
        <v>70</v>
      </c>
      <c r="C12" s="185"/>
      <c r="D12" s="185"/>
      <c r="E12" s="185"/>
      <c r="F12" s="185"/>
      <c r="G12" s="185"/>
      <c r="H12" s="185"/>
      <c r="I12" s="185"/>
      <c r="J12" s="185"/>
      <c r="K12" s="185"/>
      <c r="M12" s="154"/>
      <c r="N12" s="185"/>
      <c r="O12" s="185"/>
      <c r="P12" s="185"/>
      <c r="Q12" s="185"/>
      <c r="R12" s="185"/>
      <c r="S12" s="185"/>
      <c r="T12" s="185"/>
      <c r="U12" s="185"/>
      <c r="V12" s="185"/>
      <c r="W12" s="185"/>
      <c r="X12" s="185"/>
      <c r="Y12" s="185"/>
      <c r="Z12" s="185"/>
      <c r="AA12" s="185"/>
      <c r="AB12" s="185"/>
      <c r="AC12" s="185"/>
      <c r="AD12" s="185"/>
      <c r="AE12" s="185"/>
      <c r="AF12" s="185"/>
      <c r="AG12" s="185"/>
      <c r="AH12" s="650">
        <f>COUNTIF($C12:$AG12,AH$4)</f>
        <v>0</v>
      </c>
      <c r="AI12" s="651">
        <f>COUNTIF($C12:$AG12,AI$4)</f>
        <v>0</v>
      </c>
      <c r="AJ12" s="650">
        <f>COUNTIF($C12:$AG12,AJ$4)</f>
        <v>0</v>
      </c>
      <c r="AK12" s="652">
        <f>COUNTIF($C12:$AG12,AK$4)</f>
        <v>0</v>
      </c>
      <c r="AL12" s="652">
        <f>COUNTIF($C12:$AG12,AL$4)</f>
        <v>0</v>
      </c>
      <c r="AM12" s="652">
        <f>COUNTIF($C12:$AG12,AM$4)</f>
        <v>0</v>
      </c>
      <c r="AN12" s="652">
        <f>COUNTIF($C12:$AG12,AN$4)</f>
        <v>0</v>
      </c>
      <c r="AO12" s="653"/>
      <c r="AP12" s="653">
        <f>SUMPRODUCT(--WEEKDAY(C$3:AG$3,2)&lt;6,--((C12:AG12="DM"))+(C12:AG12="CS1")+((C12:AG12="CS2"))+(C12:AG12="SB1")+(C12:AG12="AE")+(C12:AG12="EM"))</f>
        <v>0</v>
      </c>
      <c r="AQ12" s="653"/>
      <c r="AR12" s="653">
        <f>SUMPRODUCT(--WEEKDAY(C$3:AG$3,2)&gt;5,--((C12:AG12="DM"))+(C12:AG12="CS1")+((C12:AG12="CS2"))+(C12:AG12="SB1")+(C12:AG12="AE")+(C12:AG12="EM"))</f>
        <v>0</v>
      </c>
      <c r="AS12" s="653"/>
      <c r="AT12" s="653">
        <f>(AP12-AQ12)/2+(AR12-AS12)</f>
        <v>0</v>
      </c>
      <c r="AU12" s="653">
        <f>AH12+AI12+AJ12+AK12+AM12+AN12</f>
        <v>0</v>
      </c>
      <c r="AV12" s="653">
        <f>BF12+BG12+BI12+BD12+BB12+AZ12+BK12</f>
        <v>0</v>
      </c>
      <c r="AW12" s="652" t="e">
        <f>AT12+AX12</f>
        <v>#VALUE!</v>
      </c>
      <c r="AX12" s="652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652">
        <f>COUNTIF(C12:AG12,"*BRT*")</f>
        <v>0</v>
      </c>
      <c r="AZ12" s="652">
        <f>COUNTIF(D12:AH12,"*$BTP*")</f>
        <v>0</v>
      </c>
      <c r="BA12" s="652" t="e">
        <f>AZ12*('Setting key Duty'!$I$13+'Setting key Duty'!$I$12+'Setting key Duty'!$I$11)</f>
        <v>#VALUE!</v>
      </c>
      <c r="BB12" s="652">
        <f>COUNTIF(D12:AH12,"*$L*")</f>
        <v>0</v>
      </c>
      <c r="BC12" s="652" t="e">
        <f>BB12*('Setting key Duty'!$I$13+'Setting key Duty'!$I$9)</f>
        <v>#VALUE!</v>
      </c>
      <c r="BD12" s="652">
        <f>COUNTIF(D12:AH12,"*$M*")</f>
        <v>0</v>
      </c>
      <c r="BE12" s="652">
        <f>BD12*('Setting key Duty'!$I$8+'Setting key Duty'!$I$9+'Setting key Duty'!$I$12)</f>
        <v>0</v>
      </c>
      <c r="BF12" s="652">
        <f>COUNTIF(D12:AH12,"*$N*")</f>
        <v>0</v>
      </c>
      <c r="BG12" s="652">
        <f>COUNTIF(D12:AH12,"*$PM*")</f>
        <v>0</v>
      </c>
      <c r="BH12" s="652">
        <f>BG12*('Setting key Duty'!$I$9)</f>
        <v>0</v>
      </c>
      <c r="BI12" s="652">
        <f>COUNTIF(D12:AH12,"*$AM*")</f>
        <v>0</v>
      </c>
      <c r="BJ12" s="652">
        <f>BI12*('Setting key Duty'!$I$12+'Setting key Duty'!$I$8)</f>
        <v>0</v>
      </c>
      <c r="BK12" s="652">
        <f>COUNTIF(C12:AH12,"*$FC*")</f>
        <v>0</v>
      </c>
      <c r="BL12" s="652">
        <f>BK12*('Setting key Duty'!$J$11+'Setting key Duty'!$I$8)</f>
        <v>0</v>
      </c>
      <c r="BM12" s="652">
        <f>COUNTIF($C12:$AG12,BM$4)</f>
        <v>0</v>
      </c>
      <c r="BN12" s="652">
        <f>COUNTIF($C12:$AG12,BN$4)</f>
        <v>0</v>
      </c>
      <c r="BO12" s="652">
        <f>COUNTIF($C12:$AG12,BO$4)</f>
        <v>0</v>
      </c>
      <c r="BP12" s="654"/>
    </row>
    <row r="13" ht="19.5" customHeight="1" spans="1:68">
      <c r="A13" s="644"/>
      <c r="B13" s="86" t="s">
        <v>73</v>
      </c>
      <c r="C13" s="465"/>
      <c r="D13" s="645"/>
      <c r="E13" s="645"/>
      <c r="F13" s="645"/>
      <c r="G13" s="645"/>
      <c r="H13" s="645"/>
      <c r="I13" s="646"/>
      <c r="J13" s="646"/>
      <c r="L13" s="645" t="s">
        <v>173</v>
      </c>
      <c r="M13" s="645"/>
      <c r="N13" s="646" t="s">
        <v>174</v>
      </c>
      <c r="O13" s="645"/>
      <c r="P13" s="646"/>
      <c r="Q13" s="645"/>
      <c r="S13" s="645"/>
      <c r="T13" s="645" t="s">
        <v>175</v>
      </c>
      <c r="U13" s="645"/>
      <c r="V13" s="645"/>
      <c r="W13" s="645"/>
      <c r="X13" s="645"/>
      <c r="Y13" s="645"/>
      <c r="Z13" s="645"/>
      <c r="AA13" s="645"/>
      <c r="AB13" s="645"/>
      <c r="AC13" s="645" t="s">
        <v>176</v>
      </c>
      <c r="AD13" s="645" t="s">
        <v>176</v>
      </c>
      <c r="AE13" s="645"/>
      <c r="AF13" s="645"/>
      <c r="AG13" s="645" t="s">
        <v>163</v>
      </c>
      <c r="AH13" s="647">
        <f>COUNTIF($C13:$AG13,AH$4)</f>
        <v>0</v>
      </c>
      <c r="AI13" s="648">
        <f>COUNTIF($C13:$AG13,AI$4)</f>
        <v>0</v>
      </c>
      <c r="AJ13" s="647">
        <f>COUNTIF($C13:$AG13,AJ$4)</f>
        <v>0</v>
      </c>
      <c r="AK13" s="159">
        <f>COUNTIF($C13:$AG13,AK$4)</f>
        <v>0</v>
      </c>
      <c r="AL13" s="159">
        <f>COUNTIF($C13:$AG13,AL$4)</f>
        <v>0</v>
      </c>
      <c r="AM13" s="159">
        <f>COUNTIF($C13:$AG13,AM$4)</f>
        <v>0</v>
      </c>
      <c r="AN13" s="159">
        <f>COUNTIF($C13:$AG13,AN$4)</f>
        <v>0</v>
      </c>
      <c r="AO13" s="104"/>
      <c r="AP13" s="104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0</v>
      </c>
      <c r="AV13" s="104">
        <f>BF13+BG13+BI13+BD13+BB13+AZ13+BK13</f>
        <v>6</v>
      </c>
      <c r="AW13" s="159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COUNTIF(C13:AG13,"*BRT*")</f>
        <v>0</v>
      </c>
      <c r="AZ13" s="159">
        <f>COUNTIF(D13:AH13,"*$BTP*")</f>
        <v>0</v>
      </c>
      <c r="BA13" s="159" t="e">
        <f>AZ13*('Setting key Duty'!$I$13+'Setting key Duty'!$I$12+'Setting key Duty'!$I$11)</f>
        <v>#VALUE!</v>
      </c>
      <c r="BB13" s="159">
        <f>COUNTIF(D13:AH13,"*$L*")</f>
        <v>3</v>
      </c>
      <c r="BC13" s="159" t="e">
        <f>BB13*('Setting key Duty'!$I$13+'Setting key Duty'!$I$9)</f>
        <v>#VALUE!</v>
      </c>
      <c r="BD13" s="159">
        <f>COUNTIF(D13:AH13,"*$M*")</f>
        <v>0</v>
      </c>
      <c r="BE13" s="159">
        <f>BD13*('Setting key Duty'!$I$8+'Setting key Duty'!$I$9+'Setting key Duty'!$I$12)</f>
        <v>0</v>
      </c>
      <c r="BF13" s="159">
        <f>COUNTIF(D13:AH13,"*$N*")</f>
        <v>0</v>
      </c>
      <c r="BG13" s="159">
        <f>COUNTIF(D13:AH13,"*$PM*")</f>
        <v>1</v>
      </c>
      <c r="BH13" s="159">
        <f>BG13*('Setting key Duty'!$I$9)</f>
        <v>0.125</v>
      </c>
      <c r="BI13" s="159">
        <f>COUNTIF(D13:AH13,"*$AM*")</f>
        <v>2</v>
      </c>
      <c r="BJ13" s="159">
        <f>BI13*('Setting key Duty'!$I$12+'Setting key Duty'!$I$8)</f>
        <v>0.875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COUNTIF($C13:$AG13,BM$4)</f>
        <v>0</v>
      </c>
      <c r="BN13" s="159">
        <f>COUNTIF($C13:$AG13,BN$4)</f>
        <v>0</v>
      </c>
      <c r="BO13" s="159">
        <f>COUNTIF($C13:$AG13,BO$4)</f>
        <v>0</v>
      </c>
      <c r="BP13" s="160"/>
    </row>
    <row r="14" ht="19.5" customHeight="1" spans="1:68">
      <c r="A14" s="649"/>
      <c r="B14" s="16" t="s">
        <v>78</v>
      </c>
      <c r="C14" s="185"/>
      <c r="D14" s="185"/>
      <c r="E14" s="185"/>
      <c r="F14" s="185"/>
      <c r="G14" s="185"/>
      <c r="H14" s="185"/>
      <c r="I14" s="185"/>
      <c r="J14" s="154"/>
      <c r="K14" s="185"/>
      <c r="L14" s="185"/>
      <c r="N14" s="185"/>
      <c r="O14" s="185"/>
      <c r="P14" s="185"/>
      <c r="Q14" s="154"/>
      <c r="R14" s="185"/>
      <c r="S14" s="185"/>
      <c r="T14" s="185"/>
      <c r="U14" s="185"/>
      <c r="V14" s="154"/>
      <c r="W14" s="185"/>
      <c r="X14" s="185"/>
      <c r="Y14" s="185"/>
      <c r="Z14" s="185"/>
      <c r="AA14" s="185"/>
      <c r="AB14" s="185"/>
      <c r="AC14" s="185" t="s">
        <v>177</v>
      </c>
      <c r="AD14" s="276"/>
      <c r="AE14" s="276"/>
      <c r="AF14" s="185"/>
      <c r="AG14" s="185"/>
      <c r="AH14" s="650">
        <f>COUNTIF($C14:$AG14,AH$4)</f>
        <v>0</v>
      </c>
      <c r="AI14" s="651">
        <f>COUNTIF($C14:$AG14,AI$4)</f>
        <v>0</v>
      </c>
      <c r="AJ14" s="650">
        <f>COUNTIF($C14:$AG14,AJ$4)</f>
        <v>0</v>
      </c>
      <c r="AK14" s="652">
        <f>COUNTIF($C14:$AG14,AK$4)</f>
        <v>0</v>
      </c>
      <c r="AL14" s="652">
        <f>COUNTIF($C14:$AG14,AL$4)</f>
        <v>0</v>
      </c>
      <c r="AM14" s="652">
        <f>COUNTIF($C14:$AG14,AM$4)</f>
        <v>0</v>
      </c>
      <c r="AN14" s="652">
        <f>COUNTIF($C14:$AG14,AN$4)</f>
        <v>0</v>
      </c>
      <c r="AO14" s="653"/>
      <c r="AP14" s="653">
        <f>SUMPRODUCT(--WEEKDAY(C$3:AG$3,2)&lt;6,--((C14:AG14="DM"))+(C14:AG14="CS1")+((C14:AG14="CS2"))+(C14:AG14="SB1")+(C14:AG14="AE")+(C14:AG14="EM"))</f>
        <v>0</v>
      </c>
      <c r="AQ14" s="653"/>
      <c r="AR14" s="653">
        <f>SUMPRODUCT(--WEEKDAY(C$3:AG$3,2)&gt;5,--((C14:AG14="DM"))+(C14:AG14="CS1")+((C14:AG14="CS2"))+(C14:AG14="SB1")+(C14:AG14="AE")+(C14:AG14="EM"))</f>
        <v>0</v>
      </c>
      <c r="AS14" s="653"/>
      <c r="AT14" s="653">
        <f>(AP14-AQ14)/2+(AR14-AS14)</f>
        <v>0</v>
      </c>
      <c r="AU14" s="653">
        <f>AH14+AI14+AJ14+AK14+AM14+AN14</f>
        <v>0</v>
      </c>
      <c r="AV14" s="653">
        <f>BF14+BG14+BI14+BD14+BB14+AZ14+BK14</f>
        <v>1</v>
      </c>
      <c r="AW14" s="652" t="e">
        <f>AT14+AX14</f>
        <v>#VALUE!</v>
      </c>
      <c r="AX14" s="652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652">
        <f>COUNTIF(C14:AG14,"*BRT*")</f>
        <v>0</v>
      </c>
      <c r="AZ14" s="652">
        <f>COUNTIF(D14:AH14,"*$BTP*")</f>
        <v>0</v>
      </c>
      <c r="BA14" s="652" t="e">
        <f>AZ14*('Setting key Duty'!$I$13+'Setting key Duty'!$I$12+'Setting key Duty'!$I$11)</f>
        <v>#VALUE!</v>
      </c>
      <c r="BB14" s="652">
        <f>COUNTIF(D14:AH14,"*$L*")</f>
        <v>0</v>
      </c>
      <c r="BC14" s="652" t="e">
        <f>BB14*('Setting key Duty'!$I$13+'Setting key Duty'!$I$9)</f>
        <v>#VALUE!</v>
      </c>
      <c r="BD14" s="652">
        <f>COUNTIF(D14:AH14,"*$M*")</f>
        <v>0</v>
      </c>
      <c r="BE14" s="652">
        <f>BD14*('Setting key Duty'!$I$8+'Setting key Duty'!$I$9+'Setting key Duty'!$I$12)</f>
        <v>0</v>
      </c>
      <c r="BF14" s="652">
        <f>COUNTIF(D14:AH14,"*$N*")</f>
        <v>0</v>
      </c>
      <c r="BG14" s="652">
        <f>COUNTIF(D14:AH14,"*$PM*")</f>
        <v>0</v>
      </c>
      <c r="BH14" s="652">
        <f>BG14*('Setting key Duty'!$I$9)</f>
        <v>0</v>
      </c>
      <c r="BI14" s="652">
        <f>COUNTIF(D14:AH14,"*$AM*")</f>
        <v>1</v>
      </c>
      <c r="BJ14" s="652">
        <f>BI14*('Setting key Duty'!$I$12+'Setting key Duty'!$I$8)</f>
        <v>0.4375</v>
      </c>
      <c r="BK14" s="652">
        <f>COUNTIF(C14:AH14,"*$FC*")</f>
        <v>0</v>
      </c>
      <c r="BL14" s="652">
        <f>BK14*('Setting key Duty'!$J$11+'Setting key Duty'!$I$8)</f>
        <v>0</v>
      </c>
      <c r="BM14" s="652">
        <f>COUNTIF($C14:$AG14,BM$4)</f>
        <v>0</v>
      </c>
      <c r="BN14" s="652">
        <f>COUNTIF($C14:$AG14,BN$4)</f>
        <v>0</v>
      </c>
      <c r="BO14" s="652">
        <f>COUNTIF($C14:$AG14,BO$4)</f>
        <v>0</v>
      </c>
      <c r="BP14" s="654"/>
    </row>
    <row r="15" ht="19.5" customHeight="1" spans="1:68">
      <c r="A15" s="644"/>
      <c r="B15" s="86" t="s">
        <v>82</v>
      </c>
      <c r="C15" s="645"/>
      <c r="D15" s="645"/>
      <c r="E15" s="645"/>
      <c r="F15" s="645"/>
      <c r="G15" s="645"/>
      <c r="H15" s="645"/>
      <c r="I15" s="646"/>
      <c r="J15" s="646"/>
      <c r="K15" s="645" t="s">
        <v>179</v>
      </c>
      <c r="L15" s="646"/>
      <c r="M15" s="657"/>
      <c r="N15" s="656"/>
      <c r="O15" s="645"/>
      <c r="P15" s="645"/>
      <c r="Q15" s="645"/>
      <c r="R15" s="645" t="s">
        <v>180</v>
      </c>
      <c r="S15" s="645"/>
      <c r="T15" s="645"/>
      <c r="U15" s="645"/>
      <c r="V15" s="645"/>
      <c r="W15" s="646"/>
      <c r="X15" s="645"/>
      <c r="Y15" s="645"/>
      <c r="Z15" s="656"/>
      <c r="AA15" s="645" t="s">
        <v>182</v>
      </c>
      <c r="AB15" s="645" t="s">
        <v>183</v>
      </c>
      <c r="AC15" s="645"/>
      <c r="AD15" s="645"/>
      <c r="AE15" s="645"/>
      <c r="AG15" s="645"/>
      <c r="AH15" s="647">
        <f>COUNTIF($C15:$AG15,AH$4)</f>
        <v>0</v>
      </c>
      <c r="AI15" s="648">
        <f>COUNTIF($C15:$AG15,AI$4)</f>
        <v>0</v>
      </c>
      <c r="AJ15" s="647">
        <f>COUNTIF($C15:$AG15,AJ$4)</f>
        <v>0</v>
      </c>
      <c r="AK15" s="159">
        <f>COUNTIF($C15:$AG15,AK$4)</f>
        <v>0</v>
      </c>
      <c r="AL15" s="159">
        <f>COUNTIF($C15:$AG15,AL$4)</f>
        <v>0</v>
      </c>
      <c r="AM15" s="159">
        <f>COUNTIF($C15:$AG15,AM$4)</f>
        <v>0</v>
      </c>
      <c r="AN15" s="159">
        <f>COUNTIF($C15:$AG15,AN$4)</f>
        <v>0</v>
      </c>
      <c r="AO15" s="104"/>
      <c r="AP15" s="104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0</v>
      </c>
      <c r="AV15" s="104">
        <f>BF15+BG15+BI15+BD15+BB15+AZ15+BK15</f>
        <v>4</v>
      </c>
      <c r="AW15" s="159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COUNTIF(C15:AG15,"*BRT*")</f>
        <v>0</v>
      </c>
      <c r="AZ15" s="159">
        <f>COUNTIF(D15:AH15,"*$BTP*")</f>
        <v>1</v>
      </c>
      <c r="BA15" s="159" t="e">
        <f>AZ15*('Setting key Duty'!$I$13+'Setting key Duty'!$I$12+'Setting key Duty'!$I$11)</f>
        <v>#VALUE!</v>
      </c>
      <c r="BB15" s="159">
        <f>COUNTIF(D15:AH15,"*$L*")</f>
        <v>1</v>
      </c>
      <c r="BC15" s="159" t="e">
        <f>BB15*('Setting key Duty'!$I$13+'Setting key Duty'!$I$9)</f>
        <v>#VALUE!</v>
      </c>
      <c r="BD15" s="159">
        <f>COUNTIF(D15:AH15,"*$M*")</f>
        <v>1</v>
      </c>
      <c r="BE15" s="159">
        <f>BD15*('Setting key Duty'!$I$8+'Setting key Duty'!$I$9+'Setting key Duty'!$I$12)</f>
        <v>0.5625</v>
      </c>
      <c r="BF15" s="159">
        <f>COUNTIF(D15:AH15,"*$N*")</f>
        <v>0</v>
      </c>
      <c r="BG15" s="159">
        <f>COUNTIF(D15:AH15,"*$PM*")</f>
        <v>0</v>
      </c>
      <c r="BH15" s="159">
        <f>BG15*('Setting key Duty'!$I$9)</f>
        <v>0</v>
      </c>
      <c r="BI15" s="159">
        <f>COUNTIF(D15:AH15,"*$AM*")</f>
        <v>1</v>
      </c>
      <c r="BJ15" s="159">
        <f>BI15*('Setting key Duty'!$I$12+'Setting key Duty'!$I$8)</f>
        <v>0.4375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COUNTIF($C15:$AG15,BM$4)</f>
        <v>0</v>
      </c>
      <c r="BN15" s="159">
        <f>COUNTIF($C15:$AG15,BN$4)</f>
        <v>0</v>
      </c>
      <c r="BO15" s="159">
        <f>COUNTIF($C15:$AG15,BO$4)</f>
        <v>0</v>
      </c>
      <c r="BP15" s="160"/>
    </row>
    <row r="16" ht="19.5" customHeight="1" spans="1:68">
      <c r="A16" s="649"/>
      <c r="B16" s="16" t="s">
        <v>86</v>
      </c>
      <c r="C16" s="185"/>
      <c r="E16" s="185"/>
      <c r="F16" s="185"/>
      <c r="G16" s="185"/>
      <c r="H16" s="185"/>
      <c r="I16" s="154"/>
      <c r="J16" s="185"/>
      <c r="K16" s="185"/>
      <c r="L16" s="185"/>
      <c r="M16" s="185"/>
      <c r="N16" s="185"/>
      <c r="O16" s="185"/>
      <c r="P16" s="185"/>
      <c r="Q16" s="185"/>
      <c r="R16" s="185"/>
      <c r="S16" s="185"/>
      <c r="T16" s="185"/>
      <c r="U16" s="185"/>
      <c r="W16" s="185"/>
      <c r="X16" s="276"/>
      <c r="Y16" s="185"/>
      <c r="AA16" s="185"/>
      <c r="AB16" s="185"/>
      <c r="AC16" s="185"/>
      <c r="AD16" s="185"/>
      <c r="AE16" s="185"/>
      <c r="AF16" s="185"/>
      <c r="AG16" s="185"/>
      <c r="AH16" s="650">
        <f>COUNTIF($C16:$AG16,AH$4)</f>
        <v>0</v>
      </c>
      <c r="AI16" s="651">
        <f>COUNTIF($C16:$AG16,AI$4)</f>
        <v>0</v>
      </c>
      <c r="AJ16" s="650">
        <f>COUNTIF($C16:$AG16,AJ$4)</f>
        <v>0</v>
      </c>
      <c r="AK16" s="652">
        <f>COUNTIF($C16:$AG16,AK$4)</f>
        <v>0</v>
      </c>
      <c r="AL16" s="652">
        <f>COUNTIF($C16:$AG16,AL$4)</f>
        <v>0</v>
      </c>
      <c r="AM16" s="652">
        <f>COUNTIF($C16:$AG16,AM$4)</f>
        <v>0</v>
      </c>
      <c r="AN16" s="652">
        <f>COUNTIF($C16:$AG16,AN$4)</f>
        <v>0</v>
      </c>
      <c r="AO16" s="653"/>
      <c r="AP16" s="653">
        <f>SUMPRODUCT(--WEEKDAY(C$3:AG$3,2)&lt;6,--((C16:AG16="DM"))+(C16:AG16="CS1")+((C16:AG16="CS2"))+(C16:AG16="SB1")+(C16:AG16="AE")+(C16:AG16="EM"))</f>
        <v>0</v>
      </c>
      <c r="AQ16" s="653"/>
      <c r="AR16" s="653">
        <f>SUMPRODUCT(--WEEKDAY(C$3:AG$3,2)&gt;5,--((C16:AG16="DM"))+(C16:AG16="CS1")+((C16:AG16="CS2"))+(C16:AG16="SB1")+(C16:AG16="AE")+(C16:AG16="EM"))</f>
        <v>0</v>
      </c>
      <c r="AS16" s="653"/>
      <c r="AT16" s="653">
        <f>(AP16-AQ16)/2+(AR16-AS16)</f>
        <v>0</v>
      </c>
      <c r="AU16" s="653">
        <f>AH16+AI16+AJ16+AK16+AM16+AN16</f>
        <v>0</v>
      </c>
      <c r="AV16" s="653">
        <f>BF16+BG16+BI16+BD16+BB16+AZ16+BK16</f>
        <v>0</v>
      </c>
      <c r="AW16" s="652" t="e">
        <f>AT16+AX16</f>
        <v>#VALUE!</v>
      </c>
      <c r="AX16" s="652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652">
        <f>COUNTIF(C16:AG16,"*BRT*")</f>
        <v>0</v>
      </c>
      <c r="AZ16" s="652">
        <f>COUNTIF(D16:AH16,"*$BTP*")</f>
        <v>0</v>
      </c>
      <c r="BA16" s="652" t="e">
        <f>AZ16*('Setting key Duty'!$I$13+'Setting key Duty'!$I$12+'Setting key Duty'!$I$11)</f>
        <v>#VALUE!</v>
      </c>
      <c r="BB16" s="652">
        <f>COUNTIF(D16:AH16,"*$L*")</f>
        <v>0</v>
      </c>
      <c r="BC16" s="652" t="e">
        <f>BB16*('Setting key Duty'!$I$13+'Setting key Duty'!$I$9)</f>
        <v>#VALUE!</v>
      </c>
      <c r="BD16" s="652">
        <f>COUNTIF(D16:AH16,"*$M*")</f>
        <v>0</v>
      </c>
      <c r="BE16" s="652">
        <f>BD16*('Setting key Duty'!$I$8+'Setting key Duty'!$I$9+'Setting key Duty'!$I$12)</f>
        <v>0</v>
      </c>
      <c r="BF16" s="652">
        <f>COUNTIF(D16:AH16,"*$N*")</f>
        <v>0</v>
      </c>
      <c r="BG16" s="652">
        <f>COUNTIF(D16:AH16,"*$PM*")</f>
        <v>0</v>
      </c>
      <c r="BH16" s="652">
        <f>BG16*('Setting key Duty'!$I$9)</f>
        <v>0</v>
      </c>
      <c r="BI16" s="652">
        <f>COUNTIF(D16:AH16,"*$AM*")</f>
        <v>0</v>
      </c>
      <c r="BJ16" s="652">
        <f>BI16*('Setting key Duty'!$I$12+'Setting key Duty'!$I$8)</f>
        <v>0</v>
      </c>
      <c r="BK16" s="652">
        <f>COUNTIF(C16:AH16,"*$FC*")</f>
        <v>0</v>
      </c>
      <c r="BL16" s="652">
        <f>BK16*('Setting key Duty'!$J$11+'Setting key Duty'!$I$8)</f>
        <v>0</v>
      </c>
      <c r="BM16" s="652">
        <f>COUNTIF($C16:$AG16,BM$4)</f>
        <v>0</v>
      </c>
      <c r="BN16" s="652">
        <f>COUNTIF($C16:$AG16,BN$4)</f>
        <v>0</v>
      </c>
      <c r="BO16" s="652">
        <f>COUNTIF($C16:$AG16,BO$4)</f>
        <v>0</v>
      </c>
      <c r="BP16" s="654"/>
    </row>
    <row r="17" ht="19.5" customHeight="1" spans="1:68">
      <c r="A17" s="644"/>
      <c r="B17" s="86" t="s">
        <v>87</v>
      </c>
      <c r="C17" s="645"/>
      <c r="D17" s="645"/>
      <c r="E17" s="645"/>
      <c r="F17" s="645"/>
      <c r="G17" s="645"/>
      <c r="H17" s="645"/>
      <c r="I17" s="645"/>
      <c r="J17" s="645"/>
      <c r="K17" s="645"/>
      <c r="L17" s="645"/>
      <c r="M17" s="645"/>
      <c r="N17" s="645"/>
      <c r="O17" s="645"/>
      <c r="P17" s="645"/>
      <c r="Q17" s="645"/>
      <c r="R17" s="645"/>
      <c r="S17" s="645"/>
      <c r="T17" s="645"/>
      <c r="U17" s="645"/>
      <c r="V17" s="645"/>
      <c r="W17" s="645"/>
      <c r="X17" s="645"/>
      <c r="Y17" s="645"/>
      <c r="Z17" s="645"/>
      <c r="AA17" s="645"/>
      <c r="AB17" s="645"/>
      <c r="AC17" s="645"/>
      <c r="AD17" s="645"/>
      <c r="AE17" s="645"/>
      <c r="AF17" s="645"/>
      <c r="AG17" s="645"/>
      <c r="AH17" s="647">
        <f>COUNTIF($C17:$AG17,AH$4)</f>
        <v>0</v>
      </c>
      <c r="AI17" s="648">
        <f>COUNTIF($C17:$AG17,AI$4)</f>
        <v>0</v>
      </c>
      <c r="AJ17" s="647">
        <f>COUNTIF($C17:$AG17,AJ$4)</f>
        <v>0</v>
      </c>
      <c r="AK17" s="159">
        <f>COUNTIF($C17:$AG17,AK$4)</f>
        <v>0</v>
      </c>
      <c r="AL17" s="159">
        <f>COUNTIF($C17:$AG17,AL$4)</f>
        <v>0</v>
      </c>
      <c r="AM17" s="159">
        <f>COUNTIF($C17:$AG17,AM$4)</f>
        <v>0</v>
      </c>
      <c r="AN17" s="159">
        <f>COUNTIF($C17:$AG17,AN$4)</f>
        <v>0</v>
      </c>
      <c r="AO17" s="104"/>
      <c r="AP17" s="104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0</v>
      </c>
      <c r="AV17" s="104">
        <f>BF17+BG17+BI17+BD17+BB17+AZ17+BK17</f>
        <v>0</v>
      </c>
      <c r="AW17" s="159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COUNTIF(C17:AG17,"*BRT*")</f>
        <v>0</v>
      </c>
      <c r="AZ17" s="159">
        <f>COUNTIF(D17:AH17,"*$BTP*")</f>
        <v>0</v>
      </c>
      <c r="BA17" s="159" t="e">
        <f>AZ17*('Setting key Duty'!$I$13+'Setting key Duty'!$I$12+'Setting key Duty'!$I$11)</f>
        <v>#VALUE!</v>
      </c>
      <c r="BB17" s="159">
        <f>COUNTIF(D17:AH17,"*$L*")</f>
        <v>0</v>
      </c>
      <c r="BC17" s="159" t="e">
        <f>BB17*('Setting key Duty'!$I$13+'Setting key Duty'!$I$9)</f>
        <v>#VALUE!</v>
      </c>
      <c r="BD17" s="159">
        <f>COUNTIF(D17:AH17,"*$M*")</f>
        <v>0</v>
      </c>
      <c r="BE17" s="159">
        <f>BD17*('Setting key Duty'!$I$8+'Setting key Duty'!$I$9+'Setting key Duty'!$I$12)</f>
        <v>0</v>
      </c>
      <c r="BF17" s="159">
        <f>COUNTIF(D17:AH17,"*$N*")</f>
        <v>0</v>
      </c>
      <c r="BG17" s="159">
        <f>COUNTIF(D17:AH17,"*$PM*")</f>
        <v>0</v>
      </c>
      <c r="BH17" s="159">
        <f>BG17*('Setting key Duty'!$I$9)</f>
        <v>0</v>
      </c>
      <c r="BI17" s="159">
        <f>COUNTIF(D17:AH17,"*$AM*")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COUNTIF($C17:$AG17,BM$4)</f>
        <v>0</v>
      </c>
      <c r="BN17" s="159">
        <f>COUNTIF($C17:$AG17,BN$4)</f>
        <v>0</v>
      </c>
      <c r="BO17" s="159">
        <f>COUNTIF($C17:$AG17,BO$4)</f>
        <v>0</v>
      </c>
      <c r="BP17" s="160"/>
    </row>
    <row r="18" ht="19.5" customHeight="1" spans="1:68">
      <c r="A18" s="649"/>
      <c r="B18" s="16" t="s">
        <v>140</v>
      </c>
      <c r="C18" s="185"/>
      <c r="D18" s="185"/>
      <c r="E18" s="185"/>
      <c r="F18" s="185"/>
      <c r="G18" s="185"/>
      <c r="H18" s="185"/>
      <c r="I18" s="185"/>
      <c r="J18" s="185"/>
      <c r="K18" s="185"/>
      <c r="L18" s="185"/>
      <c r="M18" s="185"/>
      <c r="N18" s="185"/>
      <c r="O18" s="185"/>
      <c r="P18" s="185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  <c r="AG18" s="185"/>
      <c r="AH18" s="650">
        <f>COUNTIF($C18:$AG18,AH$4)</f>
        <v>0</v>
      </c>
      <c r="AI18" s="651">
        <f>COUNTIF($C18:$AG18,AI$4)</f>
        <v>0</v>
      </c>
      <c r="AJ18" s="650">
        <f>COUNTIF($C18:$AG18,AJ$4)</f>
        <v>0</v>
      </c>
      <c r="AK18" s="652">
        <f>COUNTIF($C18:$AG18,AK$4)</f>
        <v>0</v>
      </c>
      <c r="AL18" s="652">
        <f>COUNTIF($C18:$AG18,AL$4)</f>
        <v>0</v>
      </c>
      <c r="AM18" s="652">
        <f>COUNTIF($C18:$AG18,AM$4)</f>
        <v>0</v>
      </c>
      <c r="AN18" s="652">
        <f>COUNTIF($C18:$AG18,AN$4)</f>
        <v>0</v>
      </c>
      <c r="AO18" s="653"/>
      <c r="AP18" s="653">
        <f>SUMPRODUCT(--WEEKDAY(C$3:AG$3,2)&lt;6,--((C18:AG18="DM"))+(C18:AG18="CS1")+((C18:AG18="CS2"))+(C18:AG18="SB1")+(C18:AG18="AE")+(C18:AG18="EM"))</f>
        <v>0</v>
      </c>
      <c r="AQ18" s="653"/>
      <c r="AR18" s="653">
        <f>SUMPRODUCT(--WEEKDAY(C$3:AG$3,2)&gt;5,--((C18:AG18="DM"))+(C18:AG18="CS1")+((C18:AG18="CS2"))+(C18:AG18="SB1")+(C18:AG18="AE")+(C18:AG18="EM"))</f>
        <v>0</v>
      </c>
      <c r="AS18" s="653"/>
      <c r="AT18" s="653">
        <f>(AP18-AQ18)/2+(AR18-AS18)</f>
        <v>0</v>
      </c>
      <c r="AU18" s="653">
        <f>AH18+AI18+AJ18+AK18+AM18+AN18</f>
        <v>0</v>
      </c>
      <c r="AV18" s="653">
        <f>BF18+BG18+BI18+BD18+BB18+AZ18+BK18</f>
        <v>0</v>
      </c>
      <c r="AW18" s="652" t="e">
        <f>AT18+AX18</f>
        <v>#VALUE!</v>
      </c>
      <c r="AX18" s="652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652">
        <f>COUNTIF(C18:AG18,"*BRT*")</f>
        <v>0</v>
      </c>
      <c r="AZ18" s="652">
        <f>COUNTIF(D18:AH18,"*$BTP*")</f>
        <v>0</v>
      </c>
      <c r="BA18" s="652" t="e">
        <f>AZ18*('Setting key Duty'!$I$13+'Setting key Duty'!$I$12+'Setting key Duty'!$I$11)</f>
        <v>#VALUE!</v>
      </c>
      <c r="BB18" s="652">
        <f>COUNTIF(D18:AH18,"*$L*")</f>
        <v>0</v>
      </c>
      <c r="BC18" s="652" t="e">
        <f>BB18*('Setting key Duty'!$I$13+'Setting key Duty'!$I$9)</f>
        <v>#VALUE!</v>
      </c>
      <c r="BD18" s="652">
        <f>COUNTIF(D18:AH18,"*$M*")</f>
        <v>0</v>
      </c>
      <c r="BE18" s="652">
        <f>BD18*('Setting key Duty'!$I$8+'Setting key Duty'!$I$9+'Setting key Duty'!$I$12)</f>
        <v>0</v>
      </c>
      <c r="BF18" s="652">
        <f>COUNTIF(D18:AH18,"*$N*")</f>
        <v>0</v>
      </c>
      <c r="BG18" s="652">
        <f>COUNTIF(D18:AH18,"*$PM*")</f>
        <v>0</v>
      </c>
      <c r="BH18" s="652">
        <f>BG18*('Setting key Duty'!$I$9)</f>
        <v>0</v>
      </c>
      <c r="BI18" s="652">
        <f>COUNTIF(D18:AH18,"*$AM*")</f>
        <v>0</v>
      </c>
      <c r="BJ18" s="652">
        <f>BI18*('Setting key Duty'!$I$12+'Setting key Duty'!$I$8)</f>
        <v>0</v>
      </c>
      <c r="BK18" s="652">
        <f>COUNTIF(C18:AH18,"*$FC*")</f>
        <v>0</v>
      </c>
      <c r="BL18" s="652">
        <f>BK18*('Setting key Duty'!$J$11+'Setting key Duty'!$I$8)</f>
        <v>0</v>
      </c>
      <c r="BM18" s="652">
        <f>COUNTIF($C18:$AG18,BM$4)</f>
        <v>0</v>
      </c>
      <c r="BN18" s="652">
        <f>COUNTIF($C18:$AG18,BN$4)</f>
        <v>0</v>
      </c>
      <c r="BO18" s="652">
        <f>COUNTIF($C18:$AG18,BO$4)</f>
        <v>0</v>
      </c>
      <c r="BP18" s="654"/>
    </row>
    <row r="19" ht="19.5" customHeight="1" spans="1:68">
      <c r="A19" s="644"/>
      <c r="B19" s="86" t="s">
        <v>141</v>
      </c>
      <c r="C19" s="645"/>
      <c r="D19" s="645"/>
      <c r="E19" s="645"/>
      <c r="F19" s="645"/>
      <c r="G19" s="645"/>
      <c r="H19" s="645"/>
      <c r="I19" s="645"/>
      <c r="J19" s="572"/>
      <c r="K19" s="645"/>
      <c r="L19" s="645"/>
      <c r="M19" s="645"/>
      <c r="N19" s="645"/>
      <c r="O19" s="645"/>
      <c r="P19" s="645"/>
      <c r="Q19" s="645"/>
      <c r="R19" s="645"/>
      <c r="S19" s="645"/>
      <c r="T19" s="645"/>
      <c r="U19" s="645"/>
      <c r="V19" s="645"/>
      <c r="W19" s="645"/>
      <c r="X19" s="645"/>
      <c r="Y19" s="645"/>
      <c r="Z19" s="645"/>
      <c r="AA19" s="645"/>
      <c r="AB19" s="645"/>
      <c r="AC19" s="645"/>
      <c r="AD19" s="646" t="s">
        <v>185</v>
      </c>
      <c r="AE19" s="645"/>
      <c r="AF19" s="645"/>
      <c r="AG19" s="645"/>
      <c r="AH19" s="647">
        <f>COUNTIF($C19:$AG19,AH$4)</f>
        <v>0</v>
      </c>
      <c r="AI19" s="648">
        <f>COUNTIF($C19:$AG19,AI$4)</f>
        <v>0</v>
      </c>
      <c r="AJ19" s="647">
        <f>COUNTIF($C19:$AG19,AJ$4)</f>
        <v>0</v>
      </c>
      <c r="AK19" s="159">
        <f>COUNTIF($C19:$AG19,AK$4)</f>
        <v>0</v>
      </c>
      <c r="AL19" s="159">
        <f>COUNTIF($C19:$AG19,AL$4)</f>
        <v>0</v>
      </c>
      <c r="AM19" s="159">
        <f>COUNTIF($C19:$AG19,AM$4)</f>
        <v>0</v>
      </c>
      <c r="AN19" s="159">
        <f>COUNTIF($C19:$AG19,AN$4)</f>
        <v>0</v>
      </c>
      <c r="AO19" s="104"/>
      <c r="AP19" s="104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0</v>
      </c>
      <c r="AV19" s="104">
        <f>BF19+BG19+BI19+BD19+BB19+AZ19+BK19</f>
        <v>1</v>
      </c>
      <c r="AW19" s="159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COUNTIF(C19:AG19,"*BRT*")</f>
        <v>1</v>
      </c>
      <c r="AZ19" s="159">
        <f>COUNTIF(D19:AH19,"*$BTP*")</f>
        <v>0</v>
      </c>
      <c r="BA19" s="159" t="e">
        <f>AZ19*('Setting key Duty'!$I$13+'Setting key Duty'!$I$12+'Setting key Duty'!$I$11)</f>
        <v>#VALUE!</v>
      </c>
      <c r="BB19" s="159">
        <f>COUNTIF(D19:AH19,"*$L*")</f>
        <v>0</v>
      </c>
      <c r="BC19" s="159" t="e">
        <f>BB19*('Setting key Duty'!$I$13+'Setting key Duty'!$I$9)</f>
        <v>#VALUE!</v>
      </c>
      <c r="BD19" s="159">
        <f>COUNTIF(D19:AH19,"*$M*")</f>
        <v>0</v>
      </c>
      <c r="BE19" s="159">
        <f>BD19*('Setting key Duty'!$I$8+'Setting key Duty'!$I$9+'Setting key Duty'!$I$12)</f>
        <v>0</v>
      </c>
      <c r="BF19" s="159">
        <f>COUNTIF(D19:AH19,"*$N*")</f>
        <v>0</v>
      </c>
      <c r="BG19" s="159">
        <f>COUNTIF(D19:AH19,"*$PM*")</f>
        <v>0</v>
      </c>
      <c r="BH19" s="159">
        <f>BG19*('Setting key Duty'!$I$9)</f>
        <v>0</v>
      </c>
      <c r="BI19" s="159">
        <f>COUNTIF(D19:AH19,"*$AM*")</f>
        <v>1</v>
      </c>
      <c r="BJ19" s="159">
        <f>BI19*('Setting key Duty'!$I$12+'Setting key Duty'!$I$8)</f>
        <v>0.4375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COUNTIF($C19:$AG19,BM$4)</f>
        <v>0</v>
      </c>
      <c r="BN19" s="159">
        <f>COUNTIF($C19:$AG19,BN$4)</f>
        <v>0</v>
      </c>
      <c r="BO19" s="159">
        <f>COUNTIF($C19:$AG19,BO$4)</f>
        <v>0</v>
      </c>
      <c r="BP19" s="160"/>
    </row>
    <row r="20" ht="19.5" customHeight="1" spans="1:68">
      <c r="A20" s="649"/>
      <c r="B20" s="16" t="s">
        <v>142</v>
      </c>
      <c r="C20" s="185"/>
      <c r="D20" s="185"/>
      <c r="E20" s="185"/>
      <c r="F20" s="185"/>
      <c r="G20" s="185"/>
      <c r="H20" s="185"/>
      <c r="I20" s="185"/>
      <c r="J20" s="185"/>
      <c r="K20" s="185"/>
      <c r="L20" s="185"/>
      <c r="M20" s="188"/>
      <c r="N20" s="185"/>
      <c r="O20" s="185"/>
      <c r="P20" s="185"/>
      <c r="Q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  <c r="AG20" s="185"/>
      <c r="AH20" s="650">
        <f>COUNTIF($C20:$AG20,AH$4)</f>
        <v>0</v>
      </c>
      <c r="AI20" s="651">
        <f>COUNTIF($C20:$AG20,AI$4)</f>
        <v>0</v>
      </c>
      <c r="AJ20" s="650">
        <f>COUNTIF($C20:$AG20,AJ$4)</f>
        <v>0</v>
      </c>
      <c r="AK20" s="652">
        <f>COUNTIF($C20:$AG20,AK$4)</f>
        <v>0</v>
      </c>
      <c r="AL20" s="652">
        <f>COUNTIF($C20:$AG20,AL$4)</f>
        <v>0</v>
      </c>
      <c r="AM20" s="652">
        <f>COUNTIF($C20:$AG20,AM$4)</f>
        <v>0</v>
      </c>
      <c r="AN20" s="652">
        <f>COUNTIF($C20:$AG20,AN$4)</f>
        <v>0</v>
      </c>
      <c r="AO20" s="653"/>
      <c r="AP20" s="653">
        <f>SUMPRODUCT(--WEEKDAY(C$3:AG$3,2)&lt;6,--((C20:AG20="DM"))+(C20:AG20="CS1")+((C20:AG20="CS2"))+(C20:AG20="SB1")+(C20:AG20="AE")+(C20:AG20="EM"))</f>
        <v>0</v>
      </c>
      <c r="AQ20" s="653"/>
      <c r="AR20" s="653">
        <f>SUMPRODUCT(--WEEKDAY(C$3:AG$3,2)&gt;5,--((C20:AG20="DM"))+(C20:AG20="CS1")+((C20:AG20="CS2"))+(C20:AG20="SB1")+(C20:AG20="AE")+(C20:AG20="EM"))</f>
        <v>0</v>
      </c>
      <c r="AS20" s="653"/>
      <c r="AT20" s="653">
        <f>(AP20-AQ20)/2+(AR20-AS20)</f>
        <v>0</v>
      </c>
      <c r="AU20" s="653">
        <f>AH20+AI20+AJ20+AK20+AM20+AN20</f>
        <v>0</v>
      </c>
      <c r="AV20" s="653">
        <f>BF20+BG20+BI20+BD20+BB20+AZ20+BK20</f>
        <v>0</v>
      </c>
      <c r="AW20" s="652" t="e">
        <f>AT20+AX20</f>
        <v>#VALUE!</v>
      </c>
      <c r="AX20" s="652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652">
        <f>COUNTIF(C20:AG20,"*BRT*")</f>
        <v>0</v>
      </c>
      <c r="AZ20" s="652">
        <f>COUNTIF(D20:AH20,"*$BTP*")</f>
        <v>0</v>
      </c>
      <c r="BA20" s="652" t="e">
        <f>AZ20*('Setting key Duty'!$I$13+'Setting key Duty'!$I$12+'Setting key Duty'!$I$11)</f>
        <v>#VALUE!</v>
      </c>
      <c r="BB20" s="652">
        <f>COUNTIF(D20:AH20,"*$L*")</f>
        <v>0</v>
      </c>
      <c r="BC20" s="652" t="e">
        <f>BB20*('Setting key Duty'!$I$13+'Setting key Duty'!$I$9)</f>
        <v>#VALUE!</v>
      </c>
      <c r="BD20" s="652">
        <f>COUNTIF(D20:AH20,"*$M*")</f>
        <v>0</v>
      </c>
      <c r="BE20" s="652">
        <f>BD20*('Setting key Duty'!$I$8+'Setting key Duty'!$I$9+'Setting key Duty'!$I$12)</f>
        <v>0</v>
      </c>
      <c r="BF20" s="652">
        <f>COUNTIF(D20:AH20,"*$N*")</f>
        <v>0</v>
      </c>
      <c r="BG20" s="652">
        <f>COUNTIF(D20:AH20,"*$PM*")</f>
        <v>0</v>
      </c>
      <c r="BH20" s="652">
        <f>BG20*('Setting key Duty'!$I$9)</f>
        <v>0</v>
      </c>
      <c r="BI20" s="652">
        <f>COUNTIF(D20:AH20,"*$AM*")</f>
        <v>0</v>
      </c>
      <c r="BJ20" s="652">
        <f>BI20*('Setting key Duty'!$I$12+'Setting key Duty'!$I$8)</f>
        <v>0</v>
      </c>
      <c r="BK20" s="652">
        <f>COUNTIF(C20:AH20,"*$FC*")</f>
        <v>0</v>
      </c>
      <c r="BL20" s="652">
        <f>BK20*('Setting key Duty'!$J$11+'Setting key Duty'!$I$8)</f>
        <v>0</v>
      </c>
      <c r="BM20" s="652">
        <f>COUNTIF($C20:$AG20,BM$4)</f>
        <v>0</v>
      </c>
      <c r="BN20" s="652">
        <f>COUNTIF($C20:$AG20,BN$4)</f>
        <v>0</v>
      </c>
      <c r="BO20" s="652">
        <f>COUNTIF($C20:$AG20,BO$4)</f>
        <v>0</v>
      </c>
      <c r="BP20" s="654"/>
    </row>
    <row r="21" ht="19.5" customHeight="1" spans="1:68">
      <c r="A21" s="644"/>
      <c r="B21" s="86" t="s">
        <v>94</v>
      </c>
      <c r="C21" s="645"/>
      <c r="D21" s="645"/>
      <c r="E21" s="645"/>
      <c r="F21" s="656"/>
      <c r="G21" s="645"/>
      <c r="H21" s="645"/>
      <c r="I21" s="645"/>
      <c r="J21" s="658"/>
      <c r="K21" s="659"/>
      <c r="L21" s="658"/>
      <c r="M21" s="656"/>
      <c r="N21" s="658"/>
      <c r="O21" s="645" t="s">
        <v>187</v>
      </c>
      <c r="P21" s="465"/>
      <c r="Q21" s="645"/>
      <c r="R21" s="645" t="s">
        <v>188</v>
      </c>
      <c r="S21" s="645" t="s">
        <v>188</v>
      </c>
      <c r="T21" s="645"/>
      <c r="U21" s="645"/>
      <c r="V21" s="645"/>
      <c r="W21" s="645"/>
      <c r="X21" s="645"/>
      <c r="Y21" s="645"/>
      <c r="Z21" s="656"/>
      <c r="AA21" s="645"/>
      <c r="AB21" s="645" t="s">
        <v>189</v>
      </c>
      <c r="AC21" s="645"/>
      <c r="AD21" s="656"/>
      <c r="AE21" s="645"/>
      <c r="AF21" s="645"/>
      <c r="AG21" s="645"/>
      <c r="AH21" s="647">
        <f>COUNTIF($C21:$AG21,AH$4)</f>
        <v>0</v>
      </c>
      <c r="AI21" s="648">
        <f>COUNTIF($C21:$AG21,AI$4)</f>
        <v>0</v>
      </c>
      <c r="AJ21" s="647">
        <f>COUNTIF($C21:$AG21,AJ$4)</f>
        <v>0</v>
      </c>
      <c r="AK21" s="159">
        <f>COUNTIF($C21:$AG21,AK$4)</f>
        <v>0</v>
      </c>
      <c r="AL21" s="159">
        <f>COUNTIF($C21:$AG21,AL$4)</f>
        <v>0</v>
      </c>
      <c r="AM21" s="159">
        <f>COUNTIF($C21:$AG21,AM$4)</f>
        <v>0</v>
      </c>
      <c r="AN21" s="159">
        <f>COUNTIF($C21:$AG21,AN$4)</f>
        <v>0</v>
      </c>
      <c r="AO21" s="104"/>
      <c r="AP21" s="104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0</v>
      </c>
      <c r="AV21" s="104">
        <f>BF21+BG21+BI21+BD21+BB21+AZ21+BK21</f>
        <v>4</v>
      </c>
      <c r="AW21" s="159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COUNTIF(C21:AG21,"*BRT*")</f>
        <v>0</v>
      </c>
      <c r="AZ21" s="159">
        <f>COUNTIF(D21:AH21,"*$BTP*")</f>
        <v>0</v>
      </c>
      <c r="BA21" s="159" t="e">
        <f>AZ21*('Setting key Duty'!$I$13+'Setting key Duty'!$I$12+'Setting key Duty'!$I$11)</f>
        <v>#VALUE!</v>
      </c>
      <c r="BB21" s="159">
        <f>COUNTIF(D21:AH21,"*$L*")</f>
        <v>2</v>
      </c>
      <c r="BC21" s="159" t="e">
        <f>BB21*('Setting key Duty'!$I$13+'Setting key Duty'!$I$9)</f>
        <v>#VALUE!</v>
      </c>
      <c r="BD21" s="159">
        <f>COUNTIF(D21:AH21,"*$M*")</f>
        <v>1</v>
      </c>
      <c r="BE21" s="159">
        <f>BD21*('Setting key Duty'!$I$8+'Setting key Duty'!$I$9+'Setting key Duty'!$I$12)</f>
        <v>0.5625</v>
      </c>
      <c r="BF21" s="159">
        <f>COUNTIF(D21:AH21,"*$N*")</f>
        <v>0</v>
      </c>
      <c r="BG21" s="159">
        <f>COUNTIF(D21:AH21,"*$PM*")</f>
        <v>0</v>
      </c>
      <c r="BH21" s="159">
        <f>BG21*('Setting key Duty'!$I$9)</f>
        <v>0</v>
      </c>
      <c r="BI21" s="159">
        <f>COUNTIF(D21:AH21,"*$AM*")</f>
        <v>1</v>
      </c>
      <c r="BJ21" s="159">
        <f>BI21*('Setting key Duty'!$I$12+'Setting key Duty'!$I$8)</f>
        <v>0.4375</v>
      </c>
      <c r="BK21" s="159">
        <f>COUNTIF(C21:AH21,"*$FC*")</f>
        <v>0</v>
      </c>
      <c r="BL21" s="159">
        <f>BK21*('Setting key Duty'!$J$11+'Setting key Duty'!$I$8)</f>
        <v>0</v>
      </c>
      <c r="BM21" s="159">
        <f>COUNTIF($C21:$AG21,BM$4)</f>
        <v>0</v>
      </c>
      <c r="BN21" s="159">
        <f>COUNTIF($C21:$AG21,BN$4)</f>
        <v>0</v>
      </c>
      <c r="BO21" s="159">
        <f>COUNTIF($C21:$AG21,BO$4)</f>
        <v>0</v>
      </c>
      <c r="BP21" s="160"/>
    </row>
    <row r="22" ht="19.5" customHeight="1" spans="1:68">
      <c r="A22" s="649"/>
      <c r="B22" s="16" t="s">
        <v>99</v>
      </c>
      <c r="C22" s="185"/>
      <c r="D22" s="188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R22" s="185" t="s">
        <v>190</v>
      </c>
      <c r="S22" s="185"/>
      <c r="T22" s="185"/>
      <c r="U22" s="188"/>
      <c r="V22" s="185"/>
      <c r="W22" s="185"/>
      <c r="X22" s="185"/>
      <c r="Y22" s="185"/>
      <c r="Z22" s="185"/>
      <c r="AA22" s="185"/>
      <c r="AB22" s="185"/>
      <c r="AC22" s="185" t="s">
        <v>191</v>
      </c>
      <c r="AD22" s="185"/>
      <c r="AE22" s="188"/>
      <c r="AF22" s="188"/>
      <c r="AG22" s="185" t="s">
        <v>192</v>
      </c>
      <c r="AH22" s="650">
        <f>COUNTIF($C22:$AG22,AH$4)</f>
        <v>0</v>
      </c>
      <c r="AI22" s="651">
        <f>COUNTIF($C22:$AG22,AI$4)</f>
        <v>0</v>
      </c>
      <c r="AJ22" s="650">
        <f>COUNTIF($C22:$AG22,AJ$4)</f>
        <v>0</v>
      </c>
      <c r="AK22" s="652">
        <f>COUNTIF($C22:$AG22,AK$4)</f>
        <v>0</v>
      </c>
      <c r="AL22" s="652">
        <f>COUNTIF($C22:$AG22,AL$4)</f>
        <v>0</v>
      </c>
      <c r="AM22" s="652">
        <f>COUNTIF($C22:$AG22,AM$4)</f>
        <v>0</v>
      </c>
      <c r="AN22" s="652">
        <f>COUNTIF($C22:$AG22,AN$4)</f>
        <v>0</v>
      </c>
      <c r="AO22" s="653"/>
      <c r="AP22" s="653">
        <f>SUMPRODUCT(--WEEKDAY(C$3:AG$3,2)&lt;6,--((C22:AG22="DM"))+(C22:AG22="CS1")+((C22:AG22="CS2"))+(C22:AG22="SB1")+(C22:AG22="AE")+(C22:AG22="EM"))</f>
        <v>0</v>
      </c>
      <c r="AQ22" s="653"/>
      <c r="AR22" s="653">
        <f>SUMPRODUCT(--WEEKDAY(C$3:AG$3,2)&gt;5,--((C22:AG22="DM"))+(C22:AG22="CS1")+((C22:AG22="CS2"))+(C22:AG22="SB1")+(C22:AG22="AE")+(C22:AG22="EM"))</f>
        <v>0</v>
      </c>
      <c r="AS22" s="653"/>
      <c r="AT22" s="653">
        <f>(AP22-AQ22)/2+(AR22-AS22)</f>
        <v>0</v>
      </c>
      <c r="AU22" s="653">
        <f>AH22+AI22+AJ22+AK22+AM22+AN22</f>
        <v>0</v>
      </c>
      <c r="AV22" s="653">
        <f>BF22+BG22+BI22+BD22+BB22+AZ22+BK22</f>
        <v>3</v>
      </c>
      <c r="AW22" s="652" t="e">
        <f>AT22+AX22</f>
        <v>#VALUE!</v>
      </c>
      <c r="AX22" s="652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652">
        <f>COUNTIF(C22:AG22,"*BRT*")</f>
        <v>0</v>
      </c>
      <c r="AZ22" s="652">
        <f>COUNTIF(D22:AH22,"*$BTP*")</f>
        <v>0</v>
      </c>
      <c r="BA22" s="652" t="e">
        <f>AZ22*('Setting key Duty'!$I$13+'Setting key Duty'!$I$12+'Setting key Duty'!$I$11)</f>
        <v>#VALUE!</v>
      </c>
      <c r="BB22" s="652">
        <f>COUNTIF(D22:AH22,"*$L*")</f>
        <v>0</v>
      </c>
      <c r="BC22" s="652" t="e">
        <f>BB22*('Setting key Duty'!$I$13+'Setting key Duty'!$I$9)</f>
        <v>#VALUE!</v>
      </c>
      <c r="BD22" s="652">
        <f>COUNTIF(D22:AH22,"*$M*")</f>
        <v>0</v>
      </c>
      <c r="BE22" s="652">
        <f>BD22*('Setting key Duty'!$I$8+'Setting key Duty'!$I$9+'Setting key Duty'!$I$12)</f>
        <v>0</v>
      </c>
      <c r="BF22" s="652">
        <f>COUNTIF(D22:AH22,"*$N*")</f>
        <v>0</v>
      </c>
      <c r="BG22" s="652">
        <f>COUNTIF(D22:AH22,"*$PM*")</f>
        <v>0</v>
      </c>
      <c r="BH22" s="652">
        <f>BG22*('Setting key Duty'!$I$9)</f>
        <v>0</v>
      </c>
      <c r="BI22" s="652">
        <f>COUNTIF(D22:AH22,"*$AM*")</f>
        <v>2</v>
      </c>
      <c r="BJ22" s="652">
        <f>BI22*('Setting key Duty'!$I$12+'Setting key Duty'!$I$8)</f>
        <v>0.875</v>
      </c>
      <c r="BK22" s="652">
        <f>COUNTIF(C22:AH22,"*$FC*")</f>
        <v>1</v>
      </c>
      <c r="BL22" s="652">
        <f>BK22*('Setting key Duty'!$J$11+'Setting key Duty'!$I$8)</f>
        <v>0.125</v>
      </c>
      <c r="BM22" s="652">
        <f>COUNTIF($C22:$AG22,BM$4)</f>
        <v>0</v>
      </c>
      <c r="BN22" s="652">
        <f>COUNTIF($C22:$AG22,BN$4)</f>
        <v>0</v>
      </c>
      <c r="BO22" s="652">
        <f>COUNTIF($C22:$AG22,BO$4)</f>
        <v>0</v>
      </c>
      <c r="BP22" s="654"/>
    </row>
    <row r="23" ht="19.5" customHeight="1" spans="1:68">
      <c r="A23" s="644"/>
      <c r="B23" s="86" t="s">
        <v>102</v>
      </c>
      <c r="C23" s="645"/>
      <c r="D23" s="656"/>
      <c r="E23" s="645"/>
      <c r="F23" s="645"/>
      <c r="G23" s="645" t="s">
        <v>165</v>
      </c>
      <c r="H23" s="645"/>
      <c r="I23" s="645"/>
      <c r="J23" s="645"/>
      <c r="K23" s="646"/>
      <c r="L23" s="646" t="s">
        <v>193</v>
      </c>
      <c r="M23" s="645"/>
      <c r="N23" s="645" t="s">
        <v>194</v>
      </c>
      <c r="O23" s="660" t="s">
        <v>195</v>
      </c>
      <c r="P23" s="645"/>
      <c r="Q23" s="465"/>
      <c r="R23" s="645"/>
      <c r="S23" s="645"/>
      <c r="U23" s="645"/>
      <c r="V23" s="645"/>
      <c r="W23" s="645"/>
      <c r="X23" s="645"/>
      <c r="Y23" s="645"/>
      <c r="Z23" s="645"/>
      <c r="AA23" s="645"/>
      <c r="AB23" s="645"/>
      <c r="AD23" s="645"/>
      <c r="AE23" s="645"/>
      <c r="AF23" s="645"/>
      <c r="AG23" s="645"/>
      <c r="AH23" s="647">
        <f>COUNTIF($C23:$AG23,AH$4)</f>
        <v>0</v>
      </c>
      <c r="AI23" s="648">
        <f>COUNTIF($C23:$AG23,AI$4)</f>
        <v>0</v>
      </c>
      <c r="AJ23" s="647">
        <f>COUNTIF($C23:$AG23,AJ$4)</f>
        <v>0</v>
      </c>
      <c r="AK23" s="159">
        <f>COUNTIF($C23:$AG23,AK$4)</f>
        <v>0</v>
      </c>
      <c r="AL23" s="159">
        <f>COUNTIF($C23:$AG23,AL$4)</f>
        <v>0</v>
      </c>
      <c r="AM23" s="159">
        <f>COUNTIF($C23:$AG23,AM$4)</f>
        <v>0</v>
      </c>
      <c r="AN23" s="159">
        <f>COUNTIF($C23:$AG23,AN$4)</f>
        <v>0</v>
      </c>
      <c r="AO23" s="104"/>
      <c r="AP23" s="104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0</v>
      </c>
      <c r="AV23" s="104">
        <f>BF23+BG23+BI23+BD23+BB23+AZ23+BK23</f>
        <v>4</v>
      </c>
      <c r="AW23" s="159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COUNTIF(C23:AG23,"*BRT*")</f>
        <v>0</v>
      </c>
      <c r="AZ23" s="159">
        <f>COUNTIF(D23:AH23,"*$BTP*")</f>
        <v>0</v>
      </c>
      <c r="BA23" s="159" t="e">
        <f>AZ23*('Setting key Duty'!$I$13+'Setting key Duty'!$I$12+'Setting key Duty'!$I$11)</f>
        <v>#VALUE!</v>
      </c>
      <c r="BB23" s="159">
        <f>COUNTIF(D23:AH23,"*$L*")</f>
        <v>0</v>
      </c>
      <c r="BC23" s="159" t="e">
        <f>BB23*('Setting key Duty'!$I$13+'Setting key Duty'!$I$9)</f>
        <v>#VALUE!</v>
      </c>
      <c r="BD23" s="159">
        <f>COUNTIF(D23:AH23,"*$M*")</f>
        <v>0</v>
      </c>
      <c r="BE23" s="159">
        <f>BD23*('Setting key Duty'!$I$8+'Setting key Duty'!$I$9+'Setting key Duty'!$I$12)</f>
        <v>0</v>
      </c>
      <c r="BF23" s="159">
        <f>COUNTIF(D23:AH23,"*$N*")</f>
        <v>0</v>
      </c>
      <c r="BG23" s="159">
        <f>COUNTIF(D23:AH23,"*$PM*")</f>
        <v>0</v>
      </c>
      <c r="BH23" s="159">
        <f>BG23*('Setting key Duty'!$I$9)</f>
        <v>0</v>
      </c>
      <c r="BI23" s="159">
        <f>COUNTIF(D23:AH23,"*$AM*")</f>
        <v>4</v>
      </c>
      <c r="BJ23" s="159">
        <f>BI23*('Setting key Duty'!$I$12+'Setting key Duty'!$I$8)</f>
        <v>1.75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COUNTIF($C23:$AG23,BM$4)</f>
        <v>0</v>
      </c>
      <c r="BN23" s="159">
        <f>COUNTIF($C23:$AG23,BN$4)</f>
        <v>0</v>
      </c>
      <c r="BO23" s="159">
        <f>COUNTIF($C23:$AG23,BO$4)</f>
        <v>0</v>
      </c>
      <c r="BP23" s="160"/>
    </row>
    <row r="24" ht="27" customHeight="1" spans="1:68">
      <c r="A24" s="649"/>
      <c r="B24" s="16" t="s">
        <v>105</v>
      </c>
      <c r="C24" s="185"/>
      <c r="D24" s="185"/>
      <c r="E24" s="185"/>
      <c r="F24" s="185"/>
      <c r="G24" s="185"/>
      <c r="H24" s="185"/>
      <c r="I24" s="185"/>
      <c r="J24" s="154"/>
      <c r="K24" s="185"/>
      <c r="L24" s="185"/>
      <c r="M24" s="185" t="s">
        <v>196</v>
      </c>
      <c r="N24" s="188"/>
      <c r="O24" s="185"/>
      <c r="P24" s="185"/>
      <c r="Q24" s="185"/>
      <c r="R24" s="185"/>
      <c r="S24" s="185"/>
      <c r="T24" s="154"/>
      <c r="U24" s="185"/>
      <c r="V24" s="185"/>
      <c r="W24" s="185"/>
      <c r="X24" s="185"/>
      <c r="Y24" s="185"/>
      <c r="Z24" s="185"/>
      <c r="AA24" s="185" t="s">
        <v>197</v>
      </c>
      <c r="AB24" s="185"/>
      <c r="AC24" s="185"/>
      <c r="AD24" s="185"/>
      <c r="AE24" s="185"/>
      <c r="AF24" s="185"/>
      <c r="AG24" s="185"/>
      <c r="AH24" s="650">
        <f>COUNTIF($C24:$AG24,AH$4)</f>
        <v>0</v>
      </c>
      <c r="AI24" s="651">
        <f>COUNTIF($C24:$AG24,AI$4)</f>
        <v>0</v>
      </c>
      <c r="AJ24" s="650">
        <f>COUNTIF($C24:$AG24,AJ$4)</f>
        <v>0</v>
      </c>
      <c r="AK24" s="652">
        <f>COUNTIF($C24:$AG24,AK$4)</f>
        <v>0</v>
      </c>
      <c r="AL24" s="652">
        <f>COUNTIF($C24:$AG24,AL$4)</f>
        <v>0</v>
      </c>
      <c r="AM24" s="652">
        <f>COUNTIF($C24:$AG24,AM$4)</f>
        <v>0</v>
      </c>
      <c r="AN24" s="652">
        <f>COUNTIF($C24:$AG24,AN$4)</f>
        <v>0</v>
      </c>
      <c r="AO24" s="653"/>
      <c r="AP24" s="653">
        <f>SUMPRODUCT(--WEEKDAY(C$3:AG$3,2)&lt;6,--((C24:AG24="DM"))+(C24:AG24="CS1")+((C24:AG24="CS2"))+(C24:AG24="SB1")+(C24:AG24="AE")+(C24:AG24="EM"))</f>
        <v>0</v>
      </c>
      <c r="AQ24" s="653"/>
      <c r="AR24" s="653">
        <f>SUMPRODUCT(--WEEKDAY(C$3:AG$3,2)&gt;5,--((C24:AG24="DM"))+(C24:AG24="CS1")+((C24:AG24="CS2"))+(C24:AG24="SB1")+(C24:AG24="AE")+(C24:AG24="EM"))</f>
        <v>0</v>
      </c>
      <c r="AS24" s="653"/>
      <c r="AT24" s="653">
        <f>(AP24-AQ24)/2+(AR24-AS24)</f>
        <v>0</v>
      </c>
      <c r="AU24" s="653">
        <f>AH24+AI24+AJ24+AK24+AM24+AN24</f>
        <v>0</v>
      </c>
      <c r="AV24" s="653">
        <f>BF24+BG24+BI24+BD24+BB24+AZ24+BK24</f>
        <v>2</v>
      </c>
      <c r="AW24" s="652" t="e">
        <f>AT24+AX24</f>
        <v>#VALUE!</v>
      </c>
      <c r="AX24" s="652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652">
        <f>COUNTIF(C24:AG24,"*BRT*")</f>
        <v>0</v>
      </c>
      <c r="AZ24" s="652">
        <f>COUNTIF(D24:AH24,"*$BTP*")</f>
        <v>1</v>
      </c>
      <c r="BA24" s="652" t="e">
        <f>AZ24*('Setting key Duty'!$I$13+'Setting key Duty'!$I$12+'Setting key Duty'!$I$11)</f>
        <v>#VALUE!</v>
      </c>
      <c r="BB24" s="652">
        <f>COUNTIF(D24:AH24,"*$L*")</f>
        <v>0</v>
      </c>
      <c r="BC24" s="652" t="e">
        <f>BB24*('Setting key Duty'!$I$13+'Setting key Duty'!$I$9)</f>
        <v>#VALUE!</v>
      </c>
      <c r="BD24" s="652">
        <f>COUNTIF(D24:AH24,"*$M*")</f>
        <v>0</v>
      </c>
      <c r="BE24" s="652">
        <f>BD24*('Setting key Duty'!$I$8+'Setting key Duty'!$I$9+'Setting key Duty'!$I$12)</f>
        <v>0</v>
      </c>
      <c r="BF24" s="652">
        <f>COUNTIF(D24:AH24,"*$N*")</f>
        <v>0</v>
      </c>
      <c r="BG24" s="652">
        <f>COUNTIF(D24:AH24,"*$PM*")</f>
        <v>0</v>
      </c>
      <c r="BH24" s="652">
        <f>BG24*('Setting key Duty'!$I$9)</f>
        <v>0</v>
      </c>
      <c r="BI24" s="652">
        <f>COUNTIF(D24:AH24,"*$AM*")</f>
        <v>1</v>
      </c>
      <c r="BJ24" s="652">
        <f>BI24*('Setting key Duty'!$I$12+'Setting key Duty'!$I$8)</f>
        <v>0.4375</v>
      </c>
      <c r="BK24" s="652">
        <f>COUNTIF(C24:AH24,"*$FC*")</f>
        <v>0</v>
      </c>
      <c r="BL24" s="652">
        <f>BK24*('Setting key Duty'!$J$11+'Setting key Duty'!$I$8)</f>
        <v>0</v>
      </c>
      <c r="BM24" s="652">
        <f>COUNTIF($C24:$AG24,BM$4)</f>
        <v>0</v>
      </c>
      <c r="BN24" s="652">
        <f>COUNTIF($C24:$AG24,BN$4)</f>
        <v>0</v>
      </c>
      <c r="BO24" s="652">
        <f>COUNTIF($C24:$AG24,BO$4)</f>
        <v>0</v>
      </c>
      <c r="BP24" s="654"/>
    </row>
    <row r="25" ht="19.5" customHeight="1" spans="1:68">
      <c r="A25" s="644"/>
      <c r="B25" s="86" t="s">
        <v>107</v>
      </c>
      <c r="C25" s="645"/>
      <c r="D25" s="645"/>
      <c r="E25" s="645"/>
      <c r="F25" s="645"/>
      <c r="G25" s="645" t="s">
        <v>190</v>
      </c>
      <c r="H25" s="645" t="s">
        <v>198</v>
      </c>
      <c r="I25" s="645"/>
      <c r="J25" s="645"/>
      <c r="K25" s="657"/>
      <c r="L25" s="645" t="s">
        <v>179</v>
      </c>
      <c r="M25" s="656"/>
      <c r="N25" s="656"/>
      <c r="O25" s="645" t="s">
        <v>199</v>
      </c>
      <c r="P25" s="645"/>
      <c r="Q25" s="645"/>
      <c r="R25" s="645"/>
      <c r="S25" s="645"/>
      <c r="T25" s="645" t="s">
        <v>200</v>
      </c>
      <c r="U25" s="645" t="s">
        <v>200</v>
      </c>
      <c r="V25" s="645"/>
      <c r="W25" s="645"/>
      <c r="X25" s="645"/>
      <c r="Y25" s="645"/>
      <c r="Z25" s="645"/>
      <c r="AA25" s="645"/>
      <c r="AB25" s="645"/>
      <c r="AC25" s="645" t="s">
        <v>201</v>
      </c>
      <c r="AD25" s="645" t="s">
        <v>202</v>
      </c>
      <c r="AE25" s="645" t="s">
        <v>202</v>
      </c>
      <c r="AF25" s="645" t="s">
        <v>202</v>
      </c>
      <c r="AG25" s="645" t="s">
        <v>202</v>
      </c>
      <c r="AH25" s="647">
        <f>COUNTIF($C25:$AG25,AH$4)</f>
        <v>0</v>
      </c>
      <c r="AI25" s="648">
        <f>COUNTIF($C25:$AG25,AI$4)</f>
        <v>0</v>
      </c>
      <c r="AJ25" s="647">
        <f>COUNTIF($C25:$AG25,AJ$4)</f>
        <v>0</v>
      </c>
      <c r="AK25" s="159">
        <f>COUNTIF($C25:$AG25,AK$4)</f>
        <v>0</v>
      </c>
      <c r="AL25" s="159">
        <f>COUNTIF($C25:$AG25,AL$4)</f>
        <v>0</v>
      </c>
      <c r="AM25" s="159">
        <f>COUNTIF($C25:$AG25,AM$4)</f>
        <v>0</v>
      </c>
      <c r="AN25" s="159">
        <f>COUNTIF($C25:$AG25,AN$4)</f>
        <v>0</v>
      </c>
      <c r="AO25" s="104"/>
      <c r="AP25" s="104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11</v>
      </c>
      <c r="AW25" s="159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COUNTIF(C25:AG25,"*BRT*")</f>
        <v>0</v>
      </c>
      <c r="AZ25" s="159">
        <f>COUNTIF(D25:AH25,"*$BTP*")</f>
        <v>1</v>
      </c>
      <c r="BA25" s="159" t="e">
        <f>AZ25*('Setting key Duty'!$I$13+'Setting key Duty'!$I$12+'Setting key Duty'!$I$11)</f>
        <v>#VALUE!</v>
      </c>
      <c r="BB25" s="159">
        <f>COUNTIF(D25:AH25,"*$L*")</f>
        <v>2</v>
      </c>
      <c r="BC25" s="159" t="e">
        <f>BB25*('Setting key Duty'!$I$13+'Setting key Duty'!$I$9)</f>
        <v>#VALUE!</v>
      </c>
      <c r="BD25" s="159">
        <f>COUNTIF(D25:AH25,"*$M*")</f>
        <v>1</v>
      </c>
      <c r="BE25" s="159">
        <f>BD25*('Setting key Duty'!$I$8+'Setting key Duty'!$I$9+'Setting key Duty'!$I$12)</f>
        <v>0.5625</v>
      </c>
      <c r="BF25" s="159">
        <f>COUNTIF(D25:AH25,"*$N*")</f>
        <v>0</v>
      </c>
      <c r="BG25" s="159">
        <f>COUNTIF(D25:AH25,"*$PM*")</f>
        <v>0</v>
      </c>
      <c r="BH25" s="159">
        <f>BG25*('Setting key Duty'!$I$9)</f>
        <v>0</v>
      </c>
      <c r="BI25" s="159">
        <f>COUNTIF(D25:AH25,"*$AM*")</f>
        <v>3</v>
      </c>
      <c r="BJ25" s="159">
        <f>BI25*('Setting key Duty'!$I$12+'Setting key Duty'!$I$8)</f>
        <v>1.3125</v>
      </c>
      <c r="BK25" s="159">
        <f>COUNTIF(C25:AH25,"*$FC*")</f>
        <v>4</v>
      </c>
      <c r="BL25" s="159">
        <f>BK25*('Setting key Duty'!$J$11+'Setting key Duty'!$I$8)</f>
        <v>0.5</v>
      </c>
      <c r="BM25" s="159">
        <f>COUNTIF($C25:$AG25,BM$4)</f>
        <v>0</v>
      </c>
      <c r="BN25" s="159">
        <f>COUNTIF($C25:$AG25,BN$4)</f>
        <v>0</v>
      </c>
      <c r="BO25" s="159">
        <f>COUNTIF($C25:$AG25,BO$4)</f>
        <v>0</v>
      </c>
      <c r="BP25" s="160"/>
    </row>
    <row r="26" ht="19.5" customHeight="1" spans="1:68">
      <c r="A26" s="649"/>
      <c r="B26" s="16" t="s">
        <v>109</v>
      </c>
      <c r="C26" s="185"/>
      <c r="D26" s="188"/>
      <c r="E26" s="188"/>
      <c r="G26" s="185"/>
      <c r="H26" s="185" t="s">
        <v>203</v>
      </c>
      <c r="I26" s="185"/>
      <c r="J26" s="185"/>
      <c r="K26" s="185"/>
      <c r="L26" s="185"/>
      <c r="M26" s="185"/>
      <c r="N26" s="185" t="s">
        <v>204</v>
      </c>
      <c r="O26" s="185"/>
      <c r="P26" s="185" t="s">
        <v>205</v>
      </c>
      <c r="Q26" s="185"/>
      <c r="R26" s="185" t="s">
        <v>206</v>
      </c>
      <c r="S26" s="185" t="s">
        <v>206</v>
      </c>
      <c r="T26" s="185"/>
      <c r="U26" s="185"/>
      <c r="V26" s="185"/>
      <c r="W26" s="185"/>
      <c r="X26" s="185"/>
      <c r="Y26" s="185"/>
      <c r="Z26" s="185"/>
      <c r="AA26" s="185" t="s">
        <v>207</v>
      </c>
      <c r="AB26" s="185" t="s">
        <v>207</v>
      </c>
      <c r="AC26" s="185"/>
      <c r="AD26" s="276"/>
      <c r="AE26" s="185"/>
      <c r="AF26" s="185" t="s">
        <v>208</v>
      </c>
      <c r="AG26" s="185"/>
      <c r="AH26" s="650">
        <f>COUNTIF($C26:$AG26,AH$4)</f>
        <v>0</v>
      </c>
      <c r="AI26" s="651">
        <f>COUNTIF($C26:$AG26,AI$4)</f>
        <v>0</v>
      </c>
      <c r="AJ26" s="650">
        <f>COUNTIF($C26:$AG26,AJ$4)</f>
        <v>0</v>
      </c>
      <c r="AK26" s="652">
        <f>COUNTIF($C26:$AG26,AK$4)</f>
        <v>0</v>
      </c>
      <c r="AL26" s="652">
        <f>COUNTIF($C26:$AG26,AL$4)</f>
        <v>0</v>
      </c>
      <c r="AM26" s="652">
        <f>COUNTIF($C26:$AG26,AM$4)</f>
        <v>0</v>
      </c>
      <c r="AN26" s="652">
        <f>COUNTIF($C26:$AG26,AN$4)</f>
        <v>0</v>
      </c>
      <c r="AO26" s="653"/>
      <c r="AP26" s="653">
        <f>SUMPRODUCT(--WEEKDAY(C$3:AG$3,2)&lt;6,--((C26:AG26="DM"))+(C26:AG26="CS1")+((C26:AG26="CS2"))+(C26:AG26="SB1")+(C26:AG26="AE")+(C26:AG26="EM"))</f>
        <v>0</v>
      </c>
      <c r="AQ26" s="653"/>
      <c r="AR26" s="653">
        <f>SUMPRODUCT(--WEEKDAY(C$3:AG$3,2)&gt;5,--((C26:AG26="DM"))+(C26:AG26="CS1")+((C26:AG26="CS2"))+(C26:AG26="SB1")+(C26:AG26="AE")+(C26:AG26="EM"))</f>
        <v>0</v>
      </c>
      <c r="AS26" s="653"/>
      <c r="AT26" s="653">
        <f>(AP26-AQ26)/2+(AR26-AS26)</f>
        <v>0</v>
      </c>
      <c r="AU26" s="653">
        <f>AH26+AI26+AJ26+AK26+AM26+AN26</f>
        <v>0</v>
      </c>
      <c r="AV26" s="653">
        <f>BF26+BG26+BI26+BD26+BB26+AZ26+BK26</f>
        <v>8</v>
      </c>
      <c r="AW26" s="652" t="e">
        <f>AT26+AX26</f>
        <v>#VALUE!</v>
      </c>
      <c r="AX26" s="652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652">
        <f>COUNTIF(C26:AG26,"*BRT*")</f>
        <v>0</v>
      </c>
      <c r="AZ26" s="652">
        <f>COUNTIF(D26:AH26,"*$BTP*")</f>
        <v>0</v>
      </c>
      <c r="BA26" s="652" t="e">
        <f>AZ26*('Setting key Duty'!$I$13+'Setting key Duty'!$I$12+'Setting key Duty'!$I$11)</f>
        <v>#VALUE!</v>
      </c>
      <c r="BB26" s="652">
        <f>COUNTIF(D26:AH26,"*$L*")</f>
        <v>4</v>
      </c>
      <c r="BC26" s="652" t="e">
        <f>BB26*('Setting key Duty'!$I$13+'Setting key Duty'!$I$9)</f>
        <v>#VALUE!</v>
      </c>
      <c r="BD26" s="652">
        <f>COUNTIF(D26:AH26,"*$M*")</f>
        <v>2</v>
      </c>
      <c r="BE26" s="652">
        <f>BD26*('Setting key Duty'!$I$8+'Setting key Duty'!$I$9+'Setting key Duty'!$I$12)</f>
        <v>1.125</v>
      </c>
      <c r="BF26" s="652">
        <f>COUNTIF(D26:AH26,"*$N*")</f>
        <v>0</v>
      </c>
      <c r="BG26" s="652">
        <f>COUNTIF(D26:AH26,"*$PM*")</f>
        <v>0</v>
      </c>
      <c r="BH26" s="652">
        <f>BG26*('Setting key Duty'!$I$9)</f>
        <v>0</v>
      </c>
      <c r="BI26" s="652">
        <f>COUNTIF(D26:AH26,"*$AM*")</f>
        <v>2</v>
      </c>
      <c r="BJ26" s="652">
        <f>BI26*('Setting key Duty'!$I$12+'Setting key Duty'!$I$8)</f>
        <v>0.875</v>
      </c>
      <c r="BK26" s="652">
        <f>COUNTIF(C26:AH26,"*$FC*")</f>
        <v>0</v>
      </c>
      <c r="BL26" s="652">
        <f>BK26*('Setting key Duty'!$J$11+'Setting key Duty'!$I$8)</f>
        <v>0</v>
      </c>
      <c r="BM26" s="652">
        <f>COUNTIF($C26:$AG26,BM$4)</f>
        <v>0</v>
      </c>
      <c r="BN26" s="652">
        <f>COUNTIF($C26:$AG26,BN$4)</f>
        <v>0</v>
      </c>
      <c r="BO26" s="652">
        <f>COUNTIF($C26:$AG26,BO$4)</f>
        <v>0</v>
      </c>
      <c r="BP26" s="654"/>
    </row>
    <row r="27" ht="19.5" customHeight="1" spans="1:68">
      <c r="A27" s="644"/>
      <c r="B27" s="86" t="s">
        <v>143</v>
      </c>
      <c r="C27" s="646"/>
      <c r="D27" s="646"/>
      <c r="E27" s="646"/>
      <c r="F27" s="646"/>
      <c r="G27" s="646"/>
      <c r="H27" s="646"/>
      <c r="I27" s="646"/>
      <c r="J27" s="646"/>
      <c r="K27" s="646"/>
      <c r="L27" s="646"/>
      <c r="M27" s="645"/>
      <c r="N27" s="645" t="s">
        <v>196</v>
      </c>
      <c r="O27" s="645"/>
      <c r="P27" s="645"/>
      <c r="Q27" s="645"/>
      <c r="R27" s="645"/>
      <c r="S27" s="656"/>
      <c r="T27" s="645" t="s">
        <v>209</v>
      </c>
      <c r="U27" s="645" t="s">
        <v>209</v>
      </c>
      <c r="V27" s="645"/>
      <c r="W27" s="645"/>
      <c r="X27" s="645"/>
      <c r="Y27" s="645"/>
      <c r="Z27" s="656"/>
      <c r="AA27" s="645" t="s">
        <v>210</v>
      </c>
      <c r="AB27" s="645"/>
      <c r="AC27" s="645" t="s">
        <v>211</v>
      </c>
      <c r="AD27" s="645" t="s">
        <v>211</v>
      </c>
      <c r="AE27" s="645" t="s">
        <v>211</v>
      </c>
      <c r="AF27" s="645" t="s">
        <v>211</v>
      </c>
      <c r="AG27" s="645" t="s">
        <v>211</v>
      </c>
      <c r="AH27" s="647">
        <f>COUNTIF($C27:$AG27,AH$4)</f>
        <v>0</v>
      </c>
      <c r="AI27" s="648">
        <f>COUNTIF($C27:$AG27,AI$4)</f>
        <v>0</v>
      </c>
      <c r="AJ27" s="647">
        <f>COUNTIF($C27:$AG27,AJ$4)</f>
        <v>0</v>
      </c>
      <c r="AK27" s="159">
        <f>COUNTIF($C27:$AG27,AK$4)</f>
        <v>0</v>
      </c>
      <c r="AL27" s="159">
        <f>COUNTIF($C27:$AG27,AL$4)</f>
        <v>0</v>
      </c>
      <c r="AM27" s="159">
        <f>COUNTIF($C27:$AG27,AM$4)</f>
        <v>0</v>
      </c>
      <c r="AN27" s="159">
        <f>COUNTIF($C27:$AG27,AN$4)</f>
        <v>0</v>
      </c>
      <c r="AO27" s="104"/>
      <c r="AP27" s="104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9</v>
      </c>
      <c r="AW27" s="159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COUNTIF(C27:AG27,"*BRT*")</f>
        <v>0</v>
      </c>
      <c r="AZ27" s="159">
        <f>COUNTIF(D27:AH27,"*$BTP*")</f>
        <v>1</v>
      </c>
      <c r="BA27" s="159" t="e">
        <f>AZ27*('Setting key Duty'!$I$13+'Setting key Duty'!$I$12+'Setting key Duty'!$I$11)</f>
        <v>#VALUE!</v>
      </c>
      <c r="BB27" s="159">
        <f>COUNTIF(D27:AH27,"*$L*")</f>
        <v>2</v>
      </c>
      <c r="BC27" s="159" t="e">
        <f>BB27*('Setting key Duty'!$I$13+'Setting key Duty'!$I$9)</f>
        <v>#VALUE!</v>
      </c>
      <c r="BD27" s="159">
        <f>COUNTIF(D27:AH27,"*$M*")</f>
        <v>0</v>
      </c>
      <c r="BE27" s="159">
        <f>BD27*('Setting key Duty'!$I$8+'Setting key Duty'!$I$9+'Setting key Duty'!$I$12)</f>
        <v>0</v>
      </c>
      <c r="BF27" s="159">
        <f>COUNTIF(D27:AH27,"*$N*")</f>
        <v>0</v>
      </c>
      <c r="BG27" s="159">
        <f>COUNTIF(D27:AH27,"*$PM*")</f>
        <v>0</v>
      </c>
      <c r="BH27" s="159">
        <f>BG27*('Setting key Duty'!$I$9)</f>
        <v>0</v>
      </c>
      <c r="BI27" s="159">
        <f>COUNTIF(D27:AH27,"*$AM*")</f>
        <v>1</v>
      </c>
      <c r="BJ27" s="159">
        <f>BI27*('Setting key Duty'!$I$12+'Setting key Duty'!$I$8)</f>
        <v>0.4375</v>
      </c>
      <c r="BK27" s="159">
        <f>COUNTIF(C27:AH27,"*$FC*")</f>
        <v>5</v>
      </c>
      <c r="BL27" s="159">
        <f>BK27*('Setting key Duty'!$J$11+'Setting key Duty'!$I$8)</f>
        <v>0.625</v>
      </c>
      <c r="BM27" s="159">
        <f>COUNTIF($C27:$AG27,BM$4)</f>
        <v>0</v>
      </c>
      <c r="BN27" s="159">
        <f>COUNTIF($C27:$AG27,BN$4)</f>
        <v>0</v>
      </c>
      <c r="BO27" s="159">
        <f>COUNTIF($C27:$AG27,BO$4)</f>
        <v>0</v>
      </c>
      <c r="BP27" s="160"/>
    </row>
    <row r="28" ht="19.5" customHeight="1" spans="1:68">
      <c r="A28" s="649"/>
      <c r="B28" s="16" t="s">
        <v>144</v>
      </c>
      <c r="C28" s="185"/>
      <c r="D28" s="185"/>
      <c r="E28" s="185"/>
      <c r="F28" s="185"/>
      <c r="G28" s="185"/>
      <c r="H28" s="185"/>
      <c r="I28" s="188"/>
      <c r="J28" s="188"/>
      <c r="K28" s="185"/>
      <c r="L28" s="185"/>
      <c r="M28" s="185"/>
      <c r="N28" s="185"/>
      <c r="O28" s="185"/>
      <c r="P28" s="185"/>
      <c r="Q28" s="185"/>
      <c r="R28" s="185"/>
      <c r="S28" s="185"/>
      <c r="T28" s="185"/>
      <c r="U28" s="185"/>
      <c r="V28" s="185"/>
      <c r="W28" s="276"/>
      <c r="X28" s="185"/>
      <c r="Y28" s="185"/>
      <c r="Z28" s="185"/>
      <c r="AA28" s="185"/>
      <c r="AB28" s="185"/>
      <c r="AC28" s="185" t="s">
        <v>213</v>
      </c>
      <c r="AD28" s="185"/>
      <c r="AE28" s="185"/>
      <c r="AF28" s="185"/>
      <c r="AG28" s="185"/>
      <c r="AH28" s="650">
        <f>COUNTIF($C28:$AG28,AH$4)</f>
        <v>0</v>
      </c>
      <c r="AI28" s="651">
        <f>COUNTIF($C28:$AG28,AI$4)</f>
        <v>0</v>
      </c>
      <c r="AJ28" s="650">
        <f>COUNTIF($C28:$AG28,AJ$4)</f>
        <v>0</v>
      </c>
      <c r="AK28" s="652">
        <f>COUNTIF($C28:$AG28,AK$4)</f>
        <v>0</v>
      </c>
      <c r="AL28" s="652">
        <f>COUNTIF($C28:$AG28,AL$4)</f>
        <v>0</v>
      </c>
      <c r="AM28" s="652">
        <f>COUNTIF($C28:$AG28,AM$4)</f>
        <v>0</v>
      </c>
      <c r="AN28" s="652">
        <f>COUNTIF($C28:$AG28,AN$4)</f>
        <v>0</v>
      </c>
      <c r="AO28" s="653"/>
      <c r="AP28" s="653">
        <f>SUMPRODUCT(--WEEKDAY(C$3:AG$3,2)&lt;6,--((C28:AG28="DM"))+(C28:AG28="CS1")+((C28:AG28="CS2"))+(C28:AG28="SB1")+(C28:AG28="AE")+(C28:AG28="EM"))</f>
        <v>0</v>
      </c>
      <c r="AQ28" s="653"/>
      <c r="AR28" s="653">
        <f>SUMPRODUCT(--WEEKDAY(C$3:AG$3,2)&gt;5,--((C28:AG28="DM"))+(C28:AG28="CS1")+((C28:AG28="CS2"))+(C28:AG28="SB1")+(C28:AG28="AE")+(C28:AG28="EM"))</f>
        <v>0</v>
      </c>
      <c r="AS28" s="653"/>
      <c r="AT28" s="653">
        <f>(AP28-AQ28)/2+(AR28-AS28)</f>
        <v>0</v>
      </c>
      <c r="AU28" s="653">
        <f>AH28+AI28+AJ28+AK28+AM28+AN28</f>
        <v>0</v>
      </c>
      <c r="AV28" s="653">
        <f>BF28+BG28+BI28+BD28+BB28+AZ28+BK28</f>
        <v>1</v>
      </c>
      <c r="AW28" s="652" t="e">
        <f>AT28+AX28</f>
        <v>#VALUE!</v>
      </c>
      <c r="AX28" s="652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652">
        <f>COUNTIF(C28:AG28,"*BRT*")</f>
        <v>0</v>
      </c>
      <c r="AZ28" s="652">
        <f>COUNTIF(D28:AH28,"*$BTP*")</f>
        <v>1</v>
      </c>
      <c r="BA28" s="652" t="e">
        <f>AZ28*('Setting key Duty'!$I$13+'Setting key Duty'!$I$12+'Setting key Duty'!$I$11)</f>
        <v>#VALUE!</v>
      </c>
      <c r="BB28" s="652">
        <f>COUNTIF(D28:AH28,"*$L*")</f>
        <v>0</v>
      </c>
      <c r="BC28" s="652" t="e">
        <f>BB28*('Setting key Duty'!$I$13+'Setting key Duty'!$I$9)</f>
        <v>#VALUE!</v>
      </c>
      <c r="BD28" s="652">
        <f>COUNTIF(D28:AH28,"*$M*")</f>
        <v>0</v>
      </c>
      <c r="BE28" s="652">
        <f>BD28*('Setting key Duty'!$I$8+'Setting key Duty'!$I$9+'Setting key Duty'!$I$12)</f>
        <v>0</v>
      </c>
      <c r="BF28" s="652">
        <f>COUNTIF(D28:AH28,"*$N*")</f>
        <v>0</v>
      </c>
      <c r="BG28" s="652">
        <f>COUNTIF(D28:AH28,"*$PM*")</f>
        <v>0</v>
      </c>
      <c r="BH28" s="652">
        <f>BG28*('Setting key Duty'!$I$9)</f>
        <v>0</v>
      </c>
      <c r="BI28" s="652">
        <f>COUNTIF(D28:AH28,"*$AM*")</f>
        <v>0</v>
      </c>
      <c r="BJ28" s="652">
        <f>BI28*('Setting key Duty'!$I$12+'Setting key Duty'!$I$8)</f>
        <v>0</v>
      </c>
      <c r="BK28" s="652">
        <f>COUNTIF(C28:AH28,"*$FC*")</f>
        <v>0</v>
      </c>
      <c r="BL28" s="652">
        <f>BK28*('Setting key Duty'!$J$11+'Setting key Duty'!$I$8)</f>
        <v>0</v>
      </c>
      <c r="BM28" s="652">
        <f>COUNTIF($C28:$AG28,BM$4)</f>
        <v>0</v>
      </c>
      <c r="BN28" s="652">
        <f>COUNTIF($C28:$AG28,BN$4)</f>
        <v>0</v>
      </c>
      <c r="BO28" s="652">
        <f>COUNTIF($C28:$AG28,BO$4)</f>
        <v>0</v>
      </c>
      <c r="BP28" s="654"/>
    </row>
    <row r="29" ht="19.5" customHeight="1" spans="1:68">
      <c r="A29" s="644"/>
      <c r="B29" s="86" t="s">
        <v>145</v>
      </c>
      <c r="C29" s="645"/>
      <c r="D29" s="645"/>
      <c r="E29" s="645"/>
      <c r="F29" s="645"/>
      <c r="G29" s="645" t="s">
        <v>214</v>
      </c>
      <c r="H29" s="645"/>
      <c r="I29" s="645"/>
      <c r="J29" s="645"/>
      <c r="K29" s="645"/>
      <c r="L29" s="646"/>
      <c r="M29" s="646" t="s">
        <v>215</v>
      </c>
      <c r="O29" s="645"/>
      <c r="P29" s="646"/>
      <c r="Q29" s="645" t="s">
        <v>216</v>
      </c>
      <c r="S29" s="645" t="s">
        <v>217</v>
      </c>
      <c r="T29" s="645"/>
      <c r="U29" s="645"/>
      <c r="W29" s="645"/>
      <c r="X29" s="645"/>
      <c r="Y29" s="645"/>
      <c r="Z29" s="645"/>
      <c r="AA29" s="645" t="s">
        <v>218</v>
      </c>
      <c r="AB29" s="645"/>
      <c r="AC29" s="645"/>
      <c r="AD29" s="645" t="s">
        <v>219</v>
      </c>
      <c r="AE29" s="645" t="s">
        <v>219</v>
      </c>
      <c r="AF29" s="645" t="s">
        <v>219</v>
      </c>
      <c r="AG29" s="645" t="s">
        <v>219</v>
      </c>
      <c r="AH29" s="647">
        <f>COUNTIF($C29:$AG29,AH$4)</f>
        <v>0</v>
      </c>
      <c r="AI29" s="648">
        <f>COUNTIF($C29:$AG29,AI$4)</f>
        <v>0</v>
      </c>
      <c r="AJ29" s="647">
        <f>COUNTIF($C29:$AG29,AJ$4)</f>
        <v>0</v>
      </c>
      <c r="AK29" s="159">
        <f>COUNTIF($C29:$AG29,AK$4)</f>
        <v>0</v>
      </c>
      <c r="AL29" s="159">
        <f>COUNTIF($C29:$AG29,AL$4)</f>
        <v>0</v>
      </c>
      <c r="AM29" s="159">
        <f>COUNTIF($C29:$AG29,AM$4)</f>
        <v>0</v>
      </c>
      <c r="AN29" s="159">
        <f>COUNTIF($C29:$AG29,AN$4)</f>
        <v>0</v>
      </c>
      <c r="AO29" s="104"/>
      <c r="AP29" s="104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9</v>
      </c>
      <c r="AW29" s="159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COUNTIF(C29:AG29,"*BRT*")</f>
        <v>0</v>
      </c>
      <c r="AZ29" s="159">
        <f>COUNTIF(D29:AH29,"*$BTP*")</f>
        <v>1</v>
      </c>
      <c r="BA29" s="159" t="e">
        <f>AZ29*('Setting key Duty'!$I$13+'Setting key Duty'!$I$12+'Setting key Duty'!$I$11)</f>
        <v>#VALUE!</v>
      </c>
      <c r="BB29" s="159">
        <f>COUNTIF(D29:AH29,"*$L*")</f>
        <v>0</v>
      </c>
      <c r="BC29" s="159" t="e">
        <f>BB29*('Setting key Duty'!$I$13+'Setting key Duty'!$I$9)</f>
        <v>#VALUE!</v>
      </c>
      <c r="BD29" s="159">
        <f>COUNTIF(D29:AH29,"*$M*")</f>
        <v>0</v>
      </c>
      <c r="BE29" s="159">
        <f>BD29*('Setting key Duty'!$I$8+'Setting key Duty'!$I$9+'Setting key Duty'!$I$12)</f>
        <v>0</v>
      </c>
      <c r="BF29" s="159">
        <f>COUNTIF(D29:AH29,"*$N*")</f>
        <v>0</v>
      </c>
      <c r="BG29" s="159">
        <f>COUNTIF(D29:AH29,"*$PM*")</f>
        <v>2</v>
      </c>
      <c r="BH29" s="159">
        <f>BG29*('Setting key Duty'!$I$9)</f>
        <v>0.25</v>
      </c>
      <c r="BI29" s="159">
        <f>COUNTIF(D29:AH29,"*$AM*")</f>
        <v>2</v>
      </c>
      <c r="BJ29" s="159">
        <f>BI29*('Setting key Duty'!$I$12+'Setting key Duty'!$I$8)</f>
        <v>0.875</v>
      </c>
      <c r="BK29" s="159">
        <f>COUNTIF(C29:AH29,"*$FC*")</f>
        <v>4</v>
      </c>
      <c r="BL29" s="159">
        <f>BK29*('Setting key Duty'!$J$11+'Setting key Duty'!$I$8)</f>
        <v>0.5</v>
      </c>
      <c r="BM29" s="159">
        <f>COUNTIF($C29:$AG29,BM$4)</f>
        <v>0</v>
      </c>
      <c r="BN29" s="159">
        <f>COUNTIF($C29:$AG29,BN$4)</f>
        <v>0</v>
      </c>
      <c r="BO29" s="159">
        <f>COUNTIF($C29:$AG29,BO$4)</f>
        <v>0</v>
      </c>
      <c r="BP29" s="160"/>
    </row>
    <row r="30" ht="19.5" customHeight="1" spans="1:68">
      <c r="A30" s="649"/>
      <c r="B30" s="16" t="s">
        <v>146</v>
      </c>
      <c r="C30" s="185"/>
      <c r="D30" s="185"/>
      <c r="E30" s="185"/>
      <c r="F30" s="185"/>
      <c r="G30" s="154" t="s">
        <v>220</v>
      </c>
      <c r="H30" s="154"/>
      <c r="I30" s="154" t="s">
        <v>164</v>
      </c>
      <c r="J30" s="154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276"/>
      <c r="X30" s="185"/>
      <c r="Z30" s="185"/>
      <c r="AA30" s="185" t="s">
        <v>221</v>
      </c>
      <c r="AB30" s="185" t="s">
        <v>221</v>
      </c>
      <c r="AC30" s="185"/>
      <c r="AD30" s="185" t="s">
        <v>213</v>
      </c>
      <c r="AE30" s="185"/>
      <c r="AF30" s="185"/>
      <c r="AG30" s="185"/>
      <c r="AH30" s="650">
        <f>COUNTIF($C30:$AG30,AH$4)</f>
        <v>0</v>
      </c>
      <c r="AI30" s="651">
        <f>COUNTIF($C30:$AG30,AI$4)</f>
        <v>0</v>
      </c>
      <c r="AJ30" s="650">
        <f>COUNTIF($C30:$AG30,AJ$4)</f>
        <v>0</v>
      </c>
      <c r="AK30" s="652">
        <f>COUNTIF($C30:$AG30,AK$4)</f>
        <v>0</v>
      </c>
      <c r="AL30" s="652">
        <f>COUNTIF($C30:$AG30,AL$4)</f>
        <v>0</v>
      </c>
      <c r="AM30" s="652">
        <f>COUNTIF($C30:$AG30,AM$4)</f>
        <v>0</v>
      </c>
      <c r="AN30" s="652">
        <f>COUNTIF($C30:$AG30,AN$4)</f>
        <v>0</v>
      </c>
      <c r="AO30" s="653"/>
      <c r="AP30" s="653">
        <f>SUMPRODUCT(--WEEKDAY(C$3:AG$3,2)&lt;6,--((C30:AG30="DM"))+(C30:AG30="CS1")+((C30:AG30="CS2"))+(C30:AG30="SB1")+(C30:AG30="AE")+(C30:AG30="EM"))</f>
        <v>0</v>
      </c>
      <c r="AQ30" s="653"/>
      <c r="AR30" s="653">
        <f>SUMPRODUCT(--WEEKDAY(C$3:AG$3,2)&gt;5,--((C30:AG30="DM"))+(C30:AG30="CS1")+((C30:AG30="CS2"))+(C30:AG30="SB1")+(C30:AG30="AE")+(C30:AG30="EM"))</f>
        <v>0</v>
      </c>
      <c r="AS30" s="653"/>
      <c r="AT30" s="653">
        <f>(AP30-AQ30)/2+(AR30-AS30)</f>
        <v>0</v>
      </c>
      <c r="AU30" s="653">
        <f>AH30+AI30+AJ30+AK30+AM30+AN30</f>
        <v>0</v>
      </c>
      <c r="AV30" s="653">
        <f>BF30+BG30+BI30+BD30+BB30+AZ30+BK30</f>
        <v>5</v>
      </c>
      <c r="AW30" s="652" t="e">
        <f>AT30+AX30</f>
        <v>#VALUE!</v>
      </c>
      <c r="AX30" s="652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652">
        <f>COUNTIF(C30:AG30,"*BRT*")</f>
        <v>0</v>
      </c>
      <c r="AZ30" s="652">
        <f>COUNTIF(D30:AH30,"*$BTP*")</f>
        <v>1</v>
      </c>
      <c r="BA30" s="652" t="e">
        <f>AZ30*('Setting key Duty'!$I$13+'Setting key Duty'!$I$12+'Setting key Duty'!$I$11)</f>
        <v>#VALUE!</v>
      </c>
      <c r="BB30" s="652">
        <f>COUNTIF(D30:AH30,"*$L*")</f>
        <v>2</v>
      </c>
      <c r="BC30" s="652" t="e">
        <f>BB30*('Setting key Duty'!$I$13+'Setting key Duty'!$I$9)</f>
        <v>#VALUE!</v>
      </c>
      <c r="BD30" s="652">
        <f>COUNTIF(D30:AH30,"*$M*")</f>
        <v>1</v>
      </c>
      <c r="BE30" s="652">
        <f>BD30*('Setting key Duty'!$I$8+'Setting key Duty'!$I$9+'Setting key Duty'!$I$12)</f>
        <v>0.5625</v>
      </c>
      <c r="BF30" s="652">
        <f>COUNTIF(D30:AH30,"*$N*")</f>
        <v>0</v>
      </c>
      <c r="BG30" s="652">
        <f>COUNTIF(D30:AH30,"*$PM*")</f>
        <v>0</v>
      </c>
      <c r="BH30" s="652">
        <f>BG30*('Setting key Duty'!$I$9)</f>
        <v>0</v>
      </c>
      <c r="BI30" s="652">
        <f>COUNTIF(D30:AH30,"*$AM*")</f>
        <v>1</v>
      </c>
      <c r="BJ30" s="652">
        <f>BI30*('Setting key Duty'!$I$12+'Setting key Duty'!$I$8)</f>
        <v>0.4375</v>
      </c>
      <c r="BK30" s="652">
        <f>COUNTIF(C30:AH30,"*$FC*")</f>
        <v>0</v>
      </c>
      <c r="BL30" s="652">
        <f>BK30*('Setting key Duty'!$J$11+'Setting key Duty'!$I$8)</f>
        <v>0</v>
      </c>
      <c r="BM30" s="652">
        <f>COUNTIF($C30:$AG30,BM$4)</f>
        <v>0</v>
      </c>
      <c r="BN30" s="652">
        <f>COUNTIF($C30:$AG30,BN$4)</f>
        <v>0</v>
      </c>
      <c r="BO30" s="652">
        <f>COUNTIF($C30:$AG30,BO$4)</f>
        <v>0</v>
      </c>
      <c r="BP30" s="654"/>
    </row>
    <row r="31" ht="19.5" customHeight="1" spans="1:68">
      <c r="A31" s="644"/>
      <c r="B31" s="86" t="s">
        <v>147</v>
      </c>
      <c r="C31" s="645"/>
      <c r="D31" s="645"/>
      <c r="E31" s="645"/>
      <c r="F31" s="645" t="s">
        <v>214</v>
      </c>
      <c r="G31" s="645"/>
      <c r="H31" s="645"/>
      <c r="I31" s="646" t="s">
        <v>222</v>
      </c>
      <c r="J31" s="645"/>
      <c r="L31" s="645"/>
      <c r="M31" s="645" t="s">
        <v>223</v>
      </c>
      <c r="N31" s="645"/>
      <c r="O31" s="645"/>
      <c r="P31" s="656"/>
      <c r="Q31" s="661"/>
      <c r="R31" s="645" t="s">
        <v>225</v>
      </c>
      <c r="S31" s="645" t="s">
        <v>225</v>
      </c>
      <c r="T31" s="645"/>
      <c r="U31" s="645" t="s">
        <v>226</v>
      </c>
      <c r="W31" s="645"/>
      <c r="X31" s="645"/>
      <c r="Y31" s="645"/>
      <c r="Z31" s="645"/>
      <c r="AB31" s="645"/>
      <c r="AC31" s="645" t="s">
        <v>227</v>
      </c>
      <c r="AD31" s="645" t="s">
        <v>227</v>
      </c>
      <c r="AE31" s="645" t="s">
        <v>227</v>
      </c>
      <c r="AF31" s="645" t="s">
        <v>227</v>
      </c>
      <c r="AG31" s="645" t="s">
        <v>227</v>
      </c>
      <c r="AH31" s="647">
        <f>COUNTIF($C31:$AG31,AH$4)</f>
        <v>0</v>
      </c>
      <c r="AI31" s="648">
        <f>COUNTIF($C31:$AG31,AI$4)</f>
        <v>0</v>
      </c>
      <c r="AJ31" s="647">
        <f>COUNTIF($C31:$AG31,AJ$4)</f>
        <v>0</v>
      </c>
      <c r="AK31" s="159">
        <f>COUNTIF($C31:$AG31,AK$4)</f>
        <v>0</v>
      </c>
      <c r="AL31" s="159">
        <f>COUNTIF($C31:$AG31,AL$4)</f>
        <v>0</v>
      </c>
      <c r="AM31" s="159">
        <f>COUNTIF($C31:$AG31,AM$4)</f>
        <v>0</v>
      </c>
      <c r="AN31" s="159">
        <f>COUNTIF($C31:$AG31,AN$4)</f>
        <v>0</v>
      </c>
      <c r="AO31" s="104"/>
      <c r="AP31" s="104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0</v>
      </c>
      <c r="AV31" s="104">
        <f>BF31+BG31+BI31+BD31+BB31+AZ31+BK31</f>
        <v>11</v>
      </c>
      <c r="AW31" s="159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COUNTIF(C31:AG31,"*BRT*")</f>
        <v>0</v>
      </c>
      <c r="AZ31" s="159">
        <f>COUNTIF(D31:AH31,"*$BTP*")</f>
        <v>1</v>
      </c>
      <c r="BA31" s="159" t="e">
        <f>AZ31*('Setting key Duty'!$I$13+'Setting key Duty'!$I$12+'Setting key Duty'!$I$11)</f>
        <v>#VALUE!</v>
      </c>
      <c r="BB31" s="159">
        <f>COUNTIF(D31:AH31,"*$L*")</f>
        <v>2</v>
      </c>
      <c r="BC31" s="159" t="e">
        <f>BB31*('Setting key Duty'!$I$13+'Setting key Duty'!$I$9)</f>
        <v>#VALUE!</v>
      </c>
      <c r="BD31" s="159">
        <f>COUNTIF(D31:AH31,"*$M*")</f>
        <v>1</v>
      </c>
      <c r="BE31" s="159">
        <f>BD31*('Setting key Duty'!$I$8+'Setting key Duty'!$I$9+'Setting key Duty'!$I$12)</f>
        <v>0.5625</v>
      </c>
      <c r="BF31" s="159">
        <f>COUNTIF(D31:AH31,"*$N*")</f>
        <v>0</v>
      </c>
      <c r="BG31" s="159">
        <f>COUNTIF(D31:AH31,"*$PM*")</f>
        <v>0</v>
      </c>
      <c r="BH31" s="159">
        <f>BG31*('Setting key Duty'!$I$9)</f>
        <v>0</v>
      </c>
      <c r="BI31" s="159">
        <f>COUNTIF(D31:AH31,"*$AM*")</f>
        <v>2</v>
      </c>
      <c r="BJ31" s="159">
        <f>BI31*('Setting key Duty'!$I$12+'Setting key Duty'!$I$8)</f>
        <v>0.875</v>
      </c>
      <c r="BK31" s="159">
        <f>COUNTIF(C31:AH31,"*$FC*")</f>
        <v>5</v>
      </c>
      <c r="BL31" s="159">
        <f>BK31*('Setting key Duty'!$J$11+'Setting key Duty'!$I$8)</f>
        <v>0.625</v>
      </c>
      <c r="BM31" s="159">
        <f>COUNTIF($C31:$AG31,BM$4)</f>
        <v>0</v>
      </c>
      <c r="BN31" s="159">
        <f>COUNTIF($C31:$AG31,BN$4)</f>
        <v>0</v>
      </c>
      <c r="BO31" s="159">
        <f>COUNTIF($C31:$AG31,BO$4)</f>
        <v>0</v>
      </c>
      <c r="BP31" s="160"/>
    </row>
    <row r="32" ht="19.5" customHeight="1" spans="1:68">
      <c r="A32" s="649"/>
      <c r="B32" s="16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N32" s="185"/>
      <c r="O32" s="185"/>
      <c r="P32" s="185"/>
      <c r="Q32" s="185"/>
      <c r="R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  <c r="AG32" s="185"/>
      <c r="AH32" s="650">
        <f>COUNTIF($C32:$AG32,AH$4)</f>
        <v>0</v>
      </c>
      <c r="AI32" s="651">
        <f>COUNTIF($C32:$AG32,AI$4)</f>
        <v>0</v>
      </c>
      <c r="AJ32" s="650">
        <f>COUNTIF($C32:$AG32,AJ$4)</f>
        <v>0</v>
      </c>
      <c r="AK32" s="652">
        <f>COUNTIF($C32:$AG32,AK$4)</f>
        <v>0</v>
      </c>
      <c r="AL32" s="652">
        <f>COUNTIF($C32:$AG32,AL$4)</f>
        <v>0</v>
      </c>
      <c r="AM32" s="652">
        <f>COUNTIF($C32:$AG32,AM$4)</f>
        <v>0</v>
      </c>
      <c r="AN32" s="652">
        <f>COUNTIF($C32:$AG32,AN$4)</f>
        <v>0</v>
      </c>
      <c r="AO32" s="653"/>
      <c r="AP32" s="653">
        <f>SUMPRODUCT(--WEEKDAY(C$3:AG$3,2)&lt;6,--((C32:AG32="DM"))+(C32:AG32="CS1")+((C32:AG32="CS2"))+(C32:AG32="SB1")+(C32:AG32="AE")+(C32:AG32="EM"))</f>
        <v>0</v>
      </c>
      <c r="AQ32" s="653"/>
      <c r="AR32" s="653">
        <f>SUMPRODUCT(--WEEKDAY(C$3:AG$3,2)&gt;5,--((C32:AG32="DM"))+(C32:AG32="CS1")+((C32:AG32="CS2"))+(C32:AG32="SB1")+(C32:AG32="AE")+(C32:AG32="EM"))</f>
        <v>0</v>
      </c>
      <c r="AS32" s="653"/>
      <c r="AT32" s="653">
        <f>(AP32-AQ32)/2+(AR32-AS32)</f>
        <v>0</v>
      </c>
      <c r="AU32" s="653">
        <f>AH32+AI32+AJ32+AK32+AM32+AN32</f>
        <v>0</v>
      </c>
      <c r="AV32" s="653">
        <f>BF32+BG32+BI32+BD32+BB32+AZ32+BK32</f>
        <v>0</v>
      </c>
      <c r="AW32" s="652" t="e">
        <f>AT32+AX32</f>
        <v>#VALUE!</v>
      </c>
      <c r="AX32" s="652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652">
        <f>COUNTIF(C32:AG32,"*BRT*")</f>
        <v>0</v>
      </c>
      <c r="AZ32" s="652">
        <f>COUNTIF(D32:AH32,"*$BTP*")</f>
        <v>0</v>
      </c>
      <c r="BA32" s="652" t="e">
        <f>AZ32*('Setting key Duty'!$I$13+'Setting key Duty'!$I$12+'Setting key Duty'!$I$11)</f>
        <v>#VALUE!</v>
      </c>
      <c r="BB32" s="652">
        <f>COUNTIF(D32:AH32,"*$L*")</f>
        <v>0</v>
      </c>
      <c r="BC32" s="652" t="e">
        <f>BB32*('Setting key Duty'!$I$13+'Setting key Duty'!$I$9)</f>
        <v>#VALUE!</v>
      </c>
      <c r="BD32" s="652">
        <f>COUNTIF(D32:AH32,"*$M*")</f>
        <v>0</v>
      </c>
      <c r="BE32" s="652">
        <f>BD32*('Setting key Duty'!$I$8+'Setting key Duty'!$I$9+'Setting key Duty'!$I$12)</f>
        <v>0</v>
      </c>
      <c r="BF32" s="652">
        <f>COUNTIF(D32:AH32,"*$N*")</f>
        <v>0</v>
      </c>
      <c r="BG32" s="652">
        <f>COUNTIF(D32:AH32,"*$PM*")</f>
        <v>0</v>
      </c>
      <c r="BH32" s="652">
        <f>BG32*('Setting key Duty'!$I$9)</f>
        <v>0</v>
      </c>
      <c r="BI32" s="652">
        <f>COUNTIF(D32:AH32,"*$AM*")</f>
        <v>0</v>
      </c>
      <c r="BJ32" s="652">
        <f>BI32*('Setting key Duty'!$I$12+'Setting key Duty'!$I$8)</f>
        <v>0</v>
      </c>
      <c r="BK32" s="652">
        <f>COUNTIF(C32:AH32,"*$FC*")</f>
        <v>0</v>
      </c>
      <c r="BL32" s="652">
        <f>BK32*('Setting key Duty'!$J$11+'Setting key Duty'!$I$8)</f>
        <v>0</v>
      </c>
      <c r="BM32" s="652">
        <f>COUNTIF($C32:$AG32,BM$4)</f>
        <v>0</v>
      </c>
      <c r="BN32" s="652">
        <f>COUNTIF($C32:$AG32,BN$4)</f>
        <v>0</v>
      </c>
      <c r="BO32" s="652">
        <f>COUNTIF($C32:$AG32,BO$4)</f>
        <v>0</v>
      </c>
      <c r="BP32" s="654"/>
    </row>
    <row r="33" ht="19.5" customHeight="1" spans="1:68">
      <c r="A33" s="644"/>
      <c r="B33" s="86"/>
      <c r="C33" s="645"/>
      <c r="D33" s="645"/>
      <c r="E33" s="645"/>
      <c r="F33" s="645"/>
      <c r="G33" s="645"/>
      <c r="H33" s="645"/>
      <c r="I33" s="645"/>
      <c r="J33" s="645"/>
      <c r="K33" s="645"/>
      <c r="L33" s="645"/>
      <c r="M33" s="645"/>
      <c r="N33" s="645"/>
      <c r="O33" s="645"/>
      <c r="P33" s="645"/>
      <c r="Q33" s="645"/>
      <c r="R33" s="645"/>
      <c r="S33" s="645"/>
      <c r="T33" s="645"/>
      <c r="U33" s="645"/>
      <c r="V33" s="645"/>
      <c r="W33" s="645"/>
      <c r="X33" s="645"/>
      <c r="Y33" s="645"/>
      <c r="Z33" s="645"/>
      <c r="AA33" s="645"/>
      <c r="AB33" s="645"/>
      <c r="AC33" s="645"/>
      <c r="AD33" s="645"/>
      <c r="AE33" s="645"/>
      <c r="AF33" s="645"/>
      <c r="AG33" s="645"/>
      <c r="AH33" s="647">
        <f>COUNTIF($C33:$AG33,AH$4)</f>
        <v>0</v>
      </c>
      <c r="AI33" s="648">
        <f>COUNTIF($C33:$AG33,AI$4)</f>
        <v>0</v>
      </c>
      <c r="AJ33" s="647">
        <f>COUNTIF($C33:$AG33,AJ$4)</f>
        <v>0</v>
      </c>
      <c r="AK33" s="159">
        <f>COUNTIF($C33:$AG33,AK$4)</f>
        <v>0</v>
      </c>
      <c r="AL33" s="159">
        <f>COUNTIF($C33:$AG33,AL$4)</f>
        <v>0</v>
      </c>
      <c r="AM33" s="159">
        <f>COUNTIF($C33:$AG33,AM$4)</f>
        <v>0</v>
      </c>
      <c r="AN33" s="159">
        <f>COUNTIF($C33:$AG33,AN$4)</f>
        <v>0</v>
      </c>
      <c r="AO33" s="104"/>
      <c r="AP33" s="104">
        <f>SUMPRODUCT(--WEEKDAY(C$3:AG$3,2)&lt;6,--((C33:AG33="DM"))+(C33:AG33="CS1")+((C33:AG33="CS2"))+(C33:AG33="SB1")+(C33:AG33="AE")+(C33:AG33="EM"))</f>
        <v>0</v>
      </c>
      <c r="AQ33" s="104"/>
      <c r="AR33" s="104">
        <f>SUMPRODUCT(--WEEKDAY(C$3:AG$3,2)&gt;5,--((C33:AG33="DM"))+(C33:AG33="CS1")+((C33:AG33="CS2"))+(C33:AG33="SB1")+(C33:AG33="AE")+(C33:AG33="EM"))</f>
        <v>0</v>
      </c>
      <c r="AS33" s="104"/>
      <c r="AT33" s="104">
        <f>(AP33-AQ33)/2+(AR33-AS33)</f>
        <v>0</v>
      </c>
      <c r="AU33" s="104">
        <f>AH33+AI33+AJ33+AK33+AM33+AN33</f>
        <v>0</v>
      </c>
      <c r="AV33" s="104">
        <f>BF33+BG33+BI33+BD33+BB33+AZ33+BK33</f>
        <v>0</v>
      </c>
      <c r="AW33" s="159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COUNTIF(C33:AG33,"*BRT*")</f>
        <v>0</v>
      </c>
      <c r="AZ33" s="159">
        <f>COUNTIF(D33:AH33,"*$BTP*")</f>
        <v>0</v>
      </c>
      <c r="BA33" s="159" t="e">
        <f>AZ33*('Setting key Duty'!$I$13+'Setting key Duty'!$I$12+'Setting key Duty'!$I$11)</f>
        <v>#VALUE!</v>
      </c>
      <c r="BB33" s="159">
        <f>COUNTIF(D33:AH33,"*$L*")</f>
        <v>0</v>
      </c>
      <c r="BC33" s="159" t="e">
        <f>BB33*('Setting key Duty'!$I$13+'Setting key Duty'!$I$9)</f>
        <v>#VALUE!</v>
      </c>
      <c r="BD33" s="159">
        <f>COUNTIF(D33:AH33,"*$M*")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COUNTIF(D33:AH33,"*$PM*")</f>
        <v>0</v>
      </c>
      <c r="BH33" s="159">
        <f>BG33*('Setting key Duty'!$I$9)</f>
        <v>0</v>
      </c>
      <c r="BI33" s="159">
        <f>COUNTIF(D33:AH33,"*$AM*")</f>
        <v>0</v>
      </c>
      <c r="BJ33" s="159">
        <f>BI33*('Setting key Duty'!$I$12+'Setting key Duty'!$I$8)</f>
        <v>0</v>
      </c>
      <c r="BK33" s="159">
        <f>COUNTIF(C33:AH33,"*$FC*")</f>
        <v>0</v>
      </c>
      <c r="BL33" s="159">
        <f>BK33*('Setting key Duty'!$J$11+'Setting key Duty'!$I$8)</f>
        <v>0</v>
      </c>
      <c r="BM33" s="159">
        <f>COUNTIF($C33:$AG33,BM$4)</f>
        <v>0</v>
      </c>
      <c r="BN33" s="159">
        <f>COUNTIF($C33:$AG33,BN$4)</f>
        <v>0</v>
      </c>
      <c r="BO33" s="159">
        <f>COUNTIF($C33:$AG33,BO$4)</f>
        <v>0</v>
      </c>
      <c r="BP33" s="160"/>
    </row>
    <row r="34" ht="19.5" customHeight="1" spans="1:68">
      <c r="A34" s="649"/>
      <c r="B34" s="248" t="s">
        <v>228</v>
      </c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  <c r="AG34" s="185"/>
      <c r="AH34" s="650">
        <f>COUNTIF($C34:$AG34,AH$4)</f>
        <v>0</v>
      </c>
      <c r="AI34" s="651">
        <f>COUNTIF($C34:$AG34,AI$4)</f>
        <v>0</v>
      </c>
      <c r="AJ34" s="650">
        <f>COUNTIF($C34:$AG34,AJ$4)</f>
        <v>0</v>
      </c>
      <c r="AK34" s="652">
        <f>COUNTIF($C34:$AG34,AK$4)</f>
        <v>0</v>
      </c>
      <c r="AL34" s="652">
        <f>COUNTIF($C34:$AG34,AL$4)</f>
        <v>0</v>
      </c>
      <c r="AM34" s="652">
        <f>COUNTIF($C34:$AG34,AM$4)</f>
        <v>0</v>
      </c>
      <c r="AN34" s="652">
        <f>COUNTIF($C34:$AG34,AN$4)</f>
        <v>0</v>
      </c>
      <c r="AO34" s="653"/>
      <c r="AP34" s="653">
        <f>SUMPRODUCT(--WEEKDAY(C$3:AG$3,2)&lt;6,--((C34:AG34="DM"))+(C34:AG34="CS1")+((C34:AG34="CS2"))+(C34:AG34="SB1")+(C34:AG34="AE")+(C34:AG34="EM"))</f>
        <v>0</v>
      </c>
      <c r="AQ34" s="653"/>
      <c r="AR34" s="653">
        <f>SUMPRODUCT(--WEEKDAY(C$3:AG$3,2)&gt;5,--((C34:AG34="DM"))+(C34:AG34="CS1")+((C34:AG34="CS2"))+(C34:AG34="SB1")+(C34:AG34="AE")+(C34:AG34="EM"))</f>
        <v>0</v>
      </c>
      <c r="AS34" s="653"/>
      <c r="AT34" s="653">
        <f>(AP34-AQ34)/2+(AR34-AS34)</f>
        <v>0</v>
      </c>
      <c r="AU34" s="653">
        <f>AH34+AI34+AJ34+AK34+AM34+AN34</f>
        <v>0</v>
      </c>
      <c r="AV34" s="653">
        <f>BF34+BG34+BI34+BD34+BB34+AZ34+BK34</f>
        <v>0</v>
      </c>
      <c r="AW34" s="652" t="e">
        <f>AT34+AX34</f>
        <v>#VALUE!</v>
      </c>
      <c r="AX34" s="652" t="e">
        <f>(BI34*('Setting key Duty'!$I$8+'Setting key Duty'!$I$12))+(BG34*'Setting key Duty'!$I$9)+(BB34*('Setting key Duty'!$I$13+'Setting key Duty'!$I$9))+(AZ34*('Setting key Duty'!$I$13+'Setting key Duty'!$I$12+'Setting key Duty'!$I$11))+(BD34*('Setting key Duty'!$I$8+'Setting key Duty'!$I$9+'Setting key Duty'!$I$12))</f>
        <v>#VALUE!</v>
      </c>
      <c r="AY34" s="652">
        <f>COUNTIF(C34:AG34,"*BRT*")</f>
        <v>0</v>
      </c>
      <c r="AZ34" s="652">
        <f>COUNTIF(D34:AH34,"*$BTP*")</f>
        <v>0</v>
      </c>
      <c r="BA34" s="652" t="e">
        <f>AZ34*('Setting key Duty'!$I$13+'Setting key Duty'!$I$12+'Setting key Duty'!$I$11)</f>
        <v>#VALUE!</v>
      </c>
      <c r="BB34" s="652">
        <f>COUNTIF(D34:AH34,"*$L*")</f>
        <v>0</v>
      </c>
      <c r="BC34" s="652" t="e">
        <f>BB34*('Setting key Duty'!$I$13+'Setting key Duty'!$I$9)</f>
        <v>#VALUE!</v>
      </c>
      <c r="BD34" s="652">
        <f>COUNTIF(D34:AH34,"*$M*")</f>
        <v>0</v>
      </c>
      <c r="BE34" s="652">
        <f>BD34*('Setting key Duty'!$I$8+'Setting key Duty'!$I$9+'Setting key Duty'!$I$12)</f>
        <v>0</v>
      </c>
      <c r="BF34" s="652">
        <f>COUNTIF(D34:AH34,"*$N*")</f>
        <v>0</v>
      </c>
      <c r="BG34" s="652">
        <f>COUNTIF(D34:AH34,"*$PM*")</f>
        <v>0</v>
      </c>
      <c r="BH34" s="652">
        <f>BG34*('Setting key Duty'!$I$9)</f>
        <v>0</v>
      </c>
      <c r="BI34" s="652">
        <f>COUNTIF(D34:AH34,"*$AM*")</f>
        <v>0</v>
      </c>
      <c r="BJ34" s="652">
        <f>BI34*('Setting key Duty'!$I$12+'Setting key Duty'!$I$8)</f>
        <v>0</v>
      </c>
      <c r="BK34" s="652">
        <f>COUNTIF(C34:AH34,"*$FC*")</f>
        <v>0</v>
      </c>
      <c r="BL34" s="652">
        <f>BK34*('Setting key Duty'!$J$11+'Setting key Duty'!$I$8)</f>
        <v>0</v>
      </c>
      <c r="BM34" s="652">
        <f>COUNTIF($C34:$AG34,BM$4)</f>
        <v>0</v>
      </c>
      <c r="BN34" s="652">
        <f>COUNTIF($C34:$AG34,BN$4)</f>
        <v>0</v>
      </c>
      <c r="BO34" s="652">
        <f>COUNTIF($C34:$AG34,BO$4)</f>
        <v>0</v>
      </c>
      <c r="BP34" s="654"/>
    </row>
    <row r="35" ht="19.5" customHeight="1" spans="1:68">
      <c r="A35" s="19"/>
      <c r="B35" s="194"/>
      <c r="C35" s="195"/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7"/>
      <c r="AI35" s="198"/>
      <c r="AJ35" s="197"/>
      <c r="AK35" s="199"/>
      <c r="AL35" s="199"/>
      <c r="AM35" s="199"/>
      <c r="AN35" s="199"/>
      <c r="AO35" s="200"/>
      <c r="AP35" s="200"/>
      <c r="AQ35" s="200"/>
      <c r="AR35" s="200">
        <f>SUMPRODUCT(--WEEKDAY(C$3:AG$3,2)&gt;5,--((C35:AG35="DM"))+(C35:AG35="CS1")+((C35:AG35="CS2"))+(C35:AG35="SB1")+(C35:AG35="AE")+(C35:AG35="EM"))</f>
        <v>0</v>
      </c>
      <c r="AS35" s="200"/>
      <c r="AT35" s="200">
        <f>(AP35-AQ35)/2+(AR35-AS35)</f>
        <v>0</v>
      </c>
      <c r="AU35" s="200"/>
      <c r="AV35" s="200"/>
      <c r="AW35" s="199"/>
      <c r="AX35" s="199"/>
      <c r="AY35" s="199"/>
      <c r="AZ35" s="199"/>
      <c r="BA35" s="199"/>
      <c r="BB35" s="199"/>
      <c r="BC35" s="199"/>
      <c r="BD35" s="199"/>
      <c r="BE35" s="199"/>
      <c r="BF35" s="199"/>
      <c r="BG35" s="199"/>
      <c r="BH35" s="199"/>
      <c r="BI35" s="199"/>
      <c r="BJ35" s="199"/>
      <c r="BK35" s="199"/>
      <c r="BL35" s="199"/>
      <c r="BM35" s="199"/>
      <c r="BN35" s="199"/>
      <c r="BO35" s="199"/>
      <c r="BP35" s="201"/>
    </row>
    <row r="36" ht="19.5" customHeight="1" spans="1:68">
      <c r="A36" s="19"/>
      <c r="B36" s="202" t="s">
        <v>48</v>
      </c>
      <c r="C36" s="203" t="e">
        <f>VLOOKUP("DM",C4:C34,1,FALSE)</f>
        <v>#N/A</v>
      </c>
      <c r="D36" s="203" t="e">
        <f>VLOOKUP("DM",D4:D34,1,FALSE)</f>
        <v>#N/A</v>
      </c>
      <c r="E36" s="203" t="e">
        <f>VLOOKUP("DM",E4:E34,1,FALSE)</f>
        <v>#N/A</v>
      </c>
      <c r="F36" s="203" t="e">
        <f>VLOOKUP("DM",F4:F34,1,FALSE)</f>
        <v>#N/A</v>
      </c>
      <c r="G36" s="203" t="e">
        <f>VLOOKUP("DM",G4:G34,1,FALSE)</f>
        <v>#N/A</v>
      </c>
      <c r="H36" s="203" t="e">
        <f>VLOOKUP("DM",H4:H34,1,FALSE)</f>
        <v>#N/A</v>
      </c>
      <c r="I36" s="203" t="e">
        <f>VLOOKUP("DM",I4:I34,1,FALSE)</f>
        <v>#N/A</v>
      </c>
      <c r="J36" s="203" t="e">
        <f>VLOOKUP("DM",J4:J34,1,FALSE)</f>
        <v>#N/A</v>
      </c>
      <c r="K36" s="203" t="e">
        <f>VLOOKUP("DM",K4:K34,1,FALSE)</f>
        <v>#N/A</v>
      </c>
      <c r="L36" s="203" t="e">
        <f>VLOOKUP("DM",L4:L34,1,FALSE)</f>
        <v>#N/A</v>
      </c>
      <c r="M36" s="203" t="e">
        <f>VLOOKUP("DM",M4:M34,1,FALSE)</f>
        <v>#N/A</v>
      </c>
      <c r="N36" s="203" t="e">
        <f>VLOOKUP("DM",N4:N34,1,FALSE)</f>
        <v>#N/A</v>
      </c>
      <c r="O36" s="203" t="e">
        <f>VLOOKUP("DM",O4:O34,1,FALSE)</f>
        <v>#N/A</v>
      </c>
      <c r="P36" s="203" t="e">
        <f>VLOOKUP("DM",P4:P34,1,FALSE)</f>
        <v>#N/A</v>
      </c>
      <c r="Q36" s="203" t="e">
        <f>VLOOKUP("DM",Q4:Q34,1,FALSE)</f>
        <v>#N/A</v>
      </c>
      <c r="R36" s="203" t="e">
        <f>VLOOKUP("DM",R4:R34,1,FALSE)</f>
        <v>#N/A</v>
      </c>
      <c r="S36" s="203" t="e">
        <f>VLOOKUP("DM",S4:S34,1,FALSE)</f>
        <v>#N/A</v>
      </c>
      <c r="T36" s="203" t="e">
        <f>VLOOKUP("DM",T4:T34,1,FALSE)</f>
        <v>#N/A</v>
      </c>
      <c r="U36" s="203" t="e">
        <f>VLOOKUP("DM",U4:U34,1,FALSE)</f>
        <v>#N/A</v>
      </c>
      <c r="V36" s="203" t="e">
        <f>VLOOKUP("DM",V4:V34,1,FALSE)</f>
        <v>#N/A</v>
      </c>
      <c r="W36" s="203" t="e">
        <f>VLOOKUP("DM",W4:W34,1,FALSE)</f>
        <v>#N/A</v>
      </c>
      <c r="X36" s="203" t="e">
        <f>VLOOKUP("DM",X4:X34,1,FALSE)</f>
        <v>#N/A</v>
      </c>
      <c r="Y36" s="203" t="e">
        <f>VLOOKUP("DM",Y4:Y34,1,FALSE)</f>
        <v>#N/A</v>
      </c>
      <c r="Z36" s="203" t="e">
        <f>VLOOKUP("DM",Z4:Z34,1,FALSE)</f>
        <v>#N/A</v>
      </c>
      <c r="AA36" s="203" t="e">
        <f>VLOOKUP("DM",AA4:AA34,1,FALSE)</f>
        <v>#N/A</v>
      </c>
      <c r="AB36" s="203" t="e">
        <f>VLOOKUP("DM",AB4:AB34,1,FALSE)</f>
        <v>#N/A</v>
      </c>
      <c r="AC36" s="203" t="e">
        <f>VLOOKUP("DM",AC4:AC34,1,FALSE)</f>
        <v>#N/A</v>
      </c>
      <c r="AD36" s="203" t="e">
        <f>VLOOKUP("DM",AD4:AD34,1,FALSE)</f>
        <v>#N/A</v>
      </c>
      <c r="AE36" s="203" t="e">
        <f>VLOOKUP("DM",AE4:AE34,1,FALSE)</f>
        <v>#N/A</v>
      </c>
      <c r="AF36" s="203" t="e">
        <f>VLOOKUP("DM",AF4:AF34,1,FALSE)</f>
        <v>#N/A</v>
      </c>
      <c r="AG36" s="203" t="e">
        <f>VLOOKUP("DM",AG4:AG34,1,FALSE)</f>
        <v>#N/A</v>
      </c>
      <c r="AH36" s="157"/>
      <c r="AI36" s="158"/>
      <c r="AJ36" s="157"/>
      <c r="AK36" s="159"/>
      <c r="AL36" s="159"/>
      <c r="AM36" s="159"/>
      <c r="AN36" s="159"/>
      <c r="AO36" s="104"/>
      <c r="AP36" s="104"/>
      <c r="AQ36" s="104"/>
      <c r="AR36" s="104"/>
      <c r="AS36" s="104"/>
      <c r="AT36" s="104"/>
      <c r="AU36" s="104"/>
      <c r="AV36" s="104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4" t="s">
        <v>44</v>
      </c>
      <c r="C37" s="203" t="e">
        <f>VLOOKUP("CS1",C6:C34,1,FALSE)</f>
        <v>#N/A</v>
      </c>
      <c r="D37" s="203" t="e">
        <f>VLOOKUP("CS1",D5:D34,1,FALSE)</f>
        <v>#N/A</v>
      </c>
      <c r="E37" s="203" t="e">
        <f>VLOOKUP("CS1",E5:E34,1,FALSE)</f>
        <v>#N/A</v>
      </c>
      <c r="F37" s="203" t="e">
        <f>VLOOKUP("CS1",F5:F34,1,FALSE)</f>
        <v>#N/A</v>
      </c>
      <c r="G37" s="203" t="e">
        <f>VLOOKUP("CS1",G6:G34,1,FALSE)</f>
        <v>#N/A</v>
      </c>
      <c r="H37" s="203" t="e">
        <f>VLOOKUP("CS1",H5:H34,1,FALSE)</f>
        <v>#N/A</v>
      </c>
      <c r="I37" s="203" t="e">
        <f>VLOOKUP("CS1",I5:I34,1,FALSE)</f>
        <v>#N/A</v>
      </c>
      <c r="J37" s="203" t="e">
        <f>VLOOKUP("CS1",J5:J34,1,FALSE)</f>
        <v>#N/A</v>
      </c>
      <c r="K37" s="203" t="e">
        <f>VLOOKUP("CS1",K5:K34,1,FALSE)</f>
        <v>#N/A</v>
      </c>
      <c r="L37" s="203" t="e">
        <f>VLOOKUP("CS1",L6:L34,1,FALSE)</f>
        <v>#N/A</v>
      </c>
      <c r="M37" s="203" t="e">
        <f>VLOOKUP("CS1",M5:M34,1,FALSE)</f>
        <v>#N/A</v>
      </c>
      <c r="N37" s="203" t="e">
        <f>VLOOKUP("CS1",N5:N34,1,FALSE)</f>
        <v>#N/A</v>
      </c>
      <c r="O37" s="203" t="e">
        <f>VLOOKUP("CS1",O5:O34,1,FALSE)</f>
        <v>#N/A</v>
      </c>
      <c r="P37" s="203" t="e">
        <f>VLOOKUP("CS1",P5:P34,1,FALSE)</f>
        <v>#N/A</v>
      </c>
      <c r="Q37" s="203" t="e">
        <f>VLOOKUP("CS1",Q5:Q34,1,FALSE)</f>
        <v>#N/A</v>
      </c>
      <c r="R37" s="203" t="e">
        <f>VLOOKUP("CS1",R5:R34,1,FALSE)</f>
        <v>#N/A</v>
      </c>
      <c r="S37" s="203" t="e">
        <f>VLOOKUP("CS1",S5:S34,1,FALSE)</f>
        <v>#N/A</v>
      </c>
      <c r="T37" s="203" t="e">
        <f>VLOOKUP("CS1",T5:T34,1,FALSE)</f>
        <v>#N/A</v>
      </c>
      <c r="U37" s="203" t="e">
        <f>VLOOKUP("CS1",U5:U34,1,FALSE)</f>
        <v>#N/A</v>
      </c>
      <c r="V37" s="203" t="e">
        <f>VLOOKUP("CS1",V5:V34,1,FALSE)</f>
        <v>#N/A</v>
      </c>
      <c r="W37" s="203" t="e">
        <f>VLOOKUP("CS1",W5:W34,1,FALSE)</f>
        <v>#N/A</v>
      </c>
      <c r="X37" s="203" t="e">
        <f>VLOOKUP("CS1",X6:X34,1,FALSE)</f>
        <v>#N/A</v>
      </c>
      <c r="Y37" s="203" t="e">
        <f>VLOOKUP("CS1",Y6:Y34,1,FALSE)</f>
        <v>#N/A</v>
      </c>
      <c r="Z37" s="203" t="e">
        <f>VLOOKUP("CS1",Z5:Z34,1,FALSE)</f>
        <v>#N/A</v>
      </c>
      <c r="AA37" s="203" t="e">
        <f>VLOOKUP("CS1",AA6:AA34,1,FALSE)</f>
        <v>#N/A</v>
      </c>
      <c r="AB37" s="203" t="e">
        <f>VLOOKUP("CS1",AB6:AB34,1,FALSE)</f>
        <v>#N/A</v>
      </c>
      <c r="AC37" s="203" t="e">
        <f>VLOOKUP("CS1",AC5:AC34,1,FALSE)</f>
        <v>#N/A</v>
      </c>
      <c r="AD37" s="203" t="e">
        <f>VLOOKUP("CS1",AD6:AD34,1,FALSE)</f>
        <v>#N/A</v>
      </c>
      <c r="AE37" s="203" t="e">
        <f>VLOOKUP("CS1",AE5:AE34,1,FALSE)</f>
        <v>#N/A</v>
      </c>
      <c r="AF37" s="203" t="e">
        <f>VLOOKUP("CS1",AF6:AF34,1,FALSE)</f>
        <v>#N/A</v>
      </c>
      <c r="AG37" s="203" t="e">
        <f>VLOOKUP("CS1",AG5:AG34,1,FALSE)</f>
        <v>#N/A</v>
      </c>
      <c r="AH37" s="157"/>
      <c r="AI37" s="158"/>
      <c r="AJ37" s="157"/>
      <c r="AK37" s="159"/>
      <c r="AL37" s="159"/>
      <c r="AM37" s="159"/>
      <c r="AN37" s="159"/>
      <c r="AO37" s="104"/>
      <c r="AP37" s="104"/>
      <c r="AQ37" s="104"/>
      <c r="AR37" s="104"/>
      <c r="AS37" s="104"/>
      <c r="AT37" s="104"/>
      <c r="AU37" s="104"/>
      <c r="AV37" s="104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5" t="s">
        <v>45</v>
      </c>
      <c r="C38" s="203" t="e">
        <f>VLOOKUP("CS2",C5:C34,1,FALSE)</f>
        <v>#N/A</v>
      </c>
      <c r="D38" s="203" t="e">
        <f>VLOOKUP("CS2",D5:D34,1,FALSE)</f>
        <v>#N/A</v>
      </c>
      <c r="E38" s="203" t="e">
        <f>VLOOKUP("CS2",E5:E34,1,FALSE)</f>
        <v>#N/A</v>
      </c>
      <c r="F38" s="203" t="e">
        <f>VLOOKUP("CS2",F5:F34,1,FALSE)</f>
        <v>#N/A</v>
      </c>
      <c r="G38" s="203" t="e">
        <f>VLOOKUP("CS2",G6:G34,1,FALSE)</f>
        <v>#N/A</v>
      </c>
      <c r="H38" s="203" t="e">
        <f>VLOOKUP("CS2",H5:H34,1,FALSE)</f>
        <v>#N/A</v>
      </c>
      <c r="I38" s="203" t="e">
        <f>VLOOKUP("CS2",I5:I34,1,FALSE)</f>
        <v>#N/A</v>
      </c>
      <c r="J38" s="203" t="e">
        <f>VLOOKUP("CS2",J5:J34,1,FALSE)</f>
        <v>#N/A</v>
      </c>
      <c r="K38" s="203" t="e">
        <f>VLOOKUP("CS2",K5:K34,1,FALSE)</f>
        <v>#N/A</v>
      </c>
      <c r="L38" s="203" t="e">
        <f>VLOOKUP("CS2",L6:L34,1,FALSE)</f>
        <v>#N/A</v>
      </c>
      <c r="M38" s="203" t="e">
        <f>VLOOKUP("CS2",M5:M34,1,FALSE)</f>
        <v>#N/A</v>
      </c>
      <c r="N38" s="203" t="e">
        <f>VLOOKUP("CS2",N5:N34,1,FALSE)</f>
        <v>#N/A</v>
      </c>
      <c r="O38" s="203" t="e">
        <f>VLOOKUP("CS2",O5:O34,1,FALSE)</f>
        <v>#N/A</v>
      </c>
      <c r="P38" s="203" t="e">
        <f>VLOOKUP("CS2",P5:P34,1,FALSE)</f>
        <v>#N/A</v>
      </c>
      <c r="Q38" s="203" t="e">
        <f>VLOOKUP("CS2",Q5:Q34,1,FALSE)</f>
        <v>#N/A</v>
      </c>
      <c r="R38" s="203" t="e">
        <f>VLOOKUP("CS2",R5:R34,1,FALSE)</f>
        <v>#N/A</v>
      </c>
      <c r="S38" s="203" t="e">
        <f>VLOOKUP("CS2",S5:S34,1,FALSE)</f>
        <v>#N/A</v>
      </c>
      <c r="T38" s="203" t="e">
        <f>VLOOKUP("CS2",T5:T34,1,FALSE)</f>
        <v>#N/A</v>
      </c>
      <c r="U38" s="203" t="e">
        <f>VLOOKUP("CS2",U5:U34,1,FALSE)</f>
        <v>#N/A</v>
      </c>
      <c r="V38" s="203" t="e">
        <f>VLOOKUP("CS2",V5:V34,1,FALSE)</f>
        <v>#N/A</v>
      </c>
      <c r="W38" s="203" t="e">
        <f>VLOOKUP("CS2",W5:W34,1,FALSE)</f>
        <v>#N/A</v>
      </c>
      <c r="X38" s="203" t="e">
        <f>VLOOKUP("CS2",X5:X34,1,FALSE)</f>
        <v>#N/A</v>
      </c>
      <c r="Y38" s="203" t="e">
        <f>VLOOKUP("CS2",Y6:Y34,1,FALSE)</f>
        <v>#N/A</v>
      </c>
      <c r="Z38" s="203" t="e">
        <f>VLOOKUP("CS2",Z5:Z34,1,FALSE)</f>
        <v>#N/A</v>
      </c>
      <c r="AA38" s="203" t="e">
        <f>VLOOKUP("CS2",AA6:AA34,1,FALSE)</f>
        <v>#N/A</v>
      </c>
      <c r="AB38" s="203" t="e">
        <f>VLOOKUP("CS2",AB6:AB34,1,FALSE)</f>
        <v>#N/A</v>
      </c>
      <c r="AC38" s="203" t="e">
        <f>VLOOKUP("CS2",AC5:AC34,1,FALSE)</f>
        <v>#N/A</v>
      </c>
      <c r="AD38" s="203" t="e">
        <f>VLOOKUP("CS2",AD6:AD34,1,FALSE)</f>
        <v>#N/A</v>
      </c>
      <c r="AE38" s="203" t="e">
        <f>VLOOKUP("CS2",AE5:AE34,1,FALSE)</f>
        <v>#N/A</v>
      </c>
      <c r="AF38" s="203" t="e">
        <f>VLOOKUP("CS2",AF6:AF34,1,FALSE)</f>
        <v>#N/A</v>
      </c>
      <c r="AG38" s="203" t="e">
        <f>VLOOKUP("CS2",AG5:AG34,1,FALSE)</f>
        <v>#N/A</v>
      </c>
      <c r="AH38" s="157"/>
      <c r="AI38" s="158"/>
      <c r="AJ38" s="157"/>
      <c r="AK38" s="159"/>
      <c r="AL38" s="159"/>
      <c r="AM38" s="159"/>
      <c r="AN38" s="159"/>
      <c r="AO38" s="104"/>
      <c r="AP38" s="104"/>
      <c r="AQ38" s="104"/>
      <c r="AR38" s="104"/>
      <c r="AS38" s="104"/>
      <c r="AT38" s="104"/>
      <c r="AU38" s="104"/>
      <c r="AV38" s="104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  <row r="39" ht="19.5" customHeight="1" spans="1:68">
      <c r="A39" s="19"/>
      <c r="B39" s="206" t="s">
        <v>50</v>
      </c>
      <c r="C39" s="203" t="e">
        <f>VLOOKUP("SB1",C6:C34,1,FALSE)</f>
        <v>#N/A</v>
      </c>
      <c r="D39" s="203" t="e">
        <f>VLOOKUP("SB1",D5:D34,1,FALSE)</f>
        <v>#N/A</v>
      </c>
      <c r="E39" s="203" t="e">
        <f>VLOOKUP("SB1",E5:E34,1,FALSE)</f>
        <v>#N/A</v>
      </c>
      <c r="F39" s="203" t="e">
        <f>VLOOKUP("SB1",F5:F34,1,FALSE)</f>
        <v>#N/A</v>
      </c>
      <c r="G39" s="203" t="e">
        <f>VLOOKUP("SB1",G6:G34,1,FALSE)</f>
        <v>#N/A</v>
      </c>
      <c r="H39" s="203" t="e">
        <f>VLOOKUP("SB1",H5:H34,1,FALSE)</f>
        <v>#N/A</v>
      </c>
      <c r="I39" s="203" t="e">
        <f>VLOOKUP("SB1",I5:I34,1,FALSE)</f>
        <v>#N/A</v>
      </c>
      <c r="J39" s="203" t="e">
        <f>VLOOKUP("SB1",J5:J34,1,FALSE)</f>
        <v>#N/A</v>
      </c>
      <c r="K39" s="203" t="e">
        <f>VLOOKUP("SB1",K5:K34,1,FALSE)</f>
        <v>#N/A</v>
      </c>
      <c r="L39" s="203" t="e">
        <f>VLOOKUP("SB1",L6:L34,1,FALSE)</f>
        <v>#N/A</v>
      </c>
      <c r="M39" s="203" t="e">
        <f>VLOOKUP("SB1",M5:M34,1,FALSE)</f>
        <v>#N/A</v>
      </c>
      <c r="N39" s="203" t="e">
        <f>VLOOKUP("SB1",N5:N34,1,FALSE)</f>
        <v>#N/A</v>
      </c>
      <c r="O39" s="203" t="e">
        <f>VLOOKUP("SB1",O5:O34,1,FALSE)</f>
        <v>#N/A</v>
      </c>
      <c r="P39" s="203" t="e">
        <f>VLOOKUP("SB1",P5:P34,1,FALSE)</f>
        <v>#N/A</v>
      </c>
      <c r="Q39" s="203" t="e">
        <f>VLOOKUP("SB1",Q5:Q34,1,FALSE)</f>
        <v>#N/A</v>
      </c>
      <c r="R39" s="203" t="e">
        <f>VLOOKUP("SB1",R5:R34,1,FALSE)</f>
        <v>#N/A</v>
      </c>
      <c r="S39" s="203" t="e">
        <f>VLOOKUP("SB1",S5:S34,1,FALSE)</f>
        <v>#N/A</v>
      </c>
      <c r="T39" s="203" t="e">
        <f>VLOOKUP("SB1",T5:T34,1,FALSE)</f>
        <v>#N/A</v>
      </c>
      <c r="U39" s="203" t="e">
        <f>VLOOKUP("SB1",U5:U34,1,FALSE)</f>
        <v>#N/A</v>
      </c>
      <c r="V39" s="203" t="e">
        <f>VLOOKUP("SB1",V5:V34,1,FALSE)</f>
        <v>#N/A</v>
      </c>
      <c r="W39" s="203" t="e">
        <f>VLOOKUP("SB1",W5:W34,1,FALSE)</f>
        <v>#N/A</v>
      </c>
      <c r="X39" s="203" t="e">
        <f>VLOOKUP("SB1",X6:X34,1,FALSE)</f>
        <v>#N/A</v>
      </c>
      <c r="Y39" s="203" t="e">
        <f>VLOOKUP("SB1",Y6:Y34,1,FALSE)</f>
        <v>#N/A</v>
      </c>
      <c r="Z39" s="203" t="e">
        <f>VLOOKUP("SB1",Z5:Z34,1,FALSE)</f>
        <v>#N/A</v>
      </c>
      <c r="AA39" s="203" t="e">
        <f>VLOOKUP("SB1",AA6:AA34,1,FALSE)</f>
        <v>#N/A</v>
      </c>
      <c r="AB39" s="203" t="e">
        <f>VLOOKUP("SB1",AB6:AB34,1,FALSE)</f>
        <v>#N/A</v>
      </c>
      <c r="AC39" s="203" t="e">
        <f>VLOOKUP("SB1",AC5:AC34,1,FALSE)</f>
        <v>#N/A</v>
      </c>
      <c r="AD39" s="203" t="e">
        <f>VLOOKUP("SB1",AD6:AD34,1,FALSE)</f>
        <v>#N/A</v>
      </c>
      <c r="AE39" s="203" t="e">
        <f>VLOOKUP("SB1",AE5:AE34,1,FALSE)</f>
        <v>#N/A</v>
      </c>
      <c r="AF39" s="203" t="e">
        <f>VLOOKUP("SB1",AF6:AF34,1,FALSE)</f>
        <v>#N/A</v>
      </c>
      <c r="AG39" s="203" t="e">
        <f>VLOOKUP("SB1",AG5:AG34,1,FALSE)</f>
        <v>#N/A</v>
      </c>
      <c r="AH39" s="157"/>
      <c r="AI39" s="158"/>
      <c r="AJ39" s="157"/>
      <c r="AK39" s="159"/>
      <c r="AL39" s="159"/>
      <c r="AM39" s="159"/>
      <c r="AN39" s="159"/>
      <c r="AO39" s="104"/>
      <c r="AP39" s="104"/>
      <c r="AQ39" s="104"/>
      <c r="AR39" s="104"/>
      <c r="AS39" s="104"/>
      <c r="AT39" s="104"/>
      <c r="AU39" s="104"/>
      <c r="AV39" s="104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/>
      <c r="B40" s="207" t="s">
        <v>56</v>
      </c>
      <c r="C40" s="203" t="e">
        <f>VLOOKUP("SB2",C6:C34,1,FALSE)</f>
        <v>#N/A</v>
      </c>
      <c r="D40" s="203" t="e">
        <f>VLOOKUP("SB2",D5:D34,1,FALSE)</f>
        <v>#N/A</v>
      </c>
      <c r="E40" s="203" t="e">
        <f>VLOOKUP("SB2",E5:E34,1,FALSE)</f>
        <v>#N/A</v>
      </c>
      <c r="F40" s="203" t="e">
        <f>VLOOKUP("SB2",F5:F34,1,FALSE)</f>
        <v>#N/A</v>
      </c>
      <c r="G40" s="203" t="e">
        <f>VLOOKUP("SB2",G6:G34,1,FALSE)</f>
        <v>#N/A</v>
      </c>
      <c r="H40" s="203" t="e">
        <f>VLOOKUP("SB2",H5:H34,1,FALSE)</f>
        <v>#N/A</v>
      </c>
      <c r="I40" s="203" t="e">
        <f>VLOOKUP("SB2",I5:I34,1,FALSE)</f>
        <v>#N/A</v>
      </c>
      <c r="J40" s="203" t="e">
        <f>VLOOKUP("SB2",J5:J34,1,FALSE)</f>
        <v>#N/A</v>
      </c>
      <c r="K40" s="203" t="e">
        <f>VLOOKUP("SB2",K5:K34,1,FALSE)</f>
        <v>#N/A</v>
      </c>
      <c r="L40" s="203" t="e">
        <f>VLOOKUP("SB2",L6:L34,1,FALSE)</f>
        <v>#N/A</v>
      </c>
      <c r="M40" s="203" t="e">
        <f>VLOOKUP("SB2",M5:M34,1,FALSE)</f>
        <v>#N/A</v>
      </c>
      <c r="N40" s="203" t="e">
        <f>VLOOKUP("SB2",N5:N34,1,FALSE)</f>
        <v>#N/A</v>
      </c>
      <c r="O40" s="203" t="e">
        <f>VLOOKUP("SB2",O5:O34,1,FALSE)</f>
        <v>#N/A</v>
      </c>
      <c r="P40" s="203" t="e">
        <f>VLOOKUP("SB2",P5:P34,1,FALSE)</f>
        <v>#N/A</v>
      </c>
      <c r="Q40" s="203" t="e">
        <f>VLOOKUP("SB2",Q5:Q34,1,FALSE)</f>
        <v>#N/A</v>
      </c>
      <c r="R40" s="203" t="e">
        <f>VLOOKUP("SB2",R5:R34,1,FALSE)</f>
        <v>#N/A</v>
      </c>
      <c r="S40" s="203" t="e">
        <f>VLOOKUP("SB2",S5:S34,1,FALSE)</f>
        <v>#N/A</v>
      </c>
      <c r="T40" s="203" t="e">
        <f>VLOOKUP("SB2",T5:T34,1,FALSE)</f>
        <v>#N/A</v>
      </c>
      <c r="U40" s="203" t="e">
        <f>VLOOKUP("SB2",U5:U34,1,FALSE)</f>
        <v>#N/A</v>
      </c>
      <c r="V40" s="203" t="e">
        <f>VLOOKUP("SB2",V5:V34,1,FALSE)</f>
        <v>#N/A</v>
      </c>
      <c r="W40" s="203" t="e">
        <f>VLOOKUP("SB2",W5:W34,1,FALSE)</f>
        <v>#N/A</v>
      </c>
      <c r="X40" s="203" t="e">
        <f>VLOOKUP("SB2",X6:X34,1,FALSE)</f>
        <v>#N/A</v>
      </c>
      <c r="Y40" s="203" t="e">
        <f>VLOOKUP("SB2",Y6:Y34,1,FALSE)</f>
        <v>#N/A</v>
      </c>
      <c r="Z40" s="203" t="e">
        <f>VLOOKUP("SB2",Z5:Z34,1,FALSE)</f>
        <v>#N/A</v>
      </c>
      <c r="AA40" s="203" t="e">
        <f>VLOOKUP("SB2",AA6:AA34,1,FALSE)</f>
        <v>#N/A</v>
      </c>
      <c r="AB40" s="203" t="e">
        <f>VLOOKUP("SB2",AB6:AB34,1,FALSE)</f>
        <v>#N/A</v>
      </c>
      <c r="AC40" s="203" t="e">
        <f>VLOOKUP("SB2",AC5:AC34,1,FALSE)</f>
        <v>#N/A</v>
      </c>
      <c r="AD40" s="203" t="e">
        <f>VLOOKUP("SB2",AD6:AD34,1,FALSE)</f>
        <v>#N/A</v>
      </c>
      <c r="AE40" s="203" t="e">
        <f>VLOOKUP("SB2",AE5:AE34,1,FALSE)</f>
        <v>#N/A</v>
      </c>
      <c r="AF40" s="203" t="e">
        <f>VLOOKUP("SB2",AF6:AF34,1,FALSE)</f>
        <v>#N/A</v>
      </c>
      <c r="AG40" s="203" t="e">
        <f>VLOOKUP("SB2",AG5:AG34,1,FALSE)</f>
        <v>#N/A</v>
      </c>
      <c r="AH40" s="157"/>
      <c r="AI40" s="158"/>
      <c r="AJ40" s="157"/>
      <c r="AK40" s="159"/>
      <c r="AL40" s="159"/>
      <c r="AM40" s="159"/>
      <c r="AN40" s="159"/>
      <c r="AO40" s="104"/>
      <c r="AP40" s="104"/>
      <c r="AQ40" s="104"/>
      <c r="AR40" s="104"/>
      <c r="AS40" s="104"/>
      <c r="AT40" s="104"/>
      <c r="AU40" s="104"/>
      <c r="AV40" s="104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  <row r="41" ht="19.5" customHeight="1" spans="1:68">
      <c r="A41" s="19"/>
      <c r="B41" s="208" t="s">
        <v>62</v>
      </c>
      <c r="C41" s="203" t="e">
        <f>VLOOKUP("AE",C6:C34,1,FALSE)</f>
        <v>#N/A</v>
      </c>
      <c r="D41" s="203" t="e">
        <f>VLOOKUP("AE",D5:D34,1,FALSE)</f>
        <v>#N/A</v>
      </c>
      <c r="E41" s="203" t="e">
        <f>VLOOKUP("AE",E5:E34,1,FALSE)</f>
        <v>#N/A</v>
      </c>
      <c r="F41" s="203" t="e">
        <f>VLOOKUP("AE",F5:F34,1,FALSE)</f>
        <v>#N/A</v>
      </c>
      <c r="G41" s="203" t="e">
        <f>VLOOKUP("AE",G6:G34,1,FALSE)</f>
        <v>#N/A</v>
      </c>
      <c r="H41" s="203" t="e">
        <f>VLOOKUP("AE",H5:H34,1,FALSE)</f>
        <v>#N/A</v>
      </c>
      <c r="I41" s="203" t="e">
        <f>VLOOKUP("AE",I5:I34,1,FALSE)</f>
        <v>#N/A</v>
      </c>
      <c r="J41" s="203" t="e">
        <f>VLOOKUP("AE",J5:J34,1,FALSE)</f>
        <v>#N/A</v>
      </c>
      <c r="K41" s="203" t="e">
        <f>VLOOKUP("AE",K5:K34,1,FALSE)</f>
        <v>#N/A</v>
      </c>
      <c r="L41" s="203" t="e">
        <f>VLOOKUP("AE",L6:L34,1,FALSE)</f>
        <v>#N/A</v>
      </c>
      <c r="M41" s="203" t="e">
        <f>VLOOKUP("AE",M5:M34,1,FALSE)</f>
        <v>#N/A</v>
      </c>
      <c r="N41" s="203" t="e">
        <f>VLOOKUP("AE",N5:N34,1,FALSE)</f>
        <v>#N/A</v>
      </c>
      <c r="O41" s="203" t="e">
        <f>VLOOKUP("AE",O5:O34,1,FALSE)</f>
        <v>#N/A</v>
      </c>
      <c r="P41" s="203" t="e">
        <f>VLOOKUP("AE",P5:P34,1,FALSE)</f>
        <v>#N/A</v>
      </c>
      <c r="Q41" s="203" t="e">
        <f>VLOOKUP("AE",Q5:Q34,1,FALSE)</f>
        <v>#N/A</v>
      </c>
      <c r="R41" s="203" t="e">
        <f>VLOOKUP("AE",R5:R34,1,FALSE)</f>
        <v>#N/A</v>
      </c>
      <c r="S41" s="203" t="e">
        <f>VLOOKUP("AE",S5:S34,1,FALSE)</f>
        <v>#N/A</v>
      </c>
      <c r="T41" s="203" t="e">
        <f>VLOOKUP("AE",T5:T34,1,FALSE)</f>
        <v>#N/A</v>
      </c>
      <c r="U41" s="203" t="e">
        <f>VLOOKUP("AE",U5:U34,1,FALSE)</f>
        <v>#N/A</v>
      </c>
      <c r="V41" s="203" t="e">
        <f>VLOOKUP("AE",V5:V34,1,FALSE)</f>
        <v>#N/A</v>
      </c>
      <c r="W41" s="203" t="e">
        <f>VLOOKUP("AE",W5:W34,1,FALSE)</f>
        <v>#N/A</v>
      </c>
      <c r="X41" s="203" t="e">
        <f>VLOOKUP("AE",X6:X34,1,FALSE)</f>
        <v>#N/A</v>
      </c>
      <c r="Y41" s="203" t="e">
        <f>VLOOKUP("AE",Y6:Y34,1,FALSE)</f>
        <v>#N/A</v>
      </c>
      <c r="Z41" s="203" t="e">
        <f>VLOOKUP("AE",Z5:Z34,1,FALSE)</f>
        <v>#N/A</v>
      </c>
      <c r="AA41" s="203" t="e">
        <f>VLOOKUP("AE",AA6:AA34,1,FALSE)</f>
        <v>#N/A</v>
      </c>
      <c r="AB41" s="203" t="e">
        <f>VLOOKUP("AE",AB6:AB34,1,FALSE)</f>
        <v>#N/A</v>
      </c>
      <c r="AC41" s="203" t="e">
        <f>VLOOKUP("AE",AC5:AC34,1,FALSE)</f>
        <v>#N/A</v>
      </c>
      <c r="AD41" s="203" t="e">
        <f>VLOOKUP("AE",AD6:AD34,1,FALSE)</f>
        <v>#N/A</v>
      </c>
      <c r="AE41" s="203" t="e">
        <f>VLOOKUP("AE",AE5:AE34,1,FALSE)</f>
        <v>#N/A</v>
      </c>
      <c r="AF41" s="203" t="e">
        <f>VLOOKUP("AE",AF6:AF34,1,FALSE)</f>
        <v>#N/A</v>
      </c>
      <c r="AG41" s="203" t="e">
        <f>VLOOKUP("AE",AG5:AG34,1,FALSE)</f>
        <v>#N/A</v>
      </c>
      <c r="AH41" s="157"/>
      <c r="AI41" s="158"/>
      <c r="AJ41" s="157"/>
      <c r="AK41" s="159"/>
      <c r="AL41" s="159"/>
      <c r="AM41" s="159"/>
      <c r="AN41" s="159"/>
      <c r="AO41" s="104"/>
      <c r="AP41" s="104"/>
      <c r="AQ41" s="104"/>
      <c r="AR41" s="104"/>
      <c r="AS41" s="104"/>
      <c r="AT41" s="104"/>
      <c r="AU41" s="104"/>
      <c r="AV41" s="104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0"/>
    </row>
  </sheetData>
  <autoFilter xmlns:etc="http://www.wps.cn/officeDocument/2017/etCustomData" ref="B1:AG31" etc:filterBottomFollowUsedRange="0">
    <extLst/>
  </autoFilter>
  <mergeCells count="1">
    <mergeCell ref="C1:S1"/>
  </mergeCells>
  <conditionalFormatting sqref="C3:AG34 AH11">
    <cfRule type="expression" dxfId="135" priority="16">
      <formula>WEEKDAY(C$3,2)&gt;5</formula>
    </cfRule>
  </conditionalFormatting>
  <conditionalFormatting sqref="AA4:AA41 C5:Z41 AB5:AG41 AH11">
    <cfRule type="cellIs" dxfId="136" priority="1" operator="equal">
      <formula>"B"</formula>
    </cfRule>
    <cfRule type="cellIs" dxfId="136" priority="2" operator="equal">
      <formula>"AL"</formula>
    </cfRule>
    <cfRule type="cellIs" dxfId="137" priority="3" operator="equal">
      <formula>"DM"</formula>
    </cfRule>
    <cfRule type="cellIs" dxfId="138" priority="4" operator="equal">
      <formula>"CS1"</formula>
    </cfRule>
    <cfRule type="cellIs" dxfId="139" priority="5" operator="equal">
      <formula>"CS2"</formula>
    </cfRule>
    <cfRule type="cellIs" dxfId="140" priority="6" operator="equal">
      <formula>"SB1"</formula>
    </cfRule>
    <cfRule type="cellIs" dxfId="141" priority="7" operator="equal">
      <formula>"SB2"</formula>
    </cfRule>
    <cfRule type="cellIs" dxfId="142" priority="8" operator="equal">
      <formula>"AE"</formula>
    </cfRule>
  </conditionalFormatting>
  <conditionalFormatting sqref="AA4:AA34 C5:Z34 AB5:AG34 AH11">
    <cfRule type="cellIs" dxfId="136" priority="10" operator="equal">
      <formula>"DB"</formula>
    </cfRule>
    <cfRule type="containsText" dxfId="143" priority="11" operator="between" text="$AM">
      <formula>NOT(ISERROR(SEARCH("$AM",C4)))</formula>
    </cfRule>
    <cfRule type="containsText" dxfId="144" priority="12" operator="between" text="$PM">
      <formula>NOT(ISERROR(SEARCH("$PM",C4)))</formula>
    </cfRule>
    <cfRule type="containsText" dxfId="145" priority="13" operator="between" text="$L">
      <formula>NOT(ISERROR(SEARCH("$L",C4)))</formula>
    </cfRule>
    <cfRule type="containsText" dxfId="146" priority="14" operator="between" text="$BTP">
      <formula>NOT(ISERROR(SEARCH("$BTP",C4)))</formula>
    </cfRule>
    <cfRule type="containsText" dxfId="147" priority="15" operator="between" text="$M">
      <formula>NOT(ISERROR(SEARCH("$M",C4)))</formula>
    </cfRule>
    <cfRule type="containsText" dxfId="148" priority="17" operator="between" text="$N">
      <formula>NOT(ISERROR(SEARCH("$N",C4)))</formula>
    </cfRule>
    <cfRule type="containsText" dxfId="149" priority="18" operator="between" text="$FC">
      <formula>NOT(ISERROR(SEARCH("$FC",C4)))</formula>
    </cfRule>
    <cfRule type="containsText" dxfId="150" priority="19" operator="between" text="OAL">
      <formula>NOT(ISERROR(SEARCH("OAL",C4)))</formula>
    </cfRule>
    <cfRule type="containsText" dxfId="151" priority="20" operator="between" text="S+">
      <formula>NOT(ISERROR(SEARCH("S+",C4)))</formula>
    </cfRule>
    <cfRule type="containsText" dxfId="152" priority="21" operator="between" text="EX-D">
      <formula>NOT(ISERROR(SEARCH("EX-D",C4)))</formula>
    </cfRule>
  </conditionalFormatting>
  <conditionalFormatting sqref="C5:R31 S5:S26 T5:AG31 S28:S32">
    <cfRule type="containsText" dxfId="153" priority="22" operator="between" text="VACC">
      <formula>NOT(ISERROR(SEARCH("VACC",C5)))</formula>
    </cfRule>
  </conditionalFormatting>
  <conditionalFormatting sqref="BO5:BP10 BO12:BP34">
    <cfRule type="cellIs" dxfId="154" priority="9" operator="lessThan">
      <formula>1</formula>
    </cfRule>
  </conditionalFormatting>
  <dataValidations count="2">
    <dataValidation type="list" allowBlank="1" sqref="C5:D5 F5:K5 M5:Z5 AB5:AE5 AG5 C6:AB6 AD6:AG6 C7:AG7 C8:W8 Y8:AG8 C9:I9 K9:N9 Q9:AG9 C10:G10 I10:AB10 AD10:AG10 D11:H11 J11:M11 O11:T11 V11:AA11 AC11:AE11 AG11:AH11 C12:K12 M12:AG12 D13:J13 L13:Q13 S13:AG13 C14:L14 N14:AC14 AF14:AG14 C15:M15 O15:Y15 AA15:AE15 AG15 C16 E16:U16 W16 Y16 AA16:AG16 C20:L20 N20:Q20 S20:AG20 C21:E21 G21:L21 N21:O21 Q21:Y21 AA21:AC21 AE21:AG21 E22:T22 V22:AD22 AG22 E23:N23 P23 R23:S23 U23:AB23 AD23:AG23 C24:M24 C25:L25 C26 G26:AC26 AE26:AG26 C27:R27 T27:Y27 AA27:AG27 C28:H28 K28:V28 X28:AG28 C29:M29 O29:Q29 S29:U29 W29:AG29 C30:V30 X30 Z30:AG30 C31:J31 L31:O31 R31:U31 W31:Z31 AB31:AG31 C32:R32 T32:AG32 C22:C23 C33:AG34 O24:AG25 C17:AG19" showDropDown="1">
      <formula1>'Setting key Duty'!$B$7:$B$56</formula1>
    </dataValidation>
    <dataValidation type="list" allowBlank="1" sqref="C35:AG41" showDropDown="1">
      <formula1>'Setting key Duty'!$B$7:$B$23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P40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10.6285714285714" customWidth="1"/>
    <col min="13" max="17" width="9.24761904761905" customWidth="1"/>
    <col min="18" max="18" width="10.3809523809524" customWidth="1"/>
    <col min="19" max="33" width="9.24761904761905" customWidth="1"/>
    <col min="34" max="40" width="9.38095238095238" customWidth="1" outlineLevel="1"/>
    <col min="41" max="41" width="6.75238095238095" customWidth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0</v>
      </c>
      <c r="B1" s="123" t="s">
        <v>229</v>
      </c>
      <c r="C1" s="610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2"/>
      <c r="D2" s="131"/>
      <c r="E2" s="131" t="s">
        <v>230</v>
      </c>
      <c r="F2" s="131" t="s">
        <v>231</v>
      </c>
      <c r="G2" s="131"/>
      <c r="H2" s="635" t="s">
        <v>232</v>
      </c>
      <c r="I2" s="131"/>
      <c r="J2" s="131" t="s">
        <v>233</v>
      </c>
      <c r="K2" s="131" t="s">
        <v>234</v>
      </c>
      <c r="L2" s="131" t="s">
        <v>235</v>
      </c>
      <c r="M2" s="133" t="s">
        <v>236</v>
      </c>
      <c r="N2" s="133" t="s">
        <v>237</v>
      </c>
      <c r="O2" s="133" t="s">
        <v>238</v>
      </c>
      <c r="P2" s="131" t="s">
        <v>239</v>
      </c>
      <c r="Q2" s="131" t="s">
        <v>240</v>
      </c>
      <c r="R2" s="131" t="s">
        <v>241</v>
      </c>
      <c r="S2" s="133" t="s">
        <v>242</v>
      </c>
      <c r="T2" s="133" t="s">
        <v>243</v>
      </c>
      <c r="U2" s="631"/>
      <c r="V2" s="133"/>
      <c r="W2" s="132"/>
      <c r="X2" s="131" t="s">
        <v>244</v>
      </c>
      <c r="Y2" s="132" t="s">
        <v>245</v>
      </c>
      <c r="Z2" s="131" t="s">
        <v>246</v>
      </c>
      <c r="AA2" s="131" t="s">
        <v>247</v>
      </c>
      <c r="AB2" s="133" t="s">
        <v>248</v>
      </c>
      <c r="AC2" s="631"/>
      <c r="AD2" s="140"/>
      <c r="AE2" s="131" t="s">
        <v>249</v>
      </c>
      <c r="AF2" s="131" t="s">
        <v>250</v>
      </c>
      <c r="AG2" s="133" t="s">
        <v>251</v>
      </c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44958</v>
      </c>
      <c r="D3" s="140">
        <f>C3+1</f>
        <v>44959</v>
      </c>
      <c r="E3" s="140">
        <f>D3+1</f>
        <v>44960</v>
      </c>
      <c r="F3" s="140">
        <f>E3+1</f>
        <v>44961</v>
      </c>
      <c r="G3" s="140">
        <f>F3+1</f>
        <v>44962</v>
      </c>
      <c r="H3" s="140">
        <f>G3+1</f>
        <v>44963</v>
      </c>
      <c r="I3" s="140">
        <f>H3+1</f>
        <v>44964</v>
      </c>
      <c r="J3" s="140">
        <f>I3+1</f>
        <v>44965</v>
      </c>
      <c r="K3" s="140">
        <f>J3+1</f>
        <v>44966</v>
      </c>
      <c r="L3" s="140">
        <f>K3+1</f>
        <v>44967</v>
      </c>
      <c r="M3" s="140">
        <f>L3+1</f>
        <v>44968</v>
      </c>
      <c r="N3" s="140">
        <f>M3+1</f>
        <v>44969</v>
      </c>
      <c r="O3" s="140">
        <f>N3+1</f>
        <v>44970</v>
      </c>
      <c r="P3" s="140">
        <f>O3+1</f>
        <v>44971</v>
      </c>
      <c r="Q3" s="140">
        <f>P3+1</f>
        <v>44972</v>
      </c>
      <c r="R3" s="140">
        <f>Q3+1</f>
        <v>44973</v>
      </c>
      <c r="S3" s="140">
        <f>R3+1</f>
        <v>44974</v>
      </c>
      <c r="T3" s="140">
        <f>S3+1</f>
        <v>44975</v>
      </c>
      <c r="U3" s="140">
        <f>T3+1</f>
        <v>44976</v>
      </c>
      <c r="V3" s="140">
        <f>U3+1</f>
        <v>44977</v>
      </c>
      <c r="W3" s="140">
        <f>V3+1</f>
        <v>44978</v>
      </c>
      <c r="X3" s="140">
        <f>W3+1</f>
        <v>44979</v>
      </c>
      <c r="Y3" s="140">
        <f>X3+1</f>
        <v>44980</v>
      </c>
      <c r="Z3" s="140">
        <f>Y3+1</f>
        <v>44981</v>
      </c>
      <c r="AA3" s="140">
        <f>Z3+1</f>
        <v>44982</v>
      </c>
      <c r="AB3" s="140">
        <f>AA3+1</f>
        <v>44983</v>
      </c>
      <c r="AC3" s="140">
        <f>AB3+1</f>
        <v>44984</v>
      </c>
      <c r="AD3" s="140">
        <f>AC3+1</f>
        <v>44985</v>
      </c>
      <c r="AE3" s="140">
        <f>AD3+1</f>
        <v>44986</v>
      </c>
      <c r="AF3" s="140">
        <f>AE3+1</f>
        <v>44987</v>
      </c>
      <c r="AG3" s="140">
        <f>AF3+1</f>
        <v>44988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Wed</v>
      </c>
      <c r="D4" s="147" t="str">
        <f>TEXT(D3,"ddd")</f>
        <v>Thu</v>
      </c>
      <c r="E4" s="147" t="str">
        <f>TEXT(E3,"ddd")</f>
        <v>Fri</v>
      </c>
      <c r="F4" s="147" t="str">
        <f>TEXT(F3,"ddd")</f>
        <v>Sat</v>
      </c>
      <c r="G4" s="147" t="str">
        <f>TEXT(G3,"ddd")</f>
        <v>Sun</v>
      </c>
      <c r="H4" s="147" t="str">
        <f>TEXT(H3,"ddd")</f>
        <v>Mon</v>
      </c>
      <c r="I4" s="147" t="str">
        <f>TEXT(I3,"ddd")</f>
        <v>Tue</v>
      </c>
      <c r="J4" s="147" t="str">
        <f>TEXT(J3,"ddd")</f>
        <v>Wed</v>
      </c>
      <c r="K4" s="147" t="str">
        <f>TEXT(K3,"ddd")</f>
        <v>Thu</v>
      </c>
      <c r="L4" s="147" t="str">
        <f>TEXT(L3,"ddd")</f>
        <v>Fri</v>
      </c>
      <c r="M4" s="147" t="str">
        <f>TEXT(M3,"ddd")</f>
        <v>Sat</v>
      </c>
      <c r="N4" s="147" t="str">
        <f>TEXT(N3,"ddd")</f>
        <v>Sun</v>
      </c>
      <c r="O4" s="147" t="str">
        <f>TEXT(O3,"ddd")</f>
        <v>Mon</v>
      </c>
      <c r="P4" s="147" t="str">
        <f>TEXT(P3,"ddd")</f>
        <v>Tue</v>
      </c>
      <c r="Q4" s="147" t="str">
        <f>TEXT(Q3,"ddd")</f>
        <v>Wed</v>
      </c>
      <c r="R4" s="147" t="str">
        <f>TEXT(R3,"ddd")</f>
        <v>Thu</v>
      </c>
      <c r="S4" s="147" t="str">
        <f>TEXT(S3,"ddd")</f>
        <v>Fri</v>
      </c>
      <c r="T4" s="147" t="str">
        <f>TEXT(T3,"ddd")</f>
        <v>Sat</v>
      </c>
      <c r="U4" s="147" t="str">
        <f>TEXT(U3,"ddd")</f>
        <v>Sun</v>
      </c>
      <c r="V4" s="147" t="str">
        <f>TEXT(V3,"ddd")</f>
        <v>Mon</v>
      </c>
      <c r="W4" s="147" t="str">
        <f>TEXT(W3,"ddd")</f>
        <v>Tue</v>
      </c>
      <c r="X4" s="147" t="str">
        <f>TEXT(X3,"ddd")</f>
        <v>Wed</v>
      </c>
      <c r="Y4" s="147" t="str">
        <f>TEXT(Y3,"ddd")</f>
        <v>Thu</v>
      </c>
      <c r="Z4" s="147" t="str">
        <f>TEXT(Z3,"ddd")</f>
        <v>Fri</v>
      </c>
      <c r="AA4" s="147" t="str">
        <f>TEXT(AA3,"ddd")</f>
        <v>Sat</v>
      </c>
      <c r="AB4" s="147" t="str">
        <f>TEXT(AB3,"ddd")</f>
        <v>Sun</v>
      </c>
      <c r="AC4" s="147" t="str">
        <f>TEXT(AC3,"ddd")</f>
        <v>Mon</v>
      </c>
      <c r="AD4" s="147" t="str">
        <f>TEXT(AD3,"ddd")</f>
        <v>Tue</v>
      </c>
      <c r="AE4" s="147" t="str">
        <f>TEXT(AE3,"ddd")</f>
        <v>Wed</v>
      </c>
      <c r="AF4" s="147" t="str">
        <f>TEXT(AF3,"ddd")</f>
        <v>Thu</v>
      </c>
      <c r="AG4" s="147" t="str">
        <f>TEXT(AG3,"ddd")</f>
        <v>Fri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14" t="s">
        <v>41</v>
      </c>
      <c r="C5" s="186" t="s">
        <v>44</v>
      </c>
      <c r="D5" s="186"/>
      <c r="E5" s="186" t="s">
        <v>48</v>
      </c>
      <c r="F5" s="186"/>
      <c r="G5" s="186" t="s">
        <v>50</v>
      </c>
      <c r="H5" s="186"/>
      <c r="I5" s="186" t="s">
        <v>45</v>
      </c>
      <c r="J5" s="186"/>
      <c r="K5" s="186"/>
      <c r="L5" s="186" t="s">
        <v>42</v>
      </c>
      <c r="M5" s="186" t="s">
        <v>56</v>
      </c>
      <c r="N5" s="186"/>
      <c r="O5" s="186" t="s">
        <v>50</v>
      </c>
      <c r="P5" s="186"/>
      <c r="Q5" s="155" t="s">
        <v>252</v>
      </c>
      <c r="S5" s="186"/>
      <c r="T5" s="186"/>
      <c r="U5" s="186" t="s">
        <v>44</v>
      </c>
      <c r="V5" s="186"/>
      <c r="W5" s="155" t="s">
        <v>253</v>
      </c>
      <c r="Y5" s="155" t="s">
        <v>254</v>
      </c>
      <c r="Z5" s="186" t="s">
        <v>48</v>
      </c>
      <c r="AA5" s="186"/>
      <c r="AB5" s="186"/>
      <c r="AC5" s="186" t="s">
        <v>45</v>
      </c>
      <c r="AE5" s="186"/>
      <c r="AF5" s="155" t="s">
        <v>45</v>
      </c>
      <c r="AG5" s="186"/>
      <c r="AH5" s="157">
        <f>COUNTIF($C5:$AG5,AH$4)</f>
        <v>2</v>
      </c>
      <c r="AI5" s="157">
        <f>COUNTIF($C5:$AG5,AI$4)</f>
        <v>2</v>
      </c>
      <c r="AJ5" s="157">
        <f>COUNTIF($C5:$AG5,AJ$4)</f>
        <v>3</v>
      </c>
      <c r="AK5" s="157">
        <f>COUNTIF($C5:$AG5,AK$4)</f>
        <v>2</v>
      </c>
      <c r="AL5" s="157">
        <f>COUNTIF($C5:$AE5,AL$4)</f>
        <v>1</v>
      </c>
      <c r="AM5" s="157">
        <f>COUNTIF($C5:$AG5,AM$4)</f>
        <v>0</v>
      </c>
      <c r="AN5" s="157">
        <f>COUNTIF($C5:$AG5,AN$4)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9</v>
      </c>
      <c r="AV5" s="104">
        <f>BF5+BG5+BI5+BD5+BB5+AZ5+BK5</f>
        <v>3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1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COUNTIF(A5:AH5,"*$PM*")</f>
        <v>1</v>
      </c>
      <c r="BH5" s="159">
        <f>BG5*('Setting key Duty'!$I$9)</f>
        <v>0.125</v>
      </c>
      <c r="BI5" s="159">
        <f>COUNTIF(A5:AH5,"*$AM*")</f>
        <v>1</v>
      </c>
      <c r="BJ5" s="159">
        <f>BI5*('Setting key Duty'!$I$12+'Setting key Duty'!$I$8)</f>
        <v>0.4375</v>
      </c>
      <c r="BK5" s="159">
        <f>COUNTIF(A5:AH5,"*$FC*")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14" t="s">
        <v>49</v>
      </c>
      <c r="C6" s="186"/>
      <c r="D6" s="186"/>
      <c r="E6" s="186"/>
      <c r="F6" s="186"/>
      <c r="G6" s="186"/>
      <c r="H6" s="186"/>
      <c r="I6" s="186"/>
      <c r="J6" s="186"/>
      <c r="K6" s="186" t="s">
        <v>50</v>
      </c>
      <c r="L6" s="186"/>
      <c r="M6" s="186" t="s">
        <v>48</v>
      </c>
      <c r="N6" s="186"/>
      <c r="O6" s="186" t="s">
        <v>48</v>
      </c>
      <c r="P6" s="186"/>
      <c r="Q6" s="186" t="s">
        <v>50</v>
      </c>
      <c r="R6" s="186"/>
      <c r="S6" s="186"/>
      <c r="T6" s="186"/>
      <c r="U6" s="186"/>
      <c r="V6" s="155"/>
      <c r="W6" s="155"/>
      <c r="X6" s="155"/>
      <c r="Y6" s="155"/>
      <c r="Z6" s="155" t="s">
        <v>44</v>
      </c>
      <c r="AA6" s="7"/>
      <c r="AB6" s="155" t="s">
        <v>48</v>
      </c>
      <c r="AC6" s="155"/>
      <c r="AD6" s="155" t="s">
        <v>48</v>
      </c>
      <c r="AE6" s="155" t="s">
        <v>255</v>
      </c>
      <c r="AF6" s="155" t="s">
        <v>42</v>
      </c>
      <c r="AG6" s="186" t="s">
        <v>48</v>
      </c>
      <c r="AH6" s="157">
        <f>COUNTIF($C6:$AG6,AH$4)</f>
        <v>5</v>
      </c>
      <c r="AI6" s="157">
        <f>COUNTIF($C6:$AG6,AI$4)</f>
        <v>1</v>
      </c>
      <c r="AJ6" s="157">
        <f>COUNTIF($C6:$AG6,AJ$4)</f>
        <v>0</v>
      </c>
      <c r="AK6" s="157">
        <f>COUNTIF($C6:$AG6,AK$4)</f>
        <v>2</v>
      </c>
      <c r="AL6" s="159">
        <f>COUNTIF($C6:$AE6,AL$4)</f>
        <v>0</v>
      </c>
      <c r="AM6" s="157">
        <f>COUNTIF($C6:$AG6,AM$4)</f>
        <v>0</v>
      </c>
      <c r="AN6" s="157">
        <f>COUNTIF($C6:$AG6,AN$4)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8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COUNTIF(C6:AE6,"*BRT*")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COUNTIF(AF6:AH6,"*$N*")</f>
        <v>0</v>
      </c>
      <c r="BG6" s="159">
        <f>COUNTIF(A6:AH6,"*$PM*")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COUNTIF(A6:AH6,"*$FC*")</f>
        <v>0</v>
      </c>
      <c r="BL6" s="159">
        <f>BK6*('Setting key Duty'!$J$11+'Setting key Duty'!$I$8)</f>
        <v>0</v>
      </c>
      <c r="BM6" s="159">
        <f>COUNTIF($C6:$AE6,BM$4)</f>
        <v>0</v>
      </c>
      <c r="BN6" s="159">
        <f>COUNTIF($C6:$AE6,BN$4)</f>
        <v>0</v>
      </c>
      <c r="BO6" s="159">
        <f>COUNTIF($C6:$AE6,BO$4)</f>
        <v>0</v>
      </c>
      <c r="BP6" s="160"/>
    </row>
    <row r="7" ht="19.5" customHeight="1" spans="1:68">
      <c r="A7" s="19"/>
      <c r="B7" s="639" t="s">
        <v>54</v>
      </c>
      <c r="C7" s="186"/>
      <c r="D7" s="186"/>
      <c r="E7" s="572"/>
      <c r="F7" s="572"/>
      <c r="G7" s="572"/>
      <c r="H7" s="572"/>
      <c r="I7" s="572"/>
      <c r="J7" s="572"/>
      <c r="K7" s="572"/>
      <c r="L7" s="572"/>
      <c r="M7" s="572"/>
      <c r="N7" s="637"/>
      <c r="O7" s="637"/>
      <c r="P7" s="572"/>
      <c r="Q7" s="572"/>
      <c r="R7" s="572"/>
      <c r="S7" s="572"/>
      <c r="T7" s="572"/>
      <c r="U7" s="572"/>
      <c r="V7" s="637"/>
      <c r="W7" s="637"/>
      <c r="X7" s="637"/>
      <c r="Y7" s="637"/>
      <c r="Z7" s="637"/>
      <c r="AA7" s="637"/>
      <c r="AB7" s="637"/>
      <c r="AC7" s="637"/>
      <c r="AD7" s="637"/>
      <c r="AE7" s="637"/>
      <c r="AF7" s="637"/>
      <c r="AG7" s="572"/>
      <c r="AH7" s="157">
        <f>COUNTIF($C7:$AG7,AH$4)</f>
        <v>0</v>
      </c>
      <c r="AI7" s="157">
        <f>COUNTIF($C7:$AG7,AI$4)</f>
        <v>0</v>
      </c>
      <c r="AJ7" s="157">
        <f>COUNTIF($C7:$AG7,AJ$4)</f>
        <v>0</v>
      </c>
      <c r="AK7" s="157">
        <f>COUNTIF($C7:$AG7,AK$4)</f>
        <v>0</v>
      </c>
      <c r="AL7" s="159">
        <f>COUNTIF($C7:$AE7,AL$4)</f>
        <v>0</v>
      </c>
      <c r="AM7" s="157">
        <f>COUNTIF($C7:$AG7,AM$4)</f>
        <v>0</v>
      </c>
      <c r="AN7" s="157">
        <f>COUNTIF($C7:$AG7,AN$4)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0</v>
      </c>
      <c r="AV7" s="104">
        <f>BF7+BG7+BI7+BD7+BB7+AZ7+BK7</f>
        <v>0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COUNTIF(A7:AH7,"*$PM*")</f>
        <v>0</v>
      </c>
      <c r="BH7" s="159">
        <f>BG7*('Setting key Duty'!$I$9)</f>
        <v>0</v>
      </c>
      <c r="BI7" s="159">
        <f>COUNTIF(A7:AH7,"*$AM*")</f>
        <v>0</v>
      </c>
      <c r="BJ7" s="159">
        <f>BI7*('Setting key Duty'!$I$12+'Setting key Duty'!$I$8)</f>
        <v>0</v>
      </c>
      <c r="BK7" s="159">
        <f>COUNTIF(A7:AH7,"*$FC*")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9.5" customHeight="1" spans="1:68">
      <c r="A8" s="19"/>
      <c r="B8" s="14" t="s">
        <v>58</v>
      </c>
      <c r="C8" s="186"/>
      <c r="D8" s="186"/>
      <c r="E8" s="186"/>
      <c r="F8" s="186"/>
      <c r="G8" s="186"/>
      <c r="H8" s="186"/>
      <c r="I8" s="186"/>
      <c r="J8" s="186"/>
      <c r="K8" s="186"/>
      <c r="L8" s="186"/>
      <c r="M8" s="186"/>
      <c r="N8" s="186"/>
      <c r="O8" s="186"/>
      <c r="P8" s="186"/>
      <c r="Q8" s="186"/>
      <c r="R8" s="186"/>
      <c r="S8" s="186"/>
      <c r="T8" s="186"/>
      <c r="U8" s="186"/>
      <c r="V8" s="155"/>
      <c r="W8" s="155"/>
      <c r="X8" s="155"/>
      <c r="Y8" s="155"/>
      <c r="Z8" s="155"/>
      <c r="AA8" s="155" t="s">
        <v>48</v>
      </c>
      <c r="AB8" s="155"/>
      <c r="AC8" s="155"/>
      <c r="AD8" s="155"/>
      <c r="AE8" s="155" t="s">
        <v>48</v>
      </c>
      <c r="AF8" s="155"/>
      <c r="AG8" s="186" t="s">
        <v>44</v>
      </c>
      <c r="AH8" s="157">
        <f>COUNTIF($C8:$AG8,AH$4)</f>
        <v>2</v>
      </c>
      <c r="AI8" s="157">
        <f>COUNTIF($C8:$AG8,AI$4)</f>
        <v>1</v>
      </c>
      <c r="AJ8" s="157">
        <f>COUNTIF($C8:$AG8,AJ$4)</f>
        <v>0</v>
      </c>
      <c r="AK8" s="157">
        <f>COUNTIF($C8:$AG8,AK$4)</f>
        <v>0</v>
      </c>
      <c r="AL8" s="159">
        <f>COUNTIF($C8:$AE8,AL$4)</f>
        <v>0</v>
      </c>
      <c r="AM8" s="157">
        <f>COUNTIF($C8:$AG8,AM$4)</f>
        <v>0</v>
      </c>
      <c r="AN8" s="157">
        <f>COUNTIF($C8:$AG8,AN$4)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3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COUNTIF(AF8:AH8,"*$N*")</f>
        <v>0</v>
      </c>
      <c r="BG8" s="159">
        <f>COUNTIF(A8:AH8,"*$PM*")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COUNTIF(A8:AH8,"*$FC*")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19.5" customHeight="1" spans="1:68">
      <c r="A9" s="19"/>
      <c r="B9" s="14" t="s">
        <v>61</v>
      </c>
      <c r="D9" s="186" t="s">
        <v>48</v>
      </c>
      <c r="E9" s="636" t="s">
        <v>256</v>
      </c>
      <c r="F9" s="155"/>
      <c r="G9" s="186"/>
      <c r="H9" s="2"/>
      <c r="I9" s="186" t="s">
        <v>217</v>
      </c>
      <c r="J9" s="186" t="s">
        <v>45</v>
      </c>
      <c r="K9" s="186"/>
      <c r="L9" s="186"/>
      <c r="M9" s="155" t="s">
        <v>44</v>
      </c>
      <c r="N9" s="15"/>
      <c r="O9" s="155"/>
      <c r="P9" s="186" t="s">
        <v>177</v>
      </c>
      <c r="Q9" s="155" t="s">
        <v>168</v>
      </c>
      <c r="R9" s="186"/>
      <c r="S9" s="186"/>
      <c r="T9" s="186"/>
      <c r="U9" s="186"/>
      <c r="V9" s="155"/>
      <c r="W9" s="155" t="s">
        <v>257</v>
      </c>
      <c r="Y9" s="155" t="s">
        <v>45</v>
      </c>
      <c r="Z9" s="155"/>
      <c r="AA9" s="155" t="s">
        <v>44</v>
      </c>
      <c r="AB9" s="155"/>
      <c r="AC9" s="155"/>
      <c r="AD9" s="155" t="s">
        <v>50</v>
      </c>
      <c r="AE9" s="155" t="s">
        <v>255</v>
      </c>
      <c r="AF9" s="155"/>
      <c r="AG9" s="186" t="s">
        <v>45</v>
      </c>
      <c r="AH9" s="157">
        <f>COUNTIF($C9:$AG9,AH$4)</f>
        <v>1</v>
      </c>
      <c r="AI9" s="157">
        <f>COUNTIF($C9:$AG9,AI$4)</f>
        <v>2</v>
      </c>
      <c r="AJ9" s="157">
        <f>COUNTIF($C9:$AG9,AJ$4)</f>
        <v>3</v>
      </c>
      <c r="AK9" s="157">
        <f>COUNTIF($C9:$AG9,AK$4)</f>
        <v>1</v>
      </c>
      <c r="AL9" s="159">
        <f>COUNTIF($C9:$AE9,AL$4)</f>
        <v>0</v>
      </c>
      <c r="AM9" s="157">
        <f>COUNTIF($C9:$AG9,AM$4)</f>
        <v>0</v>
      </c>
      <c r="AN9" s="157">
        <f>COUNTIF($C9:$AG9,AN$4)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7</v>
      </c>
      <c r="AV9" s="104">
        <f>BF9+BG9+BI9+BD9+BB9+AZ9+BK9</f>
        <v>5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1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COUNTIF(A9:AH9,"*$PM*")</f>
        <v>1</v>
      </c>
      <c r="BH9" s="159">
        <f>BG9*('Setting key Duty'!$I$9)</f>
        <v>0.125</v>
      </c>
      <c r="BI9" s="159">
        <f>COUNTIF(A9:AH9,"*$AM*")</f>
        <v>3</v>
      </c>
      <c r="BJ9" s="159">
        <f>BI9*('Setting key Duty'!$I$12+'Setting key Duty'!$I$8)</f>
        <v>1.3125</v>
      </c>
      <c r="BK9" s="159">
        <f>COUNTIF(A9:AH9,"*$FC*")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0</v>
      </c>
      <c r="BP9" s="160"/>
    </row>
    <row r="10" ht="19.5" customHeight="1" spans="1:68">
      <c r="A10" s="19"/>
      <c r="B10" s="14" t="s">
        <v>67</v>
      </c>
      <c r="C10" s="186" t="s">
        <v>45</v>
      </c>
      <c r="D10" s="186"/>
      <c r="E10" s="186" t="s">
        <v>44</v>
      </c>
      <c r="G10" s="186" t="s">
        <v>44</v>
      </c>
      <c r="H10" s="186"/>
      <c r="I10" s="186" t="s">
        <v>48</v>
      </c>
      <c r="J10" s="186"/>
      <c r="K10" s="186" t="s">
        <v>45</v>
      </c>
      <c r="L10" s="186"/>
      <c r="M10" s="186"/>
      <c r="N10" s="186"/>
      <c r="O10" s="186"/>
      <c r="P10" s="186" t="s">
        <v>45</v>
      </c>
      <c r="Q10" s="186"/>
      <c r="R10" s="186" t="s">
        <v>48</v>
      </c>
      <c r="S10" s="186"/>
      <c r="T10" s="186"/>
      <c r="U10" s="186"/>
      <c r="V10" s="155" t="s">
        <v>44</v>
      </c>
      <c r="X10" s="155" t="s">
        <v>44</v>
      </c>
      <c r="Z10" s="155"/>
      <c r="AA10" s="155" t="s">
        <v>45</v>
      </c>
      <c r="AB10" s="155"/>
      <c r="AC10" s="155"/>
      <c r="AD10" s="155"/>
      <c r="AE10" s="155"/>
      <c r="AF10" s="155" t="s">
        <v>48</v>
      </c>
      <c r="AG10" s="186"/>
      <c r="AH10" s="157">
        <f>COUNTIF($C10:$AG10,AH$4)</f>
        <v>3</v>
      </c>
      <c r="AI10" s="157">
        <f>COUNTIF($C10:$AG10,AI$4)</f>
        <v>4</v>
      </c>
      <c r="AJ10" s="157">
        <f>COUNTIF($C10:$AG10,AJ$4)</f>
        <v>4</v>
      </c>
      <c r="AK10" s="157">
        <f>COUNTIF($C10:$AG10,AK$4)</f>
        <v>0</v>
      </c>
      <c r="AL10" s="159">
        <f>COUNTIF($C10:$AE10,AL$4)</f>
        <v>0</v>
      </c>
      <c r="AM10" s="157">
        <f>COUNTIF($C10:$AG10,AM$4)</f>
        <v>0</v>
      </c>
      <c r="AN10" s="157">
        <f>COUNTIF($C10:$AG10,AN$4)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11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COUNTIF(A10:AH10,"*$FC*")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14" t="s">
        <v>139</v>
      </c>
      <c r="C11" s="186"/>
      <c r="D11" s="186"/>
      <c r="E11" s="186" t="s">
        <v>50</v>
      </c>
      <c r="F11" s="155"/>
      <c r="G11" s="155"/>
      <c r="H11" s="186" t="s">
        <v>45</v>
      </c>
      <c r="I11" s="186"/>
      <c r="J11" s="186" t="s">
        <v>48</v>
      </c>
      <c r="K11" s="186"/>
      <c r="L11" s="155"/>
      <c r="M11" s="186" t="s">
        <v>45</v>
      </c>
      <c r="N11" s="186"/>
      <c r="O11" s="186"/>
      <c r="P11" s="186" t="s">
        <v>50</v>
      </c>
      <c r="R11" s="155" t="s">
        <v>169</v>
      </c>
      <c r="S11" s="186" t="s">
        <v>48</v>
      </c>
      <c r="T11" s="186"/>
      <c r="U11" s="186" t="s">
        <v>44</v>
      </c>
      <c r="V11" s="155"/>
      <c r="W11" s="155" t="s">
        <v>48</v>
      </c>
      <c r="X11" s="155"/>
      <c r="Y11" s="155" t="s">
        <v>50</v>
      </c>
      <c r="Z11" s="155"/>
      <c r="AA11" s="155"/>
      <c r="AB11" s="155"/>
      <c r="AC11" s="155"/>
      <c r="AD11" s="155" t="s">
        <v>45</v>
      </c>
      <c r="AE11" s="155"/>
      <c r="AF11" s="155" t="s">
        <v>44</v>
      </c>
      <c r="AG11" s="186"/>
      <c r="AH11" s="157">
        <f>COUNTIF($C11:$AG11,AH$4)</f>
        <v>3</v>
      </c>
      <c r="AI11" s="157">
        <f>COUNTIF($C11:$AG11,AI$4)</f>
        <v>2</v>
      </c>
      <c r="AJ11" s="157">
        <f>COUNTIF($C11:$AG11,AJ$4)</f>
        <v>3</v>
      </c>
      <c r="AK11" s="157">
        <f>COUNTIF($C11:$AG11,AK$4)</f>
        <v>3</v>
      </c>
      <c r="AL11" s="159">
        <f>COUNTIF($C11:$AH11,AK$4)</f>
        <v>3</v>
      </c>
      <c r="AM11" s="157">
        <f>COUNTIF($C11:$AG11,AM$4)</f>
        <v>0</v>
      </c>
      <c r="AN11" s="157">
        <f>COUNTIF($C11:$AG11,AN$4)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11</v>
      </c>
      <c r="AV11" s="104">
        <f>BF11+BG11+BI11+BD11+BB11+AZ11+BK11</f>
        <v>1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159">
        <f>COUNTIF(A11:AH11,"*$BTP*")</f>
        <v>0</v>
      </c>
      <c r="BA11" s="159">
        <f>COUNTIF(AF11:AI11,"*$BTP*")</f>
        <v>0</v>
      </c>
      <c r="BB11" s="159">
        <f>COUNTIF(A11:AH11,"*$L*")</f>
        <v>0</v>
      </c>
      <c r="BC11" s="159">
        <f>COUNTIF(AF11:AI11,"*$L*")</f>
        <v>0</v>
      </c>
      <c r="BD11" s="159">
        <f>COUNTIF(A11:AH11,"*$M*")</f>
        <v>0</v>
      </c>
      <c r="BE11" s="159">
        <f>COUNTIF(AF11:AI11,"*$M*")</f>
        <v>0</v>
      </c>
      <c r="BF11" s="159">
        <f>BE11*('Setting key Duty'!$I$8+'Setting key Duty'!$I$9+'Setting key Duty'!$I$12)</f>
        <v>0</v>
      </c>
      <c r="BG11" s="159">
        <f>COUNTIF(A11:AH11,"*$PM*")</f>
        <v>0</v>
      </c>
      <c r="BH11" s="159">
        <f>COUNTIF(AF11:AI11,"*$PM*")</f>
        <v>0</v>
      </c>
      <c r="BI11" s="159">
        <f>COUNTIF(A11:AH11,"*$AM*")</f>
        <v>1</v>
      </c>
      <c r="BJ11" s="159">
        <f>COUNTIF(AF11:AI11,"*$AM*")</f>
        <v>0</v>
      </c>
      <c r="BK11" s="159">
        <f>COUNTIF(A11:AH11,"*$FC*")</f>
        <v>0</v>
      </c>
      <c r="BL11" s="159">
        <f>COUNTIF(C11:AI11,"*$FC*")</f>
        <v>0</v>
      </c>
      <c r="BM11" s="159">
        <f>BL11*('Setting key Duty'!$J$11+'Setting key Duty'!$I$8)</f>
        <v>0</v>
      </c>
      <c r="BN11" s="159">
        <f>COUNTIF($C11:$AH11,BM$4)</f>
        <v>0</v>
      </c>
      <c r="BO11" s="159">
        <f>COUNTIF($C11:$AH11,BN$4)</f>
        <v>0</v>
      </c>
      <c r="BP11" s="159">
        <f>COUNTIF($C11:$AH11,BO$4)</f>
        <v>0</v>
      </c>
    </row>
    <row r="12" ht="19.5" customHeight="1" spans="1:68">
      <c r="A12" s="19"/>
      <c r="B12" s="14" t="s">
        <v>70</v>
      </c>
      <c r="C12" s="186"/>
      <c r="D12" s="186" t="s">
        <v>44</v>
      </c>
      <c r="E12" s="186"/>
      <c r="F12" s="186"/>
      <c r="G12" s="155" t="s">
        <v>45</v>
      </c>
      <c r="H12" s="186"/>
      <c r="I12" s="186" t="s">
        <v>44</v>
      </c>
      <c r="J12" s="186"/>
      <c r="K12" s="155" t="s">
        <v>48</v>
      </c>
      <c r="L12" s="186"/>
      <c r="M12" s="186"/>
      <c r="N12" s="186"/>
      <c r="O12" s="186" t="s">
        <v>44</v>
      </c>
      <c r="P12" s="186"/>
      <c r="Q12" s="186"/>
      <c r="R12" s="186" t="s">
        <v>45</v>
      </c>
      <c r="S12" s="186"/>
      <c r="T12" s="186"/>
      <c r="U12" s="186" t="s">
        <v>48</v>
      </c>
      <c r="V12" s="155"/>
      <c r="X12" s="155" t="s">
        <v>45</v>
      </c>
      <c r="Y12" s="155"/>
      <c r="Z12" s="155" t="s">
        <v>50</v>
      </c>
      <c r="AA12" s="155"/>
      <c r="AB12" s="155"/>
      <c r="AC12" s="155"/>
      <c r="AD12" s="155"/>
      <c r="AE12" s="155"/>
      <c r="AF12" s="155"/>
      <c r="AG12" s="186"/>
      <c r="AH12" s="157">
        <f>COUNTIF($C12:$AG12,AH$4)</f>
        <v>2</v>
      </c>
      <c r="AI12" s="157">
        <f>COUNTIF($C12:$AG12,AI$4)</f>
        <v>3</v>
      </c>
      <c r="AJ12" s="157">
        <f>COUNTIF($C12:$AG12,AJ$4)</f>
        <v>3</v>
      </c>
      <c r="AK12" s="157">
        <f>COUNTIF($C12:$AG12,AK$4)</f>
        <v>1</v>
      </c>
      <c r="AL12" s="159">
        <f>COUNTIF($C12:$AE12,AL$4)</f>
        <v>0</v>
      </c>
      <c r="AM12" s="157">
        <f>COUNTIF($C12:$AG12,AM$4)</f>
        <v>0</v>
      </c>
      <c r="AN12" s="157">
        <f>COUNTIF($C12:$AG12,AN$4)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>
        <v>1</v>
      </c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-0.5</v>
      </c>
      <c r="AU12" s="104">
        <f>AH12+AI12+AJ12+AK12+AM12+AN12</f>
        <v>9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COUNTIF(C12:AE12,"*BRT*")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COUNTIF(AF12:AH12,"*$N*")</f>
        <v>0</v>
      </c>
      <c r="BG12" s="159">
        <f>COUNTIF(A12:AH12,"*$PM*")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COUNTIF(A12:AH12,"*$FC*")</f>
        <v>0</v>
      </c>
      <c r="BL12" s="159">
        <f>BK12*('Setting key Duty'!$J$11+'Setting key Duty'!$I$8)</f>
        <v>0</v>
      </c>
      <c r="BM12" s="159">
        <f>COUNTIF($C12:$AE12,BM$4)</f>
        <v>0</v>
      </c>
      <c r="BN12" s="159">
        <f>COUNTIF($C12:$AE12,BN$4)</f>
        <v>0</v>
      </c>
      <c r="BO12" s="159">
        <f>COUNTIF($C12:$AE12,BO$4)</f>
        <v>0</v>
      </c>
      <c r="BP12" s="160"/>
    </row>
    <row r="13" ht="19.5" customHeight="1" spans="1:68">
      <c r="A13" s="19"/>
      <c r="B13" s="14" t="s">
        <v>73</v>
      </c>
      <c r="C13" s="186" t="s">
        <v>48</v>
      </c>
      <c r="D13" s="186"/>
      <c r="E13" s="186" t="s">
        <v>45</v>
      </c>
      <c r="F13" s="186"/>
      <c r="G13" s="155" t="s">
        <v>48</v>
      </c>
      <c r="H13" s="155"/>
      <c r="I13" s="186" t="s">
        <v>258</v>
      </c>
      <c r="J13" s="155" t="s">
        <v>44</v>
      </c>
      <c r="K13" s="186"/>
      <c r="L13" s="155" t="s">
        <v>48</v>
      </c>
      <c r="M13" s="186"/>
      <c r="N13" s="155"/>
      <c r="O13" s="155" t="s">
        <v>259</v>
      </c>
      <c r="P13" s="20"/>
      <c r="Q13" s="186" t="s">
        <v>57</v>
      </c>
      <c r="R13" s="186"/>
      <c r="S13" s="186" t="s">
        <v>42</v>
      </c>
      <c r="T13" s="186" t="s">
        <v>45</v>
      </c>
      <c r="U13" s="186"/>
      <c r="V13" s="155" t="s">
        <v>45</v>
      </c>
      <c r="W13" s="155" t="s">
        <v>47</v>
      </c>
      <c r="X13" s="155" t="s">
        <v>50</v>
      </c>
      <c r="Y13" s="155" t="s">
        <v>47</v>
      </c>
      <c r="Z13" s="155" t="s">
        <v>260</v>
      </c>
      <c r="AA13" s="155"/>
      <c r="AB13" s="155"/>
      <c r="AC13" s="155" t="s">
        <v>48</v>
      </c>
      <c r="AD13" s="155"/>
      <c r="AE13" s="155" t="s">
        <v>255</v>
      </c>
      <c r="AF13" s="155"/>
      <c r="AG13" s="186"/>
      <c r="AH13" s="157">
        <f>COUNTIF($C13:$AG13,AH$4)</f>
        <v>4</v>
      </c>
      <c r="AI13" s="157">
        <f>COUNTIF($C13:$AG13,AI$4)</f>
        <v>1</v>
      </c>
      <c r="AJ13" s="157">
        <f>COUNTIF($C13:$AG13,AJ$4)</f>
        <v>3</v>
      </c>
      <c r="AK13" s="157">
        <f>COUNTIF($C13:$AG13,AK$4)</f>
        <v>1</v>
      </c>
      <c r="AL13" s="159">
        <f>COUNTIF($C13:$AE13,AL$4)</f>
        <v>0</v>
      </c>
      <c r="AM13" s="157">
        <f>COUNTIF($C13:$AG13,AM$4)</f>
        <v>0</v>
      </c>
      <c r="AN13" s="157">
        <f>COUNTIF($C13:$AG13,AN$4)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9</v>
      </c>
      <c r="AV13" s="104">
        <f>BF13+BG13+BI13+BD13+BB13+AZ13+BK13</f>
        <v>3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COUNTIF(C13:AE13,"*BRT*")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2</v>
      </c>
      <c r="BE13" s="159">
        <f>BD13*('Setting key Duty'!$I$8+'Setting key Duty'!$I$9+'Setting key Duty'!$I$12)</f>
        <v>1.125</v>
      </c>
      <c r="BF13" s="159">
        <f>COUNTIF(AF13:AH13,"*$N*")</f>
        <v>0</v>
      </c>
      <c r="BG13" s="159">
        <f>COUNTIF(A13:AH13,"*$PM*")</f>
        <v>0</v>
      </c>
      <c r="BH13" s="159">
        <f>BG13*('Setting key Duty'!$I$9)</f>
        <v>0</v>
      </c>
      <c r="BI13" s="159">
        <f>COUNTIF(A13:AH13,"*$AM*")</f>
        <v>1</v>
      </c>
      <c r="BJ13" s="159">
        <f>BI13*('Setting key Duty'!$I$12+'Setting key Duty'!$I$8)</f>
        <v>0.4375</v>
      </c>
      <c r="BK13" s="159">
        <f>COUNTIF(A13:AH13,"*$FC*")</f>
        <v>0</v>
      </c>
      <c r="BL13" s="159">
        <f>BK13*('Setting key Duty'!$J$11+'Setting key Duty'!$I$8)</f>
        <v>0</v>
      </c>
      <c r="BM13" s="159">
        <f>COUNTIF($C13:$AE13,BM$4)</f>
        <v>0</v>
      </c>
      <c r="BN13" s="159">
        <f>COUNTIF($C13:$AE13,BN$4)</f>
        <v>0</v>
      </c>
      <c r="BO13" s="159">
        <f>COUNTIF($C13:$AE13,BO$4)</f>
        <v>2</v>
      </c>
      <c r="BP13" s="160"/>
    </row>
    <row r="14" ht="19.5" customHeight="1" spans="1:68">
      <c r="A14" s="19"/>
      <c r="B14" s="14" t="s">
        <v>78</v>
      </c>
      <c r="C14" s="186" t="s">
        <v>57</v>
      </c>
      <c r="D14" s="186"/>
      <c r="E14" s="186" t="s">
        <v>62</v>
      </c>
      <c r="F14" s="186"/>
      <c r="G14" s="186"/>
      <c r="H14" s="155"/>
      <c r="I14" s="186" t="s">
        <v>62</v>
      </c>
      <c r="J14" s="186"/>
      <c r="K14" s="155" t="s">
        <v>62</v>
      </c>
      <c r="L14" s="186"/>
      <c r="M14" s="186"/>
      <c r="N14" s="186"/>
      <c r="O14" s="186" t="s">
        <v>62</v>
      </c>
      <c r="P14" s="20"/>
      <c r="Q14" s="186" t="s">
        <v>62</v>
      </c>
      <c r="R14" s="186"/>
      <c r="S14" s="186" t="s">
        <v>62</v>
      </c>
      <c r="T14" s="155"/>
      <c r="U14" s="186" t="s">
        <v>62</v>
      </c>
      <c r="V14" s="155"/>
      <c r="W14" s="155" t="s">
        <v>50</v>
      </c>
      <c r="X14" s="155"/>
      <c r="Y14" s="155" t="s">
        <v>62</v>
      </c>
      <c r="Z14" s="155"/>
      <c r="AA14" s="155"/>
      <c r="AB14" s="155"/>
      <c r="AC14" s="155" t="s">
        <v>62</v>
      </c>
      <c r="AD14" s="155" t="s">
        <v>120</v>
      </c>
      <c r="AE14" s="155" t="s">
        <v>255</v>
      </c>
      <c r="AF14" s="155"/>
      <c r="AG14" s="186" t="s">
        <v>56</v>
      </c>
      <c r="AH14" s="157">
        <f>COUNTIF($C14:$AG14,AH$4)</f>
        <v>0</v>
      </c>
      <c r="AI14" s="157">
        <f>COUNTIF($C14:$AG14,AI$4)</f>
        <v>0</v>
      </c>
      <c r="AJ14" s="157">
        <f>COUNTIF($C14:$AG14,AJ$4)</f>
        <v>0</v>
      </c>
      <c r="AK14" s="157">
        <f>COUNTIF($C14:$AG14,AK$4)</f>
        <v>1</v>
      </c>
      <c r="AL14" s="159">
        <f>COUNTIF($C14:$AE14,AL$4)</f>
        <v>0</v>
      </c>
      <c r="AM14" s="157">
        <f>COUNTIF($C14:$AG14,AM$4)</f>
        <v>9</v>
      </c>
      <c r="AN14" s="157">
        <f>COUNTIF($C14:$AG14,AN$4)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>
        <v>1</v>
      </c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-0.5</v>
      </c>
      <c r="AU14" s="104">
        <f>AH14+AI14+AJ14+AK14+AM14+AN14</f>
        <v>10</v>
      </c>
      <c r="AV14" s="104">
        <f>BF14+BG14+BI14+BD14+BB14+AZ14+BK14</f>
        <v>1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COUNTIF(C14:AE14,"*BRT*")</f>
        <v>1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COUNTIF(AF14:AH14,"*$N*")</f>
        <v>0</v>
      </c>
      <c r="BG14" s="159">
        <f>COUNTIF(A14:AH14,"*$PM*")</f>
        <v>1</v>
      </c>
      <c r="BH14" s="159">
        <f>BG14*('Setting key Duty'!$I$9)</f>
        <v>0.125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COUNTIF(A14:AH14,"*$FC*")</f>
        <v>0</v>
      </c>
      <c r="BL14" s="159">
        <f>BK14*('Setting key Duty'!$J$11+'Setting key Duty'!$I$8)</f>
        <v>0</v>
      </c>
      <c r="BM14" s="159">
        <f>COUNTIF($C14:$AE14,BM$4)</f>
        <v>0</v>
      </c>
      <c r="BN14" s="159">
        <f>COUNTIF($C14:$AE14,BN$4)</f>
        <v>0</v>
      </c>
      <c r="BO14" s="159">
        <f>COUNTIF($C14:$AE14,BO$4)</f>
        <v>0</v>
      </c>
      <c r="BP14" s="160"/>
    </row>
    <row r="15" ht="19.5" customHeight="1" spans="1:68">
      <c r="A15" s="19"/>
      <c r="B15" s="14" t="s">
        <v>82</v>
      </c>
      <c r="C15" s="186"/>
      <c r="D15" s="186" t="s">
        <v>261</v>
      </c>
      <c r="E15" s="186"/>
      <c r="F15" s="186" t="s">
        <v>48</v>
      </c>
      <c r="G15" s="155"/>
      <c r="H15" s="155" t="s">
        <v>50</v>
      </c>
      <c r="I15" s="186"/>
      <c r="J15" s="186" t="s">
        <v>262</v>
      </c>
      <c r="K15" s="636" t="s">
        <v>169</v>
      </c>
      <c r="L15" s="155" t="s">
        <v>45</v>
      </c>
      <c r="M15" s="186"/>
      <c r="N15" s="186"/>
      <c r="O15" s="20"/>
      <c r="P15" s="186" t="s">
        <v>199</v>
      </c>
      <c r="Q15" s="186" t="s">
        <v>57</v>
      </c>
      <c r="R15" s="186"/>
      <c r="S15" s="186"/>
      <c r="T15" s="186"/>
      <c r="U15" s="155" t="s">
        <v>45</v>
      </c>
      <c r="V15" s="155"/>
      <c r="W15" s="155" t="s">
        <v>263</v>
      </c>
      <c r="X15" s="155" t="s">
        <v>48</v>
      </c>
      <c r="Y15" s="155" t="s">
        <v>264</v>
      </c>
      <c r="AA15" s="155"/>
      <c r="AB15" s="155"/>
      <c r="AC15" s="155"/>
      <c r="AD15" s="155"/>
      <c r="AE15" s="155" t="s">
        <v>255</v>
      </c>
      <c r="AF15" s="155"/>
      <c r="AG15" s="186"/>
      <c r="AH15" s="157">
        <f>COUNTIF($C15:$AG15,AH$4)</f>
        <v>2</v>
      </c>
      <c r="AI15" s="157">
        <f>COUNTIF($C15:$AG15,AI$4)</f>
        <v>0</v>
      </c>
      <c r="AJ15" s="157">
        <f>COUNTIF($C15:$AG15,AJ$4)</f>
        <v>2</v>
      </c>
      <c r="AK15" s="157">
        <f>COUNTIF($C15:$AG15,AK$4)</f>
        <v>1</v>
      </c>
      <c r="AL15" s="159">
        <f>COUNTIF($C15:$AE15,AL$4)</f>
        <v>0</v>
      </c>
      <c r="AM15" s="157">
        <f>COUNTIF($C15:$AG15,AM$4)</f>
        <v>0</v>
      </c>
      <c r="AN15" s="157">
        <f>COUNTIF($C15:$AG15,AN$4)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5</v>
      </c>
      <c r="AV15" s="104">
        <f>BF15+BG15+BI15+BD15+BB15+AZ15+BK15</f>
        <v>6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COUNTIF(C15:AE15,"*BRT*")</f>
        <v>0</v>
      </c>
      <c r="AZ15" s="159">
        <f>COUNTIF(A15:AH15,"*$BTP*")</f>
        <v>1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COUNTIF(AF15:AH15,"*$N*")</f>
        <v>0</v>
      </c>
      <c r="BG15" s="159">
        <f>COUNTIF(A15:AH15,"*$PM*")</f>
        <v>2</v>
      </c>
      <c r="BH15" s="159">
        <f>BG15*('Setting key Duty'!$I$9)</f>
        <v>0.25</v>
      </c>
      <c r="BI15" s="159">
        <f>COUNTIF(A15:AH15,"*$AM*")</f>
        <v>3</v>
      </c>
      <c r="BJ15" s="159">
        <f>BI15*('Setting key Duty'!$I$12+'Setting key Duty'!$I$8)</f>
        <v>1.3125</v>
      </c>
      <c r="BK15" s="159">
        <f>COUNTIF(A15:AH15,"*$FC*")</f>
        <v>0</v>
      </c>
      <c r="BL15" s="159">
        <f>BK15*('Setting key Duty'!$J$11+'Setting key Duty'!$I$8)</f>
        <v>0</v>
      </c>
      <c r="BM15" s="159">
        <f>COUNTIF($C15:$AE15,BM$4)</f>
        <v>0</v>
      </c>
      <c r="BN15" s="159">
        <f>COUNTIF($C15:$AE15,BN$4)</f>
        <v>0</v>
      </c>
      <c r="BO15" s="159">
        <f>COUNTIF($C15:$AE15,BO$4)</f>
        <v>0</v>
      </c>
      <c r="BP15" s="160"/>
    </row>
    <row r="16" ht="19.5" customHeight="1" spans="1:68">
      <c r="A16" s="19"/>
      <c r="B16" s="14" t="s">
        <v>86</v>
      </c>
      <c r="C16" s="186" t="s">
        <v>50</v>
      </c>
      <c r="D16" s="186"/>
      <c r="E16" s="186" t="s">
        <v>56</v>
      </c>
      <c r="F16" s="186" t="s">
        <v>50</v>
      </c>
      <c r="G16" s="155"/>
      <c r="H16" s="186" t="s">
        <v>56</v>
      </c>
      <c r="I16" s="186"/>
      <c r="J16" s="186" t="s">
        <v>50</v>
      </c>
      <c r="K16" s="186"/>
      <c r="L16" s="186"/>
      <c r="M16" s="186"/>
      <c r="N16" s="186" t="s">
        <v>56</v>
      </c>
      <c r="O16" s="20"/>
      <c r="P16" s="186" t="s">
        <v>62</v>
      </c>
      <c r="Q16" s="186"/>
      <c r="R16" s="20"/>
      <c r="S16" s="186" t="s">
        <v>56</v>
      </c>
      <c r="U16" s="186"/>
      <c r="V16" s="155" t="s">
        <v>50</v>
      </c>
      <c r="W16" s="155" t="s">
        <v>56</v>
      </c>
      <c r="X16" s="155" t="s">
        <v>62</v>
      </c>
      <c r="Y16" s="155"/>
      <c r="Z16" s="186" t="s">
        <v>62</v>
      </c>
      <c r="AA16" s="155"/>
      <c r="AB16" s="155"/>
      <c r="AC16" s="155" t="s">
        <v>50</v>
      </c>
      <c r="AD16" s="155" t="s">
        <v>56</v>
      </c>
      <c r="AE16" s="155"/>
      <c r="AF16" s="155" t="s">
        <v>62</v>
      </c>
      <c r="AG16" s="186"/>
      <c r="AH16" s="157">
        <f>COUNTIF($C16:$AG16,AH$4)</f>
        <v>0</v>
      </c>
      <c r="AI16" s="157">
        <f>COUNTIF($C16:$AG16,AI$4)</f>
        <v>0</v>
      </c>
      <c r="AJ16" s="157">
        <f>COUNTIF($C16:$AG16,AJ$4)</f>
        <v>0</v>
      </c>
      <c r="AK16" s="157">
        <f>COUNTIF($C16:$AG16,AK$4)</f>
        <v>5</v>
      </c>
      <c r="AL16" s="159">
        <f>COUNTIF($C16:$AE16,AL$4)</f>
        <v>6</v>
      </c>
      <c r="AM16" s="157">
        <f>COUNTIF($C16:$AG16,AM$4)</f>
        <v>4</v>
      </c>
      <c r="AN16" s="157">
        <f>COUNTIF($C16:$AG16,AN$4)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9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COUNTIF(C16:AE16,"*BRT*")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COUNTIF(AF16:AH16,"*$N*")</f>
        <v>0</v>
      </c>
      <c r="BG16" s="159">
        <f>COUNTIF(A16:AH16,"*$PM*")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COUNTIF(A16:AH16,"*$FC*")</f>
        <v>0</v>
      </c>
      <c r="BL16" s="159">
        <f>BK16*('Setting key Duty'!$J$11+'Setting key Duty'!$I$8)</f>
        <v>0</v>
      </c>
      <c r="BM16" s="159">
        <f>COUNTIF($C16:$AE16,BM$4)</f>
        <v>0</v>
      </c>
      <c r="BN16" s="159">
        <f>COUNTIF($C16:$AE16,BN$4)</f>
        <v>0</v>
      </c>
      <c r="BO16" s="159">
        <f>COUNTIF($C16:$AE16,BO$4)</f>
        <v>0</v>
      </c>
      <c r="BP16" s="160"/>
    </row>
    <row r="17" ht="19.5" customHeight="1" spans="1:68">
      <c r="A17" s="19"/>
      <c r="B17" s="14" t="s">
        <v>87</v>
      </c>
      <c r="C17" s="186" t="s">
        <v>57</v>
      </c>
      <c r="D17" s="186" t="s">
        <v>62</v>
      </c>
      <c r="E17" s="186"/>
      <c r="F17" s="186" t="s">
        <v>62</v>
      </c>
      <c r="G17" s="572"/>
      <c r="H17" s="636" t="s">
        <v>48</v>
      </c>
      <c r="J17" s="186"/>
      <c r="K17" s="186"/>
      <c r="L17" s="572"/>
      <c r="M17" s="572"/>
      <c r="N17" s="572"/>
      <c r="O17" s="572"/>
      <c r="P17" s="572"/>
      <c r="Q17" s="572"/>
      <c r="R17" s="572"/>
      <c r="S17" s="186"/>
      <c r="T17" s="186" t="s">
        <v>44</v>
      </c>
      <c r="U17" s="186"/>
      <c r="V17" s="155" t="s">
        <v>48</v>
      </c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  <c r="AG17" s="186"/>
      <c r="AH17" s="157">
        <f>COUNTIF($C17:$AG17,AH$4)</f>
        <v>2</v>
      </c>
      <c r="AI17" s="157">
        <f>COUNTIF($C17:$AG17,AI$4)</f>
        <v>1</v>
      </c>
      <c r="AJ17" s="157">
        <f>COUNTIF($C17:$AG17,AJ$4)</f>
        <v>0</v>
      </c>
      <c r="AK17" s="157">
        <f>COUNTIF($C17:$AG17,AK$4)</f>
        <v>0</v>
      </c>
      <c r="AL17" s="159">
        <f>COUNTIF($C17:$AE17,AL$4)</f>
        <v>0</v>
      </c>
      <c r="AM17" s="157">
        <f>COUNTIF($C17:$AG17,AM$4)</f>
        <v>2</v>
      </c>
      <c r="AN17" s="157">
        <f>COUNTIF($C17:$AG17,AN$4)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5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COUNTIF(C17:AE17,"*BRT*")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COUNTIF(AF17:AH17,"*$N*")</f>
        <v>0</v>
      </c>
      <c r="BG17" s="159">
        <f>COUNTIF(A17:AH17,"*$PM*")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COUNTIF(A17:AH17,"*$FC*")</f>
        <v>0</v>
      </c>
      <c r="BL17" s="159">
        <f>BK17*('Setting key Duty'!$J$11+'Setting key Duty'!$I$8)</f>
        <v>0</v>
      </c>
      <c r="BM17" s="159">
        <f>COUNTIF($C17:$AE17,BM$4)</f>
        <v>0</v>
      </c>
      <c r="BN17" s="159">
        <f>COUNTIF($C17:$AE17,BN$4)</f>
        <v>0</v>
      </c>
      <c r="BO17" s="159">
        <f>COUNTIF($C17:$AE17,BO$4)</f>
        <v>0</v>
      </c>
      <c r="BP17" s="160"/>
    </row>
    <row r="18" ht="19.5" customHeight="1" spans="1:68">
      <c r="A18" s="19"/>
      <c r="B18" s="14" t="s">
        <v>140</v>
      </c>
      <c r="C18" s="186" t="s">
        <v>56</v>
      </c>
      <c r="D18" s="186" t="s">
        <v>56</v>
      </c>
      <c r="E18" s="572" t="s">
        <v>89</v>
      </c>
      <c r="F18" s="572" t="s">
        <v>89</v>
      </c>
      <c r="G18" s="572" t="s">
        <v>89</v>
      </c>
      <c r="H18" s="572" t="s">
        <v>89</v>
      </c>
      <c r="I18" s="572" t="s">
        <v>56</v>
      </c>
      <c r="J18" s="186" t="s">
        <v>56</v>
      </c>
      <c r="K18" s="572" t="s">
        <v>89</v>
      </c>
      <c r="L18" s="572" t="s">
        <v>56</v>
      </c>
      <c r="M18" s="572" t="s">
        <v>89</v>
      </c>
      <c r="N18" s="572" t="s">
        <v>89</v>
      </c>
      <c r="O18" s="572" t="s">
        <v>89</v>
      </c>
      <c r="P18" s="572" t="s">
        <v>89</v>
      </c>
      <c r="Q18" s="572" t="s">
        <v>56</v>
      </c>
      <c r="R18" s="572" t="s">
        <v>56</v>
      </c>
      <c r="S18" s="572" t="s">
        <v>89</v>
      </c>
      <c r="T18" s="572" t="s">
        <v>89</v>
      </c>
      <c r="U18" s="572" t="s">
        <v>89</v>
      </c>
      <c r="V18" s="637" t="s">
        <v>56</v>
      </c>
      <c r="W18" s="637" t="s">
        <v>89</v>
      </c>
      <c r="X18" s="637" t="s">
        <v>56</v>
      </c>
      <c r="Y18" s="637" t="s">
        <v>56</v>
      </c>
      <c r="Z18" s="637" t="s">
        <v>89</v>
      </c>
      <c r="AA18" s="637" t="s">
        <v>89</v>
      </c>
      <c r="AB18" s="637" t="s">
        <v>89</v>
      </c>
      <c r="AC18" s="637" t="s">
        <v>56</v>
      </c>
      <c r="AD18" s="637" t="s">
        <v>89</v>
      </c>
      <c r="AE18" s="637" t="s">
        <v>89</v>
      </c>
      <c r="AF18" s="637" t="s">
        <v>56</v>
      </c>
      <c r="AG18" s="572" t="s">
        <v>89</v>
      </c>
      <c r="AH18" s="157">
        <f>COUNTIF($C18:$AG18,AH$4)</f>
        <v>0</v>
      </c>
      <c r="AI18" s="157">
        <f>COUNTIF($C18:$AG18,AI$4)</f>
        <v>0</v>
      </c>
      <c r="AJ18" s="157">
        <f>COUNTIF($C18:$AG18,AJ$4)</f>
        <v>0</v>
      </c>
      <c r="AK18" s="157">
        <f>COUNTIF($C18:$AG18,AK$4)</f>
        <v>0</v>
      </c>
      <c r="AL18" s="159">
        <f>COUNTIF($C18:$AE18,AL$4)</f>
        <v>11</v>
      </c>
      <c r="AM18" s="157">
        <f>COUNTIF($C18:$AG18,AM$4)</f>
        <v>0</v>
      </c>
      <c r="AN18" s="157">
        <f>COUNTIF($C18:$AG18,AN$4)</f>
        <v>0</v>
      </c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0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COUNTIF(C18:AE18,"*BRT*")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COUNTIF(AF18:AH18,"*$N*")</f>
        <v>0</v>
      </c>
      <c r="BG18" s="159">
        <f>COUNTIF(A18:AH18,"*$PM*")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COUNTIF(A18:AH18,"*$FC*")</f>
        <v>0</v>
      </c>
      <c r="BL18" s="159">
        <f>BK18*('Setting key Duty'!$J$11+'Setting key Duty'!$I$8)</f>
        <v>0</v>
      </c>
      <c r="BM18" s="159">
        <f>COUNTIF($C18:$AE18,BM$4)</f>
        <v>0</v>
      </c>
      <c r="BN18" s="159">
        <f>COUNTIF($C18:$AE18,BN$4)</f>
        <v>0</v>
      </c>
      <c r="BO18" s="159">
        <f>COUNTIF($C18:$AE18,BO$4)</f>
        <v>0</v>
      </c>
      <c r="BP18" s="160"/>
    </row>
    <row r="19" ht="19.5" customHeight="1" spans="1:68">
      <c r="A19" s="19"/>
      <c r="B19" s="14" t="s">
        <v>141</v>
      </c>
      <c r="C19" s="186" t="s">
        <v>57</v>
      </c>
      <c r="E19" s="186"/>
      <c r="F19" s="186" t="s">
        <v>56</v>
      </c>
      <c r="G19" s="186"/>
      <c r="H19" s="186" t="s">
        <v>44</v>
      </c>
      <c r="I19" s="186"/>
      <c r="J19" s="186"/>
      <c r="K19" s="186" t="s">
        <v>44</v>
      </c>
      <c r="L19" s="186"/>
      <c r="M19" s="186"/>
      <c r="N19" s="186" t="s">
        <v>48</v>
      </c>
      <c r="O19" s="186"/>
      <c r="P19" s="186" t="s">
        <v>48</v>
      </c>
      <c r="Q19" s="186"/>
      <c r="R19" s="186" t="s">
        <v>44</v>
      </c>
      <c r="S19" s="186"/>
      <c r="T19" s="186" t="s">
        <v>185</v>
      </c>
      <c r="U19" s="186"/>
      <c r="V19" s="155"/>
      <c r="W19" s="155" t="s">
        <v>44</v>
      </c>
      <c r="X19" s="155"/>
      <c r="Y19" s="155" t="s">
        <v>48</v>
      </c>
      <c r="Z19" s="155"/>
      <c r="AA19" s="155"/>
      <c r="AB19" s="155" t="s">
        <v>45</v>
      </c>
      <c r="AC19" s="155" t="s">
        <v>265</v>
      </c>
      <c r="AD19" s="155"/>
      <c r="AE19" s="155" t="s">
        <v>45</v>
      </c>
      <c r="AF19" s="155" t="s">
        <v>266</v>
      </c>
      <c r="AG19" s="186" t="s">
        <v>266</v>
      </c>
      <c r="AH19" s="157">
        <f>COUNTIF($C19:$AG19,AH$4)</f>
        <v>3</v>
      </c>
      <c r="AI19" s="157">
        <f>COUNTIF($C19:$AG19,AI$4)</f>
        <v>4</v>
      </c>
      <c r="AJ19" s="157">
        <f>COUNTIF($C19:$AG19,AJ$4)</f>
        <v>2</v>
      </c>
      <c r="AK19" s="157">
        <f>COUNTIF($C19:$AG19,AK$4)</f>
        <v>0</v>
      </c>
      <c r="AL19" s="159">
        <f>COUNTIF($C19:$AE19,AL$4)</f>
        <v>1</v>
      </c>
      <c r="AM19" s="157">
        <f>COUNTIF($C19:$AG19,AM$4)</f>
        <v>0</v>
      </c>
      <c r="AN19" s="157">
        <f>COUNTIF($C19:$AG19,AN$4)</f>
        <v>0</v>
      </c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9</v>
      </c>
      <c r="AV19" s="104">
        <f>BF19+BG19+BI19+BD19+BB19+AZ19+BK19</f>
        <v>1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COUNTIF(C19:AE19,"*BRT*")</f>
        <v>1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COUNTIF(AF19:AH19,"*$N*")</f>
        <v>0</v>
      </c>
      <c r="BG19" s="159">
        <f>COUNTIF(A19:AH19,"*$PM*")</f>
        <v>0</v>
      </c>
      <c r="BH19" s="159">
        <f>BG19*('Setting key Duty'!$I$9)</f>
        <v>0</v>
      </c>
      <c r="BI19" s="159">
        <f>COUNTIF(A19:AH19,"*$AM*")</f>
        <v>1</v>
      </c>
      <c r="BJ19" s="159">
        <f>BI19*('Setting key Duty'!$I$12+'Setting key Duty'!$I$8)</f>
        <v>0.4375</v>
      </c>
      <c r="BK19" s="159">
        <f>COUNTIF(A19:AH19,"*$FC*")</f>
        <v>0</v>
      </c>
      <c r="BL19" s="159">
        <f>BK19*('Setting key Duty'!$J$11+'Setting key Duty'!$I$8)</f>
        <v>0</v>
      </c>
      <c r="BM19" s="159">
        <f>COUNTIF($C19:$AE19,BM$4)</f>
        <v>0</v>
      </c>
      <c r="BN19" s="159">
        <f>COUNTIF($C19:$AE19,BN$4)</f>
        <v>0</v>
      </c>
      <c r="BO19" s="159">
        <f>COUNTIF($C19:$AE19,BO$4)</f>
        <v>0</v>
      </c>
      <c r="BP19" s="160"/>
    </row>
    <row r="20" ht="19.5" customHeight="1" spans="1:68">
      <c r="A20" s="19"/>
      <c r="B20" s="14" t="s">
        <v>142</v>
      </c>
      <c r="C20" s="186" t="s">
        <v>57</v>
      </c>
      <c r="D20" s="186" t="s">
        <v>45</v>
      </c>
      <c r="E20" s="186"/>
      <c r="F20" s="186"/>
      <c r="G20" s="186"/>
      <c r="H20" s="186"/>
      <c r="I20" s="186" t="s">
        <v>50</v>
      </c>
      <c r="J20" s="186"/>
      <c r="K20" s="186"/>
      <c r="L20" s="186" t="s">
        <v>44</v>
      </c>
      <c r="M20" s="186"/>
      <c r="O20" s="186" t="s">
        <v>45</v>
      </c>
      <c r="P20" s="186" t="s">
        <v>267</v>
      </c>
      <c r="Q20" s="186" t="s">
        <v>48</v>
      </c>
      <c r="S20" s="186"/>
      <c r="T20" s="186" t="s">
        <v>48</v>
      </c>
      <c r="U20" s="186"/>
      <c r="V20" s="155"/>
      <c r="W20" s="155" t="s">
        <v>45</v>
      </c>
      <c r="X20" s="155"/>
      <c r="Y20" s="155" t="s">
        <v>44</v>
      </c>
      <c r="Z20" s="155"/>
      <c r="AA20" s="155"/>
      <c r="AB20" s="155" t="s">
        <v>44</v>
      </c>
      <c r="AC20" s="155"/>
      <c r="AD20" s="155" t="s">
        <v>265</v>
      </c>
      <c r="AE20" s="155" t="s">
        <v>255</v>
      </c>
      <c r="AF20" s="155" t="s">
        <v>266</v>
      </c>
      <c r="AG20" s="186" t="s">
        <v>266</v>
      </c>
      <c r="AH20" s="157">
        <f>COUNTIF($C20:$AG20,AH$4)</f>
        <v>2</v>
      </c>
      <c r="AI20" s="157">
        <f>COUNTIF($C20:$AG20,AI$4)</f>
        <v>3</v>
      </c>
      <c r="AJ20" s="157">
        <f>COUNTIF($C20:$AG20,AJ$4)</f>
        <v>3</v>
      </c>
      <c r="AK20" s="157">
        <f>COUNTIF($C20:$AG20,AK$4)</f>
        <v>1</v>
      </c>
      <c r="AL20" s="159">
        <f>COUNTIF($C20:$AE20,AL$4)</f>
        <v>0</v>
      </c>
      <c r="AM20" s="157">
        <f>COUNTIF($C20:$AG20,AM$4)</f>
        <v>0</v>
      </c>
      <c r="AN20" s="157">
        <f>COUNTIF($C20:$AG20,AN$4)</f>
        <v>0</v>
      </c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9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COUNTIF(C20:AE20,"*BRT*")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COUNTIF(AF20:AH20,"*$N*")</f>
        <v>0</v>
      </c>
      <c r="BG20" s="159">
        <f>COUNTIF(A20:AH20,"*$PM*")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COUNTIF(A20:AH20,"*$FC*")</f>
        <v>0</v>
      </c>
      <c r="BL20" s="159">
        <f>BK20*('Setting key Duty'!$J$11+'Setting key Duty'!$I$8)</f>
        <v>0</v>
      </c>
      <c r="BM20" s="159">
        <f>COUNTIF($C20:$AE20,BM$4)</f>
        <v>0</v>
      </c>
      <c r="BN20" s="159">
        <f>COUNTIF($C20:$AE20,BN$4)</f>
        <v>0</v>
      </c>
      <c r="BO20" s="159">
        <f>COUNTIF($C20:$AE20,BO$4)</f>
        <v>0</v>
      </c>
      <c r="BP20" s="160"/>
    </row>
    <row r="21" ht="19.5" customHeight="1" spans="1:68">
      <c r="A21" s="19"/>
      <c r="B21" s="14" t="s">
        <v>94</v>
      </c>
      <c r="C21" s="186" t="s">
        <v>268</v>
      </c>
      <c r="D21" s="186" t="s">
        <v>268</v>
      </c>
      <c r="E21" s="186"/>
      <c r="F21" s="186"/>
      <c r="G21" s="186"/>
      <c r="H21" s="186" t="s">
        <v>269</v>
      </c>
      <c r="I21" s="186" t="s">
        <v>269</v>
      </c>
      <c r="J21" s="186" t="s">
        <v>269</v>
      </c>
      <c r="K21" s="155" t="s">
        <v>270</v>
      </c>
      <c r="L21" s="186"/>
      <c r="M21" s="186"/>
      <c r="N21" s="186" t="s">
        <v>44</v>
      </c>
      <c r="O21" s="186"/>
      <c r="P21" s="186" t="s">
        <v>271</v>
      </c>
      <c r="R21" s="186" t="s">
        <v>272</v>
      </c>
      <c r="S21" s="186" t="s">
        <v>42</v>
      </c>
      <c r="T21" s="186"/>
      <c r="U21" s="186"/>
      <c r="V21" s="155"/>
      <c r="W21" s="155" t="s">
        <v>273</v>
      </c>
      <c r="X21" s="155" t="s">
        <v>274</v>
      </c>
      <c r="Y21" s="20"/>
      <c r="Z21" s="155" t="s">
        <v>163</v>
      </c>
      <c r="AA21" s="155"/>
      <c r="AB21" s="155" t="s">
        <v>62</v>
      </c>
      <c r="AC21" s="172"/>
      <c r="AD21" s="155" t="s">
        <v>265</v>
      </c>
      <c r="AE21" s="155" t="s">
        <v>255</v>
      </c>
      <c r="AF21" s="155" t="s">
        <v>266</v>
      </c>
      <c r="AG21" s="186" t="s">
        <v>266</v>
      </c>
      <c r="AH21" s="157">
        <f>COUNTIF($C21:$AG21,AH$4)</f>
        <v>0</v>
      </c>
      <c r="AI21" s="157">
        <f>COUNTIF($C21:$AG21,AI$4)</f>
        <v>1</v>
      </c>
      <c r="AJ21" s="157">
        <f>COUNTIF($C21:$AG21,AJ$4)</f>
        <v>0</v>
      </c>
      <c r="AK21" s="157">
        <f>COUNTIF($C21:$AG21,AK$4)</f>
        <v>0</v>
      </c>
      <c r="AL21" s="159">
        <f>COUNTIF($C21:$AE21,AL$4)</f>
        <v>0</v>
      </c>
      <c r="AM21" s="157">
        <f>COUNTIF($C21:$AG21,AM$4)</f>
        <v>1</v>
      </c>
      <c r="AN21" s="157">
        <f>COUNTIF($C21:$AG21,AN$4)</f>
        <v>0</v>
      </c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2</v>
      </c>
      <c r="AV21" s="104">
        <f>BF21+BG21+BI21+BD21+BB21+AZ21+BK21</f>
        <v>11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COUNTIF(C21:AE21,"*BRT*")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4</v>
      </c>
      <c r="BC21" s="159" t="e">
        <f>BB21*('Setting key Duty'!$I$13+'Setting key Duty'!$I$9)</f>
        <v>#VALUE!</v>
      </c>
      <c r="BD21" s="159">
        <f>COUNTIF(A21:AH21,"*$M*")</f>
        <v>2</v>
      </c>
      <c r="BE21" s="159">
        <f>BD21*('Setting key Duty'!$I$8+'Setting key Duty'!$I$9+'Setting key Duty'!$I$12)</f>
        <v>1.125</v>
      </c>
      <c r="BF21" s="159">
        <f>COUNTIF(AF21:AH21,"*$N*")</f>
        <v>0</v>
      </c>
      <c r="BG21" s="159">
        <f>COUNTIF(A21:AH21,"*$PM*")</f>
        <v>0</v>
      </c>
      <c r="BH21" s="159">
        <f>BG21*('Setting key Duty'!$I$9)</f>
        <v>0</v>
      </c>
      <c r="BI21" s="159">
        <f>COUNTIF(A21:AH21,"*$AM*")</f>
        <v>1</v>
      </c>
      <c r="BJ21" s="159">
        <f>BI21*('Setting key Duty'!$I$12+'Setting key Duty'!$I$8)</f>
        <v>0.4375</v>
      </c>
      <c r="BK21" s="159">
        <f>COUNTIF(A21:AH21,"*$FC*")</f>
        <v>4</v>
      </c>
      <c r="BL21" s="159">
        <f>BK21*('Setting key Duty'!$J$11+'Setting key Duty'!$I$8)</f>
        <v>0.5</v>
      </c>
      <c r="BM21" s="159">
        <f>COUNTIF($C21:$AE21,BM$4)</f>
        <v>0</v>
      </c>
      <c r="BN21" s="159">
        <f>COUNTIF($C21:$AE21,BN$4)</f>
        <v>0</v>
      </c>
      <c r="BO21" s="159">
        <f>COUNTIF($C21:$AE21,BO$4)</f>
        <v>0</v>
      </c>
      <c r="BP21" s="160"/>
    </row>
    <row r="22" ht="19.5" customHeight="1" spans="1:68">
      <c r="A22" s="19"/>
      <c r="B22" s="14" t="s">
        <v>99</v>
      </c>
      <c r="C22" s="186" t="s">
        <v>192</v>
      </c>
      <c r="D22" s="186" t="s">
        <v>192</v>
      </c>
      <c r="E22" s="186" t="s">
        <v>192</v>
      </c>
      <c r="F22" s="186" t="s">
        <v>192</v>
      </c>
      <c r="G22" s="186"/>
      <c r="H22" s="186"/>
      <c r="I22" s="186"/>
      <c r="J22" s="186"/>
      <c r="K22" s="155" t="s">
        <v>275</v>
      </c>
      <c r="L22" s="186" t="s">
        <v>50</v>
      </c>
      <c r="M22" s="186"/>
      <c r="N22" s="186" t="s">
        <v>45</v>
      </c>
      <c r="O22" s="186"/>
      <c r="P22" s="186" t="s">
        <v>256</v>
      </c>
      <c r="Q22" s="186" t="s">
        <v>45</v>
      </c>
      <c r="R22" s="155" t="s">
        <v>276</v>
      </c>
      <c r="S22" s="186" t="s">
        <v>212</v>
      </c>
      <c r="T22" s="186"/>
      <c r="U22" s="186"/>
      <c r="V22" s="155" t="s">
        <v>212</v>
      </c>
      <c r="W22" s="155" t="s">
        <v>212</v>
      </c>
      <c r="X22" s="155" t="s">
        <v>212</v>
      </c>
      <c r="Y22" s="155" t="s">
        <v>212</v>
      </c>
      <c r="Z22" s="155" t="s">
        <v>212</v>
      </c>
      <c r="AA22" s="155"/>
      <c r="AC22" s="155" t="s">
        <v>44</v>
      </c>
      <c r="AD22" s="172"/>
      <c r="AE22" s="155" t="s">
        <v>255</v>
      </c>
      <c r="AF22" s="172"/>
      <c r="AG22" s="20"/>
      <c r="AH22" s="157">
        <f>COUNTIF($C22:$AG22,AH$4)</f>
        <v>0</v>
      </c>
      <c r="AI22" s="157">
        <f>COUNTIF($C22:$AG22,AI$4)</f>
        <v>1</v>
      </c>
      <c r="AJ22" s="157">
        <f>COUNTIF($C22:$AG22,AJ$4)</f>
        <v>2</v>
      </c>
      <c r="AK22" s="157">
        <f>COUNTIF($C22:$AG22,AK$4)</f>
        <v>1</v>
      </c>
      <c r="AL22" s="159">
        <f>COUNTIF($C22:$AE22,AL$4)</f>
        <v>0</v>
      </c>
      <c r="AM22" s="157">
        <f>COUNTIF($C22:$AG22,AM$4)</f>
        <v>0</v>
      </c>
      <c r="AN22" s="157">
        <f>COUNTIF($C22:$AG22,AN$4)</f>
        <v>0</v>
      </c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4</v>
      </c>
      <c r="AV22" s="104">
        <f>BF22+BG22+BI22+BD22+BB22+AZ22+BK22</f>
        <v>7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COUNTIF(C22:AE22,"*BRT*")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1</v>
      </c>
      <c r="BE22" s="159">
        <f>BD22*('Setting key Duty'!$I$8+'Setting key Duty'!$I$9+'Setting key Duty'!$I$12)</f>
        <v>0.5625</v>
      </c>
      <c r="BF22" s="159">
        <f>COUNTIF(AF22:AH22,"*$N*")</f>
        <v>0</v>
      </c>
      <c r="BG22" s="159">
        <f>COUNTIF(A22:AH22,"*$PM*")</f>
        <v>1</v>
      </c>
      <c r="BH22" s="159">
        <f>BG22*('Setting key Duty'!$I$9)</f>
        <v>0.125</v>
      </c>
      <c r="BI22" s="159">
        <f>COUNTIF(A22:AH22,"*$AM*")</f>
        <v>1</v>
      </c>
      <c r="BJ22" s="159">
        <f>BI22*('Setting key Duty'!$I$12+'Setting key Duty'!$I$8)</f>
        <v>0.4375</v>
      </c>
      <c r="BK22" s="159">
        <f>COUNTIF(A22:AH22,"*$FC*")</f>
        <v>4</v>
      </c>
      <c r="BL22" s="159">
        <f>BK22*('Setting key Duty'!$J$11+'Setting key Duty'!$I$8)</f>
        <v>0.5</v>
      </c>
      <c r="BM22" s="159">
        <f>COUNTIF($C22:$AE22,BM$4)</f>
        <v>0</v>
      </c>
      <c r="BN22" s="159">
        <f>COUNTIF($C22:$AE22,BN$4)</f>
        <v>0</v>
      </c>
      <c r="BO22" s="159">
        <f>COUNTIF($C22:$AE22,BO$4)</f>
        <v>0</v>
      </c>
      <c r="BP22" s="160"/>
    </row>
    <row r="23" ht="42.75" customHeight="1" spans="1:68">
      <c r="A23" s="19"/>
      <c r="B23" s="14" t="s">
        <v>102</v>
      </c>
      <c r="C23" s="186" t="s">
        <v>62</v>
      </c>
      <c r="D23" s="20"/>
      <c r="E23" s="20"/>
      <c r="F23" s="186" t="s">
        <v>44</v>
      </c>
      <c r="H23" s="186" t="s">
        <v>62</v>
      </c>
      <c r="J23" s="155" t="s">
        <v>277</v>
      </c>
      <c r="K23" s="186"/>
      <c r="L23" s="186"/>
      <c r="M23" s="186"/>
      <c r="N23" s="186" t="s">
        <v>50</v>
      </c>
      <c r="P23" s="155" t="s">
        <v>278</v>
      </c>
      <c r="Q23" s="186" t="s">
        <v>44</v>
      </c>
      <c r="S23" s="186" t="s">
        <v>45</v>
      </c>
      <c r="T23" s="186"/>
      <c r="U23" s="186"/>
      <c r="V23" s="155"/>
      <c r="W23" s="155" t="s">
        <v>279</v>
      </c>
      <c r="X23" s="20"/>
      <c r="Y23" s="155" t="s">
        <v>194</v>
      </c>
      <c r="Z23" s="155"/>
      <c r="AA23" s="155"/>
      <c r="AB23" s="155"/>
      <c r="AC23" s="155"/>
      <c r="AD23" s="155" t="s">
        <v>44</v>
      </c>
      <c r="AE23" s="155" t="s">
        <v>255</v>
      </c>
      <c r="AF23" s="155"/>
      <c r="AG23" s="186"/>
      <c r="AH23" s="157">
        <f>COUNTIF($C23:$AG23,AH$4)</f>
        <v>0</v>
      </c>
      <c r="AI23" s="157">
        <f>COUNTIF($C23:$AG23,AI$4)</f>
        <v>3</v>
      </c>
      <c r="AJ23" s="157">
        <f>COUNTIF($C23:$AG23,AJ$4)</f>
        <v>1</v>
      </c>
      <c r="AK23" s="157">
        <f>COUNTIF($C23:$AG23,AK$4)</f>
        <v>1</v>
      </c>
      <c r="AL23" s="159">
        <f>COUNTIF($C23:$AE23,AL$4)</f>
        <v>0</v>
      </c>
      <c r="AM23" s="157">
        <f>COUNTIF($C23:$AG23,AM$4)</f>
        <v>2</v>
      </c>
      <c r="AN23" s="157">
        <f>COUNTIF($C23:$AG23,AN$4)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7</v>
      </c>
      <c r="AV23" s="104">
        <f>BF23+BG23+BI23+BD23+BB23+AZ23+BK23</f>
        <v>4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COUNTIF(C23:AE23,"*BRT*")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1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COUNTIF(AF23:AH23,"*$N*")</f>
        <v>0</v>
      </c>
      <c r="BG23" s="159">
        <f>COUNTIF(A23:AH23,"*$PM*")</f>
        <v>1</v>
      </c>
      <c r="BH23" s="159">
        <f>BG23*('Setting key Duty'!$I$9)</f>
        <v>0.125</v>
      </c>
      <c r="BI23" s="159">
        <f>COUNTIF(A23:AH23,"*$AM*")</f>
        <v>2</v>
      </c>
      <c r="BJ23" s="159">
        <f>BI23*('Setting key Duty'!$I$12+'Setting key Duty'!$I$8)</f>
        <v>0.875</v>
      </c>
      <c r="BK23" s="159">
        <f>COUNTIF(A23:AH23,"*$FC*")</f>
        <v>0</v>
      </c>
      <c r="BL23" s="159">
        <f>BK23*('Setting key Duty'!$J$11+'Setting key Duty'!$I$8)</f>
        <v>0</v>
      </c>
      <c r="BM23" s="159">
        <f>COUNTIF($C23:$AE23,BM$4)</f>
        <v>0</v>
      </c>
      <c r="BN23" s="159">
        <f>COUNTIF($C23:$AE23,BN$4)</f>
        <v>0</v>
      </c>
      <c r="BO23" s="159">
        <f>COUNTIF($C23:$AE23,BO$4)</f>
        <v>0</v>
      </c>
      <c r="BP23" s="160"/>
    </row>
    <row r="24" ht="27" customHeight="1" spans="1:68">
      <c r="A24" s="19"/>
      <c r="B24" s="14" t="s">
        <v>105</v>
      </c>
      <c r="C24" s="186"/>
      <c r="D24" s="186" t="s">
        <v>280</v>
      </c>
      <c r="E24" s="155" t="s">
        <v>182</v>
      </c>
      <c r="F24" s="186"/>
      <c r="G24" s="186" t="s">
        <v>56</v>
      </c>
      <c r="I24" s="226" t="s">
        <v>281</v>
      </c>
      <c r="K24" s="186" t="s">
        <v>282</v>
      </c>
      <c r="M24" s="186"/>
      <c r="N24" s="186"/>
      <c r="O24" s="155" t="s">
        <v>283</v>
      </c>
      <c r="P24" s="155" t="s">
        <v>44</v>
      </c>
      <c r="Q24" s="155"/>
      <c r="R24" s="155" t="s">
        <v>284</v>
      </c>
      <c r="S24" s="186" t="s">
        <v>44</v>
      </c>
      <c r="T24" s="186"/>
      <c r="U24" s="186" t="s">
        <v>45</v>
      </c>
      <c r="V24" s="155"/>
      <c r="X24" s="155" t="s">
        <v>285</v>
      </c>
      <c r="Y24" s="155" t="s">
        <v>286</v>
      </c>
      <c r="Z24" s="155" t="s">
        <v>45</v>
      </c>
      <c r="AA24" s="155"/>
      <c r="AB24" s="155"/>
      <c r="AD24" s="155" t="s">
        <v>265</v>
      </c>
      <c r="AE24" s="155" t="s">
        <v>44</v>
      </c>
      <c r="AF24" s="155" t="s">
        <v>266</v>
      </c>
      <c r="AG24" s="186" t="s">
        <v>266</v>
      </c>
      <c r="AH24" s="157">
        <f>COUNTIF($C24:$AG24,AH$4)</f>
        <v>0</v>
      </c>
      <c r="AI24" s="157">
        <f>COUNTIF($C24:$AG24,AI$4)</f>
        <v>3</v>
      </c>
      <c r="AJ24" s="157">
        <f>COUNTIF($C24:$AG24,AJ$4)</f>
        <v>2</v>
      </c>
      <c r="AK24" s="157">
        <f>COUNTIF($C24:$AG24,AK$4)</f>
        <v>0</v>
      </c>
      <c r="AL24" s="159">
        <f>COUNTIF($C24:$AB24,AL$4)</f>
        <v>1</v>
      </c>
      <c r="AM24" s="157">
        <f>COUNTIF($C24:$AG24,AM$4)</f>
        <v>0</v>
      </c>
      <c r="AN24" s="157">
        <f>COUNTIF($C24:$AG24,AN$4)</f>
        <v>0</v>
      </c>
      <c r="AO24" s="104"/>
      <c r="AP24" s="159">
        <f>SUMPRODUCT(--WEEKDAY(C$3:AG$3,2)&lt;6,--((C24:AG24="DM"))+(C24:AG24="CS1")+((C24:AG24="CS2"))+(C24:AG24="SB1")+(C24:AG24="AE")+(C24:AG24="EM"))</f>
        <v>0</v>
      </c>
      <c r="AQ24" s="104">
        <v>1</v>
      </c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-0.5</v>
      </c>
      <c r="AU24" s="104">
        <f>AH24+AI24+AJ24+AK24+AM24+AN24</f>
        <v>5</v>
      </c>
      <c r="AV24" s="104">
        <f>BF24+BG24+BI24+BD24+BB24+AZ24+BK24</f>
        <v>8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COUNTIF(C24:AB24,"*BRT*")</f>
        <v>0</v>
      </c>
      <c r="AZ24" s="159">
        <f>COUNTIF(A24:AH24,"*$BTP*")</f>
        <v>1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2</v>
      </c>
      <c r="BE24" s="159">
        <f>BD24*('Setting key Duty'!$I$8+'Setting key Duty'!$I$9+'Setting key Duty'!$I$12)</f>
        <v>1.125</v>
      </c>
      <c r="BF24" s="159">
        <f>COUNTIF(AH24,"*$N*")</f>
        <v>0</v>
      </c>
      <c r="BG24" s="159">
        <f>COUNTIF(A24:AH24,"*$PM*")</f>
        <v>1</v>
      </c>
      <c r="BH24" s="159">
        <f>BG24*('Setting key Duty'!$I$9)</f>
        <v>0.125</v>
      </c>
      <c r="BI24" s="159">
        <f>COUNTIF(A24:AH24,"*$AM*")</f>
        <v>4</v>
      </c>
      <c r="BJ24" s="159">
        <f>BI24*('Setting key Duty'!$I$12+'Setting key Duty'!$I$8)</f>
        <v>1.75</v>
      </c>
      <c r="BK24" s="159">
        <f>COUNTIF(A24:AH24,"*$FC*")</f>
        <v>0</v>
      </c>
      <c r="BL24" s="159">
        <f>BK24*('Setting key Duty'!$J$11+'Setting key Duty'!$I$8)</f>
        <v>0</v>
      </c>
      <c r="BM24" s="159">
        <f>COUNTIF($C24:$AB24,BM$4)</f>
        <v>0</v>
      </c>
      <c r="BN24" s="159">
        <f>COUNTIF($C24:$AB24,BN$4)</f>
        <v>0</v>
      </c>
      <c r="BO24" s="159">
        <f>COUNTIF($C24:$AB24,BO$4)</f>
        <v>0</v>
      </c>
      <c r="BP24" s="160"/>
    </row>
    <row r="25" ht="19.5" customHeight="1" spans="1:68">
      <c r="A25" s="19"/>
      <c r="B25" s="14" t="s">
        <v>107</v>
      </c>
      <c r="C25" s="186" t="s">
        <v>202</v>
      </c>
      <c r="D25" s="186"/>
      <c r="F25" s="186" t="s">
        <v>45</v>
      </c>
      <c r="G25" s="186" t="s">
        <v>287</v>
      </c>
      <c r="H25" s="186" t="s">
        <v>287</v>
      </c>
      <c r="I25" s="186" t="s">
        <v>287</v>
      </c>
      <c r="J25" s="186" t="s">
        <v>287</v>
      </c>
      <c r="K25" s="186" t="s">
        <v>287</v>
      </c>
      <c r="L25" s="20"/>
      <c r="M25" s="186"/>
      <c r="N25" s="186"/>
      <c r="O25" s="155"/>
      <c r="P25" s="155" t="s">
        <v>288</v>
      </c>
      <c r="Q25" s="155" t="s">
        <v>289</v>
      </c>
      <c r="R25" s="155" t="s">
        <v>290</v>
      </c>
      <c r="S25" s="186"/>
      <c r="T25" s="186"/>
      <c r="U25" s="186"/>
      <c r="V25" s="155"/>
      <c r="W25" s="155" t="s">
        <v>291</v>
      </c>
      <c r="X25" s="20"/>
      <c r="Y25" s="155" t="s">
        <v>292</v>
      </c>
      <c r="Z25" s="155" t="s">
        <v>47</v>
      </c>
      <c r="AA25" s="155"/>
      <c r="AB25" s="155"/>
      <c r="AC25" s="155" t="s">
        <v>42</v>
      </c>
      <c r="AD25" s="155" t="s">
        <v>265</v>
      </c>
      <c r="AE25" s="155" t="s">
        <v>50</v>
      </c>
      <c r="AF25" s="155" t="s">
        <v>266</v>
      </c>
      <c r="AG25" s="186" t="s">
        <v>266</v>
      </c>
      <c r="AH25" s="157">
        <f>COUNTIF($C25:$AG25,AH$4)</f>
        <v>0</v>
      </c>
      <c r="AI25" s="157">
        <f>COUNTIF($C25:$AG25,AI$4)</f>
        <v>0</v>
      </c>
      <c r="AJ25" s="157">
        <f>COUNTIF($C25:$AG25,AJ$4)</f>
        <v>1</v>
      </c>
      <c r="AK25" s="157">
        <f>COUNTIF($C25:$AG25,AK$4)</f>
        <v>1</v>
      </c>
      <c r="AL25" s="159">
        <f>COUNTIF($C25:$AE25,AL$4)</f>
        <v>0</v>
      </c>
      <c r="AM25" s="157">
        <f>COUNTIF($C25:$AG25,AM$4)</f>
        <v>0</v>
      </c>
      <c r="AN25" s="157">
        <f>COUNTIF($C25:$AG25,AN$4)</f>
        <v>0</v>
      </c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2</v>
      </c>
      <c r="AV25" s="104">
        <f>BF25+BG25+BI25+BD25+BB25+AZ25+BK25</f>
        <v>11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COUNTIF(C25:AE25,"*BRT*")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1</v>
      </c>
      <c r="BC25" s="159" t="e">
        <f>BB25*('Setting key Duty'!$I$13+'Setting key Duty'!$I$9)</f>
        <v>#VALUE!</v>
      </c>
      <c r="BD25" s="159">
        <f>COUNTIF(A25:AH25,"*$M*")</f>
        <v>2</v>
      </c>
      <c r="BE25" s="159">
        <f>BD25*('Setting key Duty'!$I$8+'Setting key Duty'!$I$9+'Setting key Duty'!$I$12)</f>
        <v>1.125</v>
      </c>
      <c r="BF25" s="159">
        <f>COUNTIF(AF25:AH25,"*$N*")</f>
        <v>0</v>
      </c>
      <c r="BG25" s="159">
        <f>COUNTIF(A25:AH25,"*$PM*")</f>
        <v>0</v>
      </c>
      <c r="BH25" s="159">
        <f>BG25*('Setting key Duty'!$I$9)</f>
        <v>0</v>
      </c>
      <c r="BI25" s="159">
        <f>COUNTIF(A25:AH25,"*$AM*")</f>
        <v>2</v>
      </c>
      <c r="BJ25" s="159">
        <f>BI25*('Setting key Duty'!$I$12+'Setting key Duty'!$I$8)</f>
        <v>0.875</v>
      </c>
      <c r="BK25" s="159">
        <f>COUNTIF(A25:AH25,"*$FC*")</f>
        <v>6</v>
      </c>
      <c r="BL25" s="159">
        <f>BK25*('Setting key Duty'!$J$11+'Setting key Duty'!$I$8)</f>
        <v>0.75</v>
      </c>
      <c r="BM25" s="159">
        <f>COUNTIF($C25:$AE25,BM$4)</f>
        <v>0</v>
      </c>
      <c r="BN25" s="159">
        <f>COUNTIF($C25:$AE25,BN$4)</f>
        <v>0</v>
      </c>
      <c r="BO25" s="159">
        <f>COUNTIF($C25:$AE25,BO$4)</f>
        <v>1</v>
      </c>
      <c r="BP25" s="160"/>
    </row>
    <row r="26" ht="19.5" customHeight="1" spans="1:68">
      <c r="A26" s="19"/>
      <c r="B26" s="14" t="s">
        <v>109</v>
      </c>
      <c r="C26" s="186" t="s">
        <v>261</v>
      </c>
      <c r="E26" s="186"/>
      <c r="F26" s="186"/>
      <c r="G26" s="186" t="s">
        <v>293</v>
      </c>
      <c r="H26" s="186" t="s">
        <v>293</v>
      </c>
      <c r="I26" s="186" t="s">
        <v>293</v>
      </c>
      <c r="J26" s="186" t="s">
        <v>293</v>
      </c>
      <c r="K26" s="186" t="s">
        <v>293</v>
      </c>
      <c r="M26" s="186" t="s">
        <v>62</v>
      </c>
      <c r="N26" s="186"/>
      <c r="O26" s="7"/>
      <c r="P26" s="155" t="s">
        <v>56</v>
      </c>
      <c r="Q26" s="155" t="s">
        <v>294</v>
      </c>
      <c r="R26" s="155" t="s">
        <v>163</v>
      </c>
      <c r="S26" s="186" t="s">
        <v>50</v>
      </c>
      <c r="T26" s="186"/>
      <c r="U26" s="186"/>
      <c r="W26" s="155" t="s">
        <v>295</v>
      </c>
      <c r="X26" s="15"/>
      <c r="Y26" s="155" t="s">
        <v>296</v>
      </c>
      <c r="Z26" s="155" t="s">
        <v>297</v>
      </c>
      <c r="AB26" s="155"/>
      <c r="AC26" s="155" t="s">
        <v>298</v>
      </c>
      <c r="AD26" s="155" t="s">
        <v>299</v>
      </c>
      <c r="AE26" s="155" t="s">
        <v>255</v>
      </c>
      <c r="AF26" s="155"/>
      <c r="AG26" s="186" t="s">
        <v>62</v>
      </c>
      <c r="AH26" s="157">
        <f>COUNTIF($C26:$AG26,AH$4)</f>
        <v>0</v>
      </c>
      <c r="AI26" s="157">
        <f>COUNTIF($C26:$AG26,AI$4)</f>
        <v>0</v>
      </c>
      <c r="AJ26" s="157">
        <f>COUNTIF($C26:$AG26,AJ$4)</f>
        <v>0</v>
      </c>
      <c r="AK26" s="157">
        <f>COUNTIF($C26:$AG26,AK$4)</f>
        <v>1</v>
      </c>
      <c r="AL26" s="159">
        <f>COUNTIF($C26:$AE26,AL$4)</f>
        <v>1</v>
      </c>
      <c r="AM26" s="157">
        <f>COUNTIF($C26:$AG26,AM$4)</f>
        <v>2</v>
      </c>
      <c r="AN26" s="157">
        <f>COUNTIF($C26:$AG26,AN$4)</f>
        <v>0</v>
      </c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3</v>
      </c>
      <c r="AV26" s="104">
        <f>BF26+BG26+BI26+BD26+BB26+AZ26+BK26</f>
        <v>14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COUNTIF(C26:AE26,"*BRT*")</f>
        <v>0</v>
      </c>
      <c r="AZ26" s="159">
        <f>COUNTIF(A26:AH26,"*$BTP*")</f>
        <v>2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2</v>
      </c>
      <c r="BE26" s="159">
        <f>BD26*('Setting key Duty'!$I$8+'Setting key Duty'!$I$9+'Setting key Duty'!$I$12)</f>
        <v>1.125</v>
      </c>
      <c r="BF26" s="159">
        <f>COUNTIF(AF26:AH26,"*$N*")</f>
        <v>0</v>
      </c>
      <c r="BG26" s="159">
        <f>COUNTIF(A26:AH26,"*$PM*")</f>
        <v>2</v>
      </c>
      <c r="BH26" s="159">
        <f>BG26*('Setting key Duty'!$I$9)</f>
        <v>0.25</v>
      </c>
      <c r="BI26" s="159">
        <f>COUNTIF(A26:AH26,"*$AM*")</f>
        <v>3</v>
      </c>
      <c r="BJ26" s="159">
        <f>BI26*('Setting key Duty'!$I$12+'Setting key Duty'!$I$8)</f>
        <v>1.3125</v>
      </c>
      <c r="BK26" s="159">
        <f>COUNTIF(A26:AH26,"*$FC*")</f>
        <v>5</v>
      </c>
      <c r="BL26" s="159">
        <f>BK26*('Setting key Duty'!$J$11+'Setting key Duty'!$I$8)</f>
        <v>0.625</v>
      </c>
      <c r="BM26" s="159">
        <f>COUNTIF($C26:$AE26,BM$4)</f>
        <v>0</v>
      </c>
      <c r="BN26" s="159">
        <f>COUNTIF($C26:$AE26,BN$4)</f>
        <v>0</v>
      </c>
      <c r="BO26" s="159">
        <f>COUNTIF($C26:$AE26,BO$4)</f>
        <v>0</v>
      </c>
      <c r="BP26" s="160"/>
    </row>
    <row r="27" ht="19.5" customHeight="1" spans="1:68">
      <c r="A27" s="19"/>
      <c r="B27" s="14" t="s">
        <v>143</v>
      </c>
      <c r="C27" s="155"/>
      <c r="D27" s="155" t="s">
        <v>50</v>
      </c>
      <c r="F27" s="155" t="s">
        <v>300</v>
      </c>
      <c r="G27" s="155" t="s">
        <v>62</v>
      </c>
      <c r="H27" s="155"/>
      <c r="I27" s="155" t="s">
        <v>301</v>
      </c>
      <c r="J27" s="186" t="s">
        <v>62</v>
      </c>
      <c r="K27" s="186"/>
      <c r="L27" s="186" t="s">
        <v>170</v>
      </c>
      <c r="M27" s="186" t="s">
        <v>50</v>
      </c>
      <c r="N27" s="186"/>
      <c r="O27" s="155"/>
      <c r="P27" s="155"/>
      <c r="Q27" s="155" t="s">
        <v>302</v>
      </c>
      <c r="R27" s="155" t="s">
        <v>50</v>
      </c>
      <c r="S27" s="186"/>
      <c r="T27" s="186"/>
      <c r="U27" s="186"/>
      <c r="V27" s="155" t="s">
        <v>303</v>
      </c>
      <c r="W27" s="20"/>
      <c r="X27" s="155" t="s">
        <v>304</v>
      </c>
      <c r="Z27" s="637" t="s">
        <v>56</v>
      </c>
      <c r="AA27" s="155"/>
      <c r="AB27" s="155"/>
      <c r="AC27" s="155" t="s">
        <v>298</v>
      </c>
      <c r="AE27" s="155" t="s">
        <v>255</v>
      </c>
      <c r="AF27" s="155"/>
      <c r="AG27" s="186"/>
      <c r="AH27" s="157">
        <f>COUNTIF($C27:$AG27,AH$4)</f>
        <v>0</v>
      </c>
      <c r="AI27" s="157">
        <f>COUNTIF($C27:$AG27,AI$4)</f>
        <v>0</v>
      </c>
      <c r="AJ27" s="157">
        <f>COUNTIF($C27:$AG27,AJ$4)</f>
        <v>0</v>
      </c>
      <c r="AK27" s="157">
        <f>COUNTIF($C27:$AG27,AK$4)</f>
        <v>3</v>
      </c>
      <c r="AL27" s="159">
        <f>COUNTIF($C27:$AE27,AL$4)</f>
        <v>1</v>
      </c>
      <c r="AM27" s="157">
        <f>COUNTIF($C27:$AG27,AM$4)</f>
        <v>2</v>
      </c>
      <c r="AN27" s="157">
        <f>COUNTIF($C27:$AG27,AN$4)</f>
        <v>0</v>
      </c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5</v>
      </c>
      <c r="AV27" s="104">
        <f>BF27+BG27+BI27+BD27+BB27+AZ27+BK27</f>
        <v>7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COUNTIF(C27:AE27,"*BRT*")</f>
        <v>0</v>
      </c>
      <c r="AZ27" s="159">
        <f>COUNTIF(A27:AH27,"*$BTP*")</f>
        <v>0</v>
      </c>
      <c r="BA27" s="159" t="e">
        <f>AZ27*('Setting key Duty'!$I$13+'Setting key Duty'!$I$12+'Setting key Duty'!$I$11)</f>
        <v>#VALUE!</v>
      </c>
      <c r="BB27" s="159">
        <f>COUNTIF(A27:AH27,"*$L*")</f>
        <v>1</v>
      </c>
      <c r="BC27" s="159" t="e">
        <f>BB27*('Setting key Duty'!$I$13+'Setting key Duty'!$I$9)</f>
        <v>#VALUE!</v>
      </c>
      <c r="BD27" s="159">
        <f>COUNTIF(A27:AH27,"*$M*")</f>
        <v>4</v>
      </c>
      <c r="BE27" s="159">
        <f>BD27*('Setting key Duty'!$I$8+'Setting key Duty'!$I$9+'Setting key Duty'!$I$12)</f>
        <v>2.25</v>
      </c>
      <c r="BF27" s="159">
        <f>COUNTIF(AF27:AH27,"*$N*")</f>
        <v>0</v>
      </c>
      <c r="BG27" s="159">
        <f>COUNTIF(A27:AH27,"*$PM*")</f>
        <v>0</v>
      </c>
      <c r="BH27" s="159">
        <f>BG27*('Setting key Duty'!$I$9)</f>
        <v>0</v>
      </c>
      <c r="BI27" s="159">
        <f>COUNTIF(A27:AH27,"*$AM*")</f>
        <v>2</v>
      </c>
      <c r="BJ27" s="159">
        <f>BI27*('Setting key Duty'!$I$12+'Setting key Duty'!$I$8)</f>
        <v>0.875</v>
      </c>
      <c r="BK27" s="159">
        <f>COUNTIF(A27:AH27,"*$FC*")</f>
        <v>0</v>
      </c>
      <c r="BL27" s="159">
        <f>BK27*('Setting key Duty'!$J$11+'Setting key Duty'!$I$8)</f>
        <v>0</v>
      </c>
      <c r="BM27" s="159">
        <f>COUNTIF($C27:$AE27,BM$4)</f>
        <v>0</v>
      </c>
      <c r="BN27" s="159">
        <f>COUNTIF($C27:$AE27,BN$4)</f>
        <v>0</v>
      </c>
      <c r="BO27" s="159">
        <f>COUNTIF($C27:$AE27,BO$4)</f>
        <v>0</v>
      </c>
      <c r="BP27" s="160"/>
    </row>
    <row r="28" ht="19.5" customHeight="1" spans="1:68">
      <c r="A28" s="19"/>
      <c r="B28" s="14" t="s">
        <v>144</v>
      </c>
      <c r="C28" s="186" t="s">
        <v>305</v>
      </c>
      <c r="D28" s="186" t="s">
        <v>305</v>
      </c>
      <c r="E28" s="186" t="s">
        <v>305</v>
      </c>
      <c r="F28" s="186" t="s">
        <v>305</v>
      </c>
      <c r="G28" s="186" t="s">
        <v>305</v>
      </c>
      <c r="H28" s="186"/>
      <c r="I28" s="186"/>
      <c r="J28" s="186" t="s">
        <v>306</v>
      </c>
      <c r="K28" s="155" t="s">
        <v>56</v>
      </c>
      <c r="L28" s="186" t="s">
        <v>62</v>
      </c>
      <c r="M28" s="186"/>
      <c r="N28" s="186"/>
      <c r="O28" s="7"/>
      <c r="P28" s="155" t="s">
        <v>217</v>
      </c>
      <c r="Q28" s="155" t="s">
        <v>177</v>
      </c>
      <c r="R28" s="155" t="s">
        <v>120</v>
      </c>
      <c r="S28" s="186" t="s">
        <v>47</v>
      </c>
      <c r="T28" s="186"/>
      <c r="U28" s="186" t="s">
        <v>50</v>
      </c>
      <c r="V28" s="155"/>
      <c r="W28" s="155" t="s">
        <v>62</v>
      </c>
      <c r="X28" s="155" t="s">
        <v>254</v>
      </c>
      <c r="Y28" s="155" t="s">
        <v>120</v>
      </c>
      <c r="Z28" s="155"/>
      <c r="AA28" s="155" t="s">
        <v>62</v>
      </c>
      <c r="AB28" s="155"/>
      <c r="AC28" s="155" t="s">
        <v>265</v>
      </c>
      <c r="AD28" s="155" t="s">
        <v>229</v>
      </c>
      <c r="AE28" s="155" t="s">
        <v>307</v>
      </c>
      <c r="AF28" s="155" t="s">
        <v>266</v>
      </c>
      <c r="AG28" s="186" t="s">
        <v>266</v>
      </c>
      <c r="AH28" s="157">
        <f>COUNTIF($C28:$AG28,AH$4)</f>
        <v>0</v>
      </c>
      <c r="AI28" s="157">
        <f>COUNTIF($C28:$AG28,AI$4)</f>
        <v>0</v>
      </c>
      <c r="AJ28" s="157">
        <f>COUNTIF($C28:$AG28,AJ$4)</f>
        <v>0</v>
      </c>
      <c r="AK28" s="157">
        <f>COUNTIF($C28:$AG28,AK$4)</f>
        <v>1</v>
      </c>
      <c r="AL28" s="159">
        <f>COUNTIF($C28:$AE28,AL$4)</f>
        <v>1</v>
      </c>
      <c r="AM28" s="157">
        <f>COUNTIF($C28:$AG28,AM$4)</f>
        <v>3</v>
      </c>
      <c r="AN28" s="157">
        <f>COUNTIF($C28:$AG28,AN$4)</f>
        <v>0</v>
      </c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4</v>
      </c>
      <c r="AV28" s="104">
        <f>BF28+BG28+BI28+BD28+BB28+AZ28+BK28</f>
        <v>13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COUNTIF(C28:AE28,"*BRT*")</f>
        <v>2</v>
      </c>
      <c r="AZ28" s="159">
        <f>COUNTIF(A28:AH28,"*$BTP*")</f>
        <v>0</v>
      </c>
      <c r="BA28" s="159" t="e">
        <f>AZ28*('Setting key Duty'!$I$13+'Setting key Duty'!$I$12+'Setting key Duty'!$I$11)</f>
        <v>#VALUE!</v>
      </c>
      <c r="BB28" s="159">
        <f>COUNTIF(A28:AH28,"*$L*")</f>
        <v>0</v>
      </c>
      <c r="BC28" s="159" t="e">
        <f>BB28*('Setting key Duty'!$I$13+'Setting key Duty'!$I$9)</f>
        <v>#VALUE!</v>
      </c>
      <c r="BD28" s="159">
        <f>COUNTIF(A28:AH28,"*$M*")</f>
        <v>1</v>
      </c>
      <c r="BE28" s="159">
        <f>BD28*('Setting key Duty'!$I$8+'Setting key Duty'!$I$9+'Setting key Duty'!$I$12)</f>
        <v>0.5625</v>
      </c>
      <c r="BF28" s="159">
        <f>COUNTIF(AF28:AH28,"*$N*")</f>
        <v>0</v>
      </c>
      <c r="BG28" s="159">
        <f>COUNTIF(A28:AH28,"*$PM*")</f>
        <v>3</v>
      </c>
      <c r="BH28" s="159">
        <f>BG28*('Setting key Duty'!$I$9)</f>
        <v>0.375</v>
      </c>
      <c r="BI28" s="159">
        <f>COUNTIF(A28:AH28,"*$AM*")</f>
        <v>4</v>
      </c>
      <c r="BJ28" s="159">
        <f>BI28*('Setting key Duty'!$I$12+'Setting key Duty'!$I$8)</f>
        <v>1.75</v>
      </c>
      <c r="BK28" s="159">
        <f>COUNTIF(A28:AH28,"*$FC*")</f>
        <v>5</v>
      </c>
      <c r="BL28" s="159">
        <f>BK28*('Setting key Duty'!$J$11+'Setting key Duty'!$I$8)</f>
        <v>0.625</v>
      </c>
      <c r="BM28" s="159">
        <f>COUNTIF($C28:$AE28,BM$4)</f>
        <v>0</v>
      </c>
      <c r="BN28" s="159">
        <f>COUNTIF($C28:$AE28,BN$4)</f>
        <v>0</v>
      </c>
      <c r="BO28" s="159">
        <f>COUNTIF($C28:$AE28,BO$4)</f>
        <v>1</v>
      </c>
      <c r="BP28" s="160"/>
    </row>
    <row r="29" ht="19.5" customHeight="1" spans="1:68">
      <c r="A29" s="19"/>
      <c r="B29" s="14" t="s">
        <v>145</v>
      </c>
      <c r="C29" s="186" t="s">
        <v>219</v>
      </c>
      <c r="D29" s="186" t="s">
        <v>183</v>
      </c>
      <c r="E29" s="186"/>
      <c r="F29" s="186"/>
      <c r="G29" s="186"/>
      <c r="H29" s="186"/>
      <c r="I29" s="636" t="s">
        <v>308</v>
      </c>
      <c r="J29" s="245"/>
      <c r="K29" s="155" t="s">
        <v>199</v>
      </c>
      <c r="L29" s="186" t="s">
        <v>282</v>
      </c>
      <c r="M29" s="186"/>
      <c r="N29" s="155" t="s">
        <v>62</v>
      </c>
      <c r="O29" s="155" t="s">
        <v>56</v>
      </c>
      <c r="P29" s="7"/>
      <c r="Q29" s="155" t="s">
        <v>309</v>
      </c>
      <c r="R29" s="155" t="s">
        <v>309</v>
      </c>
      <c r="S29" s="186"/>
      <c r="T29" s="186" t="s">
        <v>50</v>
      </c>
      <c r="U29" s="186"/>
      <c r="V29" s="155"/>
      <c r="W29" s="155" t="s">
        <v>310</v>
      </c>
      <c r="X29" s="155" t="s">
        <v>311</v>
      </c>
      <c r="Y29" s="155" t="s">
        <v>312</v>
      </c>
      <c r="Z29" s="155"/>
      <c r="AA29" s="155"/>
      <c r="AB29" s="155"/>
      <c r="AC29" s="155"/>
      <c r="AD29" s="155" t="s">
        <v>298</v>
      </c>
      <c r="AE29" s="155" t="s">
        <v>255</v>
      </c>
      <c r="AF29" s="155"/>
      <c r="AG29" s="186" t="s">
        <v>50</v>
      </c>
      <c r="AH29" s="157">
        <f>COUNTIF($C29:$AG29,AH$4)</f>
        <v>0</v>
      </c>
      <c r="AI29" s="157">
        <f>COUNTIF($C29:$AG29,AI$4)</f>
        <v>0</v>
      </c>
      <c r="AJ29" s="157">
        <f>COUNTIF($C29:$AG29,AJ$4)</f>
        <v>0</v>
      </c>
      <c r="AK29" s="157">
        <f>COUNTIF($C29:$AG29,AK$4)</f>
        <v>2</v>
      </c>
      <c r="AL29" s="159">
        <f>COUNTIF($C29:$AE29,AL$4)</f>
        <v>1</v>
      </c>
      <c r="AM29" s="157">
        <f>COUNTIF($C29:$AG29,AM$4)</f>
        <v>1</v>
      </c>
      <c r="AN29" s="157">
        <f>COUNTIF($C29:$AG29,AN$4)</f>
        <v>0</v>
      </c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3</v>
      </c>
      <c r="AV29" s="104">
        <f>BF29+BG29+BI29+BD29+BB29+AZ29+BK29</f>
        <v>11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COUNTIF(C29:AE29,"*BRT*")</f>
        <v>0</v>
      </c>
      <c r="AZ29" s="159">
        <f>COUNTIF(A29:AH29,"*$BTP*")</f>
        <v>1</v>
      </c>
      <c r="BA29" s="159" t="e">
        <f>AZ29*('Setting key Duty'!$I$13+'Setting key Duty'!$I$12+'Setting key Duty'!$I$11)</f>
        <v>#VALUE!</v>
      </c>
      <c r="BB29" s="159">
        <f>COUNTIF(A29:AH29,"*$L*")</f>
        <v>2</v>
      </c>
      <c r="BC29" s="159" t="e">
        <f>BB29*('Setting key Duty'!$I$13+'Setting key Duty'!$I$9)</f>
        <v>#VALUE!</v>
      </c>
      <c r="BD29" s="159">
        <f>COUNTIF(A29:AH29,"*$M*")</f>
        <v>4</v>
      </c>
      <c r="BE29" s="159">
        <f>BD29*('Setting key Duty'!$I$8+'Setting key Duty'!$I$9+'Setting key Duty'!$I$12)</f>
        <v>2.25</v>
      </c>
      <c r="BF29" s="159">
        <f>COUNTIF(AF29:AH29,"*$N*")</f>
        <v>0</v>
      </c>
      <c r="BG29" s="159">
        <f>COUNTIF(A29:AH29,"*$PM*")</f>
        <v>0</v>
      </c>
      <c r="BH29" s="159">
        <f>BG29*('Setting key Duty'!$I$9)</f>
        <v>0</v>
      </c>
      <c r="BI29" s="159">
        <f>COUNTIF(A29:AH29,"*$AM*")</f>
        <v>3</v>
      </c>
      <c r="BJ29" s="159">
        <f>BI29*('Setting key Duty'!$I$12+'Setting key Duty'!$I$8)</f>
        <v>1.3125</v>
      </c>
      <c r="BK29" s="159">
        <f>COUNTIF(A29:AH29,"*$FC*")</f>
        <v>1</v>
      </c>
      <c r="BL29" s="159">
        <f>BK29*('Setting key Duty'!$J$11+'Setting key Duty'!$I$8)</f>
        <v>0.125</v>
      </c>
      <c r="BM29" s="159">
        <f>COUNTIF($C29:$AE29,BM$4)</f>
        <v>0</v>
      </c>
      <c r="BN29" s="159">
        <f>COUNTIF($C29:$AE29,BN$4)</f>
        <v>0</v>
      </c>
      <c r="BO29" s="159">
        <f>COUNTIF($C29:$AE29,BO$4)</f>
        <v>0</v>
      </c>
      <c r="BP29" s="160"/>
    </row>
    <row r="30" ht="19.5" customHeight="1" spans="1:68">
      <c r="A30" s="19"/>
      <c r="B30" s="14" t="s">
        <v>146</v>
      </c>
      <c r="C30" s="186" t="s">
        <v>205</v>
      </c>
      <c r="D30" s="186"/>
      <c r="E30" s="186" t="s">
        <v>313</v>
      </c>
      <c r="F30" s="186" t="s">
        <v>313</v>
      </c>
      <c r="G30" s="186" t="s">
        <v>313</v>
      </c>
      <c r="H30" s="186" t="s">
        <v>313</v>
      </c>
      <c r="I30" s="186" t="s">
        <v>313</v>
      </c>
      <c r="J30" s="186"/>
      <c r="K30" s="155" t="s">
        <v>314</v>
      </c>
      <c r="L30" s="186"/>
      <c r="M30" s="186"/>
      <c r="N30" s="186"/>
      <c r="O30" s="155" t="s">
        <v>315</v>
      </c>
      <c r="P30" s="155"/>
      <c r="Q30" s="155" t="s">
        <v>205</v>
      </c>
      <c r="R30" s="155" t="s">
        <v>62</v>
      </c>
      <c r="S30" s="186"/>
      <c r="T30" s="186" t="s">
        <v>62</v>
      </c>
      <c r="U30" s="155"/>
      <c r="V30" s="186" t="s">
        <v>62</v>
      </c>
      <c r="W30" s="155"/>
      <c r="X30" s="155" t="s">
        <v>316</v>
      </c>
      <c r="Y30" s="155" t="s">
        <v>317</v>
      </c>
      <c r="Z30" s="186"/>
      <c r="AB30" s="155"/>
      <c r="AC30" s="155" t="s">
        <v>265</v>
      </c>
      <c r="AD30" s="155" t="s">
        <v>62</v>
      </c>
      <c r="AE30" s="155" t="s">
        <v>255</v>
      </c>
      <c r="AF30" s="155"/>
      <c r="AG30" s="186"/>
      <c r="AH30" s="157">
        <f>COUNTIF($C30:$AG30,AH$4)</f>
        <v>0</v>
      </c>
      <c r="AI30" s="157">
        <f>COUNTIF($C30:$AG30,AI$4)</f>
        <v>0</v>
      </c>
      <c r="AJ30" s="157">
        <f>COUNTIF($C30:$AG30,AJ$4)</f>
        <v>0</v>
      </c>
      <c r="AK30" s="157">
        <f>COUNTIF($C30:$AG30,AK$4)</f>
        <v>0</v>
      </c>
      <c r="AL30" s="159">
        <f>COUNTIF($C30:$AE30,AL$4)</f>
        <v>0</v>
      </c>
      <c r="AM30" s="157">
        <f>COUNTIF($C30:$AG30,AM$4)</f>
        <v>4</v>
      </c>
      <c r="AN30" s="157">
        <f>COUNTIF($C30:$AG30,AN$4)</f>
        <v>0</v>
      </c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>
        <v>1</v>
      </c>
      <c r="AT30" s="104">
        <f>(AP30-AQ30)/2+(AR30-AS30)</f>
        <v>-1</v>
      </c>
      <c r="AU30" s="104">
        <f>AH30+AI30+AJ30+AK30+AM30+AN30</f>
        <v>4</v>
      </c>
      <c r="AV30" s="104">
        <f>BF30+BG30+BI30+BD30+BB30+AZ30+BK30</f>
        <v>11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COUNTIF(C30:AE30,"*BRT*")</f>
        <v>0</v>
      </c>
      <c r="AZ30" s="159">
        <f>COUNTIF(A30:AH30,"*$BTP*")</f>
        <v>0</v>
      </c>
      <c r="BA30" s="159" t="e">
        <f>AZ30*('Setting key Duty'!$I$13+'Setting key Duty'!$I$12+'Setting key Duty'!$I$11)</f>
        <v>#VALUE!</v>
      </c>
      <c r="BB30" s="159">
        <f>COUNTIF(A30:AH30,"*$L*")</f>
        <v>0</v>
      </c>
      <c r="BC30" s="159" t="e">
        <f>BB30*('Setting key Duty'!$I$13+'Setting key Duty'!$I$9)</f>
        <v>#VALUE!</v>
      </c>
      <c r="BD30" s="159">
        <f>COUNTIF(A30:AH30,"*$M*")</f>
        <v>2</v>
      </c>
      <c r="BE30" s="159">
        <f>BD30*('Setting key Duty'!$I$8+'Setting key Duty'!$I$9+'Setting key Duty'!$I$12)</f>
        <v>1.125</v>
      </c>
      <c r="BF30" s="159">
        <f>COUNTIF(AF30:AH30,"*$N*")</f>
        <v>0</v>
      </c>
      <c r="BG30" s="159">
        <f>COUNTIF(A30:AH30,"*$PM*")</f>
        <v>1</v>
      </c>
      <c r="BH30" s="159">
        <f>BG30*('Setting key Duty'!$I$9)</f>
        <v>0.125</v>
      </c>
      <c r="BI30" s="159">
        <f>COUNTIF(A30:AH30,"*$AM*")</f>
        <v>3</v>
      </c>
      <c r="BJ30" s="159">
        <f>BI30*('Setting key Duty'!$I$12+'Setting key Duty'!$I$8)</f>
        <v>1.3125</v>
      </c>
      <c r="BK30" s="159">
        <f>COUNTIF(A30:AH30,"*$FC*")</f>
        <v>5</v>
      </c>
      <c r="BL30" s="159">
        <f>BK30*('Setting key Duty'!$J$11+'Setting key Duty'!$I$8)</f>
        <v>0.625</v>
      </c>
      <c r="BM30" s="159">
        <f>COUNTIF($C30:$AE30,BM$4)</f>
        <v>0</v>
      </c>
      <c r="BN30" s="159">
        <f>COUNTIF($C30:$AE30,BN$4)</f>
        <v>0</v>
      </c>
      <c r="BO30" s="159">
        <f>COUNTIF($C30:$AE30,BO$4)</f>
        <v>0</v>
      </c>
      <c r="BP30" s="160"/>
    </row>
    <row r="31" ht="19.5" customHeight="1" spans="1:68">
      <c r="A31" s="19"/>
      <c r="B31" s="14" t="s">
        <v>147</v>
      </c>
      <c r="C31" s="186"/>
      <c r="D31" s="186"/>
      <c r="E31" s="155" t="s">
        <v>289</v>
      </c>
      <c r="F31" s="155" t="s">
        <v>318</v>
      </c>
      <c r="G31" s="155"/>
      <c r="H31" s="186" t="s">
        <v>319</v>
      </c>
      <c r="I31" s="20"/>
      <c r="J31" s="245" t="s">
        <v>320</v>
      </c>
      <c r="K31" s="155"/>
      <c r="L31" s="186" t="s">
        <v>321</v>
      </c>
      <c r="M31" s="186" t="s">
        <v>321</v>
      </c>
      <c r="N31" s="186"/>
      <c r="O31" s="640"/>
      <c r="P31" s="155"/>
      <c r="Q31" s="155" t="s">
        <v>258</v>
      </c>
      <c r="R31" s="155" t="s">
        <v>322</v>
      </c>
      <c r="T31" s="186"/>
      <c r="U31" s="186"/>
      <c r="V31" s="155" t="s">
        <v>323</v>
      </c>
      <c r="W31" s="155" t="s">
        <v>42</v>
      </c>
      <c r="X31" s="155" t="s">
        <v>324</v>
      </c>
      <c r="Z31" s="155" t="s">
        <v>325</v>
      </c>
      <c r="AB31" s="186"/>
      <c r="AC31" s="155" t="s">
        <v>265</v>
      </c>
      <c r="AD31" s="155"/>
      <c r="AE31" s="186" t="s">
        <v>62</v>
      </c>
      <c r="AF31" s="155" t="s">
        <v>266</v>
      </c>
      <c r="AG31" s="186" t="s">
        <v>266</v>
      </c>
      <c r="AH31" s="157">
        <f>COUNTIF($C31:$AG31,AH$4)</f>
        <v>0</v>
      </c>
      <c r="AI31" s="157">
        <f>COUNTIF($C31:$AG31,AI$4)</f>
        <v>0</v>
      </c>
      <c r="AJ31" s="157">
        <f>COUNTIF($C31:$AG31,AJ$4)</f>
        <v>0</v>
      </c>
      <c r="AK31" s="157">
        <f>COUNTIF($C31:$AG31,AK$4)</f>
        <v>0</v>
      </c>
      <c r="AL31" s="159">
        <f>COUNTIF($C31:$AE31,AL$4)</f>
        <v>0</v>
      </c>
      <c r="AM31" s="157">
        <f>COUNTIF($C31:$AG31,AM$4)</f>
        <v>1</v>
      </c>
      <c r="AN31" s="157">
        <f>COUNTIF($C31:$AG31,AN$4)</f>
        <v>0</v>
      </c>
      <c r="AO31" s="104"/>
      <c r="AP31" s="159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1</v>
      </c>
      <c r="AV31" s="104">
        <f>BF31+BG31+BI31+BD31+BB31+AZ31+BK31</f>
        <v>11</v>
      </c>
      <c r="AW31" s="104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COUNTIF(C31:AE31,"*BRT*")</f>
        <v>0</v>
      </c>
      <c r="AZ31" s="159">
        <f>COUNTIF(A31:AH31,"*$BTP*")</f>
        <v>0</v>
      </c>
      <c r="BA31" s="159" t="e">
        <f>AZ31*('Setting key Duty'!$I$13+'Setting key Duty'!$I$12+'Setting key Duty'!$I$11)</f>
        <v>#VALUE!</v>
      </c>
      <c r="BB31" s="159">
        <f>COUNTIF(A31:AH31,"*$L*")</f>
        <v>4</v>
      </c>
      <c r="BC31" s="159" t="e">
        <f>BB31*('Setting key Duty'!$I$13+'Setting key Duty'!$I$9)</f>
        <v>#VALUE!</v>
      </c>
      <c r="BD31" s="159">
        <f>COUNTIF(A31:AH31,"*$M*")</f>
        <v>4</v>
      </c>
      <c r="BE31" s="159">
        <f>BD31*('Setting key Duty'!$I$8+'Setting key Duty'!$I$9+'Setting key Duty'!$I$12)</f>
        <v>2.25</v>
      </c>
      <c r="BF31" s="159">
        <f>COUNTIF(AF31:AH31,"*$N*")</f>
        <v>0</v>
      </c>
      <c r="BG31" s="159">
        <f>COUNTIF(A31:AH31,"*$PM*")</f>
        <v>0</v>
      </c>
      <c r="BH31" s="159">
        <f>BG31*('Setting key Duty'!$I$9)</f>
        <v>0</v>
      </c>
      <c r="BI31" s="159">
        <f>COUNTIF(A31:AH31,"*$AM*")</f>
        <v>3</v>
      </c>
      <c r="BJ31" s="159">
        <f>BI31*('Setting key Duty'!$I$12+'Setting key Duty'!$I$8)</f>
        <v>1.3125</v>
      </c>
      <c r="BK31" s="159">
        <f>COUNTIF(A31:AH31,"*$FC*")</f>
        <v>0</v>
      </c>
      <c r="BL31" s="159">
        <f>BK31*('Setting key Duty'!$J$11+'Setting key Duty'!$I$8)</f>
        <v>0</v>
      </c>
      <c r="BM31" s="159">
        <f>COUNTIF($C31:$AE31,BM$4)</f>
        <v>0</v>
      </c>
      <c r="BN31" s="159">
        <f>COUNTIF($C31:$AE31,BN$4)</f>
        <v>0</v>
      </c>
      <c r="BO31" s="159">
        <f>COUNTIF($C31:$AE31,BO$4)</f>
        <v>0</v>
      </c>
      <c r="BP31" s="160"/>
    </row>
    <row r="32" ht="19.5" customHeight="1" spans="1:68">
      <c r="A32" s="19"/>
      <c r="B32" s="14"/>
      <c r="C32" s="186"/>
      <c r="D32" s="186"/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T32" s="186"/>
      <c r="U32" s="186"/>
      <c r="V32" s="186"/>
      <c r="W32" s="186"/>
      <c r="Y32" s="186"/>
      <c r="Z32" s="186"/>
      <c r="AA32" s="186"/>
      <c r="AB32" s="186"/>
      <c r="AC32" s="186"/>
      <c r="AD32" s="186"/>
      <c r="AE32" s="186"/>
      <c r="AF32" s="155"/>
      <c r="AG32" s="186"/>
      <c r="AH32" s="157">
        <f>COUNTIF($C32:$AG32,AH$4)</f>
        <v>0</v>
      </c>
      <c r="AI32" s="157">
        <f>COUNTIF($C32:$AG32,AI$4)</f>
        <v>0</v>
      </c>
      <c r="AJ32" s="157">
        <f>COUNTIF($C32:$AG32,AJ$4)</f>
        <v>0</v>
      </c>
      <c r="AK32" s="157">
        <f>COUNTIF($C32:$AG32,AK$4)</f>
        <v>0</v>
      </c>
      <c r="AL32" s="159">
        <f>COUNTIF($C32:$AG32,AL$4)</f>
        <v>0</v>
      </c>
      <c r="AM32" s="157">
        <f>COUNTIF($C32:$AG32,AM$4)</f>
        <v>0</v>
      </c>
      <c r="AN32" s="157">
        <f>COUNTIF($C32:$AG32,AN$4)</f>
        <v>0</v>
      </c>
      <c r="AO32" s="104"/>
      <c r="AP32" s="159">
        <f>SUMPRODUCT(--WEEKDAY(C$3:AG$3,2)&lt;6,--((C32:AG32="DM"))+(C32:AG32="CS1")+((C32:AG32="CS2"))+(C32:AG32="SB1")+(C32:AG32="AE")+(C32:AG32="EM"))</f>
        <v>0</v>
      </c>
      <c r="AQ32" s="104"/>
      <c r="AR32" s="104">
        <f>SUMPRODUCT(--WEEKDAY(C$3:AG$3,2)&gt;5,--((C32:AG32="DM"))+(C32:AG32="CS1")+((C32:AG32="CS2"))+(C32:AG32="SB1")+(C32:AG32="AE")+(C32:AG32="EM"))</f>
        <v>0</v>
      </c>
      <c r="AS32" s="104"/>
      <c r="AT32" s="104">
        <f>(AP32-AQ32)/2+(AR32-AS32)</f>
        <v>0</v>
      </c>
      <c r="AU32" s="104">
        <f>AH32+AI32+AJ32+AK32+AM32+AN32</f>
        <v>0</v>
      </c>
      <c r="AV32" s="104">
        <f>BF32+BG32+BI32+BD32+BB32+AZ32+BK32</f>
        <v>0</v>
      </c>
      <c r="AW32" s="104" t="e">
        <f>AT32+AX32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COUNTIF(C32:AG32,"*BRT*")</f>
        <v>0</v>
      </c>
      <c r="AZ32" s="159">
        <f>COUNTIF(A32:AH32,"*$BTP*")</f>
        <v>0</v>
      </c>
      <c r="BA32" s="159" t="e">
        <f>AZ32*('Setting key Duty'!$I$13+'Setting key Duty'!$I$12+'Setting key Duty'!$I$11)</f>
        <v>#VALUE!</v>
      </c>
      <c r="BB32" s="159">
        <f>COUNTIF(A32:AH32,"*$L*")</f>
        <v>0</v>
      </c>
      <c r="BC32" s="159" t="e">
        <f>BB32*('Setting key Duty'!$I$13+'Setting key Duty'!$I$9)</f>
        <v>#VALUE!</v>
      </c>
      <c r="BD32" s="159">
        <f>COUNTIF(A32:AH32,"*$M*")</f>
        <v>0</v>
      </c>
      <c r="BE32" s="159">
        <f>BD32*('Setting key Duty'!$I$8+'Setting key Duty'!$I$9+'Setting key Duty'!$I$12)</f>
        <v>0</v>
      </c>
      <c r="BF32" s="159">
        <f>COUNTIF(D32:AH32,"*$N*")</f>
        <v>0</v>
      </c>
      <c r="BG32" s="159">
        <f>COUNTIF(A32:AH32,"*$PM*")</f>
        <v>0</v>
      </c>
      <c r="BH32" s="159">
        <f>BG32*('Setting key Duty'!$I$9)</f>
        <v>0</v>
      </c>
      <c r="BI32" s="159">
        <f>COUNTIF(A32:AH32,"*$AM*")</f>
        <v>0</v>
      </c>
      <c r="BJ32" s="159">
        <f>BI32*('Setting key Duty'!$I$12+'Setting key Duty'!$I$8)</f>
        <v>0</v>
      </c>
      <c r="BK32" s="159">
        <f>COUNTIF(A32:AH32,"*$FC*")</f>
        <v>0</v>
      </c>
      <c r="BL32" s="159">
        <f>BK32*('Setting key Duty'!$J$11+'Setting key Duty'!$I$8)</f>
        <v>0</v>
      </c>
      <c r="BM32" s="159">
        <f>COUNTIF($C32:$AG32,BM$4)</f>
        <v>0</v>
      </c>
      <c r="BN32" s="159">
        <f>COUNTIF($C32:$AG32,BN$4)</f>
        <v>0</v>
      </c>
      <c r="BO32" s="159">
        <f>COUNTIF($C32:$AG32,BO$4)</f>
        <v>0</v>
      </c>
      <c r="BP32" s="160"/>
    </row>
    <row r="33" ht="19.5" customHeight="1" spans="1:68">
      <c r="A33" s="19"/>
      <c r="B33" s="189" t="s">
        <v>228</v>
      </c>
      <c r="C33" s="186"/>
      <c r="D33" s="186"/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  <c r="AA33" s="186"/>
      <c r="AB33" s="186"/>
      <c r="AC33" s="186"/>
      <c r="AD33" s="186"/>
      <c r="AE33" s="186"/>
      <c r="AF33" s="186"/>
      <c r="AG33" s="186"/>
      <c r="AH33" s="157">
        <f>COUNTIF($C33:$AG33,AH$4)</f>
        <v>0</v>
      </c>
      <c r="AI33" s="157">
        <f>COUNTIF($C33:$AG33,AI$4)</f>
        <v>0</v>
      </c>
      <c r="AJ33" s="157">
        <f>COUNTIF($C33:$AG33,AJ$4)</f>
        <v>0</v>
      </c>
      <c r="AK33" s="157">
        <f>COUNTIF($C33:$AG33,AK$4)</f>
        <v>0</v>
      </c>
      <c r="AL33" s="191">
        <f>COUNTIF($C33:$AG33,AL$4)</f>
        <v>0</v>
      </c>
      <c r="AM33" s="157">
        <f>COUNTIF($C33:$AG33,AM$4)</f>
        <v>0</v>
      </c>
      <c r="AN33" s="157">
        <f>COUNTIF($C33:$AG33,AN$4)</f>
        <v>0</v>
      </c>
      <c r="AO33" s="192"/>
      <c r="AP33" s="159">
        <f>SUMPRODUCT(--WEEKDAY(C$3:AG$3,2)&lt;6,--((C33:AG33="DM"))+(C33:AG33="CS1")+((C33:AG33="CS2"))+(C33:AG33="SB1")+(C33:AG33="AE")+(C33:AG33="EM"))</f>
        <v>0</v>
      </c>
      <c r="AQ33" s="192"/>
      <c r="AR33" s="104">
        <f>SUMPRODUCT(--WEEKDAY(C$3:AG$3,2)&gt;5,--((C33:AG33="DM"))+(C33:AG33="CS1")+((C33:AG33="CS2"))+(C33:AG33="SB1")+(C33:AG33="AE")+(C33:AG33="EM"))</f>
        <v>0</v>
      </c>
      <c r="AS33" s="192"/>
      <c r="AT33" s="192">
        <f>(AP33-AQ33)/2+(AR33-AS33)</f>
        <v>0</v>
      </c>
      <c r="AU33" s="192">
        <f>AH33+AI33+AJ33+AK33+AM33+AN33</f>
        <v>0</v>
      </c>
      <c r="AV33" s="104">
        <f>BF33+BG33+BI33+BD33+BB33+AZ33+BK33</f>
        <v>0</v>
      </c>
      <c r="AW33" s="104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COUNTIF(C33:AG33,"*BRT*")</f>
        <v>0</v>
      </c>
      <c r="AZ33" s="159">
        <f>COUNTIF(D33:AH33,"*$BTP*")</f>
        <v>0</v>
      </c>
      <c r="BA33" s="159" t="e">
        <f>AZ33*('Setting key Duty'!$I$13+'Setting key Duty'!$I$12+'Setting key Duty'!$I$11)</f>
        <v>#VALUE!</v>
      </c>
      <c r="BB33" s="159">
        <f>COUNTIF(A33:AH33,"*$L*")</f>
        <v>0</v>
      </c>
      <c r="BC33" s="159" t="e">
        <f>BB33*('Setting key Duty'!$I$13+'Setting key Duty'!$I$9)</f>
        <v>#VALUE!</v>
      </c>
      <c r="BD33" s="159">
        <f>COUNTIF(A33:AH33,"*$M*")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COUNTIF(A33:AH33,"*$PM*")</f>
        <v>0</v>
      </c>
      <c r="BH33" s="159">
        <f>BG33*('Setting key Duty'!$I$9)</f>
        <v>0</v>
      </c>
      <c r="BI33" s="159">
        <f>COUNTIF(A33:AH33,"*$AM*")</f>
        <v>0</v>
      </c>
      <c r="BJ33" s="159">
        <f>BI33*('Setting key Duty'!$I$12+'Setting key Duty'!$I$8)</f>
        <v>0</v>
      </c>
      <c r="BK33" s="159">
        <f>COUNTIF(A33:AH33,"*$FC*")</f>
        <v>0</v>
      </c>
      <c r="BL33" s="159">
        <f>BK33*('Setting key Duty'!$J$11+'Setting key Duty'!$I$8)</f>
        <v>0</v>
      </c>
      <c r="BM33" s="191">
        <f>COUNTIF($C33:$AG33,BM$4)</f>
        <v>0</v>
      </c>
      <c r="BN33" s="191">
        <f>COUNTIF($C33:$AG33,BN$4)</f>
        <v>0</v>
      </c>
      <c r="BO33" s="191">
        <f>COUNTIF($C33:$AG33,BO$4)</f>
        <v>0</v>
      </c>
      <c r="BP33" s="193"/>
    </row>
    <row r="34" ht="19.5" customHeight="1" spans="1:68">
      <c r="A34" s="19"/>
      <c r="B34" s="194"/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7"/>
      <c r="AI34" s="198"/>
      <c r="AJ34" s="197"/>
      <c r="AK34" s="199"/>
      <c r="AL34" s="199"/>
      <c r="AM34" s="199"/>
      <c r="AN34" s="199"/>
      <c r="AO34" s="200"/>
      <c r="AP34" s="200"/>
      <c r="AQ34" s="200"/>
      <c r="AR34" s="200">
        <f>SUMPRODUCT(--WEEKDAY(C$3:AG$3,2)&gt;5,--((C34:AG34="DM"))+(C34:AG34="CS1")+((C34:AG34="CS2"))+(C34:AG34="SB1")+(C34:AG34="AE")+(C34:AG34="EM"))</f>
        <v>0</v>
      </c>
      <c r="AS34" s="200"/>
      <c r="AT34" s="200">
        <f>(AP34-AQ34)/2+(AR34-AS34)</f>
        <v>0</v>
      </c>
      <c r="AU34" s="200"/>
      <c r="AV34" s="200"/>
      <c r="AW34" s="200"/>
      <c r="AX34" s="199"/>
      <c r="AY34" s="199"/>
      <c r="AZ34" s="199"/>
      <c r="BA34" s="199"/>
      <c r="BB34" s="199"/>
      <c r="BC34" s="199"/>
      <c r="BD34" s="199"/>
      <c r="BE34" s="199"/>
      <c r="BF34" s="199"/>
      <c r="BG34" s="199"/>
      <c r="BH34" s="199"/>
      <c r="BI34" s="199"/>
      <c r="BJ34" s="199"/>
      <c r="BK34" s="199"/>
      <c r="BL34" s="199"/>
      <c r="BM34" s="199"/>
      <c r="BN34" s="199"/>
      <c r="BO34" s="199"/>
      <c r="BP34" s="201"/>
    </row>
    <row r="35" ht="19.5" customHeight="1" spans="1:68">
      <c r="A35" s="19"/>
      <c r="B35" s="202" t="s">
        <v>48</v>
      </c>
      <c r="C35" s="203" t="str">
        <f>VLOOKUP("DM",C4:C33,1,FALSE)</f>
        <v>DM</v>
      </c>
      <c r="D35" s="203" t="str">
        <f>VLOOKUP("DM",D4:D33,1,FALSE)</f>
        <v>DM</v>
      </c>
      <c r="E35" s="203" t="str">
        <f>VLOOKUP("DM",E4:E33,1,FALSE)</f>
        <v>DM</v>
      </c>
      <c r="F35" s="203" t="str">
        <f>VLOOKUP("DM",F4:F33,1,FALSE)</f>
        <v>DM</v>
      </c>
      <c r="G35" s="203" t="str">
        <f>VLOOKUP("DM",G4:G33,1,FALSE)</f>
        <v>DM</v>
      </c>
      <c r="H35" s="203" t="str">
        <f>VLOOKUP("DM",H4:H33,1,FALSE)</f>
        <v>DM</v>
      </c>
      <c r="I35" s="203" t="str">
        <f>VLOOKUP("DM",I4:I33,1,FALSE)</f>
        <v>DM</v>
      </c>
      <c r="J35" s="203" t="str">
        <f>VLOOKUP("DM",J4:J33,1,FALSE)</f>
        <v>DM</v>
      </c>
      <c r="K35" s="203" t="str">
        <f>VLOOKUP("DM",K4:K33,1,FALSE)</f>
        <v>DM</v>
      </c>
      <c r="L35" s="203" t="str">
        <f>VLOOKUP("DM",L4:L33,1,FALSE)</f>
        <v>DM</v>
      </c>
      <c r="M35" s="203" t="str">
        <f>VLOOKUP("DM",M4:M33,1,FALSE)</f>
        <v>DM</v>
      </c>
      <c r="N35" s="203" t="str">
        <f>VLOOKUP("DM",N4:N33,1,FALSE)</f>
        <v>DM</v>
      </c>
      <c r="O35" s="203" t="str">
        <f>VLOOKUP("DM",O4:O33,1,FALSE)</f>
        <v>DM</v>
      </c>
      <c r="P35" s="203" t="str">
        <f>VLOOKUP("DM",P4:P33,1,FALSE)</f>
        <v>DM</v>
      </c>
      <c r="Q35" s="203" t="str">
        <f>VLOOKUP("DM",Q4:Q33,1,FALSE)</f>
        <v>DM</v>
      </c>
      <c r="R35" s="203" t="str">
        <f>VLOOKUP("DM",R4:R33,1,FALSE)</f>
        <v>DM</v>
      </c>
      <c r="S35" s="203" t="str">
        <f>VLOOKUP("DM",S4:S33,1,FALSE)</f>
        <v>DM</v>
      </c>
      <c r="T35" s="203" t="str">
        <f>VLOOKUP("DM",T4:T33,1,FALSE)</f>
        <v>DM</v>
      </c>
      <c r="U35" s="203" t="str">
        <f>VLOOKUP("DM",U4:U33,1,FALSE)</f>
        <v>DM</v>
      </c>
      <c r="V35" s="203" t="str">
        <f>VLOOKUP("DM",V4:V33,1,FALSE)</f>
        <v>DM</v>
      </c>
      <c r="W35" s="203" t="str">
        <f>VLOOKUP("DM",W4:W33,1,FALSE)</f>
        <v>DM</v>
      </c>
      <c r="X35" s="203" t="str">
        <f>VLOOKUP("DM",X4:X33,1,FALSE)</f>
        <v>DM</v>
      </c>
      <c r="Y35" s="203" t="str">
        <f>VLOOKUP("DM",Y4:Y33,1,FALSE)</f>
        <v>DM</v>
      </c>
      <c r="Z35" s="203" t="str">
        <f>VLOOKUP("DM",Z4:Z33,1,FALSE)</f>
        <v>DM</v>
      </c>
      <c r="AA35" s="203" t="str">
        <f>VLOOKUP("DM",AA4:AA33,1,FALSE)</f>
        <v>DM</v>
      </c>
      <c r="AB35" s="203" t="str">
        <f>VLOOKUP("DM",AB4:AB33,1,FALSE)</f>
        <v>DM</v>
      </c>
      <c r="AC35" s="203" t="str">
        <f>VLOOKUP("DM",AC4:AC33,1,FALSE)</f>
        <v>DM</v>
      </c>
      <c r="AD35" s="203" t="str">
        <f>VLOOKUP("DM",AD4:AD33,1,FALSE)</f>
        <v>DM</v>
      </c>
      <c r="AE35" s="203" t="str">
        <f>VLOOKUP("DM",AE4:AE33,1,FALSE)</f>
        <v>DM</v>
      </c>
      <c r="AF35" s="203" t="str">
        <f>VLOOKUP("DM",AF4:AF33,1,FALSE)</f>
        <v>DM</v>
      </c>
      <c r="AG35" s="203" t="str">
        <f>VLOOKUP("DM",AG4:AG33,1,FALSE)</f>
        <v>DM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 t="e">
        <f>LTE()</f>
        <v>#NAME?</v>
      </c>
      <c r="B36" s="204" t="s">
        <v>44</v>
      </c>
      <c r="C36" s="203" t="str">
        <f>VLOOKUP("CS1",C5:C33,1,FALSE)</f>
        <v>CS1</v>
      </c>
      <c r="D36" s="203" t="str">
        <f>VLOOKUP("CS1",D5:D33,1,FALSE)</f>
        <v>CS1</v>
      </c>
      <c r="E36" s="203" t="str">
        <f>VLOOKUP("CS1",E5:E33,1,FALSE)</f>
        <v>CS1</v>
      </c>
      <c r="F36" s="203" t="str">
        <f>VLOOKUP("CS1",F5:F33,1,FALSE)</f>
        <v>CS1</v>
      </c>
      <c r="G36" s="203" t="str">
        <f>VLOOKUP("CS1",G5:G33,1,FALSE)</f>
        <v>CS1</v>
      </c>
      <c r="H36" s="203" t="str">
        <f>VLOOKUP("CS1",H5:H33,1,FALSE)</f>
        <v>CS1</v>
      </c>
      <c r="I36" s="203" t="str">
        <f>VLOOKUP("CS1",I5:I33,1,FALSE)</f>
        <v>CS1</v>
      </c>
      <c r="J36" s="203" t="str">
        <f>VLOOKUP("CS1",J5:J33,1,FALSE)</f>
        <v>CS1</v>
      </c>
      <c r="K36" s="203" t="str">
        <f>VLOOKUP("CS1",K5:K33,1,FALSE)</f>
        <v>CS1</v>
      </c>
      <c r="L36" s="203" t="str">
        <f>VLOOKUP("CS1",L5:L33,1,FALSE)</f>
        <v>CS1</v>
      </c>
      <c r="M36" s="203" t="str">
        <f>VLOOKUP("CS1",M5:M33,1,FALSE)</f>
        <v>CS1</v>
      </c>
      <c r="N36" s="203" t="str">
        <f>VLOOKUP("CS1",N5:N33,1,FALSE)</f>
        <v>CS1</v>
      </c>
      <c r="O36" s="203" t="str">
        <f>VLOOKUP("CS1",O5:O33,1,FALSE)</f>
        <v>CS1</v>
      </c>
      <c r="P36" s="203" t="str">
        <f>VLOOKUP("CS1",P5:P33,1,FALSE)</f>
        <v>CS1</v>
      </c>
      <c r="Q36" s="203" t="str">
        <f>VLOOKUP("CS1",Q5:Q33,1,FALSE)</f>
        <v>CS1</v>
      </c>
      <c r="R36" s="203" t="str">
        <f>VLOOKUP("CS1",R6:R33,1,FALSE)</f>
        <v>CS1</v>
      </c>
      <c r="S36" s="203" t="str">
        <f>VLOOKUP("CS1",S5:S33,1,FALSE)</f>
        <v>CS1</v>
      </c>
      <c r="T36" s="203" t="str">
        <f>VLOOKUP("CS1",T5:T33,1,FALSE)</f>
        <v>CS1</v>
      </c>
      <c r="U36" s="203" t="str">
        <f>VLOOKUP("CS1",U5:U33,1,FALSE)</f>
        <v>CS1</v>
      </c>
      <c r="V36" s="203" t="str">
        <f>VLOOKUP("CS1",V5:V33,1,FALSE)</f>
        <v>CS1</v>
      </c>
      <c r="W36" s="203" t="str">
        <f>VLOOKUP("CS1",W5:W33,1,FALSE)</f>
        <v>CS1</v>
      </c>
      <c r="X36" s="203" t="str">
        <f>VLOOKUP("CS1",X6:X33,1,FALSE)</f>
        <v>CS1</v>
      </c>
      <c r="Y36" s="203" t="str">
        <f>VLOOKUP("CS1",Y6:Y33,1,FALSE)</f>
        <v>CS1</v>
      </c>
      <c r="Z36" s="203" t="str">
        <f>VLOOKUP("CS1",Z5:Z33,1,FALSE)</f>
        <v>CS1</v>
      </c>
      <c r="AA36" s="203" t="str">
        <f>VLOOKUP("CS1",AA5:AA33,1,FALSE)</f>
        <v>CS1</v>
      </c>
      <c r="AB36" s="203" t="str">
        <f>VLOOKUP("CS1",AB5:AB33,1,FALSE)</f>
        <v>CS1</v>
      </c>
      <c r="AC36" s="203" t="str">
        <f>VLOOKUP("CS1",AC5:AC33,1,FALSE)</f>
        <v>CS1</v>
      </c>
      <c r="AD36" s="203" t="str">
        <f>VLOOKUP("CS1",AD6:AD33,1,FALSE)</f>
        <v>CS1</v>
      </c>
      <c r="AE36" s="203" t="str">
        <f>VLOOKUP("CS1",AE5:AE33,1,FALSE)</f>
        <v>CS1</v>
      </c>
      <c r="AF36" s="203" t="str">
        <f>VLOOKUP("CS1",AF5:AF33,1,FALSE)</f>
        <v>CS1</v>
      </c>
      <c r="AG36" s="203" t="str">
        <f>VLOOKUP("CS1",AG5:AG33,1,FALSE)</f>
        <v>CS1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5" t="s">
        <v>45</v>
      </c>
      <c r="C37" s="203" t="str">
        <f>VLOOKUP("CS2",C5:C33,1,FALSE)</f>
        <v>CS2</v>
      </c>
      <c r="D37" s="203" t="str">
        <f>VLOOKUP("CS2",D5:D33,1,FALSE)</f>
        <v>CS2</v>
      </c>
      <c r="E37" s="203" t="str">
        <f>VLOOKUP("CS2",E5:E33,1,FALSE)</f>
        <v>CS2</v>
      </c>
      <c r="F37" s="203" t="str">
        <f>VLOOKUP("CS2",F5:F33,1,FALSE)</f>
        <v>CS2</v>
      </c>
      <c r="G37" s="203" t="str">
        <f>VLOOKUP("CS2",G5:G33,1,FALSE)</f>
        <v>CS2</v>
      </c>
      <c r="H37" s="203" t="str">
        <f>VLOOKUP("CS2",H5:H33,1,FALSE)</f>
        <v>CS2</v>
      </c>
      <c r="I37" s="203" t="str">
        <f>VLOOKUP("CS2",I5:I33,1,FALSE)</f>
        <v>CS2</v>
      </c>
      <c r="J37" s="203" t="str">
        <f>VLOOKUP("CS2",J5:J33,1,FALSE)</f>
        <v>CS2</v>
      </c>
      <c r="K37" s="203" t="str">
        <f>VLOOKUP("CS2",K5:K33,1,FALSE)</f>
        <v>CS2</v>
      </c>
      <c r="L37" s="203" t="str">
        <f>VLOOKUP("CS2",L5:L33,1,FALSE)</f>
        <v>CS2</v>
      </c>
      <c r="M37" s="203" t="str">
        <f>VLOOKUP("CS2",M5:M33,1,FALSE)</f>
        <v>CS2</v>
      </c>
      <c r="N37" s="203" t="str">
        <f>VLOOKUP("CS2",N5:N33,1,FALSE)</f>
        <v>CS2</v>
      </c>
      <c r="O37" s="203" t="str">
        <f>VLOOKUP("CS2",O5:O33,1,FALSE)</f>
        <v>CS2</v>
      </c>
      <c r="P37" s="203" t="str">
        <f>VLOOKUP("CS2",P5:P33,1,FALSE)</f>
        <v>CS2</v>
      </c>
      <c r="Q37" s="203" t="str">
        <f>VLOOKUP("CS2",Q5:Q33,1,FALSE)</f>
        <v>CS2</v>
      </c>
      <c r="R37" s="203" t="str">
        <f>VLOOKUP("CS2",R6:R33,1,FALSE)</f>
        <v>CS2</v>
      </c>
      <c r="S37" s="203" t="str">
        <f>VLOOKUP("CS2",S5:S33,1,FALSE)</f>
        <v>CS2</v>
      </c>
      <c r="T37" s="203" t="str">
        <f>VLOOKUP("CS2",T5:T33,1,FALSE)</f>
        <v>CS2</v>
      </c>
      <c r="U37" s="203" t="str">
        <f>VLOOKUP("CS2",U5:U33,1,FALSE)</f>
        <v>CS2</v>
      </c>
      <c r="V37" s="203" t="str">
        <f>VLOOKUP("CS2",V5:V33,1,FALSE)</f>
        <v>CS2</v>
      </c>
      <c r="W37" s="203" t="str">
        <f>VLOOKUP("CS2",W5:W33,1,FALSE)</f>
        <v>CS2</v>
      </c>
      <c r="X37" s="203" t="str">
        <f>VLOOKUP("CS2",X6:X33,1,FALSE)</f>
        <v>CS2</v>
      </c>
      <c r="Y37" s="203" t="str">
        <f>VLOOKUP("CS2",Y6:Y33,1,FALSE)</f>
        <v>CS2</v>
      </c>
      <c r="Z37" s="203" t="str">
        <f>VLOOKUP("CS2",Z5:Z33,1,FALSE)</f>
        <v>CS2</v>
      </c>
      <c r="AA37" s="203" t="str">
        <f>VLOOKUP("CS2",AA5:AA33,1,FALSE)</f>
        <v>CS2</v>
      </c>
      <c r="AB37" s="203" t="str">
        <f>VLOOKUP("CS2",AB5:AB33,1,FALSE)</f>
        <v>CS2</v>
      </c>
      <c r="AC37" s="203" t="str">
        <f>VLOOKUP("CS2",AC5:AC33,1,FALSE)</f>
        <v>CS2</v>
      </c>
      <c r="AD37" s="203" t="str">
        <f>VLOOKUP("CS2",AD6:AD33,1,FALSE)</f>
        <v>CS2</v>
      </c>
      <c r="AE37" s="203" t="str">
        <f>VLOOKUP("CS2",AE5:AE33,1,FALSE)</f>
        <v>CS2</v>
      </c>
      <c r="AF37" s="203" t="str">
        <f>VLOOKUP("CS2",AF5:AF33,1,FALSE)</f>
        <v>CS2</v>
      </c>
      <c r="AG37" s="203" t="str">
        <f>VLOOKUP("CS2",AG5:AG33,1,FALSE)</f>
        <v>CS2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6" t="s">
        <v>50</v>
      </c>
      <c r="C38" s="203" t="str">
        <f>VLOOKUP("SB1",C5:C33,1,FALSE)</f>
        <v>SB1</v>
      </c>
      <c r="D38" s="203" t="str">
        <f>VLOOKUP("SB1",D5:D33,1,FALSE)</f>
        <v>SB1</v>
      </c>
      <c r="E38" s="203" t="str">
        <f>VLOOKUP("SB1",E5:E33,1,FALSE)</f>
        <v>SB1</v>
      </c>
      <c r="F38" s="203" t="str">
        <f>VLOOKUP("SB1",F5:F33,1,FALSE)</f>
        <v>SB1</v>
      </c>
      <c r="G38" s="203" t="str">
        <f>VLOOKUP("SB1",G5:G33,1,FALSE)</f>
        <v>SB1</v>
      </c>
      <c r="H38" s="203" t="str">
        <f>VLOOKUP("SB1",H5:H33,1,FALSE)</f>
        <v>SB1</v>
      </c>
      <c r="I38" s="203" t="str">
        <f>VLOOKUP("SB1",I5:I33,1,FALSE)</f>
        <v>SB1</v>
      </c>
      <c r="J38" s="203" t="str">
        <f>VLOOKUP("SB1",J5:J33,1,FALSE)</f>
        <v>SB1</v>
      </c>
      <c r="K38" s="203" t="str">
        <f>VLOOKUP("SB1",K5:K33,1,FALSE)</f>
        <v>SB1</v>
      </c>
      <c r="L38" s="203" t="str">
        <f>VLOOKUP("SB1",L5:L33,1,FALSE)</f>
        <v>SB1</v>
      </c>
      <c r="M38" s="203" t="str">
        <f>VLOOKUP("SB1",M5:M33,1,FALSE)</f>
        <v>SB1</v>
      </c>
      <c r="N38" s="203" t="str">
        <f>VLOOKUP("SB1",N5:N33,1,FALSE)</f>
        <v>SB1</v>
      </c>
      <c r="O38" s="203" t="str">
        <f>VLOOKUP("SB1",O5:O33,1,FALSE)</f>
        <v>SB1</v>
      </c>
      <c r="P38" s="203" t="str">
        <f>VLOOKUP("SB1",P5:P33,1,FALSE)</f>
        <v>SB1</v>
      </c>
      <c r="Q38" s="203" t="str">
        <f>VLOOKUP("SB1",Q5:Q33,1,FALSE)</f>
        <v>SB1</v>
      </c>
      <c r="R38" s="203" t="str">
        <f>VLOOKUP("SB1",R6:R33,1,FALSE)</f>
        <v>SB1</v>
      </c>
      <c r="S38" s="203" t="str">
        <f>VLOOKUP("SB1",S5:S33,1,FALSE)</f>
        <v>SB1</v>
      </c>
      <c r="T38" s="203" t="str">
        <f>VLOOKUP("SB1",T5:T33,1,FALSE)</f>
        <v>SB1</v>
      </c>
      <c r="U38" s="203" t="str">
        <f>VLOOKUP("SB1",U5:U33,1,FALSE)</f>
        <v>SB1</v>
      </c>
      <c r="V38" s="203" t="str">
        <f>VLOOKUP("SB1",V5:V33,1,FALSE)</f>
        <v>SB1</v>
      </c>
      <c r="W38" s="203" t="str">
        <f>VLOOKUP("SB1",W5:W33,1,FALSE)</f>
        <v>SB1</v>
      </c>
      <c r="X38" s="203" t="str">
        <f>VLOOKUP("SB1",X6:X33,1,FALSE)</f>
        <v>SB1</v>
      </c>
      <c r="Y38" s="203" t="str">
        <f>VLOOKUP("SB1",Y6:Y33,1,FALSE)</f>
        <v>SB1</v>
      </c>
      <c r="Z38" s="203" t="str">
        <f>VLOOKUP("SB1",Z5:Z33,1,FALSE)</f>
        <v>SB1</v>
      </c>
      <c r="AA38" s="203" t="e">
        <f>VLOOKUP("SB1",AA5:AA33,1,FALSE)</f>
        <v>#N/A</v>
      </c>
      <c r="AB38" s="203" t="e">
        <f>VLOOKUP("SB1",AB5:AB33,1,FALSE)</f>
        <v>#N/A</v>
      </c>
      <c r="AC38" s="203" t="str">
        <f>VLOOKUP("SB1",AC5:AC33,1,FALSE)</f>
        <v>SB1</v>
      </c>
      <c r="AD38" s="203" t="str">
        <f>VLOOKUP("SB1",AD6:AD33,1,FALSE)</f>
        <v>SB1</v>
      </c>
      <c r="AE38" s="203" t="str">
        <f>VLOOKUP("SB1",AE5:AE33,1,FALSE)</f>
        <v>SB1</v>
      </c>
      <c r="AF38" s="203" t="e">
        <f>VLOOKUP("SB1",AF5:AF33,1,FALSE)</f>
        <v>#N/A</v>
      </c>
      <c r="AG38" s="203" t="str">
        <f>VLOOKUP("SB1",AG5:AG33,1,FALSE)</f>
        <v>SB1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  <row r="39" ht="19.5" customHeight="1" spans="1:68">
      <c r="A39" s="19"/>
      <c r="B39" s="207" t="s">
        <v>56</v>
      </c>
      <c r="C39" s="203" t="str">
        <f>VLOOKUP("SB2",C5:C33,1,FALSE)</f>
        <v>SB2</v>
      </c>
      <c r="D39" s="203" t="str">
        <f>VLOOKUP("SB2",D5:D33,1,FALSE)</f>
        <v>SB2</v>
      </c>
      <c r="E39" s="203" t="str">
        <f>VLOOKUP("SB2",E5:E33,1,FALSE)</f>
        <v>SB2</v>
      </c>
      <c r="F39" s="203" t="str">
        <f>VLOOKUP("SB2",F5:F33,1,FALSE)</f>
        <v>SB2</v>
      </c>
      <c r="G39" s="203" t="str">
        <f>VLOOKUP("SB2",G5:G33,1,FALSE)</f>
        <v>SB2</v>
      </c>
      <c r="H39" s="203" t="str">
        <f>VLOOKUP("SB2",H5:H33,1,FALSE)</f>
        <v>SB2</v>
      </c>
      <c r="I39" s="203" t="str">
        <f>VLOOKUP("SB2",I5:I33,1,FALSE)</f>
        <v>SB2</v>
      </c>
      <c r="J39" s="203" t="str">
        <f>VLOOKUP("SB2",J5:J33,1,FALSE)</f>
        <v>SB2</v>
      </c>
      <c r="K39" s="203" t="str">
        <f>VLOOKUP("SB2",K5:K33,1,FALSE)</f>
        <v>SB2</v>
      </c>
      <c r="L39" s="203" t="str">
        <f>VLOOKUP("SB2",L5:L33,1,FALSE)</f>
        <v>SB2</v>
      </c>
      <c r="M39" s="203" t="str">
        <f>VLOOKUP("SB2",M5:M33,1,FALSE)</f>
        <v>SB2</v>
      </c>
      <c r="N39" s="203" t="str">
        <f>VLOOKUP("SB2",N5:N33,1,FALSE)</f>
        <v>SB2</v>
      </c>
      <c r="O39" s="203" t="str">
        <f>VLOOKUP("SB2",O5:O33,1,FALSE)</f>
        <v>SB2</v>
      </c>
      <c r="P39" s="203" t="str">
        <f>VLOOKUP("SB2",P5:P33,1,FALSE)</f>
        <v>SB2</v>
      </c>
      <c r="Q39" s="203" t="str">
        <f>VLOOKUP("SB2",Q5:Q33,1,FALSE)</f>
        <v>SB2</v>
      </c>
      <c r="R39" s="203" t="str">
        <f>VLOOKUP("SB2",R6:R33,1,FALSE)</f>
        <v>SB2</v>
      </c>
      <c r="S39" s="203" t="str">
        <f>VLOOKUP("SB2",S5:S33,1,FALSE)</f>
        <v>SB2</v>
      </c>
      <c r="T39" s="203" t="e">
        <f>VLOOKUP("SB2",T5:T33,1,FALSE)</f>
        <v>#N/A</v>
      </c>
      <c r="U39" s="203" t="e">
        <f>VLOOKUP("SB2",U5:U33,1,FALSE)</f>
        <v>#N/A</v>
      </c>
      <c r="V39" s="203" t="str">
        <f>VLOOKUP("SB2",V5:V33,1,FALSE)</f>
        <v>SB2</v>
      </c>
      <c r="W39" s="203" t="str">
        <f>VLOOKUP("SB2",W5:W33,1,FALSE)</f>
        <v>SB2</v>
      </c>
      <c r="X39" s="203" t="str">
        <f>VLOOKUP("SB2",X6:X33,1,FALSE)</f>
        <v>SB2</v>
      </c>
      <c r="Y39" s="203" t="str">
        <f>VLOOKUP("SB2",Y6:Y33,1,FALSE)</f>
        <v>SB2</v>
      </c>
      <c r="Z39" s="203" t="str">
        <f>VLOOKUP("SB2",Z5:Z33,1,FALSE)</f>
        <v>SB2</v>
      </c>
      <c r="AA39" s="203" t="e">
        <f>VLOOKUP("SB2",AA5:AA33,1,FALSE)</f>
        <v>#N/A</v>
      </c>
      <c r="AB39" s="203" t="e">
        <f>VLOOKUP("SB2",AB5:AB33,1,FALSE)</f>
        <v>#N/A</v>
      </c>
      <c r="AC39" s="203" t="str">
        <f>VLOOKUP("SB2",AC5:AC33,1,FALSE)</f>
        <v>SB2</v>
      </c>
      <c r="AD39" s="203" t="str">
        <f>VLOOKUP("SB2",AD6:AD33,1,FALSE)</f>
        <v>SB2</v>
      </c>
      <c r="AE39" s="203" t="e">
        <f>VLOOKUP("SB2",AE5:AE33,1,FALSE)</f>
        <v>#N/A</v>
      </c>
      <c r="AF39" s="203" t="str">
        <f>VLOOKUP("SB2",AF5:AF33,1,FALSE)</f>
        <v>SB2</v>
      </c>
      <c r="AG39" s="203" t="str">
        <f>VLOOKUP("SB2",AG5:AG33,1,FALSE)</f>
        <v>SB2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/>
      <c r="B40" s="208" t="s">
        <v>62</v>
      </c>
      <c r="C40" s="203" t="str">
        <f>VLOOKUP("AE",C5:C33,1,FALSE)</f>
        <v>AE</v>
      </c>
      <c r="D40" s="203" t="str">
        <f>VLOOKUP("AE",D5:D33,1,FALSE)</f>
        <v>AE</v>
      </c>
      <c r="E40" s="203" t="str">
        <f>VLOOKUP("AE",E5:E33,1,FALSE)</f>
        <v>AE</v>
      </c>
      <c r="F40" s="203" t="str">
        <f>VLOOKUP("AE",F5:F33,1,FALSE)</f>
        <v>AE</v>
      </c>
      <c r="G40" s="203" t="str">
        <f>VLOOKUP("AE",G5:G33,1,FALSE)</f>
        <v>AE</v>
      </c>
      <c r="H40" s="203" t="str">
        <f>VLOOKUP("AE",H5:H33,1,FALSE)</f>
        <v>AE</v>
      </c>
      <c r="I40" s="203" t="str">
        <f>VLOOKUP("AE",I5:I33,1,FALSE)</f>
        <v>AE</v>
      </c>
      <c r="J40" s="203" t="str">
        <f>VLOOKUP("AE",J5:J33,1,FALSE)</f>
        <v>AE</v>
      </c>
      <c r="K40" s="203" t="str">
        <f>VLOOKUP("AE",K5:K33,1,FALSE)</f>
        <v>AE</v>
      </c>
      <c r="L40" s="203" t="str">
        <f>VLOOKUP("AE",L5:L33,1,FALSE)</f>
        <v>AE</v>
      </c>
      <c r="M40" s="203" t="str">
        <f>VLOOKUP("AE",M5:M33,1,FALSE)</f>
        <v>AE</v>
      </c>
      <c r="N40" s="203" t="str">
        <f>VLOOKUP("AE",N5:N33,1,FALSE)</f>
        <v>AE</v>
      </c>
      <c r="O40" s="203" t="str">
        <f>VLOOKUP("AE",O5:O33,1,FALSE)</f>
        <v>AE</v>
      </c>
      <c r="P40" s="203" t="str">
        <f>VLOOKUP("AE",P5:P33,1,FALSE)</f>
        <v>AE</v>
      </c>
      <c r="Q40" s="203" t="str">
        <f>VLOOKUP("AE",Q5:Q33,1,FALSE)</f>
        <v>AE</v>
      </c>
      <c r="R40" s="203" t="str">
        <f>VLOOKUP("AE",R6:R33,1,FALSE)</f>
        <v>AE</v>
      </c>
      <c r="S40" s="203" t="str">
        <f>VLOOKUP("AE",S5:S33,1,FALSE)</f>
        <v>AE</v>
      </c>
      <c r="T40" s="203" t="str">
        <f>VLOOKUP("AE",T5:T33,1,FALSE)</f>
        <v>AE</v>
      </c>
      <c r="U40" s="203" t="str">
        <f>VLOOKUP("AE",U5:U33,1,FALSE)</f>
        <v>AE</v>
      </c>
      <c r="V40" s="203" t="str">
        <f>VLOOKUP("AE",V5:V33,1,FALSE)</f>
        <v>AE</v>
      </c>
      <c r="W40" s="203" t="str">
        <f>VLOOKUP("AE",W5:W33,1,FALSE)</f>
        <v>AE</v>
      </c>
      <c r="X40" s="203" t="str">
        <f>VLOOKUP("AE",X6:X33,1,FALSE)</f>
        <v>AE</v>
      </c>
      <c r="Y40" s="203" t="str">
        <f>VLOOKUP("AE",Y6:Y33,1,FALSE)</f>
        <v>AE</v>
      </c>
      <c r="Z40" s="203" t="str">
        <f>VLOOKUP("AE",Z5:Z33,1,FALSE)</f>
        <v>AE</v>
      </c>
      <c r="AA40" s="203" t="str">
        <f>VLOOKUP("AE",AA5:AA33,1,FALSE)</f>
        <v>AE</v>
      </c>
      <c r="AB40" s="203" t="str">
        <f>VLOOKUP("AE",AB5:AB33,1,FALSE)</f>
        <v>AE</v>
      </c>
      <c r="AC40" s="203" t="str">
        <f>VLOOKUP("AE",AC5:AC33,1,FALSE)</f>
        <v>AE</v>
      </c>
      <c r="AD40" s="203" t="str">
        <f>VLOOKUP("AE",AD6:AD33,1,FALSE)</f>
        <v>AE</v>
      </c>
      <c r="AE40" s="203" t="str">
        <f>VLOOKUP("AE",AE5:AE33,1,FALSE)</f>
        <v>AE</v>
      </c>
      <c r="AF40" s="203" t="str">
        <f>VLOOKUP("AE",AF5:AF33,1,FALSE)</f>
        <v>AE</v>
      </c>
      <c r="AG40" s="203" t="str">
        <f>VLOOKUP("AE",AG5:AG33,1,FALSE)</f>
        <v>AE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</sheetData>
  <mergeCells count="1">
    <mergeCell ref="C1:S1"/>
  </mergeCells>
  <conditionalFormatting sqref="C3:AG33">
    <cfRule type="expression" dxfId="135" priority="16">
      <formula>WEEKDAY(C$3,2)&gt;5</formula>
    </cfRule>
  </conditionalFormatting>
  <conditionalFormatting sqref="AA4:AA40 C5:Z40 AB5:AG40">
    <cfRule type="cellIs" dxfId="136" priority="1" operator="equal">
      <formula>"B"</formula>
    </cfRule>
    <cfRule type="cellIs" dxfId="136" priority="2" operator="equal">
      <formula>"AL"</formula>
    </cfRule>
    <cfRule type="cellIs" dxfId="137" priority="3" operator="equal">
      <formula>"DM"</formula>
    </cfRule>
    <cfRule type="cellIs" dxfId="138" priority="4" operator="equal">
      <formula>"CS1"</formula>
    </cfRule>
    <cfRule type="cellIs" dxfId="139" priority="5" operator="equal">
      <formula>"CS2"</formula>
    </cfRule>
    <cfRule type="cellIs" dxfId="140" priority="6" operator="equal">
      <formula>"SB1"</formula>
    </cfRule>
    <cfRule type="cellIs" dxfId="141" priority="7" operator="equal">
      <formula>"SB2"</formula>
    </cfRule>
    <cfRule type="cellIs" dxfId="142" priority="8" operator="equal">
      <formula>"AE"</formula>
    </cfRule>
  </conditionalFormatting>
  <conditionalFormatting sqref="AA4:AA33 C5:Z33 AB5:AG33">
    <cfRule type="cellIs" dxfId="136" priority="10" operator="equal">
      <formula>"DB"</formula>
    </cfRule>
    <cfRule type="containsText" dxfId="143" priority="11" operator="between" text="$AM">
      <formula>NOT(ISERROR(SEARCH("$AM",C4)))</formula>
    </cfRule>
    <cfRule type="containsText" dxfId="144" priority="12" operator="between" text="$PM">
      <formula>NOT(ISERROR(SEARCH("$PM",C4)))</formula>
    </cfRule>
    <cfRule type="containsText" dxfId="145" priority="13" operator="between" text="$L">
      <formula>NOT(ISERROR(SEARCH("$L",C4)))</formula>
    </cfRule>
    <cfRule type="containsText" dxfId="146" priority="14" operator="between" text="$BTP">
      <formula>NOT(ISERROR(SEARCH("$BTP",C4)))</formula>
    </cfRule>
    <cfRule type="containsText" dxfId="147" priority="15" operator="between" text="$M">
      <formula>NOT(ISERROR(SEARCH("$M",C4)))</formula>
    </cfRule>
    <cfRule type="containsText" dxfId="148" priority="17" operator="between" text="$N">
      <formula>NOT(ISERROR(SEARCH("$N",C4)))</formula>
    </cfRule>
    <cfRule type="containsText" dxfId="149" priority="18" operator="between" text="$FC">
      <formula>NOT(ISERROR(SEARCH("$FC",C4)))</formula>
    </cfRule>
    <cfRule type="containsText" dxfId="150" priority="19" operator="between" text="OAL">
      <formula>NOT(ISERROR(SEARCH("OAL",C4)))</formula>
    </cfRule>
    <cfRule type="containsText" dxfId="151" priority="20" operator="between" text="S+">
      <formula>NOT(ISERROR(SEARCH("S+",C4)))</formula>
    </cfRule>
    <cfRule type="containsText" dxfId="152" priority="21" operator="between" text="EX-D">
      <formula>NOT(ISERROR(SEARCH("EX-D",C4)))</formula>
    </cfRule>
  </conditionalFormatting>
  <conditionalFormatting sqref="C5:R31 S5:S32 T5:AE31 AF5:AF32 AG5:AG31">
    <cfRule type="containsText" dxfId="153" priority="22" operator="between" text="VACC">
      <formula>NOT(ISERROR(SEARCH("VACC",C5)))</formula>
    </cfRule>
  </conditionalFormatting>
  <conditionalFormatting sqref="BO5:BP10 BO12:BP33">
    <cfRule type="cellIs" dxfId="154" priority="9" operator="lessThan">
      <formula>1</formula>
    </cfRule>
  </conditionalFormatting>
  <dataValidations count="2">
    <dataValidation type="list" allowBlank="1" sqref="C5:Q5 S5:W5 Y5:AC5 AE5:AG5 C6:Z6 AB6:AG6 D9:G9 I9:M9 O9:W9 Y9:AG9 C10:E10 G10:V10 X10 Z10:AG10 C11:P11 R11:AG11 C12:V12 X12:AG12 P15:Y15 AA15:AG15 P16:Q16 S16 U16:AG16 C17:H17 J17:AG17 C18:AG18 C19 E19:AG19 C20:M20 O20:Q20 S20:AG20 C21:P21 R21:X21 Z21:AB21 AD21:AG21 C22:AA22 AC22 AE22 C23 F23 H23 J23:N23 P23:Q23 S23:W23 Y23:AG23 C24:G24 I24 K24 M24:V24 X24:AB24 AD24:AG24 C25:D25 F25:K25 M25:W25 Y25:AG25 C26 E26:K26 M26:N26 P26:U26 W26 Y26:Z26 AB26:AG26 C27:D27 F27:V27 X27 Z27:AC27 AE27:AG27 C28:N28 P28:AG28 C29:O29 Q29:AG29 C30:Z30 C31:H31 J31:N31 P31:R31 T31:X31 Z31 C32:R32 T32:W32 Y32:AG32 C33:AG33 Q13:AG14 AB30:AG31 C7:AG8 C13:O14 C15:N16" showDropDown="1">
      <formula1>'Setting key Duty'!$B$7:$B$56</formula1>
    </dataValidation>
    <dataValidation type="list" allowBlank="1" sqref="C34:AG40" showDropDown="1">
      <formula1>'Setting key Duty'!$B$7:$B$23</formula1>
    </dataValidation>
  </dataValidations>
  <pageMargins left="0.75" right="0.75" top="1" bottom="1" header="0.5" footer="0.5"/>
  <headerFooter/>
  <legacyDrawing r:id="rId2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P40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10.6285714285714" customWidth="1"/>
    <col min="13" max="17" width="9.24761904761905" customWidth="1"/>
    <col min="18" max="18" width="10.3809523809524" customWidth="1"/>
    <col min="19" max="33" width="9.24761904761905" customWidth="1"/>
    <col min="34" max="40" width="9.38095238095238" customWidth="1" outlineLevel="1"/>
    <col min="41" max="41" width="6.75238095238095" customWidth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0</v>
      </c>
      <c r="B1" s="123" t="s">
        <v>229</v>
      </c>
      <c r="C1" s="610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2"/>
      <c r="D2" s="131"/>
      <c r="E2" s="131" t="s">
        <v>230</v>
      </c>
      <c r="F2" s="131" t="s">
        <v>231</v>
      </c>
      <c r="G2" s="131"/>
      <c r="H2" s="635" t="s">
        <v>232</v>
      </c>
      <c r="I2" s="131"/>
      <c r="J2" s="131" t="s">
        <v>233</v>
      </c>
      <c r="K2" s="131" t="s">
        <v>234</v>
      </c>
      <c r="L2" s="131" t="s">
        <v>235</v>
      </c>
      <c r="M2" s="133" t="s">
        <v>236</v>
      </c>
      <c r="N2" s="133" t="s">
        <v>237</v>
      </c>
      <c r="O2" s="133" t="s">
        <v>238</v>
      </c>
      <c r="P2" s="131" t="s">
        <v>239</v>
      </c>
      <c r="Q2" s="131" t="s">
        <v>240</v>
      </c>
      <c r="R2" s="131" t="s">
        <v>241</v>
      </c>
      <c r="S2" s="133" t="s">
        <v>242</v>
      </c>
      <c r="T2" s="133" t="s">
        <v>243</v>
      </c>
      <c r="U2" s="631"/>
      <c r="V2" s="133"/>
      <c r="W2" s="132"/>
      <c r="X2" s="131" t="s">
        <v>244</v>
      </c>
      <c r="Y2" s="132" t="s">
        <v>245</v>
      </c>
      <c r="Z2" s="131" t="s">
        <v>246</v>
      </c>
      <c r="AA2" s="131" t="s">
        <v>247</v>
      </c>
      <c r="AB2" s="133" t="s">
        <v>248</v>
      </c>
      <c r="AC2" s="631"/>
      <c r="AD2" s="140"/>
      <c r="AE2" s="131" t="s">
        <v>249</v>
      </c>
      <c r="AF2" s="131" t="s">
        <v>250</v>
      </c>
      <c r="AG2" s="133" t="s">
        <v>251</v>
      </c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44958</v>
      </c>
      <c r="D3" s="140">
        <f>C3+1</f>
        <v>44959</v>
      </c>
      <c r="E3" s="140">
        <f>D3+1</f>
        <v>44960</v>
      </c>
      <c r="F3" s="140">
        <f>E3+1</f>
        <v>44961</v>
      </c>
      <c r="G3" s="140">
        <f>F3+1</f>
        <v>44962</v>
      </c>
      <c r="H3" s="140">
        <f>G3+1</f>
        <v>44963</v>
      </c>
      <c r="I3" s="140">
        <f>H3+1</f>
        <v>44964</v>
      </c>
      <c r="J3" s="140">
        <f>I3+1</f>
        <v>44965</v>
      </c>
      <c r="K3" s="140">
        <f>J3+1</f>
        <v>44966</v>
      </c>
      <c r="L3" s="140">
        <f>K3+1</f>
        <v>44967</v>
      </c>
      <c r="M3" s="140">
        <f>L3+1</f>
        <v>44968</v>
      </c>
      <c r="N3" s="140">
        <f>M3+1</f>
        <v>44969</v>
      </c>
      <c r="O3" s="140">
        <f>N3+1</f>
        <v>44970</v>
      </c>
      <c r="P3" s="140">
        <f>O3+1</f>
        <v>44971</v>
      </c>
      <c r="Q3" s="140">
        <f>P3+1</f>
        <v>44972</v>
      </c>
      <c r="R3" s="140">
        <f>Q3+1</f>
        <v>44973</v>
      </c>
      <c r="S3" s="140">
        <f>R3+1</f>
        <v>44974</v>
      </c>
      <c r="T3" s="140">
        <f>S3+1</f>
        <v>44975</v>
      </c>
      <c r="U3" s="140">
        <f>T3+1</f>
        <v>44976</v>
      </c>
      <c r="V3" s="140">
        <f>U3+1</f>
        <v>44977</v>
      </c>
      <c r="W3" s="140">
        <f>V3+1</f>
        <v>44978</v>
      </c>
      <c r="X3" s="140">
        <f>W3+1</f>
        <v>44979</v>
      </c>
      <c r="Y3" s="140">
        <f>X3+1</f>
        <v>44980</v>
      </c>
      <c r="Z3" s="140">
        <f>Y3+1</f>
        <v>44981</v>
      </c>
      <c r="AA3" s="140">
        <f>Z3+1</f>
        <v>44982</v>
      </c>
      <c r="AB3" s="140">
        <f>AA3+1</f>
        <v>44983</v>
      </c>
      <c r="AC3" s="140">
        <f>AB3+1</f>
        <v>44984</v>
      </c>
      <c r="AD3" s="140">
        <f>AC3+1</f>
        <v>44985</v>
      </c>
      <c r="AE3" s="140">
        <f>AD3+1</f>
        <v>44986</v>
      </c>
      <c r="AF3" s="140">
        <f>AE3+1</f>
        <v>44987</v>
      </c>
      <c r="AG3" s="140">
        <f>AF3+1</f>
        <v>44988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Wed</v>
      </c>
      <c r="D4" s="147" t="str">
        <f>TEXT(D3,"ddd")</f>
        <v>Thu</v>
      </c>
      <c r="E4" s="147" t="str">
        <f>TEXT(E3,"ddd")</f>
        <v>Fri</v>
      </c>
      <c r="F4" s="147" t="str">
        <f>TEXT(F3,"ddd")</f>
        <v>Sat</v>
      </c>
      <c r="G4" s="147" t="str">
        <f>TEXT(G3,"ddd")</f>
        <v>Sun</v>
      </c>
      <c r="H4" s="147" t="str">
        <f>TEXT(H3,"ddd")</f>
        <v>Mon</v>
      </c>
      <c r="I4" s="147" t="str">
        <f>TEXT(I3,"ddd")</f>
        <v>Tue</v>
      </c>
      <c r="J4" s="147" t="str">
        <f>TEXT(J3,"ddd")</f>
        <v>Wed</v>
      </c>
      <c r="K4" s="147" t="str">
        <f>TEXT(K3,"ddd")</f>
        <v>Thu</v>
      </c>
      <c r="L4" s="147" t="str">
        <f>TEXT(L3,"ddd")</f>
        <v>Fri</v>
      </c>
      <c r="M4" s="147" t="str">
        <f>TEXT(M3,"ddd")</f>
        <v>Sat</v>
      </c>
      <c r="N4" s="147" t="str">
        <f>TEXT(N3,"ddd")</f>
        <v>Sun</v>
      </c>
      <c r="O4" s="147" t="str">
        <f>TEXT(O3,"ddd")</f>
        <v>Mon</v>
      </c>
      <c r="P4" s="147" t="str">
        <f>TEXT(P3,"ddd")</f>
        <v>Tue</v>
      </c>
      <c r="Q4" s="147" t="str">
        <f>TEXT(Q3,"ddd")</f>
        <v>Wed</v>
      </c>
      <c r="R4" s="147" t="str">
        <f>TEXT(R3,"ddd")</f>
        <v>Thu</v>
      </c>
      <c r="S4" s="147" t="str">
        <f>TEXT(S3,"ddd")</f>
        <v>Fri</v>
      </c>
      <c r="T4" s="147" t="str">
        <f>TEXT(T3,"ddd")</f>
        <v>Sat</v>
      </c>
      <c r="U4" s="147" t="str">
        <f>TEXT(U3,"ddd")</f>
        <v>Sun</v>
      </c>
      <c r="V4" s="147" t="str">
        <f>TEXT(V3,"ddd")</f>
        <v>Mon</v>
      </c>
      <c r="W4" s="147" t="str">
        <f>TEXT(W3,"ddd")</f>
        <v>Tue</v>
      </c>
      <c r="X4" s="147" t="str">
        <f>TEXT(X3,"ddd")</f>
        <v>Wed</v>
      </c>
      <c r="Y4" s="147" t="str">
        <f>TEXT(Y3,"ddd")</f>
        <v>Thu</v>
      </c>
      <c r="Z4" s="147" t="str">
        <f>TEXT(Z3,"ddd")</f>
        <v>Fri</v>
      </c>
      <c r="AA4" s="147" t="str">
        <f>TEXT(AA3,"ddd")</f>
        <v>Sat</v>
      </c>
      <c r="AB4" s="147" t="str">
        <f>TEXT(AB3,"ddd")</f>
        <v>Sun</v>
      </c>
      <c r="AC4" s="147" t="str">
        <f>TEXT(AC3,"ddd")</f>
        <v>Mon</v>
      </c>
      <c r="AD4" s="147" t="str">
        <f>TEXT(AD3,"ddd")</f>
        <v>Tue</v>
      </c>
      <c r="AE4" s="147" t="str">
        <f>TEXT(AE3,"ddd")</f>
        <v>Wed</v>
      </c>
      <c r="AF4" s="147" t="str">
        <f>TEXT(AF3,"ddd")</f>
        <v>Thu</v>
      </c>
      <c r="AG4" s="147" t="str">
        <f>TEXT(AG3,"ddd")</f>
        <v>Fri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14" t="s">
        <v>41</v>
      </c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55" t="s">
        <v>252</v>
      </c>
      <c r="S5" s="186"/>
      <c r="T5" s="186"/>
      <c r="U5" s="186"/>
      <c r="V5" s="186"/>
      <c r="W5" s="155" t="s">
        <v>253</v>
      </c>
      <c r="Y5" s="155" t="s">
        <v>254</v>
      </c>
      <c r="Z5" s="186"/>
      <c r="AA5" s="186"/>
      <c r="AB5" s="186"/>
      <c r="AC5" s="186"/>
      <c r="AE5" s="186"/>
      <c r="AF5" s="155"/>
      <c r="AG5" s="186"/>
      <c r="AH5" s="157">
        <f>COUNTIF($C5:$AG5,AH$4)</f>
        <v>0</v>
      </c>
      <c r="AI5" s="157">
        <f>COUNTIF($C5:$AG5,AI$4)</f>
        <v>0</v>
      </c>
      <c r="AJ5" s="157">
        <f>COUNTIF($C5:$AG5,AJ$4)</f>
        <v>0</v>
      </c>
      <c r="AK5" s="157">
        <f>COUNTIF($C5:$AG5,AK$4)</f>
        <v>0</v>
      </c>
      <c r="AL5" s="157">
        <f>COUNTIF($C5:$AE5,AL$4)</f>
        <v>0</v>
      </c>
      <c r="AM5" s="157">
        <f>COUNTIF($C5:$AG5,AM$4)</f>
        <v>0</v>
      </c>
      <c r="AN5" s="157">
        <f>COUNTIF($C5:$AG5,AN$4)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0</v>
      </c>
      <c r="AV5" s="104">
        <f>BF5+BG5+BI5+BD5+BB5+AZ5+BK5</f>
        <v>3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1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COUNTIF(A5:AH5,"*$PM*")</f>
        <v>1</v>
      </c>
      <c r="BH5" s="159">
        <f>BG5*('Setting key Duty'!$I$9)</f>
        <v>0.125</v>
      </c>
      <c r="BI5" s="159">
        <f>COUNTIF(A5:AH5,"*$AM*")</f>
        <v>1</v>
      </c>
      <c r="BJ5" s="159">
        <f>BI5*('Setting key Duty'!$I$12+'Setting key Duty'!$I$8)</f>
        <v>0.4375</v>
      </c>
      <c r="BK5" s="159">
        <f>COUNTIF(A5:AH5,"*$FC*")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14" t="s">
        <v>49</v>
      </c>
      <c r="C6" s="186"/>
      <c r="D6" s="186"/>
      <c r="E6" s="186"/>
      <c r="F6" s="186"/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55"/>
      <c r="W6" s="155"/>
      <c r="X6" s="155"/>
      <c r="Y6" s="155"/>
      <c r="Z6" s="155"/>
      <c r="AA6" s="7"/>
      <c r="AB6" s="155"/>
      <c r="AC6" s="155"/>
      <c r="AD6" s="155"/>
      <c r="AE6" s="155"/>
      <c r="AF6" s="155"/>
      <c r="AG6" s="186"/>
      <c r="AH6" s="157">
        <f>COUNTIF($C6:$AG6,AH$4)</f>
        <v>0</v>
      </c>
      <c r="AI6" s="157">
        <f>COUNTIF($C6:$AG6,AI$4)</f>
        <v>0</v>
      </c>
      <c r="AJ6" s="157">
        <f>COUNTIF($C6:$AG6,AJ$4)</f>
        <v>0</v>
      </c>
      <c r="AK6" s="157">
        <f>COUNTIF($C6:$AG6,AK$4)</f>
        <v>0</v>
      </c>
      <c r="AL6" s="159">
        <f>COUNTIF($C6:$AE6,AL$4)</f>
        <v>0</v>
      </c>
      <c r="AM6" s="157">
        <f>COUNTIF($C6:$AG6,AM$4)</f>
        <v>0</v>
      </c>
      <c r="AN6" s="157">
        <f>COUNTIF($C6:$AG6,AN$4)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0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COUNTIF(C6:AE6,"*BRT*")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COUNTIF(AF6:AH6,"*$N*")</f>
        <v>0</v>
      </c>
      <c r="BG6" s="159">
        <f>COUNTIF(A6:AH6,"*$PM*")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COUNTIF(A6:AH6,"*$FC*")</f>
        <v>0</v>
      </c>
      <c r="BL6" s="159">
        <f>BK6*('Setting key Duty'!$J$11+'Setting key Duty'!$I$8)</f>
        <v>0</v>
      </c>
      <c r="BM6" s="159">
        <f>COUNTIF($C6:$AE6,BM$4)</f>
        <v>0</v>
      </c>
      <c r="BN6" s="159">
        <f>COUNTIF($C6:$AE6,BN$4)</f>
        <v>0</v>
      </c>
      <c r="BO6" s="159">
        <f>COUNTIF($C6:$AE6,BO$4)</f>
        <v>0</v>
      </c>
      <c r="BP6" s="160"/>
    </row>
    <row r="7" ht="19.5" customHeight="1" spans="1:68">
      <c r="A7" s="19"/>
      <c r="B7" s="639" t="s">
        <v>54</v>
      </c>
      <c r="C7" s="186"/>
      <c r="D7" s="186"/>
      <c r="E7" s="572"/>
      <c r="F7" s="572"/>
      <c r="G7" s="572"/>
      <c r="H7" s="572"/>
      <c r="I7" s="572"/>
      <c r="J7" s="572"/>
      <c r="K7" s="572"/>
      <c r="L7" s="572"/>
      <c r="M7" s="572"/>
      <c r="N7" s="637"/>
      <c r="O7" s="637"/>
      <c r="P7" s="572"/>
      <c r="Q7" s="572"/>
      <c r="R7" s="572"/>
      <c r="S7" s="572"/>
      <c r="T7" s="572"/>
      <c r="U7" s="572"/>
      <c r="V7" s="637"/>
      <c r="W7" s="637"/>
      <c r="X7" s="637"/>
      <c r="Y7" s="637"/>
      <c r="Z7" s="637"/>
      <c r="AA7" s="637"/>
      <c r="AB7" s="637"/>
      <c r="AC7" s="637"/>
      <c r="AD7" s="637"/>
      <c r="AE7" s="637"/>
      <c r="AF7" s="637"/>
      <c r="AG7" s="572"/>
      <c r="AH7" s="157">
        <f>COUNTIF($C7:$AG7,AH$4)</f>
        <v>0</v>
      </c>
      <c r="AI7" s="157">
        <f>COUNTIF($C7:$AG7,AI$4)</f>
        <v>0</v>
      </c>
      <c r="AJ7" s="157">
        <f>COUNTIF($C7:$AG7,AJ$4)</f>
        <v>0</v>
      </c>
      <c r="AK7" s="157">
        <f>COUNTIF($C7:$AG7,AK$4)</f>
        <v>0</v>
      </c>
      <c r="AL7" s="159">
        <f>COUNTIF($C7:$AE7,AL$4)</f>
        <v>0</v>
      </c>
      <c r="AM7" s="157">
        <f>COUNTIF($C7:$AG7,AM$4)</f>
        <v>0</v>
      </c>
      <c r="AN7" s="157">
        <f>COUNTIF($C7:$AG7,AN$4)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0</v>
      </c>
      <c r="AV7" s="104">
        <f>BF7+BG7+BI7+BD7+BB7+AZ7+BK7</f>
        <v>0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COUNTIF(A7:AH7,"*$PM*")</f>
        <v>0</v>
      </c>
      <c r="BH7" s="159">
        <f>BG7*('Setting key Duty'!$I$9)</f>
        <v>0</v>
      </c>
      <c r="BI7" s="159">
        <f>COUNTIF(A7:AH7,"*$AM*")</f>
        <v>0</v>
      </c>
      <c r="BJ7" s="159">
        <f>BI7*('Setting key Duty'!$I$12+'Setting key Duty'!$I$8)</f>
        <v>0</v>
      </c>
      <c r="BK7" s="159">
        <f>COUNTIF(A7:AH7,"*$FC*")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9.5" customHeight="1" spans="1:68">
      <c r="A8" s="19"/>
      <c r="B8" s="14" t="s">
        <v>58</v>
      </c>
      <c r="C8" s="186"/>
      <c r="D8" s="186"/>
      <c r="E8" s="186"/>
      <c r="F8" s="186"/>
      <c r="G8" s="186"/>
      <c r="H8" s="186"/>
      <c r="I8" s="186"/>
      <c r="J8" s="186"/>
      <c r="K8" s="186"/>
      <c r="L8" s="186"/>
      <c r="M8" s="186"/>
      <c r="N8" s="186"/>
      <c r="O8" s="186"/>
      <c r="P8" s="186"/>
      <c r="Q8" s="186"/>
      <c r="R8" s="186"/>
      <c r="S8" s="186"/>
      <c r="T8" s="186"/>
      <c r="U8" s="186"/>
      <c r="V8" s="155"/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86"/>
      <c r="AH8" s="157">
        <f>COUNTIF($C8:$AG8,AH$4)</f>
        <v>0</v>
      </c>
      <c r="AI8" s="157">
        <f>COUNTIF($C8:$AG8,AI$4)</f>
        <v>0</v>
      </c>
      <c r="AJ8" s="157">
        <f>COUNTIF($C8:$AG8,AJ$4)</f>
        <v>0</v>
      </c>
      <c r="AK8" s="157">
        <f>COUNTIF($C8:$AG8,AK$4)</f>
        <v>0</v>
      </c>
      <c r="AL8" s="159">
        <f>COUNTIF($C8:$AE8,AL$4)</f>
        <v>0</v>
      </c>
      <c r="AM8" s="157">
        <f>COUNTIF($C8:$AG8,AM$4)</f>
        <v>0</v>
      </c>
      <c r="AN8" s="157">
        <f>COUNTIF($C8:$AG8,AN$4)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0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COUNTIF(AF8:AH8,"*$N*")</f>
        <v>0</v>
      </c>
      <c r="BG8" s="159">
        <f>COUNTIF(A8:AH8,"*$PM*")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COUNTIF(A8:AH8,"*$FC*")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19.5" customHeight="1" spans="1:68">
      <c r="A9" s="19"/>
      <c r="B9" s="14" t="s">
        <v>61</v>
      </c>
      <c r="D9" s="186"/>
      <c r="E9" s="636" t="s">
        <v>256</v>
      </c>
      <c r="F9" s="155"/>
      <c r="G9" s="186"/>
      <c r="H9" s="2"/>
      <c r="I9" s="186" t="s">
        <v>217</v>
      </c>
      <c r="J9" s="186"/>
      <c r="K9" s="186"/>
      <c r="L9" s="186"/>
      <c r="M9" s="155"/>
      <c r="N9" s="15"/>
      <c r="O9" s="155"/>
      <c r="P9" s="186" t="s">
        <v>177</v>
      </c>
      <c r="Q9" s="155" t="s">
        <v>168</v>
      </c>
      <c r="R9" s="186"/>
      <c r="S9" s="186"/>
      <c r="T9" s="186"/>
      <c r="U9" s="186"/>
      <c r="V9" s="155"/>
      <c r="W9" s="155" t="s">
        <v>257</v>
      </c>
      <c r="Y9" s="155" t="s">
        <v>45</v>
      </c>
      <c r="Z9" s="155"/>
      <c r="AA9" s="155" t="s">
        <v>44</v>
      </c>
      <c r="AB9" s="155"/>
      <c r="AC9" s="155"/>
      <c r="AD9" s="155" t="s">
        <v>50</v>
      </c>
      <c r="AE9" s="155" t="s">
        <v>255</v>
      </c>
      <c r="AF9" s="155"/>
      <c r="AG9" s="186" t="s">
        <v>45</v>
      </c>
      <c r="AH9" s="157">
        <f>COUNTIF($C9:$AG9,AH$4)</f>
        <v>0</v>
      </c>
      <c r="AI9" s="157">
        <f>COUNTIF($C9:$AG9,AI$4)</f>
        <v>1</v>
      </c>
      <c r="AJ9" s="157">
        <f>COUNTIF($C9:$AG9,AJ$4)</f>
        <v>2</v>
      </c>
      <c r="AK9" s="157">
        <f>COUNTIF($C9:$AG9,AK$4)</f>
        <v>1</v>
      </c>
      <c r="AL9" s="159">
        <f>COUNTIF($C9:$AE9,AL$4)</f>
        <v>0</v>
      </c>
      <c r="AM9" s="157">
        <f>COUNTIF($C9:$AG9,AM$4)</f>
        <v>0</v>
      </c>
      <c r="AN9" s="157">
        <f>COUNTIF($C9:$AG9,AN$4)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4</v>
      </c>
      <c r="AV9" s="104">
        <f>BF9+BG9+BI9+BD9+BB9+AZ9+BK9</f>
        <v>5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1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COUNTIF(A9:AH9,"*$PM*")</f>
        <v>1</v>
      </c>
      <c r="BH9" s="159">
        <f>BG9*('Setting key Duty'!$I$9)</f>
        <v>0.125</v>
      </c>
      <c r="BI9" s="159">
        <f>COUNTIF(A9:AH9,"*$AM*")</f>
        <v>3</v>
      </c>
      <c r="BJ9" s="159">
        <f>BI9*('Setting key Duty'!$I$12+'Setting key Duty'!$I$8)</f>
        <v>1.3125</v>
      </c>
      <c r="BK9" s="159">
        <f>COUNTIF(A9:AH9,"*$FC*")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0</v>
      </c>
      <c r="BP9" s="160"/>
    </row>
    <row r="10" ht="19.5" customHeight="1" spans="1:68">
      <c r="A10" s="19"/>
      <c r="B10" s="14" t="s">
        <v>67</v>
      </c>
      <c r="C10" s="186" t="s">
        <v>45</v>
      </c>
      <c r="D10" s="186"/>
      <c r="E10" s="186" t="s">
        <v>44</v>
      </c>
      <c r="G10" s="186" t="s">
        <v>44</v>
      </c>
      <c r="H10" s="186"/>
      <c r="I10" s="186" t="s">
        <v>48</v>
      </c>
      <c r="J10" s="186"/>
      <c r="K10" s="186"/>
      <c r="L10" s="186"/>
      <c r="M10" s="186"/>
      <c r="N10" s="186"/>
      <c r="O10" s="186"/>
      <c r="P10" s="186"/>
      <c r="Q10" s="186"/>
      <c r="R10" s="186" t="s">
        <v>48</v>
      </c>
      <c r="S10" s="186"/>
      <c r="T10" s="186"/>
      <c r="U10" s="186"/>
      <c r="V10" s="155" t="s">
        <v>44</v>
      </c>
      <c r="X10" s="155" t="s">
        <v>44</v>
      </c>
      <c r="Z10" s="155"/>
      <c r="AA10" s="155" t="s">
        <v>45</v>
      </c>
      <c r="AB10" s="155"/>
      <c r="AC10" s="155"/>
      <c r="AD10" s="155"/>
      <c r="AE10" s="155"/>
      <c r="AF10" s="155" t="s">
        <v>48</v>
      </c>
      <c r="AG10" s="186"/>
      <c r="AH10" s="157">
        <f>COUNTIF($C10:$AG10,AH$4)</f>
        <v>3</v>
      </c>
      <c r="AI10" s="157">
        <f>COUNTIF($C10:$AG10,AI$4)</f>
        <v>4</v>
      </c>
      <c r="AJ10" s="157">
        <f>COUNTIF($C10:$AG10,AJ$4)</f>
        <v>2</v>
      </c>
      <c r="AK10" s="157">
        <f>COUNTIF($C10:$AG10,AK$4)</f>
        <v>0</v>
      </c>
      <c r="AL10" s="159">
        <f>COUNTIF($C10:$AE10,AL$4)</f>
        <v>0</v>
      </c>
      <c r="AM10" s="157">
        <f>COUNTIF($C10:$AG10,AM$4)</f>
        <v>0</v>
      </c>
      <c r="AN10" s="157">
        <f>COUNTIF($C10:$AG10,AN$4)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9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COUNTIF(A10:AH10,"*$FC*")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14" t="s">
        <v>139</v>
      </c>
      <c r="C11" s="186"/>
      <c r="D11" s="186"/>
      <c r="E11" s="186" t="s">
        <v>50</v>
      </c>
      <c r="F11" s="155"/>
      <c r="G11" s="155"/>
      <c r="H11" s="186" t="s">
        <v>45</v>
      </c>
      <c r="I11" s="186"/>
      <c r="J11" s="186" t="s">
        <v>48</v>
      </c>
      <c r="K11" s="186"/>
      <c r="L11" s="155"/>
      <c r="M11" s="186" t="s">
        <v>45</v>
      </c>
      <c r="N11" s="186"/>
      <c r="O11" s="186"/>
      <c r="P11" s="186" t="s">
        <v>50</v>
      </c>
      <c r="R11" s="155" t="s">
        <v>169</v>
      </c>
      <c r="S11" s="186" t="s">
        <v>48</v>
      </c>
      <c r="T11" s="186"/>
      <c r="U11" s="186" t="s">
        <v>44</v>
      </c>
      <c r="V11" s="155"/>
      <c r="W11" s="155" t="s">
        <v>48</v>
      </c>
      <c r="X11" s="155"/>
      <c r="Y11" s="155" t="s">
        <v>50</v>
      </c>
      <c r="Z11" s="155"/>
      <c r="AA11" s="155"/>
      <c r="AB11" s="155"/>
      <c r="AC11" s="155"/>
      <c r="AD11" s="155" t="s">
        <v>45</v>
      </c>
      <c r="AE11" s="155"/>
      <c r="AF11" s="155" t="s">
        <v>44</v>
      </c>
      <c r="AG11" s="186"/>
      <c r="AH11" s="157">
        <f>COUNTIF($C11:$AG11,AH$4)</f>
        <v>3</v>
      </c>
      <c r="AI11" s="157">
        <f>COUNTIF($C11:$AG11,AI$4)</f>
        <v>2</v>
      </c>
      <c r="AJ11" s="157">
        <f>COUNTIF($C11:$AG11,AJ$4)</f>
        <v>3</v>
      </c>
      <c r="AK11" s="157">
        <f>COUNTIF($C11:$AG11,AK$4)</f>
        <v>3</v>
      </c>
      <c r="AL11" s="159">
        <f>COUNTIF($C11:$AH11,AK$4)</f>
        <v>3</v>
      </c>
      <c r="AM11" s="157">
        <f>COUNTIF($C11:$AG11,AM$4)</f>
        <v>0</v>
      </c>
      <c r="AN11" s="157">
        <f>COUNTIF($C11:$AG11,AN$4)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11</v>
      </c>
      <c r="AV11" s="104">
        <f>BF11+BG11+BI11+BD11+BB11+AZ11+BK11</f>
        <v>1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159">
        <f>COUNTIF(A11:AH11,"*$BTP*")</f>
        <v>0</v>
      </c>
      <c r="BA11" s="159">
        <f>COUNTIF(AF11:AI11,"*$BTP*")</f>
        <v>0</v>
      </c>
      <c r="BB11" s="159">
        <f>COUNTIF(A11:AH11,"*$L*")</f>
        <v>0</v>
      </c>
      <c r="BC11" s="159">
        <f>COUNTIF(AF11:AI11,"*$L*")</f>
        <v>0</v>
      </c>
      <c r="BD11" s="159">
        <f>COUNTIF(A11:AH11,"*$M*")</f>
        <v>0</v>
      </c>
      <c r="BE11" s="159">
        <f>COUNTIF(AF11:AI11,"*$M*")</f>
        <v>0</v>
      </c>
      <c r="BF11" s="159">
        <f>BE11*('Setting key Duty'!$I$8+'Setting key Duty'!$I$9+'Setting key Duty'!$I$12)</f>
        <v>0</v>
      </c>
      <c r="BG11" s="159">
        <f>COUNTIF(A11:AH11,"*$PM*")</f>
        <v>0</v>
      </c>
      <c r="BH11" s="159">
        <f>COUNTIF(AF11:AI11,"*$PM*")</f>
        <v>0</v>
      </c>
      <c r="BI11" s="159">
        <f>COUNTIF(A11:AH11,"*$AM*")</f>
        <v>1</v>
      </c>
      <c r="BJ11" s="159">
        <f>COUNTIF(AF11:AI11,"*$AM*")</f>
        <v>0</v>
      </c>
      <c r="BK11" s="159">
        <f>COUNTIF(A11:AH11,"*$FC*")</f>
        <v>0</v>
      </c>
      <c r="BL11" s="159">
        <f>COUNTIF(C11:AI11,"*$FC*")</f>
        <v>0</v>
      </c>
      <c r="BM11" s="159">
        <f>BL11*('Setting key Duty'!$J$11+'Setting key Duty'!$I$8)</f>
        <v>0</v>
      </c>
      <c r="BN11" s="159">
        <f>COUNTIF($C11:$AH11,BM$4)</f>
        <v>0</v>
      </c>
      <c r="BO11" s="159">
        <f>COUNTIF($C11:$AH11,BN$4)</f>
        <v>0</v>
      </c>
      <c r="BP11" s="159">
        <f>COUNTIF($C11:$AH11,BO$4)</f>
        <v>0</v>
      </c>
    </row>
    <row r="12" ht="19.5" customHeight="1" spans="1:68">
      <c r="A12" s="19"/>
      <c r="B12" s="14" t="s">
        <v>70</v>
      </c>
      <c r="C12" s="186"/>
      <c r="D12" s="186" t="s">
        <v>44</v>
      </c>
      <c r="E12" s="186"/>
      <c r="F12" s="186"/>
      <c r="G12" s="155" t="s">
        <v>45</v>
      </c>
      <c r="H12" s="186"/>
      <c r="I12" s="186" t="s">
        <v>44</v>
      </c>
      <c r="J12" s="186"/>
      <c r="K12" s="155" t="s">
        <v>48</v>
      </c>
      <c r="L12" s="186"/>
      <c r="M12" s="186"/>
      <c r="N12" s="186"/>
      <c r="O12" s="186" t="s">
        <v>44</v>
      </c>
      <c r="P12" s="186"/>
      <c r="Q12" s="186"/>
      <c r="R12" s="186" t="s">
        <v>45</v>
      </c>
      <c r="S12" s="186"/>
      <c r="T12" s="186"/>
      <c r="U12" s="186" t="s">
        <v>48</v>
      </c>
      <c r="V12" s="155"/>
      <c r="X12" s="155" t="s">
        <v>45</v>
      </c>
      <c r="Y12" s="155"/>
      <c r="Z12" s="155" t="s">
        <v>50</v>
      </c>
      <c r="AA12" s="155"/>
      <c r="AB12" s="155"/>
      <c r="AC12" s="155"/>
      <c r="AD12" s="155"/>
      <c r="AE12" s="155"/>
      <c r="AF12" s="155"/>
      <c r="AG12" s="186"/>
      <c r="AH12" s="157">
        <f>COUNTIF($C12:$AG12,AH$4)</f>
        <v>2</v>
      </c>
      <c r="AI12" s="157">
        <f>COUNTIF($C12:$AG12,AI$4)</f>
        <v>3</v>
      </c>
      <c r="AJ12" s="157">
        <f>COUNTIF($C12:$AG12,AJ$4)</f>
        <v>3</v>
      </c>
      <c r="AK12" s="157">
        <f>COUNTIF($C12:$AG12,AK$4)</f>
        <v>1</v>
      </c>
      <c r="AL12" s="159">
        <f>COUNTIF($C12:$AE12,AL$4)</f>
        <v>0</v>
      </c>
      <c r="AM12" s="157">
        <f>COUNTIF($C12:$AG12,AM$4)</f>
        <v>0</v>
      </c>
      <c r="AN12" s="157">
        <f>COUNTIF($C12:$AG12,AN$4)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>
        <v>1</v>
      </c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-0.5</v>
      </c>
      <c r="AU12" s="104">
        <f>AH12+AI12+AJ12+AK12+AM12+AN12</f>
        <v>9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COUNTIF(C12:AE12,"*BRT*")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COUNTIF(AF12:AH12,"*$N*")</f>
        <v>0</v>
      </c>
      <c r="BG12" s="159">
        <f>COUNTIF(A12:AH12,"*$PM*")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COUNTIF(A12:AH12,"*$FC*")</f>
        <v>0</v>
      </c>
      <c r="BL12" s="159">
        <f>BK12*('Setting key Duty'!$J$11+'Setting key Duty'!$I$8)</f>
        <v>0</v>
      </c>
      <c r="BM12" s="159">
        <f>COUNTIF($C12:$AE12,BM$4)</f>
        <v>0</v>
      </c>
      <c r="BN12" s="159">
        <f>COUNTIF($C12:$AE12,BN$4)</f>
        <v>0</v>
      </c>
      <c r="BO12" s="159">
        <f>COUNTIF($C12:$AE12,BO$4)</f>
        <v>0</v>
      </c>
      <c r="BP12" s="160"/>
    </row>
    <row r="13" ht="19.5" customHeight="1" spans="1:68">
      <c r="A13" s="19"/>
      <c r="B13" s="14" t="s">
        <v>73</v>
      </c>
      <c r="C13" s="186" t="s">
        <v>48</v>
      </c>
      <c r="D13" s="186"/>
      <c r="E13" s="186" t="s">
        <v>45</v>
      </c>
      <c r="F13" s="186"/>
      <c r="G13" s="155" t="s">
        <v>48</v>
      </c>
      <c r="H13" s="155"/>
      <c r="I13" s="186" t="s">
        <v>258</v>
      </c>
      <c r="J13" s="155" t="s">
        <v>44</v>
      </c>
      <c r="K13" s="186"/>
      <c r="L13" s="155" t="s">
        <v>48</v>
      </c>
      <c r="M13" s="186"/>
      <c r="N13" s="155"/>
      <c r="O13" s="155" t="s">
        <v>259</v>
      </c>
      <c r="P13" s="20"/>
      <c r="Q13" s="186" t="s">
        <v>57</v>
      </c>
      <c r="R13" s="186"/>
      <c r="S13" s="186" t="s">
        <v>42</v>
      </c>
      <c r="T13" s="186" t="s">
        <v>45</v>
      </c>
      <c r="U13" s="186"/>
      <c r="V13" s="155" t="s">
        <v>45</v>
      </c>
      <c r="W13" s="155" t="s">
        <v>47</v>
      </c>
      <c r="X13" s="155" t="s">
        <v>50</v>
      </c>
      <c r="Y13" s="155" t="s">
        <v>47</v>
      </c>
      <c r="Z13" s="155" t="s">
        <v>260</v>
      </c>
      <c r="AA13" s="155"/>
      <c r="AB13" s="155"/>
      <c r="AC13" s="155" t="s">
        <v>48</v>
      </c>
      <c r="AD13" s="155"/>
      <c r="AE13" s="155" t="s">
        <v>255</v>
      </c>
      <c r="AF13" s="155"/>
      <c r="AG13" s="186"/>
      <c r="AH13" s="157">
        <f>COUNTIF($C13:$AG13,AH$4)</f>
        <v>4</v>
      </c>
      <c r="AI13" s="157">
        <f>COUNTIF($C13:$AG13,AI$4)</f>
        <v>1</v>
      </c>
      <c r="AJ13" s="157">
        <f>COUNTIF($C13:$AG13,AJ$4)</f>
        <v>3</v>
      </c>
      <c r="AK13" s="157">
        <f>COUNTIF($C13:$AG13,AK$4)</f>
        <v>1</v>
      </c>
      <c r="AL13" s="159">
        <f>COUNTIF($C13:$AE13,AL$4)</f>
        <v>0</v>
      </c>
      <c r="AM13" s="157">
        <f>COUNTIF($C13:$AG13,AM$4)</f>
        <v>0</v>
      </c>
      <c r="AN13" s="157">
        <f>COUNTIF($C13:$AG13,AN$4)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9</v>
      </c>
      <c r="AV13" s="104">
        <f>BF13+BG13+BI13+BD13+BB13+AZ13+BK13</f>
        <v>3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COUNTIF(C13:AE13,"*BRT*")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2</v>
      </c>
      <c r="BE13" s="159">
        <f>BD13*('Setting key Duty'!$I$8+'Setting key Duty'!$I$9+'Setting key Duty'!$I$12)</f>
        <v>1.125</v>
      </c>
      <c r="BF13" s="159">
        <f>COUNTIF(AF13:AH13,"*$N*")</f>
        <v>0</v>
      </c>
      <c r="BG13" s="159">
        <f>COUNTIF(A13:AH13,"*$PM*")</f>
        <v>0</v>
      </c>
      <c r="BH13" s="159">
        <f>BG13*('Setting key Duty'!$I$9)</f>
        <v>0</v>
      </c>
      <c r="BI13" s="159">
        <f>COUNTIF(A13:AH13,"*$AM*")</f>
        <v>1</v>
      </c>
      <c r="BJ13" s="159">
        <f>BI13*('Setting key Duty'!$I$12+'Setting key Duty'!$I$8)</f>
        <v>0.4375</v>
      </c>
      <c r="BK13" s="159">
        <f>COUNTIF(A13:AH13,"*$FC*")</f>
        <v>0</v>
      </c>
      <c r="BL13" s="159">
        <f>BK13*('Setting key Duty'!$J$11+'Setting key Duty'!$I$8)</f>
        <v>0</v>
      </c>
      <c r="BM13" s="159">
        <f>COUNTIF($C13:$AE13,BM$4)</f>
        <v>0</v>
      </c>
      <c r="BN13" s="159">
        <f>COUNTIF($C13:$AE13,BN$4)</f>
        <v>0</v>
      </c>
      <c r="BO13" s="159">
        <f>COUNTIF($C13:$AE13,BO$4)</f>
        <v>2</v>
      </c>
      <c r="BP13" s="160"/>
    </row>
    <row r="14" ht="19.5" customHeight="1" spans="1:68">
      <c r="A14" s="19"/>
      <c r="B14" s="14" t="s">
        <v>78</v>
      </c>
      <c r="C14" s="186" t="s">
        <v>57</v>
      </c>
      <c r="D14" s="186"/>
      <c r="E14" s="186" t="s">
        <v>62</v>
      </c>
      <c r="F14" s="186"/>
      <c r="G14" s="186"/>
      <c r="H14" s="155"/>
      <c r="I14" s="186" t="s">
        <v>62</v>
      </c>
      <c r="J14" s="186"/>
      <c r="K14" s="155" t="s">
        <v>62</v>
      </c>
      <c r="L14" s="186"/>
      <c r="M14" s="186"/>
      <c r="N14" s="186"/>
      <c r="O14" s="186" t="s">
        <v>62</v>
      </c>
      <c r="P14" s="20"/>
      <c r="Q14" s="186" t="s">
        <v>62</v>
      </c>
      <c r="R14" s="186"/>
      <c r="S14" s="186" t="s">
        <v>62</v>
      </c>
      <c r="T14" s="155"/>
      <c r="U14" s="186" t="s">
        <v>62</v>
      </c>
      <c r="V14" s="155"/>
      <c r="W14" s="155" t="s">
        <v>50</v>
      </c>
      <c r="X14" s="155"/>
      <c r="Y14" s="155" t="s">
        <v>62</v>
      </c>
      <c r="Z14" s="155"/>
      <c r="AA14" s="155"/>
      <c r="AB14" s="155"/>
      <c r="AC14" s="155" t="s">
        <v>62</v>
      </c>
      <c r="AD14" s="155" t="s">
        <v>120</v>
      </c>
      <c r="AE14" s="155" t="s">
        <v>255</v>
      </c>
      <c r="AF14" s="155"/>
      <c r="AG14" s="186" t="s">
        <v>56</v>
      </c>
      <c r="AH14" s="157">
        <f>COUNTIF($C14:$AG14,AH$4)</f>
        <v>0</v>
      </c>
      <c r="AI14" s="157">
        <f>COUNTIF($C14:$AG14,AI$4)</f>
        <v>0</v>
      </c>
      <c r="AJ14" s="157">
        <f>COUNTIF($C14:$AG14,AJ$4)</f>
        <v>0</v>
      </c>
      <c r="AK14" s="157">
        <f>COUNTIF($C14:$AG14,AK$4)</f>
        <v>1</v>
      </c>
      <c r="AL14" s="159">
        <f>COUNTIF($C14:$AE14,AL$4)</f>
        <v>0</v>
      </c>
      <c r="AM14" s="157">
        <f>COUNTIF($C14:$AG14,AM$4)</f>
        <v>9</v>
      </c>
      <c r="AN14" s="157">
        <f>COUNTIF($C14:$AG14,AN$4)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>
        <v>1</v>
      </c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-0.5</v>
      </c>
      <c r="AU14" s="104">
        <f>AH14+AI14+AJ14+AK14+AM14+AN14</f>
        <v>10</v>
      </c>
      <c r="AV14" s="104">
        <f>BF14+BG14+BI14+BD14+BB14+AZ14+BK14</f>
        <v>1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COUNTIF(C14:AE14,"*BRT*")</f>
        <v>1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COUNTIF(AF14:AH14,"*$N*")</f>
        <v>0</v>
      </c>
      <c r="BG14" s="159">
        <f>COUNTIF(A14:AH14,"*$PM*")</f>
        <v>1</v>
      </c>
      <c r="BH14" s="159">
        <f>BG14*('Setting key Duty'!$I$9)</f>
        <v>0.125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COUNTIF(A14:AH14,"*$FC*")</f>
        <v>0</v>
      </c>
      <c r="BL14" s="159">
        <f>BK14*('Setting key Duty'!$J$11+'Setting key Duty'!$I$8)</f>
        <v>0</v>
      </c>
      <c r="BM14" s="159">
        <f>COUNTIF($C14:$AE14,BM$4)</f>
        <v>0</v>
      </c>
      <c r="BN14" s="159">
        <f>COUNTIF($C14:$AE14,BN$4)</f>
        <v>0</v>
      </c>
      <c r="BO14" s="159">
        <f>COUNTIF($C14:$AE14,BO$4)</f>
        <v>0</v>
      </c>
      <c r="BP14" s="160"/>
    </row>
    <row r="15" ht="19.5" customHeight="1" spans="1:68">
      <c r="A15" s="19"/>
      <c r="B15" s="14" t="s">
        <v>82</v>
      </c>
      <c r="C15" s="186"/>
      <c r="D15" s="186" t="s">
        <v>261</v>
      </c>
      <c r="E15" s="186"/>
      <c r="F15" s="186" t="s">
        <v>48</v>
      </c>
      <c r="G15" s="155"/>
      <c r="H15" s="155" t="s">
        <v>50</v>
      </c>
      <c r="I15" s="186"/>
      <c r="J15" s="186" t="s">
        <v>262</v>
      </c>
      <c r="K15" s="636" t="s">
        <v>169</v>
      </c>
      <c r="L15" s="155" t="s">
        <v>45</v>
      </c>
      <c r="M15" s="186"/>
      <c r="N15" s="186"/>
      <c r="O15" s="20"/>
      <c r="P15" s="186" t="s">
        <v>199</v>
      </c>
      <c r="Q15" s="186" t="s">
        <v>57</v>
      </c>
      <c r="R15" s="186"/>
      <c r="S15" s="186"/>
      <c r="T15" s="186"/>
      <c r="U15" s="155" t="s">
        <v>45</v>
      </c>
      <c r="V15" s="155"/>
      <c r="W15" s="155" t="s">
        <v>263</v>
      </c>
      <c r="X15" s="155" t="s">
        <v>48</v>
      </c>
      <c r="Y15" s="155" t="s">
        <v>264</v>
      </c>
      <c r="AA15" s="155"/>
      <c r="AB15" s="155"/>
      <c r="AC15" s="155"/>
      <c r="AD15" s="155"/>
      <c r="AE15" s="155" t="s">
        <v>255</v>
      </c>
      <c r="AF15" s="155"/>
      <c r="AG15" s="186"/>
      <c r="AH15" s="157">
        <f>COUNTIF($C15:$AG15,AH$4)</f>
        <v>2</v>
      </c>
      <c r="AI15" s="157">
        <f>COUNTIF($C15:$AG15,AI$4)</f>
        <v>0</v>
      </c>
      <c r="AJ15" s="157">
        <f>COUNTIF($C15:$AG15,AJ$4)</f>
        <v>2</v>
      </c>
      <c r="AK15" s="157">
        <f>COUNTIF($C15:$AG15,AK$4)</f>
        <v>1</v>
      </c>
      <c r="AL15" s="159">
        <f>COUNTIF($C15:$AE15,AL$4)</f>
        <v>0</v>
      </c>
      <c r="AM15" s="157">
        <f>COUNTIF($C15:$AG15,AM$4)</f>
        <v>0</v>
      </c>
      <c r="AN15" s="157">
        <f>COUNTIF($C15:$AG15,AN$4)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5</v>
      </c>
      <c r="AV15" s="104">
        <f>BF15+BG15+BI15+BD15+BB15+AZ15+BK15</f>
        <v>6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COUNTIF(C15:AE15,"*BRT*")</f>
        <v>0</v>
      </c>
      <c r="AZ15" s="159">
        <f>COUNTIF(A15:AH15,"*$BTP*")</f>
        <v>1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COUNTIF(AF15:AH15,"*$N*")</f>
        <v>0</v>
      </c>
      <c r="BG15" s="159">
        <f>COUNTIF(A15:AH15,"*$PM*")</f>
        <v>2</v>
      </c>
      <c r="BH15" s="159">
        <f>BG15*('Setting key Duty'!$I$9)</f>
        <v>0.25</v>
      </c>
      <c r="BI15" s="159">
        <f>COUNTIF(A15:AH15,"*$AM*")</f>
        <v>3</v>
      </c>
      <c r="BJ15" s="159">
        <f>BI15*('Setting key Duty'!$I$12+'Setting key Duty'!$I$8)</f>
        <v>1.3125</v>
      </c>
      <c r="BK15" s="159">
        <f>COUNTIF(A15:AH15,"*$FC*")</f>
        <v>0</v>
      </c>
      <c r="BL15" s="159">
        <f>BK15*('Setting key Duty'!$J$11+'Setting key Duty'!$I$8)</f>
        <v>0</v>
      </c>
      <c r="BM15" s="159">
        <f>COUNTIF($C15:$AE15,BM$4)</f>
        <v>0</v>
      </c>
      <c r="BN15" s="159">
        <f>COUNTIF($C15:$AE15,BN$4)</f>
        <v>0</v>
      </c>
      <c r="BO15" s="159">
        <f>COUNTIF($C15:$AE15,BO$4)</f>
        <v>0</v>
      </c>
      <c r="BP15" s="160"/>
    </row>
    <row r="16" ht="19.5" customHeight="1" spans="1:68">
      <c r="A16" s="19"/>
      <c r="B16" s="14" t="s">
        <v>86</v>
      </c>
      <c r="C16" s="186" t="s">
        <v>50</v>
      </c>
      <c r="D16" s="186"/>
      <c r="E16" s="186" t="s">
        <v>56</v>
      </c>
      <c r="F16" s="186" t="s">
        <v>50</v>
      </c>
      <c r="G16" s="155"/>
      <c r="H16" s="186" t="s">
        <v>56</v>
      </c>
      <c r="I16" s="186"/>
      <c r="J16" s="186" t="s">
        <v>50</v>
      </c>
      <c r="K16" s="186"/>
      <c r="L16" s="186"/>
      <c r="M16" s="186"/>
      <c r="N16" s="186" t="s">
        <v>56</v>
      </c>
      <c r="O16" s="20"/>
      <c r="P16" s="186" t="s">
        <v>62</v>
      </c>
      <c r="Q16" s="186"/>
      <c r="R16" s="20"/>
      <c r="S16" s="186" t="s">
        <v>56</v>
      </c>
      <c r="U16" s="186"/>
      <c r="V16" s="155" t="s">
        <v>50</v>
      </c>
      <c r="W16" s="155" t="s">
        <v>56</v>
      </c>
      <c r="X16" s="155" t="s">
        <v>62</v>
      </c>
      <c r="Y16" s="155"/>
      <c r="Z16" s="186" t="s">
        <v>62</v>
      </c>
      <c r="AA16" s="155"/>
      <c r="AB16" s="155"/>
      <c r="AC16" s="155" t="s">
        <v>50</v>
      </c>
      <c r="AD16" s="155" t="s">
        <v>56</v>
      </c>
      <c r="AE16" s="155"/>
      <c r="AF16" s="155" t="s">
        <v>62</v>
      </c>
      <c r="AG16" s="186"/>
      <c r="AH16" s="157">
        <f>COUNTIF($C16:$AG16,AH$4)</f>
        <v>0</v>
      </c>
      <c r="AI16" s="157">
        <f>COUNTIF($C16:$AG16,AI$4)</f>
        <v>0</v>
      </c>
      <c r="AJ16" s="157">
        <f>COUNTIF($C16:$AG16,AJ$4)</f>
        <v>0</v>
      </c>
      <c r="AK16" s="157">
        <f>COUNTIF($C16:$AG16,AK$4)</f>
        <v>5</v>
      </c>
      <c r="AL16" s="159">
        <f>COUNTIF($C16:$AE16,AL$4)</f>
        <v>6</v>
      </c>
      <c r="AM16" s="157">
        <f>COUNTIF($C16:$AG16,AM$4)</f>
        <v>4</v>
      </c>
      <c r="AN16" s="157">
        <f>COUNTIF($C16:$AG16,AN$4)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9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COUNTIF(C16:AE16,"*BRT*")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COUNTIF(AF16:AH16,"*$N*")</f>
        <v>0</v>
      </c>
      <c r="BG16" s="159">
        <f>COUNTIF(A16:AH16,"*$PM*")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COUNTIF(A16:AH16,"*$FC*")</f>
        <v>0</v>
      </c>
      <c r="BL16" s="159">
        <f>BK16*('Setting key Duty'!$J$11+'Setting key Duty'!$I$8)</f>
        <v>0</v>
      </c>
      <c r="BM16" s="159">
        <f>COUNTIF($C16:$AE16,BM$4)</f>
        <v>0</v>
      </c>
      <c r="BN16" s="159">
        <f>COUNTIF($C16:$AE16,BN$4)</f>
        <v>0</v>
      </c>
      <c r="BO16" s="159">
        <f>COUNTIF($C16:$AE16,BO$4)</f>
        <v>0</v>
      </c>
      <c r="BP16" s="160"/>
    </row>
    <row r="17" ht="19.5" customHeight="1" spans="1:68">
      <c r="A17" s="19"/>
      <c r="B17" s="14" t="s">
        <v>87</v>
      </c>
      <c r="C17" s="186" t="s">
        <v>57</v>
      </c>
      <c r="D17" s="186" t="s">
        <v>62</v>
      </c>
      <c r="E17" s="186"/>
      <c r="F17" s="186" t="s">
        <v>62</v>
      </c>
      <c r="G17" s="572"/>
      <c r="H17" s="636" t="s">
        <v>48</v>
      </c>
      <c r="J17" s="186"/>
      <c r="K17" s="186"/>
      <c r="L17" s="572"/>
      <c r="M17" s="572"/>
      <c r="N17" s="572"/>
      <c r="O17" s="572"/>
      <c r="P17" s="572"/>
      <c r="Q17" s="572"/>
      <c r="R17" s="572"/>
      <c r="S17" s="186"/>
      <c r="T17" s="186" t="s">
        <v>44</v>
      </c>
      <c r="U17" s="186"/>
      <c r="V17" s="155" t="s">
        <v>48</v>
      </c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  <c r="AG17" s="186"/>
      <c r="AH17" s="157">
        <f>COUNTIF($C17:$AG17,AH$4)</f>
        <v>2</v>
      </c>
      <c r="AI17" s="157">
        <f>COUNTIF($C17:$AG17,AI$4)</f>
        <v>1</v>
      </c>
      <c r="AJ17" s="157">
        <f>COUNTIF($C17:$AG17,AJ$4)</f>
        <v>0</v>
      </c>
      <c r="AK17" s="157">
        <f>COUNTIF($C17:$AG17,AK$4)</f>
        <v>0</v>
      </c>
      <c r="AL17" s="159">
        <f>COUNTIF($C17:$AE17,AL$4)</f>
        <v>0</v>
      </c>
      <c r="AM17" s="157">
        <f>COUNTIF($C17:$AG17,AM$4)</f>
        <v>2</v>
      </c>
      <c r="AN17" s="157">
        <f>COUNTIF($C17:$AG17,AN$4)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5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COUNTIF(C17:AE17,"*BRT*")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COUNTIF(AF17:AH17,"*$N*")</f>
        <v>0</v>
      </c>
      <c r="BG17" s="159">
        <f>COUNTIF(A17:AH17,"*$PM*")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COUNTIF(A17:AH17,"*$FC*")</f>
        <v>0</v>
      </c>
      <c r="BL17" s="159">
        <f>BK17*('Setting key Duty'!$J$11+'Setting key Duty'!$I$8)</f>
        <v>0</v>
      </c>
      <c r="BM17" s="159">
        <f>COUNTIF($C17:$AE17,BM$4)</f>
        <v>0</v>
      </c>
      <c r="BN17" s="159">
        <f>COUNTIF($C17:$AE17,BN$4)</f>
        <v>0</v>
      </c>
      <c r="BO17" s="159">
        <f>COUNTIF($C17:$AE17,BO$4)</f>
        <v>0</v>
      </c>
      <c r="BP17" s="160"/>
    </row>
    <row r="18" ht="19.5" customHeight="1" spans="1:68">
      <c r="A18" s="19"/>
      <c r="B18" s="14" t="s">
        <v>140</v>
      </c>
      <c r="C18" s="186" t="s">
        <v>56</v>
      </c>
      <c r="D18" s="186" t="s">
        <v>56</v>
      </c>
      <c r="E18" s="572" t="s">
        <v>89</v>
      </c>
      <c r="F18" s="572" t="s">
        <v>89</v>
      </c>
      <c r="G18" s="572" t="s">
        <v>89</v>
      </c>
      <c r="H18" s="572" t="s">
        <v>89</v>
      </c>
      <c r="I18" s="572" t="s">
        <v>56</v>
      </c>
      <c r="J18" s="186" t="s">
        <v>56</v>
      </c>
      <c r="K18" s="572" t="s">
        <v>89</v>
      </c>
      <c r="L18" s="572" t="s">
        <v>56</v>
      </c>
      <c r="M18" s="572" t="s">
        <v>89</v>
      </c>
      <c r="N18" s="572" t="s">
        <v>89</v>
      </c>
      <c r="O18" s="572" t="s">
        <v>89</v>
      </c>
      <c r="P18" s="572" t="s">
        <v>89</v>
      </c>
      <c r="Q18" s="572" t="s">
        <v>56</v>
      </c>
      <c r="R18" s="572" t="s">
        <v>56</v>
      </c>
      <c r="S18" s="572" t="s">
        <v>89</v>
      </c>
      <c r="T18" s="572" t="s">
        <v>89</v>
      </c>
      <c r="U18" s="572" t="s">
        <v>89</v>
      </c>
      <c r="V18" s="637" t="s">
        <v>56</v>
      </c>
      <c r="W18" s="637" t="s">
        <v>89</v>
      </c>
      <c r="X18" s="637" t="s">
        <v>56</v>
      </c>
      <c r="Y18" s="637" t="s">
        <v>56</v>
      </c>
      <c r="Z18" s="637" t="s">
        <v>89</v>
      </c>
      <c r="AA18" s="637" t="s">
        <v>89</v>
      </c>
      <c r="AB18" s="637" t="s">
        <v>89</v>
      </c>
      <c r="AC18" s="637" t="s">
        <v>56</v>
      </c>
      <c r="AD18" s="637" t="s">
        <v>89</v>
      </c>
      <c r="AE18" s="637" t="s">
        <v>89</v>
      </c>
      <c r="AF18" s="637" t="s">
        <v>56</v>
      </c>
      <c r="AG18" s="572" t="s">
        <v>89</v>
      </c>
      <c r="AH18" s="157">
        <f>COUNTIF($C18:$AG18,AH$4)</f>
        <v>0</v>
      </c>
      <c r="AI18" s="157">
        <f>COUNTIF($C18:$AG18,AI$4)</f>
        <v>0</v>
      </c>
      <c r="AJ18" s="157">
        <f>COUNTIF($C18:$AG18,AJ$4)</f>
        <v>0</v>
      </c>
      <c r="AK18" s="157">
        <f>COUNTIF($C18:$AG18,AK$4)</f>
        <v>0</v>
      </c>
      <c r="AL18" s="159">
        <f>COUNTIF($C18:$AE18,AL$4)</f>
        <v>11</v>
      </c>
      <c r="AM18" s="157">
        <f>COUNTIF($C18:$AG18,AM$4)</f>
        <v>0</v>
      </c>
      <c r="AN18" s="157">
        <f>COUNTIF($C18:$AG18,AN$4)</f>
        <v>0</v>
      </c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0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COUNTIF(C18:AE18,"*BRT*")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COUNTIF(AF18:AH18,"*$N*")</f>
        <v>0</v>
      </c>
      <c r="BG18" s="159">
        <f>COUNTIF(A18:AH18,"*$PM*")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COUNTIF(A18:AH18,"*$FC*")</f>
        <v>0</v>
      </c>
      <c r="BL18" s="159">
        <f>BK18*('Setting key Duty'!$J$11+'Setting key Duty'!$I$8)</f>
        <v>0</v>
      </c>
      <c r="BM18" s="159">
        <f>COUNTIF($C18:$AE18,BM$4)</f>
        <v>0</v>
      </c>
      <c r="BN18" s="159">
        <f>COUNTIF($C18:$AE18,BN$4)</f>
        <v>0</v>
      </c>
      <c r="BO18" s="159">
        <f>COUNTIF($C18:$AE18,BO$4)</f>
        <v>0</v>
      </c>
      <c r="BP18" s="160"/>
    </row>
    <row r="19" ht="19.5" customHeight="1" spans="1:68">
      <c r="A19" s="19"/>
      <c r="B19" s="14" t="s">
        <v>141</v>
      </c>
      <c r="C19" s="186" t="s">
        <v>57</v>
      </c>
      <c r="E19" s="186"/>
      <c r="F19" s="186" t="s">
        <v>56</v>
      </c>
      <c r="G19" s="186"/>
      <c r="H19" s="186" t="s">
        <v>44</v>
      </c>
      <c r="I19" s="186"/>
      <c r="J19" s="186"/>
      <c r="K19" s="186" t="s">
        <v>44</v>
      </c>
      <c r="L19" s="186"/>
      <c r="M19" s="186"/>
      <c r="N19" s="186" t="s">
        <v>48</v>
      </c>
      <c r="O19" s="186"/>
      <c r="P19" s="186" t="s">
        <v>48</v>
      </c>
      <c r="Q19" s="186"/>
      <c r="R19" s="186" t="s">
        <v>44</v>
      </c>
      <c r="S19" s="186"/>
      <c r="T19" s="186" t="s">
        <v>185</v>
      </c>
      <c r="U19" s="186"/>
      <c r="V19" s="155"/>
      <c r="W19" s="155" t="s">
        <v>44</v>
      </c>
      <c r="X19" s="155"/>
      <c r="Y19" s="155" t="s">
        <v>48</v>
      </c>
      <c r="Z19" s="155"/>
      <c r="AA19" s="155"/>
      <c r="AB19" s="155" t="s">
        <v>45</v>
      </c>
      <c r="AC19" s="155" t="s">
        <v>265</v>
      </c>
      <c r="AD19" s="155"/>
      <c r="AE19" s="155" t="s">
        <v>45</v>
      </c>
      <c r="AF19" s="155" t="s">
        <v>266</v>
      </c>
      <c r="AG19" s="186" t="s">
        <v>266</v>
      </c>
      <c r="AH19" s="157">
        <f>COUNTIF($C19:$AG19,AH$4)</f>
        <v>3</v>
      </c>
      <c r="AI19" s="157">
        <f>COUNTIF($C19:$AG19,AI$4)</f>
        <v>4</v>
      </c>
      <c r="AJ19" s="157">
        <f>COUNTIF($C19:$AG19,AJ$4)</f>
        <v>2</v>
      </c>
      <c r="AK19" s="157">
        <f>COUNTIF($C19:$AG19,AK$4)</f>
        <v>0</v>
      </c>
      <c r="AL19" s="159">
        <f>COUNTIF($C19:$AE19,AL$4)</f>
        <v>1</v>
      </c>
      <c r="AM19" s="157">
        <f>COUNTIF($C19:$AG19,AM$4)</f>
        <v>0</v>
      </c>
      <c r="AN19" s="157">
        <f>COUNTIF($C19:$AG19,AN$4)</f>
        <v>0</v>
      </c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9</v>
      </c>
      <c r="AV19" s="104">
        <f>BF19+BG19+BI19+BD19+BB19+AZ19+BK19</f>
        <v>1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COUNTIF(C19:AE19,"*BRT*")</f>
        <v>1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COUNTIF(AF19:AH19,"*$N*")</f>
        <v>0</v>
      </c>
      <c r="BG19" s="159">
        <f>COUNTIF(A19:AH19,"*$PM*")</f>
        <v>0</v>
      </c>
      <c r="BH19" s="159">
        <f>BG19*('Setting key Duty'!$I$9)</f>
        <v>0</v>
      </c>
      <c r="BI19" s="159">
        <f>COUNTIF(A19:AH19,"*$AM*")</f>
        <v>1</v>
      </c>
      <c r="BJ19" s="159">
        <f>BI19*('Setting key Duty'!$I$12+'Setting key Duty'!$I$8)</f>
        <v>0.4375</v>
      </c>
      <c r="BK19" s="159">
        <f>COUNTIF(A19:AH19,"*$FC*")</f>
        <v>0</v>
      </c>
      <c r="BL19" s="159">
        <f>BK19*('Setting key Duty'!$J$11+'Setting key Duty'!$I$8)</f>
        <v>0</v>
      </c>
      <c r="BM19" s="159">
        <f>COUNTIF($C19:$AE19,BM$4)</f>
        <v>0</v>
      </c>
      <c r="BN19" s="159">
        <f>COUNTIF($C19:$AE19,BN$4)</f>
        <v>0</v>
      </c>
      <c r="BO19" s="159">
        <f>COUNTIF($C19:$AE19,BO$4)</f>
        <v>0</v>
      </c>
      <c r="BP19" s="160"/>
    </row>
    <row r="20" ht="19.5" customHeight="1" spans="1:68">
      <c r="A20" s="19"/>
      <c r="B20" s="14" t="s">
        <v>142</v>
      </c>
      <c r="C20" s="186" t="s">
        <v>57</v>
      </c>
      <c r="D20" s="186" t="s">
        <v>45</v>
      </c>
      <c r="E20" s="186"/>
      <c r="F20" s="186"/>
      <c r="G20" s="186"/>
      <c r="H20" s="186"/>
      <c r="I20" s="186" t="s">
        <v>50</v>
      </c>
      <c r="J20" s="186"/>
      <c r="K20" s="186"/>
      <c r="L20" s="186" t="s">
        <v>44</v>
      </c>
      <c r="M20" s="186"/>
      <c r="O20" s="186" t="s">
        <v>45</v>
      </c>
      <c r="P20" s="186" t="s">
        <v>267</v>
      </c>
      <c r="Q20" s="186" t="s">
        <v>48</v>
      </c>
      <c r="S20" s="186"/>
      <c r="T20" s="186" t="s">
        <v>48</v>
      </c>
      <c r="U20" s="186"/>
      <c r="V20" s="155"/>
      <c r="W20" s="155" t="s">
        <v>45</v>
      </c>
      <c r="X20" s="155"/>
      <c r="Y20" s="155" t="s">
        <v>44</v>
      </c>
      <c r="Z20" s="155"/>
      <c r="AA20" s="155"/>
      <c r="AB20" s="155" t="s">
        <v>44</v>
      </c>
      <c r="AC20" s="155"/>
      <c r="AD20" s="155" t="s">
        <v>265</v>
      </c>
      <c r="AE20" s="155" t="s">
        <v>255</v>
      </c>
      <c r="AF20" s="155" t="s">
        <v>266</v>
      </c>
      <c r="AG20" s="186" t="s">
        <v>266</v>
      </c>
      <c r="AH20" s="157">
        <f>COUNTIF($C20:$AG20,AH$4)</f>
        <v>2</v>
      </c>
      <c r="AI20" s="157">
        <f>COUNTIF($C20:$AG20,AI$4)</f>
        <v>3</v>
      </c>
      <c r="AJ20" s="157">
        <f>COUNTIF($C20:$AG20,AJ$4)</f>
        <v>3</v>
      </c>
      <c r="AK20" s="157">
        <f>COUNTIF($C20:$AG20,AK$4)</f>
        <v>1</v>
      </c>
      <c r="AL20" s="159">
        <f>COUNTIF($C20:$AE20,AL$4)</f>
        <v>0</v>
      </c>
      <c r="AM20" s="157">
        <f>COUNTIF($C20:$AG20,AM$4)</f>
        <v>0</v>
      </c>
      <c r="AN20" s="157">
        <f>COUNTIF($C20:$AG20,AN$4)</f>
        <v>0</v>
      </c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9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COUNTIF(C20:AE20,"*BRT*")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COUNTIF(AF20:AH20,"*$N*")</f>
        <v>0</v>
      </c>
      <c r="BG20" s="159">
        <f>COUNTIF(A20:AH20,"*$PM*")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COUNTIF(A20:AH20,"*$FC*")</f>
        <v>0</v>
      </c>
      <c r="BL20" s="159">
        <f>BK20*('Setting key Duty'!$J$11+'Setting key Duty'!$I$8)</f>
        <v>0</v>
      </c>
      <c r="BM20" s="159">
        <f>COUNTIF($C20:$AE20,BM$4)</f>
        <v>0</v>
      </c>
      <c r="BN20" s="159">
        <f>COUNTIF($C20:$AE20,BN$4)</f>
        <v>0</v>
      </c>
      <c r="BO20" s="159">
        <f>COUNTIF($C20:$AE20,BO$4)</f>
        <v>0</v>
      </c>
      <c r="BP20" s="160"/>
    </row>
    <row r="21" ht="19.5" customHeight="1" spans="1:68">
      <c r="A21" s="19"/>
      <c r="B21" s="14" t="s">
        <v>94</v>
      </c>
      <c r="C21" s="186" t="s">
        <v>268</v>
      </c>
      <c r="D21" s="186" t="s">
        <v>268</v>
      </c>
      <c r="E21" s="186"/>
      <c r="F21" s="186"/>
      <c r="G21" s="186"/>
      <c r="H21" s="186" t="s">
        <v>269</v>
      </c>
      <c r="I21" s="186" t="s">
        <v>269</v>
      </c>
      <c r="J21" s="186" t="s">
        <v>269</v>
      </c>
      <c r="K21" s="155" t="s">
        <v>270</v>
      </c>
      <c r="L21" s="186"/>
      <c r="M21" s="186"/>
      <c r="N21" s="186" t="s">
        <v>44</v>
      </c>
      <c r="O21" s="186"/>
      <c r="P21" s="186" t="s">
        <v>271</v>
      </c>
      <c r="R21" s="186" t="s">
        <v>272</v>
      </c>
      <c r="S21" s="186" t="s">
        <v>42</v>
      </c>
      <c r="T21" s="186"/>
      <c r="U21" s="186"/>
      <c r="V21" s="155"/>
      <c r="W21" s="155" t="s">
        <v>273</v>
      </c>
      <c r="X21" s="155" t="s">
        <v>274</v>
      </c>
      <c r="Y21" s="20"/>
      <c r="Z21" s="155" t="s">
        <v>163</v>
      </c>
      <c r="AA21" s="155"/>
      <c r="AB21" s="155" t="s">
        <v>62</v>
      </c>
      <c r="AC21" s="172"/>
      <c r="AD21" s="155" t="s">
        <v>265</v>
      </c>
      <c r="AE21" s="155" t="s">
        <v>255</v>
      </c>
      <c r="AF21" s="155" t="s">
        <v>266</v>
      </c>
      <c r="AG21" s="186" t="s">
        <v>266</v>
      </c>
      <c r="AH21" s="157">
        <f>COUNTIF($C21:$AG21,AH$4)</f>
        <v>0</v>
      </c>
      <c r="AI21" s="157">
        <f>COUNTIF($C21:$AG21,AI$4)</f>
        <v>1</v>
      </c>
      <c r="AJ21" s="157">
        <f>COUNTIF($C21:$AG21,AJ$4)</f>
        <v>0</v>
      </c>
      <c r="AK21" s="157">
        <f>COUNTIF($C21:$AG21,AK$4)</f>
        <v>0</v>
      </c>
      <c r="AL21" s="159">
        <f>COUNTIF($C21:$AE21,AL$4)</f>
        <v>0</v>
      </c>
      <c r="AM21" s="157">
        <f>COUNTIF($C21:$AG21,AM$4)</f>
        <v>1</v>
      </c>
      <c r="AN21" s="157">
        <f>COUNTIF($C21:$AG21,AN$4)</f>
        <v>0</v>
      </c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2</v>
      </c>
      <c r="AV21" s="104">
        <f>BF21+BG21+BI21+BD21+BB21+AZ21+BK21</f>
        <v>11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COUNTIF(C21:AE21,"*BRT*")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4</v>
      </c>
      <c r="BC21" s="159" t="e">
        <f>BB21*('Setting key Duty'!$I$13+'Setting key Duty'!$I$9)</f>
        <v>#VALUE!</v>
      </c>
      <c r="BD21" s="159">
        <f>COUNTIF(A21:AH21,"*$M*")</f>
        <v>2</v>
      </c>
      <c r="BE21" s="159">
        <f>BD21*('Setting key Duty'!$I$8+'Setting key Duty'!$I$9+'Setting key Duty'!$I$12)</f>
        <v>1.125</v>
      </c>
      <c r="BF21" s="159">
        <f>COUNTIF(AF21:AH21,"*$N*")</f>
        <v>0</v>
      </c>
      <c r="BG21" s="159">
        <f>COUNTIF(A21:AH21,"*$PM*")</f>
        <v>0</v>
      </c>
      <c r="BH21" s="159">
        <f>BG21*('Setting key Duty'!$I$9)</f>
        <v>0</v>
      </c>
      <c r="BI21" s="159">
        <f>COUNTIF(A21:AH21,"*$AM*")</f>
        <v>1</v>
      </c>
      <c r="BJ21" s="159">
        <f>BI21*('Setting key Duty'!$I$12+'Setting key Duty'!$I$8)</f>
        <v>0.4375</v>
      </c>
      <c r="BK21" s="159">
        <f>COUNTIF(A21:AH21,"*$FC*")</f>
        <v>4</v>
      </c>
      <c r="BL21" s="159">
        <f>BK21*('Setting key Duty'!$J$11+'Setting key Duty'!$I$8)</f>
        <v>0.5</v>
      </c>
      <c r="BM21" s="159">
        <f>COUNTIF($C21:$AE21,BM$4)</f>
        <v>0</v>
      </c>
      <c r="BN21" s="159">
        <f>COUNTIF($C21:$AE21,BN$4)</f>
        <v>0</v>
      </c>
      <c r="BO21" s="159">
        <f>COUNTIF($C21:$AE21,BO$4)</f>
        <v>0</v>
      </c>
      <c r="BP21" s="160"/>
    </row>
    <row r="22" ht="19.5" customHeight="1" spans="1:68">
      <c r="A22" s="19"/>
      <c r="B22" s="14" t="s">
        <v>99</v>
      </c>
      <c r="C22" s="186" t="s">
        <v>192</v>
      </c>
      <c r="D22" s="186" t="s">
        <v>192</v>
      </c>
      <c r="E22" s="186" t="s">
        <v>192</v>
      </c>
      <c r="F22" s="186" t="s">
        <v>192</v>
      </c>
      <c r="G22" s="186"/>
      <c r="H22" s="186"/>
      <c r="I22" s="186"/>
      <c r="J22" s="186"/>
      <c r="K22" s="155" t="s">
        <v>275</v>
      </c>
      <c r="L22" s="186" t="s">
        <v>50</v>
      </c>
      <c r="M22" s="186"/>
      <c r="N22" s="186" t="s">
        <v>45</v>
      </c>
      <c r="O22" s="186"/>
      <c r="P22" s="186" t="s">
        <v>256</v>
      </c>
      <c r="Q22" s="186" t="s">
        <v>45</v>
      </c>
      <c r="R22" s="155" t="s">
        <v>276</v>
      </c>
      <c r="S22" s="186" t="s">
        <v>212</v>
      </c>
      <c r="T22" s="186"/>
      <c r="U22" s="186"/>
      <c r="V22" s="155" t="s">
        <v>212</v>
      </c>
      <c r="W22" s="155" t="s">
        <v>212</v>
      </c>
      <c r="X22" s="155" t="s">
        <v>212</v>
      </c>
      <c r="Y22" s="155" t="s">
        <v>212</v>
      </c>
      <c r="Z22" s="155" t="s">
        <v>212</v>
      </c>
      <c r="AA22" s="155"/>
      <c r="AC22" s="155" t="s">
        <v>44</v>
      </c>
      <c r="AD22" s="172"/>
      <c r="AE22" s="155" t="s">
        <v>255</v>
      </c>
      <c r="AF22" s="172"/>
      <c r="AG22" s="20"/>
      <c r="AH22" s="157">
        <f>COUNTIF($C22:$AG22,AH$4)</f>
        <v>0</v>
      </c>
      <c r="AI22" s="157">
        <f>COUNTIF($C22:$AG22,AI$4)</f>
        <v>1</v>
      </c>
      <c r="AJ22" s="157">
        <f>COUNTIF($C22:$AG22,AJ$4)</f>
        <v>2</v>
      </c>
      <c r="AK22" s="157">
        <f>COUNTIF($C22:$AG22,AK$4)</f>
        <v>1</v>
      </c>
      <c r="AL22" s="159">
        <f>COUNTIF($C22:$AE22,AL$4)</f>
        <v>0</v>
      </c>
      <c r="AM22" s="157">
        <f>COUNTIF($C22:$AG22,AM$4)</f>
        <v>0</v>
      </c>
      <c r="AN22" s="157">
        <f>COUNTIF($C22:$AG22,AN$4)</f>
        <v>0</v>
      </c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4</v>
      </c>
      <c r="AV22" s="104">
        <f>BF22+BG22+BI22+BD22+BB22+AZ22+BK22</f>
        <v>7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COUNTIF(C22:AE22,"*BRT*")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1</v>
      </c>
      <c r="BE22" s="159">
        <f>BD22*('Setting key Duty'!$I$8+'Setting key Duty'!$I$9+'Setting key Duty'!$I$12)</f>
        <v>0.5625</v>
      </c>
      <c r="BF22" s="159">
        <f>COUNTIF(AF22:AH22,"*$N*")</f>
        <v>0</v>
      </c>
      <c r="BG22" s="159">
        <f>COUNTIF(A22:AH22,"*$PM*")</f>
        <v>1</v>
      </c>
      <c r="BH22" s="159">
        <f>BG22*('Setting key Duty'!$I$9)</f>
        <v>0.125</v>
      </c>
      <c r="BI22" s="159">
        <f>COUNTIF(A22:AH22,"*$AM*")</f>
        <v>1</v>
      </c>
      <c r="BJ22" s="159">
        <f>BI22*('Setting key Duty'!$I$12+'Setting key Duty'!$I$8)</f>
        <v>0.4375</v>
      </c>
      <c r="BK22" s="159">
        <f>COUNTIF(A22:AH22,"*$FC*")</f>
        <v>4</v>
      </c>
      <c r="BL22" s="159">
        <f>BK22*('Setting key Duty'!$J$11+'Setting key Duty'!$I$8)</f>
        <v>0.5</v>
      </c>
      <c r="BM22" s="159">
        <f>COUNTIF($C22:$AE22,BM$4)</f>
        <v>0</v>
      </c>
      <c r="BN22" s="159">
        <f>COUNTIF($C22:$AE22,BN$4)</f>
        <v>0</v>
      </c>
      <c r="BO22" s="159">
        <f>COUNTIF($C22:$AE22,BO$4)</f>
        <v>0</v>
      </c>
      <c r="BP22" s="160"/>
    </row>
    <row r="23" ht="42.75" customHeight="1" spans="1:68">
      <c r="A23" s="19"/>
      <c r="B23" s="14" t="s">
        <v>102</v>
      </c>
      <c r="C23" s="186" t="s">
        <v>62</v>
      </c>
      <c r="D23" s="20"/>
      <c r="E23" s="20"/>
      <c r="F23" s="186" t="s">
        <v>44</v>
      </c>
      <c r="H23" s="186" t="s">
        <v>62</v>
      </c>
      <c r="J23" s="155" t="s">
        <v>277</v>
      </c>
      <c r="K23" s="186"/>
      <c r="L23" s="186"/>
      <c r="M23" s="186"/>
      <c r="N23" s="186" t="s">
        <v>50</v>
      </c>
      <c r="P23" s="155" t="s">
        <v>278</v>
      </c>
      <c r="Q23" s="186" t="s">
        <v>44</v>
      </c>
      <c r="S23" s="186" t="s">
        <v>45</v>
      </c>
      <c r="T23" s="186"/>
      <c r="U23" s="186"/>
      <c r="V23" s="155"/>
      <c r="W23" s="155" t="s">
        <v>279</v>
      </c>
      <c r="X23" s="20"/>
      <c r="Y23" s="155" t="s">
        <v>194</v>
      </c>
      <c r="Z23" s="155"/>
      <c r="AA23" s="155"/>
      <c r="AB23" s="155"/>
      <c r="AC23" s="155"/>
      <c r="AD23" s="155" t="s">
        <v>44</v>
      </c>
      <c r="AE23" s="155" t="s">
        <v>255</v>
      </c>
      <c r="AF23" s="155"/>
      <c r="AG23" s="186"/>
      <c r="AH23" s="157">
        <f>COUNTIF($C23:$AG23,AH$4)</f>
        <v>0</v>
      </c>
      <c r="AI23" s="157">
        <f>COUNTIF($C23:$AG23,AI$4)</f>
        <v>3</v>
      </c>
      <c r="AJ23" s="157">
        <f>COUNTIF($C23:$AG23,AJ$4)</f>
        <v>1</v>
      </c>
      <c r="AK23" s="157">
        <f>COUNTIF($C23:$AG23,AK$4)</f>
        <v>1</v>
      </c>
      <c r="AL23" s="159">
        <f>COUNTIF($C23:$AE23,AL$4)</f>
        <v>0</v>
      </c>
      <c r="AM23" s="157">
        <f>COUNTIF($C23:$AG23,AM$4)</f>
        <v>2</v>
      </c>
      <c r="AN23" s="157">
        <f>COUNTIF($C23:$AG23,AN$4)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7</v>
      </c>
      <c r="AV23" s="104">
        <f>BF23+BG23+BI23+BD23+BB23+AZ23+BK23</f>
        <v>4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COUNTIF(C23:AE23,"*BRT*")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1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COUNTIF(AF23:AH23,"*$N*")</f>
        <v>0</v>
      </c>
      <c r="BG23" s="159">
        <f>COUNTIF(A23:AH23,"*$PM*")</f>
        <v>1</v>
      </c>
      <c r="BH23" s="159">
        <f>BG23*('Setting key Duty'!$I$9)</f>
        <v>0.125</v>
      </c>
      <c r="BI23" s="159">
        <f>COUNTIF(A23:AH23,"*$AM*")</f>
        <v>2</v>
      </c>
      <c r="BJ23" s="159">
        <f>BI23*('Setting key Duty'!$I$12+'Setting key Duty'!$I$8)</f>
        <v>0.875</v>
      </c>
      <c r="BK23" s="159">
        <f>COUNTIF(A23:AH23,"*$FC*")</f>
        <v>0</v>
      </c>
      <c r="BL23" s="159">
        <f>BK23*('Setting key Duty'!$J$11+'Setting key Duty'!$I$8)</f>
        <v>0</v>
      </c>
      <c r="BM23" s="159">
        <f>COUNTIF($C23:$AE23,BM$4)</f>
        <v>0</v>
      </c>
      <c r="BN23" s="159">
        <f>COUNTIF($C23:$AE23,BN$4)</f>
        <v>0</v>
      </c>
      <c r="BO23" s="159">
        <f>COUNTIF($C23:$AE23,BO$4)</f>
        <v>0</v>
      </c>
      <c r="BP23" s="160"/>
    </row>
    <row r="24" ht="27" customHeight="1" spans="1:68">
      <c r="A24" s="19"/>
      <c r="B24" s="14" t="s">
        <v>105</v>
      </c>
      <c r="C24" s="186"/>
      <c r="D24" s="186" t="s">
        <v>280</v>
      </c>
      <c r="E24" s="155" t="s">
        <v>182</v>
      </c>
      <c r="F24" s="186"/>
      <c r="G24" s="186" t="s">
        <v>56</v>
      </c>
      <c r="I24" s="226" t="s">
        <v>281</v>
      </c>
      <c r="K24" s="186" t="s">
        <v>282</v>
      </c>
      <c r="M24" s="186"/>
      <c r="N24" s="186"/>
      <c r="O24" s="155" t="s">
        <v>283</v>
      </c>
      <c r="P24" s="155" t="s">
        <v>44</v>
      </c>
      <c r="Q24" s="155"/>
      <c r="R24" s="155" t="s">
        <v>284</v>
      </c>
      <c r="S24" s="186" t="s">
        <v>44</v>
      </c>
      <c r="T24" s="186"/>
      <c r="U24" s="186" t="s">
        <v>45</v>
      </c>
      <c r="V24" s="155"/>
      <c r="X24" s="155" t="s">
        <v>285</v>
      </c>
      <c r="Y24" s="155" t="s">
        <v>286</v>
      </c>
      <c r="Z24" s="155" t="s">
        <v>45</v>
      </c>
      <c r="AA24" s="155"/>
      <c r="AB24" s="155"/>
      <c r="AD24" s="155" t="s">
        <v>265</v>
      </c>
      <c r="AE24" s="155" t="s">
        <v>44</v>
      </c>
      <c r="AF24" s="155" t="s">
        <v>266</v>
      </c>
      <c r="AG24" s="186" t="s">
        <v>266</v>
      </c>
      <c r="AH24" s="157">
        <f>COUNTIF($C24:$AG24,AH$4)</f>
        <v>0</v>
      </c>
      <c r="AI24" s="157">
        <f>COUNTIF($C24:$AG24,AI$4)</f>
        <v>3</v>
      </c>
      <c r="AJ24" s="157">
        <f>COUNTIF($C24:$AG24,AJ$4)</f>
        <v>2</v>
      </c>
      <c r="AK24" s="157">
        <f>COUNTIF($C24:$AG24,AK$4)</f>
        <v>0</v>
      </c>
      <c r="AL24" s="159">
        <f>COUNTIF($C24:$AB24,AL$4)</f>
        <v>1</v>
      </c>
      <c r="AM24" s="157">
        <f>COUNTIF($C24:$AG24,AM$4)</f>
        <v>0</v>
      </c>
      <c r="AN24" s="157">
        <f>COUNTIF($C24:$AG24,AN$4)</f>
        <v>0</v>
      </c>
      <c r="AO24" s="104"/>
      <c r="AP24" s="159">
        <f>SUMPRODUCT(--WEEKDAY(C$3:AG$3,2)&lt;6,--((C24:AG24="DM"))+(C24:AG24="CS1")+((C24:AG24="CS2"))+(C24:AG24="SB1")+(C24:AG24="AE")+(C24:AG24="EM"))</f>
        <v>0</v>
      </c>
      <c r="AQ24" s="104">
        <v>1</v>
      </c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-0.5</v>
      </c>
      <c r="AU24" s="104">
        <f>AH24+AI24+AJ24+AK24+AM24+AN24</f>
        <v>5</v>
      </c>
      <c r="AV24" s="104">
        <f>BF24+BG24+BI24+BD24+BB24+AZ24+BK24</f>
        <v>8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COUNTIF(C24:AB24,"*BRT*")</f>
        <v>0</v>
      </c>
      <c r="AZ24" s="159">
        <f>COUNTIF(A24:AH24,"*$BTP*")</f>
        <v>1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2</v>
      </c>
      <c r="BE24" s="159">
        <f>BD24*('Setting key Duty'!$I$8+'Setting key Duty'!$I$9+'Setting key Duty'!$I$12)</f>
        <v>1.125</v>
      </c>
      <c r="BF24" s="159">
        <f>COUNTIF(AH24,"*$N*")</f>
        <v>0</v>
      </c>
      <c r="BG24" s="159">
        <f>COUNTIF(A24:AH24,"*$PM*")</f>
        <v>1</v>
      </c>
      <c r="BH24" s="159">
        <f>BG24*('Setting key Duty'!$I$9)</f>
        <v>0.125</v>
      </c>
      <c r="BI24" s="159">
        <f>COUNTIF(A24:AH24,"*$AM*")</f>
        <v>4</v>
      </c>
      <c r="BJ24" s="159">
        <f>BI24*('Setting key Duty'!$I$12+'Setting key Duty'!$I$8)</f>
        <v>1.75</v>
      </c>
      <c r="BK24" s="159">
        <f>COUNTIF(A24:AH24,"*$FC*")</f>
        <v>0</v>
      </c>
      <c r="BL24" s="159">
        <f>BK24*('Setting key Duty'!$J$11+'Setting key Duty'!$I$8)</f>
        <v>0</v>
      </c>
      <c r="BM24" s="159">
        <f>COUNTIF($C24:$AB24,BM$4)</f>
        <v>0</v>
      </c>
      <c r="BN24" s="159">
        <f>COUNTIF($C24:$AB24,BN$4)</f>
        <v>0</v>
      </c>
      <c r="BO24" s="159">
        <f>COUNTIF($C24:$AB24,BO$4)</f>
        <v>0</v>
      </c>
      <c r="BP24" s="160"/>
    </row>
    <row r="25" ht="19.5" customHeight="1" spans="1:68">
      <c r="A25" s="19"/>
      <c r="B25" s="14" t="s">
        <v>107</v>
      </c>
      <c r="C25" s="186" t="s">
        <v>202</v>
      </c>
      <c r="D25" s="186"/>
      <c r="F25" s="186" t="s">
        <v>45</v>
      </c>
      <c r="G25" s="186" t="s">
        <v>287</v>
      </c>
      <c r="H25" s="186" t="s">
        <v>287</v>
      </c>
      <c r="I25" s="186" t="s">
        <v>287</v>
      </c>
      <c r="J25" s="186" t="s">
        <v>287</v>
      </c>
      <c r="K25" s="186" t="s">
        <v>287</v>
      </c>
      <c r="L25" s="20"/>
      <c r="M25" s="186"/>
      <c r="N25" s="186"/>
      <c r="O25" s="155"/>
      <c r="P25" s="155" t="s">
        <v>288</v>
      </c>
      <c r="Q25" s="155" t="s">
        <v>289</v>
      </c>
      <c r="R25" s="155" t="s">
        <v>290</v>
      </c>
      <c r="S25" s="186"/>
      <c r="T25" s="186"/>
      <c r="U25" s="186"/>
      <c r="V25" s="155"/>
      <c r="W25" s="155" t="s">
        <v>291</v>
      </c>
      <c r="X25" s="20"/>
      <c r="Y25" s="155" t="s">
        <v>292</v>
      </c>
      <c r="Z25" s="155" t="s">
        <v>47</v>
      </c>
      <c r="AA25" s="155"/>
      <c r="AB25" s="155"/>
      <c r="AC25" s="155" t="s">
        <v>42</v>
      </c>
      <c r="AD25" s="155" t="s">
        <v>265</v>
      </c>
      <c r="AE25" s="155" t="s">
        <v>50</v>
      </c>
      <c r="AF25" s="155" t="s">
        <v>266</v>
      </c>
      <c r="AG25" s="186" t="s">
        <v>266</v>
      </c>
      <c r="AH25" s="157">
        <f>COUNTIF($C25:$AG25,AH$4)</f>
        <v>0</v>
      </c>
      <c r="AI25" s="157">
        <f>COUNTIF($C25:$AG25,AI$4)</f>
        <v>0</v>
      </c>
      <c r="AJ25" s="157">
        <f>COUNTIF($C25:$AG25,AJ$4)</f>
        <v>1</v>
      </c>
      <c r="AK25" s="157">
        <f>COUNTIF($C25:$AG25,AK$4)</f>
        <v>1</v>
      </c>
      <c r="AL25" s="159">
        <f>COUNTIF($C25:$AE25,AL$4)</f>
        <v>0</v>
      </c>
      <c r="AM25" s="157">
        <f>COUNTIF($C25:$AG25,AM$4)</f>
        <v>0</v>
      </c>
      <c r="AN25" s="157">
        <f>COUNTIF($C25:$AG25,AN$4)</f>
        <v>0</v>
      </c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2</v>
      </c>
      <c r="AV25" s="104">
        <f>BF25+BG25+BI25+BD25+BB25+AZ25+BK25</f>
        <v>11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COUNTIF(C25:AE25,"*BRT*")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1</v>
      </c>
      <c r="BC25" s="159" t="e">
        <f>BB25*('Setting key Duty'!$I$13+'Setting key Duty'!$I$9)</f>
        <v>#VALUE!</v>
      </c>
      <c r="BD25" s="159">
        <f>COUNTIF(A25:AH25,"*$M*")</f>
        <v>2</v>
      </c>
      <c r="BE25" s="159">
        <f>BD25*('Setting key Duty'!$I$8+'Setting key Duty'!$I$9+'Setting key Duty'!$I$12)</f>
        <v>1.125</v>
      </c>
      <c r="BF25" s="159">
        <f>COUNTIF(AF25:AH25,"*$N*")</f>
        <v>0</v>
      </c>
      <c r="BG25" s="159">
        <f>COUNTIF(A25:AH25,"*$PM*")</f>
        <v>0</v>
      </c>
      <c r="BH25" s="159">
        <f>BG25*('Setting key Duty'!$I$9)</f>
        <v>0</v>
      </c>
      <c r="BI25" s="159">
        <f>COUNTIF(A25:AH25,"*$AM*")</f>
        <v>2</v>
      </c>
      <c r="BJ25" s="159">
        <f>BI25*('Setting key Duty'!$I$12+'Setting key Duty'!$I$8)</f>
        <v>0.875</v>
      </c>
      <c r="BK25" s="159">
        <f>COUNTIF(A25:AH25,"*$FC*")</f>
        <v>6</v>
      </c>
      <c r="BL25" s="159">
        <f>BK25*('Setting key Duty'!$J$11+'Setting key Duty'!$I$8)</f>
        <v>0.75</v>
      </c>
      <c r="BM25" s="159">
        <f>COUNTIF($C25:$AE25,BM$4)</f>
        <v>0</v>
      </c>
      <c r="BN25" s="159">
        <f>COUNTIF($C25:$AE25,BN$4)</f>
        <v>0</v>
      </c>
      <c r="BO25" s="159">
        <f>COUNTIF($C25:$AE25,BO$4)</f>
        <v>1</v>
      </c>
      <c r="BP25" s="160"/>
    </row>
    <row r="26" ht="19.5" customHeight="1" spans="1:68">
      <c r="A26" s="19"/>
      <c r="B26" s="14" t="s">
        <v>109</v>
      </c>
      <c r="C26" s="186" t="s">
        <v>261</v>
      </c>
      <c r="E26" s="186"/>
      <c r="F26" s="186"/>
      <c r="G26" s="186" t="s">
        <v>293</v>
      </c>
      <c r="H26" s="186" t="s">
        <v>293</v>
      </c>
      <c r="I26" s="186" t="s">
        <v>293</v>
      </c>
      <c r="J26" s="186" t="s">
        <v>293</v>
      </c>
      <c r="K26" s="186" t="s">
        <v>293</v>
      </c>
      <c r="M26" s="186" t="s">
        <v>62</v>
      </c>
      <c r="N26" s="186"/>
      <c r="O26" s="7"/>
      <c r="P26" s="155" t="s">
        <v>56</v>
      </c>
      <c r="Q26" s="155" t="s">
        <v>294</v>
      </c>
      <c r="R26" s="155" t="s">
        <v>163</v>
      </c>
      <c r="S26" s="186" t="s">
        <v>50</v>
      </c>
      <c r="T26" s="186"/>
      <c r="U26" s="186"/>
      <c r="W26" s="155" t="s">
        <v>295</v>
      </c>
      <c r="X26" s="15"/>
      <c r="Y26" s="155" t="s">
        <v>296</v>
      </c>
      <c r="Z26" s="155" t="s">
        <v>297</v>
      </c>
      <c r="AB26" s="155"/>
      <c r="AC26" s="155" t="s">
        <v>298</v>
      </c>
      <c r="AD26" s="155" t="s">
        <v>299</v>
      </c>
      <c r="AE26" s="155" t="s">
        <v>255</v>
      </c>
      <c r="AF26" s="155"/>
      <c r="AG26" s="186" t="s">
        <v>62</v>
      </c>
      <c r="AH26" s="157">
        <f>COUNTIF($C26:$AG26,AH$4)</f>
        <v>0</v>
      </c>
      <c r="AI26" s="157">
        <f>COUNTIF($C26:$AG26,AI$4)</f>
        <v>0</v>
      </c>
      <c r="AJ26" s="157">
        <f>COUNTIF($C26:$AG26,AJ$4)</f>
        <v>0</v>
      </c>
      <c r="AK26" s="157">
        <f>COUNTIF($C26:$AG26,AK$4)</f>
        <v>1</v>
      </c>
      <c r="AL26" s="159">
        <f>COUNTIF($C26:$AE26,AL$4)</f>
        <v>1</v>
      </c>
      <c r="AM26" s="157">
        <f>COUNTIF($C26:$AG26,AM$4)</f>
        <v>2</v>
      </c>
      <c r="AN26" s="157">
        <f>COUNTIF($C26:$AG26,AN$4)</f>
        <v>0</v>
      </c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3</v>
      </c>
      <c r="AV26" s="104">
        <f>BF26+BG26+BI26+BD26+BB26+AZ26+BK26</f>
        <v>14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COUNTIF(C26:AE26,"*BRT*")</f>
        <v>0</v>
      </c>
      <c r="AZ26" s="159">
        <f>COUNTIF(A26:AH26,"*$BTP*")</f>
        <v>2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2</v>
      </c>
      <c r="BE26" s="159">
        <f>BD26*('Setting key Duty'!$I$8+'Setting key Duty'!$I$9+'Setting key Duty'!$I$12)</f>
        <v>1.125</v>
      </c>
      <c r="BF26" s="159">
        <f>COUNTIF(AF26:AH26,"*$N*")</f>
        <v>0</v>
      </c>
      <c r="BG26" s="159">
        <f>COUNTIF(A26:AH26,"*$PM*")</f>
        <v>2</v>
      </c>
      <c r="BH26" s="159">
        <f>BG26*('Setting key Duty'!$I$9)</f>
        <v>0.25</v>
      </c>
      <c r="BI26" s="159">
        <f>COUNTIF(A26:AH26,"*$AM*")</f>
        <v>3</v>
      </c>
      <c r="BJ26" s="159">
        <f>BI26*('Setting key Duty'!$I$12+'Setting key Duty'!$I$8)</f>
        <v>1.3125</v>
      </c>
      <c r="BK26" s="159">
        <f>COUNTIF(A26:AH26,"*$FC*")</f>
        <v>5</v>
      </c>
      <c r="BL26" s="159">
        <f>BK26*('Setting key Duty'!$J$11+'Setting key Duty'!$I$8)</f>
        <v>0.625</v>
      </c>
      <c r="BM26" s="159">
        <f>COUNTIF($C26:$AE26,BM$4)</f>
        <v>0</v>
      </c>
      <c r="BN26" s="159">
        <f>COUNTIF($C26:$AE26,BN$4)</f>
        <v>0</v>
      </c>
      <c r="BO26" s="159">
        <f>COUNTIF($C26:$AE26,BO$4)</f>
        <v>0</v>
      </c>
      <c r="BP26" s="160"/>
    </row>
    <row r="27" ht="19.5" customHeight="1" spans="1:68">
      <c r="A27" s="19"/>
      <c r="B27" s="14" t="s">
        <v>143</v>
      </c>
      <c r="C27" s="155"/>
      <c r="D27" s="155" t="s">
        <v>50</v>
      </c>
      <c r="F27" s="155" t="s">
        <v>300</v>
      </c>
      <c r="G27" s="155" t="s">
        <v>62</v>
      </c>
      <c r="H27" s="155"/>
      <c r="I27" s="155" t="s">
        <v>301</v>
      </c>
      <c r="J27" s="186" t="s">
        <v>62</v>
      </c>
      <c r="K27" s="186"/>
      <c r="L27" s="186" t="s">
        <v>170</v>
      </c>
      <c r="M27" s="186" t="s">
        <v>50</v>
      </c>
      <c r="N27" s="186"/>
      <c r="O27" s="155"/>
      <c r="P27" s="155"/>
      <c r="Q27" s="155" t="s">
        <v>302</v>
      </c>
      <c r="R27" s="155" t="s">
        <v>50</v>
      </c>
      <c r="S27" s="186"/>
      <c r="T27" s="186"/>
      <c r="U27" s="186"/>
      <c r="V27" s="155" t="s">
        <v>303</v>
      </c>
      <c r="W27" s="20"/>
      <c r="X27" s="155" t="s">
        <v>304</v>
      </c>
      <c r="Z27" s="637" t="s">
        <v>56</v>
      </c>
      <c r="AA27" s="155"/>
      <c r="AB27" s="155"/>
      <c r="AC27" s="155" t="s">
        <v>298</v>
      </c>
      <c r="AE27" s="155" t="s">
        <v>255</v>
      </c>
      <c r="AF27" s="155"/>
      <c r="AG27" s="186"/>
      <c r="AH27" s="157">
        <f>COUNTIF($C27:$AG27,AH$4)</f>
        <v>0</v>
      </c>
      <c r="AI27" s="157">
        <f>COUNTIF($C27:$AG27,AI$4)</f>
        <v>0</v>
      </c>
      <c r="AJ27" s="157">
        <f>COUNTIF($C27:$AG27,AJ$4)</f>
        <v>0</v>
      </c>
      <c r="AK27" s="157">
        <f>COUNTIF($C27:$AG27,AK$4)</f>
        <v>3</v>
      </c>
      <c r="AL27" s="159">
        <f>COUNTIF($C27:$AE27,AL$4)</f>
        <v>1</v>
      </c>
      <c r="AM27" s="157">
        <f>COUNTIF($C27:$AG27,AM$4)</f>
        <v>2</v>
      </c>
      <c r="AN27" s="157">
        <f>COUNTIF($C27:$AG27,AN$4)</f>
        <v>0</v>
      </c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5</v>
      </c>
      <c r="AV27" s="104">
        <f>BF27+BG27+BI27+BD27+BB27+AZ27+BK27</f>
        <v>7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COUNTIF(C27:AE27,"*BRT*")</f>
        <v>0</v>
      </c>
      <c r="AZ27" s="159">
        <f>COUNTIF(A27:AH27,"*$BTP*")</f>
        <v>0</v>
      </c>
      <c r="BA27" s="159" t="e">
        <f>AZ27*('Setting key Duty'!$I$13+'Setting key Duty'!$I$12+'Setting key Duty'!$I$11)</f>
        <v>#VALUE!</v>
      </c>
      <c r="BB27" s="159">
        <f>COUNTIF(A27:AH27,"*$L*")</f>
        <v>1</v>
      </c>
      <c r="BC27" s="159" t="e">
        <f>BB27*('Setting key Duty'!$I$13+'Setting key Duty'!$I$9)</f>
        <v>#VALUE!</v>
      </c>
      <c r="BD27" s="159">
        <f>COUNTIF(A27:AH27,"*$M*")</f>
        <v>4</v>
      </c>
      <c r="BE27" s="159">
        <f>BD27*('Setting key Duty'!$I$8+'Setting key Duty'!$I$9+'Setting key Duty'!$I$12)</f>
        <v>2.25</v>
      </c>
      <c r="BF27" s="159">
        <f>COUNTIF(AF27:AH27,"*$N*")</f>
        <v>0</v>
      </c>
      <c r="BG27" s="159">
        <f>COUNTIF(A27:AH27,"*$PM*")</f>
        <v>0</v>
      </c>
      <c r="BH27" s="159">
        <f>BG27*('Setting key Duty'!$I$9)</f>
        <v>0</v>
      </c>
      <c r="BI27" s="159">
        <f>COUNTIF(A27:AH27,"*$AM*")</f>
        <v>2</v>
      </c>
      <c r="BJ27" s="159">
        <f>BI27*('Setting key Duty'!$I$12+'Setting key Duty'!$I$8)</f>
        <v>0.875</v>
      </c>
      <c r="BK27" s="159">
        <f>COUNTIF(A27:AH27,"*$FC*")</f>
        <v>0</v>
      </c>
      <c r="BL27" s="159">
        <f>BK27*('Setting key Duty'!$J$11+'Setting key Duty'!$I$8)</f>
        <v>0</v>
      </c>
      <c r="BM27" s="159">
        <f>COUNTIF($C27:$AE27,BM$4)</f>
        <v>0</v>
      </c>
      <c r="BN27" s="159">
        <f>COUNTIF($C27:$AE27,BN$4)</f>
        <v>0</v>
      </c>
      <c r="BO27" s="159">
        <f>COUNTIF($C27:$AE27,BO$4)</f>
        <v>0</v>
      </c>
      <c r="BP27" s="160"/>
    </row>
    <row r="28" ht="19.5" customHeight="1" spans="1:68">
      <c r="A28" s="19"/>
      <c r="B28" s="14" t="s">
        <v>144</v>
      </c>
      <c r="C28" s="186" t="s">
        <v>305</v>
      </c>
      <c r="D28" s="186" t="s">
        <v>305</v>
      </c>
      <c r="E28" s="186" t="s">
        <v>305</v>
      </c>
      <c r="F28" s="186" t="s">
        <v>305</v>
      </c>
      <c r="G28" s="186" t="s">
        <v>305</v>
      </c>
      <c r="H28" s="186"/>
      <c r="I28" s="186"/>
      <c r="J28" s="186" t="s">
        <v>306</v>
      </c>
      <c r="K28" s="155" t="s">
        <v>56</v>
      </c>
      <c r="L28" s="186" t="s">
        <v>62</v>
      </c>
      <c r="M28" s="186"/>
      <c r="N28" s="186"/>
      <c r="O28" s="7"/>
      <c r="P28" s="155" t="s">
        <v>217</v>
      </c>
      <c r="Q28" s="155" t="s">
        <v>177</v>
      </c>
      <c r="R28" s="155" t="s">
        <v>120</v>
      </c>
      <c r="S28" s="186" t="s">
        <v>47</v>
      </c>
      <c r="T28" s="186"/>
      <c r="U28" s="186" t="s">
        <v>50</v>
      </c>
      <c r="V28" s="155"/>
      <c r="W28" s="155" t="s">
        <v>62</v>
      </c>
      <c r="X28" s="155" t="s">
        <v>254</v>
      </c>
      <c r="Y28" s="155" t="s">
        <v>120</v>
      </c>
      <c r="Z28" s="155"/>
      <c r="AA28" s="155" t="s">
        <v>62</v>
      </c>
      <c r="AB28" s="155"/>
      <c r="AC28" s="155" t="s">
        <v>265</v>
      </c>
      <c r="AD28" s="155" t="s">
        <v>229</v>
      </c>
      <c r="AE28" s="155" t="s">
        <v>307</v>
      </c>
      <c r="AF28" s="155" t="s">
        <v>266</v>
      </c>
      <c r="AG28" s="186" t="s">
        <v>266</v>
      </c>
      <c r="AH28" s="157">
        <f>COUNTIF($C28:$AG28,AH$4)</f>
        <v>0</v>
      </c>
      <c r="AI28" s="157">
        <f>COUNTIF($C28:$AG28,AI$4)</f>
        <v>0</v>
      </c>
      <c r="AJ28" s="157">
        <f>COUNTIF($C28:$AG28,AJ$4)</f>
        <v>0</v>
      </c>
      <c r="AK28" s="157">
        <f>COUNTIF($C28:$AG28,AK$4)</f>
        <v>1</v>
      </c>
      <c r="AL28" s="159">
        <f>COUNTIF($C28:$AE28,AL$4)</f>
        <v>1</v>
      </c>
      <c r="AM28" s="157">
        <f>COUNTIF($C28:$AG28,AM$4)</f>
        <v>3</v>
      </c>
      <c r="AN28" s="157">
        <f>COUNTIF($C28:$AG28,AN$4)</f>
        <v>0</v>
      </c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4</v>
      </c>
      <c r="AV28" s="104">
        <f>BF28+BG28+BI28+BD28+BB28+AZ28+BK28</f>
        <v>13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COUNTIF(C28:AE28,"*BRT*")</f>
        <v>2</v>
      </c>
      <c r="AZ28" s="159">
        <f>COUNTIF(A28:AH28,"*$BTP*")</f>
        <v>0</v>
      </c>
      <c r="BA28" s="159" t="e">
        <f>AZ28*('Setting key Duty'!$I$13+'Setting key Duty'!$I$12+'Setting key Duty'!$I$11)</f>
        <v>#VALUE!</v>
      </c>
      <c r="BB28" s="159">
        <f>COUNTIF(A28:AH28,"*$L*")</f>
        <v>0</v>
      </c>
      <c r="BC28" s="159" t="e">
        <f>BB28*('Setting key Duty'!$I$13+'Setting key Duty'!$I$9)</f>
        <v>#VALUE!</v>
      </c>
      <c r="BD28" s="159">
        <f>COUNTIF(A28:AH28,"*$M*")</f>
        <v>1</v>
      </c>
      <c r="BE28" s="159">
        <f>BD28*('Setting key Duty'!$I$8+'Setting key Duty'!$I$9+'Setting key Duty'!$I$12)</f>
        <v>0.5625</v>
      </c>
      <c r="BF28" s="159">
        <f>COUNTIF(AF28:AH28,"*$N*")</f>
        <v>0</v>
      </c>
      <c r="BG28" s="159">
        <f>COUNTIF(A28:AH28,"*$PM*")</f>
        <v>3</v>
      </c>
      <c r="BH28" s="159">
        <f>BG28*('Setting key Duty'!$I$9)</f>
        <v>0.375</v>
      </c>
      <c r="BI28" s="159">
        <f>COUNTIF(A28:AH28,"*$AM*")</f>
        <v>4</v>
      </c>
      <c r="BJ28" s="159">
        <f>BI28*('Setting key Duty'!$I$12+'Setting key Duty'!$I$8)</f>
        <v>1.75</v>
      </c>
      <c r="BK28" s="159">
        <f>COUNTIF(A28:AH28,"*$FC*")</f>
        <v>5</v>
      </c>
      <c r="BL28" s="159">
        <f>BK28*('Setting key Duty'!$J$11+'Setting key Duty'!$I$8)</f>
        <v>0.625</v>
      </c>
      <c r="BM28" s="159">
        <f>COUNTIF($C28:$AE28,BM$4)</f>
        <v>0</v>
      </c>
      <c r="BN28" s="159">
        <f>COUNTIF($C28:$AE28,BN$4)</f>
        <v>0</v>
      </c>
      <c r="BO28" s="159">
        <f>COUNTIF($C28:$AE28,BO$4)</f>
        <v>1</v>
      </c>
      <c r="BP28" s="160"/>
    </row>
    <row r="29" ht="19.5" customHeight="1" spans="1:68">
      <c r="A29" s="19"/>
      <c r="B29" s="14" t="s">
        <v>145</v>
      </c>
      <c r="C29" s="186" t="s">
        <v>219</v>
      </c>
      <c r="D29" s="186" t="s">
        <v>183</v>
      </c>
      <c r="E29" s="186"/>
      <c r="F29" s="186"/>
      <c r="G29" s="186"/>
      <c r="H29" s="186"/>
      <c r="I29" s="636" t="s">
        <v>308</v>
      </c>
      <c r="J29" s="245"/>
      <c r="K29" s="155" t="s">
        <v>199</v>
      </c>
      <c r="L29" s="186" t="s">
        <v>282</v>
      </c>
      <c r="M29" s="186"/>
      <c r="N29" s="155" t="s">
        <v>62</v>
      </c>
      <c r="O29" s="155" t="s">
        <v>56</v>
      </c>
      <c r="P29" s="7"/>
      <c r="Q29" s="155" t="s">
        <v>309</v>
      </c>
      <c r="R29" s="155" t="s">
        <v>309</v>
      </c>
      <c r="S29" s="186"/>
      <c r="T29" s="186" t="s">
        <v>50</v>
      </c>
      <c r="U29" s="186"/>
      <c r="V29" s="155"/>
      <c r="W29" s="155" t="s">
        <v>310</v>
      </c>
      <c r="X29" s="155" t="s">
        <v>311</v>
      </c>
      <c r="Y29" s="155" t="s">
        <v>312</v>
      </c>
      <c r="Z29" s="155"/>
      <c r="AA29" s="155"/>
      <c r="AB29" s="155"/>
      <c r="AC29" s="155"/>
      <c r="AD29" s="155" t="s">
        <v>298</v>
      </c>
      <c r="AE29" s="155" t="s">
        <v>255</v>
      </c>
      <c r="AF29" s="155"/>
      <c r="AG29" s="186" t="s">
        <v>50</v>
      </c>
      <c r="AH29" s="157">
        <f>COUNTIF($C29:$AG29,AH$4)</f>
        <v>0</v>
      </c>
      <c r="AI29" s="157">
        <f>COUNTIF($C29:$AG29,AI$4)</f>
        <v>0</v>
      </c>
      <c r="AJ29" s="157">
        <f>COUNTIF($C29:$AG29,AJ$4)</f>
        <v>0</v>
      </c>
      <c r="AK29" s="157">
        <f>COUNTIF($C29:$AG29,AK$4)</f>
        <v>2</v>
      </c>
      <c r="AL29" s="159">
        <f>COUNTIF($C29:$AE29,AL$4)</f>
        <v>1</v>
      </c>
      <c r="AM29" s="157">
        <f>COUNTIF($C29:$AG29,AM$4)</f>
        <v>1</v>
      </c>
      <c r="AN29" s="157">
        <f>COUNTIF($C29:$AG29,AN$4)</f>
        <v>0</v>
      </c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3</v>
      </c>
      <c r="AV29" s="104">
        <f>BF29+BG29+BI29+BD29+BB29+AZ29+BK29</f>
        <v>11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COUNTIF(C29:AE29,"*BRT*")</f>
        <v>0</v>
      </c>
      <c r="AZ29" s="159">
        <f>COUNTIF(A29:AH29,"*$BTP*")</f>
        <v>1</v>
      </c>
      <c r="BA29" s="159" t="e">
        <f>AZ29*('Setting key Duty'!$I$13+'Setting key Duty'!$I$12+'Setting key Duty'!$I$11)</f>
        <v>#VALUE!</v>
      </c>
      <c r="BB29" s="159">
        <f>COUNTIF(A29:AH29,"*$L*")</f>
        <v>2</v>
      </c>
      <c r="BC29" s="159" t="e">
        <f>BB29*('Setting key Duty'!$I$13+'Setting key Duty'!$I$9)</f>
        <v>#VALUE!</v>
      </c>
      <c r="BD29" s="159">
        <f>COUNTIF(A29:AH29,"*$M*")</f>
        <v>4</v>
      </c>
      <c r="BE29" s="159">
        <f>BD29*('Setting key Duty'!$I$8+'Setting key Duty'!$I$9+'Setting key Duty'!$I$12)</f>
        <v>2.25</v>
      </c>
      <c r="BF29" s="159">
        <f>COUNTIF(AF29:AH29,"*$N*")</f>
        <v>0</v>
      </c>
      <c r="BG29" s="159">
        <f>COUNTIF(A29:AH29,"*$PM*")</f>
        <v>0</v>
      </c>
      <c r="BH29" s="159">
        <f>BG29*('Setting key Duty'!$I$9)</f>
        <v>0</v>
      </c>
      <c r="BI29" s="159">
        <f>COUNTIF(A29:AH29,"*$AM*")</f>
        <v>3</v>
      </c>
      <c r="BJ29" s="159">
        <f>BI29*('Setting key Duty'!$I$12+'Setting key Duty'!$I$8)</f>
        <v>1.3125</v>
      </c>
      <c r="BK29" s="159">
        <f>COUNTIF(A29:AH29,"*$FC*")</f>
        <v>1</v>
      </c>
      <c r="BL29" s="159">
        <f>BK29*('Setting key Duty'!$J$11+'Setting key Duty'!$I$8)</f>
        <v>0.125</v>
      </c>
      <c r="BM29" s="159">
        <f>COUNTIF($C29:$AE29,BM$4)</f>
        <v>0</v>
      </c>
      <c r="BN29" s="159">
        <f>COUNTIF($C29:$AE29,BN$4)</f>
        <v>0</v>
      </c>
      <c r="BO29" s="159">
        <f>COUNTIF($C29:$AE29,BO$4)</f>
        <v>0</v>
      </c>
      <c r="BP29" s="160"/>
    </row>
    <row r="30" ht="19.5" customHeight="1" spans="1:68">
      <c r="A30" s="19"/>
      <c r="B30" s="14" t="s">
        <v>146</v>
      </c>
      <c r="C30" s="186" t="s">
        <v>205</v>
      </c>
      <c r="D30" s="186"/>
      <c r="E30" s="186" t="s">
        <v>313</v>
      </c>
      <c r="F30" s="186" t="s">
        <v>313</v>
      </c>
      <c r="G30" s="186" t="s">
        <v>313</v>
      </c>
      <c r="H30" s="186" t="s">
        <v>313</v>
      </c>
      <c r="I30" s="186" t="s">
        <v>313</v>
      </c>
      <c r="J30" s="186"/>
      <c r="K30" s="155" t="s">
        <v>314</v>
      </c>
      <c r="L30" s="186"/>
      <c r="M30" s="186"/>
      <c r="N30" s="186"/>
      <c r="O30" s="155" t="s">
        <v>315</v>
      </c>
      <c r="P30" s="155"/>
      <c r="Q30" s="155" t="s">
        <v>205</v>
      </c>
      <c r="R30" s="155" t="s">
        <v>62</v>
      </c>
      <c r="S30" s="186"/>
      <c r="T30" s="186" t="s">
        <v>62</v>
      </c>
      <c r="U30" s="155"/>
      <c r="V30" s="186" t="s">
        <v>62</v>
      </c>
      <c r="W30" s="155"/>
      <c r="X30" s="155" t="s">
        <v>316</v>
      </c>
      <c r="Y30" s="155" t="s">
        <v>317</v>
      </c>
      <c r="Z30" s="186"/>
      <c r="AB30" s="155"/>
      <c r="AC30" s="155" t="s">
        <v>265</v>
      </c>
      <c r="AD30" s="155" t="s">
        <v>62</v>
      </c>
      <c r="AE30" s="155" t="s">
        <v>255</v>
      </c>
      <c r="AF30" s="155"/>
      <c r="AG30" s="186"/>
      <c r="AH30" s="157">
        <f>COUNTIF($C30:$AG30,AH$4)</f>
        <v>0</v>
      </c>
      <c r="AI30" s="157">
        <f>COUNTIF($C30:$AG30,AI$4)</f>
        <v>0</v>
      </c>
      <c r="AJ30" s="157">
        <f>COUNTIF($C30:$AG30,AJ$4)</f>
        <v>0</v>
      </c>
      <c r="AK30" s="157">
        <f>COUNTIF($C30:$AG30,AK$4)</f>
        <v>0</v>
      </c>
      <c r="AL30" s="159">
        <f>COUNTIF($C30:$AE30,AL$4)</f>
        <v>0</v>
      </c>
      <c r="AM30" s="157">
        <f>COUNTIF($C30:$AG30,AM$4)</f>
        <v>4</v>
      </c>
      <c r="AN30" s="157">
        <f>COUNTIF($C30:$AG30,AN$4)</f>
        <v>0</v>
      </c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>
        <v>1</v>
      </c>
      <c r="AT30" s="104">
        <f>(AP30-AQ30)/2+(AR30-AS30)</f>
        <v>-1</v>
      </c>
      <c r="AU30" s="104">
        <f>AH30+AI30+AJ30+AK30+AM30+AN30</f>
        <v>4</v>
      </c>
      <c r="AV30" s="104">
        <f>BF30+BG30+BI30+BD30+BB30+AZ30+BK30</f>
        <v>11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COUNTIF(C30:AE30,"*BRT*")</f>
        <v>0</v>
      </c>
      <c r="AZ30" s="159">
        <f>COUNTIF(A30:AH30,"*$BTP*")</f>
        <v>0</v>
      </c>
      <c r="BA30" s="159" t="e">
        <f>AZ30*('Setting key Duty'!$I$13+'Setting key Duty'!$I$12+'Setting key Duty'!$I$11)</f>
        <v>#VALUE!</v>
      </c>
      <c r="BB30" s="159">
        <f>COUNTIF(A30:AH30,"*$L*")</f>
        <v>0</v>
      </c>
      <c r="BC30" s="159" t="e">
        <f>BB30*('Setting key Duty'!$I$13+'Setting key Duty'!$I$9)</f>
        <v>#VALUE!</v>
      </c>
      <c r="BD30" s="159">
        <f>COUNTIF(A30:AH30,"*$M*")</f>
        <v>2</v>
      </c>
      <c r="BE30" s="159">
        <f>BD30*('Setting key Duty'!$I$8+'Setting key Duty'!$I$9+'Setting key Duty'!$I$12)</f>
        <v>1.125</v>
      </c>
      <c r="BF30" s="159">
        <f>COUNTIF(AF30:AH30,"*$N*")</f>
        <v>0</v>
      </c>
      <c r="BG30" s="159">
        <f>COUNTIF(A30:AH30,"*$PM*")</f>
        <v>1</v>
      </c>
      <c r="BH30" s="159">
        <f>BG30*('Setting key Duty'!$I$9)</f>
        <v>0.125</v>
      </c>
      <c r="BI30" s="159">
        <f>COUNTIF(A30:AH30,"*$AM*")</f>
        <v>3</v>
      </c>
      <c r="BJ30" s="159">
        <f>BI30*('Setting key Duty'!$I$12+'Setting key Duty'!$I$8)</f>
        <v>1.3125</v>
      </c>
      <c r="BK30" s="159">
        <f>COUNTIF(A30:AH30,"*$FC*")</f>
        <v>5</v>
      </c>
      <c r="BL30" s="159">
        <f>BK30*('Setting key Duty'!$J$11+'Setting key Duty'!$I$8)</f>
        <v>0.625</v>
      </c>
      <c r="BM30" s="159">
        <f>COUNTIF($C30:$AE30,BM$4)</f>
        <v>0</v>
      </c>
      <c r="BN30" s="159">
        <f>COUNTIF($C30:$AE30,BN$4)</f>
        <v>0</v>
      </c>
      <c r="BO30" s="159">
        <f>COUNTIF($C30:$AE30,BO$4)</f>
        <v>0</v>
      </c>
      <c r="BP30" s="160"/>
    </row>
    <row r="31" ht="19.5" customHeight="1" spans="1:68">
      <c r="A31" s="19"/>
      <c r="B31" s="14" t="s">
        <v>147</v>
      </c>
      <c r="C31" s="186"/>
      <c r="D31" s="186"/>
      <c r="E31" s="155" t="s">
        <v>289</v>
      </c>
      <c r="F31" s="155" t="s">
        <v>318</v>
      </c>
      <c r="G31" s="155"/>
      <c r="H31" s="186" t="s">
        <v>319</v>
      </c>
      <c r="I31" s="20"/>
      <c r="J31" s="245" t="s">
        <v>320</v>
      </c>
      <c r="K31" s="155"/>
      <c r="L31" s="186" t="s">
        <v>321</v>
      </c>
      <c r="M31" s="186" t="s">
        <v>321</v>
      </c>
      <c r="N31" s="186"/>
      <c r="O31" s="640"/>
      <c r="P31" s="155"/>
      <c r="Q31" s="155" t="s">
        <v>258</v>
      </c>
      <c r="R31" s="155" t="s">
        <v>322</v>
      </c>
      <c r="T31" s="186"/>
      <c r="U31" s="186"/>
      <c r="V31" s="155" t="s">
        <v>323</v>
      </c>
      <c r="W31" s="155" t="s">
        <v>42</v>
      </c>
      <c r="X31" s="155" t="s">
        <v>324</v>
      </c>
      <c r="Z31" s="155" t="s">
        <v>325</v>
      </c>
      <c r="AB31" s="186"/>
      <c r="AC31" s="155" t="s">
        <v>265</v>
      </c>
      <c r="AD31" s="155"/>
      <c r="AE31" s="186" t="s">
        <v>62</v>
      </c>
      <c r="AF31" s="155" t="s">
        <v>266</v>
      </c>
      <c r="AG31" s="186" t="s">
        <v>266</v>
      </c>
      <c r="AH31" s="157">
        <f>COUNTIF($C31:$AG31,AH$4)</f>
        <v>0</v>
      </c>
      <c r="AI31" s="157">
        <f>COUNTIF($C31:$AG31,AI$4)</f>
        <v>0</v>
      </c>
      <c r="AJ31" s="157">
        <f>COUNTIF($C31:$AG31,AJ$4)</f>
        <v>0</v>
      </c>
      <c r="AK31" s="157">
        <f>COUNTIF($C31:$AG31,AK$4)</f>
        <v>0</v>
      </c>
      <c r="AL31" s="159">
        <f>COUNTIF($C31:$AE31,AL$4)</f>
        <v>0</v>
      </c>
      <c r="AM31" s="157">
        <f>COUNTIF($C31:$AG31,AM$4)</f>
        <v>1</v>
      </c>
      <c r="AN31" s="157">
        <f>COUNTIF($C31:$AG31,AN$4)</f>
        <v>0</v>
      </c>
      <c r="AO31" s="104"/>
      <c r="AP31" s="159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1</v>
      </c>
      <c r="AV31" s="104">
        <f>BF31+BG31+BI31+BD31+BB31+AZ31+BK31</f>
        <v>11</v>
      </c>
      <c r="AW31" s="104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COUNTIF(C31:AE31,"*BRT*")</f>
        <v>0</v>
      </c>
      <c r="AZ31" s="159">
        <f>COUNTIF(A31:AH31,"*$BTP*")</f>
        <v>0</v>
      </c>
      <c r="BA31" s="159" t="e">
        <f>AZ31*('Setting key Duty'!$I$13+'Setting key Duty'!$I$12+'Setting key Duty'!$I$11)</f>
        <v>#VALUE!</v>
      </c>
      <c r="BB31" s="159">
        <f>COUNTIF(A31:AH31,"*$L*")</f>
        <v>4</v>
      </c>
      <c r="BC31" s="159" t="e">
        <f>BB31*('Setting key Duty'!$I$13+'Setting key Duty'!$I$9)</f>
        <v>#VALUE!</v>
      </c>
      <c r="BD31" s="159">
        <f>COUNTIF(A31:AH31,"*$M*")</f>
        <v>4</v>
      </c>
      <c r="BE31" s="159">
        <f>BD31*('Setting key Duty'!$I$8+'Setting key Duty'!$I$9+'Setting key Duty'!$I$12)</f>
        <v>2.25</v>
      </c>
      <c r="BF31" s="159">
        <f>COUNTIF(AF31:AH31,"*$N*")</f>
        <v>0</v>
      </c>
      <c r="BG31" s="159">
        <f>COUNTIF(A31:AH31,"*$PM*")</f>
        <v>0</v>
      </c>
      <c r="BH31" s="159">
        <f>BG31*('Setting key Duty'!$I$9)</f>
        <v>0</v>
      </c>
      <c r="BI31" s="159">
        <f>COUNTIF(A31:AH31,"*$AM*")</f>
        <v>3</v>
      </c>
      <c r="BJ31" s="159">
        <f>BI31*('Setting key Duty'!$I$12+'Setting key Duty'!$I$8)</f>
        <v>1.3125</v>
      </c>
      <c r="BK31" s="159">
        <f>COUNTIF(A31:AH31,"*$FC*")</f>
        <v>0</v>
      </c>
      <c r="BL31" s="159">
        <f>BK31*('Setting key Duty'!$J$11+'Setting key Duty'!$I$8)</f>
        <v>0</v>
      </c>
      <c r="BM31" s="159">
        <f>COUNTIF($C31:$AE31,BM$4)</f>
        <v>0</v>
      </c>
      <c r="BN31" s="159">
        <f>COUNTIF($C31:$AE31,BN$4)</f>
        <v>0</v>
      </c>
      <c r="BO31" s="159">
        <f>COUNTIF($C31:$AE31,BO$4)</f>
        <v>0</v>
      </c>
      <c r="BP31" s="160"/>
    </row>
    <row r="32" ht="19.5" customHeight="1" spans="1:68">
      <c r="A32" s="19"/>
      <c r="B32" s="14"/>
      <c r="C32" s="186"/>
      <c r="D32" s="186"/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T32" s="186"/>
      <c r="U32" s="186"/>
      <c r="V32" s="186"/>
      <c r="W32" s="186"/>
      <c r="Y32" s="186"/>
      <c r="Z32" s="186"/>
      <c r="AA32" s="186"/>
      <c r="AB32" s="186"/>
      <c r="AC32" s="186"/>
      <c r="AD32" s="186"/>
      <c r="AE32" s="186"/>
      <c r="AF32" s="155"/>
      <c r="AG32" s="186"/>
      <c r="AH32" s="157">
        <f>COUNTIF($C32:$AG32,AH$4)</f>
        <v>0</v>
      </c>
      <c r="AI32" s="157">
        <f>COUNTIF($C32:$AG32,AI$4)</f>
        <v>0</v>
      </c>
      <c r="AJ32" s="157">
        <f>COUNTIF($C32:$AG32,AJ$4)</f>
        <v>0</v>
      </c>
      <c r="AK32" s="157">
        <f>COUNTIF($C32:$AG32,AK$4)</f>
        <v>0</v>
      </c>
      <c r="AL32" s="159">
        <f>COUNTIF($C32:$AG32,AL$4)</f>
        <v>0</v>
      </c>
      <c r="AM32" s="157">
        <f>COUNTIF($C32:$AG32,AM$4)</f>
        <v>0</v>
      </c>
      <c r="AN32" s="157">
        <f>COUNTIF($C32:$AG32,AN$4)</f>
        <v>0</v>
      </c>
      <c r="AO32" s="104"/>
      <c r="AP32" s="159">
        <f>SUMPRODUCT(--WEEKDAY(C$3:AG$3,2)&lt;6,--((C32:AG32="DM"))+(C32:AG32="CS1")+((C32:AG32="CS2"))+(C32:AG32="SB1")+(C32:AG32="AE")+(C32:AG32="EM"))</f>
        <v>0</v>
      </c>
      <c r="AQ32" s="104"/>
      <c r="AR32" s="104">
        <f>SUMPRODUCT(--WEEKDAY(C$3:AG$3,2)&gt;5,--((C32:AG32="DM"))+(C32:AG32="CS1")+((C32:AG32="CS2"))+(C32:AG32="SB1")+(C32:AG32="AE")+(C32:AG32="EM"))</f>
        <v>0</v>
      </c>
      <c r="AS32" s="104"/>
      <c r="AT32" s="104">
        <f>(AP32-AQ32)/2+(AR32-AS32)</f>
        <v>0</v>
      </c>
      <c r="AU32" s="104">
        <f>AH32+AI32+AJ32+AK32+AM32+AN32</f>
        <v>0</v>
      </c>
      <c r="AV32" s="104">
        <f>BF32+BG32+BI32+BD32+BB32+AZ32+BK32</f>
        <v>0</v>
      </c>
      <c r="AW32" s="104" t="e">
        <f>AT32+AX32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COUNTIF(C32:AG32,"*BRT*")</f>
        <v>0</v>
      </c>
      <c r="AZ32" s="159">
        <f>COUNTIF(A32:AH32,"*$BTP*")</f>
        <v>0</v>
      </c>
      <c r="BA32" s="159" t="e">
        <f>AZ32*('Setting key Duty'!$I$13+'Setting key Duty'!$I$12+'Setting key Duty'!$I$11)</f>
        <v>#VALUE!</v>
      </c>
      <c r="BB32" s="159">
        <f>COUNTIF(A32:AH32,"*$L*")</f>
        <v>0</v>
      </c>
      <c r="BC32" s="159" t="e">
        <f>BB32*('Setting key Duty'!$I$13+'Setting key Duty'!$I$9)</f>
        <v>#VALUE!</v>
      </c>
      <c r="BD32" s="159">
        <f>COUNTIF(A32:AH32,"*$M*")</f>
        <v>0</v>
      </c>
      <c r="BE32" s="159">
        <f>BD32*('Setting key Duty'!$I$8+'Setting key Duty'!$I$9+'Setting key Duty'!$I$12)</f>
        <v>0</v>
      </c>
      <c r="BF32" s="159">
        <f>COUNTIF(D32:AH32,"*$N*")</f>
        <v>0</v>
      </c>
      <c r="BG32" s="159">
        <f>COUNTIF(A32:AH32,"*$PM*")</f>
        <v>0</v>
      </c>
      <c r="BH32" s="159">
        <f>BG32*('Setting key Duty'!$I$9)</f>
        <v>0</v>
      </c>
      <c r="BI32" s="159">
        <f>COUNTIF(A32:AH32,"*$AM*")</f>
        <v>0</v>
      </c>
      <c r="BJ32" s="159">
        <f>BI32*('Setting key Duty'!$I$12+'Setting key Duty'!$I$8)</f>
        <v>0</v>
      </c>
      <c r="BK32" s="159">
        <f>COUNTIF(A32:AH32,"*$FC*")</f>
        <v>0</v>
      </c>
      <c r="BL32" s="159">
        <f>BK32*('Setting key Duty'!$J$11+'Setting key Duty'!$I$8)</f>
        <v>0</v>
      </c>
      <c r="BM32" s="159">
        <f>COUNTIF($C32:$AG32,BM$4)</f>
        <v>0</v>
      </c>
      <c r="BN32" s="159">
        <f>COUNTIF($C32:$AG32,BN$4)</f>
        <v>0</v>
      </c>
      <c r="BO32" s="159">
        <f>COUNTIF($C32:$AG32,BO$4)</f>
        <v>0</v>
      </c>
      <c r="BP32" s="160"/>
    </row>
    <row r="33" ht="19.5" customHeight="1" spans="1:68">
      <c r="A33" s="19"/>
      <c r="B33" s="189" t="s">
        <v>228</v>
      </c>
      <c r="C33" s="186"/>
      <c r="D33" s="186"/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  <c r="AA33" s="186"/>
      <c r="AB33" s="186"/>
      <c r="AC33" s="186"/>
      <c r="AD33" s="186"/>
      <c r="AE33" s="186"/>
      <c r="AF33" s="186"/>
      <c r="AG33" s="186"/>
      <c r="AH33" s="157">
        <f>COUNTIF($C33:$AG33,AH$4)</f>
        <v>0</v>
      </c>
      <c r="AI33" s="157">
        <f>COUNTIF($C33:$AG33,AI$4)</f>
        <v>0</v>
      </c>
      <c r="AJ33" s="157">
        <f>COUNTIF($C33:$AG33,AJ$4)</f>
        <v>0</v>
      </c>
      <c r="AK33" s="157">
        <f>COUNTIF($C33:$AG33,AK$4)</f>
        <v>0</v>
      </c>
      <c r="AL33" s="191">
        <f>COUNTIF($C33:$AG33,AL$4)</f>
        <v>0</v>
      </c>
      <c r="AM33" s="157">
        <f>COUNTIF($C33:$AG33,AM$4)</f>
        <v>0</v>
      </c>
      <c r="AN33" s="157">
        <f>COUNTIF($C33:$AG33,AN$4)</f>
        <v>0</v>
      </c>
      <c r="AO33" s="192"/>
      <c r="AP33" s="159">
        <f>SUMPRODUCT(--WEEKDAY(C$3:AG$3,2)&lt;6,--((C33:AG33="DM"))+(C33:AG33="CS1")+((C33:AG33="CS2"))+(C33:AG33="SB1")+(C33:AG33="AE")+(C33:AG33="EM"))</f>
        <v>0</v>
      </c>
      <c r="AQ33" s="192"/>
      <c r="AR33" s="104">
        <f>SUMPRODUCT(--WEEKDAY(C$3:AG$3,2)&gt;5,--((C33:AG33="DM"))+(C33:AG33="CS1")+((C33:AG33="CS2"))+(C33:AG33="SB1")+(C33:AG33="AE")+(C33:AG33="EM"))</f>
        <v>0</v>
      </c>
      <c r="AS33" s="192"/>
      <c r="AT33" s="192">
        <f>(AP33-AQ33)/2+(AR33-AS33)</f>
        <v>0</v>
      </c>
      <c r="AU33" s="192">
        <f>AH33+AI33+AJ33+AK33+AM33+AN33</f>
        <v>0</v>
      </c>
      <c r="AV33" s="104">
        <f>BF33+BG33+BI33+BD33+BB33+AZ33+BK33</f>
        <v>0</v>
      </c>
      <c r="AW33" s="104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COUNTIF(C33:AG33,"*BRT*")</f>
        <v>0</v>
      </c>
      <c r="AZ33" s="159">
        <f>COUNTIF(D33:AH33,"*$BTP*")</f>
        <v>0</v>
      </c>
      <c r="BA33" s="159" t="e">
        <f>AZ33*('Setting key Duty'!$I$13+'Setting key Duty'!$I$12+'Setting key Duty'!$I$11)</f>
        <v>#VALUE!</v>
      </c>
      <c r="BB33" s="159">
        <f>COUNTIF(A33:AH33,"*$L*")</f>
        <v>0</v>
      </c>
      <c r="BC33" s="159" t="e">
        <f>BB33*('Setting key Duty'!$I$13+'Setting key Duty'!$I$9)</f>
        <v>#VALUE!</v>
      </c>
      <c r="BD33" s="159">
        <f>COUNTIF(A33:AH33,"*$M*")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COUNTIF(A33:AH33,"*$PM*")</f>
        <v>0</v>
      </c>
      <c r="BH33" s="159">
        <f>BG33*('Setting key Duty'!$I$9)</f>
        <v>0</v>
      </c>
      <c r="BI33" s="159">
        <f>COUNTIF(A33:AH33,"*$AM*")</f>
        <v>0</v>
      </c>
      <c r="BJ33" s="159">
        <f>BI33*('Setting key Duty'!$I$12+'Setting key Duty'!$I$8)</f>
        <v>0</v>
      </c>
      <c r="BK33" s="159">
        <f>COUNTIF(A33:AH33,"*$FC*")</f>
        <v>0</v>
      </c>
      <c r="BL33" s="159">
        <f>BK33*('Setting key Duty'!$J$11+'Setting key Duty'!$I$8)</f>
        <v>0</v>
      </c>
      <c r="BM33" s="191">
        <f>COUNTIF($C33:$AG33,BM$4)</f>
        <v>0</v>
      </c>
      <c r="BN33" s="191">
        <f>COUNTIF($C33:$AG33,BN$4)</f>
        <v>0</v>
      </c>
      <c r="BO33" s="191">
        <f>COUNTIF($C33:$AG33,BO$4)</f>
        <v>0</v>
      </c>
      <c r="BP33" s="193"/>
    </row>
    <row r="34" ht="19.5" customHeight="1" spans="1:68">
      <c r="A34" s="19"/>
      <c r="B34" s="194"/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7"/>
      <c r="AI34" s="198"/>
      <c r="AJ34" s="197"/>
      <c r="AK34" s="199"/>
      <c r="AL34" s="199"/>
      <c r="AM34" s="199"/>
      <c r="AN34" s="199"/>
      <c r="AO34" s="200"/>
      <c r="AP34" s="200"/>
      <c r="AQ34" s="200"/>
      <c r="AR34" s="200">
        <f>SUMPRODUCT(--WEEKDAY(C$3:AG$3,2)&gt;5,--((C34:AG34="DM"))+(C34:AG34="CS1")+((C34:AG34="CS2"))+(C34:AG34="SB1")+(C34:AG34="AE")+(C34:AG34="EM"))</f>
        <v>0</v>
      </c>
      <c r="AS34" s="200"/>
      <c r="AT34" s="200">
        <f>(AP34-AQ34)/2+(AR34-AS34)</f>
        <v>0</v>
      </c>
      <c r="AU34" s="200"/>
      <c r="AV34" s="200"/>
      <c r="AW34" s="200"/>
      <c r="AX34" s="199"/>
      <c r="AY34" s="199"/>
      <c r="AZ34" s="199"/>
      <c r="BA34" s="199"/>
      <c r="BB34" s="199"/>
      <c r="BC34" s="199"/>
      <c r="BD34" s="199"/>
      <c r="BE34" s="199"/>
      <c r="BF34" s="199"/>
      <c r="BG34" s="199"/>
      <c r="BH34" s="199"/>
      <c r="BI34" s="199"/>
      <c r="BJ34" s="199"/>
      <c r="BK34" s="199"/>
      <c r="BL34" s="199"/>
      <c r="BM34" s="199"/>
      <c r="BN34" s="199"/>
      <c r="BO34" s="199"/>
      <c r="BP34" s="201"/>
    </row>
    <row r="35" ht="19.5" customHeight="1" spans="1:68">
      <c r="A35" s="19"/>
      <c r="B35" s="202" t="s">
        <v>48</v>
      </c>
      <c r="C35" s="203" t="str">
        <f>VLOOKUP("DM",C4:C33,1,FALSE)</f>
        <v>DM</v>
      </c>
      <c r="D35" s="203" t="e">
        <f>VLOOKUP("DM",D4:D33,1,FALSE)</f>
        <v>#N/A</v>
      </c>
      <c r="E35" s="203" t="e">
        <f>VLOOKUP("DM",E4:E33,1,FALSE)</f>
        <v>#N/A</v>
      </c>
      <c r="F35" s="203" t="str">
        <f>VLOOKUP("DM",F4:F33,1,FALSE)</f>
        <v>DM</v>
      </c>
      <c r="G35" s="203" t="str">
        <f>VLOOKUP("DM",G4:G33,1,FALSE)</f>
        <v>DM</v>
      </c>
      <c r="H35" s="203" t="str">
        <f>VLOOKUP("DM",H4:H33,1,FALSE)</f>
        <v>DM</v>
      </c>
      <c r="I35" s="203" t="str">
        <f>VLOOKUP("DM",I4:I33,1,FALSE)</f>
        <v>DM</v>
      </c>
      <c r="J35" s="203" t="str">
        <f>VLOOKUP("DM",J4:J33,1,FALSE)</f>
        <v>DM</v>
      </c>
      <c r="K35" s="203" t="str">
        <f>VLOOKUP("DM",K4:K33,1,FALSE)</f>
        <v>DM</v>
      </c>
      <c r="L35" s="203" t="str">
        <f>VLOOKUP("DM",L4:L33,1,FALSE)</f>
        <v>DM</v>
      </c>
      <c r="M35" s="203" t="e">
        <f>VLOOKUP("DM",M4:M33,1,FALSE)</f>
        <v>#N/A</v>
      </c>
      <c r="N35" s="203" t="str">
        <f>VLOOKUP("DM",N4:N33,1,FALSE)</f>
        <v>DM</v>
      </c>
      <c r="O35" s="203" t="e">
        <f>VLOOKUP("DM",O4:O33,1,FALSE)</f>
        <v>#N/A</v>
      </c>
      <c r="P35" s="203" t="str">
        <f>VLOOKUP("DM",P4:P33,1,FALSE)</f>
        <v>DM</v>
      </c>
      <c r="Q35" s="203" t="str">
        <f>VLOOKUP("DM",Q4:Q33,1,FALSE)</f>
        <v>DM</v>
      </c>
      <c r="R35" s="203" t="str">
        <f>VLOOKUP("DM",R4:R33,1,FALSE)</f>
        <v>DM</v>
      </c>
      <c r="S35" s="203" t="str">
        <f>VLOOKUP("DM",S4:S33,1,FALSE)</f>
        <v>DM</v>
      </c>
      <c r="T35" s="203" t="str">
        <f>VLOOKUP("DM",T4:T33,1,FALSE)</f>
        <v>DM</v>
      </c>
      <c r="U35" s="203" t="str">
        <f>VLOOKUP("DM",U4:U33,1,FALSE)</f>
        <v>DM</v>
      </c>
      <c r="V35" s="203" t="str">
        <f>VLOOKUP("DM",V4:V33,1,FALSE)</f>
        <v>DM</v>
      </c>
      <c r="W35" s="203" t="str">
        <f>VLOOKUP("DM",W4:W33,1,FALSE)</f>
        <v>DM</v>
      </c>
      <c r="X35" s="203" t="str">
        <f>VLOOKUP("DM",X4:X33,1,FALSE)</f>
        <v>DM</v>
      </c>
      <c r="Y35" s="203" t="str">
        <f>VLOOKUP("DM",Y4:Y33,1,FALSE)</f>
        <v>DM</v>
      </c>
      <c r="Z35" s="203" t="e">
        <f>VLOOKUP("DM",Z4:Z33,1,FALSE)</f>
        <v>#N/A</v>
      </c>
      <c r="AA35" s="203" t="e">
        <f>VLOOKUP("DM",AA4:AA33,1,FALSE)</f>
        <v>#N/A</v>
      </c>
      <c r="AB35" s="203" t="e">
        <f>VLOOKUP("DM",AB4:AB33,1,FALSE)</f>
        <v>#N/A</v>
      </c>
      <c r="AC35" s="203" t="str">
        <f>VLOOKUP("DM",AC4:AC33,1,FALSE)</f>
        <v>DM</v>
      </c>
      <c r="AD35" s="203" t="e">
        <f>VLOOKUP("DM",AD4:AD33,1,FALSE)</f>
        <v>#N/A</v>
      </c>
      <c r="AE35" s="203" t="e">
        <f>VLOOKUP("DM",AE4:AE33,1,FALSE)</f>
        <v>#N/A</v>
      </c>
      <c r="AF35" s="203" t="str">
        <f>VLOOKUP("DM",AF4:AF33,1,FALSE)</f>
        <v>DM</v>
      </c>
      <c r="AG35" s="203" t="e">
        <f>VLOOKUP("DM",AG4:AG33,1,FALSE)</f>
        <v>#N/A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 t="e">
        <f>LTE()</f>
        <v>#NAME?</v>
      </c>
      <c r="B36" s="204" t="s">
        <v>44</v>
      </c>
      <c r="C36" s="203" t="e">
        <f>VLOOKUP("CS1",C5:C33,1,FALSE)</f>
        <v>#N/A</v>
      </c>
      <c r="D36" s="203" t="str">
        <f>VLOOKUP("CS1",D5:D33,1,FALSE)</f>
        <v>CS1</v>
      </c>
      <c r="E36" s="203" t="str">
        <f>VLOOKUP("CS1",E5:E33,1,FALSE)</f>
        <v>CS1</v>
      </c>
      <c r="F36" s="203" t="str">
        <f>VLOOKUP("CS1",F5:F33,1,FALSE)</f>
        <v>CS1</v>
      </c>
      <c r="G36" s="203" t="str">
        <f>VLOOKUP("CS1",G5:G33,1,FALSE)</f>
        <v>CS1</v>
      </c>
      <c r="H36" s="203" t="str">
        <f>VLOOKUP("CS1",H5:H33,1,FALSE)</f>
        <v>CS1</v>
      </c>
      <c r="I36" s="203" t="str">
        <f>VLOOKUP("CS1",I5:I33,1,FALSE)</f>
        <v>CS1</v>
      </c>
      <c r="J36" s="203" t="str">
        <f>VLOOKUP("CS1",J5:J33,1,FALSE)</f>
        <v>CS1</v>
      </c>
      <c r="K36" s="203" t="str">
        <f>VLOOKUP("CS1",K5:K33,1,FALSE)</f>
        <v>CS1</v>
      </c>
      <c r="L36" s="203" t="str">
        <f>VLOOKUP("CS1",L5:L33,1,FALSE)</f>
        <v>CS1</v>
      </c>
      <c r="M36" s="203" t="e">
        <f>VLOOKUP("CS1",M5:M33,1,FALSE)</f>
        <v>#N/A</v>
      </c>
      <c r="N36" s="203" t="str">
        <f>VLOOKUP("CS1",N5:N33,1,FALSE)</f>
        <v>CS1</v>
      </c>
      <c r="O36" s="203" t="str">
        <f>VLOOKUP("CS1",O5:O33,1,FALSE)</f>
        <v>CS1</v>
      </c>
      <c r="P36" s="203" t="str">
        <f>VLOOKUP("CS1",P5:P33,1,FALSE)</f>
        <v>CS1</v>
      </c>
      <c r="Q36" s="203" t="str">
        <f>VLOOKUP("CS1",Q5:Q33,1,FALSE)</f>
        <v>CS1</v>
      </c>
      <c r="R36" s="203" t="str">
        <f>VLOOKUP("CS1",R6:R33,1,FALSE)</f>
        <v>CS1</v>
      </c>
      <c r="S36" s="203" t="str">
        <f>VLOOKUP("CS1",S5:S33,1,FALSE)</f>
        <v>CS1</v>
      </c>
      <c r="T36" s="203" t="str">
        <f>VLOOKUP("CS1",T5:T33,1,FALSE)</f>
        <v>CS1</v>
      </c>
      <c r="U36" s="203" t="str">
        <f>VLOOKUP("CS1",U5:U33,1,FALSE)</f>
        <v>CS1</v>
      </c>
      <c r="V36" s="203" t="str">
        <f>VLOOKUP("CS1",V5:V33,1,FALSE)</f>
        <v>CS1</v>
      </c>
      <c r="W36" s="203" t="str">
        <f>VLOOKUP("CS1",W5:W33,1,FALSE)</f>
        <v>CS1</v>
      </c>
      <c r="X36" s="203" t="str">
        <f>VLOOKUP("CS1",X6:X33,1,FALSE)</f>
        <v>CS1</v>
      </c>
      <c r="Y36" s="203" t="str">
        <f>VLOOKUP("CS1",Y6:Y33,1,FALSE)</f>
        <v>CS1</v>
      </c>
      <c r="Z36" s="203" t="e">
        <f>VLOOKUP("CS1",Z5:Z33,1,FALSE)</f>
        <v>#N/A</v>
      </c>
      <c r="AA36" s="203" t="str">
        <f>VLOOKUP("CS1",AA5:AA33,1,FALSE)</f>
        <v>CS1</v>
      </c>
      <c r="AB36" s="203" t="str">
        <f>VLOOKUP("CS1",AB5:AB33,1,FALSE)</f>
        <v>CS1</v>
      </c>
      <c r="AC36" s="203" t="str">
        <f>VLOOKUP("CS1",AC5:AC33,1,FALSE)</f>
        <v>CS1</v>
      </c>
      <c r="AD36" s="203" t="str">
        <f>VLOOKUP("CS1",AD6:AD33,1,FALSE)</f>
        <v>CS1</v>
      </c>
      <c r="AE36" s="203" t="str">
        <f>VLOOKUP("CS1",AE5:AE33,1,FALSE)</f>
        <v>CS1</v>
      </c>
      <c r="AF36" s="203" t="str">
        <f>VLOOKUP("CS1",AF5:AF33,1,FALSE)</f>
        <v>CS1</v>
      </c>
      <c r="AG36" s="203" t="e">
        <f>VLOOKUP("CS1",AG5:AG33,1,FALSE)</f>
        <v>#N/A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5" t="s">
        <v>45</v>
      </c>
      <c r="C37" s="203" t="str">
        <f>VLOOKUP("CS2",C5:C33,1,FALSE)</f>
        <v>CS2</v>
      </c>
      <c r="D37" s="203" t="str">
        <f>VLOOKUP("CS2",D5:D33,1,FALSE)</f>
        <v>CS2</v>
      </c>
      <c r="E37" s="203" t="str">
        <f>VLOOKUP("CS2",E5:E33,1,FALSE)</f>
        <v>CS2</v>
      </c>
      <c r="F37" s="203" t="str">
        <f>VLOOKUP("CS2",F5:F33,1,FALSE)</f>
        <v>CS2</v>
      </c>
      <c r="G37" s="203" t="str">
        <f>VLOOKUP("CS2",G5:G33,1,FALSE)</f>
        <v>CS2</v>
      </c>
      <c r="H37" s="203" t="str">
        <f>VLOOKUP("CS2",H5:H33,1,FALSE)</f>
        <v>CS2</v>
      </c>
      <c r="I37" s="203" t="e">
        <f>VLOOKUP("CS2",I5:I33,1,FALSE)</f>
        <v>#N/A</v>
      </c>
      <c r="J37" s="203" t="e">
        <f>VLOOKUP("CS2",J5:J33,1,FALSE)</f>
        <v>#N/A</v>
      </c>
      <c r="K37" s="203" t="e">
        <f>VLOOKUP("CS2",K5:K33,1,FALSE)</f>
        <v>#N/A</v>
      </c>
      <c r="L37" s="203" t="str">
        <f>VLOOKUP("CS2",L5:L33,1,FALSE)</f>
        <v>CS2</v>
      </c>
      <c r="M37" s="203" t="str">
        <f>VLOOKUP("CS2",M5:M33,1,FALSE)</f>
        <v>CS2</v>
      </c>
      <c r="N37" s="203" t="str">
        <f>VLOOKUP("CS2",N5:N33,1,FALSE)</f>
        <v>CS2</v>
      </c>
      <c r="O37" s="203" t="str">
        <f>VLOOKUP("CS2",O5:O33,1,FALSE)</f>
        <v>CS2</v>
      </c>
      <c r="P37" s="203" t="e">
        <f>VLOOKUP("CS2",P5:P33,1,FALSE)</f>
        <v>#N/A</v>
      </c>
      <c r="Q37" s="203" t="str">
        <f>VLOOKUP("CS2",Q5:Q33,1,FALSE)</f>
        <v>CS2</v>
      </c>
      <c r="R37" s="203" t="str">
        <f>VLOOKUP("CS2",R6:R33,1,FALSE)</f>
        <v>CS2</v>
      </c>
      <c r="S37" s="203" t="str">
        <f>VLOOKUP("CS2",S5:S33,1,FALSE)</f>
        <v>CS2</v>
      </c>
      <c r="T37" s="203" t="str">
        <f>VLOOKUP("CS2",T5:T33,1,FALSE)</f>
        <v>CS2</v>
      </c>
      <c r="U37" s="203" t="str">
        <f>VLOOKUP("CS2",U5:U33,1,FALSE)</f>
        <v>CS2</v>
      </c>
      <c r="V37" s="203" t="str">
        <f>VLOOKUP("CS2",V5:V33,1,FALSE)</f>
        <v>CS2</v>
      </c>
      <c r="W37" s="203" t="str">
        <f>VLOOKUP("CS2",W5:W33,1,FALSE)</f>
        <v>CS2</v>
      </c>
      <c r="X37" s="203" t="str">
        <f>VLOOKUP("CS2",X6:X33,1,FALSE)</f>
        <v>CS2</v>
      </c>
      <c r="Y37" s="203" t="str">
        <f>VLOOKUP("CS2",Y6:Y33,1,FALSE)</f>
        <v>CS2</v>
      </c>
      <c r="Z37" s="203" t="str">
        <f>VLOOKUP("CS2",Z5:Z33,1,FALSE)</f>
        <v>CS2</v>
      </c>
      <c r="AA37" s="203" t="str">
        <f>VLOOKUP("CS2",AA5:AA33,1,FALSE)</f>
        <v>CS2</v>
      </c>
      <c r="AB37" s="203" t="str">
        <f>VLOOKUP("CS2",AB5:AB33,1,FALSE)</f>
        <v>CS2</v>
      </c>
      <c r="AC37" s="203" t="e">
        <f>VLOOKUP("CS2",AC5:AC33,1,FALSE)</f>
        <v>#N/A</v>
      </c>
      <c r="AD37" s="203" t="str">
        <f>VLOOKUP("CS2",AD6:AD33,1,FALSE)</f>
        <v>CS2</v>
      </c>
      <c r="AE37" s="203" t="str">
        <f>VLOOKUP("CS2",AE5:AE33,1,FALSE)</f>
        <v>CS2</v>
      </c>
      <c r="AF37" s="203" t="e">
        <f>VLOOKUP("CS2",AF5:AF33,1,FALSE)</f>
        <v>#N/A</v>
      </c>
      <c r="AG37" s="203" t="str">
        <f>VLOOKUP("CS2",AG5:AG33,1,FALSE)</f>
        <v>CS2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6" t="s">
        <v>50</v>
      </c>
      <c r="C38" s="203" t="str">
        <f>VLOOKUP("SB1",C5:C33,1,FALSE)</f>
        <v>SB1</v>
      </c>
      <c r="D38" s="203" t="str">
        <f>VLOOKUP("SB1",D5:D33,1,FALSE)</f>
        <v>SB1</v>
      </c>
      <c r="E38" s="203" t="str">
        <f>VLOOKUP("SB1",E5:E33,1,FALSE)</f>
        <v>SB1</v>
      </c>
      <c r="F38" s="203" t="str">
        <f>VLOOKUP("SB1",F5:F33,1,FALSE)</f>
        <v>SB1</v>
      </c>
      <c r="G38" s="203" t="e">
        <f>VLOOKUP("SB1",G5:G33,1,FALSE)</f>
        <v>#N/A</v>
      </c>
      <c r="H38" s="203" t="str">
        <f>VLOOKUP("SB1",H5:H33,1,FALSE)</f>
        <v>SB1</v>
      </c>
      <c r="I38" s="203" t="str">
        <f>VLOOKUP("SB1",I5:I33,1,FALSE)</f>
        <v>SB1</v>
      </c>
      <c r="J38" s="203" t="str">
        <f>VLOOKUP("SB1",J5:J33,1,FALSE)</f>
        <v>SB1</v>
      </c>
      <c r="K38" s="203" t="e">
        <f>VLOOKUP("SB1",K5:K33,1,FALSE)</f>
        <v>#N/A</v>
      </c>
      <c r="L38" s="203" t="str">
        <f>VLOOKUP("SB1",L5:L33,1,FALSE)</f>
        <v>SB1</v>
      </c>
      <c r="M38" s="203" t="str">
        <f>VLOOKUP("SB1",M5:M33,1,FALSE)</f>
        <v>SB1</v>
      </c>
      <c r="N38" s="203" t="str">
        <f>VLOOKUP("SB1",N5:N33,1,FALSE)</f>
        <v>SB1</v>
      </c>
      <c r="O38" s="203" t="e">
        <f>VLOOKUP("SB1",O5:O33,1,FALSE)</f>
        <v>#N/A</v>
      </c>
      <c r="P38" s="203" t="str">
        <f>VLOOKUP("SB1",P5:P33,1,FALSE)</f>
        <v>SB1</v>
      </c>
      <c r="Q38" s="203" t="e">
        <f>VLOOKUP("SB1",Q5:Q33,1,FALSE)</f>
        <v>#N/A</v>
      </c>
      <c r="R38" s="203" t="str">
        <f>VLOOKUP("SB1",R6:R33,1,FALSE)</f>
        <v>SB1</v>
      </c>
      <c r="S38" s="203" t="str">
        <f>VLOOKUP("SB1",S5:S33,1,FALSE)</f>
        <v>SB1</v>
      </c>
      <c r="T38" s="203" t="str">
        <f>VLOOKUP("SB1",T5:T33,1,FALSE)</f>
        <v>SB1</v>
      </c>
      <c r="U38" s="203" t="str">
        <f>VLOOKUP("SB1",U5:U33,1,FALSE)</f>
        <v>SB1</v>
      </c>
      <c r="V38" s="203" t="str">
        <f>VLOOKUP("SB1",V5:V33,1,FALSE)</f>
        <v>SB1</v>
      </c>
      <c r="W38" s="203" t="str">
        <f>VLOOKUP("SB1",W5:W33,1,FALSE)</f>
        <v>SB1</v>
      </c>
      <c r="X38" s="203" t="str">
        <f>VLOOKUP("SB1",X6:X33,1,FALSE)</f>
        <v>SB1</v>
      </c>
      <c r="Y38" s="203" t="str">
        <f>VLOOKUP("SB1",Y6:Y33,1,FALSE)</f>
        <v>SB1</v>
      </c>
      <c r="Z38" s="203" t="str">
        <f>VLOOKUP("SB1",Z5:Z33,1,FALSE)</f>
        <v>SB1</v>
      </c>
      <c r="AA38" s="203" t="e">
        <f>VLOOKUP("SB1",AA5:AA33,1,FALSE)</f>
        <v>#N/A</v>
      </c>
      <c r="AB38" s="203" t="e">
        <f>VLOOKUP("SB1",AB5:AB33,1,FALSE)</f>
        <v>#N/A</v>
      </c>
      <c r="AC38" s="203" t="str">
        <f>VLOOKUP("SB1",AC5:AC33,1,FALSE)</f>
        <v>SB1</v>
      </c>
      <c r="AD38" s="203" t="str">
        <f>VLOOKUP("SB1",AD6:AD33,1,FALSE)</f>
        <v>SB1</v>
      </c>
      <c r="AE38" s="203" t="str">
        <f>VLOOKUP("SB1",AE5:AE33,1,FALSE)</f>
        <v>SB1</v>
      </c>
      <c r="AF38" s="203" t="e">
        <f>VLOOKUP("SB1",AF5:AF33,1,FALSE)</f>
        <v>#N/A</v>
      </c>
      <c r="AG38" s="203" t="str">
        <f>VLOOKUP("SB1",AG5:AG33,1,FALSE)</f>
        <v>SB1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  <row r="39" ht="19.5" customHeight="1" spans="1:68">
      <c r="A39" s="19"/>
      <c r="B39" s="207" t="s">
        <v>56</v>
      </c>
      <c r="C39" s="203" t="str">
        <f>VLOOKUP("SB2",C5:C33,1,FALSE)</f>
        <v>SB2</v>
      </c>
      <c r="D39" s="203" t="str">
        <f>VLOOKUP("SB2",D5:D33,1,FALSE)</f>
        <v>SB2</v>
      </c>
      <c r="E39" s="203" t="str">
        <f>VLOOKUP("SB2",E5:E33,1,FALSE)</f>
        <v>SB2</v>
      </c>
      <c r="F39" s="203" t="str">
        <f>VLOOKUP("SB2",F5:F33,1,FALSE)</f>
        <v>SB2</v>
      </c>
      <c r="G39" s="203" t="str">
        <f>VLOOKUP("SB2",G5:G33,1,FALSE)</f>
        <v>SB2</v>
      </c>
      <c r="H39" s="203" t="str">
        <f>VLOOKUP("SB2",H5:H33,1,FALSE)</f>
        <v>SB2</v>
      </c>
      <c r="I39" s="203" t="str">
        <f>VLOOKUP("SB2",I5:I33,1,FALSE)</f>
        <v>SB2</v>
      </c>
      <c r="J39" s="203" t="str">
        <f>VLOOKUP("SB2",J5:J33,1,FALSE)</f>
        <v>SB2</v>
      </c>
      <c r="K39" s="203" t="str">
        <f>VLOOKUP("SB2",K5:K33,1,FALSE)</f>
        <v>SB2</v>
      </c>
      <c r="L39" s="203" t="str">
        <f>VLOOKUP("SB2",L5:L33,1,FALSE)</f>
        <v>SB2</v>
      </c>
      <c r="M39" s="203" t="e">
        <f>VLOOKUP("SB2",M5:M33,1,FALSE)</f>
        <v>#N/A</v>
      </c>
      <c r="N39" s="203" t="str">
        <f>VLOOKUP("SB2",N5:N33,1,FALSE)</f>
        <v>SB2</v>
      </c>
      <c r="O39" s="203" t="str">
        <f>VLOOKUP("SB2",O5:O33,1,FALSE)</f>
        <v>SB2</v>
      </c>
      <c r="P39" s="203" t="str">
        <f>VLOOKUP("SB2",P5:P33,1,FALSE)</f>
        <v>SB2</v>
      </c>
      <c r="Q39" s="203" t="str">
        <f>VLOOKUP("SB2",Q5:Q33,1,FALSE)</f>
        <v>SB2</v>
      </c>
      <c r="R39" s="203" t="str">
        <f>VLOOKUP("SB2",R6:R33,1,FALSE)</f>
        <v>SB2</v>
      </c>
      <c r="S39" s="203" t="str">
        <f>VLOOKUP("SB2",S5:S33,1,FALSE)</f>
        <v>SB2</v>
      </c>
      <c r="T39" s="203" t="e">
        <f>VLOOKUP("SB2",T5:T33,1,FALSE)</f>
        <v>#N/A</v>
      </c>
      <c r="U39" s="203" t="e">
        <f>VLOOKUP("SB2",U5:U33,1,FALSE)</f>
        <v>#N/A</v>
      </c>
      <c r="V39" s="203" t="str">
        <f>VLOOKUP("SB2",V5:V33,1,FALSE)</f>
        <v>SB2</v>
      </c>
      <c r="W39" s="203" t="str">
        <f>VLOOKUP("SB2",W5:W33,1,FALSE)</f>
        <v>SB2</v>
      </c>
      <c r="X39" s="203" t="str">
        <f>VLOOKUP("SB2",X6:X33,1,FALSE)</f>
        <v>SB2</v>
      </c>
      <c r="Y39" s="203" t="str">
        <f>VLOOKUP("SB2",Y6:Y33,1,FALSE)</f>
        <v>SB2</v>
      </c>
      <c r="Z39" s="203" t="str">
        <f>VLOOKUP("SB2",Z5:Z33,1,FALSE)</f>
        <v>SB2</v>
      </c>
      <c r="AA39" s="203" t="e">
        <f>VLOOKUP("SB2",AA5:AA33,1,FALSE)</f>
        <v>#N/A</v>
      </c>
      <c r="AB39" s="203" t="e">
        <f>VLOOKUP("SB2",AB5:AB33,1,FALSE)</f>
        <v>#N/A</v>
      </c>
      <c r="AC39" s="203" t="str">
        <f>VLOOKUP("SB2",AC5:AC33,1,FALSE)</f>
        <v>SB2</v>
      </c>
      <c r="AD39" s="203" t="str">
        <f>VLOOKUP("SB2",AD6:AD33,1,FALSE)</f>
        <v>SB2</v>
      </c>
      <c r="AE39" s="203" t="e">
        <f>VLOOKUP("SB2",AE5:AE33,1,FALSE)</f>
        <v>#N/A</v>
      </c>
      <c r="AF39" s="203" t="str">
        <f>VLOOKUP("SB2",AF5:AF33,1,FALSE)</f>
        <v>SB2</v>
      </c>
      <c r="AG39" s="203" t="str">
        <f>VLOOKUP("SB2",AG5:AG33,1,FALSE)</f>
        <v>SB2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/>
      <c r="B40" s="208" t="s">
        <v>62</v>
      </c>
      <c r="C40" s="203" t="str">
        <f>VLOOKUP("AE",C5:C33,1,FALSE)</f>
        <v>AE</v>
      </c>
      <c r="D40" s="203" t="str">
        <f>VLOOKUP("AE",D5:D33,1,FALSE)</f>
        <v>AE</v>
      </c>
      <c r="E40" s="203" t="str">
        <f>VLOOKUP("AE",E5:E33,1,FALSE)</f>
        <v>AE</v>
      </c>
      <c r="F40" s="203" t="str">
        <f>VLOOKUP("AE",F5:F33,1,FALSE)</f>
        <v>AE</v>
      </c>
      <c r="G40" s="203" t="str">
        <f>VLOOKUP("AE",G5:G33,1,FALSE)</f>
        <v>AE</v>
      </c>
      <c r="H40" s="203" t="str">
        <f>VLOOKUP("AE",H5:H33,1,FALSE)</f>
        <v>AE</v>
      </c>
      <c r="I40" s="203" t="str">
        <f>VLOOKUP("AE",I5:I33,1,FALSE)</f>
        <v>AE</v>
      </c>
      <c r="J40" s="203" t="str">
        <f>VLOOKUP("AE",J5:J33,1,FALSE)</f>
        <v>AE</v>
      </c>
      <c r="K40" s="203" t="str">
        <f>VLOOKUP("AE",K5:K33,1,FALSE)</f>
        <v>AE</v>
      </c>
      <c r="L40" s="203" t="str">
        <f>VLOOKUP("AE",L5:L33,1,FALSE)</f>
        <v>AE</v>
      </c>
      <c r="M40" s="203" t="str">
        <f>VLOOKUP("AE",M5:M33,1,FALSE)</f>
        <v>AE</v>
      </c>
      <c r="N40" s="203" t="str">
        <f>VLOOKUP("AE",N5:N33,1,FALSE)</f>
        <v>AE</v>
      </c>
      <c r="O40" s="203" t="str">
        <f>VLOOKUP("AE",O5:O33,1,FALSE)</f>
        <v>AE</v>
      </c>
      <c r="P40" s="203" t="str">
        <f>VLOOKUP("AE",P5:P33,1,FALSE)</f>
        <v>AE</v>
      </c>
      <c r="Q40" s="203" t="str">
        <f>VLOOKUP("AE",Q5:Q33,1,FALSE)</f>
        <v>AE</v>
      </c>
      <c r="R40" s="203" t="str">
        <f>VLOOKUP("AE",R6:R33,1,FALSE)</f>
        <v>AE</v>
      </c>
      <c r="S40" s="203" t="str">
        <f>VLOOKUP("AE",S5:S33,1,FALSE)</f>
        <v>AE</v>
      </c>
      <c r="T40" s="203" t="str">
        <f>VLOOKUP("AE",T5:T33,1,FALSE)</f>
        <v>AE</v>
      </c>
      <c r="U40" s="203" t="str">
        <f>VLOOKUP("AE",U5:U33,1,FALSE)</f>
        <v>AE</v>
      </c>
      <c r="V40" s="203" t="str">
        <f>VLOOKUP("AE",V5:V33,1,FALSE)</f>
        <v>AE</v>
      </c>
      <c r="W40" s="203" t="str">
        <f>VLOOKUP("AE",W5:W33,1,FALSE)</f>
        <v>AE</v>
      </c>
      <c r="X40" s="203" t="str">
        <f>VLOOKUP("AE",X6:X33,1,FALSE)</f>
        <v>AE</v>
      </c>
      <c r="Y40" s="203" t="str">
        <f>VLOOKUP("AE",Y6:Y33,1,FALSE)</f>
        <v>AE</v>
      </c>
      <c r="Z40" s="203" t="str">
        <f>VLOOKUP("AE",Z5:Z33,1,FALSE)</f>
        <v>AE</v>
      </c>
      <c r="AA40" s="203" t="str">
        <f>VLOOKUP("AE",AA5:AA33,1,FALSE)</f>
        <v>AE</v>
      </c>
      <c r="AB40" s="203" t="str">
        <f>VLOOKUP("AE",AB5:AB33,1,FALSE)</f>
        <v>AE</v>
      </c>
      <c r="AC40" s="203" t="str">
        <f>VLOOKUP("AE",AC5:AC33,1,FALSE)</f>
        <v>AE</v>
      </c>
      <c r="AD40" s="203" t="str">
        <f>VLOOKUP("AE",AD6:AD33,1,FALSE)</f>
        <v>AE</v>
      </c>
      <c r="AE40" s="203" t="str">
        <f>VLOOKUP("AE",AE5:AE33,1,FALSE)</f>
        <v>AE</v>
      </c>
      <c r="AF40" s="203" t="str">
        <f>VLOOKUP("AE",AF5:AF33,1,FALSE)</f>
        <v>AE</v>
      </c>
      <c r="AG40" s="203" t="str">
        <f>VLOOKUP("AE",AG5:AG33,1,FALSE)</f>
        <v>AE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</sheetData>
  <mergeCells count="1">
    <mergeCell ref="C1:S1"/>
  </mergeCells>
  <conditionalFormatting sqref="C3:AG33">
    <cfRule type="expression" dxfId="135" priority="16">
      <formula>WEEKDAY(C$3,2)&gt;5</formula>
    </cfRule>
  </conditionalFormatting>
  <conditionalFormatting sqref="AA4:AA40 C5:Z40 AB5:AG40">
    <cfRule type="cellIs" dxfId="136" priority="1" operator="equal">
      <formula>"B"</formula>
    </cfRule>
    <cfRule type="cellIs" dxfId="136" priority="2" operator="equal">
      <formula>"AL"</formula>
    </cfRule>
    <cfRule type="cellIs" dxfId="137" priority="3" operator="equal">
      <formula>"DM"</formula>
    </cfRule>
    <cfRule type="cellIs" dxfId="138" priority="4" operator="equal">
      <formula>"CS1"</formula>
    </cfRule>
    <cfRule type="cellIs" dxfId="139" priority="5" operator="equal">
      <formula>"CS2"</formula>
    </cfRule>
    <cfRule type="cellIs" dxfId="140" priority="6" operator="equal">
      <formula>"SB1"</formula>
    </cfRule>
    <cfRule type="cellIs" dxfId="141" priority="7" operator="equal">
      <formula>"SB2"</formula>
    </cfRule>
    <cfRule type="cellIs" dxfId="142" priority="8" operator="equal">
      <formula>"AE"</formula>
    </cfRule>
  </conditionalFormatting>
  <conditionalFormatting sqref="AA4:AA33 C5:Z33 AB5:AG33">
    <cfRule type="cellIs" dxfId="136" priority="10" operator="equal">
      <formula>"DB"</formula>
    </cfRule>
    <cfRule type="containsText" dxfId="143" priority="11" operator="between" text="$AM">
      <formula>NOT(ISERROR(SEARCH("$AM",C4)))</formula>
    </cfRule>
    <cfRule type="containsText" dxfId="144" priority="12" operator="between" text="$PM">
      <formula>NOT(ISERROR(SEARCH("$PM",C4)))</formula>
    </cfRule>
    <cfRule type="containsText" dxfId="145" priority="13" operator="between" text="$L">
      <formula>NOT(ISERROR(SEARCH("$L",C4)))</formula>
    </cfRule>
    <cfRule type="containsText" dxfId="146" priority="14" operator="between" text="$BTP">
      <formula>NOT(ISERROR(SEARCH("$BTP",C4)))</formula>
    </cfRule>
    <cfRule type="containsText" dxfId="147" priority="15" operator="between" text="$M">
      <formula>NOT(ISERROR(SEARCH("$M",C4)))</formula>
    </cfRule>
    <cfRule type="containsText" dxfId="148" priority="17" operator="between" text="$N">
      <formula>NOT(ISERROR(SEARCH("$N",C4)))</formula>
    </cfRule>
    <cfRule type="containsText" dxfId="149" priority="18" operator="between" text="$FC">
      <formula>NOT(ISERROR(SEARCH("$FC",C4)))</formula>
    </cfRule>
    <cfRule type="containsText" dxfId="150" priority="19" operator="between" text="OAL">
      <formula>NOT(ISERROR(SEARCH("OAL",C4)))</formula>
    </cfRule>
    <cfRule type="containsText" dxfId="151" priority="20" operator="between" text="S+">
      <formula>NOT(ISERROR(SEARCH("S+",C4)))</formula>
    </cfRule>
    <cfRule type="containsText" dxfId="152" priority="21" operator="between" text="EX-D">
      <formula>NOT(ISERROR(SEARCH("EX-D",C4)))</formula>
    </cfRule>
  </conditionalFormatting>
  <conditionalFormatting sqref="C5:R31 S5:S32 T5:AE31 AF5:AF32 AG5:AG31">
    <cfRule type="containsText" dxfId="153" priority="22" operator="between" text="VACC">
      <formula>NOT(ISERROR(SEARCH("VACC",C5)))</formula>
    </cfRule>
  </conditionalFormatting>
  <conditionalFormatting sqref="BO5:BP10 BO12:BP33">
    <cfRule type="cellIs" dxfId="154" priority="9" operator="lessThan">
      <formula>1</formula>
    </cfRule>
  </conditionalFormatting>
  <dataValidations count="2">
    <dataValidation type="list" allowBlank="1" sqref="C5:Q5 S5:W5 Y5:AC5 AE5:AG5 C6:Z6 AB6:AG6 D9:G9 I9:M9 O9:W9 Y9:AG9 C10:E10 G10:V10 X10 Z10:AG10 C11:P11 R11:AG11 C12:V12 X12:AG12 P15:Y15 AA15:AG15 P16:Q16 S16 U16:AG16 C17:H17 J17:AG17 C18:AG18 C19 E19:AG19 C20:M20 O20:Q20 S20:AG20 C21:P21 R21:X21 Z21:AB21 AD21:AG21 C22:AA22 AC22 AE22 C23 F23 H23 J23:N23 P23:Q23 S23:W23 Y23:AG23 C24:G24 I24 K24 M24:V24 X24:AB24 AD24:AG24 C25:D25 F25:K25 M25:W25 Y25:AG25 C26 E26:K26 M26:N26 P26:U26 W26 Y26:Z26 AB26:AG26 C27:D27 F27:V27 X27 Z27:AC27 AE27:AG27 C28:N28 P28:AG28 C29:O29 Q29:AG29 C30:Z30 C31:H31 J31:N31 P31:R31 T31:X31 Z31 C32:R32 T32:W32 Y32:AG32 C33:AG33 Q13:AG14 AB30:AG31 C7:AG8 C13:O14 C15:N16" showDropDown="1">
      <formula1>'Setting key Duty'!$B$7:$B$56</formula1>
    </dataValidation>
    <dataValidation type="list" allowBlank="1" sqref="C34:AG40" showDropDown="1">
      <formula1>'Setting key Duty'!$B$7:$B$23</formula1>
    </dataValidation>
  </dataValidations>
  <pageMargins left="0.75" right="0.75" top="1" bottom="1" header="0.5" footer="0.5"/>
  <headerFooter/>
  <legacyDrawing r:id="rId2"/>
  <tableParts count="2"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40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10.6285714285714" customWidth="1"/>
    <col min="13" max="17" width="9.24761904761905" customWidth="1"/>
    <col min="18" max="18" width="10.3809523809524" customWidth="1"/>
    <col min="19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0</v>
      </c>
      <c r="B1" s="123" t="s">
        <v>1</v>
      </c>
      <c r="C1" s="610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2"/>
      <c r="D2" s="131" t="s">
        <v>326</v>
      </c>
      <c r="E2" s="131" t="s">
        <v>327</v>
      </c>
      <c r="F2" s="131"/>
      <c r="G2" s="131"/>
      <c r="H2" s="635"/>
      <c r="I2" s="131"/>
      <c r="J2" s="131"/>
      <c r="K2" s="131"/>
      <c r="L2" s="131" t="s">
        <v>328</v>
      </c>
      <c r="M2" s="133"/>
      <c r="N2" s="133"/>
      <c r="O2" s="133"/>
      <c r="P2" s="131"/>
      <c r="Q2" s="131"/>
      <c r="R2" s="131"/>
      <c r="S2" s="133" t="s">
        <v>329</v>
      </c>
      <c r="T2" s="133"/>
      <c r="U2" s="631"/>
      <c r="V2" s="133" t="s">
        <v>60</v>
      </c>
      <c r="W2" s="132" t="s">
        <v>330</v>
      </c>
      <c r="X2" s="131" t="s">
        <v>331</v>
      </c>
      <c r="Y2" s="132"/>
      <c r="Z2" s="131"/>
      <c r="AA2" s="131"/>
      <c r="AB2" s="133"/>
      <c r="AC2" s="631"/>
      <c r="AD2" s="140"/>
      <c r="AE2" s="131"/>
      <c r="AF2" s="131"/>
      <c r="AG2" s="133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44986</v>
      </c>
      <c r="D3" s="140">
        <f>C3+1</f>
        <v>44987</v>
      </c>
      <c r="E3" s="140">
        <f>D3+1</f>
        <v>44988</v>
      </c>
      <c r="F3" s="140">
        <f>E3+1</f>
        <v>44989</v>
      </c>
      <c r="G3" s="140">
        <f>F3+1</f>
        <v>44990</v>
      </c>
      <c r="H3" s="140">
        <f>G3+1</f>
        <v>44991</v>
      </c>
      <c r="I3" s="140">
        <f>H3+1</f>
        <v>44992</v>
      </c>
      <c r="J3" s="140">
        <f>I3+1</f>
        <v>44993</v>
      </c>
      <c r="K3" s="140">
        <f>J3+1</f>
        <v>44994</v>
      </c>
      <c r="L3" s="140">
        <f>K3+1</f>
        <v>44995</v>
      </c>
      <c r="M3" s="140">
        <f>L3+1</f>
        <v>44996</v>
      </c>
      <c r="N3" s="140">
        <f>M3+1</f>
        <v>44997</v>
      </c>
      <c r="O3" s="140">
        <f>N3+1</f>
        <v>44998</v>
      </c>
      <c r="P3" s="140">
        <f>O3+1</f>
        <v>44999</v>
      </c>
      <c r="Q3" s="140">
        <f>P3+1</f>
        <v>45000</v>
      </c>
      <c r="R3" s="140">
        <f>Q3+1</f>
        <v>45001</v>
      </c>
      <c r="S3" s="140">
        <f>R3+1</f>
        <v>45002</v>
      </c>
      <c r="T3" s="140">
        <f>S3+1</f>
        <v>45003</v>
      </c>
      <c r="U3" s="140">
        <f>T3+1</f>
        <v>45004</v>
      </c>
      <c r="V3" s="140">
        <f>U3+1</f>
        <v>45005</v>
      </c>
      <c r="W3" s="140">
        <f>V3+1</f>
        <v>45006</v>
      </c>
      <c r="X3" s="140">
        <f>W3+1</f>
        <v>45007</v>
      </c>
      <c r="Y3" s="140">
        <f>X3+1</f>
        <v>45008</v>
      </c>
      <c r="Z3" s="140">
        <f>Y3+1</f>
        <v>45009</v>
      </c>
      <c r="AA3" s="140">
        <f>Z3+1</f>
        <v>45010</v>
      </c>
      <c r="AB3" s="140">
        <f>AA3+1</f>
        <v>45011</v>
      </c>
      <c r="AC3" s="140">
        <f>AB3+1</f>
        <v>45012</v>
      </c>
      <c r="AD3" s="140">
        <f>AC3+1</f>
        <v>45013</v>
      </c>
      <c r="AE3" s="140">
        <f>AD3+1</f>
        <v>45014</v>
      </c>
      <c r="AF3" s="140">
        <f>AE3+1</f>
        <v>45015</v>
      </c>
      <c r="AG3" s="140">
        <f>AF3+1</f>
        <v>45016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Wed</v>
      </c>
      <c r="D4" s="147" t="str">
        <f>TEXT(D3,"ddd")</f>
        <v>Thu</v>
      </c>
      <c r="E4" s="147" t="str">
        <f>TEXT(E3,"ddd")</f>
        <v>Fri</v>
      </c>
      <c r="F4" s="147" t="str">
        <f>TEXT(F3,"ddd")</f>
        <v>Sat</v>
      </c>
      <c r="G4" s="147" t="str">
        <f>TEXT(G3,"ddd")</f>
        <v>Sun</v>
      </c>
      <c r="H4" s="147" t="str">
        <f>TEXT(H3,"ddd")</f>
        <v>Mon</v>
      </c>
      <c r="I4" s="147" t="str">
        <f>TEXT(I3,"ddd")</f>
        <v>Tue</v>
      </c>
      <c r="J4" s="147" t="str">
        <f>TEXT(J3,"ddd")</f>
        <v>Wed</v>
      </c>
      <c r="K4" s="147" t="str">
        <f>TEXT(K3,"ddd")</f>
        <v>Thu</v>
      </c>
      <c r="L4" s="147" t="str">
        <f>TEXT(L3,"ddd")</f>
        <v>Fri</v>
      </c>
      <c r="M4" s="147" t="str">
        <f>TEXT(M3,"ddd")</f>
        <v>Sat</v>
      </c>
      <c r="N4" s="147" t="str">
        <f>TEXT(N3,"ddd")</f>
        <v>Sun</v>
      </c>
      <c r="O4" s="147" t="str">
        <f>TEXT(O3,"ddd")</f>
        <v>Mon</v>
      </c>
      <c r="P4" s="147" t="str">
        <f>TEXT(P3,"ddd")</f>
        <v>Tue</v>
      </c>
      <c r="Q4" s="147" t="str">
        <f>TEXT(Q3,"ddd")</f>
        <v>Wed</v>
      </c>
      <c r="R4" s="147" t="str">
        <f>TEXT(R3,"ddd")</f>
        <v>Thu</v>
      </c>
      <c r="S4" s="147" t="str">
        <f>TEXT(S3,"ddd")</f>
        <v>Fri</v>
      </c>
      <c r="T4" s="147" t="str">
        <f>TEXT(T3,"ddd")</f>
        <v>Sat</v>
      </c>
      <c r="U4" s="147" t="str">
        <f>TEXT(U3,"ddd")</f>
        <v>Sun</v>
      </c>
      <c r="V4" s="147" t="str">
        <f>TEXT(V3,"ddd")</f>
        <v>Mon</v>
      </c>
      <c r="W4" s="147" t="str">
        <f>TEXT(W3,"ddd")</f>
        <v>Tue</v>
      </c>
      <c r="X4" s="147" t="str">
        <f>TEXT(X3,"ddd")</f>
        <v>Wed</v>
      </c>
      <c r="Y4" s="147" t="str">
        <f>TEXT(Y3,"ddd")</f>
        <v>Thu</v>
      </c>
      <c r="Z4" s="147" t="str">
        <f>TEXT(Z3,"ddd")</f>
        <v>Fri</v>
      </c>
      <c r="AA4" s="147" t="str">
        <f>TEXT(AA3,"ddd")</f>
        <v>Sat</v>
      </c>
      <c r="AB4" s="147" t="str">
        <f>TEXT(AB3,"ddd")</f>
        <v>Sun</v>
      </c>
      <c r="AC4" s="147" t="str">
        <f>TEXT(AC3,"ddd")</f>
        <v>Mon</v>
      </c>
      <c r="AD4" s="147" t="str">
        <f>TEXT(AD3,"ddd")</f>
        <v>Tue</v>
      </c>
      <c r="AE4" s="147" t="str">
        <f>TEXT(AE3,"ddd")</f>
        <v>Wed</v>
      </c>
      <c r="AF4" s="147" t="str">
        <f>TEXT(AF3,"ddd")</f>
        <v>Thu</v>
      </c>
      <c r="AG4" s="147" t="str">
        <f>TEXT(AG3,"ddd")</f>
        <v>Fri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14" t="s">
        <v>41</v>
      </c>
      <c r="C5" s="186"/>
      <c r="D5" s="155" t="s">
        <v>45</v>
      </c>
      <c r="E5" s="186"/>
      <c r="F5" s="186"/>
      <c r="G5" s="186"/>
      <c r="H5" s="155" t="s">
        <v>48</v>
      </c>
      <c r="I5" s="186"/>
      <c r="J5" s="186"/>
      <c r="K5" s="186" t="s">
        <v>44</v>
      </c>
      <c r="L5" s="186"/>
      <c r="M5" s="186" t="s">
        <v>45</v>
      </c>
      <c r="N5" s="186"/>
      <c r="O5" s="186"/>
      <c r="Q5" s="155"/>
      <c r="R5" s="186"/>
      <c r="S5" s="186" t="s">
        <v>48</v>
      </c>
      <c r="T5" s="186"/>
      <c r="U5" s="186"/>
      <c r="V5" s="155"/>
      <c r="W5" s="155" t="s">
        <v>332</v>
      </c>
      <c r="X5" s="186"/>
      <c r="Y5" s="155"/>
      <c r="Z5" s="186"/>
      <c r="AA5" s="186" t="s">
        <v>48</v>
      </c>
      <c r="AB5" s="186"/>
      <c r="AC5" s="155"/>
      <c r="AD5" s="155"/>
      <c r="AE5" s="186"/>
      <c r="AF5" s="155" t="s">
        <v>45</v>
      </c>
      <c r="AG5" s="186"/>
      <c r="AH5" s="157">
        <f>COUNTIF($C5:$AG5,AH$4)</f>
        <v>3</v>
      </c>
      <c r="AI5" s="157">
        <f>COUNTIF($C5:$AG5,AI$4)</f>
        <v>1</v>
      </c>
      <c r="AJ5" s="157">
        <f>COUNTIF($C5:$AG5,AJ$4)</f>
        <v>3</v>
      </c>
      <c r="AK5" s="157">
        <f>COUNTIF($C5:$AG5,AK$4)</f>
        <v>0</v>
      </c>
      <c r="AL5" s="157">
        <f>COUNTIF($C5:$AE5,AL$4)</f>
        <v>0</v>
      </c>
      <c r="AM5" s="157">
        <f>COUNTIF($C5:$AG5,AM$4)</f>
        <v>0</v>
      </c>
      <c r="AN5" s="157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7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1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14" t="s">
        <v>49</v>
      </c>
      <c r="C6" s="155" t="s">
        <v>255</v>
      </c>
      <c r="D6" s="155" t="s">
        <v>42</v>
      </c>
      <c r="E6" s="186" t="s">
        <v>48</v>
      </c>
      <c r="F6" s="186"/>
      <c r="G6" s="186" t="s">
        <v>48</v>
      </c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 t="s">
        <v>44</v>
      </c>
      <c r="U6" s="186"/>
      <c r="V6" s="155"/>
      <c r="W6" s="155" t="s">
        <v>53</v>
      </c>
      <c r="X6" s="155" t="s">
        <v>53</v>
      </c>
      <c r="Y6" s="155" t="s">
        <v>53</v>
      </c>
      <c r="Z6" s="155" t="s">
        <v>53</v>
      </c>
      <c r="AA6" s="155" t="s">
        <v>53</v>
      </c>
      <c r="AB6" s="155"/>
      <c r="AC6" s="155"/>
      <c r="AD6" s="155"/>
      <c r="AE6" s="155"/>
      <c r="AF6" s="155"/>
      <c r="AG6" s="186"/>
      <c r="AH6" s="157">
        <f>COUNTIF($C6:$AG6,AH$4)</f>
        <v>2</v>
      </c>
      <c r="AI6" s="157">
        <f>COUNTIF($C6:$AG6,AI$4)</f>
        <v>1</v>
      </c>
      <c r="AJ6" s="157">
        <f>COUNTIF($C6:$AG6,AJ$4)</f>
        <v>0</v>
      </c>
      <c r="AK6" s="157">
        <f>COUNTIF($C6:$AG6,AK$4)</f>
        <v>0</v>
      </c>
      <c r="AL6" s="159">
        <f>COUNTIF($C6:$AE6,AL$4)</f>
        <v>0</v>
      </c>
      <c r="AM6" s="157">
        <f>COUNTIF($C6:$AG6,AM$4)</f>
        <v>0</v>
      </c>
      <c r="AN6" s="159">
        <f>COUNTIF($C6:$AE6,AN$4)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3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COUNTIF(C6:AE6,"*BRT*")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COUNTIF(AF6:AH6,"*$N*")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COUNTIF($C6:$AE6,BM$4)</f>
        <v>0</v>
      </c>
      <c r="BN6" s="159">
        <f>COUNTIF($C6:$AE6,BN$4)</f>
        <v>0</v>
      </c>
      <c r="BO6" s="159">
        <f>COUNTIF($C6:$AE6,BO$4)</f>
        <v>0</v>
      </c>
      <c r="BP6" s="160"/>
    </row>
    <row r="7" ht="19.5" customHeight="1" spans="1:68">
      <c r="A7" s="19"/>
      <c r="B7" s="14" t="s">
        <v>58</v>
      </c>
      <c r="C7" s="155" t="s">
        <v>48</v>
      </c>
      <c r="D7" s="155" t="s">
        <v>42</v>
      </c>
      <c r="E7" s="186" t="s">
        <v>44</v>
      </c>
      <c r="F7" s="186"/>
      <c r="G7" s="186" t="s">
        <v>45</v>
      </c>
      <c r="H7" s="186"/>
      <c r="I7" s="186"/>
      <c r="J7" s="186"/>
      <c r="K7" s="186"/>
      <c r="L7" s="186"/>
      <c r="M7" s="186"/>
      <c r="N7" s="186"/>
      <c r="O7" s="186" t="s">
        <v>48</v>
      </c>
      <c r="P7" s="186"/>
      <c r="Q7" s="186" t="s">
        <v>44</v>
      </c>
      <c r="R7" s="186"/>
      <c r="S7" s="186" t="s">
        <v>44</v>
      </c>
      <c r="T7" s="186"/>
      <c r="U7" s="186"/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  <c r="AG7" s="186"/>
      <c r="AH7" s="157">
        <f>COUNTIF($C7:$AG7,AH$4)</f>
        <v>2</v>
      </c>
      <c r="AI7" s="157">
        <f>COUNTIF($C7:$AG7,AI$4)</f>
        <v>3</v>
      </c>
      <c r="AJ7" s="157">
        <f>COUNTIF($C7:$AG7,AJ$4)</f>
        <v>1</v>
      </c>
      <c r="AK7" s="157">
        <f>COUNTIF($C7:$AG7,AK$4)</f>
        <v>0</v>
      </c>
      <c r="AL7" s="159">
        <f>COUNTIF($C7:$AE7,AL$4)</f>
        <v>0</v>
      </c>
      <c r="AM7" s="157">
        <f>COUNTIF($C7:$AG7,AM$4)</f>
        <v>0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6</v>
      </c>
      <c r="AV7" s="104">
        <f>BF7+BG7+BI7+BD7+BB7+AZ7+BK7</f>
        <v>0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0</v>
      </c>
      <c r="BJ7" s="159">
        <f>BI7*('Setting key Duty'!$I$12+'Setting key Duty'!$I$8)</f>
        <v>0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9.5" customHeight="1" spans="1:68">
      <c r="A8" s="19"/>
      <c r="B8" s="14" t="s">
        <v>61</v>
      </c>
      <c r="C8" s="155" t="s">
        <v>255</v>
      </c>
      <c r="D8" s="155"/>
      <c r="E8" s="186" t="s">
        <v>45</v>
      </c>
      <c r="F8" s="155"/>
      <c r="G8" s="186"/>
      <c r="H8" s="186"/>
      <c r="I8" s="186"/>
      <c r="J8" s="186"/>
      <c r="K8" s="186"/>
      <c r="L8" s="186"/>
      <c r="M8" s="186"/>
      <c r="N8" s="186"/>
      <c r="O8" s="155"/>
      <c r="P8" s="155" t="s">
        <v>44</v>
      </c>
      <c r="Q8" s="155"/>
      <c r="R8" s="155"/>
      <c r="T8" s="186"/>
      <c r="U8" s="186"/>
      <c r="V8" s="186" t="s">
        <v>333</v>
      </c>
      <c r="W8" s="155"/>
      <c r="Y8" s="155"/>
      <c r="Z8" s="155"/>
      <c r="AA8" s="155"/>
      <c r="AB8" s="155"/>
      <c r="AC8" s="155" t="s">
        <v>44</v>
      </c>
      <c r="AD8" s="155"/>
      <c r="AE8" s="155"/>
      <c r="AF8" s="155" t="s">
        <v>50</v>
      </c>
      <c r="AG8" s="186"/>
      <c r="AH8" s="157">
        <f>COUNTIF($C8:$AG8,AH$4)</f>
        <v>0</v>
      </c>
      <c r="AI8" s="157">
        <f>COUNTIF($C8:$AG8,AI$4)</f>
        <v>2</v>
      </c>
      <c r="AJ8" s="157">
        <f>COUNTIF($C8:$AG8,AJ$4)</f>
        <v>1</v>
      </c>
      <c r="AK8" s="157">
        <f>COUNTIF($C8:$AG8,AK$4)</f>
        <v>1</v>
      </c>
      <c r="AL8" s="159">
        <f>COUNTIF($C8:$AE8,AL$4)</f>
        <v>0</v>
      </c>
      <c r="AM8" s="157">
        <f>COUNTIF($C8:$AG8,AM$4)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4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COUNTIF(AF8:AH8,"*$N*")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19.5" customHeight="1" spans="1:68">
      <c r="A9" s="19"/>
      <c r="B9" s="14" t="s">
        <v>67</v>
      </c>
      <c r="C9" s="155"/>
      <c r="D9" s="155" t="s">
        <v>48</v>
      </c>
      <c r="E9" s="186"/>
      <c r="G9" s="186"/>
      <c r="H9" s="186" t="s">
        <v>44</v>
      </c>
      <c r="I9" s="186"/>
      <c r="J9" s="186"/>
      <c r="K9" s="186"/>
      <c r="L9" s="155"/>
      <c r="M9" s="186"/>
      <c r="N9" s="186" t="s">
        <v>44</v>
      </c>
      <c r="O9" s="186"/>
      <c r="P9" s="155" t="s">
        <v>62</v>
      </c>
      <c r="Q9" s="186"/>
      <c r="R9" s="155"/>
      <c r="S9" s="186"/>
      <c r="T9" s="186"/>
      <c r="U9" s="186"/>
      <c r="V9" s="155"/>
      <c r="X9" s="155" t="s">
        <v>48</v>
      </c>
      <c r="Z9" s="155"/>
      <c r="AA9" s="155"/>
      <c r="AB9" s="155"/>
      <c r="AC9" s="155"/>
      <c r="AD9" s="155"/>
      <c r="AE9" s="155"/>
      <c r="AF9" s="155"/>
      <c r="AG9" s="186"/>
      <c r="AH9" s="157">
        <f>COUNTIF($C9:$AG9,AH$4)</f>
        <v>2</v>
      </c>
      <c r="AI9" s="157">
        <f>COUNTIF($C9:$AG9,AI$4)</f>
        <v>2</v>
      </c>
      <c r="AJ9" s="157">
        <f>COUNTIF($C9:$AG9,AJ$4)</f>
        <v>0</v>
      </c>
      <c r="AK9" s="157">
        <f>COUNTIF($C9:$AG9,AK$4)</f>
        <v>0</v>
      </c>
      <c r="AL9" s="159">
        <f>COUNTIF($C9:$AE9,AL$4)</f>
        <v>0</v>
      </c>
      <c r="AM9" s="157">
        <f>COUNTIF($C9:$AG9,AM$4)</f>
        <v>1</v>
      </c>
      <c r="AN9" s="159">
        <f>COUNTIF($C9:$AE9,AN$4)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5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0</v>
      </c>
      <c r="BP9" s="160"/>
    </row>
    <row r="10" ht="19.5" customHeight="1" spans="1:68">
      <c r="A10" s="19"/>
      <c r="B10" s="14" t="s">
        <v>139</v>
      </c>
      <c r="C10" s="155"/>
      <c r="D10" s="155" t="s">
        <v>44</v>
      </c>
      <c r="E10" s="186"/>
      <c r="F10" s="155"/>
      <c r="G10" s="155"/>
      <c r="H10" s="186" t="s">
        <v>45</v>
      </c>
      <c r="I10" s="186"/>
      <c r="J10" s="186"/>
      <c r="K10" s="186"/>
      <c r="L10" s="155"/>
      <c r="M10" s="186"/>
      <c r="N10" s="186"/>
      <c r="O10" s="186"/>
      <c r="P10" s="155" t="s">
        <v>45</v>
      </c>
      <c r="Q10" s="186"/>
      <c r="R10" s="186"/>
      <c r="S10" s="186"/>
      <c r="T10" s="186"/>
      <c r="U10" s="186"/>
      <c r="V10" s="155"/>
      <c r="W10" s="155"/>
      <c r="X10" s="155"/>
      <c r="Y10" s="155"/>
      <c r="Z10" s="155"/>
      <c r="AA10" s="155"/>
      <c r="AB10" s="155" t="s">
        <v>48</v>
      </c>
      <c r="AC10" s="155"/>
      <c r="AD10" s="155"/>
      <c r="AE10" s="155"/>
      <c r="AF10" s="155"/>
      <c r="AG10" s="186"/>
      <c r="AH10" s="157">
        <f>COUNTIF($C10:$AG10,AH$4)</f>
        <v>1</v>
      </c>
      <c r="AI10" s="157">
        <f>COUNTIF($C10:$AG10,AI$4)</f>
        <v>1</v>
      </c>
      <c r="AJ10" s="157">
        <f>COUNTIF($C10:$AG10,AJ$4)</f>
        <v>2</v>
      </c>
      <c r="AK10" s="157">
        <f>COUNTIF($C10:$AG10,AK$4)</f>
        <v>0</v>
      </c>
      <c r="AL10" s="159">
        <f>COUNTIF($C10:$AH10,AK$4)</f>
        <v>0</v>
      </c>
      <c r="AM10" s="157">
        <f>COUNTIF($C10:$AG10,AM$4)</f>
        <v>0</v>
      </c>
      <c r="AN10" s="159">
        <f>COUNTIF($C10:$AH10,AM$4)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4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159">
        <f>COUNTIF(A10:AH10,"*$BTP*")</f>
        <v>0</v>
      </c>
      <c r="BA10" s="159">
        <f>COUNTIF(AF10:AI10,"*$BTP*")</f>
        <v>0</v>
      </c>
      <c r="BB10" s="159">
        <f>COUNTIF(A10:AH10,"*$L*")</f>
        <v>0</v>
      </c>
      <c r="BC10" s="159">
        <f>COUNTIF(AF10:AI10,"*$L*")</f>
        <v>0</v>
      </c>
      <c r="BD10" s="159">
        <f>COUNTIF(A10:AH10,"*$M*")</f>
        <v>0</v>
      </c>
      <c r="BE10" s="159">
        <f>COUNTIF(AF10:AI10,"*$M*")</f>
        <v>0</v>
      </c>
      <c r="BF10" s="159">
        <f>BE10*('Setting key Duty'!$I$8+'Setting key Duty'!$I$9+'Setting key Duty'!$I$12)</f>
        <v>0</v>
      </c>
      <c r="BG10" s="159">
        <f>COUNTIF(AF10:AH10,"*$PM*")</f>
        <v>0</v>
      </c>
      <c r="BH10" s="159">
        <f>COUNTIF(AF10:AI10,"*$PM*")</f>
        <v>0</v>
      </c>
      <c r="BI10" s="159">
        <f>COUNTIF(A10:AH10,"*$AM*")</f>
        <v>0</v>
      </c>
      <c r="BJ10" s="159">
        <f>COUNTIF(AF10:AI10,"*$AM*")</f>
        <v>0</v>
      </c>
      <c r="BK10" s="159">
        <f>COUNTIF(C10:AH10,"*$FC*")</f>
        <v>0</v>
      </c>
      <c r="BL10" s="159">
        <f>COUNTIF(C10:AI10,"*$FC*")</f>
        <v>0</v>
      </c>
      <c r="BM10" s="159">
        <f>BL10*('Setting key Duty'!$J$11+'Setting key Duty'!$I$8)</f>
        <v>0</v>
      </c>
      <c r="BN10" s="159">
        <f>COUNTIF($C10:$AH10,BM$4)</f>
        <v>0</v>
      </c>
      <c r="BO10" s="159">
        <f>COUNTIF($C10:$AH10,BN$4)</f>
        <v>0</v>
      </c>
      <c r="BP10" s="159">
        <f>COUNTIF($C10:$AH10,BO$4)</f>
        <v>0</v>
      </c>
    </row>
    <row r="11" ht="19.5" customHeight="1" spans="1:68">
      <c r="A11" s="19"/>
      <c r="B11" s="14" t="s">
        <v>70</v>
      </c>
      <c r="C11" s="155"/>
      <c r="D11" s="155"/>
      <c r="E11" s="186"/>
      <c r="F11" s="186"/>
      <c r="G11" s="155"/>
      <c r="H11" s="186"/>
      <c r="I11" s="186"/>
      <c r="J11" s="186" t="s">
        <v>45</v>
      </c>
      <c r="K11" s="155"/>
      <c r="L11" s="155"/>
      <c r="M11" s="186" t="s">
        <v>44</v>
      </c>
      <c r="N11" s="186"/>
      <c r="O11" s="186"/>
      <c r="P11" s="155" t="s">
        <v>48</v>
      </c>
      <c r="Q11" s="186"/>
      <c r="R11" s="155"/>
      <c r="S11" s="186"/>
      <c r="T11" s="186"/>
      <c r="U11" s="186"/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  <c r="AG11" s="186"/>
      <c r="AH11" s="157">
        <f>COUNTIF($C11:$AG11,AH$4)</f>
        <v>1</v>
      </c>
      <c r="AI11" s="157">
        <f>COUNTIF($C11:$AG11,AI$4)</f>
        <v>1</v>
      </c>
      <c r="AJ11" s="157">
        <f>COUNTIF($C11:$AG11,AJ$4)</f>
        <v>1</v>
      </c>
      <c r="AK11" s="157">
        <f>COUNTIF($C11:$AG11,AK$4)</f>
        <v>0</v>
      </c>
      <c r="AL11" s="159">
        <f>COUNTIF($C11:$AE11,AL$4)</f>
        <v>0</v>
      </c>
      <c r="AM11" s="157">
        <f>COUNTIF($C11:$AG11,AM$4)</f>
        <v>0</v>
      </c>
      <c r="AN11" s="159">
        <f>COUNTIF($C11:$AE11,AN$4)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3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COUNTIF(C11:AE11,"*BRT*")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COUNTIF(AF11:AH11,"*$N*")</f>
        <v>0</v>
      </c>
      <c r="BG11" s="159">
        <f>COUNTIF(AF11:AH11,"*$PM*")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COUNTIF($C11:$AE11,BM$4)</f>
        <v>0</v>
      </c>
      <c r="BN11" s="159">
        <f>COUNTIF($C11:$AE11,BN$4)</f>
        <v>0</v>
      </c>
      <c r="BO11" s="159">
        <f>COUNTIF($C11:$AE11,BO$4)</f>
        <v>0</v>
      </c>
      <c r="BP11" s="160"/>
    </row>
    <row r="12" ht="19.5" customHeight="1" spans="1:68">
      <c r="A12" s="19"/>
      <c r="B12" s="14" t="s">
        <v>73</v>
      </c>
      <c r="C12" s="155" t="s">
        <v>255</v>
      </c>
      <c r="D12" s="155"/>
      <c r="E12" s="186"/>
      <c r="F12" s="186"/>
      <c r="G12" s="155"/>
      <c r="H12" s="155"/>
      <c r="I12" s="186"/>
      <c r="J12" s="155"/>
      <c r="K12" s="186"/>
      <c r="L12" s="155"/>
      <c r="M12" s="186"/>
      <c r="N12" s="155"/>
      <c r="O12" s="155"/>
      <c r="P12" s="155"/>
      <c r="R12" s="186" t="s">
        <v>45</v>
      </c>
      <c r="S12" s="186"/>
      <c r="T12" s="186" t="s">
        <v>48</v>
      </c>
      <c r="U12" s="186"/>
      <c r="V12" s="155" t="s">
        <v>48</v>
      </c>
      <c r="W12" s="20"/>
      <c r="Y12" s="155"/>
      <c r="Z12" s="155"/>
      <c r="AA12" s="155"/>
      <c r="AB12" s="155" t="s">
        <v>45</v>
      </c>
      <c r="AC12" s="155"/>
      <c r="AD12" s="155" t="s">
        <v>45</v>
      </c>
      <c r="AE12" s="155"/>
      <c r="AF12" s="155"/>
      <c r="AG12" s="186" t="s">
        <v>334</v>
      </c>
      <c r="AH12" s="157">
        <f>COUNTIF($C12:$AG12,AH$4)</f>
        <v>2</v>
      </c>
      <c r="AI12" s="157">
        <f>COUNTIF($C12:$AG12,AI$4)</f>
        <v>0</v>
      </c>
      <c r="AJ12" s="157">
        <f>COUNTIF($C12:$AG12,AJ$4)</f>
        <v>3</v>
      </c>
      <c r="AK12" s="157">
        <f>COUNTIF($C12:$AG12,AK$4)</f>
        <v>0</v>
      </c>
      <c r="AL12" s="159">
        <f>COUNTIF($C12:$AE12,AL$4)</f>
        <v>0</v>
      </c>
      <c r="AM12" s="157">
        <f>COUNTIF($C12:$AG12,AM$4)</f>
        <v>0</v>
      </c>
      <c r="AN12" s="159">
        <f>COUNTIF($C12:$AE12,AN$4)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5</v>
      </c>
      <c r="AV12" s="104">
        <f>BF12+BG12+BI12+BD12+BB12+AZ12+BK12</f>
        <v>1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COUNTIF(C12:AE12,"*BRT*")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COUNTIF(AF12:AH12,"*$N*")</f>
        <v>0</v>
      </c>
      <c r="BG12" s="159">
        <f>COUNTIF(AF12:AH12,"*$PM*")</f>
        <v>0</v>
      </c>
      <c r="BH12" s="159">
        <f>BG12*('Setting key Duty'!$I$9)</f>
        <v>0</v>
      </c>
      <c r="BI12" s="159">
        <f>COUNTIF(A12:AH12,"*$AM*")</f>
        <v>1</v>
      </c>
      <c r="BJ12" s="159">
        <f>BI12*('Setting key Duty'!$I$12+'Setting key Duty'!$I$8)</f>
        <v>0.4375</v>
      </c>
      <c r="BK12" s="159">
        <f>COUNTIF(C12:AH12,"*$FC*")</f>
        <v>0</v>
      </c>
      <c r="BL12" s="159">
        <f>BK12*('Setting key Duty'!$J$11+'Setting key Duty'!$I$8)</f>
        <v>0</v>
      </c>
      <c r="BM12" s="159">
        <f>COUNTIF($C12:$AE12,BM$4)</f>
        <v>0</v>
      </c>
      <c r="BN12" s="159">
        <f>COUNTIF($C12:$AE12,BN$4)</f>
        <v>0</v>
      </c>
      <c r="BO12" s="159">
        <f>COUNTIF($C12:$AE12,BO$4)</f>
        <v>0</v>
      </c>
      <c r="BP12" s="160"/>
    </row>
    <row r="13" ht="19.5" customHeight="1" spans="1:68">
      <c r="A13" s="19"/>
      <c r="B13" s="14" t="s">
        <v>78</v>
      </c>
      <c r="C13" s="155" t="s">
        <v>255</v>
      </c>
      <c r="D13" s="155"/>
      <c r="E13" s="186" t="s">
        <v>56</v>
      </c>
      <c r="F13" s="186" t="s">
        <v>45</v>
      </c>
      <c r="G13" s="186"/>
      <c r="H13" s="155"/>
      <c r="I13" s="186" t="s">
        <v>44</v>
      </c>
      <c r="J13" s="186"/>
      <c r="L13" s="186"/>
      <c r="M13" s="186" t="s">
        <v>335</v>
      </c>
      <c r="N13" s="186"/>
      <c r="O13" s="186" t="s">
        <v>45</v>
      </c>
      <c r="P13" s="155"/>
      <c r="Q13" s="186"/>
      <c r="R13" s="186"/>
      <c r="S13" s="186" t="s">
        <v>45</v>
      </c>
      <c r="T13" s="155"/>
      <c r="U13" s="186"/>
      <c r="V13" s="155"/>
      <c r="W13" s="155" t="s">
        <v>48</v>
      </c>
      <c r="X13" s="155"/>
      <c r="Y13" s="155"/>
      <c r="Z13" s="155"/>
      <c r="AA13" s="155" t="s">
        <v>45</v>
      </c>
      <c r="AB13" s="155"/>
      <c r="AC13" s="155" t="s">
        <v>332</v>
      </c>
      <c r="AE13" s="155" t="s">
        <v>336</v>
      </c>
      <c r="AF13" s="155" t="s">
        <v>336</v>
      </c>
      <c r="AG13" s="155" t="s">
        <v>336</v>
      </c>
      <c r="AH13" s="157">
        <f>COUNTIF($C13:$AG13,AH$4)</f>
        <v>1</v>
      </c>
      <c r="AI13" s="157">
        <f>COUNTIF($C13:$AG13,AI$4)</f>
        <v>1</v>
      </c>
      <c r="AJ13" s="157">
        <f>COUNTIF($C13:$AG13,AJ$4)</f>
        <v>4</v>
      </c>
      <c r="AK13" s="157">
        <f>COUNTIF($C13:$AG13,AK$4)</f>
        <v>0</v>
      </c>
      <c r="AL13" s="159">
        <f>COUNTIF($C13:$AE13,AL$4)</f>
        <v>1</v>
      </c>
      <c r="AM13" s="157">
        <f>COUNTIF($C13:$AG13,AM$4)</f>
        <v>0</v>
      </c>
      <c r="AN13" s="159">
        <f>COUNTIF($C13:$AE13,AN$4)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6</v>
      </c>
      <c r="AV13" s="104">
        <f>BF13+BG13+BI13+BD13+BB13+AZ13+BK13</f>
        <v>1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COUNTIF(C13:AE13,"*BRT*")</f>
        <v>2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COUNTIF(AF13:AH13,"*$N*")</f>
        <v>0</v>
      </c>
      <c r="BG13" s="159">
        <f>COUNTIF(AF13:AH13,"*$PM*")</f>
        <v>0</v>
      </c>
      <c r="BH13" s="159">
        <f>BG13*('Setting key Duty'!$I$9)</f>
        <v>0</v>
      </c>
      <c r="BI13" s="159">
        <f>COUNTIF(A13:AH13,"*$AM*")</f>
        <v>1</v>
      </c>
      <c r="BJ13" s="159">
        <f>BI13*('Setting key Duty'!$I$12+'Setting key Duty'!$I$8)</f>
        <v>0.4375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COUNTIF($C13:$AE13,BM$4)</f>
        <v>0</v>
      </c>
      <c r="BN13" s="159">
        <f>COUNTIF($C13:$AE13,BN$4)</f>
        <v>0</v>
      </c>
      <c r="BO13" s="159">
        <f>COUNTIF($C13:$AE13,BO$4)</f>
        <v>0</v>
      </c>
      <c r="BP13" s="160"/>
    </row>
    <row r="14" ht="19.5" customHeight="1" spans="1:68">
      <c r="A14" s="19"/>
      <c r="B14" s="14" t="s">
        <v>82</v>
      </c>
      <c r="C14" s="155" t="s">
        <v>255</v>
      </c>
      <c r="D14" s="155" t="s">
        <v>62</v>
      </c>
      <c r="E14" s="186"/>
      <c r="F14" s="186" t="s">
        <v>62</v>
      </c>
      <c r="G14" s="155"/>
      <c r="I14" s="186"/>
      <c r="J14" s="186" t="s">
        <v>57</v>
      </c>
      <c r="K14" s="245"/>
      <c r="L14" s="186" t="s">
        <v>48</v>
      </c>
      <c r="M14" s="155"/>
      <c r="N14" s="155" t="s">
        <v>48</v>
      </c>
      <c r="O14" s="155"/>
      <c r="P14" s="155"/>
      <c r="Q14" s="155"/>
      <c r="R14" s="155"/>
      <c r="S14" s="155"/>
      <c r="T14" s="155"/>
      <c r="U14" s="155"/>
      <c r="V14" s="155"/>
      <c r="W14" s="155"/>
      <c r="X14" s="155"/>
      <c r="Y14" s="155"/>
      <c r="Z14" s="186" t="s">
        <v>48</v>
      </c>
      <c r="AA14" s="155"/>
      <c r="AB14" s="155"/>
      <c r="AD14" s="155" t="s">
        <v>44</v>
      </c>
      <c r="AE14" s="155"/>
      <c r="AF14" s="20"/>
      <c r="AG14" s="186" t="s">
        <v>337</v>
      </c>
      <c r="AH14" s="157">
        <f>COUNTIF($C14:$AG14,AH$4)</f>
        <v>3</v>
      </c>
      <c r="AI14" s="157">
        <f>COUNTIF($C14:$AG14,AI$4)</f>
        <v>1</v>
      </c>
      <c r="AJ14" s="157">
        <f>COUNTIF($C14:$AG14,AJ$4)</f>
        <v>0</v>
      </c>
      <c r="AK14" s="157">
        <f>COUNTIF($C14:$AG14,AK$4)</f>
        <v>0</v>
      </c>
      <c r="AL14" s="159">
        <f>COUNTIF($C14:$AE14,AL$4)</f>
        <v>0</v>
      </c>
      <c r="AM14" s="157">
        <f>COUNTIF($C14:$AG14,AM$4)</f>
        <v>2</v>
      </c>
      <c r="AN14" s="159">
        <f>COUNTIF($C14:$AE14,AN$4)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6</v>
      </c>
      <c r="AV14" s="104">
        <f>BF14+BG14+BI14+BD14+BB14+AZ14+BK14</f>
        <v>1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COUNTIF(C14:AE14,"*BRT*")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COUNTIF(AF14:AH14,"*$N*")</f>
        <v>0</v>
      </c>
      <c r="BG14" s="159">
        <f>COUNTIF(AF14:AH14,"*$PM*")</f>
        <v>0</v>
      </c>
      <c r="BH14" s="159">
        <f>BG14*('Setting key Duty'!$I$9)</f>
        <v>0</v>
      </c>
      <c r="BI14" s="159">
        <f>COUNTIF(A14:AH14,"*$AM*")</f>
        <v>1</v>
      </c>
      <c r="BJ14" s="159">
        <f>BI14*('Setting key Duty'!$I$12+'Setting key Duty'!$I$8)</f>
        <v>0.4375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COUNTIF($C14:$AE14,BM$4)</f>
        <v>0</v>
      </c>
      <c r="BN14" s="159">
        <f>COUNTIF($C14:$AE14,BN$4)</f>
        <v>0</v>
      </c>
      <c r="BO14" s="159">
        <f>COUNTIF($C14:$AE14,BO$4)</f>
        <v>0</v>
      </c>
      <c r="BP14" s="160"/>
    </row>
    <row r="15" ht="19.5" customHeight="1" spans="1:68">
      <c r="A15" s="19"/>
      <c r="B15" s="14" t="s">
        <v>338</v>
      </c>
      <c r="C15" s="155"/>
      <c r="D15" s="155" t="s">
        <v>266</v>
      </c>
      <c r="E15" s="186" t="s">
        <v>266</v>
      </c>
      <c r="F15" s="155" t="s">
        <v>266</v>
      </c>
      <c r="G15" s="155"/>
      <c r="H15" s="186"/>
      <c r="I15" s="186" t="s">
        <v>62</v>
      </c>
      <c r="J15" s="186"/>
      <c r="K15" s="186"/>
      <c r="L15" s="186"/>
      <c r="M15" s="186"/>
      <c r="N15" s="186"/>
      <c r="O15" s="186" t="s">
        <v>62</v>
      </c>
      <c r="P15" s="186"/>
      <c r="Q15" s="155"/>
      <c r="R15" s="155"/>
      <c r="S15" s="186" t="s">
        <v>56</v>
      </c>
      <c r="T15" s="186"/>
      <c r="U15" s="186"/>
      <c r="V15" s="155" t="s">
        <v>62</v>
      </c>
      <c r="W15" s="20"/>
      <c r="X15" s="186" t="s">
        <v>62</v>
      </c>
      <c r="Y15" s="155"/>
      <c r="AA15" s="155"/>
      <c r="AB15" s="155" t="s">
        <v>62</v>
      </c>
      <c r="AC15" s="155"/>
      <c r="AD15" s="155" t="s">
        <v>62</v>
      </c>
      <c r="AE15" s="155"/>
      <c r="AF15" s="155" t="s">
        <v>56</v>
      </c>
      <c r="AG15" s="186" t="s">
        <v>62</v>
      </c>
      <c r="AH15" s="157">
        <f>COUNTIF($C15:$AG15,AH$4)</f>
        <v>0</v>
      </c>
      <c r="AI15" s="157">
        <f>COUNTIF($C15:$AG15,AI$4)</f>
        <v>0</v>
      </c>
      <c r="AJ15" s="157">
        <f>COUNTIF($C15:$AG15,AJ$4)</f>
        <v>0</v>
      </c>
      <c r="AK15" s="157">
        <f>COUNTIF($C15:$AG15,AK$4)</f>
        <v>0</v>
      </c>
      <c r="AL15" s="159">
        <f>COUNTIF($C15:$AE15,AL$4)</f>
        <v>1</v>
      </c>
      <c r="AM15" s="157">
        <f>COUNTIF($C15:$AG15,AM$4)</f>
        <v>7</v>
      </c>
      <c r="AN15" s="159">
        <f>COUNTIF($C15:$AE15,AN$4)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7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COUNTIF(C15:AE15,"*BRT*")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COUNTIF(AF15:AH15,"*$N*")</f>
        <v>0</v>
      </c>
      <c r="BG15" s="159">
        <f>COUNTIF(AF15:AH15,"*$PM*")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COUNTIF($C15:$AE15,BM$4)</f>
        <v>0</v>
      </c>
      <c r="BN15" s="159">
        <f>COUNTIF($C15:$AE15,BN$4)</f>
        <v>0</v>
      </c>
      <c r="BO15" s="159">
        <f>COUNTIF($C15:$AE15,BO$4)</f>
        <v>0</v>
      </c>
      <c r="BP15" s="160"/>
    </row>
    <row r="16" ht="19.5" customHeight="1" spans="1:68">
      <c r="A16" s="19"/>
      <c r="B16" s="14" t="s">
        <v>87</v>
      </c>
      <c r="C16" s="155"/>
      <c r="D16" s="155" t="s">
        <v>50</v>
      </c>
      <c r="E16" s="186"/>
      <c r="F16" s="186" t="s">
        <v>48</v>
      </c>
      <c r="G16" s="572"/>
      <c r="H16" s="636"/>
      <c r="I16" s="186" t="s">
        <v>48</v>
      </c>
      <c r="J16" s="186"/>
      <c r="K16" s="185"/>
      <c r="L16" s="185"/>
      <c r="M16" s="185"/>
      <c r="N16" s="185"/>
      <c r="O16" s="185" t="s">
        <v>44</v>
      </c>
      <c r="P16" s="186"/>
      <c r="Q16" s="185"/>
      <c r="R16" s="185" t="s">
        <v>48</v>
      </c>
      <c r="S16" s="185"/>
      <c r="T16" s="186"/>
      <c r="U16" s="186"/>
      <c r="V16" s="186" t="s">
        <v>333</v>
      </c>
      <c r="W16" s="155"/>
      <c r="X16" s="155" t="s">
        <v>45</v>
      </c>
      <c r="Y16" s="155"/>
      <c r="Z16" s="155"/>
      <c r="AA16" s="155" t="s">
        <v>44</v>
      </c>
      <c r="AB16" s="155"/>
      <c r="AC16" s="155"/>
      <c r="AD16" s="155"/>
      <c r="AE16" s="155" t="s">
        <v>45</v>
      </c>
      <c r="AF16" s="155"/>
      <c r="AG16" s="186"/>
      <c r="AH16" s="157">
        <f>COUNTIF($C16:$AG16,AH$4)</f>
        <v>3</v>
      </c>
      <c r="AI16" s="157">
        <f>COUNTIF($C16:$AG16,AI$4)</f>
        <v>2</v>
      </c>
      <c r="AJ16" s="157">
        <f>COUNTIF($C16:$AG16,AJ$4)</f>
        <v>2</v>
      </c>
      <c r="AK16" s="157">
        <f>COUNTIF($C16:$AG16,AK$4)</f>
        <v>1</v>
      </c>
      <c r="AL16" s="159">
        <f>COUNTIF($C16:$AE16,AL$4)</f>
        <v>0</v>
      </c>
      <c r="AM16" s="157">
        <f>COUNTIF($C16:$AG16,AM$4)</f>
        <v>0</v>
      </c>
      <c r="AN16" s="159">
        <f>COUNTIF($C16:$AE16,AN$4)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8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COUNTIF(C16:AE16,"*BRT*")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COUNTIF(AF16:AH16,"*$N*")</f>
        <v>0</v>
      </c>
      <c r="BG16" s="159">
        <f>COUNTIF(AF16:AH16,"*$PM*")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COUNTIF($C16:$AE16,BM$4)</f>
        <v>0</v>
      </c>
      <c r="BN16" s="159">
        <f>COUNTIF($C16:$AE16,BN$4)</f>
        <v>0</v>
      </c>
      <c r="BO16" s="159">
        <f>COUNTIF($C16:$AE16,BO$4)</f>
        <v>0</v>
      </c>
      <c r="BP16" s="160"/>
    </row>
    <row r="17" ht="19.5" customHeight="1" spans="1:68">
      <c r="A17" s="19"/>
      <c r="B17" s="14" t="s">
        <v>140</v>
      </c>
      <c r="C17" s="637" t="s">
        <v>89</v>
      </c>
      <c r="D17" s="637" t="s">
        <v>56</v>
      </c>
      <c r="E17" s="572" t="s">
        <v>89</v>
      </c>
      <c r="F17" s="186" t="s">
        <v>89</v>
      </c>
      <c r="G17" s="186" t="s">
        <v>89</v>
      </c>
      <c r="H17" s="186" t="s">
        <v>89</v>
      </c>
      <c r="I17" s="186" t="s">
        <v>89</v>
      </c>
      <c r="J17" s="186" t="s">
        <v>89</v>
      </c>
      <c r="K17" s="186" t="s">
        <v>89</v>
      </c>
      <c r="L17" s="186" t="s">
        <v>56</v>
      </c>
      <c r="M17" s="186" t="s">
        <v>89</v>
      </c>
      <c r="N17" s="186" t="s">
        <v>89</v>
      </c>
      <c r="O17" s="186" t="s">
        <v>89</v>
      </c>
      <c r="P17" s="186" t="s">
        <v>56</v>
      </c>
      <c r="Q17" s="186" t="s">
        <v>89</v>
      </c>
      <c r="R17" s="186" t="s">
        <v>56</v>
      </c>
      <c r="S17" s="186" t="s">
        <v>89</v>
      </c>
      <c r="T17" s="186" t="s">
        <v>89</v>
      </c>
      <c r="U17" s="186" t="s">
        <v>89</v>
      </c>
      <c r="V17" s="186" t="s">
        <v>89</v>
      </c>
      <c r="W17" s="155" t="s">
        <v>56</v>
      </c>
      <c r="X17" s="186" t="s">
        <v>89</v>
      </c>
      <c r="Y17" s="186" t="s">
        <v>89</v>
      </c>
      <c r="Z17" s="186" t="s">
        <v>89</v>
      </c>
      <c r="AA17" s="186" t="s">
        <v>89</v>
      </c>
      <c r="AB17" s="186" t="s">
        <v>89</v>
      </c>
      <c r="AC17" s="186" t="s">
        <v>89</v>
      </c>
      <c r="AD17" s="186" t="s">
        <v>89</v>
      </c>
      <c r="AE17" s="155" t="s">
        <v>56</v>
      </c>
      <c r="AF17" s="186" t="s">
        <v>89</v>
      </c>
      <c r="AG17" s="186" t="s">
        <v>89</v>
      </c>
      <c r="AH17" s="157">
        <f>COUNTIF($C17:$AG17,AH$4)</f>
        <v>0</v>
      </c>
      <c r="AI17" s="157">
        <f>COUNTIF($C17:$AG17,AI$4)</f>
        <v>0</v>
      </c>
      <c r="AJ17" s="157">
        <f>COUNTIF($C17:$AG17,AJ$4)</f>
        <v>0</v>
      </c>
      <c r="AK17" s="157">
        <f>COUNTIF($C17:$AG17,AK$4)</f>
        <v>0</v>
      </c>
      <c r="AL17" s="159">
        <f>COUNTIF($C17:$AE17,AL$4)</f>
        <v>6</v>
      </c>
      <c r="AM17" s="157">
        <f>COUNTIF($C17:$AG17,AM$4)</f>
        <v>0</v>
      </c>
      <c r="AN17" s="159">
        <f>COUNTIF($C17:$AE17,AN$4)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0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COUNTIF(C17:AE17,"*BRT*")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COUNTIF(AF17:AH17,"*$N*")</f>
        <v>0</v>
      </c>
      <c r="BG17" s="159">
        <f>COUNTIF(AF17:AH17,"*$PM*")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COUNTIF($C17:$AE17,BM$4)</f>
        <v>0</v>
      </c>
      <c r="BN17" s="159">
        <f>COUNTIF($C17:$AE17,BN$4)</f>
        <v>0</v>
      </c>
      <c r="BO17" s="159">
        <f>COUNTIF($C17:$AE17,BO$4)</f>
        <v>0</v>
      </c>
      <c r="BP17" s="160"/>
    </row>
    <row r="18" ht="19.5" customHeight="1" spans="1:68">
      <c r="A18" s="19"/>
      <c r="B18" s="14" t="s">
        <v>141</v>
      </c>
      <c r="C18" s="155" t="s">
        <v>45</v>
      </c>
      <c r="D18" s="155" t="s">
        <v>266</v>
      </c>
      <c r="E18" s="186" t="s">
        <v>266</v>
      </c>
      <c r="F18" s="155" t="s">
        <v>266</v>
      </c>
      <c r="G18" s="186"/>
      <c r="H18" s="186"/>
      <c r="I18" s="186" t="s">
        <v>45</v>
      </c>
      <c r="J18" s="186"/>
      <c r="K18" s="155" t="s">
        <v>48</v>
      </c>
      <c r="L18" s="186"/>
      <c r="M18" s="186"/>
      <c r="N18" s="186" t="s">
        <v>45</v>
      </c>
      <c r="O18" s="155"/>
      <c r="P18" s="186"/>
      <c r="Q18" s="186" t="s">
        <v>48</v>
      </c>
      <c r="R18" s="186" t="s">
        <v>42</v>
      </c>
      <c r="S18" s="186"/>
      <c r="T18" s="186"/>
      <c r="U18" s="186" t="s">
        <v>48</v>
      </c>
      <c r="V18" s="155"/>
      <c r="W18" s="155" t="s">
        <v>45</v>
      </c>
      <c r="X18" s="155"/>
      <c r="Y18" s="155"/>
      <c r="Z18" s="155"/>
      <c r="AA18" s="155" t="s">
        <v>339</v>
      </c>
      <c r="AB18" s="155"/>
      <c r="AC18" s="155" t="s">
        <v>45</v>
      </c>
      <c r="AD18" s="155"/>
      <c r="AE18" s="155"/>
      <c r="AF18" s="155" t="s">
        <v>44</v>
      </c>
      <c r="AG18" s="186"/>
      <c r="AH18" s="157">
        <f>COUNTIF($C18:$AG18,AH$4)</f>
        <v>3</v>
      </c>
      <c r="AI18" s="157">
        <f>COUNTIF($C18:$AG18,AI$4)</f>
        <v>1</v>
      </c>
      <c r="AJ18" s="157">
        <f>COUNTIF($C18:$AG18,AJ$4)</f>
        <v>5</v>
      </c>
      <c r="AK18" s="157">
        <f>COUNTIF($C18:$AG18,AK$4)</f>
        <v>0</v>
      </c>
      <c r="AL18" s="159">
        <f>COUNTIF($C18:$AE18,AL$4)</f>
        <v>0</v>
      </c>
      <c r="AM18" s="157">
        <f>COUNTIF($C18:$AG18,AM$4)</f>
        <v>0</v>
      </c>
      <c r="AN18" s="159">
        <f>COUNTIF($C18:$AE18,AN$4)</f>
        <v>0</v>
      </c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9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COUNTIF(C18:AE18,"*BRT*")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COUNTIF(AF18:AH18,"*$N*")</f>
        <v>0</v>
      </c>
      <c r="BG18" s="159">
        <f>COUNTIF(AF18:AH18,"*$PM*")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COUNTIF($C18:$AE18,BM$4)</f>
        <v>0</v>
      </c>
      <c r="BN18" s="159">
        <f>COUNTIF($C18:$AE18,BN$4)</f>
        <v>0</v>
      </c>
      <c r="BO18" s="159">
        <f>COUNTIF($C18:$AE18,BO$4)</f>
        <v>0</v>
      </c>
      <c r="BP18" s="160"/>
    </row>
    <row r="19" ht="19.5" customHeight="1" spans="1:68">
      <c r="A19" s="19"/>
      <c r="B19" s="14" t="s">
        <v>142</v>
      </c>
      <c r="C19" s="155" t="s">
        <v>255</v>
      </c>
      <c r="D19" s="155" t="s">
        <v>266</v>
      </c>
      <c r="E19" s="186" t="s">
        <v>266</v>
      </c>
      <c r="F19" s="155" t="s">
        <v>266</v>
      </c>
      <c r="G19" s="186"/>
      <c r="H19" s="186"/>
      <c r="I19" s="186"/>
      <c r="J19" s="186" t="s">
        <v>48</v>
      </c>
      <c r="K19" s="186"/>
      <c r="L19" s="186"/>
      <c r="M19" s="186" t="s">
        <v>48</v>
      </c>
      <c r="O19" s="186"/>
      <c r="P19" s="155"/>
      <c r="Q19" s="155" t="s">
        <v>45</v>
      </c>
      <c r="R19" s="186"/>
      <c r="S19" s="186"/>
      <c r="T19" s="186"/>
      <c r="U19" s="186"/>
      <c r="V19" s="155"/>
      <c r="W19" s="155"/>
      <c r="X19" s="155"/>
      <c r="Y19" s="155" t="s">
        <v>48</v>
      </c>
      <c r="Z19" s="155"/>
      <c r="AA19" s="155"/>
      <c r="AB19" s="155"/>
      <c r="AC19" s="155"/>
      <c r="AD19" s="155"/>
      <c r="AE19" s="155" t="s">
        <v>44</v>
      </c>
      <c r="AF19" s="155"/>
      <c r="AG19" s="186" t="s">
        <v>45</v>
      </c>
      <c r="AH19" s="157">
        <f>COUNTIF($C19:$AG19,AH$4)</f>
        <v>3</v>
      </c>
      <c r="AI19" s="157">
        <f>COUNTIF($C19:$AG19,AI$4)</f>
        <v>1</v>
      </c>
      <c r="AJ19" s="157">
        <f>COUNTIF($C19:$AG19,AJ$4)</f>
        <v>2</v>
      </c>
      <c r="AK19" s="157">
        <f>COUNTIF($C19:$AG19,AK$4)</f>
        <v>0</v>
      </c>
      <c r="AL19" s="159">
        <f>COUNTIF($C19:$AE19,AL$4)</f>
        <v>0</v>
      </c>
      <c r="AM19" s="157">
        <f>COUNTIF($C19:$AG19,AM$4)</f>
        <v>0</v>
      </c>
      <c r="AN19" s="159">
        <f>COUNTIF($C19:$AE19,AN$4)</f>
        <v>0</v>
      </c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6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COUNTIF(C19:AE19,"*BRT*")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COUNTIF(AF19:AH19,"*$N*")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COUNTIF($C19:$AE19,BM$4)</f>
        <v>0</v>
      </c>
      <c r="BN19" s="159">
        <f>COUNTIF($C19:$AE19,BN$4)</f>
        <v>0</v>
      </c>
      <c r="BO19" s="159">
        <f>COUNTIF($C19:$AE19,BO$4)</f>
        <v>0</v>
      </c>
      <c r="BP19" s="160"/>
    </row>
    <row r="20" ht="19.5" customHeight="1" spans="1:68">
      <c r="A20" s="19"/>
      <c r="B20" s="14" t="s">
        <v>94</v>
      </c>
      <c r="C20" s="155" t="s">
        <v>255</v>
      </c>
      <c r="D20" s="155" t="s">
        <v>266</v>
      </c>
      <c r="E20" s="186" t="s">
        <v>266</v>
      </c>
      <c r="F20" s="155" t="s">
        <v>266</v>
      </c>
      <c r="G20" s="186"/>
      <c r="H20" s="186"/>
      <c r="I20" s="186"/>
      <c r="J20" s="186" t="s">
        <v>62</v>
      </c>
      <c r="K20" s="155"/>
      <c r="L20" s="186"/>
      <c r="M20" s="186"/>
      <c r="N20" s="186"/>
      <c r="O20" s="186"/>
      <c r="P20" s="186" t="s">
        <v>310</v>
      </c>
      <c r="Q20" s="186" t="s">
        <v>42</v>
      </c>
      <c r="R20" s="186"/>
      <c r="S20" s="186"/>
      <c r="T20" s="186"/>
      <c r="U20" s="186" t="s">
        <v>44</v>
      </c>
      <c r="V20" s="155"/>
      <c r="W20" s="155"/>
      <c r="X20" s="155"/>
      <c r="Y20" s="155" t="s">
        <v>44</v>
      </c>
      <c r="Z20" s="155"/>
      <c r="AA20" s="155"/>
      <c r="AB20" s="186"/>
      <c r="AC20" s="172"/>
      <c r="AD20" s="155" t="s">
        <v>48</v>
      </c>
      <c r="AE20" s="155"/>
      <c r="AF20" s="155" t="s">
        <v>183</v>
      </c>
      <c r="AG20" s="186"/>
      <c r="AH20" s="157">
        <f>COUNTIF($C20:$AG20,AH$4)</f>
        <v>1</v>
      </c>
      <c r="AI20" s="157">
        <f>COUNTIF($C20:$AG20,AI$4)</f>
        <v>2</v>
      </c>
      <c r="AJ20" s="157">
        <f>COUNTIF($C20:$AG20,AJ$4)</f>
        <v>0</v>
      </c>
      <c r="AK20" s="157">
        <f>COUNTIF($C20:$AG20,AK$4)</f>
        <v>0</v>
      </c>
      <c r="AL20" s="159">
        <f>COUNTIF($C20:$AE20,AL$4)</f>
        <v>0</v>
      </c>
      <c r="AM20" s="157">
        <f>COUNTIF($C20:$AG20,AM$4)</f>
        <v>1</v>
      </c>
      <c r="AN20" s="159">
        <f>COUNTIF($C20:$AE20,AN$4)</f>
        <v>0</v>
      </c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4</v>
      </c>
      <c r="AV20" s="104">
        <f>BF20+BG20+BI20+BD20+BB20+AZ20+BK20</f>
        <v>2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COUNTIF(C20:AE20,"*BRT*")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1</v>
      </c>
      <c r="BE20" s="159">
        <f>BD20*('Setting key Duty'!$I$8+'Setting key Duty'!$I$9+'Setting key Duty'!$I$12)</f>
        <v>0.5625</v>
      </c>
      <c r="BF20" s="159">
        <f>COUNTIF(AF20:AH20,"*$N*")</f>
        <v>0</v>
      </c>
      <c r="BG20" s="159">
        <f>COUNTIF(AF20:AH20,"*$PM*")</f>
        <v>0</v>
      </c>
      <c r="BH20" s="159">
        <f>BG20*('Setting key Duty'!$I$9)</f>
        <v>0</v>
      </c>
      <c r="BI20" s="159">
        <f>COUNTIF(A20:AH20,"*$AM*")</f>
        <v>1</v>
      </c>
      <c r="BJ20" s="159">
        <f>BI20*('Setting key Duty'!$I$12+'Setting key Duty'!$I$8)</f>
        <v>0.4375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COUNTIF($C20:$AE20,BM$4)</f>
        <v>0</v>
      </c>
      <c r="BN20" s="159">
        <f>COUNTIF($C20:$AE20,BN$4)</f>
        <v>0</v>
      </c>
      <c r="BO20" s="159">
        <f>COUNTIF($C20:$AE20,BO$4)</f>
        <v>0</v>
      </c>
      <c r="BP20" s="160"/>
    </row>
    <row r="21" ht="19.5" customHeight="1" spans="1:68">
      <c r="A21" s="19"/>
      <c r="B21" s="14" t="s">
        <v>99</v>
      </c>
      <c r="C21" s="155" t="s">
        <v>255</v>
      </c>
      <c r="D21" s="172"/>
      <c r="E21" s="20"/>
      <c r="F21" s="186" t="s">
        <v>44</v>
      </c>
      <c r="G21" s="186"/>
      <c r="H21" s="186"/>
      <c r="I21" s="186" t="s">
        <v>340</v>
      </c>
      <c r="J21" s="186"/>
      <c r="K21" s="155"/>
      <c r="L21" s="186" t="s">
        <v>44</v>
      </c>
      <c r="M21" s="186"/>
      <c r="N21" s="186"/>
      <c r="O21" s="186" t="s">
        <v>56</v>
      </c>
      <c r="P21" s="20"/>
      <c r="Q21" s="20"/>
      <c r="R21" s="155" t="s">
        <v>341</v>
      </c>
      <c r="S21" s="186" t="s">
        <v>342</v>
      </c>
      <c r="T21" s="186"/>
      <c r="V21" s="155"/>
      <c r="W21" s="155" t="s">
        <v>44</v>
      </c>
      <c r="Y21" s="155"/>
      <c r="AA21" s="155"/>
      <c r="AB21" s="155"/>
      <c r="AC21" s="155" t="s">
        <v>50</v>
      </c>
      <c r="AD21" s="172"/>
      <c r="AF21" s="155" t="s">
        <v>48</v>
      </c>
      <c r="AG21" s="20"/>
      <c r="AH21" s="157">
        <f>COUNTIF($C21:$AG21,AH$4)</f>
        <v>1</v>
      </c>
      <c r="AI21" s="157">
        <f>COUNTIF($C21:$AG21,AI$4)</f>
        <v>3</v>
      </c>
      <c r="AJ21" s="157">
        <f>COUNTIF($C21:$AG21,AJ$4)</f>
        <v>0</v>
      </c>
      <c r="AK21" s="157">
        <f>COUNTIF($C21:$AG21,AK$4)</f>
        <v>1</v>
      </c>
      <c r="AL21" s="159">
        <f>COUNTIF($C21:$AE21,AL$4)</f>
        <v>1</v>
      </c>
      <c r="AM21" s="157">
        <f>COUNTIF($C21:$AG21,AM$4)</f>
        <v>0</v>
      </c>
      <c r="AN21" s="159">
        <f>COUNTIF($C21:$AE21,AN$4)</f>
        <v>0</v>
      </c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5</v>
      </c>
      <c r="AV21" s="104">
        <f>BF21+BG21+BI21+BD21+BB21+AZ21+BK21</f>
        <v>2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COUNTIF(C21:AE21,"*BRT*")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COUNTIF(AF21:AH21,"*$N*")</f>
        <v>0</v>
      </c>
      <c r="BG21" s="159">
        <f>COUNTIF(AF21:AH21,"*$PM*")</f>
        <v>0</v>
      </c>
      <c r="BH21" s="159">
        <f>BG21*('Setting key Duty'!$I$9)</f>
        <v>0</v>
      </c>
      <c r="BI21" s="159">
        <f>COUNTIF(A21:AH21,"*$AM*")</f>
        <v>2</v>
      </c>
      <c r="BJ21" s="159">
        <f>BI21*('Setting key Duty'!$I$12+'Setting key Duty'!$I$8)</f>
        <v>0.875</v>
      </c>
      <c r="BK21" s="159">
        <f>COUNTIF(C21:AH21,"*$FC*")</f>
        <v>0</v>
      </c>
      <c r="BL21" s="159">
        <f>BK21*('Setting key Duty'!$J$11+'Setting key Duty'!$I$8)</f>
        <v>0</v>
      </c>
      <c r="BM21" s="159">
        <f>COUNTIF($C21:$AE21,BM$4)</f>
        <v>0</v>
      </c>
      <c r="BN21" s="159">
        <f>COUNTIF($C21:$AE21,BN$4)</f>
        <v>0</v>
      </c>
      <c r="BO21" s="159">
        <f>COUNTIF($C21:$AE21,BO$4)</f>
        <v>0</v>
      </c>
      <c r="BP21" s="160"/>
    </row>
    <row r="22" ht="42.75" customHeight="1" spans="1:68">
      <c r="A22" s="19"/>
      <c r="B22" s="14" t="s">
        <v>102</v>
      </c>
      <c r="C22" s="155" t="s">
        <v>255</v>
      </c>
      <c r="D22" s="155"/>
      <c r="E22" s="186"/>
      <c r="F22" s="186"/>
      <c r="G22" s="186" t="s">
        <v>44</v>
      </c>
      <c r="H22" s="186"/>
      <c r="I22" s="186" t="s">
        <v>342</v>
      </c>
      <c r="J22" s="155"/>
      <c r="K22" s="186" t="s">
        <v>45</v>
      </c>
      <c r="L22" s="186"/>
      <c r="M22" s="186"/>
      <c r="N22" s="186"/>
      <c r="O22" s="155"/>
      <c r="P22" s="155"/>
      <c r="Q22" s="155" t="s">
        <v>343</v>
      </c>
      <c r="R22" s="155" t="s">
        <v>44</v>
      </c>
      <c r="S22" s="186"/>
      <c r="T22" s="186"/>
      <c r="U22" s="186"/>
      <c r="V22" s="155"/>
      <c r="W22" s="155" t="s">
        <v>62</v>
      </c>
      <c r="X22" s="20"/>
      <c r="Y22" s="20"/>
      <c r="Z22" s="155" t="s">
        <v>44</v>
      </c>
      <c r="AA22" s="155"/>
      <c r="AB22" s="155"/>
      <c r="AC22" s="155" t="s">
        <v>48</v>
      </c>
      <c r="AD22" s="155"/>
      <c r="AE22" s="155" t="s">
        <v>344</v>
      </c>
      <c r="AG22" s="186" t="s">
        <v>44</v>
      </c>
      <c r="AH22" s="157">
        <f>COUNTIF($C22:$AG22,AH$4)</f>
        <v>1</v>
      </c>
      <c r="AI22" s="157">
        <f>COUNTIF($C22:$AG22,AI$4)</f>
        <v>4</v>
      </c>
      <c r="AJ22" s="157">
        <f>COUNTIF($C22:$AG22,AJ$4)</f>
        <v>1</v>
      </c>
      <c r="AK22" s="157">
        <f>COUNTIF($C22:$AG22,AK$4)</f>
        <v>0</v>
      </c>
      <c r="AL22" s="159">
        <f>COUNTIF($C22:$AE22,AL$4)</f>
        <v>0</v>
      </c>
      <c r="AM22" s="157">
        <f>COUNTIF($C22:$AG22,AM$4)</f>
        <v>1</v>
      </c>
      <c r="AN22" s="159">
        <f>COUNTIF($C22:$AE22,AN$4)</f>
        <v>0</v>
      </c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7</v>
      </c>
      <c r="AV22" s="104">
        <f>BF22+BG22+BI22+BD22+BB22+AZ22+BK22</f>
        <v>3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COUNTIF(C22:AE22,"*BRT*")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3</v>
      </c>
      <c r="BJ22" s="159">
        <f>BI22*('Setting key Duty'!$I$12+'Setting key Duty'!$I$8)</f>
        <v>1.3125</v>
      </c>
      <c r="BK22" s="159">
        <f>COUNTIF(C22:AH22,"*$FC*")</f>
        <v>0</v>
      </c>
      <c r="BL22" s="159">
        <f>BK22*('Setting key Duty'!$J$11+'Setting key Duty'!$I$8)</f>
        <v>0</v>
      </c>
      <c r="BM22" s="159">
        <f>COUNTIF($C22:$AE22,BM$4)</f>
        <v>0</v>
      </c>
      <c r="BN22" s="159">
        <f>COUNTIF($C22:$AE22,BN$4)</f>
        <v>0</v>
      </c>
      <c r="BO22" s="159">
        <f>COUNTIF($C22:$AE22,BO$4)</f>
        <v>0</v>
      </c>
      <c r="BP22" s="160"/>
    </row>
    <row r="23" ht="27" customHeight="1" spans="1:68">
      <c r="A23" s="19"/>
      <c r="B23" s="14" t="s">
        <v>105</v>
      </c>
      <c r="C23" s="155" t="s">
        <v>44</v>
      </c>
      <c r="D23" s="186" t="s">
        <v>266</v>
      </c>
      <c r="E23" s="186" t="s">
        <v>266</v>
      </c>
      <c r="F23" s="186" t="s">
        <v>266</v>
      </c>
      <c r="G23" s="186"/>
      <c r="H23" s="186"/>
      <c r="I23" s="20"/>
      <c r="J23" s="186" t="s">
        <v>44</v>
      </c>
      <c r="K23" s="186"/>
      <c r="L23" s="186" t="s">
        <v>45</v>
      </c>
      <c r="M23" s="186"/>
      <c r="N23" s="186"/>
      <c r="O23" s="155"/>
      <c r="P23" s="20"/>
      <c r="Q23" s="20"/>
      <c r="R23" s="155" t="s">
        <v>345</v>
      </c>
      <c r="S23" s="20"/>
      <c r="T23" s="186"/>
      <c r="U23" s="186" t="s">
        <v>45</v>
      </c>
      <c r="V23" s="155"/>
      <c r="W23" s="20"/>
      <c r="X23" s="155" t="s">
        <v>44</v>
      </c>
      <c r="Y23" s="20"/>
      <c r="Z23" s="155"/>
      <c r="AA23" s="155"/>
      <c r="AB23" s="155"/>
      <c r="AC23" s="20"/>
      <c r="AD23" s="155" t="s">
        <v>50</v>
      </c>
      <c r="AE23" s="155"/>
      <c r="AF23" s="155" t="s">
        <v>346</v>
      </c>
      <c r="AG23" s="186" t="s">
        <v>48</v>
      </c>
      <c r="AH23" s="157">
        <f>COUNTIF($C23:$AG23,AH$4)</f>
        <v>1</v>
      </c>
      <c r="AI23" s="157">
        <f>COUNTIF($C23:$AG23,AI$4)</f>
        <v>3</v>
      </c>
      <c r="AJ23" s="157">
        <f>COUNTIF($C23:$AG23,AJ$4)</f>
        <v>2</v>
      </c>
      <c r="AK23" s="157">
        <f>COUNTIF($C23:$AG23,AK$4)</f>
        <v>1</v>
      </c>
      <c r="AL23" s="159">
        <f>COUNTIF($C23:$AB23,AL$4)</f>
        <v>0</v>
      </c>
      <c r="AM23" s="157">
        <f>COUNTIF($C23:$AG23,AM$4)</f>
        <v>0</v>
      </c>
      <c r="AN23" s="159">
        <f>COUNTIF($C23:$AB23,AN$4)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7</v>
      </c>
      <c r="AV23" s="104">
        <f>BF23+BG23+BI23+BD23+BB23+AZ23+BK23</f>
        <v>2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COUNTIF(C23:AB23,"*BRT*")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COUNTIF(AH23,"*$N*")</f>
        <v>0</v>
      </c>
      <c r="BG23" s="159">
        <f>COUNTIF(AF23:AH23,"*$PM*")</f>
        <v>0</v>
      </c>
      <c r="BH23" s="159">
        <f>BG23*('Setting key Duty'!$I$9)</f>
        <v>0</v>
      </c>
      <c r="BI23" s="159">
        <f>COUNTIF(A23:AH23,"*$AM*")</f>
        <v>2</v>
      </c>
      <c r="BJ23" s="159">
        <f>BI23*('Setting key Duty'!$I$12+'Setting key Duty'!$I$8)</f>
        <v>0.875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COUNTIF($C23:$AB23,BM$4)</f>
        <v>0</v>
      </c>
      <c r="BN23" s="159">
        <f>COUNTIF($C23:$AB23,BN$4)</f>
        <v>0</v>
      </c>
      <c r="BO23" s="159">
        <f>COUNTIF($C23:$AB23,BO$4)</f>
        <v>0</v>
      </c>
      <c r="BP23" s="160"/>
    </row>
    <row r="24" ht="19.5" customHeight="1" spans="1:68">
      <c r="A24" s="19"/>
      <c r="B24" s="14" t="s">
        <v>107</v>
      </c>
      <c r="C24" s="155" t="s">
        <v>50</v>
      </c>
      <c r="D24" s="186" t="s">
        <v>266</v>
      </c>
      <c r="E24" s="186" t="s">
        <v>266</v>
      </c>
      <c r="F24" s="186" t="s">
        <v>266</v>
      </c>
      <c r="G24" s="186" t="s">
        <v>89</v>
      </c>
      <c r="H24" s="20"/>
      <c r="I24" s="186" t="s">
        <v>56</v>
      </c>
      <c r="J24" s="186" t="s">
        <v>56</v>
      </c>
      <c r="K24" s="186"/>
      <c r="L24" s="186"/>
      <c r="M24" s="186" t="s">
        <v>89</v>
      </c>
      <c r="N24" s="186" t="s">
        <v>89</v>
      </c>
      <c r="O24" s="155"/>
      <c r="P24" s="155"/>
      <c r="Q24" s="20"/>
      <c r="R24" s="155" t="s">
        <v>347</v>
      </c>
      <c r="S24" s="20"/>
      <c r="T24" s="186" t="s">
        <v>89</v>
      </c>
      <c r="U24" s="186" t="s">
        <v>89</v>
      </c>
      <c r="V24" s="155" t="s">
        <v>45</v>
      </c>
      <c r="W24" s="155"/>
      <c r="X24" s="20"/>
      <c r="Y24" s="155" t="s">
        <v>45</v>
      </c>
      <c r="Z24" s="155"/>
      <c r="AA24" s="186" t="s">
        <v>89</v>
      </c>
      <c r="AB24" s="186" t="s">
        <v>89</v>
      </c>
      <c r="AC24" s="155" t="s">
        <v>340</v>
      </c>
      <c r="AD24" s="155"/>
      <c r="AE24" s="155" t="s">
        <v>48</v>
      </c>
      <c r="AF24" s="20"/>
      <c r="AH24" s="157">
        <f>COUNTIF($C24:$AG24,AH$4)</f>
        <v>1</v>
      </c>
      <c r="AI24" s="157">
        <f>COUNTIF($C24:$AG24,AI$4)</f>
        <v>0</v>
      </c>
      <c r="AJ24" s="157">
        <f>COUNTIF($C24:$AG24,AJ$4)</f>
        <v>2</v>
      </c>
      <c r="AK24" s="157">
        <f>COUNTIF($C24:$AG24,AK$4)</f>
        <v>1</v>
      </c>
      <c r="AL24" s="159">
        <f>COUNTIF($C24:$AE24,AL$4)</f>
        <v>2</v>
      </c>
      <c r="AM24" s="157">
        <f>COUNTIF($C24:$AG24,AM$4)</f>
        <v>0</v>
      </c>
      <c r="AN24" s="159">
        <f>COUNTIF($C24:$AE24,AN$4)</f>
        <v>0</v>
      </c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4</v>
      </c>
      <c r="AV24" s="104">
        <f>BF24+BG24+BI24+BD24+BB24+AZ24+BK24</f>
        <v>2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COUNTIF(C24:AE24,"*BRT*")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1</v>
      </c>
      <c r="BE24" s="159">
        <f>BD24*('Setting key Duty'!$I$8+'Setting key Duty'!$I$9+'Setting key Duty'!$I$12)</f>
        <v>0.5625</v>
      </c>
      <c r="BF24" s="159">
        <f>COUNTIF(AF24:AH24,"*$N*")</f>
        <v>0</v>
      </c>
      <c r="BG24" s="159">
        <f>COUNTIF(AF24:AH24,"*$PM*")</f>
        <v>0</v>
      </c>
      <c r="BH24" s="159">
        <f>BG24*('Setting key Duty'!$I$9)</f>
        <v>0</v>
      </c>
      <c r="BI24" s="159">
        <f>COUNTIF(A24:AH24,"*$AM*")</f>
        <v>1</v>
      </c>
      <c r="BJ24" s="159">
        <f>BI24*('Setting key Duty'!$I$12+'Setting key Duty'!$I$8)</f>
        <v>0.4375</v>
      </c>
      <c r="BK24" s="159">
        <f>COUNTIF(C24:AH24,"*$FC*")</f>
        <v>0</v>
      </c>
      <c r="BL24" s="159">
        <f>BK24*('Setting key Duty'!$J$11+'Setting key Duty'!$I$8)</f>
        <v>0</v>
      </c>
      <c r="BM24" s="159">
        <f>COUNTIF($C24:$AE24,BM$4)</f>
        <v>0</v>
      </c>
      <c r="BN24" s="159">
        <f>COUNTIF($C24:$AE24,BN$4)</f>
        <v>0</v>
      </c>
      <c r="BO24" s="159">
        <f>COUNTIF($C24:$AE24,BO$4)</f>
        <v>0</v>
      </c>
      <c r="BP24" s="160"/>
    </row>
    <row r="25" ht="19.5" customHeight="1" spans="1:68">
      <c r="A25" s="19"/>
      <c r="B25" s="14" t="s">
        <v>109</v>
      </c>
      <c r="C25" s="155" t="s">
        <v>255</v>
      </c>
      <c r="D25" s="155"/>
      <c r="E25" s="186" t="s">
        <v>62</v>
      </c>
      <c r="F25" s="186"/>
      <c r="G25" s="186"/>
      <c r="H25" s="186"/>
      <c r="I25" s="186"/>
      <c r="J25" s="186"/>
      <c r="K25" s="186"/>
      <c r="L25" s="186"/>
      <c r="M25" s="186"/>
      <c r="N25" s="186"/>
      <c r="O25" s="155"/>
      <c r="P25" s="155"/>
      <c r="Q25" s="186" t="s">
        <v>56</v>
      </c>
      <c r="R25" s="155" t="s">
        <v>348</v>
      </c>
      <c r="S25" s="186" t="s">
        <v>340</v>
      </c>
      <c r="T25" s="186" t="s">
        <v>45</v>
      </c>
      <c r="U25" s="20"/>
      <c r="V25" s="155" t="s">
        <v>44</v>
      </c>
      <c r="X25" s="20"/>
      <c r="Y25" s="155" t="s">
        <v>62</v>
      </c>
      <c r="Z25" s="155"/>
      <c r="AA25" s="155"/>
      <c r="AB25" s="20"/>
      <c r="AC25" s="155" t="s">
        <v>183</v>
      </c>
      <c r="AD25" s="155" t="s">
        <v>56</v>
      </c>
      <c r="AE25" s="155" t="s">
        <v>50</v>
      </c>
      <c r="AF25" s="155"/>
      <c r="AG25" s="186"/>
      <c r="AH25" s="157">
        <f>COUNTIF($C25:$AG25,AH$4)</f>
        <v>0</v>
      </c>
      <c r="AI25" s="157">
        <f>COUNTIF($C25:$AG25,AI$4)</f>
        <v>1</v>
      </c>
      <c r="AJ25" s="157">
        <f>COUNTIF($C25:$AG25,AJ$4)</f>
        <v>1</v>
      </c>
      <c r="AK25" s="157">
        <f>COUNTIF($C25:$AG25,AK$4)</f>
        <v>1</v>
      </c>
      <c r="AL25" s="159">
        <f>COUNTIF($C25:$AE25,AL$4)</f>
        <v>2</v>
      </c>
      <c r="AM25" s="157">
        <f>COUNTIF($C25:$AG25,AM$4)</f>
        <v>2</v>
      </c>
      <c r="AN25" s="159">
        <f>COUNTIF($C25:$AE25,AN$4)</f>
        <v>0</v>
      </c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5</v>
      </c>
      <c r="AV25" s="104">
        <f>BF25+BG25+BI25+BD25+BB25+AZ25+BK25</f>
        <v>3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COUNTIF(C25:AE25,"*BRT*")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1</v>
      </c>
      <c r="BE25" s="159">
        <f>BD25*('Setting key Duty'!$I$8+'Setting key Duty'!$I$9+'Setting key Duty'!$I$12)</f>
        <v>0.5625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2</v>
      </c>
      <c r="BJ25" s="159">
        <f>BI25*('Setting key Duty'!$I$12+'Setting key Duty'!$I$8)</f>
        <v>0.875</v>
      </c>
      <c r="BK25" s="159">
        <f>COUNTIF(C25:AH25,"*$FC*")</f>
        <v>0</v>
      </c>
      <c r="BL25" s="159">
        <f>BK25*('Setting key Duty'!$J$11+'Setting key Duty'!$I$8)</f>
        <v>0</v>
      </c>
      <c r="BM25" s="159">
        <f>COUNTIF($C25:$AE25,BM$4)</f>
        <v>0</v>
      </c>
      <c r="BN25" s="159">
        <f>COUNTIF($C25:$AE25,BN$4)</f>
        <v>0</v>
      </c>
      <c r="BO25" s="159">
        <f>COUNTIF($C25:$AE25,BO$4)</f>
        <v>0</v>
      </c>
      <c r="BP25" s="160"/>
    </row>
    <row r="26" ht="19.5" customHeight="1" spans="1:68">
      <c r="A26" s="19"/>
      <c r="B26" s="14" t="s">
        <v>143</v>
      </c>
      <c r="C26" s="155" t="s">
        <v>255</v>
      </c>
      <c r="D26" s="155"/>
      <c r="E26" s="186"/>
      <c r="F26" s="155"/>
      <c r="G26" s="155"/>
      <c r="H26" s="155"/>
      <c r="I26" s="186"/>
      <c r="J26" s="186"/>
      <c r="K26" s="186" t="s">
        <v>349</v>
      </c>
      <c r="L26" s="186" t="s">
        <v>350</v>
      </c>
      <c r="N26" s="186"/>
      <c r="O26" s="155"/>
      <c r="P26" s="20"/>
      <c r="Q26" s="155" t="s">
        <v>351</v>
      </c>
      <c r="R26" s="186" t="s">
        <v>62</v>
      </c>
      <c r="S26" s="20"/>
      <c r="T26" s="186"/>
      <c r="U26" s="186"/>
      <c r="V26" s="155" t="s">
        <v>56</v>
      </c>
      <c r="W26" s="155" t="s">
        <v>352</v>
      </c>
      <c r="X26" s="186" t="s">
        <v>342</v>
      </c>
      <c r="Y26" s="20"/>
      <c r="Z26" s="155" t="s">
        <v>56</v>
      </c>
      <c r="AB26" s="155" t="s">
        <v>44</v>
      </c>
      <c r="AC26" s="155"/>
      <c r="AD26" s="155" t="s">
        <v>56</v>
      </c>
      <c r="AE26" s="155" t="s">
        <v>183</v>
      </c>
      <c r="AF26" s="20"/>
      <c r="AG26" s="186" t="s">
        <v>50</v>
      </c>
      <c r="AH26" s="157">
        <f>COUNTIF($C26:$AG26,AH$4)</f>
        <v>0</v>
      </c>
      <c r="AI26" s="157">
        <f>COUNTIF($C26:$AG26,AI$4)</f>
        <v>1</v>
      </c>
      <c r="AJ26" s="157">
        <f>COUNTIF($C26:$AG26,AJ$4)</f>
        <v>0</v>
      </c>
      <c r="AK26" s="157">
        <f>COUNTIF($C26:$AG26,AK$4)</f>
        <v>1</v>
      </c>
      <c r="AL26" s="159">
        <f>COUNTIF($C26:$AE26,AL$4)</f>
        <v>3</v>
      </c>
      <c r="AM26" s="157">
        <f>COUNTIF($C26:$AG26,AM$4)</f>
        <v>1</v>
      </c>
      <c r="AN26" s="159">
        <f>COUNTIF($C26:$AE26,AN$4)</f>
        <v>0</v>
      </c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3</v>
      </c>
      <c r="AV26" s="104">
        <f>BF26+BG26+BI26+BD26+BB26+AZ26+BK26</f>
        <v>5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COUNTIF(C26:AE26,"*BRT*")</f>
        <v>0</v>
      </c>
      <c r="AZ26" s="159">
        <f>COUNTIF(A26:AH26,"*$BTP*")</f>
        <v>1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2</v>
      </c>
      <c r="BE26" s="159">
        <f>BD26*('Setting key Duty'!$I$8+'Setting key Duty'!$I$9+'Setting key Duty'!$I$12)</f>
        <v>1.125</v>
      </c>
      <c r="BF26" s="159">
        <f>COUNTIF(AF26:AH26,"*$N*")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2</v>
      </c>
      <c r="BJ26" s="159">
        <f>BI26*('Setting key Duty'!$I$12+'Setting key Duty'!$I$8)</f>
        <v>0.875</v>
      </c>
      <c r="BK26" s="159">
        <f>COUNTIF(C26:AH26,"*$FC*")</f>
        <v>0</v>
      </c>
      <c r="BL26" s="159">
        <f>BK26*('Setting key Duty'!$J$11+'Setting key Duty'!$I$8)</f>
        <v>0</v>
      </c>
      <c r="BM26" s="159">
        <f>COUNTIF($C26:$AE26,BM$4)</f>
        <v>0</v>
      </c>
      <c r="BN26" s="159">
        <f>COUNTIF($C26:$AE26,BN$4)</f>
        <v>0</v>
      </c>
      <c r="BO26" s="159">
        <f>COUNTIF($C26:$AE26,BO$4)</f>
        <v>0</v>
      </c>
      <c r="BP26" s="160"/>
    </row>
    <row r="27" ht="19.5" customHeight="1" spans="1:68">
      <c r="A27" s="19"/>
      <c r="B27" s="14" t="s">
        <v>144</v>
      </c>
      <c r="C27" s="155" t="s">
        <v>353</v>
      </c>
      <c r="D27" s="155" t="s">
        <v>266</v>
      </c>
      <c r="E27" s="186" t="s">
        <v>266</v>
      </c>
      <c r="F27" s="186" t="s">
        <v>266</v>
      </c>
      <c r="G27" s="186"/>
      <c r="H27" s="186" t="s">
        <v>56</v>
      </c>
      <c r="J27" s="186"/>
      <c r="L27" s="155" t="s">
        <v>354</v>
      </c>
      <c r="M27" s="186"/>
      <c r="N27" s="186" t="s">
        <v>62</v>
      </c>
      <c r="O27" s="155"/>
      <c r="P27" s="155"/>
      <c r="Q27" s="155" t="s">
        <v>355</v>
      </c>
      <c r="R27" s="20"/>
      <c r="S27" s="155" t="s">
        <v>62</v>
      </c>
      <c r="T27" s="186"/>
      <c r="U27" s="186"/>
      <c r="V27" s="155"/>
      <c r="W27" s="155" t="s">
        <v>352</v>
      </c>
      <c r="X27" s="155" t="s">
        <v>56</v>
      </c>
      <c r="Y27" s="155"/>
      <c r="Z27" s="155" t="s">
        <v>45</v>
      </c>
      <c r="AA27" s="155"/>
      <c r="AB27" s="155"/>
      <c r="AC27" s="155"/>
      <c r="AD27" s="155" t="s">
        <v>356</v>
      </c>
      <c r="AE27" s="155" t="s">
        <v>56</v>
      </c>
      <c r="AF27" s="155" t="s">
        <v>62</v>
      </c>
      <c r="AG27" s="186"/>
      <c r="AH27" s="157">
        <f>COUNTIF($C27:$AG27,AH$4)</f>
        <v>0</v>
      </c>
      <c r="AI27" s="157">
        <f>COUNTIF($C27:$AG27,AI$4)</f>
        <v>0</v>
      </c>
      <c r="AJ27" s="157">
        <f>COUNTIF($C27:$AG27,AJ$4)</f>
        <v>1</v>
      </c>
      <c r="AK27" s="157">
        <f>COUNTIF($C27:$AG27,AK$4)</f>
        <v>0</v>
      </c>
      <c r="AL27" s="159">
        <f>COUNTIF($C27:$AE27,AL$4)</f>
        <v>3</v>
      </c>
      <c r="AM27" s="157">
        <f>COUNTIF($C27:$AG27,AM$4)</f>
        <v>3</v>
      </c>
      <c r="AN27" s="159">
        <f>COUNTIF($C27:$AE27,AN$4)</f>
        <v>0</v>
      </c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4</v>
      </c>
      <c r="AV27" s="104">
        <f>BF27+BG27+BI27+BD27+BB27+AZ27+BK27</f>
        <v>3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COUNTIF(C27:AE27,"*BRT*")</f>
        <v>0</v>
      </c>
      <c r="AZ27" s="159">
        <f>COUNTIF(A27:AH27,"*$BTP*")</f>
        <v>0</v>
      </c>
      <c r="BA27" s="159" t="e">
        <f>AZ27*('Setting key Duty'!$I$13+'Setting key Duty'!$I$12+'Setting key Duty'!$I$11)</f>
        <v>#VALUE!</v>
      </c>
      <c r="BB27" s="159">
        <f>COUNTIF(A27:AH27,"*$L*")</f>
        <v>1</v>
      </c>
      <c r="BC27" s="159" t="e">
        <f>BB27*('Setting key Duty'!$I$13+'Setting key Duty'!$I$9)</f>
        <v>#VALUE!</v>
      </c>
      <c r="BD27" s="159">
        <f>COUNTIF(A27:AH27,"*$M*")</f>
        <v>0</v>
      </c>
      <c r="BE27" s="159">
        <f>BD27*('Setting key Duty'!$I$8+'Setting key Duty'!$I$9+'Setting key Duty'!$I$12)</f>
        <v>0</v>
      </c>
      <c r="BF27" s="159">
        <f>COUNTIF(AF27:AH27,"*$N*")</f>
        <v>0</v>
      </c>
      <c r="BG27" s="159">
        <f>COUNTIF(AF27:AH27,"*$PM*")</f>
        <v>0</v>
      </c>
      <c r="BH27" s="159">
        <f>BG27*('Setting key Duty'!$I$9)</f>
        <v>0</v>
      </c>
      <c r="BI27" s="159">
        <f>COUNTIF(A27:AH27,"*$AM*")</f>
        <v>2</v>
      </c>
      <c r="BJ27" s="159">
        <f>BI27*('Setting key Duty'!$I$12+'Setting key Duty'!$I$8)</f>
        <v>0.875</v>
      </c>
      <c r="BK27" s="159">
        <f>COUNTIF(C27:AH27,"*$FC*")</f>
        <v>0</v>
      </c>
      <c r="BL27" s="159">
        <f>BK27*('Setting key Duty'!$J$11+'Setting key Duty'!$I$8)</f>
        <v>0</v>
      </c>
      <c r="BM27" s="159">
        <f>COUNTIF($C27:$AE27,BM$4)</f>
        <v>0</v>
      </c>
      <c r="BN27" s="159">
        <f>COUNTIF($C27:$AE27,BN$4)</f>
        <v>0</v>
      </c>
      <c r="BO27" s="159">
        <f>COUNTIF($C27:$AE27,BO$4)</f>
        <v>0</v>
      </c>
      <c r="BP27" s="160"/>
    </row>
    <row r="28" ht="19.5" customHeight="1" spans="1:68">
      <c r="A28" s="19"/>
      <c r="B28" s="14" t="s">
        <v>145</v>
      </c>
      <c r="C28" s="155" t="s">
        <v>255</v>
      </c>
      <c r="D28" s="155"/>
      <c r="E28" s="186"/>
      <c r="F28" s="186"/>
      <c r="G28" s="186"/>
      <c r="H28" s="186"/>
      <c r="I28" s="638" t="s">
        <v>357</v>
      </c>
      <c r="J28" s="245"/>
      <c r="K28" s="155" t="s">
        <v>62</v>
      </c>
      <c r="L28" s="186"/>
      <c r="M28" s="186"/>
      <c r="N28" s="155"/>
      <c r="O28" s="155"/>
      <c r="P28" s="186"/>
      <c r="Q28" s="155" t="s">
        <v>62</v>
      </c>
      <c r="R28" s="155"/>
      <c r="S28" s="186"/>
      <c r="T28" s="20"/>
      <c r="U28" s="186" t="s">
        <v>62</v>
      </c>
      <c r="V28" s="155"/>
      <c r="W28" s="155" t="s">
        <v>352</v>
      </c>
      <c r="X28" s="155"/>
      <c r="Y28" s="155"/>
      <c r="Z28" s="155"/>
      <c r="AA28" s="155"/>
      <c r="AB28" s="155"/>
      <c r="AC28" s="155" t="s">
        <v>56</v>
      </c>
      <c r="AD28" s="155" t="s">
        <v>358</v>
      </c>
      <c r="AE28" s="155" t="s">
        <v>62</v>
      </c>
      <c r="AF28" s="155"/>
      <c r="AG28" s="186"/>
      <c r="AH28" s="157">
        <f>COUNTIF($C28:$AG28,AH$4)</f>
        <v>0</v>
      </c>
      <c r="AI28" s="157">
        <f>COUNTIF($C28:$AG28,AI$4)</f>
        <v>0</v>
      </c>
      <c r="AJ28" s="157">
        <f>COUNTIF($C28:$AG28,AJ$4)</f>
        <v>0</v>
      </c>
      <c r="AK28" s="157">
        <f>COUNTIF($C28:$AG28,AK$4)</f>
        <v>0</v>
      </c>
      <c r="AL28" s="159">
        <f>COUNTIF($C28:$AE28,AL$4)</f>
        <v>1</v>
      </c>
      <c r="AM28" s="157">
        <f>COUNTIF($C28:$AG28,AM$4)</f>
        <v>4</v>
      </c>
      <c r="AN28" s="159">
        <f>COUNTIF($C28:$AE28,AN$4)</f>
        <v>0</v>
      </c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4</v>
      </c>
      <c r="AV28" s="104">
        <f>BF28+BG28+BI28+BD28+BB28+AZ28+BK28</f>
        <v>2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COUNTIF(C28:AE28,"*BRT*")</f>
        <v>0</v>
      </c>
      <c r="AZ28" s="159">
        <f>COUNTIF(A28:AH28,"*$BTP*")</f>
        <v>0</v>
      </c>
      <c r="BA28" s="159" t="e">
        <f>AZ28*('Setting key Duty'!$I$13+'Setting key Duty'!$I$12+'Setting key Duty'!$I$11)</f>
        <v>#VALUE!</v>
      </c>
      <c r="BB28" s="159">
        <f>COUNTIF(A28:AH28,"*$L*")</f>
        <v>1</v>
      </c>
      <c r="BC28" s="159" t="e">
        <f>BB28*('Setting key Duty'!$I$13+'Setting key Duty'!$I$9)</f>
        <v>#VALUE!</v>
      </c>
      <c r="BD28" s="159">
        <f>COUNTIF(A28:AH28,"*$M*")</f>
        <v>0</v>
      </c>
      <c r="BE28" s="159">
        <f>BD28*('Setting key Duty'!$I$8+'Setting key Duty'!$I$9+'Setting key Duty'!$I$12)</f>
        <v>0</v>
      </c>
      <c r="BF28" s="159">
        <f>COUNTIF(AF28:AH28,"*$N*")</f>
        <v>0</v>
      </c>
      <c r="BG28" s="159">
        <f>COUNTIF(AF28:AH28,"*$PM*")</f>
        <v>0</v>
      </c>
      <c r="BH28" s="159">
        <f>BG28*('Setting key Duty'!$I$9)</f>
        <v>0</v>
      </c>
      <c r="BI28" s="159">
        <f>COUNTIF(A28:AH28,"*$AM*")</f>
        <v>1</v>
      </c>
      <c r="BJ28" s="159">
        <f>BI28*('Setting key Duty'!$I$12+'Setting key Duty'!$I$8)</f>
        <v>0.4375</v>
      </c>
      <c r="BK28" s="159">
        <f>COUNTIF(C28:AH28,"*$FC*")</f>
        <v>0</v>
      </c>
      <c r="BL28" s="159">
        <f>BK28*('Setting key Duty'!$J$11+'Setting key Duty'!$I$8)</f>
        <v>0</v>
      </c>
      <c r="BM28" s="159">
        <f>COUNTIF($C28:$AE28,BM$4)</f>
        <v>0</v>
      </c>
      <c r="BN28" s="159">
        <f>COUNTIF($C28:$AE28,BN$4)</f>
        <v>0</v>
      </c>
      <c r="BO28" s="159">
        <f>COUNTIF($C28:$AE28,BO$4)</f>
        <v>0</v>
      </c>
      <c r="BP28" s="160"/>
    </row>
    <row r="29" ht="19.5" customHeight="1" spans="1:68">
      <c r="A29" s="19"/>
      <c r="B29" s="14" t="s">
        <v>146</v>
      </c>
      <c r="C29" s="155" t="s">
        <v>255</v>
      </c>
      <c r="D29" s="155"/>
      <c r="E29" s="186"/>
      <c r="F29" s="186"/>
      <c r="G29" s="186" t="s">
        <v>62</v>
      </c>
      <c r="H29" s="186"/>
      <c r="I29" s="186"/>
      <c r="J29" s="20"/>
      <c r="K29" s="186" t="s">
        <v>56</v>
      </c>
      <c r="M29" s="186" t="s">
        <v>62</v>
      </c>
      <c r="N29" s="186"/>
      <c r="O29" s="155"/>
      <c r="P29" s="155"/>
      <c r="Q29" s="20"/>
      <c r="R29" s="186" t="s">
        <v>359</v>
      </c>
      <c r="S29" s="186"/>
      <c r="T29" s="186" t="s">
        <v>62</v>
      </c>
      <c r="V29" s="155"/>
      <c r="W29" s="155" t="s">
        <v>352</v>
      </c>
      <c r="X29" s="155" t="s">
        <v>360</v>
      </c>
      <c r="Y29" s="155"/>
      <c r="Z29" s="186" t="s">
        <v>62</v>
      </c>
      <c r="AB29" s="155"/>
      <c r="AC29" s="155" t="s">
        <v>62</v>
      </c>
      <c r="AD29" s="20"/>
      <c r="AE29" s="20"/>
      <c r="AF29" s="155" t="s">
        <v>361</v>
      </c>
      <c r="AG29" s="155" t="s">
        <v>56</v>
      </c>
      <c r="AH29" s="157">
        <f>COUNTIF($C29:$AG29,AH$4)</f>
        <v>0</v>
      </c>
      <c r="AI29" s="157">
        <f>COUNTIF($C29:$AG29,AI$4)</f>
        <v>0</v>
      </c>
      <c r="AJ29" s="157">
        <f>COUNTIF($C29:$AG29,AJ$4)</f>
        <v>0</v>
      </c>
      <c r="AK29" s="157">
        <f>COUNTIF($C29:$AG29,AK$4)</f>
        <v>0</v>
      </c>
      <c r="AL29" s="159">
        <f>COUNTIF($C29:$AE29,AL$4)</f>
        <v>1</v>
      </c>
      <c r="AM29" s="157">
        <f>COUNTIF($C29:$AG29,AM$4)</f>
        <v>5</v>
      </c>
      <c r="AN29" s="159">
        <f>COUNTIF($C29:$AE29,AN$4)</f>
        <v>0</v>
      </c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5</v>
      </c>
      <c r="AV29" s="104">
        <f>BF29+BG29+BI29+BD29+BB29+AZ29+BK29</f>
        <v>1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COUNTIF(C29:AE29,"*BRT*")</f>
        <v>1</v>
      </c>
      <c r="AZ29" s="159">
        <f>COUNTIF(A29:AH29,"*$BTP*")</f>
        <v>1</v>
      </c>
      <c r="BA29" s="159" t="e">
        <f>AZ29*('Setting key Duty'!$I$13+'Setting key Duty'!$I$12+'Setting key Duty'!$I$11)</f>
        <v>#VALUE!</v>
      </c>
      <c r="BB29" s="159">
        <f>COUNTIF(A29:AH29,"*$L*")</f>
        <v>0</v>
      </c>
      <c r="BC29" s="159" t="e">
        <f>BB29*('Setting key Duty'!$I$13+'Setting key Duty'!$I$9)</f>
        <v>#VALUE!</v>
      </c>
      <c r="BD29" s="159">
        <f>COUNTIF(A29:AH29,"*$M*")</f>
        <v>0</v>
      </c>
      <c r="BE29" s="159">
        <f>BD29*('Setting key Duty'!$I$8+'Setting key Duty'!$I$9+'Setting key Duty'!$I$12)</f>
        <v>0</v>
      </c>
      <c r="BF29" s="159">
        <f>COUNTIF(AF29:AH29,"*$N*")</f>
        <v>0</v>
      </c>
      <c r="BG29" s="159">
        <f>COUNTIF(AF29:AH29,"*$PM*")</f>
        <v>0</v>
      </c>
      <c r="BH29" s="159">
        <f>BG29*('Setting key Duty'!$I$9)</f>
        <v>0</v>
      </c>
      <c r="BI29" s="159">
        <f>COUNTIF(A29:AH29,"*$AM*")</f>
        <v>0</v>
      </c>
      <c r="BJ29" s="159">
        <f>BI29*('Setting key Duty'!$I$12+'Setting key Duty'!$I$8)</f>
        <v>0</v>
      </c>
      <c r="BK29" s="159">
        <f>COUNTIF(C29:AH29,"*$FC*")</f>
        <v>0</v>
      </c>
      <c r="BL29" s="159">
        <f>BK29*('Setting key Duty'!$J$11+'Setting key Duty'!$I$8)</f>
        <v>0</v>
      </c>
      <c r="BM29" s="159">
        <f>COUNTIF($C29:$AE29,BM$4)</f>
        <v>0</v>
      </c>
      <c r="BN29" s="159">
        <f>COUNTIF($C29:$AE29,BN$4)</f>
        <v>0</v>
      </c>
      <c r="BO29" s="159">
        <f>COUNTIF($C29:$AE29,BO$4)</f>
        <v>0</v>
      </c>
      <c r="BP29" s="160"/>
    </row>
    <row r="30" ht="19.5" customHeight="1" spans="1:68">
      <c r="A30" s="19"/>
      <c r="B30" s="14" t="s">
        <v>147</v>
      </c>
      <c r="C30" s="186" t="s">
        <v>62</v>
      </c>
      <c r="D30" s="186" t="s">
        <v>266</v>
      </c>
      <c r="E30" s="186" t="s">
        <v>266</v>
      </c>
      <c r="F30" s="186" t="s">
        <v>266</v>
      </c>
      <c r="G30" s="155"/>
      <c r="H30" s="155" t="s">
        <v>62</v>
      </c>
      <c r="I30" s="20"/>
      <c r="J30" s="155"/>
      <c r="K30" s="20"/>
      <c r="L30" s="186" t="s">
        <v>62</v>
      </c>
      <c r="M30" s="186"/>
      <c r="N30" s="186"/>
      <c r="O30" s="155" t="s">
        <v>56</v>
      </c>
      <c r="P30" s="155"/>
      <c r="Q30" s="155" t="s">
        <v>316</v>
      </c>
      <c r="R30" s="20"/>
      <c r="T30" s="186"/>
      <c r="U30" s="186"/>
      <c r="V30" s="155"/>
      <c r="W30" s="155" t="s">
        <v>352</v>
      </c>
      <c r="X30" s="186" t="s">
        <v>340</v>
      </c>
      <c r="Y30" s="155" t="s">
        <v>56</v>
      </c>
      <c r="Z30" s="15"/>
      <c r="AA30" s="155" t="s">
        <v>62</v>
      </c>
      <c r="AB30" s="186"/>
      <c r="AC30" s="155"/>
      <c r="AD30" s="20"/>
      <c r="AE30" s="155" t="s">
        <v>299</v>
      </c>
      <c r="AG30" s="155" t="s">
        <v>361</v>
      </c>
      <c r="AH30" s="157">
        <f>COUNTIF($C30:$AG30,AH$4)</f>
        <v>0</v>
      </c>
      <c r="AI30" s="157">
        <f>COUNTIF($C30:$AG30,AI$4)</f>
        <v>0</v>
      </c>
      <c r="AJ30" s="157">
        <f>COUNTIF($C30:$AG30,AJ$4)</f>
        <v>0</v>
      </c>
      <c r="AK30" s="157">
        <f>COUNTIF($C30:$AG30,AK$4)</f>
        <v>0</v>
      </c>
      <c r="AL30" s="159">
        <f>COUNTIF($C30:$AE30,AL$4)</f>
        <v>2</v>
      </c>
      <c r="AM30" s="157">
        <f>COUNTIF($C30:$AG30,AM$4)</f>
        <v>4</v>
      </c>
      <c r="AN30" s="159">
        <f>COUNTIF($C30:$AE30,AN$4)</f>
        <v>0</v>
      </c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4</v>
      </c>
      <c r="AV30" s="104">
        <f>BF30+BG30+BI30+BD30+BB30+AZ30+BK30</f>
        <v>4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COUNTIF(C30:AE30,"*BRT*")</f>
        <v>0</v>
      </c>
      <c r="AZ30" s="159">
        <f>COUNTIF(A30:AH30,"*$BTP*")</f>
        <v>1</v>
      </c>
      <c r="BA30" s="159" t="e">
        <f>AZ30*('Setting key Duty'!$I$13+'Setting key Duty'!$I$12+'Setting key Duty'!$I$11)</f>
        <v>#VALUE!</v>
      </c>
      <c r="BB30" s="159">
        <f>COUNTIF(A30:AH30,"*$L*")</f>
        <v>0</v>
      </c>
      <c r="BC30" s="159" t="e">
        <f>BB30*('Setting key Duty'!$I$13+'Setting key Duty'!$I$9)</f>
        <v>#VALUE!</v>
      </c>
      <c r="BD30" s="159">
        <f>COUNTIF(A30:AH30,"*$M*")</f>
        <v>0</v>
      </c>
      <c r="BE30" s="159">
        <f>BD30*('Setting key Duty'!$I$8+'Setting key Duty'!$I$9+'Setting key Duty'!$I$12)</f>
        <v>0</v>
      </c>
      <c r="BF30" s="159">
        <f>COUNTIF(A30:AH30,"*$N*")</f>
        <v>0</v>
      </c>
      <c r="BG30" s="159">
        <f>COUNTIF(AF30:AH30,"*$PM*")</f>
        <v>0</v>
      </c>
      <c r="BH30" s="159">
        <f>BG30*('Setting key Duty'!$I$9)</f>
        <v>0</v>
      </c>
      <c r="BI30" s="159">
        <f>COUNTIF(A30:AH30,"*$AM*")</f>
        <v>3</v>
      </c>
      <c r="BJ30" s="159">
        <f>BI30*('Setting key Duty'!$I$12+'Setting key Duty'!$I$8)</f>
        <v>1.3125</v>
      </c>
      <c r="BK30" s="159">
        <f>COUNTIF(C30:AH30,"*$FC*")</f>
        <v>0</v>
      </c>
      <c r="BL30" s="159">
        <f>BK30*('Setting key Duty'!$J$11+'Setting key Duty'!$I$8)</f>
        <v>0</v>
      </c>
      <c r="BM30" s="159">
        <f>COUNTIF($C30:$AE30,BM$4)</f>
        <v>0</v>
      </c>
      <c r="BN30" s="159">
        <f>COUNTIF($C30:$AE30,BN$4)</f>
        <v>0</v>
      </c>
      <c r="BO30" s="159">
        <f>COUNTIF($C30:$AE30,BO$4)</f>
        <v>0</v>
      </c>
      <c r="BP30" s="160"/>
    </row>
    <row r="31" ht="19.5" customHeight="1" spans="1:68">
      <c r="A31" s="19"/>
      <c r="B31" s="14" t="s">
        <v>362</v>
      </c>
      <c r="C31" s="186"/>
      <c r="D31" s="186"/>
      <c r="E31" s="186"/>
      <c r="F31" s="186"/>
      <c r="G31" s="186"/>
      <c r="H31" s="186"/>
      <c r="I31" s="544"/>
      <c r="J31" s="186"/>
      <c r="K31" s="544"/>
      <c r="L31" s="186"/>
      <c r="M31" s="186"/>
      <c r="N31" s="186"/>
      <c r="O31" s="186"/>
      <c r="P31" s="186"/>
      <c r="Q31" s="186"/>
      <c r="R31" s="186"/>
      <c r="S31" s="20"/>
      <c r="T31" s="186"/>
      <c r="U31" s="186"/>
      <c r="V31" s="186"/>
      <c r="W31" s="186"/>
      <c r="X31" s="20"/>
      <c r="Y31" s="186"/>
      <c r="Z31" s="186"/>
      <c r="AA31" s="186"/>
      <c r="AB31" s="186"/>
      <c r="AC31" s="186"/>
      <c r="AD31" s="186"/>
      <c r="AE31" s="186"/>
      <c r="AF31" s="186"/>
      <c r="AG31" s="186"/>
      <c r="AH31" s="157">
        <f>COUNTIF($C31:$AG31,AH$4)</f>
        <v>0</v>
      </c>
      <c r="AI31" s="157">
        <f>COUNTIF($C31:$AG31,AI$4)</f>
        <v>0</v>
      </c>
      <c r="AJ31" s="157">
        <f>COUNTIF($C31:$AG31,AJ$4)</f>
        <v>0</v>
      </c>
      <c r="AK31" s="157">
        <f>COUNTIF($C31:$AG31,AK$4)</f>
        <v>0</v>
      </c>
      <c r="AL31" s="159"/>
      <c r="AM31" s="157">
        <f>COUNTIF($C31:$AG31,AM$4)</f>
        <v>0</v>
      </c>
      <c r="AN31" s="159"/>
      <c r="AO31" s="104"/>
      <c r="AP31" s="159"/>
      <c r="AQ31" s="104"/>
      <c r="AR31" s="104"/>
      <c r="AS31" s="104"/>
      <c r="AT31" s="104"/>
      <c r="AU31" s="104"/>
      <c r="AV31" s="104"/>
      <c r="AW31" s="104"/>
      <c r="AX31" s="159"/>
      <c r="AY31" s="159"/>
      <c r="AZ31" s="159"/>
      <c r="BA31" s="159"/>
      <c r="BB31" s="159"/>
      <c r="BC31" s="159"/>
      <c r="BD31" s="159"/>
      <c r="BE31" s="159"/>
      <c r="BF31" s="159"/>
      <c r="BG31" s="159"/>
      <c r="BH31" s="159"/>
      <c r="BI31" s="159"/>
      <c r="BJ31" s="159"/>
      <c r="BK31" s="159"/>
      <c r="BL31" s="159"/>
      <c r="BM31" s="159"/>
      <c r="BN31" s="159"/>
      <c r="BO31" s="159"/>
      <c r="BP31" s="160"/>
    </row>
    <row r="32" ht="19.5" customHeight="1" spans="1:68">
      <c r="A32" s="19"/>
      <c r="B32" s="14"/>
      <c r="C32" s="186"/>
      <c r="D32" s="186"/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20"/>
      <c r="T32" s="186"/>
      <c r="U32" s="186"/>
      <c r="V32" s="186"/>
      <c r="W32" s="186"/>
      <c r="X32" s="20"/>
      <c r="Y32" s="186"/>
      <c r="Z32" s="186"/>
      <c r="AA32" s="186"/>
      <c r="AB32" s="186"/>
      <c r="AC32" s="186"/>
      <c r="AD32" s="186"/>
      <c r="AE32" s="186"/>
      <c r="AF32" s="186"/>
      <c r="AG32" s="186"/>
      <c r="AH32" s="157">
        <f>COUNTIF($C32:$AG32,AH$4)</f>
        <v>0</v>
      </c>
      <c r="AI32" s="157">
        <f>COUNTIF($C32:$AG32,AI$4)</f>
        <v>0</v>
      </c>
      <c r="AJ32" s="157">
        <f>COUNTIF($C32:$AG32,AJ$4)</f>
        <v>0</v>
      </c>
      <c r="AK32" s="157">
        <f>COUNTIF($C32:$AG32,AK$4)</f>
        <v>0</v>
      </c>
      <c r="AL32" s="159">
        <f>COUNTIF($C32:$AG32,AL$4)</f>
        <v>0</v>
      </c>
      <c r="AM32" s="157">
        <f>COUNTIF($C32:$AG32,AM$4)</f>
        <v>0</v>
      </c>
      <c r="AN32" s="159">
        <f>COUNTIF($C32:$AG32,AN$4)</f>
        <v>0</v>
      </c>
      <c r="AO32" s="104"/>
      <c r="AP32" s="159">
        <f>SUMPRODUCT(--WEEKDAY(C$3:AG$3,2)&lt;6,--((C32:AG32="DM"))+(C32:AG32="CS1")+((C32:AG32="CS2"))+(C32:AG32="SB1")+(C32:AG32="AE")+(C32:AG32="EM"))</f>
        <v>0</v>
      </c>
      <c r="AQ32" s="104"/>
      <c r="AR32" s="104">
        <f>SUMPRODUCT(--WEEKDAY(C$3:AG$3,2)&gt;5,--((C32:AG32="DM"))+(C32:AG32="CS1")+((C32:AG32="CS2"))+(C32:AG32="SB1")+(C32:AG32="AE")+(C32:AG32="EM"))</f>
        <v>0</v>
      </c>
      <c r="AS32" s="104"/>
      <c r="AT32" s="104">
        <f>(AP32-AQ32)/2+(AR32-AS32)</f>
        <v>0</v>
      </c>
      <c r="AU32" s="104">
        <f>AH32+AI32+AJ32+AK32+AM32+AN32</f>
        <v>0</v>
      </c>
      <c r="AV32" s="104">
        <f>BF32+BG32+BI32+BD32+BB32+AZ32+BK32</f>
        <v>0</v>
      </c>
      <c r="AW32" s="104" t="e">
        <f>AT32+AX32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COUNTIF(C32:AG32,"*BRT*")</f>
        <v>0</v>
      </c>
      <c r="AZ32" s="159">
        <f>COUNTIF(D32:AH32,"*$BTP*")</f>
        <v>0</v>
      </c>
      <c r="BA32" s="159" t="e">
        <f>AZ32*('Setting key Duty'!$I$13+'Setting key Duty'!$I$12+'Setting key Duty'!$I$11)</f>
        <v>#VALUE!</v>
      </c>
      <c r="BB32" s="159">
        <f>COUNTIF(D32:AH32,"*$L*")</f>
        <v>0</v>
      </c>
      <c r="BC32" s="159" t="e">
        <f>BB32*('Setting key Duty'!$I$13+'Setting key Duty'!$I$9)</f>
        <v>#VALUE!</v>
      </c>
      <c r="BD32" s="159">
        <f>COUNTIF(D32:AH32,"*$M*")</f>
        <v>0</v>
      </c>
      <c r="BE32" s="159">
        <f>BD32*('Setting key Duty'!$I$8+'Setting key Duty'!$I$9+'Setting key Duty'!$I$12)</f>
        <v>0</v>
      </c>
      <c r="BF32" s="159">
        <f>COUNTIF(D32:AH32,"*$N*")</f>
        <v>0</v>
      </c>
      <c r="BG32" s="159">
        <f>COUNTIF(D32:AH32,"*$PM*")</f>
        <v>0</v>
      </c>
      <c r="BH32" s="159">
        <f>BG32*('Setting key Duty'!$I$9)</f>
        <v>0</v>
      </c>
      <c r="BI32" s="159">
        <f>COUNTIF(D32:AH32,"*$AM*")</f>
        <v>0</v>
      </c>
      <c r="BJ32" s="159">
        <f>BI32*('Setting key Duty'!$I$12+'Setting key Duty'!$I$8)</f>
        <v>0</v>
      </c>
      <c r="BK32" s="159">
        <f>COUNTIF(C32:AH32,"*$FC*")</f>
        <v>0</v>
      </c>
      <c r="BL32" s="159">
        <f>BK32*('Setting key Duty'!$J$11+'Setting key Duty'!$I$8)</f>
        <v>0</v>
      </c>
      <c r="BM32" s="159">
        <f>COUNTIF($C32:$AG32,BM$4)</f>
        <v>0</v>
      </c>
      <c r="BN32" s="159">
        <f>COUNTIF($C32:$AG32,BN$4)</f>
        <v>0</v>
      </c>
      <c r="BO32" s="159">
        <f>COUNTIF($C32:$AG32,BO$4)</f>
        <v>0</v>
      </c>
      <c r="BP32" s="160"/>
    </row>
    <row r="33" ht="19.5" customHeight="1" spans="1:68">
      <c r="A33" s="19"/>
      <c r="B33" s="189" t="s">
        <v>228</v>
      </c>
      <c r="C33" s="186"/>
      <c r="D33" s="186"/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  <c r="AA33" s="186"/>
      <c r="AB33" s="186"/>
      <c r="AC33" s="186"/>
      <c r="AD33" s="186"/>
      <c r="AE33" s="186"/>
      <c r="AF33" s="186"/>
      <c r="AG33" s="186"/>
      <c r="AH33" s="157">
        <f>COUNTIF($C33:$AG33,AH$4)</f>
        <v>0</v>
      </c>
      <c r="AI33" s="158">
        <f>COUNTIF($C33:$AG33,AI$4)</f>
        <v>0</v>
      </c>
      <c r="AJ33" s="157">
        <f>COUNTIF($C33:$AG33,AJ$4)</f>
        <v>0</v>
      </c>
      <c r="AK33" s="157">
        <f>COUNTIF($C33:$AG33,AK$4)</f>
        <v>0</v>
      </c>
      <c r="AL33" s="191">
        <f>COUNTIF($C33:$AG33,AL$4)</f>
        <v>0</v>
      </c>
      <c r="AM33" s="157">
        <f>COUNTIF($C33:$AG33,AM$4)</f>
        <v>0</v>
      </c>
      <c r="AN33" s="191">
        <f>COUNTIF($C33:$AG33,AN$4)</f>
        <v>0</v>
      </c>
      <c r="AO33" s="192"/>
      <c r="AP33" s="159">
        <f>SUMPRODUCT(--WEEKDAY(C$3:AG$3,2)&lt;6,--((C33:AG33="DM"))+(C33:AG33="CS1")+((C33:AG33="CS2"))+(C33:AG33="SB1")+(C33:AG33="AE")+(C33:AG33="EM"))</f>
        <v>0</v>
      </c>
      <c r="AQ33" s="192"/>
      <c r="AR33" s="104">
        <f>SUMPRODUCT(--WEEKDAY(C$3:AG$3,2)&gt;5,--((C33:AG33="DM"))+(C33:AG33="CS1")+((C33:AG33="CS2"))+(C33:AG33="SB1")+(C33:AG33="AE")+(C33:AG33="EM"))</f>
        <v>0</v>
      </c>
      <c r="AS33" s="192"/>
      <c r="AT33" s="192">
        <f>(AP33-AQ33)/2+(AR33-AS33)</f>
        <v>0</v>
      </c>
      <c r="AU33" s="192">
        <f>AH33+AI33+AJ33+AK33+AM33+AN33</f>
        <v>0</v>
      </c>
      <c r="AV33" s="104">
        <f>BF33+BG33+BI33+BD33+BB33+AZ33+BK33</f>
        <v>0</v>
      </c>
      <c r="AW33" s="104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COUNTIF(C33:AG33,"*BRT*")</f>
        <v>0</v>
      </c>
      <c r="AZ33" s="159">
        <f>COUNTIF(D33:AH33,"*$BTP*")</f>
        <v>0</v>
      </c>
      <c r="BA33" s="159" t="e">
        <f>AZ33*('Setting key Duty'!$I$13+'Setting key Duty'!$I$12+'Setting key Duty'!$I$11)</f>
        <v>#VALUE!</v>
      </c>
      <c r="BB33" s="159">
        <f>COUNTIF(D33:AH33,"*$L*")</f>
        <v>0</v>
      </c>
      <c r="BC33" s="159" t="e">
        <f>BB33*('Setting key Duty'!$I$13+'Setting key Duty'!$I$9)</f>
        <v>#VALUE!</v>
      </c>
      <c r="BD33" s="159">
        <f>COUNTIF(D33:AH33,"*$M*")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COUNTIF(D33:AH33,"*$PM*")</f>
        <v>0</v>
      </c>
      <c r="BH33" s="159">
        <f>BG33*('Setting key Duty'!$I$9)</f>
        <v>0</v>
      </c>
      <c r="BI33" s="159">
        <f>COUNTIF(D33:AH33,"*$AM*")</f>
        <v>0</v>
      </c>
      <c r="BJ33" s="159">
        <f>BI33*('Setting key Duty'!$I$12+'Setting key Duty'!$I$8)</f>
        <v>0</v>
      </c>
      <c r="BK33" s="159">
        <f>COUNTIF(C33:AH33,"*$FC*")</f>
        <v>0</v>
      </c>
      <c r="BL33" s="159">
        <f>BK33*('Setting key Duty'!$J$11+'Setting key Duty'!$I$8)</f>
        <v>0</v>
      </c>
      <c r="BM33" s="191">
        <f>COUNTIF($C33:$AG33,BM$4)</f>
        <v>0</v>
      </c>
      <c r="BN33" s="191">
        <f>COUNTIF($C33:$AG33,BN$4)</f>
        <v>0</v>
      </c>
      <c r="BO33" s="191">
        <f>COUNTIF($C33:$AG33,BO$4)</f>
        <v>0</v>
      </c>
      <c r="BP33" s="193"/>
    </row>
    <row r="34" ht="19.5" customHeight="1" spans="1:68">
      <c r="A34" s="19"/>
      <c r="B34" s="194"/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7"/>
      <c r="AI34" s="198"/>
      <c r="AJ34" s="197"/>
      <c r="AK34" s="199"/>
      <c r="AL34" s="199"/>
      <c r="AM34" s="199"/>
      <c r="AN34" s="199"/>
      <c r="AO34" s="200"/>
      <c r="AP34" s="200"/>
      <c r="AQ34" s="200"/>
      <c r="AR34" s="200">
        <f>SUMPRODUCT(--WEEKDAY(C$3:AG$3,2)&gt;5,--((C34:AG34="DM"))+(C34:AG34="CS1")+((C34:AG34="CS2"))+(C34:AG34="SB1")+(C34:AG34="AE")+(C34:AG34="EM"))</f>
        <v>0</v>
      </c>
      <c r="AS34" s="200"/>
      <c r="AT34" s="200">
        <f>(AP34-AQ34)/2+(AR34-AS34)</f>
        <v>0</v>
      </c>
      <c r="AU34" s="200"/>
      <c r="AV34" s="200"/>
      <c r="AW34" s="200"/>
      <c r="AX34" s="199"/>
      <c r="AY34" s="199"/>
      <c r="AZ34" s="199"/>
      <c r="BA34" s="199"/>
      <c r="BB34" s="199"/>
      <c r="BC34" s="199"/>
      <c r="BD34" s="199"/>
      <c r="BE34" s="199"/>
      <c r="BF34" s="199"/>
      <c r="BG34" s="199"/>
      <c r="BH34" s="199"/>
      <c r="BI34" s="199"/>
      <c r="BJ34" s="199"/>
      <c r="BK34" s="199"/>
      <c r="BL34" s="199"/>
      <c r="BM34" s="199"/>
      <c r="BN34" s="199"/>
      <c r="BO34" s="199"/>
      <c r="BP34" s="201"/>
    </row>
    <row r="35" ht="19.5" customHeight="1" spans="1:68">
      <c r="A35" s="19"/>
      <c r="B35" s="202" t="s">
        <v>48</v>
      </c>
      <c r="C35" s="203" t="str">
        <f>VLOOKUP("DM",C4:C33,1,FALSE)</f>
        <v>DM</v>
      </c>
      <c r="D35" s="203" t="str">
        <f>VLOOKUP("DM",D4:D33,1,FALSE)</f>
        <v>DM</v>
      </c>
      <c r="E35" s="203" t="str">
        <f>VLOOKUP("DM",E4:E33,1,FALSE)</f>
        <v>DM</v>
      </c>
      <c r="F35" s="203" t="str">
        <f>VLOOKUP("DM",F4:F33,1,FALSE)</f>
        <v>DM</v>
      </c>
      <c r="G35" s="203" t="str">
        <f>VLOOKUP("DM",G4:G33,1,FALSE)</f>
        <v>DM</v>
      </c>
      <c r="H35" s="203" t="str">
        <f>VLOOKUP("DM",H4:H33,1,FALSE)</f>
        <v>DM</v>
      </c>
      <c r="I35" s="203" t="str">
        <f>VLOOKUP("DM",I4:I33,1,FALSE)</f>
        <v>DM</v>
      </c>
      <c r="J35" s="203" t="str">
        <f>VLOOKUP("DM",J4:J33,1,FALSE)</f>
        <v>DM</v>
      </c>
      <c r="K35" s="203" t="str">
        <f>VLOOKUP("DM",K4:K33,1,FALSE)</f>
        <v>DM</v>
      </c>
      <c r="L35" s="203" t="str">
        <f>VLOOKUP("DM",L4:L33,1,FALSE)</f>
        <v>DM</v>
      </c>
      <c r="M35" s="203" t="str">
        <f>VLOOKUP("DM",M4:M33,1,FALSE)</f>
        <v>DM</v>
      </c>
      <c r="N35" s="203" t="str">
        <f>VLOOKUP("DM",N4:N33,1,FALSE)</f>
        <v>DM</v>
      </c>
      <c r="O35" s="203" t="str">
        <f>VLOOKUP("DM",O4:O33,1,FALSE)</f>
        <v>DM</v>
      </c>
      <c r="P35" s="203" t="str">
        <f>VLOOKUP("DM",P4:P33,1,FALSE)</f>
        <v>DM</v>
      </c>
      <c r="Q35" s="203" t="str">
        <f>VLOOKUP("DM",Q4:Q33,1,FALSE)</f>
        <v>DM</v>
      </c>
      <c r="R35" s="203" t="str">
        <f>VLOOKUP("DM",R4:R33,1,FALSE)</f>
        <v>DM</v>
      </c>
      <c r="S35" s="203" t="str">
        <f>VLOOKUP("DM",S4:S33,1,FALSE)</f>
        <v>DM</v>
      </c>
      <c r="T35" s="203" t="str">
        <f>VLOOKUP("DM",T4:T33,1,FALSE)</f>
        <v>DM</v>
      </c>
      <c r="U35" s="203" t="str">
        <f>VLOOKUP("DM",U4:U33,1,FALSE)</f>
        <v>DM</v>
      </c>
      <c r="V35" s="203" t="str">
        <f>VLOOKUP("DM",V4:V33,1,FALSE)</f>
        <v>DM</v>
      </c>
      <c r="W35" s="203" t="str">
        <f>VLOOKUP("DM",W4:W33,1,FALSE)</f>
        <v>DM</v>
      </c>
      <c r="X35" s="203" t="str">
        <f>VLOOKUP("DM",X4:X33,1,FALSE)</f>
        <v>DM</v>
      </c>
      <c r="Y35" s="203" t="str">
        <f>VLOOKUP("DM",Y4:Y33,1,FALSE)</f>
        <v>DM</v>
      </c>
      <c r="Z35" s="203" t="str">
        <f>VLOOKUP("DM",Z4:Z33,1,FALSE)</f>
        <v>DM</v>
      </c>
      <c r="AA35" s="203" t="str">
        <f>VLOOKUP("DM",AA4:AA33,1,FALSE)</f>
        <v>DM</v>
      </c>
      <c r="AB35" s="203" t="str">
        <f>VLOOKUP("DM",AB4:AB33,1,FALSE)</f>
        <v>DM</v>
      </c>
      <c r="AC35" s="203" t="str">
        <f>VLOOKUP("DM",AC4:AC33,1,FALSE)</f>
        <v>DM</v>
      </c>
      <c r="AD35" s="203" t="str">
        <f>VLOOKUP("DM",AD4:AD33,1,FALSE)</f>
        <v>DM</v>
      </c>
      <c r="AE35" s="203" t="str">
        <f>VLOOKUP("DM",AE4:AE33,1,FALSE)</f>
        <v>DM</v>
      </c>
      <c r="AF35" s="203" t="str">
        <f>VLOOKUP("DM",AF4:AF33,1,FALSE)</f>
        <v>DM</v>
      </c>
      <c r="AG35" s="203" t="str">
        <f>VLOOKUP("DM",AG4:AG33,1,FALSE)</f>
        <v>DM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 t="e">
        <f>LTE()</f>
        <v>#NAME?</v>
      </c>
      <c r="B36" s="204" t="s">
        <v>44</v>
      </c>
      <c r="C36" s="203" t="str">
        <f>VLOOKUP("CS1",C5:C33,1,FALSE)</f>
        <v>CS1</v>
      </c>
      <c r="D36" s="203" t="str">
        <f>VLOOKUP("CS1",D5:D33,1,FALSE)</f>
        <v>CS1</v>
      </c>
      <c r="E36" s="203" t="str">
        <f>VLOOKUP("CS1",E5:E33,1,FALSE)</f>
        <v>CS1</v>
      </c>
      <c r="F36" s="203" t="str">
        <f>VLOOKUP("CS1",F5:F33,1,FALSE)</f>
        <v>CS1</v>
      </c>
      <c r="G36" s="203" t="str">
        <f>VLOOKUP("CS1",G5:G33,1,FALSE)</f>
        <v>CS1</v>
      </c>
      <c r="H36" s="203" t="str">
        <f>VLOOKUP("CS1",H5:H33,1,FALSE)</f>
        <v>CS1</v>
      </c>
      <c r="I36" s="203" t="str">
        <f>VLOOKUP("CS1",I5:I33,1,FALSE)</f>
        <v>CS1</v>
      </c>
      <c r="J36" s="203" t="str">
        <f>VLOOKUP("CS1",J5:J33,1,FALSE)</f>
        <v>CS1</v>
      </c>
      <c r="K36" s="203" t="str">
        <f>VLOOKUP("CS1",K5:K33,1,FALSE)</f>
        <v>CS1</v>
      </c>
      <c r="L36" s="203" t="str">
        <f>VLOOKUP("CS1",L5:L33,1,FALSE)</f>
        <v>CS1</v>
      </c>
      <c r="M36" s="203" t="str">
        <f>VLOOKUP("CS1",M5:M33,1,FALSE)</f>
        <v>CS1</v>
      </c>
      <c r="N36" s="203" t="str">
        <f>VLOOKUP("CS1",N5:N33,1,FALSE)</f>
        <v>CS1</v>
      </c>
      <c r="O36" s="203" t="str">
        <f>VLOOKUP("CS1",O5:O33,1,FALSE)</f>
        <v>CS1</v>
      </c>
      <c r="P36" s="203" t="str">
        <f>VLOOKUP("CS1",P6:P33,1,FALSE)</f>
        <v>CS1</v>
      </c>
      <c r="Q36" s="203" t="str">
        <f>VLOOKUP("CS1",Q5:Q33,1,FALSE)</f>
        <v>CS1</v>
      </c>
      <c r="R36" s="203" t="str">
        <f>VLOOKUP("CS1",R6:R33,1,FALSE)</f>
        <v>CS1</v>
      </c>
      <c r="S36" s="203" t="str">
        <f>VLOOKUP("CS1",S5:S33,1,FALSE)</f>
        <v>CS1</v>
      </c>
      <c r="T36" s="203" t="str">
        <f>VLOOKUP("CS1",T5:T33,1,FALSE)</f>
        <v>CS1</v>
      </c>
      <c r="U36" s="203" t="str">
        <f>VLOOKUP("CS1",U5:U33,1,FALSE)</f>
        <v>CS1</v>
      </c>
      <c r="V36" s="203" t="str">
        <f>VLOOKUP("CS1",V5:V33,1,FALSE)</f>
        <v>CS1</v>
      </c>
      <c r="W36" s="203" t="str">
        <f>VLOOKUP("CS1",W5:W33,1,FALSE)</f>
        <v>CS1</v>
      </c>
      <c r="X36" s="203" t="str">
        <f>VLOOKUP("CS1",X6:X33,1,FALSE)</f>
        <v>CS1</v>
      </c>
      <c r="Y36" s="203" t="str">
        <f>VLOOKUP("CS1",Y6:Y33,1,FALSE)</f>
        <v>CS1</v>
      </c>
      <c r="Z36" s="203" t="str">
        <f>VLOOKUP("CS1",Z5:Z33,1,FALSE)</f>
        <v>CS1</v>
      </c>
      <c r="AA36" s="203" t="str">
        <f>VLOOKUP("CS1",AA5:AA33,1,FALSE)</f>
        <v>CS1</v>
      </c>
      <c r="AB36" s="203" t="str">
        <f>VLOOKUP("CS1",AB5:AB33,1,FALSE)</f>
        <v>CS1</v>
      </c>
      <c r="AC36" s="203" t="str">
        <f>VLOOKUP("CS1",AC5:AC33,1,FALSE)</f>
        <v>CS1</v>
      </c>
      <c r="AD36" s="203" t="str">
        <f>VLOOKUP("CS1",AD5:AD33,1,FALSE)</f>
        <v>CS1</v>
      </c>
      <c r="AE36" s="203" t="str">
        <f>VLOOKUP("CS1",AE5:AE33,1,FALSE)</f>
        <v>CS1</v>
      </c>
      <c r="AF36" s="203" t="str">
        <f>VLOOKUP("CS1",AF5:AF33,1,FALSE)</f>
        <v>CS1</v>
      </c>
      <c r="AG36" s="203" t="str">
        <f>VLOOKUP("CS1",AG5:AG33,1,FALSE)</f>
        <v>CS1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5" t="s">
        <v>45</v>
      </c>
      <c r="C37" s="203" t="str">
        <f>VLOOKUP("CS2",C5:C33,1,FALSE)</f>
        <v>CS2</v>
      </c>
      <c r="D37" s="203" t="str">
        <f>VLOOKUP("CS2",D5:D33,1,FALSE)</f>
        <v>CS2</v>
      </c>
      <c r="E37" s="203" t="str">
        <f>VLOOKUP("CS2",E5:E33,1,FALSE)</f>
        <v>CS2</v>
      </c>
      <c r="F37" s="203" t="str">
        <f>VLOOKUP("CS2",F5:F33,1,FALSE)</f>
        <v>CS2</v>
      </c>
      <c r="G37" s="203" t="str">
        <f>VLOOKUP("CS2",G5:G33,1,FALSE)</f>
        <v>CS2</v>
      </c>
      <c r="H37" s="203" t="str">
        <f>VLOOKUP("CS2",H5:H33,1,FALSE)</f>
        <v>CS2</v>
      </c>
      <c r="I37" s="203" t="str">
        <f>VLOOKUP("CS2",I5:I33,1,FALSE)</f>
        <v>CS2</v>
      </c>
      <c r="J37" s="203" t="str">
        <f>VLOOKUP("CS2",J5:J33,1,FALSE)</f>
        <v>CS2</v>
      </c>
      <c r="K37" s="203" t="str">
        <f>VLOOKUP("CS2",K5:K33,1,FALSE)</f>
        <v>CS2</v>
      </c>
      <c r="L37" s="203" t="str">
        <f>VLOOKUP("CS2",L5:L33,1,FALSE)</f>
        <v>CS2</v>
      </c>
      <c r="M37" s="203" t="str">
        <f>VLOOKUP("CS2",M5:M33,1,FALSE)</f>
        <v>CS2</v>
      </c>
      <c r="N37" s="203" t="str">
        <f>VLOOKUP("CS2",N5:N33,1,FALSE)</f>
        <v>CS2</v>
      </c>
      <c r="O37" s="203" t="str">
        <f>VLOOKUP("CS2",O5:O33,1,FALSE)</f>
        <v>CS2</v>
      </c>
      <c r="P37" s="203" t="str">
        <f>VLOOKUP("CS2",P6:P33,1,FALSE)</f>
        <v>CS2</v>
      </c>
      <c r="Q37" s="203" t="str">
        <f>VLOOKUP("CS2",Q5:Q33,1,FALSE)</f>
        <v>CS2</v>
      </c>
      <c r="R37" s="203" t="str">
        <f>VLOOKUP("CS2",R6:R33,1,FALSE)</f>
        <v>CS2</v>
      </c>
      <c r="S37" s="203" t="str">
        <f>VLOOKUP("CS2",S5:S33,1,FALSE)</f>
        <v>CS2</v>
      </c>
      <c r="T37" s="203" t="str">
        <f>VLOOKUP("CS2",T5:T33,1,FALSE)</f>
        <v>CS2</v>
      </c>
      <c r="U37" s="203" t="str">
        <f>VLOOKUP("CS2",U5:U33,1,FALSE)</f>
        <v>CS2</v>
      </c>
      <c r="V37" s="203" t="str">
        <f>VLOOKUP("CS2",V5:V33,1,FALSE)</f>
        <v>CS2</v>
      </c>
      <c r="W37" s="203" t="str">
        <f>VLOOKUP("CS2",W5:W33,1,FALSE)</f>
        <v>CS2</v>
      </c>
      <c r="X37" s="203" t="str">
        <f>VLOOKUP("CS2",X6:X33,1,FALSE)</f>
        <v>CS2</v>
      </c>
      <c r="Y37" s="203" t="str">
        <f>VLOOKUP("CS2",Y6:Y33,1,FALSE)</f>
        <v>CS2</v>
      </c>
      <c r="Z37" s="203" t="str">
        <f>VLOOKUP("CS2",Z5:Z33,1,FALSE)</f>
        <v>CS2</v>
      </c>
      <c r="AA37" s="203" t="str">
        <f>VLOOKUP("CS2",AA5:AA33,1,FALSE)</f>
        <v>CS2</v>
      </c>
      <c r="AB37" s="203" t="str">
        <f>VLOOKUP("CS2",AB5:AB33,1,FALSE)</f>
        <v>CS2</v>
      </c>
      <c r="AC37" s="203" t="str">
        <f>VLOOKUP("CS2",AC5:AC33,1,FALSE)</f>
        <v>CS2</v>
      </c>
      <c r="AD37" s="203" t="str">
        <f>VLOOKUP("CS2",AD5:AD33,1,FALSE)</f>
        <v>CS2</v>
      </c>
      <c r="AE37" s="203" t="str">
        <f>VLOOKUP("CS2",AE5:AE33,1,FALSE)</f>
        <v>CS2</v>
      </c>
      <c r="AF37" s="203" t="str">
        <f>VLOOKUP("CS2",AF5:AF33,1,FALSE)</f>
        <v>CS2</v>
      </c>
      <c r="AG37" s="203" t="str">
        <f>VLOOKUP("CS2",AG5:AG33,1,FALSE)</f>
        <v>CS2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6" t="s">
        <v>50</v>
      </c>
      <c r="C38" s="203" t="str">
        <f>VLOOKUP("SB1",C5:C33,1,FALSE)</f>
        <v>SB1</v>
      </c>
      <c r="D38" s="203" t="str">
        <f>VLOOKUP("SB1",D5:D33,1,FALSE)</f>
        <v>SB1</v>
      </c>
      <c r="E38" s="203" t="e">
        <f>VLOOKUP("SB1",E5:E33,1,FALSE)</f>
        <v>#N/A</v>
      </c>
      <c r="F38" s="203" t="e">
        <f>VLOOKUP("SB1",F5:F33,1,FALSE)</f>
        <v>#N/A</v>
      </c>
      <c r="G38" s="203" t="e">
        <f>VLOOKUP("SB1",G5:G33,1,FALSE)</f>
        <v>#N/A</v>
      </c>
      <c r="H38" s="203" t="e">
        <f>VLOOKUP("SB1",H5:H33,1,FALSE)</f>
        <v>#N/A</v>
      </c>
      <c r="I38" s="203" t="e">
        <f>VLOOKUP("SB1",I5:I33,1,FALSE)</f>
        <v>#N/A</v>
      </c>
      <c r="J38" s="203" t="e">
        <f>VLOOKUP("SB1",J5:J33,1,FALSE)</f>
        <v>#N/A</v>
      </c>
      <c r="K38" s="203" t="e">
        <f>VLOOKUP("SB1",K5:K33,1,FALSE)</f>
        <v>#N/A</v>
      </c>
      <c r="L38" s="203" t="e">
        <f>VLOOKUP("SB1",L5:L33,1,FALSE)</f>
        <v>#N/A</v>
      </c>
      <c r="M38" s="203" t="e">
        <f>VLOOKUP("SB1",M5:M33,1,FALSE)</f>
        <v>#N/A</v>
      </c>
      <c r="N38" s="203" t="e">
        <f>VLOOKUP("SB1",N5:N33,1,FALSE)</f>
        <v>#N/A</v>
      </c>
      <c r="O38" s="203" t="e">
        <f>VLOOKUP("SB1",O5:O33,1,FALSE)</f>
        <v>#N/A</v>
      </c>
      <c r="P38" s="203" t="e">
        <f>VLOOKUP("SB1",P6:P33,1,FALSE)</f>
        <v>#N/A</v>
      </c>
      <c r="Q38" s="203" t="e">
        <f>VLOOKUP("SB1",Q5:Q33,1,FALSE)</f>
        <v>#N/A</v>
      </c>
      <c r="R38" s="203" t="e">
        <f>VLOOKUP("SB1",R6:R33,1,FALSE)</f>
        <v>#N/A</v>
      </c>
      <c r="S38" s="203" t="e">
        <f>VLOOKUP("SB1",S5:S33,1,FALSE)</f>
        <v>#N/A</v>
      </c>
      <c r="T38" s="203" t="e">
        <f>VLOOKUP("SB1",T5:T33,1,FALSE)</f>
        <v>#N/A</v>
      </c>
      <c r="U38" s="203" t="e">
        <f>VLOOKUP("SB1",U5:U33,1,FALSE)</f>
        <v>#N/A</v>
      </c>
      <c r="V38" s="203" t="e">
        <f>VLOOKUP("SB1",V5:V33,1,FALSE)</f>
        <v>#N/A</v>
      </c>
      <c r="W38" s="203" t="e">
        <f>VLOOKUP("SB1",W5:W33,1,FALSE)</f>
        <v>#N/A</v>
      </c>
      <c r="X38" s="203" t="e">
        <f>VLOOKUP("SB1",X6:X33,1,FALSE)</f>
        <v>#N/A</v>
      </c>
      <c r="Y38" s="203" t="e">
        <f>VLOOKUP("SB1",Y6:Y33,1,FALSE)</f>
        <v>#N/A</v>
      </c>
      <c r="Z38" s="203" t="e">
        <f>VLOOKUP("SB1",Z5:Z33,1,FALSE)</f>
        <v>#N/A</v>
      </c>
      <c r="AA38" s="203" t="e">
        <f>VLOOKUP("SB1",AA5:AA33,1,FALSE)</f>
        <v>#N/A</v>
      </c>
      <c r="AB38" s="203" t="e">
        <f>VLOOKUP("SB1",AB5:AB33,1,FALSE)</f>
        <v>#N/A</v>
      </c>
      <c r="AC38" s="203" t="str">
        <f>VLOOKUP("SB1",AC5:AC33,1,FALSE)</f>
        <v>SB1</v>
      </c>
      <c r="AD38" s="203" t="str">
        <f>VLOOKUP("SB1",AD5:AD33,1,FALSE)</f>
        <v>SB1</v>
      </c>
      <c r="AE38" s="203" t="str">
        <f>VLOOKUP("SB1",AE5:AE33,1,FALSE)</f>
        <v>SB1</v>
      </c>
      <c r="AF38" s="203" t="str">
        <f>VLOOKUP("SB1",AF5:AF33,1,FALSE)</f>
        <v>SB1</v>
      </c>
      <c r="AG38" s="203" t="str">
        <f>VLOOKUP("SB1",AG5:AG33,1,FALSE)</f>
        <v>SB1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  <row r="39" ht="19.5" customHeight="1" spans="1:68">
      <c r="A39" s="19"/>
      <c r="B39" s="207" t="s">
        <v>56</v>
      </c>
      <c r="C39" s="203" t="e">
        <f>VLOOKUP("SB2",C5:C33,1,FALSE)</f>
        <v>#N/A</v>
      </c>
      <c r="D39" s="203" t="str">
        <f>VLOOKUP("SB2",D5:D33,1,FALSE)</f>
        <v>SB2</v>
      </c>
      <c r="E39" s="203" t="str">
        <f>VLOOKUP("SB2",E5:E33,1,FALSE)</f>
        <v>SB2</v>
      </c>
      <c r="F39" s="203" t="e">
        <f>VLOOKUP("SB2",F5:F33,1,FALSE)</f>
        <v>#N/A</v>
      </c>
      <c r="G39" s="203" t="e">
        <f>VLOOKUP("SB2",G5:G33,1,FALSE)</f>
        <v>#N/A</v>
      </c>
      <c r="H39" s="203" t="str">
        <f>VLOOKUP("SB2",H5:H33,1,FALSE)</f>
        <v>SB2</v>
      </c>
      <c r="I39" s="203" t="str">
        <f>VLOOKUP("SB2",I5:I33,1,FALSE)</f>
        <v>SB2</v>
      </c>
      <c r="J39" s="203" t="str">
        <f>VLOOKUP("SB2",J5:J33,1,FALSE)</f>
        <v>SB2</v>
      </c>
      <c r="K39" s="203" t="str">
        <f>VLOOKUP("SB2",K5:K33,1,FALSE)</f>
        <v>SB2</v>
      </c>
      <c r="L39" s="203" t="str">
        <f>VLOOKUP("SB2",L5:L33,1,FALSE)</f>
        <v>SB2</v>
      </c>
      <c r="M39" s="203" t="e">
        <f>VLOOKUP("SB2",M5:M33,1,FALSE)</f>
        <v>#N/A</v>
      </c>
      <c r="N39" s="203" t="e">
        <f>VLOOKUP("SB2",N5:N33,1,FALSE)</f>
        <v>#N/A</v>
      </c>
      <c r="O39" s="203" t="str">
        <f>VLOOKUP("SB2",O5:O33,1,FALSE)</f>
        <v>SB2</v>
      </c>
      <c r="P39" s="203" t="str">
        <f>VLOOKUP("SB2",P6:P33,1,FALSE)</f>
        <v>SB2</v>
      </c>
      <c r="Q39" s="203" t="str">
        <f>VLOOKUP("SB2",Q5:Q33,1,FALSE)</f>
        <v>SB2</v>
      </c>
      <c r="R39" s="203" t="str">
        <f>VLOOKUP("SB2",R6:R33,1,FALSE)</f>
        <v>SB2</v>
      </c>
      <c r="S39" s="203" t="str">
        <f>VLOOKUP("SB2",S5:S33,1,FALSE)</f>
        <v>SB2</v>
      </c>
      <c r="T39" s="203" t="e">
        <f>VLOOKUP("SB2",T5:T33,1,FALSE)</f>
        <v>#N/A</v>
      </c>
      <c r="U39" s="203" t="e">
        <f>VLOOKUP("SB2",U5:U33,1,FALSE)</f>
        <v>#N/A</v>
      </c>
      <c r="V39" s="203" t="str">
        <f>VLOOKUP("SB2",V5:V33,1,FALSE)</f>
        <v>SB2</v>
      </c>
      <c r="W39" s="203" t="str">
        <f>VLOOKUP("SB2",W5:W33,1,FALSE)</f>
        <v>SB2</v>
      </c>
      <c r="X39" s="203" t="str">
        <f>VLOOKUP("SB2",X6:X33,1,FALSE)</f>
        <v>SB2</v>
      </c>
      <c r="Y39" s="203" t="str">
        <f>VLOOKUP("SB2",Y6:Y33,1,FALSE)</f>
        <v>SB2</v>
      </c>
      <c r="Z39" s="203" t="str">
        <f>VLOOKUP("SB2",Z5:Z33,1,FALSE)</f>
        <v>SB2</v>
      </c>
      <c r="AA39" s="203" t="e">
        <f>VLOOKUP("SB2",AA5:AA33,1,FALSE)</f>
        <v>#N/A</v>
      </c>
      <c r="AB39" s="203" t="e">
        <f>VLOOKUP("SB2",AB5:AB33,1,FALSE)</f>
        <v>#N/A</v>
      </c>
      <c r="AC39" s="203" t="str">
        <f>VLOOKUP("SB2",AC5:AC33,1,FALSE)</f>
        <v>SB2</v>
      </c>
      <c r="AD39" s="203" t="str">
        <f>VLOOKUP("SB2",AD5:AD33,1,FALSE)</f>
        <v>SB2</v>
      </c>
      <c r="AE39" s="203" t="str">
        <f>VLOOKUP("SB2",AE5:AE33,1,FALSE)</f>
        <v>SB2</v>
      </c>
      <c r="AF39" s="203" t="str">
        <f>VLOOKUP("SB2",AF5:AF33,1,FALSE)</f>
        <v>SB2</v>
      </c>
      <c r="AG39" s="203" t="str">
        <f>VLOOKUP("SB2",AG5:AG33,1,FALSE)</f>
        <v>SB2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/>
      <c r="B40" s="208" t="s">
        <v>62</v>
      </c>
      <c r="C40" s="203" t="str">
        <f>VLOOKUP("AE",C5:C33,1,FALSE)</f>
        <v>AE</v>
      </c>
      <c r="D40" s="203" t="str">
        <f>VLOOKUP("AE",D5:D33,1,FALSE)</f>
        <v>AE</v>
      </c>
      <c r="E40" s="203" t="str">
        <f>VLOOKUP("AE",E5:E33,1,FALSE)</f>
        <v>AE</v>
      </c>
      <c r="F40" s="203" t="str">
        <f>VLOOKUP("AE",F5:F33,1,FALSE)</f>
        <v>AE</v>
      </c>
      <c r="G40" s="203" t="str">
        <f>VLOOKUP("AE",G5:G33,1,FALSE)</f>
        <v>AE</v>
      </c>
      <c r="H40" s="203" t="str">
        <f>VLOOKUP("AE",H5:H33,1,FALSE)</f>
        <v>AE</v>
      </c>
      <c r="I40" s="203" t="str">
        <f>VLOOKUP("AE",I5:I33,1,FALSE)</f>
        <v>AE</v>
      </c>
      <c r="J40" s="203" t="str">
        <f>VLOOKUP("AE",J5:J33,1,FALSE)</f>
        <v>AE</v>
      </c>
      <c r="K40" s="203" t="str">
        <f>VLOOKUP("AE",K5:K33,1,FALSE)</f>
        <v>AE</v>
      </c>
      <c r="L40" s="203" t="str">
        <f>VLOOKUP("AE",L5:L33,1,FALSE)</f>
        <v>AE</v>
      </c>
      <c r="M40" s="203" t="str">
        <f>VLOOKUP("AE",M5:M33,1,FALSE)</f>
        <v>AE</v>
      </c>
      <c r="N40" s="203" t="str">
        <f>VLOOKUP("AE",N5:N33,1,FALSE)</f>
        <v>AE</v>
      </c>
      <c r="O40" s="203" t="str">
        <f>VLOOKUP("AE",O5:O33,1,FALSE)</f>
        <v>AE</v>
      </c>
      <c r="P40" s="203" t="str">
        <f>VLOOKUP("AE",P6:P33,1,FALSE)</f>
        <v>AE</v>
      </c>
      <c r="Q40" s="203" t="str">
        <f>VLOOKUP("AE",Q5:Q33,1,FALSE)</f>
        <v>AE</v>
      </c>
      <c r="R40" s="203" t="str">
        <f>VLOOKUP("AE",R6:R33,1,FALSE)</f>
        <v>AE</v>
      </c>
      <c r="S40" s="203" t="str">
        <f>VLOOKUP("AE",S5:S33,1,FALSE)</f>
        <v>AE</v>
      </c>
      <c r="T40" s="203" t="str">
        <f>VLOOKUP("AE",T5:T33,1,FALSE)</f>
        <v>AE</v>
      </c>
      <c r="U40" s="203" t="str">
        <f>VLOOKUP("AE",U5:U33,1,FALSE)</f>
        <v>AE</v>
      </c>
      <c r="V40" s="203" t="str">
        <f>VLOOKUP("AE",V5:V33,1,FALSE)</f>
        <v>AE</v>
      </c>
      <c r="W40" s="203" t="str">
        <f>VLOOKUP("AE",W5:W33,1,FALSE)</f>
        <v>AE</v>
      </c>
      <c r="X40" s="203" t="str">
        <f>VLOOKUP("AE",X6:X33,1,FALSE)</f>
        <v>AE</v>
      </c>
      <c r="Y40" s="203" t="str">
        <f>VLOOKUP("AE",Y6:Y33,1,FALSE)</f>
        <v>AE</v>
      </c>
      <c r="Z40" s="203" t="str">
        <f>VLOOKUP("AE",Z5:Z33,1,FALSE)</f>
        <v>AE</v>
      </c>
      <c r="AA40" s="203" t="str">
        <f>VLOOKUP("AE",AA5:AA33,1,FALSE)</f>
        <v>AE</v>
      </c>
      <c r="AB40" s="203" t="str">
        <f>VLOOKUP("AE",AB5:AB33,1,FALSE)</f>
        <v>AE</v>
      </c>
      <c r="AC40" s="203" t="str">
        <f>VLOOKUP("AE",AC5:AC33,1,FALSE)</f>
        <v>AE</v>
      </c>
      <c r="AD40" s="203" t="str">
        <f>VLOOKUP("AE",AD5:AD33,1,FALSE)</f>
        <v>AE</v>
      </c>
      <c r="AE40" s="203" t="str">
        <f>VLOOKUP("AE",AE5:AE33,1,FALSE)</f>
        <v>AE</v>
      </c>
      <c r="AF40" s="203" t="str">
        <f>VLOOKUP("AE",AF5:AF33,1,FALSE)</f>
        <v>AE</v>
      </c>
      <c r="AG40" s="203" t="str">
        <f>VLOOKUP("AE",AG5:AG33,1,FALSE)</f>
        <v>AE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</sheetData>
  <mergeCells count="1">
    <mergeCell ref="C1:S1"/>
  </mergeCells>
  <conditionalFormatting sqref="C3:AG33">
    <cfRule type="expression" dxfId="135" priority="16">
      <formula>WEEKDAY(C$3,2)&gt;5</formula>
    </cfRule>
  </conditionalFormatting>
  <conditionalFormatting sqref="AA4:AA40 C5:Z40 AB5:AG40">
    <cfRule type="cellIs" dxfId="136" priority="1" operator="equal">
      <formula>"B"</formula>
    </cfRule>
    <cfRule type="cellIs" dxfId="136" priority="2" operator="equal">
      <formula>"AL"</formula>
    </cfRule>
    <cfRule type="cellIs" dxfId="137" priority="3" operator="equal">
      <formula>"DM"</formula>
    </cfRule>
    <cfRule type="cellIs" dxfId="138" priority="4" operator="equal">
      <formula>"CS1"</formula>
    </cfRule>
    <cfRule type="cellIs" dxfId="139" priority="5" operator="equal">
      <formula>"CS2"</formula>
    </cfRule>
    <cfRule type="cellIs" dxfId="140" priority="6" operator="equal">
      <formula>"SB1"</formula>
    </cfRule>
    <cfRule type="cellIs" dxfId="141" priority="7" operator="equal">
      <formula>"SB2"</formula>
    </cfRule>
    <cfRule type="cellIs" dxfId="142" priority="8" operator="equal">
      <formula>"AE"</formula>
    </cfRule>
  </conditionalFormatting>
  <conditionalFormatting sqref="AA4:AA33 C5:Z33 AB5:AG33">
    <cfRule type="cellIs" dxfId="136" priority="10" operator="equal">
      <formula>"DB"</formula>
    </cfRule>
    <cfRule type="containsText" dxfId="143" priority="11" operator="between" text="$AM">
      <formula>NOT(ISERROR(SEARCH("$AM",C4)))</formula>
    </cfRule>
    <cfRule type="containsText" dxfId="144" priority="12" operator="between" text="$PM">
      <formula>NOT(ISERROR(SEARCH("$PM",C4)))</formula>
    </cfRule>
    <cfRule type="containsText" dxfId="145" priority="13" operator="between" text="$L">
      <formula>NOT(ISERROR(SEARCH("$L",C4)))</formula>
    </cfRule>
    <cfRule type="containsText" dxfId="146" priority="14" operator="between" text="$BTP">
      <formula>NOT(ISERROR(SEARCH("$BTP",C4)))</formula>
    </cfRule>
    <cfRule type="containsText" dxfId="147" priority="15" operator="between" text="$M">
      <formula>NOT(ISERROR(SEARCH("$M",C4)))</formula>
    </cfRule>
    <cfRule type="containsText" dxfId="148" priority="17" operator="between" text="$N">
      <formula>NOT(ISERROR(SEARCH("$N",C4)))</formula>
    </cfRule>
    <cfRule type="containsText" dxfId="149" priority="18" operator="between" text="$FC">
      <formula>NOT(ISERROR(SEARCH("$FC",C4)))</formula>
    </cfRule>
    <cfRule type="containsText" dxfId="150" priority="19" operator="between" text="OAL">
      <formula>NOT(ISERROR(SEARCH("OAL",C4)))</formula>
    </cfRule>
    <cfRule type="containsText" dxfId="151" priority="20" operator="between" text="S+">
      <formula>NOT(ISERROR(SEARCH("S+",C4)))</formula>
    </cfRule>
    <cfRule type="containsText" dxfId="152" priority="21" operator="between" text="EX-D">
      <formula>NOT(ISERROR(SEARCH("EX-D",C4)))</formula>
    </cfRule>
  </conditionalFormatting>
  <conditionalFormatting sqref="C5:R30 S5:S32 T5:AG30">
    <cfRule type="containsText" dxfId="153" priority="22" operator="between" text="VACC">
      <formula>NOT(ISERROR(SEARCH("VACC",C5)))</formula>
    </cfRule>
  </conditionalFormatting>
  <conditionalFormatting sqref="BO5:BP9 BO11:BP33">
    <cfRule type="cellIs" dxfId="154" priority="9" operator="lessThan">
      <formula>1</formula>
    </cfRule>
  </conditionalFormatting>
  <dataValidations count="3">
    <dataValidation type="list" allowBlank="1" showErrorMessage="1" sqref="AO1">
      <formula1>"Option 1,Option 2"</formula1>
    </dataValidation>
    <dataValidation type="list" allowBlank="1" sqref="C5:O5 Q5:AG5 C8:R8 T8:W8 Y8:AG8 C9:E9 G9:V9 X9 Z9:AG9 C12:P12 R12:V12 Y12:AG12 C13:J13 L13:AC13 AE13:AG13 C14:G14 I14:AB14 AD14:AE14 AG14 C15:V15 X15:Y15 AA15:AG15 C19:M19 O19:AG19 C20:AB20 AD20:AG20 C21 F21:O21 R21:T21 V21:W21 Y21 AA21:AC21 AF21 C22:W22 Z22:AE22 AG22 C23:H23 J23:O23 T23:V23 X23 Z23:AB23 AD23:AG23 C24:G24 I24:P24 T24:W24 Y24:AE24 C25:T25 V25 Y25:AA25 AC25:AG25 C26:L26 N26:O26 Q26:R26 T26:X26 Z26 AB26:AE26 AG26 C27:H27 J27 L27:Q27 S27:AG27 C28:S28 U28:AG28 C29:I29 K29 M29:P29 R29:T29 V29:Z29 AB29:AC29 AF29:AG29 C30:H30 J30 L30:Q30 T30:Y30 AA30:AC30 AE30 AG30 C33:AG33 R23:R24 C6:AG7 C10:AG11 Y31:AG32 C16:AG18 C31:R32 T31:W32" showDropDown="1">
      <formula1>'Setting key Duty'!$B$7:$B$56</formula1>
    </dataValidation>
    <dataValidation type="list" allowBlank="1" sqref="C34:AG40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legacyDrawing r:id="rId2"/>
  <tableParts count="2"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P44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10.6285714285714" customWidth="1"/>
    <col min="13" max="17" width="9.24761904761905" customWidth="1"/>
    <col min="18" max="18" width="10.3809523809524" customWidth="1"/>
    <col min="19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633" t="s">
        <v>0</v>
      </c>
      <c r="B1" s="123" t="s">
        <v>1</v>
      </c>
      <c r="C1" s="610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2"/>
      <c r="D2" s="131"/>
      <c r="E2" s="131" t="s">
        <v>363</v>
      </c>
      <c r="F2" s="131" t="s">
        <v>153</v>
      </c>
      <c r="G2" s="131"/>
      <c r="H2" s="209" t="s">
        <v>364</v>
      </c>
      <c r="I2" s="131" t="s">
        <v>365</v>
      </c>
      <c r="J2" s="131"/>
      <c r="K2" s="131"/>
      <c r="L2" s="131"/>
      <c r="M2" s="209" t="s">
        <v>366</v>
      </c>
      <c r="N2" s="133"/>
      <c r="O2" s="209" t="s">
        <v>367</v>
      </c>
      <c r="P2" s="131"/>
      <c r="Q2" s="131"/>
      <c r="R2" s="131"/>
      <c r="S2" s="209" t="s">
        <v>368</v>
      </c>
      <c r="T2" s="209" t="s">
        <v>369</v>
      </c>
      <c r="U2" s="627" t="s">
        <v>370</v>
      </c>
      <c r="V2" s="133"/>
      <c r="W2" s="132"/>
      <c r="X2" s="131" t="s">
        <v>371</v>
      </c>
      <c r="Y2" s="132"/>
      <c r="Z2" s="131"/>
      <c r="AA2" s="131"/>
      <c r="AB2" s="133"/>
      <c r="AC2" s="631"/>
      <c r="AD2" s="140"/>
      <c r="AE2" s="131"/>
      <c r="AF2" s="131"/>
      <c r="AG2" s="133" t="s">
        <v>372</v>
      </c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45017</v>
      </c>
      <c r="D3" s="140">
        <f>C3+1</f>
        <v>45018</v>
      </c>
      <c r="E3" s="140">
        <f>D3+1</f>
        <v>45019</v>
      </c>
      <c r="F3" s="140">
        <f>E3+1</f>
        <v>45020</v>
      </c>
      <c r="G3" s="140">
        <f>F3+1</f>
        <v>45021</v>
      </c>
      <c r="H3" s="140">
        <f>G3+1</f>
        <v>45022</v>
      </c>
      <c r="I3" s="140">
        <f>H3+1</f>
        <v>45023</v>
      </c>
      <c r="J3" s="140">
        <f>I3+1</f>
        <v>45024</v>
      </c>
      <c r="K3" s="140">
        <f>J3+1</f>
        <v>45025</v>
      </c>
      <c r="L3" s="140">
        <f>K3+1</f>
        <v>45026</v>
      </c>
      <c r="M3" s="140">
        <f>L3+1</f>
        <v>45027</v>
      </c>
      <c r="N3" s="140">
        <f>M3+1</f>
        <v>45028</v>
      </c>
      <c r="O3" s="140">
        <f>N3+1</f>
        <v>45029</v>
      </c>
      <c r="P3" s="140">
        <f>O3+1</f>
        <v>45030</v>
      </c>
      <c r="Q3" s="140">
        <f>P3+1</f>
        <v>45031</v>
      </c>
      <c r="R3" s="140">
        <f>Q3+1</f>
        <v>45032</v>
      </c>
      <c r="S3" s="140">
        <f>R3+1</f>
        <v>45033</v>
      </c>
      <c r="T3" s="140">
        <f>S3+1</f>
        <v>45034</v>
      </c>
      <c r="U3" s="140">
        <f>T3+1</f>
        <v>45035</v>
      </c>
      <c r="V3" s="140">
        <f>U3+1</f>
        <v>45036</v>
      </c>
      <c r="W3" s="140">
        <f>V3+1</f>
        <v>45037</v>
      </c>
      <c r="X3" s="140">
        <f>W3+1</f>
        <v>45038</v>
      </c>
      <c r="Y3" s="140">
        <f>X3+1</f>
        <v>45039</v>
      </c>
      <c r="Z3" s="140">
        <f>Y3+1</f>
        <v>45040</v>
      </c>
      <c r="AA3" s="140">
        <f>Z3+1</f>
        <v>45041</v>
      </c>
      <c r="AB3" s="140">
        <f>AA3+1</f>
        <v>45042</v>
      </c>
      <c r="AC3" s="140">
        <f>AB3+1</f>
        <v>45043</v>
      </c>
      <c r="AD3" s="140">
        <f>AC3+1</f>
        <v>45044</v>
      </c>
      <c r="AE3" s="140">
        <f>AD3+1</f>
        <v>45045</v>
      </c>
      <c r="AF3" s="140">
        <f>AE3+1</f>
        <v>45046</v>
      </c>
      <c r="AG3" s="140">
        <f>AF3+1</f>
        <v>45047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Sat</v>
      </c>
      <c r="D4" s="147" t="str">
        <f>TEXT(D3,"ddd")</f>
        <v>Sun</v>
      </c>
      <c r="E4" s="147" t="str">
        <f>TEXT(E3,"ddd")</f>
        <v>Mon</v>
      </c>
      <c r="F4" s="147" t="str">
        <f>TEXT(F3,"ddd")</f>
        <v>Tue</v>
      </c>
      <c r="G4" s="147" t="str">
        <f>TEXT(G3,"ddd")</f>
        <v>Wed</v>
      </c>
      <c r="H4" s="147" t="str">
        <f>TEXT(H3,"ddd")</f>
        <v>Thu</v>
      </c>
      <c r="I4" s="147" t="str">
        <f>TEXT(I3,"ddd")</f>
        <v>Fri</v>
      </c>
      <c r="J4" s="147" t="str">
        <f>TEXT(J3,"ddd")</f>
        <v>Sat</v>
      </c>
      <c r="K4" s="147" t="str">
        <f>TEXT(K3,"ddd")</f>
        <v>Sun</v>
      </c>
      <c r="L4" s="147" t="str">
        <f>TEXT(L3,"ddd")</f>
        <v>Mon</v>
      </c>
      <c r="M4" s="147" t="str">
        <f>TEXT(M3,"ddd")</f>
        <v>Tue</v>
      </c>
      <c r="N4" s="147" t="str">
        <f>TEXT(N3,"ddd")</f>
        <v>Wed</v>
      </c>
      <c r="O4" s="147" t="str">
        <f>TEXT(O3,"ddd")</f>
        <v>Thu</v>
      </c>
      <c r="P4" s="147" t="str">
        <f>TEXT(P3,"ddd")</f>
        <v>Fri</v>
      </c>
      <c r="Q4" s="147" t="str">
        <f>TEXT(Q3,"ddd")</f>
        <v>Sat</v>
      </c>
      <c r="R4" s="147" t="str">
        <f>TEXT(R3,"ddd")</f>
        <v>Sun</v>
      </c>
      <c r="S4" s="147" t="str">
        <f>TEXT(S3,"ddd")</f>
        <v>Mon</v>
      </c>
      <c r="T4" s="147" t="str">
        <f>TEXT(T3,"ddd")</f>
        <v>Tue</v>
      </c>
      <c r="U4" s="147" t="str">
        <f>TEXT(U3,"ddd")</f>
        <v>Wed</v>
      </c>
      <c r="V4" s="147" t="str">
        <f>TEXT(V3,"ddd")</f>
        <v>Thu</v>
      </c>
      <c r="W4" s="147" t="str">
        <f>TEXT(W3,"ddd")</f>
        <v>Fri</v>
      </c>
      <c r="X4" s="147" t="str">
        <f>TEXT(X3,"ddd")</f>
        <v>Sat</v>
      </c>
      <c r="Y4" s="147" t="str">
        <f>TEXT(Y3,"ddd")</f>
        <v>Sun</v>
      </c>
      <c r="Z4" s="147" t="str">
        <f>TEXT(Z3,"ddd")</f>
        <v>Mon</v>
      </c>
      <c r="AA4" s="147" t="str">
        <f>TEXT(AA3,"ddd")</f>
        <v>Tue</v>
      </c>
      <c r="AB4" s="147" t="str">
        <f>TEXT(AB3,"ddd")</f>
        <v>Wed</v>
      </c>
      <c r="AC4" s="147" t="str">
        <f>TEXT(AC3,"ddd")</f>
        <v>Thu</v>
      </c>
      <c r="AD4" s="147" t="str">
        <f>TEXT(AD3,"ddd")</f>
        <v>Fri</v>
      </c>
      <c r="AE4" s="147" t="str">
        <f>TEXT(AE3,"ddd")</f>
        <v>Sat</v>
      </c>
      <c r="AF4" s="147" t="str">
        <f>TEXT(AF3,"ddd")</f>
        <v>Sun</v>
      </c>
      <c r="AG4" s="147" t="str">
        <f>TEXT(AG3,"ddd")</f>
        <v>Mon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84" t="s">
        <v>41</v>
      </c>
      <c r="C5" s="186"/>
      <c r="D5" s="155" t="s">
        <v>50</v>
      </c>
      <c r="E5" s="186"/>
      <c r="F5" s="186" t="s">
        <v>45</v>
      </c>
      <c r="G5" s="186"/>
      <c r="H5" s="186" t="s">
        <v>44</v>
      </c>
      <c r="I5" s="186"/>
      <c r="J5" s="186" t="s">
        <v>48</v>
      </c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  <c r="AA5" s="186"/>
      <c r="AB5" s="186"/>
      <c r="AC5" s="186"/>
      <c r="AD5" s="186"/>
      <c r="AE5" s="186"/>
      <c r="AF5" s="186"/>
      <c r="AG5" s="186"/>
      <c r="AH5" s="157">
        <f>COUNTIF($C5:$AE5,AH$4)</f>
        <v>1</v>
      </c>
      <c r="AI5" s="157">
        <f>COUNTIF($C5:$AE5,AI$4)</f>
        <v>1</v>
      </c>
      <c r="AJ5" s="157">
        <f>COUNTIF($C5:$AE5,AJ$4)</f>
        <v>1</v>
      </c>
      <c r="AK5" s="157">
        <f>COUNTIF($C5:$AE5,AK$4)</f>
        <v>1</v>
      </c>
      <c r="AL5" s="157">
        <f>COUNTIF($C5:$AE5,AL$4)</f>
        <v>0</v>
      </c>
      <c r="AM5" s="157">
        <f>COUNTIF($C5:$AE5,AM$4)</f>
        <v>0</v>
      </c>
      <c r="AN5" s="157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4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84" t="s">
        <v>49</v>
      </c>
      <c r="C6" s="155"/>
      <c r="D6" s="155"/>
      <c r="E6" s="155"/>
      <c r="F6" s="634" t="s">
        <v>373</v>
      </c>
      <c r="G6" s="155"/>
      <c r="H6" s="155"/>
      <c r="I6" s="155"/>
      <c r="J6" s="155"/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H6" s="157">
        <f>COUNTIF($C6:$AE6,AH$4)</f>
        <v>0</v>
      </c>
      <c r="AI6" s="158">
        <f>COUNTIF($C6:$AE6,AI$4)</f>
        <v>0</v>
      </c>
      <c r="AJ6" s="157">
        <f>COUNTIF($C6:$AE6,AJ$4)</f>
        <v>0</v>
      </c>
      <c r="AK6" s="159">
        <f>COUNTIF($C6:$AE6,AK$4)</f>
        <v>0</v>
      </c>
      <c r="AL6" s="159">
        <f>COUNTIF($C6:$AE6,AL$4)</f>
        <v>0</v>
      </c>
      <c r="AM6" s="159">
        <f>COUNTIF($C6:$AE6,AM$4)</f>
        <v>0</v>
      </c>
      <c r="AN6" s="159">
        <f>COUNTIF($C6:$AE6,AN$4)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0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COUNTIF(C6:AE6,"*BRT*")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COUNTIF(AF6:AH6,"*$N*")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COUNTIF($C6:$AE6,BM$4)</f>
        <v>0</v>
      </c>
      <c r="BN6" s="159">
        <f>COUNTIF($C6:$AE6,BN$4)</f>
        <v>0</v>
      </c>
      <c r="BO6" s="159">
        <f>COUNTIF($C6:$AE6,BO$4)</f>
        <v>0</v>
      </c>
      <c r="BP6" s="160"/>
    </row>
    <row r="7" ht="19.5" customHeight="1" spans="1:68">
      <c r="A7" s="19"/>
      <c r="B7" s="84" t="s">
        <v>58</v>
      </c>
      <c r="C7" s="155"/>
      <c r="D7" s="155"/>
      <c r="E7" s="155"/>
      <c r="F7" s="634" t="s">
        <v>373</v>
      </c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  <c r="AG7" s="155"/>
      <c r="AH7" s="157">
        <f>COUNTIF($C7:$AE7,AH$4)</f>
        <v>0</v>
      </c>
      <c r="AI7" s="158">
        <f>COUNTIF($C7:$AE7,AI$4)</f>
        <v>0</v>
      </c>
      <c r="AJ7" s="157">
        <f>COUNTIF($C7:$AE7,AJ$4)</f>
        <v>0</v>
      </c>
      <c r="AK7" s="159">
        <f>COUNTIF($C7:$AE7,AK$4)</f>
        <v>0</v>
      </c>
      <c r="AL7" s="159">
        <f>COUNTIF($C7:$AE7,AL$4)</f>
        <v>0</v>
      </c>
      <c r="AM7" s="159">
        <f>COUNTIF($C7:$AE7,AM$4)</f>
        <v>0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0</v>
      </c>
      <c r="AV7" s="104">
        <f>BF7+BG7+BI7+BD7+BB7+AZ7+BK7</f>
        <v>0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0</v>
      </c>
      <c r="BJ7" s="159">
        <f>BI7*('Setting key Duty'!$I$12+'Setting key Duty'!$I$8)</f>
        <v>0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9.5" customHeight="1" spans="1:68">
      <c r="A8" s="19"/>
      <c r="B8" s="14" t="s">
        <v>61</v>
      </c>
      <c r="C8" s="155" t="s">
        <v>48</v>
      </c>
      <c r="D8" s="155"/>
      <c r="E8" s="186"/>
      <c r="F8" s="155" t="s">
        <v>50</v>
      </c>
      <c r="G8" s="186"/>
      <c r="H8" s="186"/>
      <c r="I8" s="186" t="s">
        <v>44</v>
      </c>
      <c r="J8" s="155"/>
      <c r="K8" s="155" t="s">
        <v>44</v>
      </c>
      <c r="L8" s="186"/>
      <c r="M8" s="186"/>
      <c r="N8" s="186"/>
      <c r="O8" s="186"/>
      <c r="P8" s="186"/>
      <c r="Q8" s="155" t="s">
        <v>48</v>
      </c>
      <c r="R8" s="155"/>
      <c r="S8" s="155"/>
      <c r="T8" s="186" t="s">
        <v>45</v>
      </c>
      <c r="V8" s="155"/>
      <c r="W8" s="155"/>
      <c r="X8" s="155"/>
      <c r="Y8" s="155"/>
      <c r="Z8" s="155"/>
      <c r="AA8" s="155" t="s">
        <v>44</v>
      </c>
      <c r="AB8" s="155"/>
      <c r="AC8" s="155"/>
      <c r="AD8" s="155"/>
      <c r="AE8" s="155"/>
      <c r="AF8" s="155"/>
      <c r="AG8" s="186"/>
      <c r="AH8" s="157">
        <f>COUNTIF($C8:$AE8,AH$4)</f>
        <v>2</v>
      </c>
      <c r="AI8" s="158">
        <f>COUNTIF($C8:$AE8,AI$4)</f>
        <v>3</v>
      </c>
      <c r="AJ8" s="157">
        <f>COUNTIF($C8:$AE8,AJ$4)</f>
        <v>1</v>
      </c>
      <c r="AK8" s="159">
        <f>COUNTIF($C8:$AE8,AK$4)</f>
        <v>1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7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COUNTIF(AF8:AH8,"*$N*")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19.5" customHeight="1" spans="1:68">
      <c r="A9" s="19"/>
      <c r="B9" s="84" t="s">
        <v>67</v>
      </c>
      <c r="C9" s="155"/>
      <c r="D9" s="155" t="s">
        <v>48</v>
      </c>
      <c r="E9" s="186"/>
      <c r="G9" s="186"/>
      <c r="H9" s="186" t="s">
        <v>48</v>
      </c>
      <c r="I9" s="186"/>
      <c r="J9" s="186"/>
      <c r="K9" s="186"/>
      <c r="L9" s="186"/>
      <c r="M9" s="186"/>
      <c r="N9" s="186"/>
      <c r="O9" s="186"/>
      <c r="P9" s="186"/>
      <c r="Q9" s="18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7">
        <f>COUNTIF($C9:$AE9,AH$4)</f>
        <v>2</v>
      </c>
      <c r="AI9" s="158">
        <f>COUNTIF($C9:$AE9,AI$4)</f>
        <v>0</v>
      </c>
      <c r="AJ9" s="157">
        <f>COUNTIF($C9:$AE9,AJ$4)</f>
        <v>0</v>
      </c>
      <c r="AK9" s="159">
        <f>COUNTIF($C9:$AE9,AK$4)</f>
        <v>0</v>
      </c>
      <c r="AL9" s="159">
        <f>COUNTIF($C9:$AE9,AL$4)</f>
        <v>0</v>
      </c>
      <c r="AM9" s="159">
        <f>COUNTIF($C9:$AE9,AM$4)</f>
        <v>0</v>
      </c>
      <c r="AN9" s="159">
        <f>COUNTIF($C9:$AE9,AN$4)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2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0</v>
      </c>
      <c r="BP9" s="160"/>
    </row>
    <row r="10" ht="19.5" customHeight="1" spans="1:68">
      <c r="A10" s="19"/>
      <c r="B10" s="84" t="s">
        <v>139</v>
      </c>
      <c r="C10" s="155"/>
      <c r="D10" s="155"/>
      <c r="E10" s="186" t="s">
        <v>44</v>
      </c>
      <c r="F10" s="155"/>
      <c r="G10" s="155"/>
      <c r="H10" s="155"/>
      <c r="I10" s="155" t="s">
        <v>45</v>
      </c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55"/>
      <c r="AA10" s="155"/>
      <c r="AB10" s="155"/>
      <c r="AC10" s="155"/>
      <c r="AD10" s="155"/>
      <c r="AE10" s="155"/>
      <c r="AF10" s="155"/>
      <c r="AG10" s="155"/>
      <c r="AH10" s="186"/>
      <c r="AI10" s="157">
        <f>COUNTIF($C10:$AH10,AH$4)</f>
        <v>0</v>
      </c>
      <c r="AJ10" s="158">
        <f>COUNTIF($C10:$AH10,AI$4)</f>
        <v>1</v>
      </c>
      <c r="AK10" s="157">
        <f>COUNTIF($C10:$AH10,AJ$4)</f>
        <v>1</v>
      </c>
      <c r="AL10" s="159">
        <f>COUNTIF($C10:$AH10,AK$4)</f>
        <v>0</v>
      </c>
      <c r="AM10" s="159">
        <f>COUNTIF($C10:$AH10,AL$4)</f>
        <v>0</v>
      </c>
      <c r="AN10" s="159">
        <f>COUNTIF($C10:$AH10,AM$4)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2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159">
        <f>COUNTIF(A10:AH10,"*$BTP*")</f>
        <v>0</v>
      </c>
      <c r="BA10" s="159">
        <f>COUNTIF(AF10:AI10,"*$BTP*")</f>
        <v>0</v>
      </c>
      <c r="BB10" s="159">
        <f>COUNTIF(A10:AH10,"*$L*")</f>
        <v>0</v>
      </c>
      <c r="BC10" s="159">
        <f>COUNTIF(AF10:AI10,"*$L*")</f>
        <v>0</v>
      </c>
      <c r="BD10" s="159">
        <f>COUNTIF(A10:AH10,"*$M*")</f>
        <v>0</v>
      </c>
      <c r="BE10" s="159">
        <f>COUNTIF(AF10:AI10,"*$M*")</f>
        <v>0</v>
      </c>
      <c r="BF10" s="159">
        <f>BE10*('Setting key Duty'!$I$8+'Setting key Duty'!$I$9+'Setting key Duty'!$I$12)</f>
        <v>0</v>
      </c>
      <c r="BG10" s="159">
        <f>COUNTIF(AF10:AH10,"*$PM*")</f>
        <v>0</v>
      </c>
      <c r="BH10" s="159">
        <f>COUNTIF(AF10:AI10,"*$PM*")</f>
        <v>0</v>
      </c>
      <c r="BI10" s="159">
        <f>COUNTIF(A10:AH10,"*$AM*")</f>
        <v>0</v>
      </c>
      <c r="BJ10" s="159">
        <f>COUNTIF(AF10:AI10,"*$AM*")</f>
        <v>0</v>
      </c>
      <c r="BK10" s="159">
        <f>COUNTIF(C10:AH10,"*$FC*")</f>
        <v>0</v>
      </c>
      <c r="BL10" s="159">
        <f>COUNTIF(C10:AI10,"*$FC*")</f>
        <v>0</v>
      </c>
      <c r="BM10" s="159">
        <f>BL10*('Setting key Duty'!$J$11+'Setting key Duty'!$I$8)</f>
        <v>0</v>
      </c>
      <c r="BN10" s="159">
        <f>COUNTIF($C10:$AH10,BM$4)</f>
        <v>0</v>
      </c>
      <c r="BO10" s="159">
        <f>COUNTIF($C10:$AH10,BN$4)</f>
        <v>0</v>
      </c>
      <c r="BP10" s="159">
        <f>COUNTIF($C10:$AH10,BO$4)</f>
        <v>0</v>
      </c>
    </row>
    <row r="11" ht="19.5" customHeight="1" spans="1:68">
      <c r="A11" s="19"/>
      <c r="B11" s="84" t="s">
        <v>70</v>
      </c>
      <c r="C11" s="155"/>
      <c r="D11" s="155"/>
      <c r="E11" s="155"/>
      <c r="F11" s="155"/>
      <c r="G11" s="155"/>
      <c r="H11" s="155"/>
      <c r="I11" s="155"/>
      <c r="J11" s="155"/>
      <c r="K11" s="155"/>
      <c r="L11" s="155"/>
      <c r="M11" s="155"/>
      <c r="N11" s="155" t="s">
        <v>45</v>
      </c>
      <c r="O11" s="155"/>
      <c r="P11" s="155"/>
      <c r="Q11" s="155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  <c r="AG11" s="155"/>
      <c r="AH11" s="157">
        <f>COUNTIF($C11:$AE11,AH$4)</f>
        <v>0</v>
      </c>
      <c r="AI11" s="158">
        <f>COUNTIF($C11:$AE11,AI$4)</f>
        <v>0</v>
      </c>
      <c r="AJ11" s="157">
        <f>COUNTIF($C11:$AE11,AJ$4)</f>
        <v>1</v>
      </c>
      <c r="AK11" s="159">
        <f>COUNTIF($C11:$AE11,AK$4)</f>
        <v>0</v>
      </c>
      <c r="AL11" s="159">
        <f>COUNTIF($C11:$AE11,AL$4)</f>
        <v>0</v>
      </c>
      <c r="AM11" s="159">
        <f>COUNTIF($C11:$AE11,AM$4)</f>
        <v>0</v>
      </c>
      <c r="AN11" s="159">
        <f>COUNTIF($C11:$AE11,AN$4)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1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COUNTIF(C11:AE11,"*BRT*")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COUNTIF(AF11:AH11,"*$N*")</f>
        <v>0</v>
      </c>
      <c r="BG11" s="159">
        <f>COUNTIF(AF11:AH11,"*$PM*")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COUNTIF($C11:$AE11,BM$4)</f>
        <v>0</v>
      </c>
      <c r="BN11" s="159">
        <f>COUNTIF($C11:$AE11,BN$4)</f>
        <v>0</v>
      </c>
      <c r="BO11" s="159">
        <f>COUNTIF($C11:$AE11,BO$4)</f>
        <v>0</v>
      </c>
      <c r="BP11" s="160"/>
    </row>
    <row r="12" ht="19.5" customHeight="1" spans="1:68">
      <c r="A12" s="19"/>
      <c r="B12" s="14" t="s">
        <v>73</v>
      </c>
      <c r="C12" s="155" t="s">
        <v>45</v>
      </c>
      <c r="D12" s="155"/>
      <c r="E12" s="186"/>
      <c r="F12" s="186"/>
      <c r="G12" s="155" t="s">
        <v>44</v>
      </c>
      <c r="H12" s="155"/>
      <c r="I12" s="20"/>
      <c r="J12" s="186" t="s">
        <v>45</v>
      </c>
      <c r="K12" s="186"/>
      <c r="L12" s="186" t="s">
        <v>45</v>
      </c>
      <c r="N12" s="155"/>
      <c r="O12" s="155" t="s">
        <v>374</v>
      </c>
      <c r="Q12" s="20"/>
      <c r="R12" s="20"/>
      <c r="S12" s="186" t="s">
        <v>48</v>
      </c>
      <c r="T12" s="186"/>
      <c r="U12" s="155" t="s">
        <v>375</v>
      </c>
      <c r="V12" s="20"/>
      <c r="W12" s="155"/>
      <c r="X12" s="155"/>
      <c r="Y12" s="155"/>
      <c r="Z12" s="155"/>
      <c r="AB12" s="155"/>
      <c r="AC12" s="186" t="s">
        <v>376</v>
      </c>
      <c r="AD12" s="155"/>
      <c r="AE12" s="155" t="s">
        <v>44</v>
      </c>
      <c r="AF12" s="155"/>
      <c r="AG12" s="186"/>
      <c r="AH12" s="157">
        <f>COUNTIF($C12:$AE12,AH$4)</f>
        <v>1</v>
      </c>
      <c r="AI12" s="158">
        <f>COUNTIF($C12:$AE12,AI$4)</f>
        <v>2</v>
      </c>
      <c r="AJ12" s="157">
        <f>COUNTIF($C12:$AE12,AJ$4)</f>
        <v>3</v>
      </c>
      <c r="AK12" s="159">
        <f>COUNTIF($C12:$AE12,AK$4)</f>
        <v>0</v>
      </c>
      <c r="AL12" s="159">
        <f>COUNTIF($C12:$AE12,AL$4)</f>
        <v>0</v>
      </c>
      <c r="AM12" s="159">
        <f>COUNTIF($C12:$AE12,AM$4)</f>
        <v>0</v>
      </c>
      <c r="AN12" s="159">
        <f>COUNTIF($C12:$AE12,AN$4)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6</v>
      </c>
      <c r="AV12" s="104">
        <f>BF12+BG12+BI12+BD12+BB12+AZ12+BK12</f>
        <v>2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COUNTIF(C12:AE12,"*BRT*")</f>
        <v>0</v>
      </c>
      <c r="AZ12" s="159">
        <f>COUNTIF(A12:AH12,"*$BTP*")</f>
        <v>1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1</v>
      </c>
      <c r="BE12" s="159">
        <f>BD12*('Setting key Duty'!$I$8+'Setting key Duty'!$I$9+'Setting key Duty'!$I$12)</f>
        <v>0.5625</v>
      </c>
      <c r="BF12" s="159">
        <f>COUNTIF(AF12:AH12,"*$N*")</f>
        <v>0</v>
      </c>
      <c r="BG12" s="159">
        <f>COUNTIF(AF12:AH12,"*$PM*")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COUNTIF(C12:AH12,"*$FC*")</f>
        <v>0</v>
      </c>
      <c r="BL12" s="159">
        <f>BK12*('Setting key Duty'!$J$11+'Setting key Duty'!$I$8)</f>
        <v>0</v>
      </c>
      <c r="BM12" s="159">
        <f>COUNTIF($C12:$AE12,BM$4)</f>
        <v>0</v>
      </c>
      <c r="BN12" s="159">
        <f>COUNTIF($C12:$AE12,BN$4)</f>
        <v>0</v>
      </c>
      <c r="BO12" s="159">
        <f>COUNTIF($C12:$AE12,BO$4)</f>
        <v>0</v>
      </c>
      <c r="BP12" s="160"/>
    </row>
    <row r="13" ht="19.5" customHeight="1" spans="1:68">
      <c r="A13" s="19"/>
      <c r="B13" s="14" t="s">
        <v>78</v>
      </c>
      <c r="C13" s="155"/>
      <c r="D13" s="155"/>
      <c r="E13" s="155"/>
      <c r="F13" s="155"/>
      <c r="G13" s="186"/>
      <c r="H13" s="155" t="s">
        <v>45</v>
      </c>
      <c r="I13" s="186"/>
      <c r="J13" s="186"/>
      <c r="K13" s="245" t="s">
        <v>48</v>
      </c>
      <c r="L13" s="186"/>
      <c r="M13" s="155" t="s">
        <v>44</v>
      </c>
      <c r="N13" s="186" t="s">
        <v>120</v>
      </c>
      <c r="O13" s="155" t="s">
        <v>45</v>
      </c>
      <c r="P13" s="20"/>
      <c r="Q13" s="186"/>
      <c r="R13" s="186" t="s">
        <v>50</v>
      </c>
      <c r="S13" s="186"/>
      <c r="T13" s="155"/>
      <c r="U13" s="186" t="s">
        <v>48</v>
      </c>
      <c r="V13" s="155"/>
      <c r="W13" s="155"/>
      <c r="X13" s="155"/>
      <c r="Y13" s="155"/>
      <c r="Z13" s="155"/>
      <c r="AA13" s="155" t="s">
        <v>48</v>
      </c>
      <c r="AB13" s="155"/>
      <c r="AC13" s="155" t="s">
        <v>120</v>
      </c>
      <c r="AD13" s="155" t="s">
        <v>48</v>
      </c>
      <c r="AE13" s="155"/>
      <c r="AF13" s="155" t="s">
        <v>44</v>
      </c>
      <c r="AG13" s="186"/>
      <c r="AH13" s="157">
        <f>COUNTIF($C13:$AE13,AH$4)</f>
        <v>4</v>
      </c>
      <c r="AI13" s="158">
        <f>COUNTIF($C13:$AE13,AI$4)</f>
        <v>1</v>
      </c>
      <c r="AJ13" s="157">
        <f>COUNTIF($C13:$AE13,AJ$4)</f>
        <v>2</v>
      </c>
      <c r="AK13" s="159">
        <f>COUNTIF($C13:$AE13,AK$4)</f>
        <v>1</v>
      </c>
      <c r="AL13" s="159">
        <f>COUNTIF($C13:$AE13,AL$4)</f>
        <v>0</v>
      </c>
      <c r="AM13" s="159">
        <f>COUNTIF($C13:$AE13,AM$4)</f>
        <v>0</v>
      </c>
      <c r="AN13" s="159">
        <f>COUNTIF($C13:$AE13,AN$4)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8</v>
      </c>
      <c r="AV13" s="104">
        <f>BF13+BG13+BI13+BD13+BB13+AZ13+BK13</f>
        <v>0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COUNTIF(C13:AE13,"*BRT*")</f>
        <v>2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COUNTIF(AF13:AH13,"*$N*")</f>
        <v>0</v>
      </c>
      <c r="BG13" s="159">
        <f>COUNTIF(AF13:AH13,"*$PM*")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COUNTIF($C13:$AE13,BM$4)</f>
        <v>0</v>
      </c>
      <c r="BN13" s="159">
        <f>COUNTIF($C13:$AE13,BN$4)</f>
        <v>0</v>
      </c>
      <c r="BO13" s="159">
        <f>COUNTIF($C13:$AE13,BO$4)</f>
        <v>0</v>
      </c>
      <c r="BP13" s="160"/>
    </row>
    <row r="14" ht="19.5" customHeight="1" spans="1:68">
      <c r="A14" s="19"/>
      <c r="B14" s="14" t="s">
        <v>82</v>
      </c>
      <c r="C14" s="155" t="s">
        <v>44</v>
      </c>
      <c r="D14" s="155"/>
      <c r="E14" s="186"/>
      <c r="F14" s="186" t="s">
        <v>44</v>
      </c>
      <c r="G14" s="155"/>
      <c r="I14" s="186"/>
      <c r="J14" s="20"/>
      <c r="K14" s="245"/>
      <c r="L14" s="155" t="s">
        <v>377</v>
      </c>
      <c r="N14" s="155" t="s">
        <v>378</v>
      </c>
      <c r="O14" s="20"/>
      <c r="P14" s="155" t="s">
        <v>50</v>
      </c>
      <c r="Q14" s="155"/>
      <c r="R14" s="155"/>
      <c r="S14" s="155"/>
      <c r="T14" s="155"/>
      <c r="U14" s="155" t="s">
        <v>379</v>
      </c>
      <c r="V14" s="155" t="s">
        <v>48</v>
      </c>
      <c r="W14" s="155"/>
      <c r="X14" s="155"/>
      <c r="Y14" s="155"/>
      <c r="Z14" s="155"/>
      <c r="AA14" s="186" t="s">
        <v>168</v>
      </c>
      <c r="AB14" s="155"/>
      <c r="AC14" s="155" t="s">
        <v>380</v>
      </c>
      <c r="AD14" s="155" t="s">
        <v>44</v>
      </c>
      <c r="AE14" s="155"/>
      <c r="AF14" s="155"/>
      <c r="AG14" s="186"/>
      <c r="AH14" s="157">
        <f>COUNTIF($C14:$AE14,AH$4)</f>
        <v>1</v>
      </c>
      <c r="AI14" s="158">
        <f>COUNTIF($C14:$AE14,AI$4)</f>
        <v>3</v>
      </c>
      <c r="AJ14" s="157">
        <f>COUNTIF($C14:$AE14,AJ$4)</f>
        <v>0</v>
      </c>
      <c r="AK14" s="159">
        <f>COUNTIF($C14:$AE14,AK$4)</f>
        <v>1</v>
      </c>
      <c r="AL14" s="159">
        <f>COUNTIF($C14:$AE14,AL$4)</f>
        <v>0</v>
      </c>
      <c r="AM14" s="159">
        <f>COUNTIF($C14:$AE14,AM$4)</f>
        <v>0</v>
      </c>
      <c r="AN14" s="159">
        <f>COUNTIF($C14:$AE14,AN$4)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5</v>
      </c>
      <c r="AV14" s="104">
        <f>BF14+BG14+BI14+BD14+BB14+AZ14+BK14</f>
        <v>5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COUNTIF(C14:AE14,"*BRT*")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1</v>
      </c>
      <c r="BE14" s="159">
        <f>BD14*('Setting key Duty'!$I$8+'Setting key Duty'!$I$9+'Setting key Duty'!$I$12)</f>
        <v>0.5625</v>
      </c>
      <c r="BF14" s="159">
        <f>COUNTIF(AF14:AH14,"*$N*")</f>
        <v>0</v>
      </c>
      <c r="BG14" s="159">
        <f>COUNTIF(AF14:AH14,"*$PM*")</f>
        <v>0</v>
      </c>
      <c r="BH14" s="159">
        <f>BG14*('Setting key Duty'!$I$9)</f>
        <v>0</v>
      </c>
      <c r="BI14" s="159">
        <f>COUNTIF(A14:AH14,"*$AM*")</f>
        <v>4</v>
      </c>
      <c r="BJ14" s="159">
        <f>BI14*('Setting key Duty'!$I$12+'Setting key Duty'!$I$8)</f>
        <v>1.75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COUNTIF($C14:$AE14,BM$4)</f>
        <v>0</v>
      </c>
      <c r="BN14" s="159">
        <f>COUNTIF($C14:$AE14,BN$4)</f>
        <v>0</v>
      </c>
      <c r="BO14" s="159">
        <f>COUNTIF($C14:$AE14,BO$4)</f>
        <v>0</v>
      </c>
      <c r="BP14" s="160"/>
    </row>
    <row r="15" ht="19.5" customHeight="1" spans="1:68">
      <c r="A15" s="19"/>
      <c r="B15" s="14" t="s">
        <v>338</v>
      </c>
      <c r="C15" s="155"/>
      <c r="E15" s="186"/>
      <c r="F15" s="155" t="s">
        <v>62</v>
      </c>
      <c r="G15" s="155"/>
      <c r="H15" s="186" t="s">
        <v>62</v>
      </c>
      <c r="I15" s="186"/>
      <c r="J15" s="20"/>
      <c r="K15" s="186" t="s">
        <v>62</v>
      </c>
      <c r="L15" s="186"/>
      <c r="M15" s="186" t="s">
        <v>62</v>
      </c>
      <c r="N15" s="186"/>
      <c r="O15" s="186"/>
      <c r="P15" s="186" t="s">
        <v>62</v>
      </c>
      <c r="Q15" s="155"/>
      <c r="R15" s="155"/>
      <c r="S15" s="186" t="s">
        <v>56</v>
      </c>
      <c r="T15" s="186" t="s">
        <v>62</v>
      </c>
      <c r="U15" s="186"/>
      <c r="V15" s="155" t="s">
        <v>62</v>
      </c>
      <c r="W15" s="155"/>
      <c r="X15" s="155"/>
      <c r="Y15" s="155"/>
      <c r="Z15" s="155"/>
      <c r="AA15" s="155"/>
      <c r="AB15" s="155"/>
      <c r="AC15" s="155" t="s">
        <v>62</v>
      </c>
      <c r="AD15" s="155"/>
      <c r="AE15" s="155" t="s">
        <v>62</v>
      </c>
      <c r="AF15" s="155"/>
      <c r="AG15" s="186"/>
      <c r="AH15" s="157">
        <f>COUNTIF($C15:$AE15,AH$4)</f>
        <v>0</v>
      </c>
      <c r="AI15" s="158">
        <f>COUNTIF($C15:$AE15,AI$4)</f>
        <v>0</v>
      </c>
      <c r="AJ15" s="157">
        <f>COUNTIF($C15:$AE15,AJ$4)</f>
        <v>0</v>
      </c>
      <c r="AK15" s="159">
        <f>COUNTIF($C15:$AE15,AK$4)</f>
        <v>0</v>
      </c>
      <c r="AL15" s="159">
        <f>COUNTIF($C15:$AE15,AL$4)</f>
        <v>1</v>
      </c>
      <c r="AM15" s="159">
        <f>COUNTIF($C15:$AE15,AM$4)</f>
        <v>9</v>
      </c>
      <c r="AN15" s="159">
        <f>COUNTIF($C15:$AE15,AN$4)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9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COUNTIF(C15:AE15,"*BRT*")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COUNTIF(AF15:AH15,"*$N*")</f>
        <v>0</v>
      </c>
      <c r="BG15" s="159">
        <f>COUNTIF(AF15:AH15,"*$PM*")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COUNTIF($C15:$AE15,BM$4)</f>
        <v>0</v>
      </c>
      <c r="BN15" s="159">
        <f>COUNTIF($C15:$AE15,BN$4)</f>
        <v>0</v>
      </c>
      <c r="BO15" s="159">
        <f>COUNTIF($C15:$AE15,BO$4)</f>
        <v>0</v>
      </c>
      <c r="BP15" s="160"/>
    </row>
    <row r="16" ht="19.5" customHeight="1" spans="1:68">
      <c r="A16" s="19"/>
      <c r="B16" s="14" t="s">
        <v>87</v>
      </c>
      <c r="C16" s="155"/>
      <c r="D16" s="155" t="s">
        <v>44</v>
      </c>
      <c r="E16" s="186"/>
      <c r="F16" s="186"/>
      <c r="G16" s="186" t="s">
        <v>50</v>
      </c>
      <c r="H16" s="228"/>
      <c r="I16" s="186"/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  <c r="AA16" s="186"/>
      <c r="AB16" s="186"/>
      <c r="AC16" s="186"/>
      <c r="AD16" s="186"/>
      <c r="AE16" s="186"/>
      <c r="AF16" s="186"/>
      <c r="AG16" s="186"/>
      <c r="AH16" s="157">
        <f>COUNTIF($C16:$AE16,AH$4)</f>
        <v>0</v>
      </c>
      <c r="AI16" s="158">
        <f>COUNTIF($C16:$AE16,AI$4)</f>
        <v>1</v>
      </c>
      <c r="AJ16" s="157">
        <f>COUNTIF($C16:$AE16,AJ$4)</f>
        <v>0</v>
      </c>
      <c r="AK16" s="159">
        <f>COUNTIF($C16:$AE16,AK$4)</f>
        <v>1</v>
      </c>
      <c r="AL16" s="159">
        <f>COUNTIF($C16:$AE16,AL$4)</f>
        <v>0</v>
      </c>
      <c r="AM16" s="159">
        <f>COUNTIF($C16:$AE16,AM$4)</f>
        <v>0</v>
      </c>
      <c r="AN16" s="159">
        <f>COUNTIF($C16:$AE16,AN$4)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2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COUNTIF(C16:AE16,"*BRT*")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COUNTIF(AF16:AH16,"*$N*")</f>
        <v>0</v>
      </c>
      <c r="BG16" s="159">
        <f>COUNTIF(AF16:AH16,"*$PM*")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COUNTIF($C16:$AE16,BM$4)</f>
        <v>0</v>
      </c>
      <c r="BN16" s="159">
        <f>COUNTIF($C16:$AE16,BN$4)</f>
        <v>0</v>
      </c>
      <c r="BO16" s="159">
        <f>COUNTIF($C16:$AE16,BO$4)</f>
        <v>0</v>
      </c>
      <c r="BP16" s="160"/>
    </row>
    <row r="17" ht="19.5" customHeight="1" spans="1:68">
      <c r="A17" s="19"/>
      <c r="B17" s="14" t="s">
        <v>140</v>
      </c>
      <c r="C17" s="186" t="s">
        <v>89</v>
      </c>
      <c r="D17" s="186" t="s">
        <v>89</v>
      </c>
      <c r="E17" s="186" t="s">
        <v>89</v>
      </c>
      <c r="F17" s="186" t="s">
        <v>89</v>
      </c>
      <c r="G17" s="186" t="s">
        <v>89</v>
      </c>
      <c r="H17" s="186" t="s">
        <v>89</v>
      </c>
      <c r="I17" s="186" t="s">
        <v>89</v>
      </c>
      <c r="J17" s="186" t="s">
        <v>89</v>
      </c>
      <c r="K17" s="186" t="s">
        <v>89</v>
      </c>
      <c r="L17" s="186" t="s">
        <v>56</v>
      </c>
      <c r="M17" s="186" t="s">
        <v>89</v>
      </c>
      <c r="N17" s="186" t="s">
        <v>56</v>
      </c>
      <c r="O17" s="186" t="s">
        <v>89</v>
      </c>
      <c r="P17" s="186" t="s">
        <v>89</v>
      </c>
      <c r="Q17" s="186" t="s">
        <v>89</v>
      </c>
      <c r="R17" s="186" t="s">
        <v>89</v>
      </c>
      <c r="S17" s="186" t="s">
        <v>89</v>
      </c>
      <c r="T17" s="186" t="s">
        <v>56</v>
      </c>
      <c r="U17" s="186" t="s">
        <v>56</v>
      </c>
      <c r="V17" s="186" t="s">
        <v>375</v>
      </c>
      <c r="W17" s="155" t="s">
        <v>375</v>
      </c>
      <c r="X17" s="186" t="s">
        <v>89</v>
      </c>
      <c r="Y17" s="186" t="s">
        <v>89</v>
      </c>
      <c r="Z17" s="186" t="s">
        <v>89</v>
      </c>
      <c r="AA17" s="186" t="s">
        <v>56</v>
      </c>
      <c r="AB17" s="186" t="s">
        <v>56</v>
      </c>
      <c r="AC17" s="186" t="s">
        <v>89</v>
      </c>
      <c r="AD17" s="186" t="s">
        <v>56</v>
      </c>
      <c r="AE17" s="186" t="s">
        <v>89</v>
      </c>
      <c r="AF17" s="186" t="s">
        <v>89</v>
      </c>
      <c r="AG17" s="186" t="s">
        <v>89</v>
      </c>
      <c r="AH17" s="157">
        <f>COUNTIF($C17:$AE17,AH$4)</f>
        <v>0</v>
      </c>
      <c r="AI17" s="158">
        <f>COUNTIF($C17:$AE17,AI$4)</f>
        <v>0</v>
      </c>
      <c r="AJ17" s="157">
        <f>COUNTIF($C17:$AE17,AJ$4)</f>
        <v>0</v>
      </c>
      <c r="AK17" s="159">
        <f>COUNTIF($C17:$AE17,AK$4)</f>
        <v>0</v>
      </c>
      <c r="AL17" s="159">
        <f>COUNTIF($C17:$AE17,AL$4)</f>
        <v>7</v>
      </c>
      <c r="AM17" s="159">
        <f>COUNTIF($C17:$AE17,AM$4)</f>
        <v>0</v>
      </c>
      <c r="AN17" s="159">
        <f>COUNTIF($C17:$AE17,AN$4)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0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COUNTIF(C17:AE17,"*BRT*")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COUNTIF(AF17:AH17,"*$N*")</f>
        <v>0</v>
      </c>
      <c r="BG17" s="159">
        <f>COUNTIF(AF17:AH17,"*$PM*")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COUNTIF($C17:$AE17,BM$4)</f>
        <v>0</v>
      </c>
      <c r="BN17" s="159">
        <f>COUNTIF($C17:$AE17,BN$4)</f>
        <v>0</v>
      </c>
      <c r="BO17" s="159">
        <f>COUNTIF($C17:$AE17,BO$4)</f>
        <v>0</v>
      </c>
      <c r="BP17" s="160"/>
    </row>
    <row r="18" ht="19.5" customHeight="1" spans="1:68">
      <c r="A18" s="19"/>
      <c r="B18" s="14" t="s">
        <v>141</v>
      </c>
      <c r="C18" s="155"/>
      <c r="D18" s="155"/>
      <c r="E18" s="186" t="s">
        <v>48</v>
      </c>
      <c r="F18" s="155"/>
      <c r="G18" s="186" t="s">
        <v>375</v>
      </c>
      <c r="H18" s="186" t="s">
        <v>375</v>
      </c>
      <c r="I18" s="186"/>
      <c r="J18" s="186"/>
      <c r="K18" s="155"/>
      <c r="L18" s="186" t="s">
        <v>48</v>
      </c>
      <c r="M18" s="186"/>
      <c r="N18" s="186" t="s">
        <v>44</v>
      </c>
      <c r="O18" s="155"/>
      <c r="P18" s="155"/>
      <c r="Q18" s="155"/>
      <c r="R18" s="186" t="s">
        <v>45</v>
      </c>
      <c r="S18" s="186"/>
      <c r="T18" s="186" t="s">
        <v>48</v>
      </c>
      <c r="U18" s="186"/>
      <c r="V18" s="155" t="s">
        <v>44</v>
      </c>
      <c r="W18" s="155"/>
      <c r="X18" s="155"/>
      <c r="Y18" s="155" t="s">
        <v>48</v>
      </c>
      <c r="Z18" s="155"/>
      <c r="AA18" s="155" t="s">
        <v>45</v>
      </c>
      <c r="AB18" s="155"/>
      <c r="AC18" s="155" t="s">
        <v>44</v>
      </c>
      <c r="AD18" s="155"/>
      <c r="AE18" s="155"/>
      <c r="AF18" s="155" t="s">
        <v>48</v>
      </c>
      <c r="AG18" s="186"/>
      <c r="AH18" s="157">
        <f>COUNTIF($C18:$AE18,AH$4)</f>
        <v>4</v>
      </c>
      <c r="AI18" s="158">
        <f>COUNTIF($C18:$AE18,AI$4)</f>
        <v>3</v>
      </c>
      <c r="AJ18" s="157">
        <f>COUNTIF($C18:$AE18,AJ$4)</f>
        <v>2</v>
      </c>
      <c r="AK18" s="159">
        <f>COUNTIF($C18:$AE18,AK$4)</f>
        <v>0</v>
      </c>
      <c r="AL18" s="159">
        <f>COUNTIF($C18:$AE18,AL$4)</f>
        <v>0</v>
      </c>
      <c r="AM18" s="159">
        <f>COUNTIF($C18:$AE18,AM$4)</f>
        <v>0</v>
      </c>
      <c r="AN18" s="159">
        <f>COUNTIF($C18:$AE18,AN$4)</f>
        <v>0</v>
      </c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9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COUNTIF(C18:AE18,"*BRT*")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COUNTIF(AF18:AH18,"*$N*")</f>
        <v>0</v>
      </c>
      <c r="BG18" s="159">
        <f>COUNTIF(AF18:AH18,"*$PM*")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COUNTIF($C18:$AE18,BM$4)</f>
        <v>0</v>
      </c>
      <c r="BN18" s="159">
        <f>COUNTIF($C18:$AE18,BN$4)</f>
        <v>0</v>
      </c>
      <c r="BO18" s="159">
        <f>COUNTIF($C18:$AE18,BO$4)</f>
        <v>0</v>
      </c>
      <c r="BP18" s="160"/>
    </row>
    <row r="19" ht="19.5" customHeight="1" spans="1:68">
      <c r="A19" s="19"/>
      <c r="B19" s="14" t="s">
        <v>142</v>
      </c>
      <c r="C19" s="155"/>
      <c r="D19" s="155"/>
      <c r="E19" s="186"/>
      <c r="F19" s="155" t="s">
        <v>48</v>
      </c>
      <c r="G19" s="186"/>
      <c r="H19" s="186"/>
      <c r="I19" s="186"/>
      <c r="J19" s="186"/>
      <c r="K19" s="186"/>
      <c r="M19" s="186" t="s">
        <v>45</v>
      </c>
      <c r="N19" s="20"/>
      <c r="O19" s="186" t="s">
        <v>44</v>
      </c>
      <c r="P19" s="155"/>
      <c r="Q19" s="155"/>
      <c r="R19" s="186"/>
      <c r="S19" s="186" t="s">
        <v>45</v>
      </c>
      <c r="T19" s="186"/>
      <c r="U19" s="186"/>
      <c r="V19" s="155" t="s">
        <v>45</v>
      </c>
      <c r="W19" s="155"/>
      <c r="X19" s="155" t="s">
        <v>44</v>
      </c>
      <c r="Y19" s="155"/>
      <c r="Z19" s="155" t="s">
        <v>48</v>
      </c>
      <c r="AA19" s="155"/>
      <c r="AB19" s="155" t="s">
        <v>45</v>
      </c>
      <c r="AC19" s="155"/>
      <c r="AD19" s="155"/>
      <c r="AE19" s="155" t="s">
        <v>48</v>
      </c>
      <c r="AF19" s="155"/>
      <c r="AG19" s="186"/>
      <c r="AH19" s="157">
        <f>COUNTIF($C19:$AE19,AH$4)</f>
        <v>3</v>
      </c>
      <c r="AI19" s="158">
        <f>COUNTIF($C19:$AE19,AI$4)</f>
        <v>2</v>
      </c>
      <c r="AJ19" s="157">
        <f>COUNTIF($C19:$AE19,AJ$4)</f>
        <v>4</v>
      </c>
      <c r="AK19" s="159">
        <f>COUNTIF($C19:$AE19,AK$4)</f>
        <v>0</v>
      </c>
      <c r="AL19" s="159">
        <f>COUNTIF($C19:$AE19,AL$4)</f>
        <v>0</v>
      </c>
      <c r="AM19" s="159">
        <f>COUNTIF($C19:$AE19,AM$4)</f>
        <v>0</v>
      </c>
      <c r="AN19" s="159">
        <f>COUNTIF($C19:$AE19,AN$4)</f>
        <v>0</v>
      </c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9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COUNTIF(C19:AE19,"*BRT*")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COUNTIF(AF19:AH19,"*$N*")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COUNTIF($C19:$AE19,BM$4)</f>
        <v>0</v>
      </c>
      <c r="BN19" s="159">
        <f>COUNTIF($C19:$AE19,BN$4)</f>
        <v>0</v>
      </c>
      <c r="BO19" s="159">
        <f>COUNTIF($C19:$AE19,BO$4)</f>
        <v>0</v>
      </c>
      <c r="BP19" s="160"/>
    </row>
    <row r="20" ht="19.5" customHeight="1" spans="1:68">
      <c r="A20" s="19"/>
      <c r="B20" s="14" t="s">
        <v>94</v>
      </c>
      <c r="C20" s="155"/>
      <c r="D20" s="155"/>
      <c r="E20" s="186" t="s">
        <v>45</v>
      </c>
      <c r="F20" s="155"/>
      <c r="G20" s="186"/>
      <c r="H20" s="186" t="s">
        <v>381</v>
      </c>
      <c r="I20" s="186"/>
      <c r="J20" s="186"/>
      <c r="K20" s="155"/>
      <c r="L20" s="186"/>
      <c r="M20" s="186" t="s">
        <v>171</v>
      </c>
      <c r="N20" s="155" t="s">
        <v>382</v>
      </c>
      <c r="O20" s="186"/>
      <c r="P20" s="155" t="s">
        <v>48</v>
      </c>
      <c r="Q20" s="186"/>
      <c r="R20" s="186"/>
      <c r="S20" s="186" t="s">
        <v>42</v>
      </c>
      <c r="T20" s="186"/>
      <c r="U20" s="186" t="s">
        <v>383</v>
      </c>
      <c r="V20" s="155"/>
      <c r="W20" s="155" t="s">
        <v>299</v>
      </c>
      <c r="X20" s="155" t="s">
        <v>45</v>
      </c>
      <c r="Y20" s="155"/>
      <c r="Z20" s="155" t="s">
        <v>56</v>
      </c>
      <c r="AA20" s="155" t="s">
        <v>384</v>
      </c>
      <c r="AB20" s="186"/>
      <c r="AC20" s="155" t="s">
        <v>48</v>
      </c>
      <c r="AD20" s="155"/>
      <c r="AE20" s="155"/>
      <c r="AF20" s="155" t="s">
        <v>45</v>
      </c>
      <c r="AG20" s="186"/>
      <c r="AH20" s="157">
        <f>COUNTIF($C20:$AE20,AH$4)</f>
        <v>2</v>
      </c>
      <c r="AI20" s="158">
        <f>COUNTIF($C20:$AE20,AI$4)</f>
        <v>0</v>
      </c>
      <c r="AJ20" s="157">
        <f>COUNTIF($C20:$AE20,AJ$4)</f>
        <v>2</v>
      </c>
      <c r="AK20" s="159">
        <f>COUNTIF($C20:$AE20,AK$4)</f>
        <v>0</v>
      </c>
      <c r="AL20" s="159">
        <f>COUNTIF($C20:$AE20,AL$4)</f>
        <v>1</v>
      </c>
      <c r="AM20" s="159">
        <f>COUNTIF($C20:$AE20,AM$4)</f>
        <v>0</v>
      </c>
      <c r="AN20" s="159">
        <f>COUNTIF($C20:$AE20,AN$4)</f>
        <v>0</v>
      </c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4</v>
      </c>
      <c r="AV20" s="104">
        <f>BF20+BG20+BI20+BD20+BB20+AZ20+BK20</f>
        <v>6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COUNTIF(C20:AE20,"*BRT*")</f>
        <v>0</v>
      </c>
      <c r="AZ20" s="159">
        <f>COUNTIF(A20:AH20,"*$BTP*")</f>
        <v>1</v>
      </c>
      <c r="BA20" s="159" t="e">
        <f>AZ20*('Setting key Duty'!$I$13+'Setting key Duty'!$I$12+'Setting key Duty'!$I$11)</f>
        <v>#VALUE!</v>
      </c>
      <c r="BB20" s="159">
        <f>COUNTIF(A20:AH20,"*$L*")</f>
        <v>1</v>
      </c>
      <c r="BC20" s="159" t="e">
        <f>BB20*('Setting key Duty'!$I$13+'Setting key Duty'!$I$9)</f>
        <v>#VALUE!</v>
      </c>
      <c r="BD20" s="159">
        <f>COUNTIF(A20:AH20,"*$M*")</f>
        <v>1</v>
      </c>
      <c r="BE20" s="159">
        <f>BD20*('Setting key Duty'!$I$8+'Setting key Duty'!$I$9+'Setting key Duty'!$I$12)</f>
        <v>0.5625</v>
      </c>
      <c r="BF20" s="159">
        <f>COUNTIF(AF20:AH20,"*$N*")</f>
        <v>0</v>
      </c>
      <c r="BG20" s="159">
        <f>COUNTIF(AF20:AH20,"*$PM*")</f>
        <v>0</v>
      </c>
      <c r="BH20" s="159">
        <f>BG20*('Setting key Duty'!$I$9)</f>
        <v>0</v>
      </c>
      <c r="BI20" s="159">
        <f>COUNTIF(A20:AH20,"*$AM*")</f>
        <v>3</v>
      </c>
      <c r="BJ20" s="159">
        <f>BI20*('Setting key Duty'!$I$12+'Setting key Duty'!$I$8)</f>
        <v>1.3125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COUNTIF($C20:$AE20,BM$4)</f>
        <v>0</v>
      </c>
      <c r="BN20" s="159">
        <f>COUNTIF($C20:$AE20,BN$4)</f>
        <v>0</v>
      </c>
      <c r="BO20" s="159">
        <f>COUNTIF($C20:$AE20,BO$4)</f>
        <v>0</v>
      </c>
      <c r="BP20" s="160"/>
    </row>
    <row r="21" ht="19.5" customHeight="1" spans="1:68">
      <c r="A21" s="19"/>
      <c r="B21" s="14" t="s">
        <v>385</v>
      </c>
      <c r="D21" s="172"/>
      <c r="E21" s="186" t="s">
        <v>50</v>
      </c>
      <c r="G21" s="186" t="s">
        <v>45</v>
      </c>
      <c r="H21" s="186"/>
      <c r="I21" s="186" t="s">
        <v>48</v>
      </c>
      <c r="J21" s="186"/>
      <c r="K21" s="155"/>
      <c r="L21" s="186" t="s">
        <v>44</v>
      </c>
      <c r="M21" s="186"/>
      <c r="N21" s="186"/>
      <c r="O21" s="186" t="s">
        <v>168</v>
      </c>
      <c r="P21" s="186"/>
      <c r="Q21" s="186"/>
      <c r="R21" s="155" t="s">
        <v>48</v>
      </c>
      <c r="S21" s="186"/>
      <c r="T21" s="186" t="s">
        <v>44</v>
      </c>
      <c r="U21" s="155" t="s">
        <v>386</v>
      </c>
      <c r="V21" s="20"/>
      <c r="W21" s="155" t="s">
        <v>44</v>
      </c>
      <c r="X21" s="155"/>
      <c r="Y21" s="155" t="s">
        <v>44</v>
      </c>
      <c r="Z21" s="155"/>
      <c r="AA21" s="186" t="s">
        <v>194</v>
      </c>
      <c r="AB21" s="155" t="s">
        <v>48</v>
      </c>
      <c r="AC21" s="155"/>
      <c r="AD21" s="155" t="s">
        <v>50</v>
      </c>
      <c r="AE21" s="155"/>
      <c r="AF21" s="172"/>
      <c r="AG21" s="20"/>
      <c r="AH21" s="157">
        <f>COUNTIF($C21:$AE21,AH$4)</f>
        <v>3</v>
      </c>
      <c r="AI21" s="158">
        <f>COUNTIF($C21:$AE21,AI$4)</f>
        <v>4</v>
      </c>
      <c r="AJ21" s="157">
        <f>COUNTIF($C21:$AE21,AJ$4)</f>
        <v>1</v>
      </c>
      <c r="AK21" s="159">
        <f>COUNTIF($C21:$AE21,AK$4)</f>
        <v>2</v>
      </c>
      <c r="AL21" s="159">
        <f>COUNTIF($C21:$AE21,AL$4)</f>
        <v>0</v>
      </c>
      <c r="AM21" s="159">
        <f>COUNTIF($C21:$AE21,AM$4)</f>
        <v>0</v>
      </c>
      <c r="AN21" s="159">
        <f>COUNTIF($C21:$AE21,AN$4)</f>
        <v>0</v>
      </c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10</v>
      </c>
      <c r="AV21" s="104">
        <f>BF21+BG21+BI21+BD21+BB21+AZ21+BK21</f>
        <v>2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COUNTIF(C21:AE21,"*BRT*")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COUNTIF(AF21:AH21,"*$N*")</f>
        <v>0</v>
      </c>
      <c r="BG21" s="159">
        <f>COUNTIF(AF21:AH21,"*$PM*")</f>
        <v>0</v>
      </c>
      <c r="BH21" s="159">
        <f>BG21*('Setting key Duty'!$I$9)</f>
        <v>0</v>
      </c>
      <c r="BI21" s="159">
        <f>COUNTIF(A21:AH21,"*$AM*")</f>
        <v>2</v>
      </c>
      <c r="BJ21" s="159">
        <f>BI21*('Setting key Duty'!$I$12+'Setting key Duty'!$I$8)</f>
        <v>0.875</v>
      </c>
      <c r="BK21" s="159">
        <f>COUNTIF(C21:AH21,"*$FC*")</f>
        <v>0</v>
      </c>
      <c r="BL21" s="159">
        <f>BK21*('Setting key Duty'!$J$11+'Setting key Duty'!$I$8)</f>
        <v>0</v>
      </c>
      <c r="BM21" s="159">
        <f>COUNTIF($C21:$AE21,BM$4)</f>
        <v>0</v>
      </c>
      <c r="BN21" s="159">
        <f>COUNTIF($C21:$AE21,BN$4)</f>
        <v>0</v>
      </c>
      <c r="BO21" s="159">
        <f>COUNTIF($C21:$AE21,BO$4)</f>
        <v>0</v>
      </c>
      <c r="BP21" s="160"/>
    </row>
    <row r="22" ht="42.75" customHeight="1" spans="1:68">
      <c r="A22" s="19"/>
      <c r="B22" s="14" t="s">
        <v>387</v>
      </c>
      <c r="C22" s="155"/>
      <c r="E22" s="186"/>
      <c r="F22" s="186" t="s">
        <v>42</v>
      </c>
      <c r="G22" s="186"/>
      <c r="H22" s="186"/>
      <c r="I22" s="186"/>
      <c r="J22" s="155"/>
      <c r="K22" s="186" t="s">
        <v>45</v>
      </c>
      <c r="L22" s="186"/>
      <c r="M22" s="186" t="s">
        <v>48</v>
      </c>
      <c r="N22" s="20"/>
      <c r="O22" s="155" t="s">
        <v>50</v>
      </c>
      <c r="P22" s="155"/>
      <c r="Q22" s="155"/>
      <c r="R22" s="155"/>
      <c r="S22" s="186"/>
      <c r="U22" s="186" t="s">
        <v>45</v>
      </c>
      <c r="V22" s="20"/>
      <c r="W22" s="155" t="s">
        <v>45</v>
      </c>
      <c r="X22" s="155"/>
      <c r="Y22" s="155" t="s">
        <v>45</v>
      </c>
      <c r="Z22" s="155"/>
      <c r="AA22" s="155" t="s">
        <v>50</v>
      </c>
      <c r="AB22" s="155"/>
      <c r="AC22" s="155" t="s">
        <v>45</v>
      </c>
      <c r="AD22" s="155"/>
      <c r="AE22" s="155"/>
      <c r="AF22" s="155"/>
      <c r="AG22" s="186"/>
      <c r="AH22" s="157">
        <f>COUNTIF($C22:$AE22,AH$4)</f>
        <v>1</v>
      </c>
      <c r="AI22" s="158">
        <f>COUNTIF($C22:$AE22,AI$4)</f>
        <v>0</v>
      </c>
      <c r="AJ22" s="157">
        <f>COUNTIF($C22:$AE22,AJ$4)</f>
        <v>5</v>
      </c>
      <c r="AK22" s="159">
        <f>COUNTIF($C22:$AE22,AK$4)</f>
        <v>2</v>
      </c>
      <c r="AL22" s="159">
        <f>COUNTIF($C22:$AE22,AL$4)</f>
        <v>0</v>
      </c>
      <c r="AM22" s="159">
        <f>COUNTIF($C22:$AE22,AM$4)</f>
        <v>0</v>
      </c>
      <c r="AN22" s="159">
        <f>COUNTIF($C22:$AE22,AN$4)</f>
        <v>0</v>
      </c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8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COUNTIF(C22:AE22,"*BRT*")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COUNTIF(C22:AH22,"*$FC*")</f>
        <v>0</v>
      </c>
      <c r="BL22" s="159">
        <f>BK22*('Setting key Duty'!$J$11+'Setting key Duty'!$I$8)</f>
        <v>0</v>
      </c>
      <c r="BM22" s="159">
        <f>COUNTIF($C22:$AE22,BM$4)</f>
        <v>0</v>
      </c>
      <c r="BN22" s="159">
        <f>COUNTIF($C22:$AE22,BN$4)</f>
        <v>0</v>
      </c>
      <c r="BO22" s="159">
        <f>COUNTIF($C22:$AE22,BO$4)</f>
        <v>0</v>
      </c>
      <c r="BP22" s="160"/>
    </row>
    <row r="23" ht="27" customHeight="1" spans="1:68">
      <c r="A23" s="19"/>
      <c r="B23" s="14" t="s">
        <v>388</v>
      </c>
      <c r="C23" s="155"/>
      <c r="D23" s="186"/>
      <c r="E23" s="186"/>
      <c r="F23" s="186"/>
      <c r="G23" s="186" t="s">
        <v>48</v>
      </c>
      <c r="H23" s="186"/>
      <c r="I23" s="20"/>
      <c r="J23" s="186" t="s">
        <v>50</v>
      </c>
      <c r="K23" s="186"/>
      <c r="L23" s="186"/>
      <c r="M23" s="186"/>
      <c r="N23" s="186" t="s">
        <v>48</v>
      </c>
      <c r="O23" s="155"/>
      <c r="P23" s="155" t="s">
        <v>44</v>
      </c>
      <c r="Q23" s="155"/>
      <c r="R23" s="155"/>
      <c r="S23" s="155" t="s">
        <v>44</v>
      </c>
      <c r="T23" s="186"/>
      <c r="U23" s="186" t="s">
        <v>44</v>
      </c>
      <c r="V23" s="155"/>
      <c r="W23" s="155" t="s">
        <v>48</v>
      </c>
      <c r="X23" s="155"/>
      <c r="Y23" s="155"/>
      <c r="Z23" s="155" t="s">
        <v>44</v>
      </c>
      <c r="AA23" s="155"/>
      <c r="AB23" s="155" t="s">
        <v>44</v>
      </c>
      <c r="AC23" s="155"/>
      <c r="AD23" s="155"/>
      <c r="AE23" s="155"/>
      <c r="AF23" s="155"/>
      <c r="AG23" s="186"/>
      <c r="AH23" s="157">
        <f>COUNTIF($C23:$AA23,AH$4)</f>
        <v>3</v>
      </c>
      <c r="AI23" s="158">
        <f>COUNTIF($C23:$AA23,AI$4)</f>
        <v>4</v>
      </c>
      <c r="AJ23" s="157">
        <f>COUNTIF($C23:$AA23,AJ$4)</f>
        <v>0</v>
      </c>
      <c r="AK23" s="159">
        <f>COUNTIF($C23:$AA23,AK$4)</f>
        <v>1</v>
      </c>
      <c r="AL23" s="159">
        <f>COUNTIF($C23:$AA23,AL$4)</f>
        <v>0</v>
      </c>
      <c r="AM23" s="159">
        <f>COUNTIF($C23:$AA23,AM$4)</f>
        <v>0</v>
      </c>
      <c r="AN23" s="159">
        <f>COUNTIF($C23:$AA23,AN$4)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8</v>
      </c>
      <c r="AV23" s="104">
        <f>BF23+BG23+BI23+BD23+BB23+AZ23+BK23</f>
        <v>0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COUNTIF(C23:AA23,"*BRT*")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COUNTIF(AH23,"*$N*")</f>
        <v>0</v>
      </c>
      <c r="BG23" s="159">
        <f>COUNTIF(AF23:AH23,"*$PM*")</f>
        <v>0</v>
      </c>
      <c r="BH23" s="159">
        <f>BG23*('Setting key Duty'!$I$9)</f>
        <v>0</v>
      </c>
      <c r="BI23" s="159">
        <f>COUNTIF(A23:AH23,"*$AM*")</f>
        <v>0</v>
      </c>
      <c r="BJ23" s="159">
        <f>BI23*('Setting key Duty'!$I$12+'Setting key Duty'!$I$8)</f>
        <v>0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COUNTIF($C23:$AA23,BM$4)</f>
        <v>0</v>
      </c>
      <c r="BN23" s="159">
        <f>COUNTIF($C23:$AA23,BN$4)</f>
        <v>0</v>
      </c>
      <c r="BO23" s="159">
        <f>COUNTIF($C23:$AA23,BO$4)</f>
        <v>0</v>
      </c>
      <c r="BP23" s="160"/>
    </row>
    <row r="24" ht="19.5" customHeight="1" spans="1:68">
      <c r="A24" s="19"/>
      <c r="B24" s="14" t="s">
        <v>389</v>
      </c>
      <c r="C24" s="155" t="s">
        <v>89</v>
      </c>
      <c r="D24" s="186" t="s">
        <v>89</v>
      </c>
      <c r="E24" s="186"/>
      <c r="F24" s="186" t="s">
        <v>56</v>
      </c>
      <c r="G24" s="186" t="s">
        <v>390</v>
      </c>
      <c r="H24" s="186"/>
      <c r="I24" s="186"/>
      <c r="J24" s="186" t="s">
        <v>89</v>
      </c>
      <c r="K24" s="186" t="s">
        <v>89</v>
      </c>
      <c r="L24" s="186"/>
      <c r="M24" s="20"/>
      <c r="N24" s="186" t="s">
        <v>42</v>
      </c>
      <c r="O24" s="155" t="s">
        <v>48</v>
      </c>
      <c r="P24" s="155" t="s">
        <v>89</v>
      </c>
      <c r="Q24" s="155"/>
      <c r="R24" s="155"/>
      <c r="S24" s="155"/>
      <c r="T24" s="186"/>
      <c r="U24" s="186" t="s">
        <v>391</v>
      </c>
      <c r="V24" s="155" t="s">
        <v>288</v>
      </c>
      <c r="W24" s="155" t="s">
        <v>89</v>
      </c>
      <c r="X24" s="155" t="s">
        <v>89</v>
      </c>
      <c r="Y24" s="155" t="s">
        <v>89</v>
      </c>
      <c r="Z24" s="155" t="s">
        <v>45</v>
      </c>
      <c r="AA24" s="155" t="s">
        <v>375</v>
      </c>
      <c r="AB24" s="155" t="s">
        <v>375</v>
      </c>
      <c r="AC24" s="155" t="s">
        <v>375</v>
      </c>
      <c r="AD24" s="155" t="s">
        <v>375</v>
      </c>
      <c r="AE24" s="155" t="s">
        <v>89</v>
      </c>
      <c r="AF24" s="155" t="s">
        <v>89</v>
      </c>
      <c r="AG24" s="186"/>
      <c r="AH24" s="157">
        <f>COUNTIF($C24:$AE24,AH$4)</f>
        <v>1</v>
      </c>
      <c r="AI24" s="158">
        <f>COUNTIF($C24:$AE24,AI$4)</f>
        <v>0</v>
      </c>
      <c r="AJ24" s="157">
        <f>COUNTIF($C24:$AE24,AJ$4)</f>
        <v>1</v>
      </c>
      <c r="AK24" s="159">
        <f>COUNTIF($C24:$AE24,AK$4)</f>
        <v>0</v>
      </c>
      <c r="AL24" s="159">
        <f>COUNTIF($C24:$AE24,AL$4)</f>
        <v>1</v>
      </c>
      <c r="AM24" s="159">
        <f>COUNTIF($C24:$AE24,AM$4)</f>
        <v>0</v>
      </c>
      <c r="AN24" s="159">
        <f>COUNTIF($C24:$AE24,AN$4)</f>
        <v>0</v>
      </c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2</v>
      </c>
      <c r="AV24" s="104">
        <f>BF24+BG24+BI24+BD24+BB24+AZ24+BK24</f>
        <v>2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COUNTIF(C24:AE24,"*BRT*")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1</v>
      </c>
      <c r="BE24" s="159">
        <f>BD24*('Setting key Duty'!$I$8+'Setting key Duty'!$I$9+'Setting key Duty'!$I$12)</f>
        <v>0.5625</v>
      </c>
      <c r="BF24" s="159">
        <f>COUNTIF(AF24:AH24,"*$N*")</f>
        <v>0</v>
      </c>
      <c r="BG24" s="159">
        <f>COUNTIF(AF24:AH24,"*$PM*")</f>
        <v>0</v>
      </c>
      <c r="BH24" s="159">
        <f>BG24*('Setting key Duty'!$I$9)</f>
        <v>0</v>
      </c>
      <c r="BI24" s="159">
        <f>COUNTIF(A24:AH24,"*$AM*")</f>
        <v>1</v>
      </c>
      <c r="BJ24" s="159">
        <f>BI24*('Setting key Duty'!$I$12+'Setting key Duty'!$I$8)</f>
        <v>0.4375</v>
      </c>
      <c r="BK24" s="159">
        <f>COUNTIF(C24:AH24,"*$FC*")</f>
        <v>0</v>
      </c>
      <c r="BL24" s="159">
        <f>BK24*('Setting key Duty'!$J$11+'Setting key Duty'!$I$8)</f>
        <v>0</v>
      </c>
      <c r="BM24" s="159">
        <f>COUNTIF($C24:$AE24,BM$4)</f>
        <v>0</v>
      </c>
      <c r="BN24" s="159">
        <f>COUNTIF($C24:$AE24,BN$4)</f>
        <v>0</v>
      </c>
      <c r="BO24" s="159">
        <f>COUNTIF($C24:$AE24,BO$4)</f>
        <v>0</v>
      </c>
      <c r="BP24" s="160"/>
    </row>
    <row r="25" ht="19.5" customHeight="1" spans="1:68">
      <c r="A25" s="19"/>
      <c r="B25" s="14" t="s">
        <v>392</v>
      </c>
      <c r="C25" s="155" t="s">
        <v>50</v>
      </c>
      <c r="D25" s="155"/>
      <c r="E25" s="186" t="s">
        <v>56</v>
      </c>
      <c r="F25" s="186"/>
      <c r="G25" s="186" t="s">
        <v>286</v>
      </c>
      <c r="H25" s="186" t="s">
        <v>393</v>
      </c>
      <c r="I25" s="186"/>
      <c r="J25" s="186" t="s">
        <v>44</v>
      </c>
      <c r="K25" s="186"/>
      <c r="L25" s="186"/>
      <c r="M25" s="155" t="s">
        <v>394</v>
      </c>
      <c r="N25" s="186" t="s">
        <v>395</v>
      </c>
      <c r="O25" s="20"/>
      <c r="P25" s="155" t="s">
        <v>45</v>
      </c>
      <c r="Q25" s="186"/>
      <c r="R25" s="155"/>
      <c r="S25" s="186" t="s">
        <v>50</v>
      </c>
      <c r="T25" s="186"/>
      <c r="U25" s="186" t="s">
        <v>396</v>
      </c>
      <c r="V25" s="155" t="s">
        <v>56</v>
      </c>
      <c r="W25" s="186" t="s">
        <v>56</v>
      </c>
      <c r="Y25" s="155"/>
      <c r="Z25" s="186" t="s">
        <v>321</v>
      </c>
      <c r="AA25" s="186" t="s">
        <v>321</v>
      </c>
      <c r="AB25" s="155"/>
      <c r="AC25" s="155" t="s">
        <v>397</v>
      </c>
      <c r="AD25" s="155" t="s">
        <v>62</v>
      </c>
      <c r="AE25" s="155"/>
      <c r="AF25" s="155" t="s">
        <v>56</v>
      </c>
      <c r="AG25" s="186"/>
      <c r="AH25" s="157">
        <f>COUNTIF($C25:$AE25,AH$4)</f>
        <v>0</v>
      </c>
      <c r="AI25" s="158">
        <f>COUNTIF($C25:$AE25,AI$4)</f>
        <v>1</v>
      </c>
      <c r="AJ25" s="157">
        <f>COUNTIF($C25:$AE25,AJ$4)</f>
        <v>1</v>
      </c>
      <c r="AK25" s="159">
        <f>COUNTIF($C25:$AE25,AK$4)</f>
        <v>2</v>
      </c>
      <c r="AL25" s="159">
        <f>COUNTIF($C25:$AE25,AL$4)</f>
        <v>3</v>
      </c>
      <c r="AM25" s="159">
        <f>COUNTIF($C25:$AE25,AM$4)</f>
        <v>1</v>
      </c>
      <c r="AN25" s="159">
        <f>COUNTIF($C25:$AE25,AN$4)</f>
        <v>0</v>
      </c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5</v>
      </c>
      <c r="AV25" s="104">
        <f>BF25+BG25+BI25+BD25+BB25+AZ25+BK25</f>
        <v>8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COUNTIF(C25:AE25,"*BRT*")</f>
        <v>0</v>
      </c>
      <c r="AZ25" s="159">
        <f>COUNTIF(A25:AH25,"*$BTP*")</f>
        <v>1</v>
      </c>
      <c r="BA25" s="159" t="e">
        <f>AZ25*('Setting key Duty'!$I$13+'Setting key Duty'!$I$12+'Setting key Duty'!$I$11)</f>
        <v>#VALUE!</v>
      </c>
      <c r="BB25" s="159">
        <f>COUNTIF(A25:AH25,"*$L*")</f>
        <v>2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5</v>
      </c>
      <c r="BJ25" s="159">
        <f>BI25*('Setting key Duty'!$I$12+'Setting key Duty'!$I$8)</f>
        <v>2.1875</v>
      </c>
      <c r="BK25" s="159">
        <f>COUNTIF(C25:AH25,"*$FC*")</f>
        <v>0</v>
      </c>
      <c r="BL25" s="159">
        <f>BK25*('Setting key Duty'!$J$11+'Setting key Duty'!$I$8)</f>
        <v>0</v>
      </c>
      <c r="BM25" s="159">
        <f>COUNTIF($C25:$AE25,BM$4)</f>
        <v>0</v>
      </c>
      <c r="BN25" s="159">
        <f>COUNTIF($C25:$AE25,BN$4)</f>
        <v>0</v>
      </c>
      <c r="BO25" s="159">
        <f>COUNTIF($C25:$AE25,BO$4)</f>
        <v>0</v>
      </c>
      <c r="BP25" s="160"/>
    </row>
    <row r="26" ht="19.5" customHeight="1" spans="1:68">
      <c r="A26" s="19"/>
      <c r="B26" s="14" t="s">
        <v>143</v>
      </c>
      <c r="C26" s="155"/>
      <c r="D26" s="155"/>
      <c r="E26" s="186"/>
      <c r="F26" s="186"/>
      <c r="G26" s="155"/>
      <c r="H26" s="155" t="s">
        <v>398</v>
      </c>
      <c r="I26" s="186"/>
      <c r="J26" s="186"/>
      <c r="K26" s="186"/>
      <c r="L26" s="186" t="s">
        <v>205</v>
      </c>
      <c r="M26" s="20"/>
      <c r="N26" s="186" t="s">
        <v>399</v>
      </c>
      <c r="O26" s="20"/>
      <c r="P26" s="20"/>
      <c r="Q26" s="155" t="s">
        <v>45</v>
      </c>
      <c r="R26" s="155"/>
      <c r="S26" s="20"/>
      <c r="T26" s="20"/>
      <c r="V26" s="186" t="s">
        <v>400</v>
      </c>
      <c r="X26" s="186" t="s">
        <v>48</v>
      </c>
      <c r="Z26" s="154" t="s">
        <v>62</v>
      </c>
      <c r="AB26" s="186" t="s">
        <v>376</v>
      </c>
      <c r="AD26" s="155" t="s">
        <v>45</v>
      </c>
      <c r="AE26" s="155"/>
      <c r="AF26" s="155"/>
      <c r="AG26" s="186"/>
      <c r="AH26" s="157">
        <f>COUNTIF($C26:$AE26,AH$4)</f>
        <v>1</v>
      </c>
      <c r="AI26" s="158">
        <f>COUNTIF($C26:$AE26,AI$4)</f>
        <v>0</v>
      </c>
      <c r="AJ26" s="157">
        <f>COUNTIF($C26:$AE26,AJ$4)</f>
        <v>2</v>
      </c>
      <c r="AK26" s="159">
        <f>COUNTIF($C26:$AE26,AK$4)</f>
        <v>0</v>
      </c>
      <c r="AL26" s="159">
        <f>COUNTIF($C26:$AE26,AL$4)</f>
        <v>0</v>
      </c>
      <c r="AM26" s="159">
        <f>COUNTIF($C26:$AE26,AM$4)</f>
        <v>1</v>
      </c>
      <c r="AN26" s="159">
        <f>COUNTIF($C26:$AE26,AN$4)</f>
        <v>0</v>
      </c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4</v>
      </c>
      <c r="AV26" s="104">
        <f>BF26+BG26+BI26+BD26+BB26+AZ26+BK26</f>
        <v>4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COUNTIF(C26:AE26,"*BRT*")</f>
        <v>0</v>
      </c>
      <c r="AZ26" s="159">
        <f>COUNTIF(A26:AH26,"*$BTP*")</f>
        <v>2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COUNTIF(AF26:AH26,"*$N*")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2</v>
      </c>
      <c r="BJ26" s="159">
        <f>BI26*('Setting key Duty'!$I$12+'Setting key Duty'!$I$8)</f>
        <v>0.875</v>
      </c>
      <c r="BK26" s="159">
        <f>COUNTIF(C26:AH26,"*$FC*")</f>
        <v>0</v>
      </c>
      <c r="BL26" s="159">
        <f>BK26*('Setting key Duty'!$J$11+'Setting key Duty'!$I$8)</f>
        <v>0</v>
      </c>
      <c r="BM26" s="159">
        <f>COUNTIF($C26:$AE26,BM$4)</f>
        <v>0</v>
      </c>
      <c r="BN26" s="159">
        <f>COUNTIF($C26:$AE26,BN$4)</f>
        <v>0</v>
      </c>
      <c r="BO26" s="159">
        <f>COUNTIF($C26:$AE26,BO$4)</f>
        <v>0</v>
      </c>
      <c r="BP26" s="160"/>
    </row>
    <row r="27" ht="19.5" customHeight="1" spans="1:68">
      <c r="A27" s="19"/>
      <c r="B27" s="14" t="s">
        <v>144</v>
      </c>
      <c r="C27" s="155"/>
      <c r="D27" s="155" t="s">
        <v>45</v>
      </c>
      <c r="E27" s="186"/>
      <c r="F27" s="155" t="s">
        <v>401</v>
      </c>
      <c r="G27" s="186" t="s">
        <v>62</v>
      </c>
      <c r="I27" s="20"/>
      <c r="J27" s="245"/>
      <c r="K27" s="20"/>
      <c r="L27" s="20"/>
      <c r="M27" s="186" t="s">
        <v>334</v>
      </c>
      <c r="N27" s="20"/>
      <c r="O27" s="186"/>
      <c r="P27" s="20"/>
      <c r="Q27" s="155" t="s">
        <v>44</v>
      </c>
      <c r="R27" s="20"/>
      <c r="S27" s="20"/>
      <c r="T27" s="186"/>
      <c r="U27" s="186" t="s">
        <v>400</v>
      </c>
      <c r="W27" s="155"/>
      <c r="X27" s="155"/>
      <c r="Y27" s="155"/>
      <c r="Z27" s="155"/>
      <c r="AA27" s="186" t="s">
        <v>402</v>
      </c>
      <c r="AB27" s="186" t="s">
        <v>225</v>
      </c>
      <c r="AC27" s="186" t="s">
        <v>225</v>
      </c>
      <c r="AD27" s="172"/>
      <c r="AE27" s="155" t="s">
        <v>185</v>
      </c>
      <c r="AF27" s="155" t="s">
        <v>50</v>
      </c>
      <c r="AG27" s="186"/>
      <c r="AH27" s="157">
        <f>COUNTIF($C27:$AE27,AH$4)</f>
        <v>0</v>
      </c>
      <c r="AI27" s="158">
        <f>COUNTIF($C27:$AE27,AI$4)</f>
        <v>1</v>
      </c>
      <c r="AJ27" s="157">
        <f>COUNTIF($C27:$AE27,AJ$4)</f>
        <v>1</v>
      </c>
      <c r="AK27" s="159">
        <f>COUNTIF($C27:$AE27,AK$4)</f>
        <v>0</v>
      </c>
      <c r="AL27" s="159">
        <f>COUNTIF($C27:$AE27,AL$4)</f>
        <v>0</v>
      </c>
      <c r="AM27" s="159">
        <f>COUNTIF($C27:$AE27,AM$4)</f>
        <v>1</v>
      </c>
      <c r="AN27" s="159">
        <f>COUNTIF($C27:$AE27,AN$4)</f>
        <v>0</v>
      </c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3</v>
      </c>
      <c r="AV27" s="104">
        <f>BF27+BG27+BI27+BD27+BB27+AZ27+BK27</f>
        <v>7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COUNTIF(C27:AE27,"*BRT*")</f>
        <v>1</v>
      </c>
      <c r="AZ27" s="159">
        <f>COUNTIF(A27:AH27,"*$BTP*")</f>
        <v>1</v>
      </c>
      <c r="BA27" s="159" t="e">
        <f>AZ27*('Setting key Duty'!$I$13+'Setting key Duty'!$I$12+'Setting key Duty'!$I$11)</f>
        <v>#VALUE!</v>
      </c>
      <c r="BB27" s="159">
        <f>COUNTIF(A27:AH27,"*$L*")</f>
        <v>2</v>
      </c>
      <c r="BC27" s="159" t="e">
        <f>BB27*('Setting key Duty'!$I$13+'Setting key Duty'!$I$9)</f>
        <v>#VALUE!</v>
      </c>
      <c r="BD27" s="159">
        <f>COUNTIF(A27:AH27,"*$M*")</f>
        <v>0</v>
      </c>
      <c r="BE27" s="159">
        <f>BD27*('Setting key Duty'!$I$8+'Setting key Duty'!$I$9+'Setting key Duty'!$I$12)</f>
        <v>0</v>
      </c>
      <c r="BF27" s="159">
        <f>COUNTIF(AF27:AH27,"*$N*")</f>
        <v>0</v>
      </c>
      <c r="BG27" s="159">
        <f>COUNTIF(AF27:AH27,"*$PM*")</f>
        <v>0</v>
      </c>
      <c r="BH27" s="159">
        <f>BG27*('Setting key Duty'!$I$9)</f>
        <v>0</v>
      </c>
      <c r="BI27" s="159">
        <f>COUNTIF(A27:AH27,"*$AM*")</f>
        <v>4</v>
      </c>
      <c r="BJ27" s="159">
        <f>BI27*('Setting key Duty'!$I$12+'Setting key Duty'!$I$8)</f>
        <v>1.75</v>
      </c>
      <c r="BK27" s="159">
        <f>COUNTIF(C27:AH27,"*$FC*")</f>
        <v>0</v>
      </c>
      <c r="BL27" s="159">
        <f>BK27*('Setting key Duty'!$J$11+'Setting key Duty'!$I$8)</f>
        <v>0</v>
      </c>
      <c r="BM27" s="159">
        <f>COUNTIF($C27:$AE27,BM$4)</f>
        <v>0</v>
      </c>
      <c r="BN27" s="159">
        <f>COUNTIF($C27:$AE27,BN$4)</f>
        <v>0</v>
      </c>
      <c r="BO27" s="159">
        <f>COUNTIF($C27:$AE27,BO$4)</f>
        <v>0</v>
      </c>
      <c r="BP27" s="160"/>
    </row>
    <row r="28" ht="19.5" customHeight="1" spans="1:68">
      <c r="A28" s="19"/>
      <c r="B28" s="14" t="s">
        <v>145</v>
      </c>
      <c r="C28" s="155"/>
      <c r="D28" s="155"/>
      <c r="E28" s="186"/>
      <c r="F28" s="186" t="s">
        <v>403</v>
      </c>
      <c r="G28" s="186"/>
      <c r="H28" s="186" t="s">
        <v>379</v>
      </c>
      <c r="I28" s="226"/>
      <c r="J28" s="20"/>
      <c r="K28" s="245" t="s">
        <v>50</v>
      </c>
      <c r="L28" s="186"/>
      <c r="M28" s="155" t="s">
        <v>399</v>
      </c>
      <c r="N28" s="20"/>
      <c r="O28" s="186" t="s">
        <v>404</v>
      </c>
      <c r="P28" s="186" t="s">
        <v>404</v>
      </c>
      <c r="Q28" s="155"/>
      <c r="R28" s="186" t="s">
        <v>44</v>
      </c>
      <c r="S28" s="186"/>
      <c r="T28" s="186" t="s">
        <v>316</v>
      </c>
      <c r="U28" s="186" t="s">
        <v>405</v>
      </c>
      <c r="V28" s="155"/>
      <c r="W28" s="155"/>
      <c r="X28" s="155"/>
      <c r="Y28" s="155"/>
      <c r="Z28" s="155" t="s">
        <v>384</v>
      </c>
      <c r="AA28" s="155"/>
      <c r="AB28" s="155" t="s">
        <v>286</v>
      </c>
      <c r="AC28" s="155" t="s">
        <v>197</v>
      </c>
      <c r="AD28" s="155"/>
      <c r="AE28" s="155" t="s">
        <v>45</v>
      </c>
      <c r="AF28" s="155"/>
      <c r="AG28" s="186"/>
      <c r="AH28" s="157">
        <f>COUNTIF($C28:$AE28,AH$4)</f>
        <v>0</v>
      </c>
      <c r="AI28" s="158">
        <f>COUNTIF($C28:$AE28,AI$4)</f>
        <v>1</v>
      </c>
      <c r="AJ28" s="157">
        <f>COUNTIF($C28:$AE28,AJ$4)</f>
        <v>1</v>
      </c>
      <c r="AK28" s="159">
        <f>COUNTIF($C28:$AE28,AK$4)</f>
        <v>1</v>
      </c>
      <c r="AL28" s="159">
        <f>COUNTIF($C28:$AE28,AL$4)</f>
        <v>0</v>
      </c>
      <c r="AM28" s="159">
        <f>COUNTIF($C28:$AE28,AM$4)</f>
        <v>0</v>
      </c>
      <c r="AN28" s="159">
        <f>COUNTIF($C28:$AE28,AN$4)</f>
        <v>0</v>
      </c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3</v>
      </c>
      <c r="AV28" s="104">
        <f>BF28+BG28+BI28+BD28+BB28+AZ28+BK28</f>
        <v>9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COUNTIF(C28:AE28,"*BRT*")</f>
        <v>0</v>
      </c>
      <c r="AZ28" s="159">
        <f>COUNTIF(A28:AH28,"*$BTP*")</f>
        <v>1</v>
      </c>
      <c r="BA28" s="159" t="e">
        <f>AZ28*('Setting key Duty'!$I$13+'Setting key Duty'!$I$12+'Setting key Duty'!$I$11)</f>
        <v>#VALUE!</v>
      </c>
      <c r="BB28" s="159">
        <f>COUNTIF(A28:AH28,"*$L*")</f>
        <v>2</v>
      </c>
      <c r="BC28" s="159" t="e">
        <f>BB28*('Setting key Duty'!$I$13+'Setting key Duty'!$I$9)</f>
        <v>#VALUE!</v>
      </c>
      <c r="BD28" s="159">
        <f>COUNTIF(A28:AH28,"*$M*")</f>
        <v>1</v>
      </c>
      <c r="BE28" s="159">
        <f>BD28*('Setting key Duty'!$I$8+'Setting key Duty'!$I$9+'Setting key Duty'!$I$12)</f>
        <v>0.5625</v>
      </c>
      <c r="BF28" s="159">
        <f>COUNTIF(AF28:AH28,"*$N*")</f>
        <v>0</v>
      </c>
      <c r="BG28" s="159">
        <f>COUNTIF(AF28:AH28,"*$PM*")</f>
        <v>0</v>
      </c>
      <c r="BH28" s="159">
        <f>BG28*('Setting key Duty'!$I$9)</f>
        <v>0</v>
      </c>
      <c r="BI28" s="159">
        <f>COUNTIF(A28:AH28,"*$AM*")</f>
        <v>5</v>
      </c>
      <c r="BJ28" s="159">
        <f>BI28*('Setting key Duty'!$I$12+'Setting key Duty'!$I$8)</f>
        <v>2.1875</v>
      </c>
      <c r="BK28" s="159">
        <f>COUNTIF(C28:AH28,"*$FC*")</f>
        <v>0</v>
      </c>
      <c r="BL28" s="159">
        <f>BK28*('Setting key Duty'!$J$11+'Setting key Duty'!$I$8)</f>
        <v>0</v>
      </c>
      <c r="BM28" s="159">
        <f>COUNTIF($C28:$AE28,BM$4)</f>
        <v>0</v>
      </c>
      <c r="BN28" s="159">
        <f>COUNTIF($C28:$AE28,BN$4)</f>
        <v>0</v>
      </c>
      <c r="BO28" s="159">
        <f>COUNTIF($C28:$AE28,BO$4)</f>
        <v>0</v>
      </c>
      <c r="BP28" s="160"/>
    </row>
    <row r="29" ht="19.5" customHeight="1" spans="1:68">
      <c r="A29" s="19"/>
      <c r="B29" s="14" t="s">
        <v>146</v>
      </c>
      <c r="C29" s="186" t="s">
        <v>62</v>
      </c>
      <c r="D29" s="155"/>
      <c r="F29" s="186"/>
      <c r="G29" s="186"/>
      <c r="H29" s="155" t="s">
        <v>50</v>
      </c>
      <c r="I29" s="186"/>
      <c r="J29" s="186"/>
      <c r="K29" s="186"/>
      <c r="L29" s="186"/>
      <c r="M29" s="186" t="s">
        <v>50</v>
      </c>
      <c r="N29" s="186"/>
      <c r="O29" s="186" t="s">
        <v>62</v>
      </c>
      <c r="P29" s="20"/>
      <c r="Q29" s="155"/>
      <c r="R29" s="186" t="s">
        <v>62</v>
      </c>
      <c r="S29" s="186"/>
      <c r="T29" s="186" t="s">
        <v>50</v>
      </c>
      <c r="U29" s="20"/>
      <c r="V29" s="155" t="s">
        <v>50</v>
      </c>
      <c r="W29" s="155"/>
      <c r="X29" s="155" t="s">
        <v>62</v>
      </c>
      <c r="Y29" s="155"/>
      <c r="Z29" s="155" t="s">
        <v>50</v>
      </c>
      <c r="AB29" s="155" t="s">
        <v>50</v>
      </c>
      <c r="AC29" s="155"/>
      <c r="AD29" s="155"/>
      <c r="AE29" s="155" t="s">
        <v>50</v>
      </c>
      <c r="AF29" s="155"/>
      <c r="AG29" s="186"/>
      <c r="AH29" s="157">
        <f>COUNTIF($C29:$AE29,AH$4)</f>
        <v>0</v>
      </c>
      <c r="AI29" s="158">
        <f>COUNTIF($C29:$AE29,AI$4)</f>
        <v>0</v>
      </c>
      <c r="AJ29" s="157">
        <f>COUNTIF($C29:$AE29,AJ$4)</f>
        <v>0</v>
      </c>
      <c r="AK29" s="159">
        <f>COUNTIF($C29:$AE29,AK$4)</f>
        <v>7</v>
      </c>
      <c r="AL29" s="159">
        <f>COUNTIF($C29:$AE29,AL$4)</f>
        <v>0</v>
      </c>
      <c r="AM29" s="159">
        <f>COUNTIF($C29:$AE29,AM$4)</f>
        <v>4</v>
      </c>
      <c r="AN29" s="159">
        <f>COUNTIF($C29:$AE29,AN$4)</f>
        <v>0</v>
      </c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11</v>
      </c>
      <c r="AV29" s="104">
        <f>BF29+BG29+BI29+BD29+BB29+AZ29+BK29</f>
        <v>0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COUNTIF(C29:AE29,"*BRT*")</f>
        <v>0</v>
      </c>
      <c r="AZ29" s="159">
        <f>COUNTIF(A29:AH29,"*$BTP*")</f>
        <v>0</v>
      </c>
      <c r="BA29" s="159" t="e">
        <f>AZ29*('Setting key Duty'!$I$13+'Setting key Duty'!$I$12+'Setting key Duty'!$I$11)</f>
        <v>#VALUE!</v>
      </c>
      <c r="BB29" s="159">
        <f>COUNTIF(A29:AH29,"*$L*")</f>
        <v>0</v>
      </c>
      <c r="BC29" s="159" t="e">
        <f>BB29*('Setting key Duty'!$I$13+'Setting key Duty'!$I$9)</f>
        <v>#VALUE!</v>
      </c>
      <c r="BD29" s="159">
        <f>COUNTIF(A29:AH29,"*$M*")</f>
        <v>0</v>
      </c>
      <c r="BE29" s="159">
        <f>BD29*('Setting key Duty'!$I$8+'Setting key Duty'!$I$9+'Setting key Duty'!$I$12)</f>
        <v>0</v>
      </c>
      <c r="BF29" s="159">
        <f>COUNTIF(AF29:AH29,"*$N*")</f>
        <v>0</v>
      </c>
      <c r="BG29" s="159">
        <f>COUNTIF(AF29:AH29,"*$PM*")</f>
        <v>0</v>
      </c>
      <c r="BH29" s="159">
        <f>BG29*('Setting key Duty'!$I$9)</f>
        <v>0</v>
      </c>
      <c r="BI29" s="159">
        <f>COUNTIF(A29:AH29,"*$AM*")</f>
        <v>0</v>
      </c>
      <c r="BJ29" s="159">
        <f>BI29*('Setting key Duty'!$I$12+'Setting key Duty'!$I$8)</f>
        <v>0</v>
      </c>
      <c r="BK29" s="159">
        <f>COUNTIF(C29:AH29,"*$FC*")</f>
        <v>0</v>
      </c>
      <c r="BL29" s="159">
        <f>BK29*('Setting key Duty'!$J$11+'Setting key Duty'!$I$8)</f>
        <v>0</v>
      </c>
      <c r="BM29" s="159">
        <f>COUNTIF($C29:$AE29,BM$4)</f>
        <v>0</v>
      </c>
      <c r="BN29" s="159">
        <f>COUNTIF($C29:$AE29,BN$4)</f>
        <v>0</v>
      </c>
      <c r="BO29" s="159">
        <f>COUNTIF($C29:$AE29,BO$4)</f>
        <v>0</v>
      </c>
      <c r="BP29" s="160"/>
    </row>
    <row r="30" ht="19.5" customHeight="1" spans="1:68">
      <c r="A30" s="19"/>
      <c r="B30" s="14" t="s">
        <v>406</v>
      </c>
      <c r="C30" s="186"/>
      <c r="D30" s="186"/>
      <c r="E30" s="186" t="s">
        <v>62</v>
      </c>
      <c r="F30" s="186"/>
      <c r="G30" s="155"/>
      <c r="H30" s="155"/>
      <c r="I30" s="155" t="s">
        <v>50</v>
      </c>
      <c r="J30" s="155"/>
      <c r="K30" s="20"/>
      <c r="L30" s="186" t="s">
        <v>50</v>
      </c>
      <c r="M30" s="186" t="s">
        <v>56</v>
      </c>
      <c r="N30" s="186" t="s">
        <v>50</v>
      </c>
      <c r="O30" s="186"/>
      <c r="P30" s="20"/>
      <c r="Q30" s="186" t="s">
        <v>50</v>
      </c>
      <c r="R30" s="155"/>
      <c r="S30" s="186" t="s">
        <v>62</v>
      </c>
      <c r="T30" s="186"/>
      <c r="U30" s="186" t="s">
        <v>50</v>
      </c>
      <c r="V30" s="155"/>
      <c r="W30" s="155"/>
      <c r="X30" s="155"/>
      <c r="Y30" s="155"/>
      <c r="Z30" s="155"/>
      <c r="AA30" s="155" t="s">
        <v>62</v>
      </c>
      <c r="AB30" s="186"/>
      <c r="AC30" s="155" t="s">
        <v>50</v>
      </c>
      <c r="AD30" s="155"/>
      <c r="AE30" s="155" t="s">
        <v>378</v>
      </c>
      <c r="AF30" s="155" t="s">
        <v>62</v>
      </c>
      <c r="AG30" s="186"/>
      <c r="AH30" s="157">
        <f>COUNTIF($C30:$AE30,AH$4)</f>
        <v>0</v>
      </c>
      <c r="AI30" s="158">
        <f>COUNTIF($C30:$AE30,AI$4)</f>
        <v>0</v>
      </c>
      <c r="AJ30" s="157">
        <f>COUNTIF($C30:$AE30,AJ$4)</f>
        <v>0</v>
      </c>
      <c r="AK30" s="159">
        <f>COUNTIF($C30:$AE30,AK$4)</f>
        <v>6</v>
      </c>
      <c r="AL30" s="159">
        <f>COUNTIF($C30:$AE30,AL$4)</f>
        <v>1</v>
      </c>
      <c r="AM30" s="159">
        <f>COUNTIF($C30:$AE30,AM$4)</f>
        <v>3</v>
      </c>
      <c r="AN30" s="159">
        <f>COUNTIF($C30:$AE30,AN$4)</f>
        <v>0</v>
      </c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9</v>
      </c>
      <c r="AV30" s="104">
        <f>BF30+BG30+BI30+BD30+BB30+AZ30+BK30</f>
        <v>1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COUNTIF(C30:AE30,"*BRT*")</f>
        <v>0</v>
      </c>
      <c r="AZ30" s="159">
        <f>COUNTIF(A30:AH30,"*$BTP*")</f>
        <v>0</v>
      </c>
      <c r="BA30" s="159" t="e">
        <f>AZ30*('Setting key Duty'!$I$13+'Setting key Duty'!$I$12+'Setting key Duty'!$I$11)</f>
        <v>#VALUE!</v>
      </c>
      <c r="BB30" s="159">
        <f>COUNTIF(A30:AH30,"*$L*")</f>
        <v>0</v>
      </c>
      <c r="BC30" s="159" t="e">
        <f>BB30*('Setting key Duty'!$I$13+'Setting key Duty'!$I$9)</f>
        <v>#VALUE!</v>
      </c>
      <c r="BD30" s="159">
        <f>COUNTIF(A30:AH30,"*$M*")</f>
        <v>0</v>
      </c>
      <c r="BE30" s="159">
        <f>BD30*('Setting key Duty'!$I$8+'Setting key Duty'!$I$9+'Setting key Duty'!$I$12)</f>
        <v>0</v>
      </c>
      <c r="BF30" s="159">
        <f>COUNTIF(A30:AH30,"*$N*")</f>
        <v>0</v>
      </c>
      <c r="BG30" s="159">
        <f>COUNTIF(AF30:AH30,"*$PM*")</f>
        <v>0</v>
      </c>
      <c r="BH30" s="159">
        <f>BG30*('Setting key Duty'!$I$9)</f>
        <v>0</v>
      </c>
      <c r="BI30" s="159">
        <f>COUNTIF(A30:AH30,"*$AM*")</f>
        <v>1</v>
      </c>
      <c r="BJ30" s="159">
        <f>BI30*('Setting key Duty'!$I$12+'Setting key Duty'!$I$8)</f>
        <v>0.4375</v>
      </c>
      <c r="BK30" s="159">
        <f>COUNTIF(C30:AH30,"*$FC*")</f>
        <v>0</v>
      </c>
      <c r="BL30" s="159">
        <f>BK30*('Setting key Duty'!$J$11+'Setting key Duty'!$I$8)</f>
        <v>0</v>
      </c>
      <c r="BM30" s="159">
        <f>COUNTIF($C30:$AE30,BM$4)</f>
        <v>0</v>
      </c>
      <c r="BN30" s="159">
        <f>COUNTIF($C30:$AE30,BN$4)</f>
        <v>0</v>
      </c>
      <c r="BO30" s="159">
        <f>COUNTIF($C30:$AE30,BO$4)</f>
        <v>0</v>
      </c>
      <c r="BP30" s="160"/>
    </row>
    <row r="31" ht="19.5" customHeight="1" spans="1:68">
      <c r="A31" s="19"/>
      <c r="B31" s="14" t="s">
        <v>407</v>
      </c>
      <c r="C31" s="186"/>
      <c r="D31" s="186" t="s">
        <v>56</v>
      </c>
      <c r="E31" s="186"/>
      <c r="F31" s="186"/>
      <c r="G31" s="186" t="s">
        <v>408</v>
      </c>
      <c r="H31" s="186"/>
      <c r="I31" s="186" t="s">
        <v>56</v>
      </c>
      <c r="J31" s="186" t="s">
        <v>62</v>
      </c>
      <c r="L31" s="186"/>
      <c r="M31" s="186" t="s">
        <v>375</v>
      </c>
      <c r="N31" s="186" t="s">
        <v>375</v>
      </c>
      <c r="O31" s="186" t="s">
        <v>375</v>
      </c>
      <c r="P31" s="186" t="s">
        <v>409</v>
      </c>
      <c r="Q31" s="155" t="s">
        <v>62</v>
      </c>
      <c r="R31" s="186"/>
      <c r="S31" s="186"/>
      <c r="T31" s="155" t="s">
        <v>410</v>
      </c>
      <c r="U31" s="186"/>
      <c r="V31" s="186" t="s">
        <v>334</v>
      </c>
      <c r="W31" s="186" t="s">
        <v>411</v>
      </c>
      <c r="X31" s="155"/>
      <c r="Y31" s="155"/>
      <c r="Z31" s="155"/>
      <c r="AA31" s="186" t="s">
        <v>412</v>
      </c>
      <c r="AB31" s="186" t="s">
        <v>412</v>
      </c>
      <c r="AC31" s="186" t="s">
        <v>412</v>
      </c>
      <c r="AD31" s="155" t="s">
        <v>412</v>
      </c>
      <c r="AE31" s="155" t="s">
        <v>412</v>
      </c>
      <c r="AF31" s="155"/>
      <c r="AG31" s="186"/>
      <c r="AH31" s="157">
        <f>COUNTIF($C31:$AE31,AH$4)</f>
        <v>0</v>
      </c>
      <c r="AI31" s="158">
        <f>COUNTIF($C31:$AE31,AI$4)</f>
        <v>0</v>
      </c>
      <c r="AJ31" s="157">
        <f>COUNTIF($C31:$AE31,AJ$4)</f>
        <v>0</v>
      </c>
      <c r="AK31" s="159">
        <f>COUNTIF($C31:$AE31,AK$4)</f>
        <v>0</v>
      </c>
      <c r="AL31" s="159">
        <f>COUNTIF($C31:$AE31,AL$4)</f>
        <v>2</v>
      </c>
      <c r="AM31" s="159">
        <f>COUNTIF($C31:$AE31,AM$4)</f>
        <v>2</v>
      </c>
      <c r="AN31" s="159">
        <f>COUNTIF($C31:$AE31,AN$4)</f>
        <v>0</v>
      </c>
      <c r="AO31" s="104"/>
      <c r="AP31" s="159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2</v>
      </c>
      <c r="AV31" s="104">
        <f>BF31+BG31+BI31+BD31+BB31+AZ31+BK31</f>
        <v>9</v>
      </c>
      <c r="AW31" s="104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COUNTIF(C31:AE31,"*BRT*")</f>
        <v>0</v>
      </c>
      <c r="AZ31" s="159">
        <f>COUNTIF(A31:AH31,"*$BTP*")</f>
        <v>2</v>
      </c>
      <c r="BA31" s="159" t="e">
        <f>AZ31*('Setting key Duty'!$I$13+'Setting key Duty'!$I$12+'Setting key Duty'!$I$11)</f>
        <v>#VALUE!</v>
      </c>
      <c r="BB31" s="159">
        <f>COUNTIF(A31:AH31,"*$L*")</f>
        <v>0</v>
      </c>
      <c r="BC31" s="159" t="e">
        <f>BB31*('Setting key Duty'!$I$13+'Setting key Duty'!$I$9)</f>
        <v>#VALUE!</v>
      </c>
      <c r="BD31" s="159">
        <f>COUNTIF(A31:AH31,"*$M*")</f>
        <v>0</v>
      </c>
      <c r="BE31" s="159">
        <f>BD31*('Setting key Duty'!$I$8+'Setting key Duty'!$I$9+'Setting key Duty'!$I$12)</f>
        <v>0</v>
      </c>
      <c r="BF31" s="159">
        <f>COUNTIF(A31:AH31,"*$N*")</f>
        <v>0</v>
      </c>
      <c r="BG31" s="159">
        <f>COUNTIF(AF31:AH31,"*$PM*")</f>
        <v>0</v>
      </c>
      <c r="BH31" s="159">
        <f>BG31*('Setting key Duty'!$I$9)</f>
        <v>0</v>
      </c>
      <c r="BI31" s="159">
        <f>COUNTIF(A31:AH31,"*$AM*")</f>
        <v>2</v>
      </c>
      <c r="BJ31" s="159">
        <f>BI31*('Setting key Duty'!$I$12+'Setting key Duty'!$I$8)</f>
        <v>0.875</v>
      </c>
      <c r="BK31" s="159">
        <f>COUNTIF(C31:AH31,"*$FC*")</f>
        <v>5</v>
      </c>
      <c r="BL31" s="159">
        <f>BK31*('Setting key Duty'!$J$11+'Setting key Duty'!$I$8)</f>
        <v>0.625</v>
      </c>
      <c r="BM31" s="159">
        <f>COUNTIF($C31:$AE31,BM$4)</f>
        <v>0</v>
      </c>
      <c r="BN31" s="159">
        <f>COUNTIF($C31:$AE31,BN$4)</f>
        <v>0</v>
      </c>
      <c r="BO31" s="159">
        <f>COUNTIF($C31:$AE31,BO$4)</f>
        <v>0</v>
      </c>
      <c r="BP31" s="160"/>
    </row>
    <row r="32" ht="19.5" customHeight="1" spans="1:68">
      <c r="A32" s="19"/>
      <c r="B32" s="14" t="s">
        <v>413</v>
      </c>
      <c r="D32" s="155" t="s">
        <v>414</v>
      </c>
      <c r="E32" s="186"/>
      <c r="F32" s="186" t="s">
        <v>415</v>
      </c>
      <c r="G32" s="186"/>
      <c r="H32" s="186" t="s">
        <v>408</v>
      </c>
      <c r="I32" s="186"/>
      <c r="J32" s="20"/>
      <c r="K32" s="186"/>
      <c r="L32" s="186" t="s">
        <v>416</v>
      </c>
      <c r="M32" s="186" t="s">
        <v>416</v>
      </c>
      <c r="N32" s="186" t="s">
        <v>62</v>
      </c>
      <c r="O32" s="186"/>
      <c r="P32" s="186" t="s">
        <v>194</v>
      </c>
      <c r="Q32" s="186" t="s">
        <v>417</v>
      </c>
      <c r="R32" s="186"/>
      <c r="S32" s="186"/>
      <c r="T32" s="186"/>
      <c r="U32" s="186" t="s">
        <v>418</v>
      </c>
      <c r="V32" s="186" t="s">
        <v>418</v>
      </c>
      <c r="X32" s="20"/>
      <c r="Y32" s="186" t="s">
        <v>62</v>
      </c>
      <c r="AA32" s="186"/>
      <c r="AB32" s="186" t="s">
        <v>419</v>
      </c>
      <c r="AC32" s="186" t="s">
        <v>419</v>
      </c>
      <c r="AD32" s="155" t="s">
        <v>419</v>
      </c>
      <c r="AE32" s="155" t="s">
        <v>419</v>
      </c>
      <c r="AF32" s="155" t="s">
        <v>419</v>
      </c>
      <c r="AG32" s="186"/>
      <c r="AH32" s="157">
        <f>COUNTIF($C32:$AE32,AH$4)</f>
        <v>0</v>
      </c>
      <c r="AI32" s="158">
        <f>COUNTIF($C32:$AE32,AI$4)</f>
        <v>0</v>
      </c>
      <c r="AJ32" s="157">
        <f>COUNTIF($C32:$AE32,AJ$4)</f>
        <v>0</v>
      </c>
      <c r="AK32" s="159">
        <f>COUNTIF($C32:$AE32,AK$4)</f>
        <v>0</v>
      </c>
      <c r="AL32" s="159">
        <f>COUNTIF($C32:$AE32,AL$4)</f>
        <v>0</v>
      </c>
      <c r="AM32" s="159">
        <f>COUNTIF($C32:$AE32,AM$4)</f>
        <v>2</v>
      </c>
      <c r="AN32" s="159">
        <f>COUNTIF($C32:$AE32,AN$4)</f>
        <v>0</v>
      </c>
      <c r="AO32" s="104"/>
      <c r="AP32" s="159">
        <f>SUMPRODUCT(--WEEKDAY(C$3:AG$3,2)&lt;6,--((C32:AG32="DM"))+(C32:AG32="CS1")+((C32:AG32="CS2"))+(C32:AG32="SB1")+(C32:AG32="AE")+(C32:AG32="EM"))</f>
        <v>0</v>
      </c>
      <c r="AQ32" s="104"/>
      <c r="AR32" s="104">
        <f>SUMPRODUCT(--WEEKDAY(C$3:AG$3,2)&gt;5,--((C32:AG32="DM"))+(C32:AG32="CS1")+((C32:AG32="CS2"))+(C32:AG32="SB1")+(C32:AG32="AE")+(C32:AG32="EM"))</f>
        <v>0</v>
      </c>
      <c r="AS32" s="104"/>
      <c r="AT32" s="104">
        <f>(AP32-AQ32)/2+(AR32-AS32)</f>
        <v>0</v>
      </c>
      <c r="AU32" s="104">
        <f>AH32+AI32+AJ32+AK32+AM32+AN32</f>
        <v>2</v>
      </c>
      <c r="AV32" s="104">
        <f>BF32+BG32+BI32+BD32+BB32+AZ32+BK32</f>
        <v>13</v>
      </c>
      <c r="AW32" s="104" t="e">
        <f>AT32+AX32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COUNTIF(C32:AE32,"*BRT*")</f>
        <v>0</v>
      </c>
      <c r="AZ32" s="159">
        <f>COUNTIF(A32:AH32,"*$BTP*")</f>
        <v>1</v>
      </c>
      <c r="BA32" s="159" t="e">
        <f>AZ32*('Setting key Duty'!$I$13+'Setting key Duty'!$I$12+'Setting key Duty'!$I$11)</f>
        <v>#VALUE!</v>
      </c>
      <c r="BB32" s="159">
        <f>COUNTIF(A32:AH32,"*$L*")</f>
        <v>4</v>
      </c>
      <c r="BC32" s="159" t="e">
        <f>BB32*('Setting key Duty'!$I$13+'Setting key Duty'!$I$9)</f>
        <v>#VALUE!</v>
      </c>
      <c r="BD32" s="159">
        <f>COUNTIF(A32:AH32,"*$M*")</f>
        <v>1</v>
      </c>
      <c r="BE32" s="159">
        <f>BD32*('Setting key Duty'!$I$8+'Setting key Duty'!$I$9+'Setting key Duty'!$I$12)</f>
        <v>0.5625</v>
      </c>
      <c r="BF32" s="159">
        <f>COUNTIF(A32:AH32,"*$N*")</f>
        <v>0</v>
      </c>
      <c r="BG32" s="159">
        <f>COUNTIF(AF32:AH32,"*$PM*")</f>
        <v>0</v>
      </c>
      <c r="BH32" s="159">
        <f>BG32*('Setting key Duty'!$I$9)</f>
        <v>0</v>
      </c>
      <c r="BI32" s="159">
        <f>COUNTIF(A32:AH32,"*$AM*")</f>
        <v>2</v>
      </c>
      <c r="BJ32" s="159">
        <f>BI32*('Setting key Duty'!$I$12+'Setting key Duty'!$I$8)</f>
        <v>0.875</v>
      </c>
      <c r="BK32" s="159">
        <f>COUNTIF(C32:AH32,"*$FC*")</f>
        <v>5</v>
      </c>
      <c r="BL32" s="159">
        <f>BK32*('Setting key Duty'!$J$11+'Setting key Duty'!$I$8)</f>
        <v>0.625</v>
      </c>
      <c r="BM32" s="159">
        <f>COUNTIF($C32:$AE32,BM$4)</f>
        <v>0</v>
      </c>
      <c r="BN32" s="159">
        <f>COUNTIF($C32:$AE32,BN$4)</f>
        <v>0</v>
      </c>
      <c r="BO32" s="159">
        <f>COUNTIF($C32:$AE32,BO$4)</f>
        <v>0</v>
      </c>
      <c r="BP32" s="160"/>
    </row>
    <row r="33" ht="19.5" customHeight="1" spans="1:68">
      <c r="A33" s="19"/>
      <c r="B33" s="14" t="s">
        <v>420</v>
      </c>
      <c r="C33" s="186" t="s">
        <v>56</v>
      </c>
      <c r="E33" s="186" t="s">
        <v>421</v>
      </c>
      <c r="F33" s="186"/>
      <c r="G33" s="186" t="s">
        <v>170</v>
      </c>
      <c r="H33" s="186" t="s">
        <v>56</v>
      </c>
      <c r="I33" s="186"/>
      <c r="J33" s="20"/>
      <c r="K33" s="186" t="s">
        <v>56</v>
      </c>
      <c r="L33" s="186" t="s">
        <v>62</v>
      </c>
      <c r="M33" s="186"/>
      <c r="N33" s="186" t="s">
        <v>422</v>
      </c>
      <c r="O33" s="186" t="s">
        <v>422</v>
      </c>
      <c r="P33" s="186"/>
      <c r="Q33" s="186"/>
      <c r="R33" s="186"/>
      <c r="S33" s="186" t="s">
        <v>176</v>
      </c>
      <c r="T33" s="186" t="s">
        <v>176</v>
      </c>
      <c r="U33" s="186"/>
      <c r="V33" s="155" t="s">
        <v>375</v>
      </c>
      <c r="W33" s="155" t="s">
        <v>375</v>
      </c>
      <c r="X33" s="155"/>
      <c r="Y33" s="155"/>
      <c r="Z33" s="155" t="s">
        <v>223</v>
      </c>
      <c r="AB33" s="186" t="s">
        <v>62</v>
      </c>
      <c r="AC33" s="186" t="s">
        <v>56</v>
      </c>
      <c r="AD33" s="155"/>
      <c r="AE33" s="155" t="s">
        <v>423</v>
      </c>
      <c r="AF33" s="155"/>
      <c r="AG33" s="186"/>
      <c r="AH33" s="157">
        <f>COUNTIF($C33:$AE33,AH$4)</f>
        <v>0</v>
      </c>
      <c r="AI33" s="158">
        <f>COUNTIF($C33:$AE33,AI$4)</f>
        <v>0</v>
      </c>
      <c r="AJ33" s="157">
        <f>COUNTIF($C33:$AE33,AJ$4)</f>
        <v>0</v>
      </c>
      <c r="AK33" s="159">
        <f>COUNTIF($C33:$AE33,AK$4)</f>
        <v>0</v>
      </c>
      <c r="AL33" s="159">
        <f>COUNTIF($C33:$AE33,AL$4)</f>
        <v>4</v>
      </c>
      <c r="AM33" s="159">
        <f>COUNTIF($C33:$AE33,AM$4)</f>
        <v>2</v>
      </c>
      <c r="AN33" s="159">
        <f>COUNTIF($C33:$AE33,AN$4)</f>
        <v>0</v>
      </c>
      <c r="AO33" s="104"/>
      <c r="AP33" s="159">
        <f>SUMPRODUCT(--WEEKDAY(C$3:AG$3,2)&lt;6,--((C33:AG33="DM"))+(C33:AG33="CS1")+((C33:AG33="CS2"))+(C33:AG33="SB1")+(C33:AG33="AE")+(C33:AG33="EM"))</f>
        <v>0</v>
      </c>
      <c r="AQ33" s="104"/>
      <c r="AR33" s="104">
        <f>SUMPRODUCT(--WEEKDAY(C$3:AG$3,2)&gt;5,--((C33:AG33="DM"))+(C33:AG33="CS1")+((C33:AG33="CS2"))+(C33:AG33="SB1")+(C33:AG33="AE")+(C33:AG33="EM"))</f>
        <v>0</v>
      </c>
      <c r="AS33" s="104"/>
      <c r="AT33" s="104">
        <f>(AP33-AQ33)/2+(AR33-AS33)</f>
        <v>0</v>
      </c>
      <c r="AU33" s="104">
        <f>AH33+AI33+AJ33+AK33+AM33+AN33</f>
        <v>2</v>
      </c>
      <c r="AV33" s="104">
        <f>BF33+BG33+BI33+BD33+BB33+AZ33+BK33</f>
        <v>8</v>
      </c>
      <c r="AW33" s="104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COUNTIF(C33:AE33,"*BRT*")</f>
        <v>0</v>
      </c>
      <c r="AZ33" s="159">
        <f>COUNTIF(A33:AH33,"*$BTP*")</f>
        <v>0</v>
      </c>
      <c r="BA33" s="159" t="e">
        <f>AZ33*('Setting key Duty'!$I$13+'Setting key Duty'!$I$12+'Setting key Duty'!$I$11)</f>
        <v>#VALUE!</v>
      </c>
      <c r="BB33" s="159">
        <f>COUNTIF(A33:AH33,"*$L*")</f>
        <v>4</v>
      </c>
      <c r="BC33" s="159" t="e">
        <f>BB33*('Setting key Duty'!$I$13+'Setting key Duty'!$I$9)</f>
        <v>#VALUE!</v>
      </c>
      <c r="BD33" s="159">
        <f>COUNTIF(A33:AH33,"*$M*")</f>
        <v>2</v>
      </c>
      <c r="BE33" s="159">
        <f>BD33*('Setting key Duty'!$I$8+'Setting key Duty'!$I$9+'Setting key Duty'!$I$12)</f>
        <v>1.125</v>
      </c>
      <c r="BF33" s="159">
        <f>COUNTIF(A33:AH33,"*$N*")</f>
        <v>0</v>
      </c>
      <c r="BG33" s="159">
        <f>COUNTIF(AF33:AH33,"*$PM*")</f>
        <v>0</v>
      </c>
      <c r="BH33" s="159">
        <f>BG33*('Setting key Duty'!$I$9)</f>
        <v>0</v>
      </c>
      <c r="BI33" s="159">
        <f>COUNTIF(A33:AH33,"*$AM*")</f>
        <v>2</v>
      </c>
      <c r="BJ33" s="159">
        <f>BI33*('Setting key Duty'!$I$12+'Setting key Duty'!$I$8)</f>
        <v>0.875</v>
      </c>
      <c r="BK33" s="159">
        <f>COUNTIF(C33:AH33,"*$FC*")</f>
        <v>0</v>
      </c>
      <c r="BL33" s="159">
        <f>BK33*('Setting key Duty'!$J$11+'Setting key Duty'!$I$8)</f>
        <v>0</v>
      </c>
      <c r="BM33" s="159">
        <f>COUNTIF($C33:$AE33,BM$4)</f>
        <v>0</v>
      </c>
      <c r="BN33" s="159">
        <f>COUNTIF($C33:$AE33,BN$4)</f>
        <v>0</v>
      </c>
      <c r="BO33" s="159">
        <f>COUNTIF($C33:$AE33,BO$4)</f>
        <v>0</v>
      </c>
      <c r="BP33" s="160"/>
    </row>
    <row r="34" ht="19.5" customHeight="1" spans="1:68">
      <c r="A34" s="19"/>
      <c r="B34" s="14" t="s">
        <v>424</v>
      </c>
      <c r="C34" s="186"/>
      <c r="D34" s="186" t="s">
        <v>62</v>
      </c>
      <c r="E34" s="186"/>
      <c r="F34" s="186" t="s">
        <v>425</v>
      </c>
      <c r="G34" s="186" t="s">
        <v>426</v>
      </c>
      <c r="H34" s="186"/>
      <c r="I34" s="186" t="s">
        <v>62</v>
      </c>
      <c r="J34" s="186"/>
      <c r="K34" s="20"/>
      <c r="L34" s="186" t="s">
        <v>427</v>
      </c>
      <c r="M34" s="186" t="s">
        <v>427</v>
      </c>
      <c r="N34" s="186"/>
      <c r="O34" s="186" t="s">
        <v>56</v>
      </c>
      <c r="P34" s="155" t="s">
        <v>428</v>
      </c>
      <c r="Q34" s="20"/>
      <c r="R34" s="186"/>
      <c r="S34" s="20"/>
      <c r="T34" s="186" t="s">
        <v>429</v>
      </c>
      <c r="U34" s="186"/>
      <c r="V34" s="186" t="s">
        <v>430</v>
      </c>
      <c r="W34" s="155"/>
      <c r="X34" s="155"/>
      <c r="Y34" s="155"/>
      <c r="Z34" s="155"/>
      <c r="AA34" s="186" t="s">
        <v>431</v>
      </c>
      <c r="AB34" s="186" t="s">
        <v>431</v>
      </c>
      <c r="AC34" s="186" t="s">
        <v>431</v>
      </c>
      <c r="AD34" s="155" t="s">
        <v>431</v>
      </c>
      <c r="AE34" s="155" t="s">
        <v>431</v>
      </c>
      <c r="AF34" s="155"/>
      <c r="AG34" s="186"/>
      <c r="AH34" s="157">
        <f>COUNTIF($C34:$AE34,AH$4)</f>
        <v>0</v>
      </c>
      <c r="AI34" s="158">
        <f>COUNTIF($C34:$AE34,AI$4)</f>
        <v>0</v>
      </c>
      <c r="AJ34" s="157">
        <f>COUNTIF($C34:$AE34,AJ$4)</f>
        <v>0</v>
      </c>
      <c r="AK34" s="159">
        <f>COUNTIF($C34:$AE34,AK$4)</f>
        <v>0</v>
      </c>
      <c r="AL34" s="159">
        <f>COUNTIF($C34:$AE34,AL$4)</f>
        <v>1</v>
      </c>
      <c r="AM34" s="159">
        <f>COUNTIF($C34:$AE34,AM$4)</f>
        <v>2</v>
      </c>
      <c r="AN34" s="159">
        <f>COUNTIF($C34:$AE34,AN$4)</f>
        <v>0</v>
      </c>
      <c r="AO34" s="104"/>
      <c r="AP34" s="159">
        <f>SUMPRODUCT(--WEEKDAY(C$3:AG$3,2)&lt;6,--((C34:AG34="DM"))+(C34:AG34="CS1")+((C34:AG34="CS2"))+(C34:AG34="SB1")+(C34:AG34="AE")+(C34:AG34="EM"))</f>
        <v>0</v>
      </c>
      <c r="AQ34" s="104"/>
      <c r="AR34" s="104">
        <f>SUMPRODUCT(--WEEKDAY(C$3:AG$3,2)&gt;5,--((C34:AG34="DM"))+(C34:AG34="CS1")+((C34:AG34="CS2"))+(C34:AG34="SB1")+(C34:AG34="AE")+(C34:AG34="EM"))</f>
        <v>0</v>
      </c>
      <c r="AS34" s="104"/>
      <c r="AT34" s="104">
        <f>(AP34-AQ34)/2+(AR34-AS34)</f>
        <v>0</v>
      </c>
      <c r="AU34" s="104">
        <f>AH34+AI34+AJ34+AK34+AM34+AN34</f>
        <v>2</v>
      </c>
      <c r="AV34" s="104">
        <f>BF34+BG34+BI34+BD34+BB34+AZ34+BK34</f>
        <v>12</v>
      </c>
      <c r="AW34" s="104" t="e">
        <f>AT34+AX34</f>
        <v>#VALUE!</v>
      </c>
      <c r="AX34" s="159" t="e">
        <f>(BI34*('Setting key Duty'!$I$8+'Setting key Duty'!$I$12))+(BG34*'Setting key Duty'!$I$9)+(BB34*('Setting key Duty'!$I$13+'Setting key Duty'!$I$9))+(AZ34*('Setting key Duty'!$I$13+'Setting key Duty'!$I$12+'Setting key Duty'!$I$11))+(BD34*('Setting key Duty'!$I$8+'Setting key Duty'!$I$9+'Setting key Duty'!$I$12))</f>
        <v>#VALUE!</v>
      </c>
      <c r="AY34" s="159">
        <f>COUNTIF(C34:AE34,"*BRT*")</f>
        <v>0</v>
      </c>
      <c r="AZ34" s="159">
        <f>COUNTIF(A34:AH34,"*$BTP*")</f>
        <v>0</v>
      </c>
      <c r="BA34" s="159" t="e">
        <f>AZ34*('Setting key Duty'!$I$13+'Setting key Duty'!$I$12+'Setting key Duty'!$I$11)</f>
        <v>#VALUE!</v>
      </c>
      <c r="BB34" s="159">
        <f>COUNTIF(A34:AH34,"*$L*")</f>
        <v>2</v>
      </c>
      <c r="BC34" s="159" t="e">
        <f>BB34*('Setting key Duty'!$I$13+'Setting key Duty'!$I$9)</f>
        <v>#VALUE!</v>
      </c>
      <c r="BD34" s="159">
        <f>COUNTIF(A34:AH34,"*$M*")</f>
        <v>3</v>
      </c>
      <c r="BE34" s="159">
        <f>BD34*('Setting key Duty'!$I$8+'Setting key Duty'!$I$9+'Setting key Duty'!$I$12)</f>
        <v>1.6875</v>
      </c>
      <c r="BF34" s="159">
        <f>COUNTIF(A34:AH34,"*$N*")</f>
        <v>0</v>
      </c>
      <c r="BG34" s="159">
        <f>COUNTIF(AF34:AH34,"*$PM*")</f>
        <v>0</v>
      </c>
      <c r="BH34" s="159">
        <f>BG34*('Setting key Duty'!$I$9)</f>
        <v>0</v>
      </c>
      <c r="BI34" s="159">
        <f>COUNTIF(A34:AH34,"*$AM*")</f>
        <v>2</v>
      </c>
      <c r="BJ34" s="159">
        <f>BI34*('Setting key Duty'!$I$12+'Setting key Duty'!$I$8)</f>
        <v>0.875</v>
      </c>
      <c r="BK34" s="159">
        <f>COUNTIF(C34:AH34,"*$FC*")</f>
        <v>5</v>
      </c>
      <c r="BL34" s="159">
        <f>BK34*('Setting key Duty'!$J$11+'Setting key Duty'!$I$8)</f>
        <v>0.625</v>
      </c>
      <c r="BM34" s="159">
        <f>COUNTIF($C34:$AE34,BM$4)</f>
        <v>0</v>
      </c>
      <c r="BN34" s="159">
        <f>COUNTIF($C34:$AE34,BN$4)</f>
        <v>0</v>
      </c>
      <c r="BO34" s="159">
        <f>COUNTIF($C34:$AE34,BO$4)</f>
        <v>0</v>
      </c>
      <c r="BP34" s="160"/>
    </row>
    <row r="35" ht="19.5" customHeight="1" spans="1:68">
      <c r="A35" s="19"/>
      <c r="B35" s="14" t="s">
        <v>432</v>
      </c>
      <c r="C35" s="186"/>
      <c r="E35" s="186"/>
      <c r="G35" s="186" t="s">
        <v>56</v>
      </c>
      <c r="I35" s="186"/>
      <c r="J35" s="186" t="s">
        <v>56</v>
      </c>
      <c r="L35" s="186" t="s">
        <v>433</v>
      </c>
      <c r="M35" s="186" t="s">
        <v>433</v>
      </c>
      <c r="N35" s="186" t="s">
        <v>47</v>
      </c>
      <c r="O35" s="186" t="s">
        <v>430</v>
      </c>
      <c r="P35" s="186" t="s">
        <v>56</v>
      </c>
      <c r="Q35" s="186"/>
      <c r="R35" s="186"/>
      <c r="S35" s="155" t="s">
        <v>410</v>
      </c>
      <c r="U35" s="186" t="s">
        <v>62</v>
      </c>
      <c r="V35" s="186"/>
      <c r="W35" s="186" t="s">
        <v>62</v>
      </c>
      <c r="X35" s="186"/>
      <c r="Y35" s="186"/>
      <c r="Z35" s="186" t="s">
        <v>434</v>
      </c>
      <c r="AA35" s="186" t="s">
        <v>434</v>
      </c>
      <c r="AB35" s="186" t="s">
        <v>434</v>
      </c>
      <c r="AC35" s="186" t="s">
        <v>434</v>
      </c>
      <c r="AD35" s="186" t="s">
        <v>434</v>
      </c>
      <c r="AF35" s="186"/>
      <c r="AG35" s="186"/>
      <c r="AH35" s="157">
        <f>COUNTIF($C35:$AE35,AH$4)</f>
        <v>0</v>
      </c>
      <c r="AI35" s="158">
        <f>COUNTIF($C35:$AE35,AI$4)</f>
        <v>0</v>
      </c>
      <c r="AJ35" s="157">
        <f>COUNTIF($C35:$AE35,AJ$4)</f>
        <v>0</v>
      </c>
      <c r="AK35" s="159">
        <f>COUNTIF($C35:$AE35,AK$4)</f>
        <v>0</v>
      </c>
      <c r="AL35" s="159">
        <f>COUNTIF($C35:$AE35,AL$4)</f>
        <v>3</v>
      </c>
      <c r="AM35" s="159">
        <f>COUNTIF($C35:$AE35,AM$4)</f>
        <v>2</v>
      </c>
      <c r="AN35" s="159">
        <f>COUNTIF($C35:$AE35,AN$4)</f>
        <v>0</v>
      </c>
      <c r="AO35" s="104"/>
      <c r="AP35" s="159">
        <f>SUMPRODUCT(--WEEKDAY(C$3:AG$3,2)&lt;6,--((C35:AG35="DM"))+(C35:AG35="CS1")+((C35:AG35="CS2"))+(C35:AG35="SB1")+(C35:AG35="AE")+(C35:AG35="EM"))</f>
        <v>0</v>
      </c>
      <c r="AQ35" s="104"/>
      <c r="AR35" s="104">
        <f>SUMPRODUCT(--WEEKDAY(C$3:AG$3,2)&gt;5,--((C35:AG35="DM"))+(C35:AG35="CS1")+((C35:AG35="CS2"))+(C35:AG35="SB1")+(C35:AG35="AE")+(C35:AG35="EM"))</f>
        <v>0</v>
      </c>
      <c r="AS35" s="104"/>
      <c r="AT35" s="104">
        <f>(AP35-AQ35)/2+(AR35-AS35)</f>
        <v>0</v>
      </c>
      <c r="AU35" s="104">
        <f>AH35+AI35+AJ35+AK35+AM35+AN35</f>
        <v>2</v>
      </c>
      <c r="AV35" s="104">
        <f>BF35+BG35+BI35+BD35+BB35+AZ35+BK35</f>
        <v>9</v>
      </c>
      <c r="AW35" s="104" t="e">
        <f>AT35+AX35</f>
        <v>#VALUE!</v>
      </c>
      <c r="AX35" s="159" t="e">
        <f>(BI35*('Setting key Duty'!$I$8+'Setting key Duty'!$I$12))+(BG35*'Setting key Duty'!$I$9)+(BB35*('Setting key Duty'!$I$13+'Setting key Duty'!$I$9))+(AZ35*('Setting key Duty'!$I$13+'Setting key Duty'!$I$12+'Setting key Duty'!$I$11))+(BD35*('Setting key Duty'!$I$8+'Setting key Duty'!$I$9+'Setting key Duty'!$I$12))</f>
        <v>#VALUE!</v>
      </c>
      <c r="AY35" s="159">
        <f>COUNTIF(C35:AE35,"*BRT*")</f>
        <v>0</v>
      </c>
      <c r="AZ35" s="159">
        <f>COUNTIF(A35:AH35,"*$BTP*")</f>
        <v>1</v>
      </c>
      <c r="BA35" s="159" t="e">
        <f>AZ35*('Setting key Duty'!$I$13+'Setting key Duty'!$I$12+'Setting key Duty'!$I$11)</f>
        <v>#VALUE!</v>
      </c>
      <c r="BB35" s="159">
        <f>COUNTIF(A35:AH35,"*$L*")</f>
        <v>2</v>
      </c>
      <c r="BC35" s="159" t="e">
        <f>BB35*('Setting key Duty'!$I$13+'Setting key Duty'!$I$9)</f>
        <v>#VALUE!</v>
      </c>
      <c r="BD35" s="159">
        <f>COUNTIF(A35:AH35,"*$M*")</f>
        <v>0</v>
      </c>
      <c r="BE35" s="159">
        <f>BD35*('Setting key Duty'!$I$8+'Setting key Duty'!$I$9+'Setting key Duty'!$I$12)</f>
        <v>0</v>
      </c>
      <c r="BF35" s="159">
        <f>COUNTIF(A35:AH35,"*$N*")</f>
        <v>0</v>
      </c>
      <c r="BG35" s="159">
        <f>COUNTIF(AF35:AH35,"*$PM*")</f>
        <v>0</v>
      </c>
      <c r="BH35" s="159">
        <f>BG35*('Setting key Duty'!$I$9)</f>
        <v>0</v>
      </c>
      <c r="BI35" s="159">
        <f>COUNTIF(A35:AH35,"*$AM*")</f>
        <v>1</v>
      </c>
      <c r="BJ35" s="159">
        <f>BI35*('Setting key Duty'!$I$12+'Setting key Duty'!$I$8)</f>
        <v>0.4375</v>
      </c>
      <c r="BK35" s="159">
        <f>COUNTIF(C35:AH35,"*$FC*")</f>
        <v>5</v>
      </c>
      <c r="BL35" s="159">
        <f>BK35*('Setting key Duty'!$J$11+'Setting key Duty'!$I$8)</f>
        <v>0.625</v>
      </c>
      <c r="BM35" s="159">
        <f>COUNTIF($C35:$AE35,BM$4)</f>
        <v>0</v>
      </c>
      <c r="BN35" s="159">
        <f>COUNTIF($C35:$AE35,BN$4)</f>
        <v>0</v>
      </c>
      <c r="BO35" s="159">
        <f>COUNTIF($C35:$AE35,BO$4)</f>
        <v>1</v>
      </c>
      <c r="BP35" s="160"/>
    </row>
    <row r="36" ht="19.5" customHeight="1" spans="1:68">
      <c r="A36" s="19"/>
      <c r="B36" s="14"/>
      <c r="C36" s="186"/>
      <c r="D36" s="186"/>
      <c r="E36" s="186"/>
      <c r="F36" s="186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20"/>
      <c r="T36" s="186"/>
      <c r="U36" s="186"/>
      <c r="V36" s="186"/>
      <c r="W36" s="186"/>
      <c r="X36" s="20"/>
      <c r="Y36" s="186"/>
      <c r="Z36" s="186"/>
      <c r="AA36" s="186"/>
      <c r="AB36" s="186"/>
      <c r="AC36" s="186"/>
      <c r="AD36" s="186"/>
      <c r="AE36" s="186"/>
      <c r="AF36" s="186"/>
      <c r="AG36" s="186"/>
      <c r="AH36" s="157">
        <f>COUNTIF($C36:$AG36,AH$4)</f>
        <v>0</v>
      </c>
      <c r="AI36" s="158">
        <f>COUNTIF($C36:$AG36,AI$4)</f>
        <v>0</v>
      </c>
      <c r="AJ36" s="157">
        <f>COUNTIF($C36:$AG36,AJ$4)</f>
        <v>0</v>
      </c>
      <c r="AK36" s="159">
        <f>COUNTIF($C36:$AG36,AK$4)</f>
        <v>0</v>
      </c>
      <c r="AL36" s="159">
        <f>COUNTIF($C36:$AG36,AL$4)</f>
        <v>0</v>
      </c>
      <c r="AM36" s="159">
        <f>COUNTIF($C36:$AG36,AM$4)</f>
        <v>0</v>
      </c>
      <c r="AN36" s="159">
        <f>COUNTIF($C36:$AG36,AN$4)</f>
        <v>0</v>
      </c>
      <c r="AO36" s="104"/>
      <c r="AP36" s="159">
        <f>SUMPRODUCT(--WEEKDAY(C$3:AG$3,2)&lt;6,--((C36:AG36="DM"))+(C36:AG36="CS1")+((C36:AG36="CS2"))+(C36:AG36="SB1")+(C36:AG36="AE")+(C36:AG36="EM"))</f>
        <v>0</v>
      </c>
      <c r="AQ36" s="104"/>
      <c r="AR36" s="104">
        <f>SUMPRODUCT(--WEEKDAY(C$3:AG$3,2)&gt;5,--((C36:AG36="DM"))+(C36:AG36="CS1")+((C36:AG36="CS2"))+(C36:AG36="SB1")+(C36:AG36="AE")+(C36:AG36="EM"))</f>
        <v>0</v>
      </c>
      <c r="AS36" s="104"/>
      <c r="AT36" s="104">
        <f>(AP36-AQ36)/2+(AR36-AS36)</f>
        <v>0</v>
      </c>
      <c r="AU36" s="104">
        <f>AH36+AI36+AJ36+AK36+AM36+AN36</f>
        <v>0</v>
      </c>
      <c r="AV36" s="104">
        <f>BF36+BG36+BI36+BD36+BB36+AZ36+BK36</f>
        <v>0</v>
      </c>
      <c r="AW36" s="104" t="e">
        <f>AT36+AX36</f>
        <v>#VALUE!</v>
      </c>
      <c r="AX36" s="159" t="e">
        <f>(BI36*('Setting key Duty'!$I$8+'Setting key Duty'!$I$12))+(BG36*'Setting key Duty'!$I$9)+(BB36*('Setting key Duty'!$I$13+'Setting key Duty'!$I$9))+(AZ36*('Setting key Duty'!$I$13+'Setting key Duty'!$I$12+'Setting key Duty'!$I$11))+(BD36*('Setting key Duty'!$I$8+'Setting key Duty'!$I$9+'Setting key Duty'!$I$12))</f>
        <v>#VALUE!</v>
      </c>
      <c r="AY36" s="159">
        <f>COUNTIF(C36:AG36,"*BRT*")</f>
        <v>0</v>
      </c>
      <c r="AZ36" s="159">
        <f>COUNTIF(D36:AH36,"*$BTP*")</f>
        <v>0</v>
      </c>
      <c r="BA36" s="159" t="e">
        <f>AZ36*('Setting key Duty'!$I$13+'Setting key Duty'!$I$12+'Setting key Duty'!$I$11)</f>
        <v>#VALUE!</v>
      </c>
      <c r="BB36" s="159">
        <f>COUNTIF(D36:AH36,"*$L*")</f>
        <v>0</v>
      </c>
      <c r="BC36" s="159" t="e">
        <f>BB36*('Setting key Duty'!$I$13+'Setting key Duty'!$I$9)</f>
        <v>#VALUE!</v>
      </c>
      <c r="BD36" s="159">
        <f>COUNTIF(D36:AH36,"*$M*")</f>
        <v>0</v>
      </c>
      <c r="BE36" s="159">
        <f>BD36*('Setting key Duty'!$I$8+'Setting key Duty'!$I$9+'Setting key Duty'!$I$12)</f>
        <v>0</v>
      </c>
      <c r="BF36" s="159">
        <f>COUNTIF(D36:AH36,"*$N*")</f>
        <v>0</v>
      </c>
      <c r="BG36" s="159">
        <f>COUNTIF(D36:AH36,"*$PM*")</f>
        <v>0</v>
      </c>
      <c r="BH36" s="159">
        <f>BG36*('Setting key Duty'!$I$9)</f>
        <v>0</v>
      </c>
      <c r="BI36" s="159">
        <f>COUNTIF(D36:AH36,"*$AM*")</f>
        <v>0</v>
      </c>
      <c r="BJ36" s="159">
        <f>BI36*('Setting key Duty'!$I$12+'Setting key Duty'!$I$8)</f>
        <v>0</v>
      </c>
      <c r="BK36" s="159">
        <f>COUNTIF(C36:AH36,"*$FC*")</f>
        <v>0</v>
      </c>
      <c r="BL36" s="159">
        <f>BK36*('Setting key Duty'!$J$11+'Setting key Duty'!$I$8)</f>
        <v>0</v>
      </c>
      <c r="BM36" s="159">
        <f>COUNTIF($C36:$AG36,BM$4)</f>
        <v>0</v>
      </c>
      <c r="BN36" s="159">
        <f>COUNTIF($C36:$AG36,BN$4)</f>
        <v>0</v>
      </c>
      <c r="BO36" s="159">
        <f>COUNTIF($C36:$AG36,BO$4)</f>
        <v>0</v>
      </c>
      <c r="BP36" s="160"/>
    </row>
    <row r="37" ht="19.5" customHeight="1" spans="1:68">
      <c r="A37" s="19"/>
      <c r="B37" s="189" t="s">
        <v>228</v>
      </c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  <c r="AA37" s="186"/>
      <c r="AB37" s="186"/>
      <c r="AC37" s="186"/>
      <c r="AD37" s="186"/>
      <c r="AE37" s="186"/>
      <c r="AF37" s="186"/>
      <c r="AG37" s="186"/>
      <c r="AH37" s="157">
        <f>COUNTIF($C37:$AG37,AH$4)</f>
        <v>0</v>
      </c>
      <c r="AI37" s="158">
        <f>COUNTIF($C37:$AG37,AI$4)</f>
        <v>0</v>
      </c>
      <c r="AJ37" s="157">
        <f>COUNTIF($C37:$AG37,AJ$4)</f>
        <v>0</v>
      </c>
      <c r="AK37" s="191">
        <f>COUNTIF($C37:$AG37,AK$4)</f>
        <v>0</v>
      </c>
      <c r="AL37" s="191">
        <f>COUNTIF($C37:$AG37,AL$4)</f>
        <v>0</v>
      </c>
      <c r="AM37" s="191">
        <f>COUNTIF($C37:$AG37,AM$4)</f>
        <v>0</v>
      </c>
      <c r="AN37" s="191">
        <f>COUNTIF($C37:$AG37,AN$4)</f>
        <v>0</v>
      </c>
      <c r="AO37" s="192"/>
      <c r="AP37" s="159">
        <f>SUMPRODUCT(--WEEKDAY(C$3:AG$3,2)&lt;6,--((C37:AG37="DM"))+(C37:AG37="CS1")+((C37:AG37="CS2"))+(C37:AG37="SB1")+(C37:AG37="AE")+(C37:AG37="EM"))</f>
        <v>0</v>
      </c>
      <c r="AQ37" s="192"/>
      <c r="AR37" s="104">
        <f>SUMPRODUCT(--WEEKDAY(C$3:AG$3,2)&gt;5,--((C37:AG37="DM"))+(C37:AG37="CS1")+((C37:AG37="CS2"))+(C37:AG37="SB1")+(C37:AG37="AE")+(C37:AG37="EM"))</f>
        <v>0</v>
      </c>
      <c r="AS37" s="192"/>
      <c r="AT37" s="192">
        <f>(AP37-AQ37)/2+(AR37-AS37)</f>
        <v>0</v>
      </c>
      <c r="AU37" s="192">
        <f>AH37+AI37+AJ37+AK37+AM37+AN37</f>
        <v>0</v>
      </c>
      <c r="AV37" s="104">
        <f>BF37+BG37+BI37+BD37+BB37+AZ37+BK37</f>
        <v>0</v>
      </c>
      <c r="AW37" s="104" t="e">
        <f>AT37+AX37</f>
        <v>#VALUE!</v>
      </c>
      <c r="AX37" s="159" t="e">
        <f>(BI37*('Setting key Duty'!$I$8+'Setting key Duty'!$I$12))+(BG37*'Setting key Duty'!$I$9)+(BB37*('Setting key Duty'!$I$13+'Setting key Duty'!$I$9))+(AZ37*('Setting key Duty'!$I$13+'Setting key Duty'!$I$12+'Setting key Duty'!$I$11))+(BD37*('Setting key Duty'!$I$8+'Setting key Duty'!$I$9+'Setting key Duty'!$I$12))</f>
        <v>#VALUE!</v>
      </c>
      <c r="AY37" s="159">
        <f>COUNTIF(C37:AG37,"*BRT*")</f>
        <v>0</v>
      </c>
      <c r="AZ37" s="159">
        <f>COUNTIF(D37:AH37,"*$BTP*")</f>
        <v>0</v>
      </c>
      <c r="BA37" s="159" t="e">
        <f>AZ37*('Setting key Duty'!$I$13+'Setting key Duty'!$I$12+'Setting key Duty'!$I$11)</f>
        <v>#VALUE!</v>
      </c>
      <c r="BB37" s="159">
        <f>COUNTIF(D37:AH37,"*$L*")</f>
        <v>0</v>
      </c>
      <c r="BC37" s="159" t="e">
        <f>BB37*('Setting key Duty'!$I$13+'Setting key Duty'!$I$9)</f>
        <v>#VALUE!</v>
      </c>
      <c r="BD37" s="159">
        <f>COUNTIF(D37:AH37,"*$M*")</f>
        <v>0</v>
      </c>
      <c r="BE37" s="159">
        <f>BD37*('Setting key Duty'!$I$8+'Setting key Duty'!$I$9+'Setting key Duty'!$I$12)</f>
        <v>0</v>
      </c>
      <c r="BF37" s="159">
        <f>COUNTIF(D37:AH37,"*$N*")</f>
        <v>0</v>
      </c>
      <c r="BG37" s="159">
        <f>COUNTIF(D37:AH37,"*$PM*")</f>
        <v>0</v>
      </c>
      <c r="BH37" s="159">
        <f>BG37*('Setting key Duty'!$I$9)</f>
        <v>0</v>
      </c>
      <c r="BI37" s="159">
        <f>COUNTIF(D37:AH37,"*$AM*")</f>
        <v>0</v>
      </c>
      <c r="BJ37" s="159">
        <f>BI37*('Setting key Duty'!$I$12+'Setting key Duty'!$I$8)</f>
        <v>0</v>
      </c>
      <c r="BK37" s="159">
        <f>COUNTIF(C37:AH37,"*$FC*")</f>
        <v>0</v>
      </c>
      <c r="BL37" s="159">
        <f>BK37*('Setting key Duty'!$J$11+'Setting key Duty'!$I$8)</f>
        <v>0</v>
      </c>
      <c r="BM37" s="191">
        <f>COUNTIF($C37:$AG37,BM$4)</f>
        <v>0</v>
      </c>
      <c r="BN37" s="191">
        <f>COUNTIF($C37:$AG37,BN$4)</f>
        <v>0</v>
      </c>
      <c r="BO37" s="191">
        <f>COUNTIF($C37:$AG37,BO$4)</f>
        <v>0</v>
      </c>
      <c r="BP37" s="193"/>
    </row>
    <row r="38" ht="19.5" customHeight="1" spans="1:68">
      <c r="A38" s="19"/>
      <c r="B38" s="194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7"/>
      <c r="AI38" s="198"/>
      <c r="AJ38" s="197"/>
      <c r="AK38" s="199"/>
      <c r="AL38" s="199"/>
      <c r="AM38" s="199"/>
      <c r="AN38" s="199"/>
      <c r="AO38" s="200"/>
      <c r="AP38" s="200"/>
      <c r="AQ38" s="200"/>
      <c r="AR38" s="200">
        <f>SUMPRODUCT(--WEEKDAY(C$3:AG$3,2)&gt;5,--((C38:AG38="DM"))+(C38:AG38="CS1")+((C38:AG38="CS2"))+(C38:AG38="SB1")+(C38:AG38="AE")+(C38:AG38="EM"))</f>
        <v>0</v>
      </c>
      <c r="AS38" s="200"/>
      <c r="AT38" s="200">
        <f>(AP38-AQ38)/2+(AR38-AS38)</f>
        <v>0</v>
      </c>
      <c r="AU38" s="200"/>
      <c r="AV38" s="200"/>
      <c r="AW38" s="200"/>
      <c r="AX38" s="199"/>
      <c r="AY38" s="199"/>
      <c r="AZ38" s="199"/>
      <c r="BA38" s="199"/>
      <c r="BB38" s="199"/>
      <c r="BC38" s="199"/>
      <c r="BD38" s="199"/>
      <c r="BE38" s="199"/>
      <c r="BF38" s="199"/>
      <c r="BG38" s="199"/>
      <c r="BH38" s="199"/>
      <c r="BI38" s="199"/>
      <c r="BJ38" s="199"/>
      <c r="BK38" s="199"/>
      <c r="BL38" s="199"/>
      <c r="BM38" s="199"/>
      <c r="BN38" s="199"/>
      <c r="BO38" s="199"/>
      <c r="BP38" s="201"/>
    </row>
    <row r="39" ht="19.5" customHeight="1" spans="1:68">
      <c r="A39" s="19"/>
      <c r="B39" s="202" t="s">
        <v>48</v>
      </c>
      <c r="C39" s="203" t="str">
        <f>VLOOKUP("DM",C4:C37,1,FALSE)</f>
        <v>DM</v>
      </c>
      <c r="D39" s="203" t="str">
        <f>VLOOKUP("DM",D4:D37,1,FALSE)</f>
        <v>DM</v>
      </c>
      <c r="E39" s="203" t="str">
        <f>VLOOKUP("DM",E4:E37,1,FALSE)</f>
        <v>DM</v>
      </c>
      <c r="F39" s="203" t="str">
        <f>VLOOKUP("DM",F4:F37,1,FALSE)</f>
        <v>DM</v>
      </c>
      <c r="G39" s="203" t="str">
        <f>VLOOKUP("DM",G4:G37,1,FALSE)</f>
        <v>DM</v>
      </c>
      <c r="H39" s="203" t="str">
        <f>VLOOKUP("DM",H4:H37,1,FALSE)</f>
        <v>DM</v>
      </c>
      <c r="I39" s="203" t="str">
        <f>VLOOKUP("DM",I4:I37,1,FALSE)</f>
        <v>DM</v>
      </c>
      <c r="J39" s="203" t="str">
        <f>VLOOKUP("DM",J4:J37,1,FALSE)</f>
        <v>DM</v>
      </c>
      <c r="K39" s="203" t="str">
        <f>VLOOKUP("DM",K4:K37,1,FALSE)</f>
        <v>DM</v>
      </c>
      <c r="L39" s="203" t="str">
        <f>VLOOKUP("DM",L4:L37,1,FALSE)</f>
        <v>DM</v>
      </c>
      <c r="M39" s="203" t="str">
        <f>VLOOKUP("DM",M4:M37,1,FALSE)</f>
        <v>DM</v>
      </c>
      <c r="N39" s="203" t="str">
        <f>VLOOKUP("DM",N4:N37,1,FALSE)</f>
        <v>DM</v>
      </c>
      <c r="O39" s="203" t="str">
        <f>VLOOKUP("DM",O4:O37,1,FALSE)</f>
        <v>DM</v>
      </c>
      <c r="P39" s="203" t="str">
        <f>VLOOKUP("DM",P4:P37,1,FALSE)</f>
        <v>DM</v>
      </c>
      <c r="Q39" s="203" t="str">
        <f>VLOOKUP("DM",Q4:Q37,1,FALSE)</f>
        <v>DM</v>
      </c>
      <c r="R39" s="203" t="str">
        <f>VLOOKUP("DM",R4:R37,1,FALSE)</f>
        <v>DM</v>
      </c>
      <c r="S39" s="203" t="str">
        <f>VLOOKUP("DM",S4:S37,1,FALSE)</f>
        <v>DM</v>
      </c>
      <c r="T39" s="203" t="str">
        <f>VLOOKUP("DM",T4:T37,1,FALSE)</f>
        <v>DM</v>
      </c>
      <c r="U39" s="203" t="str">
        <f>VLOOKUP("DM",U4:U37,1,FALSE)</f>
        <v>DM</v>
      </c>
      <c r="V39" s="203" t="str">
        <f>VLOOKUP("DM",V4:V37,1,FALSE)</f>
        <v>DM</v>
      </c>
      <c r="W39" s="203" t="str">
        <f>VLOOKUP("DM",W4:W37,1,FALSE)</f>
        <v>DM</v>
      </c>
      <c r="X39" s="203" t="str">
        <f>VLOOKUP("DM",X4:X37,1,FALSE)</f>
        <v>DM</v>
      </c>
      <c r="Y39" s="203" t="str">
        <f>VLOOKUP("DM",Y4:Y37,1,FALSE)</f>
        <v>DM</v>
      </c>
      <c r="Z39" s="203" t="str">
        <f>VLOOKUP("DM",Z4:Z37,1,FALSE)</f>
        <v>DM</v>
      </c>
      <c r="AA39" s="203" t="str">
        <f>VLOOKUP("DM",AA4:AA37,1,FALSE)</f>
        <v>DM</v>
      </c>
      <c r="AB39" s="203" t="str">
        <f>VLOOKUP("DM",AB4:AB37,1,FALSE)</f>
        <v>DM</v>
      </c>
      <c r="AC39" s="203" t="str">
        <f>VLOOKUP("DM",AC4:AC37,1,FALSE)</f>
        <v>DM</v>
      </c>
      <c r="AD39" s="203" t="str">
        <f>VLOOKUP("DM",AD4:AD37,1,FALSE)</f>
        <v>DM</v>
      </c>
      <c r="AE39" s="203" t="str">
        <f>VLOOKUP("DM",AE4:AE37,1,FALSE)</f>
        <v>DM</v>
      </c>
      <c r="AF39" s="203" t="str">
        <f>VLOOKUP("DM",AF4:AF37,1,FALSE)</f>
        <v>DM</v>
      </c>
      <c r="AG39" s="203" t="e">
        <f>VLOOKUP("DM",AG4:AG37,1,FALSE)</f>
        <v>#N/A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 t="e">
        <f>LTE()</f>
        <v>#NAME?</v>
      </c>
      <c r="B40" s="204" t="s">
        <v>44</v>
      </c>
      <c r="C40" s="203" t="str">
        <f>VLOOKUP("CS1",C5:C37,1,FALSE)</f>
        <v>CS1</v>
      </c>
      <c r="D40" s="203" t="str">
        <f>VLOOKUP("CS1",D5:D37,1,FALSE)</f>
        <v>CS1</v>
      </c>
      <c r="E40" s="203" t="str">
        <f>VLOOKUP("CS1",E5:E37,1,FALSE)</f>
        <v>CS1</v>
      </c>
      <c r="F40" s="203" t="str">
        <f>VLOOKUP("CS1",F5:F37,1,FALSE)</f>
        <v>CS1</v>
      </c>
      <c r="G40" s="203" t="str">
        <f>VLOOKUP("CS1",G5:G37,1,FALSE)</f>
        <v>CS1</v>
      </c>
      <c r="H40" s="203" t="str">
        <f>VLOOKUP("CS1",H5:H37,1,FALSE)</f>
        <v>CS1</v>
      </c>
      <c r="I40" s="203" t="str">
        <f>VLOOKUP("CS1",I5:I37,1,FALSE)</f>
        <v>CS1</v>
      </c>
      <c r="J40" s="203" t="str">
        <f>VLOOKUP("CS1",J5:J37,1,FALSE)</f>
        <v>CS1</v>
      </c>
      <c r="K40" s="203" t="str">
        <f>VLOOKUP("CS1",K5:K37,1,FALSE)</f>
        <v>CS1</v>
      </c>
      <c r="L40" s="203" t="str">
        <f>VLOOKUP("CS1",L5:L37,1,FALSE)</f>
        <v>CS1</v>
      </c>
      <c r="M40" s="203" t="str">
        <f>VLOOKUP("CS1",M5:M37,1,FALSE)</f>
        <v>CS1</v>
      </c>
      <c r="N40" s="203" t="str">
        <f>VLOOKUP("CS1",N5:N37,1,FALSE)</f>
        <v>CS1</v>
      </c>
      <c r="O40" s="203" t="str">
        <f>VLOOKUP("CS1",O5:O37,1,FALSE)</f>
        <v>CS1</v>
      </c>
      <c r="P40" s="203" t="str">
        <f>VLOOKUP("CS1",P6:P37,1,FALSE)</f>
        <v>CS1</v>
      </c>
      <c r="Q40" s="203" t="str">
        <f>VLOOKUP("CS1",Q5:Q37,1,FALSE)</f>
        <v>CS1</v>
      </c>
      <c r="R40" s="203" t="str">
        <f>VLOOKUP("CS1",R6:R37,1,FALSE)</f>
        <v>CS1</v>
      </c>
      <c r="S40" s="203" t="str">
        <f>VLOOKUP("CS1",S5:S37,1,FALSE)</f>
        <v>CS1</v>
      </c>
      <c r="T40" s="203" t="str">
        <f>VLOOKUP("CS1",T5:T37,1,FALSE)</f>
        <v>CS1</v>
      </c>
      <c r="U40" s="203" t="str">
        <f>VLOOKUP("CS1",U5:U37,1,FALSE)</f>
        <v>CS1</v>
      </c>
      <c r="V40" s="203" t="str">
        <f>VLOOKUP("CS1",V5:V37,1,FALSE)</f>
        <v>CS1</v>
      </c>
      <c r="W40" s="203" t="str">
        <f>VLOOKUP("CS1",W5:W37,1,FALSE)</f>
        <v>CS1</v>
      </c>
      <c r="X40" s="203" t="str">
        <f>VLOOKUP("CS1",X6:X37,1,FALSE)</f>
        <v>CS1</v>
      </c>
      <c r="Y40" s="203" t="str">
        <f>VLOOKUP("CS1",Y6:Y37,1,FALSE)</f>
        <v>CS1</v>
      </c>
      <c r="Z40" s="203" t="str">
        <f>VLOOKUP("CS1",Z5:Z37,1,FALSE)</f>
        <v>CS1</v>
      </c>
      <c r="AA40" s="203" t="str">
        <f>VLOOKUP("CS1",AA5:AA37,1,FALSE)</f>
        <v>CS1</v>
      </c>
      <c r="AB40" s="203" t="str">
        <f>VLOOKUP("CS1",AB5:AB37,1,FALSE)</f>
        <v>CS1</v>
      </c>
      <c r="AC40" s="203" t="str">
        <f>VLOOKUP("CS1",AC5:AC37,1,FALSE)</f>
        <v>CS1</v>
      </c>
      <c r="AD40" s="203" t="str">
        <f>VLOOKUP("CS1",AD5:AD37,1,FALSE)</f>
        <v>CS1</v>
      </c>
      <c r="AE40" s="203" t="str">
        <f>VLOOKUP("CS1",AE5:AE37,1,FALSE)</f>
        <v>CS1</v>
      </c>
      <c r="AF40" s="203" t="str">
        <f>VLOOKUP("CS1",AF5:AF37,1,FALSE)</f>
        <v>CS1</v>
      </c>
      <c r="AG40" s="203" t="e">
        <f>VLOOKUP("CS1",AG5:AG37,1,FALSE)</f>
        <v>#N/A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  <row r="41" ht="19.5" customHeight="1" spans="1:68">
      <c r="A41" s="19"/>
      <c r="B41" s="205" t="s">
        <v>45</v>
      </c>
      <c r="C41" s="203" t="str">
        <f>VLOOKUP("CS2",C5:C37,1,FALSE)</f>
        <v>CS2</v>
      </c>
      <c r="D41" s="203" t="str">
        <f>VLOOKUP("CS2",D5:D37,1,FALSE)</f>
        <v>CS2</v>
      </c>
      <c r="E41" s="203" t="str">
        <f>VLOOKUP("CS2",E5:E37,1,FALSE)</f>
        <v>CS2</v>
      </c>
      <c r="F41" s="203" t="str">
        <f>VLOOKUP("CS2",F5:F37,1,FALSE)</f>
        <v>CS2</v>
      </c>
      <c r="G41" s="203" t="str">
        <f>VLOOKUP("CS2",G5:G37,1,FALSE)</f>
        <v>CS2</v>
      </c>
      <c r="H41" s="203" t="str">
        <f>VLOOKUP("CS2",H6:H37,1,FALSE)</f>
        <v>CS2</v>
      </c>
      <c r="I41" s="203" t="str">
        <f>VLOOKUP("CS2",I5:I37,1,FALSE)</f>
        <v>CS2</v>
      </c>
      <c r="J41" s="203" t="str">
        <f>VLOOKUP("CS2",J5:J37,1,FALSE)</f>
        <v>CS2</v>
      </c>
      <c r="K41" s="203" t="str">
        <f>VLOOKUP("CS2",K5:K37,1,FALSE)</f>
        <v>CS2</v>
      </c>
      <c r="L41" s="203" t="str">
        <f>VLOOKUP("CS2",L5:L37,1,FALSE)</f>
        <v>CS2</v>
      </c>
      <c r="M41" s="203" t="str">
        <f>VLOOKUP("CS2",M5:M37,1,FALSE)</f>
        <v>CS2</v>
      </c>
      <c r="N41" s="203" t="str">
        <f>VLOOKUP("CS2",N5:N37,1,FALSE)</f>
        <v>CS2</v>
      </c>
      <c r="O41" s="203" t="str">
        <f>VLOOKUP("CS2",O5:O37,1,FALSE)</f>
        <v>CS2</v>
      </c>
      <c r="P41" s="203" t="str">
        <f>VLOOKUP("CS2",P6:P37,1,FALSE)</f>
        <v>CS2</v>
      </c>
      <c r="Q41" s="203" t="str">
        <f>VLOOKUP("CS2",Q5:Q37,1,FALSE)</f>
        <v>CS2</v>
      </c>
      <c r="R41" s="203" t="str">
        <f>VLOOKUP("CS2",R6:R37,1,FALSE)</f>
        <v>CS2</v>
      </c>
      <c r="S41" s="203" t="str">
        <f>VLOOKUP("CS2",S5:S37,1,FALSE)</f>
        <v>CS2</v>
      </c>
      <c r="T41" s="203" t="str">
        <f>VLOOKUP("CS2",T5:T37,1,FALSE)</f>
        <v>CS2</v>
      </c>
      <c r="U41" s="203" t="str">
        <f>VLOOKUP("CS2",U5:U37,1,FALSE)</f>
        <v>CS2</v>
      </c>
      <c r="V41" s="203" t="str">
        <f>VLOOKUP("CS2",V5:V37,1,FALSE)</f>
        <v>CS2</v>
      </c>
      <c r="W41" s="203" t="str">
        <f>VLOOKUP("CS2",W5:W37,1,FALSE)</f>
        <v>CS2</v>
      </c>
      <c r="X41" s="203" t="str">
        <f>VLOOKUP("CS2",X6:X37,1,FALSE)</f>
        <v>CS2</v>
      </c>
      <c r="Y41" s="203" t="str">
        <f>VLOOKUP("CS2",Y6:Y37,1,FALSE)</f>
        <v>CS2</v>
      </c>
      <c r="Z41" s="203" t="str">
        <f>VLOOKUP("CS2",Z5:Z37,1,FALSE)</f>
        <v>CS2</v>
      </c>
      <c r="AA41" s="203" t="str">
        <f>VLOOKUP("CS2",AA5:AA37,1,FALSE)</f>
        <v>CS2</v>
      </c>
      <c r="AB41" s="203" t="str">
        <f>VLOOKUP("CS2",AB5:AB37,1,FALSE)</f>
        <v>CS2</v>
      </c>
      <c r="AC41" s="203" t="str">
        <f>VLOOKUP("CS2",AC5:AC37,1,FALSE)</f>
        <v>CS2</v>
      </c>
      <c r="AD41" s="203" t="str">
        <f>VLOOKUP("CS2",AD5:AD37,1,FALSE)</f>
        <v>CS2</v>
      </c>
      <c r="AE41" s="203" t="str">
        <f>VLOOKUP("CS2",AE5:AE37,1,FALSE)</f>
        <v>CS2</v>
      </c>
      <c r="AF41" s="203" t="str">
        <f>VLOOKUP("CS2",AF5:AF37,1,FALSE)</f>
        <v>CS2</v>
      </c>
      <c r="AG41" s="203" t="e">
        <f>VLOOKUP("CS2",AG5:AG37,1,FALSE)</f>
        <v>#N/A</v>
      </c>
      <c r="AH41" s="157"/>
      <c r="AI41" s="158"/>
      <c r="AJ41" s="157"/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0"/>
    </row>
    <row r="42" ht="19.5" customHeight="1" spans="1:68">
      <c r="A42" s="19"/>
      <c r="B42" s="206" t="s">
        <v>50</v>
      </c>
      <c r="C42" s="203" t="str">
        <f>VLOOKUP("SB1",C5:C37,1,FALSE)</f>
        <v>SB1</v>
      </c>
      <c r="D42" s="203" t="str">
        <f>VLOOKUP("SB1",D5:D37,1,FALSE)</f>
        <v>SB1</v>
      </c>
      <c r="E42" s="203" t="str">
        <f>VLOOKUP("SB1",E5:E37,1,FALSE)</f>
        <v>SB1</v>
      </c>
      <c r="F42" s="203" t="str">
        <f>VLOOKUP("SB1",F5:F37,1,FALSE)</f>
        <v>SB1</v>
      </c>
      <c r="G42" s="203" t="str">
        <f>VLOOKUP("SB1",G5:G37,1,FALSE)</f>
        <v>SB1</v>
      </c>
      <c r="H42" s="203" t="str">
        <f>VLOOKUP("SB1",H6:H37,1,FALSE)</f>
        <v>SB1</v>
      </c>
      <c r="I42" s="203" t="str">
        <f>VLOOKUP("SB1",I5:I37,1,FALSE)</f>
        <v>SB1</v>
      </c>
      <c r="J42" s="203" t="str">
        <f>VLOOKUP("SB1",J5:J37,1,FALSE)</f>
        <v>SB1</v>
      </c>
      <c r="K42" s="203" t="str">
        <f>VLOOKUP("SB1",K5:K37,1,FALSE)</f>
        <v>SB1</v>
      </c>
      <c r="L42" s="203" t="str">
        <f>VLOOKUP("SB1",L5:L37,1,FALSE)</f>
        <v>SB1</v>
      </c>
      <c r="M42" s="203" t="str">
        <f>VLOOKUP("SB1",M5:M37,1,FALSE)</f>
        <v>SB1</v>
      </c>
      <c r="N42" s="203" t="str">
        <f>VLOOKUP("SB1",N5:N37,1,FALSE)</f>
        <v>SB1</v>
      </c>
      <c r="O42" s="203" t="str">
        <f>VLOOKUP("SB1",O5:O37,1,FALSE)</f>
        <v>SB1</v>
      </c>
      <c r="P42" s="203" t="str">
        <f>VLOOKUP("SB1",P6:P37,1,FALSE)</f>
        <v>SB1</v>
      </c>
      <c r="Q42" s="203" t="str">
        <f>VLOOKUP("SB1",Q5:Q37,1,FALSE)</f>
        <v>SB1</v>
      </c>
      <c r="R42" s="203" t="str">
        <f>VLOOKUP("SB1",R6:R37,1,FALSE)</f>
        <v>SB1</v>
      </c>
      <c r="S42" s="203" t="str">
        <f>VLOOKUP("SB1",S5:S37,1,FALSE)</f>
        <v>SB1</v>
      </c>
      <c r="T42" s="203" t="str">
        <f>VLOOKUP("SB1",T5:T37,1,FALSE)</f>
        <v>SB1</v>
      </c>
      <c r="U42" s="203" t="str">
        <f>VLOOKUP("SB1",U5:U37,1,FALSE)</f>
        <v>SB1</v>
      </c>
      <c r="V42" s="203" t="str">
        <f>VLOOKUP("SB1",V5:V37,1,FALSE)</f>
        <v>SB1</v>
      </c>
      <c r="W42" s="203" t="e">
        <f>VLOOKUP("SB1",W5:W37,1,FALSE)</f>
        <v>#N/A</v>
      </c>
      <c r="X42" s="203" t="e">
        <f>VLOOKUP("SB1",X6:X37,1,FALSE)</f>
        <v>#N/A</v>
      </c>
      <c r="Y42" s="203" t="e">
        <f>VLOOKUP("SB1",Y6:Y37,1,FALSE)</f>
        <v>#N/A</v>
      </c>
      <c r="Z42" s="203" t="str">
        <f>VLOOKUP("SB1",Z5:Z37,1,FALSE)</f>
        <v>SB1</v>
      </c>
      <c r="AA42" s="203" t="str">
        <f>VLOOKUP("SB1",AA5:AA37,1,FALSE)</f>
        <v>SB1</v>
      </c>
      <c r="AB42" s="203" t="str">
        <f>VLOOKUP("SB1",AB5:AB37,1,FALSE)</f>
        <v>SB1</v>
      </c>
      <c r="AC42" s="203" t="str">
        <f>VLOOKUP("SB1",AC5:AC37,1,FALSE)</f>
        <v>SB1</v>
      </c>
      <c r="AD42" s="203" t="str">
        <f>VLOOKUP("SB1",AD5:AD37,1,FALSE)</f>
        <v>SB1</v>
      </c>
      <c r="AE42" s="203" t="str">
        <f>VLOOKUP("SB1",AE5:AE37,1,FALSE)</f>
        <v>SB1</v>
      </c>
      <c r="AF42" s="203" t="str">
        <f>VLOOKUP("SB1",AF5:AF37,1,FALSE)</f>
        <v>SB1</v>
      </c>
      <c r="AG42" s="203" t="e">
        <f>VLOOKUP("SB1",AG5:AG37,1,FALSE)</f>
        <v>#N/A</v>
      </c>
      <c r="AH42" s="157"/>
      <c r="AI42" s="158"/>
      <c r="AJ42" s="157"/>
      <c r="AK42" s="159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60"/>
    </row>
    <row r="43" ht="19.5" customHeight="1" spans="1:68">
      <c r="A43" s="19"/>
      <c r="B43" s="207" t="s">
        <v>56</v>
      </c>
      <c r="C43" s="203" t="str">
        <f>VLOOKUP("SB2",C5:C37,1,FALSE)</f>
        <v>SB2</v>
      </c>
      <c r="D43" s="203" t="str">
        <f>VLOOKUP("SB2",D5:D37,1,FALSE)</f>
        <v>SB2</v>
      </c>
      <c r="E43" s="203" t="str">
        <f>VLOOKUP("SB2",E5:E37,1,FALSE)</f>
        <v>SB2</v>
      </c>
      <c r="F43" s="203" t="str">
        <f>VLOOKUP("SB2",F5:F37,1,FALSE)</f>
        <v>SB2</v>
      </c>
      <c r="G43" s="203" t="str">
        <f>VLOOKUP("SB2",G5:G37,1,FALSE)</f>
        <v>SB2</v>
      </c>
      <c r="H43" s="203" t="str">
        <f>VLOOKUP("SB2",H6:H37,1,FALSE)</f>
        <v>SB2</v>
      </c>
      <c r="I43" s="203" t="str">
        <f>VLOOKUP("SB2",I5:I37,1,FALSE)</f>
        <v>SB2</v>
      </c>
      <c r="J43" s="203" t="str">
        <f>VLOOKUP("SB2",J5:J37,1,FALSE)</f>
        <v>SB2</v>
      </c>
      <c r="K43" s="203" t="str">
        <f>VLOOKUP("SB2",K5:K37,1,FALSE)</f>
        <v>SB2</v>
      </c>
      <c r="L43" s="203" t="str">
        <f>VLOOKUP("SB2",L5:L37,1,FALSE)</f>
        <v>SB2</v>
      </c>
      <c r="M43" s="203" t="str">
        <f>VLOOKUP("SB2",M5:M37,1,FALSE)</f>
        <v>SB2</v>
      </c>
      <c r="N43" s="203" t="str">
        <f>VLOOKUP("SB2",N5:N37,1,FALSE)</f>
        <v>SB2</v>
      </c>
      <c r="O43" s="203" t="str">
        <f>VLOOKUP("SB2",O5:O37,1,FALSE)</f>
        <v>SB2</v>
      </c>
      <c r="P43" s="203" t="str">
        <f>VLOOKUP("SB2",P6:P37,1,FALSE)</f>
        <v>SB2</v>
      </c>
      <c r="Q43" s="203" t="e">
        <f>VLOOKUP("SB2",Q5:Q37,1,FALSE)</f>
        <v>#N/A</v>
      </c>
      <c r="R43" s="203" t="e">
        <f>VLOOKUP("SB2",R6:R37,1,FALSE)</f>
        <v>#N/A</v>
      </c>
      <c r="S43" s="203" t="str">
        <f>VLOOKUP("SB2",S5:S37,1,FALSE)</f>
        <v>SB2</v>
      </c>
      <c r="T43" s="203" t="str">
        <f>VLOOKUP("SB2",T5:T37,1,FALSE)</f>
        <v>SB2</v>
      </c>
      <c r="U43" s="203" t="str">
        <f>VLOOKUP("SB2",U5:U37,1,FALSE)</f>
        <v>SB2</v>
      </c>
      <c r="V43" s="203" t="str">
        <f>VLOOKUP("SB2",V5:V37,1,FALSE)</f>
        <v>SB2</v>
      </c>
      <c r="W43" s="203" t="str">
        <f>VLOOKUP("SB2",W5:W37,1,FALSE)</f>
        <v>SB2</v>
      </c>
      <c r="X43" s="203" t="e">
        <f>VLOOKUP("SB2",X6:X37,1,FALSE)</f>
        <v>#N/A</v>
      </c>
      <c r="Y43" s="203" t="e">
        <f>VLOOKUP("SB2",Y6:Y37,1,FALSE)</f>
        <v>#N/A</v>
      </c>
      <c r="Z43" s="203" t="str">
        <f>VLOOKUP("SB2",Z5:Z37,1,FALSE)</f>
        <v>SB2</v>
      </c>
      <c r="AA43" s="203" t="str">
        <f>VLOOKUP("SB2",AA5:AA37,1,FALSE)</f>
        <v>SB2</v>
      </c>
      <c r="AB43" s="203" t="str">
        <f>VLOOKUP("SB2",AB5:AB37,1,FALSE)</f>
        <v>SB2</v>
      </c>
      <c r="AC43" s="203" t="str">
        <f>VLOOKUP("SB2",AC5:AC37,1,FALSE)</f>
        <v>SB2</v>
      </c>
      <c r="AD43" s="203" t="str">
        <f>VLOOKUP("SB2",AD5:AD37,1,FALSE)</f>
        <v>SB2</v>
      </c>
      <c r="AE43" s="203" t="e">
        <f>VLOOKUP("SB2",AE5:AE37,1,FALSE)</f>
        <v>#N/A</v>
      </c>
      <c r="AF43" s="203" t="str">
        <f>VLOOKUP("SB2",AF5:AF37,1,FALSE)</f>
        <v>SB2</v>
      </c>
      <c r="AG43" s="203" t="e">
        <f>VLOOKUP("SB2",AG5:AG37,1,FALSE)</f>
        <v>#N/A</v>
      </c>
      <c r="AH43" s="157"/>
      <c r="AI43" s="158"/>
      <c r="AJ43" s="157"/>
      <c r="AK43" s="159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60"/>
    </row>
    <row r="44" ht="19.5" customHeight="1" spans="1:68">
      <c r="A44" s="19"/>
      <c r="B44" s="208" t="s">
        <v>62</v>
      </c>
      <c r="C44" s="203" t="str">
        <f>VLOOKUP("AE",C5:C37,1,FALSE)</f>
        <v>AE</v>
      </c>
      <c r="D44" s="203" t="str">
        <f>VLOOKUP("AE",D5:D37,1,FALSE)</f>
        <v>AE</v>
      </c>
      <c r="E44" s="203" t="str">
        <f>VLOOKUP("AE",E5:E37,1,FALSE)</f>
        <v>AE</v>
      </c>
      <c r="F44" s="203" t="str">
        <f>VLOOKUP("AE",F5:F37,1,FALSE)</f>
        <v>AE</v>
      </c>
      <c r="G44" s="203" t="str">
        <f>VLOOKUP("AE",G5:G37,1,FALSE)</f>
        <v>AE</v>
      </c>
      <c r="H44" s="203" t="str">
        <f>VLOOKUP("AE",H6:H37,1,FALSE)</f>
        <v>AE</v>
      </c>
      <c r="I44" s="203" t="str">
        <f>VLOOKUP("AE",I5:I37,1,FALSE)</f>
        <v>AE</v>
      </c>
      <c r="J44" s="203" t="str">
        <f>VLOOKUP("AE",J5:J37,1,FALSE)</f>
        <v>AE</v>
      </c>
      <c r="K44" s="203" t="str">
        <f>VLOOKUP("AE",K5:K37,1,FALSE)</f>
        <v>AE</v>
      </c>
      <c r="L44" s="203" t="str">
        <f>VLOOKUP("AE",L5:L37,1,FALSE)</f>
        <v>AE</v>
      </c>
      <c r="M44" s="203" t="str">
        <f>VLOOKUP("AE",M5:M37,1,FALSE)</f>
        <v>AE</v>
      </c>
      <c r="N44" s="203" t="str">
        <f>VLOOKUP("AE",N5:N37,1,FALSE)</f>
        <v>AE</v>
      </c>
      <c r="O44" s="203" t="str">
        <f>VLOOKUP("AE",O5:O37,1,FALSE)</f>
        <v>AE</v>
      </c>
      <c r="P44" s="203" t="str">
        <f>VLOOKUP("AE",P6:P37,1,FALSE)</f>
        <v>AE</v>
      </c>
      <c r="Q44" s="203" t="str">
        <f>VLOOKUP("AE",Q5:Q37,1,FALSE)</f>
        <v>AE</v>
      </c>
      <c r="R44" s="203" t="str">
        <f>VLOOKUP("AE",R6:R37,1,FALSE)</f>
        <v>AE</v>
      </c>
      <c r="S44" s="203" t="str">
        <f>VLOOKUP("AE",S5:S37,1,FALSE)</f>
        <v>AE</v>
      </c>
      <c r="T44" s="203" t="str">
        <f>VLOOKUP("AE",T5:T37,1,FALSE)</f>
        <v>AE</v>
      </c>
      <c r="U44" s="203" t="str">
        <f>VLOOKUP("AE",U5:U37,1,FALSE)</f>
        <v>AE</v>
      </c>
      <c r="V44" s="203" t="str">
        <f>VLOOKUP("AE",V5:V37,1,FALSE)</f>
        <v>AE</v>
      </c>
      <c r="W44" s="203" t="str">
        <f>VLOOKUP("AE",W5:W37,1,FALSE)</f>
        <v>AE</v>
      </c>
      <c r="X44" s="203" t="str">
        <f>VLOOKUP("AE",X6:X37,1,FALSE)</f>
        <v>AE</v>
      </c>
      <c r="Y44" s="203" t="str">
        <f>VLOOKUP("AE",Y6:Y37,1,FALSE)</f>
        <v>AE</v>
      </c>
      <c r="Z44" s="203" t="str">
        <f>VLOOKUP("AE",Z5:Z37,1,FALSE)</f>
        <v>AE</v>
      </c>
      <c r="AA44" s="203" t="str">
        <f>VLOOKUP("AE",AA5:AA37,1,FALSE)</f>
        <v>AE</v>
      </c>
      <c r="AB44" s="203" t="str">
        <f>VLOOKUP("AE",AB5:AB37,1,FALSE)</f>
        <v>AE</v>
      </c>
      <c r="AC44" s="203" t="str">
        <f>VLOOKUP("AE",AC5:AC37,1,FALSE)</f>
        <v>AE</v>
      </c>
      <c r="AD44" s="203" t="str">
        <f>VLOOKUP("AE",AD5:AD37,1,FALSE)</f>
        <v>AE</v>
      </c>
      <c r="AE44" s="203" t="str">
        <f>VLOOKUP("AE",AE5:AE37,1,FALSE)</f>
        <v>AE</v>
      </c>
      <c r="AF44" s="203" t="str">
        <f>VLOOKUP("AE",AF5:AF37,1,FALSE)</f>
        <v>AE</v>
      </c>
      <c r="AG44" s="203" t="e">
        <f>VLOOKUP("AE",AG5:AG37,1,FALSE)</f>
        <v>#N/A</v>
      </c>
      <c r="AH44" s="157"/>
      <c r="AI44" s="158"/>
      <c r="AJ44" s="157"/>
      <c r="AK44" s="159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60"/>
    </row>
  </sheetData>
  <mergeCells count="1">
    <mergeCell ref="C1:S1"/>
  </mergeCells>
  <conditionalFormatting sqref="C3:AG37 AH10">
    <cfRule type="expression" dxfId="135" priority="16">
      <formula>WEEKDAY(C$3,2)&gt;5</formula>
    </cfRule>
  </conditionalFormatting>
  <conditionalFormatting sqref="AA4:AA44 C5:Z44 AB5:AG44 AH10">
    <cfRule type="cellIs" dxfId="136" priority="1" operator="equal">
      <formula>"B"</formula>
    </cfRule>
    <cfRule type="cellIs" dxfId="136" priority="2" operator="equal">
      <formula>"AL"</formula>
    </cfRule>
    <cfRule type="cellIs" dxfId="137" priority="3" operator="equal">
      <formula>"DM"</formula>
    </cfRule>
    <cfRule type="cellIs" dxfId="138" priority="4" operator="equal">
      <formula>"CS1"</formula>
    </cfRule>
    <cfRule type="cellIs" dxfId="139" priority="5" operator="equal">
      <formula>"CS2"</formula>
    </cfRule>
    <cfRule type="cellIs" dxfId="140" priority="6" operator="equal">
      <formula>"SB1"</formula>
    </cfRule>
    <cfRule type="cellIs" dxfId="141" priority="7" operator="equal">
      <formula>"SB2"</formula>
    </cfRule>
    <cfRule type="cellIs" dxfId="142" priority="8" operator="equal">
      <formula>"AE"</formula>
    </cfRule>
  </conditionalFormatting>
  <conditionalFormatting sqref="AA4:AA37 C5:Z37 AB5:AG37 AH10">
    <cfRule type="cellIs" dxfId="136" priority="10" operator="equal">
      <formula>"DB"</formula>
    </cfRule>
    <cfRule type="containsText" dxfId="143" priority="11" operator="between" text="$AM">
      <formula>NOT(ISERROR(SEARCH("$AM",C4)))</formula>
    </cfRule>
    <cfRule type="containsText" dxfId="144" priority="12" operator="between" text="$PM">
      <formula>NOT(ISERROR(SEARCH("$PM",C4)))</formula>
    </cfRule>
    <cfRule type="containsText" dxfId="145" priority="13" operator="between" text="$L">
      <formula>NOT(ISERROR(SEARCH("$L",C4)))</formula>
    </cfRule>
    <cfRule type="containsText" dxfId="146" priority="14" operator="between" text="$BTP">
      <formula>NOT(ISERROR(SEARCH("$BTP",C4)))</formula>
    </cfRule>
    <cfRule type="containsText" dxfId="147" priority="15" operator="between" text="$M">
      <formula>NOT(ISERROR(SEARCH("$M",C4)))</formula>
    </cfRule>
    <cfRule type="containsText" dxfId="148" priority="17" operator="between" text="$N">
      <formula>NOT(ISERROR(SEARCH("$N",C4)))</formula>
    </cfRule>
    <cfRule type="containsText" dxfId="149" priority="18" operator="between" text="$FC">
      <formula>NOT(ISERROR(SEARCH("$FC",C4)))</formula>
    </cfRule>
    <cfRule type="containsText" dxfId="150" priority="19" operator="between" text="OAL">
      <formula>NOT(ISERROR(SEARCH("OAL",C4)))</formula>
    </cfRule>
    <cfRule type="containsText" dxfId="151" priority="20" operator="between" text="S+">
      <formula>NOT(ISERROR(SEARCH("S+",C4)))</formula>
    </cfRule>
    <cfRule type="containsText" dxfId="152" priority="21" operator="between" text="EX-D">
      <formula>NOT(ISERROR(SEARCH("EX-D",C4)))</formula>
    </cfRule>
  </conditionalFormatting>
  <conditionalFormatting sqref="C5:C28 D5:D14 E5:E30 F5:F26 G5:G30 H5:H19 I5:I30 J5:K14 L5:M30 N5:N21 O5:O28 P5:P25 Q5:Q31 R5:R30 S5:S36 T5:T31 U5:W30 X5:X31 Y5:Y34 Z5:Z24 AA5:AA11 AB5:AG30 AA13:AA30 D16:D21 J16:K30 H21:H26 D23:D30 N23:N25 Z26:Z34 F28:F30 H28:H30 P28:P29 N29:N30 C30 O30 N32:O32 H33 L33 T33:T34 V33 W33:W34 X33:X35 AA33">
    <cfRule type="containsText" dxfId="153" priority="22" operator="between" text="VACC">
      <formula>NOT(ISERROR(SEARCH("VACC",C5)))</formula>
    </cfRule>
  </conditionalFormatting>
  <conditionalFormatting sqref="BO5:BP9 BO11:BP37">
    <cfRule type="cellIs" dxfId="154" priority="9" operator="lessThan">
      <formula>1</formula>
    </cfRule>
  </conditionalFormatting>
  <dataValidations count="2">
    <dataValidation type="list" allowBlank="1" sqref="C8:T8 V8:AG8 C9:E9 G9:AG9 C10:AH10 C11:AG11 C12:H12 J12:L12 N12:O12 S12:U12 W12:Z12 AB12:AG12 C13:O13 Q13:AG13 C14:G14 I14 K14:L14 N14 P14:AG14 C15 E15:I15 K15:AG15 C19:K19 M19 O19:AG19 C20:AG20 E21 G21:U21 W21:AE21 C22 E22:M22 O22:S22 U22 W22:AG22 C23:H23 J23:AG23 C24:L24 N24:AG24 C25:N25 P25:W25 Y25:AG25 C26:L26 N26 Q26:R26 V26 X26 Z26 AB26 AD26:AG26 C27:G27 J27 M27 O27 Q27 T27:U27 W27:AC27 AE27:AG27 C28:I28 K28:M28 O28:AG28 C29:D29 F29:O29 Q29:T29 V29:Z29 AB29:AG29 L30:O30 Q30:AG30 L31:AG31 D32:I32 K32:V32 Y32 AA32:AG32 C33 E33:I33 K33:Z33 AB33:AG33 C34:J34 L34:P34 R34 T34:AG34 C35 E35 G35 I35:J35 L35:S35 U35:AD35 AF35:AG35 C36:R36 T36:W36 Y36:AG36 C37:AG37 C16:AG18 C30:J31 C5:AG7" showDropDown="1">
      <formula1>'Setting key Duty'!$B$7:$B$56</formula1>
    </dataValidation>
    <dataValidation type="list" allowBlank="1" sqref="C38:AG44" showDropDown="1">
      <formula1>'Setting key Duty'!$B$7:$B$23</formula1>
    </dataValidation>
  </dataValidations>
  <pageMargins left="0.75" right="0.75" top="1" bottom="1" header="0.5" footer="0.5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P37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10.6285714285714" customWidth="1"/>
    <col min="13" max="17" width="9.24761904761905" customWidth="1"/>
    <col min="18" max="18" width="10.3809523809524" customWidth="1"/>
    <col min="19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hidden="1" customWidth="1" outlineLevel="1"/>
    <col min="58" max="58" width="10" hidden="1" customWidth="1" outlineLevel="1"/>
    <col min="59" max="64" width="9.38095238095238" hidden="1" customWidth="1" outlineLevel="1"/>
    <col min="65" max="65" width="9.38095238095238" customWidth="1" collapsed="1"/>
    <col min="66" max="66" width="9.5047619047619" customWidth="1"/>
    <col min="67" max="68" width="9.38095238095238" customWidth="1"/>
  </cols>
  <sheetData>
    <row r="1" ht="3" customHeight="1" spans="1:68">
      <c r="A1" s="123" t="s">
        <v>0</v>
      </c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2" t="s">
        <v>435</v>
      </c>
      <c r="D2" s="209"/>
      <c r="E2" s="209" t="s">
        <v>436</v>
      </c>
      <c r="F2" s="131"/>
      <c r="G2" s="209" t="s">
        <v>437</v>
      </c>
      <c r="H2" s="209"/>
      <c r="I2" s="131"/>
      <c r="J2" s="131"/>
      <c r="K2" s="209" t="s">
        <v>438</v>
      </c>
      <c r="L2" s="621" t="s">
        <v>439</v>
      </c>
      <c r="M2" s="621" t="s">
        <v>440</v>
      </c>
      <c r="N2" s="209" t="s">
        <v>441</v>
      </c>
      <c r="O2" s="209"/>
      <c r="P2" s="131"/>
      <c r="Q2" s="131" t="s">
        <v>442</v>
      </c>
      <c r="R2" s="131" t="s">
        <v>443</v>
      </c>
      <c r="S2" s="621" t="s">
        <v>444</v>
      </c>
      <c r="T2" s="209"/>
      <c r="U2" s="627"/>
      <c r="V2" s="133"/>
      <c r="W2" s="132"/>
      <c r="X2" s="209" t="s">
        <v>157</v>
      </c>
      <c r="Y2" s="132" t="s">
        <v>445</v>
      </c>
      <c r="Z2" s="209" t="s">
        <v>446</v>
      </c>
      <c r="AA2" s="131"/>
      <c r="AB2" s="621" t="s">
        <v>447</v>
      </c>
      <c r="AC2" s="631"/>
      <c r="AD2" s="140"/>
      <c r="AE2" s="209" t="s">
        <v>448</v>
      </c>
      <c r="AF2" s="133" t="s">
        <v>449</v>
      </c>
      <c r="AG2" s="133" t="s">
        <v>450</v>
      </c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45047</v>
      </c>
      <c r="D3" s="140">
        <f>C3+1</f>
        <v>45048</v>
      </c>
      <c r="E3" s="140">
        <f>D3+1</f>
        <v>45049</v>
      </c>
      <c r="F3" s="140">
        <f>E3+1</f>
        <v>45050</v>
      </c>
      <c r="G3" s="140">
        <f>F3+1</f>
        <v>45051</v>
      </c>
      <c r="H3" s="140">
        <f>G3+1</f>
        <v>45052</v>
      </c>
      <c r="I3" s="140">
        <f>H3+1</f>
        <v>45053</v>
      </c>
      <c r="J3" s="140">
        <f>I3+1</f>
        <v>45054</v>
      </c>
      <c r="K3" s="140">
        <f>J3+1</f>
        <v>45055</v>
      </c>
      <c r="L3" s="140">
        <f>K3+1</f>
        <v>45056</v>
      </c>
      <c r="M3" s="140">
        <f>L3+1</f>
        <v>45057</v>
      </c>
      <c r="N3" s="140">
        <f>M3+1</f>
        <v>45058</v>
      </c>
      <c r="O3" s="140">
        <f>N3+1</f>
        <v>45059</v>
      </c>
      <c r="P3" s="140">
        <f>O3+1</f>
        <v>45060</v>
      </c>
      <c r="Q3" s="140">
        <f>P3+1</f>
        <v>45061</v>
      </c>
      <c r="R3" s="140">
        <f>Q3+1</f>
        <v>45062</v>
      </c>
      <c r="S3" s="140">
        <f>R3+1</f>
        <v>45063</v>
      </c>
      <c r="T3" s="140">
        <f>S3+1</f>
        <v>45064</v>
      </c>
      <c r="U3" s="140">
        <f>T3+1</f>
        <v>45065</v>
      </c>
      <c r="V3" s="140">
        <f>U3+1</f>
        <v>45066</v>
      </c>
      <c r="W3" s="140">
        <f>V3+1</f>
        <v>45067</v>
      </c>
      <c r="X3" s="140">
        <f>W3+1</f>
        <v>45068</v>
      </c>
      <c r="Y3" s="140">
        <f>X3+1</f>
        <v>45069</v>
      </c>
      <c r="Z3" s="140">
        <f>Y3+1</f>
        <v>45070</v>
      </c>
      <c r="AA3" s="140">
        <f>Z3+1</f>
        <v>45071</v>
      </c>
      <c r="AB3" s="140">
        <f>AA3+1</f>
        <v>45072</v>
      </c>
      <c r="AC3" s="140">
        <f>AB3+1</f>
        <v>45073</v>
      </c>
      <c r="AD3" s="140">
        <f>AC3+1</f>
        <v>45074</v>
      </c>
      <c r="AE3" s="140">
        <f>AD3+1</f>
        <v>45075</v>
      </c>
      <c r="AF3" s="140">
        <f>AE3+1</f>
        <v>45076</v>
      </c>
      <c r="AG3" s="140">
        <f>AF3+1</f>
        <v>45077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Mon</v>
      </c>
      <c r="D4" s="147" t="str">
        <f>TEXT(D3,"ddd")</f>
        <v>Tue</v>
      </c>
      <c r="E4" s="147" t="str">
        <f>TEXT(E3,"ddd")</f>
        <v>Wed</v>
      </c>
      <c r="F4" s="147" t="str">
        <f>TEXT(F3,"ddd")</f>
        <v>Thu</v>
      </c>
      <c r="G4" s="147" t="str">
        <f>TEXT(G3,"ddd")</f>
        <v>Fri</v>
      </c>
      <c r="H4" s="147" t="str">
        <f>TEXT(H3,"ddd")</f>
        <v>Sat</v>
      </c>
      <c r="I4" s="147" t="str">
        <f>TEXT(I3,"ddd")</f>
        <v>Sun</v>
      </c>
      <c r="J4" s="186"/>
      <c r="K4" s="147" t="str">
        <f>TEXT(K3,"ddd")</f>
        <v>Tue</v>
      </c>
      <c r="L4" s="147" t="str">
        <f>TEXT(L3,"ddd")</f>
        <v>Wed</v>
      </c>
      <c r="M4" s="147" t="str">
        <f>TEXT(M3,"ddd")</f>
        <v>Thu</v>
      </c>
      <c r="N4" s="147" t="str">
        <f>TEXT(N3,"ddd")</f>
        <v>Fri</v>
      </c>
      <c r="O4" s="147" t="str">
        <f>TEXT(O3,"ddd")</f>
        <v>Sat</v>
      </c>
      <c r="P4" s="147" t="str">
        <f>TEXT(P3,"ddd")</f>
        <v>Sun</v>
      </c>
      <c r="Q4" s="147" t="str">
        <f>TEXT(Q3,"ddd")</f>
        <v>Mon</v>
      </c>
      <c r="R4" s="147" t="str">
        <f>TEXT(R3,"ddd")</f>
        <v>Tue</v>
      </c>
      <c r="S4" s="147" t="str">
        <f>TEXT(S3,"ddd")</f>
        <v>Wed</v>
      </c>
      <c r="T4" s="147" t="str">
        <f>TEXT(T3,"ddd")</f>
        <v>Thu</v>
      </c>
      <c r="U4" s="147" t="str">
        <f>TEXT(U3,"ddd")</f>
        <v>Fri</v>
      </c>
      <c r="V4" s="147" t="str">
        <f>TEXT(V3,"ddd")</f>
        <v>Sat</v>
      </c>
      <c r="W4" s="147" t="str">
        <f>TEXT(W3,"ddd")</f>
        <v>Sun</v>
      </c>
      <c r="X4" s="147" t="str">
        <f>TEXT(X3,"ddd")</f>
        <v>Mon</v>
      </c>
      <c r="Y4" s="147" t="str">
        <f>TEXT(Y3,"ddd")</f>
        <v>Tue</v>
      </c>
      <c r="Z4" s="147" t="str">
        <f>TEXT(Z3,"ddd")</f>
        <v>Wed</v>
      </c>
      <c r="AA4" s="147" t="str">
        <f>TEXT(AA3,"ddd")</f>
        <v>Thu</v>
      </c>
      <c r="AB4" s="147" t="str">
        <f>TEXT(AB3,"ddd")</f>
        <v>Fri</v>
      </c>
      <c r="AC4" s="147" t="str">
        <f>TEXT(AC3,"ddd")</f>
        <v>Sat</v>
      </c>
      <c r="AD4" s="147" t="str">
        <f>TEXT(AD3,"ddd")</f>
        <v>Sun</v>
      </c>
      <c r="AE4" s="147" t="str">
        <f>TEXT(AE3,"ddd")</f>
        <v>Mon</v>
      </c>
      <c r="AF4" s="147" t="str">
        <f>TEXT(AF3,"ddd")</f>
        <v>Tue</v>
      </c>
      <c r="AG4" s="147" t="str">
        <f>TEXT(AG3,"ddd")</f>
        <v>Wed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14" t="s">
        <v>78</v>
      </c>
      <c r="C5" s="155"/>
      <c r="D5" s="155" t="s">
        <v>44</v>
      </c>
      <c r="E5" s="20"/>
      <c r="F5" s="155" t="s">
        <v>45</v>
      </c>
      <c r="G5" s="186"/>
      <c r="H5" s="155" t="s">
        <v>48</v>
      </c>
      <c r="I5" s="186"/>
      <c r="J5" s="155" t="s">
        <v>44</v>
      </c>
      <c r="K5" s="20"/>
      <c r="L5" s="186" t="s">
        <v>44</v>
      </c>
      <c r="M5" s="155"/>
      <c r="N5" s="186" t="s">
        <v>48</v>
      </c>
      <c r="O5" s="155"/>
      <c r="P5" s="20"/>
      <c r="Q5" s="155" t="s">
        <v>44</v>
      </c>
      <c r="R5" s="155" t="s">
        <v>451</v>
      </c>
      <c r="S5" s="155"/>
      <c r="T5" s="155"/>
      <c r="U5" s="155" t="s">
        <v>44</v>
      </c>
      <c r="V5" s="155"/>
      <c r="W5" s="155"/>
      <c r="X5" s="155" t="s">
        <v>48</v>
      </c>
      <c r="Y5" s="186" t="s">
        <v>120</v>
      </c>
      <c r="Z5" s="155" t="s">
        <v>45</v>
      </c>
      <c r="AA5" s="20"/>
      <c r="AB5" s="155"/>
      <c r="AC5" s="155" t="s">
        <v>48</v>
      </c>
      <c r="AD5" s="155"/>
      <c r="AE5" s="155"/>
      <c r="AF5" s="155" t="s">
        <v>48</v>
      </c>
      <c r="AG5" s="20"/>
      <c r="AH5" s="157">
        <f>COUNTIF($C5:$AE5,AH$4)</f>
        <v>4</v>
      </c>
      <c r="AI5" s="158">
        <f>COUNTIF($C5:$AE5,AI$4)</f>
        <v>5</v>
      </c>
      <c r="AJ5" s="157">
        <f>COUNTIF($C5:$AE5,AJ$4)</f>
        <v>2</v>
      </c>
      <c r="AK5" s="159">
        <f>COUNTIF($C5:$AE5,AK$4)</f>
        <v>0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11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1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42.75" customHeight="1" spans="1:68">
      <c r="A6" s="19"/>
      <c r="B6" s="14" t="s">
        <v>387</v>
      </c>
      <c r="C6" s="155" t="s">
        <v>45</v>
      </c>
      <c r="D6" s="20"/>
      <c r="E6" s="186" t="s">
        <v>44</v>
      </c>
      <c r="F6" s="20"/>
      <c r="H6" s="20"/>
      <c r="I6" s="186" t="s">
        <v>50</v>
      </c>
      <c r="J6" s="155"/>
      <c r="K6" s="186" t="s">
        <v>44</v>
      </c>
      <c r="L6" s="186" t="s">
        <v>452</v>
      </c>
      <c r="M6" s="186" t="s">
        <v>44</v>
      </c>
      <c r="N6" s="20"/>
      <c r="O6" s="155"/>
      <c r="P6" s="155" t="s">
        <v>44</v>
      </c>
      <c r="Q6" s="155"/>
      <c r="R6" s="155"/>
      <c r="S6" s="186" t="s">
        <v>57</v>
      </c>
      <c r="T6" s="186" t="s">
        <v>453</v>
      </c>
      <c r="U6" s="186"/>
      <c r="V6" s="20"/>
      <c r="W6" s="155"/>
      <c r="X6" s="20"/>
      <c r="Y6" s="155" t="s">
        <v>62</v>
      </c>
      <c r="Z6" s="20"/>
      <c r="AA6" s="155" t="s">
        <v>62</v>
      </c>
      <c r="AB6" s="155" t="s">
        <v>42</v>
      </c>
      <c r="AC6" s="155"/>
      <c r="AD6" s="155"/>
      <c r="AE6" s="155" t="s">
        <v>62</v>
      </c>
      <c r="AF6" s="186" t="s">
        <v>454</v>
      </c>
      <c r="AG6" s="155" t="s">
        <v>57</v>
      </c>
      <c r="AH6" s="157">
        <f>COUNTIF($C6:$AE6,AH$4)</f>
        <v>0</v>
      </c>
      <c r="AI6" s="158">
        <f>COUNTIF($C6:$AE6,AI$4)</f>
        <v>4</v>
      </c>
      <c r="AJ6" s="157">
        <f>COUNTIF($C6:$AE6,AJ$4)</f>
        <v>1</v>
      </c>
      <c r="AK6" s="159">
        <f>COUNTIF($C6:$AE6,AK$4)</f>
        <v>1</v>
      </c>
      <c r="AL6" s="159">
        <f>COUNTIF($C6:$AE6,AL$4)</f>
        <v>0</v>
      </c>
      <c r="AM6" s="159">
        <f>COUNTIF($C6:$AE6,AM$4)</f>
        <v>3</v>
      </c>
      <c r="AN6" s="159">
        <f>COUNTIF($C6:$AE6,AN$4)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9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COUNTIF(C6:AE6,"*BRT*")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COUNTIF(AF6:AH6,"*$N*")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COUNTIF($C6:$AE6,BM$4)</f>
        <v>0</v>
      </c>
      <c r="BN6" s="159">
        <f>COUNTIF($C6:$AE6,BN$4)</f>
        <v>0</v>
      </c>
      <c r="BO6" s="159">
        <f>COUNTIF($C6:$AE6,BO$4)</f>
        <v>0</v>
      </c>
      <c r="BP6" s="160"/>
    </row>
    <row r="7" ht="19.5" customHeight="1" spans="1:68">
      <c r="A7" s="19"/>
      <c r="B7" s="92" t="s">
        <v>413</v>
      </c>
      <c r="C7" s="155"/>
      <c r="D7" s="155"/>
      <c r="E7" s="186" t="s">
        <v>455</v>
      </c>
      <c r="F7" s="186"/>
      <c r="G7" s="186" t="s">
        <v>50</v>
      </c>
      <c r="H7" s="186"/>
      <c r="I7" s="186" t="s">
        <v>62</v>
      </c>
      <c r="J7" s="20"/>
      <c r="K7" s="245" t="s">
        <v>456</v>
      </c>
      <c r="L7" s="186" t="s">
        <v>457</v>
      </c>
      <c r="M7" s="20"/>
      <c r="N7" s="186" t="s">
        <v>458</v>
      </c>
      <c r="O7" s="186" t="s">
        <v>458</v>
      </c>
      <c r="P7" s="20"/>
      <c r="Q7" s="155"/>
      <c r="R7" s="186" t="s">
        <v>459</v>
      </c>
      <c r="S7" s="186" t="s">
        <v>170</v>
      </c>
      <c r="T7" s="155" t="s">
        <v>299</v>
      </c>
      <c r="U7" s="186"/>
      <c r="V7" s="186"/>
      <c r="X7" s="155" t="s">
        <v>460</v>
      </c>
      <c r="Y7" s="186" t="s">
        <v>253</v>
      </c>
      <c r="Z7" s="20"/>
      <c r="AA7" s="186" t="s">
        <v>120</v>
      </c>
      <c r="AB7" s="186" t="s">
        <v>451</v>
      </c>
      <c r="AC7" s="20"/>
      <c r="AD7" s="20"/>
      <c r="AE7" s="155" t="s">
        <v>461</v>
      </c>
      <c r="AF7" s="155" t="s">
        <v>255</v>
      </c>
      <c r="AG7" s="155" t="s">
        <v>255</v>
      </c>
      <c r="AH7" s="157">
        <f>COUNTIF($C7:$AE7,AH$4)</f>
        <v>0</v>
      </c>
      <c r="AI7" s="158">
        <f>COUNTIF($C7:$AE7,AI$4)</f>
        <v>0</v>
      </c>
      <c r="AJ7" s="157">
        <f>COUNTIF($C7:$AE7,AJ$4)</f>
        <v>0</v>
      </c>
      <c r="AK7" s="159">
        <f>COUNTIF($C7:$AE7,AK$4)</f>
        <v>1</v>
      </c>
      <c r="AL7" s="159">
        <f>COUNTIF($C7:$AE7,AL$4)</f>
        <v>0</v>
      </c>
      <c r="AM7" s="159">
        <f>COUNTIF($C7:$AE7,AM$4)</f>
        <v>1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2</v>
      </c>
      <c r="AV7" s="104">
        <f>BF7+BG7+BI7+BD7+BB7+AZ7+BK7</f>
        <v>8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1</v>
      </c>
      <c r="AZ7" s="159">
        <f>COUNTIF(A7:AH7,"*$BTP*")</f>
        <v>1</v>
      </c>
      <c r="BA7" s="159" t="e">
        <f>AZ7*('Setting key Duty'!$I$13+'Setting key Duty'!$I$12+'Setting key Duty'!$I$11)</f>
        <v>#VALUE!</v>
      </c>
      <c r="BB7" s="159">
        <f>COUNTIF(A7:AH7,"*$L*")</f>
        <v>3</v>
      </c>
      <c r="BC7" s="159" t="e">
        <f>BB7*('Setting key Duty'!$I$13+'Setting key Duty'!$I$9)</f>
        <v>#VALUE!</v>
      </c>
      <c r="BD7" s="159">
        <f>COUNTIF(A7:AH7,"*$M*")</f>
        <v>1</v>
      </c>
      <c r="BE7" s="159">
        <f>BD7*('Setting key Duty'!$I$8+'Setting key Duty'!$I$9+'Setting key Duty'!$I$12)</f>
        <v>0.5625</v>
      </c>
      <c r="BF7" s="159">
        <f>COUNTIF(A7:AH7,"*$N*")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3</v>
      </c>
      <c r="BJ7" s="159">
        <f>BI7*('Setting key Duty'!$I$12+'Setting key Duty'!$I$8)</f>
        <v>1.3125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9.5" customHeight="1" spans="1:68">
      <c r="A8" s="19"/>
      <c r="B8" s="94" t="s">
        <v>141</v>
      </c>
      <c r="C8" s="155"/>
      <c r="D8" s="186" t="s">
        <v>48</v>
      </c>
      <c r="E8" s="20"/>
      <c r="F8" s="155" t="s">
        <v>44</v>
      </c>
      <c r="H8" s="186"/>
      <c r="I8" s="186" t="s">
        <v>48</v>
      </c>
      <c r="J8" s="186"/>
      <c r="K8" s="155" t="s">
        <v>48</v>
      </c>
      <c r="L8" s="20"/>
      <c r="M8" s="186" t="s">
        <v>45</v>
      </c>
      <c r="N8" s="186"/>
      <c r="O8" s="186"/>
      <c r="P8" s="186"/>
      <c r="Q8" s="155" t="s">
        <v>48</v>
      </c>
      <c r="R8" s="155" t="s">
        <v>451</v>
      </c>
      <c r="S8" s="155" t="s">
        <v>48</v>
      </c>
      <c r="U8" s="155" t="s">
        <v>42</v>
      </c>
      <c r="V8" s="155"/>
      <c r="W8" s="155" t="s">
        <v>48</v>
      </c>
      <c r="X8" s="20"/>
      <c r="Y8" s="155" t="s">
        <v>44</v>
      </c>
      <c r="Z8" s="155"/>
      <c r="AA8" s="155" t="s">
        <v>48</v>
      </c>
      <c r="AB8" s="155" t="s">
        <v>462</v>
      </c>
      <c r="AC8" s="155"/>
      <c r="AD8" s="155" t="s">
        <v>48</v>
      </c>
      <c r="AE8" s="155"/>
      <c r="AF8" s="155"/>
      <c r="AG8" s="155" t="s">
        <v>48</v>
      </c>
      <c r="AH8" s="157">
        <f>COUNTIF($C8:$AE8,AH$4)</f>
        <v>8</v>
      </c>
      <c r="AI8" s="158">
        <f>COUNTIF($C8:$AE8,AI$4)</f>
        <v>2</v>
      </c>
      <c r="AJ8" s="157">
        <f>COUNTIF($C8:$AE8,AJ$4)</f>
        <v>1</v>
      </c>
      <c r="AK8" s="159">
        <f>COUNTIF($C8:$AE8,AK$4)</f>
        <v>0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11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COUNTIF(AG8:AH8,"*$N*")</f>
        <v>0</v>
      </c>
      <c r="BG8" s="159">
        <f>COUNTIF(AG8:AH8,"*$PM*")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19.5" customHeight="1" spans="1:68">
      <c r="A9" s="19"/>
      <c r="B9" s="14" t="s">
        <v>140</v>
      </c>
      <c r="C9" s="186" t="s">
        <v>89</v>
      </c>
      <c r="D9" s="155"/>
      <c r="E9" s="186" t="s">
        <v>56</v>
      </c>
      <c r="F9" s="186" t="s">
        <v>56</v>
      </c>
      <c r="G9" s="186" t="s">
        <v>56</v>
      </c>
      <c r="H9" s="186" t="s">
        <v>89</v>
      </c>
      <c r="I9" s="186" t="s">
        <v>89</v>
      </c>
      <c r="J9" s="186" t="s">
        <v>89</v>
      </c>
      <c r="K9" s="186" t="s">
        <v>56</v>
      </c>
      <c r="L9" s="186" t="s">
        <v>56</v>
      </c>
      <c r="M9" s="186" t="s">
        <v>56</v>
      </c>
      <c r="N9" s="186" t="s">
        <v>89</v>
      </c>
      <c r="O9" s="186" t="s">
        <v>89</v>
      </c>
      <c r="P9" s="186" t="s">
        <v>89</v>
      </c>
      <c r="Q9" s="186" t="s">
        <v>89</v>
      </c>
      <c r="R9" s="186" t="s">
        <v>56</v>
      </c>
      <c r="S9" s="155" t="s">
        <v>56</v>
      </c>
      <c r="T9" s="155" t="s">
        <v>56</v>
      </c>
      <c r="U9" s="186" t="s">
        <v>89</v>
      </c>
      <c r="V9" s="186" t="s">
        <v>89</v>
      </c>
      <c r="W9" s="186" t="s">
        <v>89</v>
      </c>
      <c r="X9" s="155" t="s">
        <v>56</v>
      </c>
      <c r="Y9" s="155" t="s">
        <v>56</v>
      </c>
      <c r="Z9" s="155" t="s">
        <v>56</v>
      </c>
      <c r="AA9" s="186" t="s">
        <v>89</v>
      </c>
      <c r="AB9" s="186" t="s">
        <v>89</v>
      </c>
      <c r="AC9" s="186" t="s">
        <v>89</v>
      </c>
      <c r="AD9" s="186" t="s">
        <v>89</v>
      </c>
      <c r="AE9" s="186" t="s">
        <v>56</v>
      </c>
      <c r="AF9" s="186" t="s">
        <v>56</v>
      </c>
      <c r="AG9" s="186" t="s">
        <v>56</v>
      </c>
      <c r="AH9" s="157">
        <f>COUNTIF($C9:$AE9,AH$4)</f>
        <v>0</v>
      </c>
      <c r="AI9" s="158">
        <f>COUNTIF($C9:$AE9,AI$4)</f>
        <v>0</v>
      </c>
      <c r="AJ9" s="157">
        <f>COUNTIF($C9:$AE9,AJ$4)</f>
        <v>0</v>
      </c>
      <c r="AK9" s="159">
        <f>COUNTIF($C9:$AE9,AK$4)</f>
        <v>0</v>
      </c>
      <c r="AL9" s="159">
        <f>COUNTIF($C9:$AE9,AL$4)</f>
        <v>13</v>
      </c>
      <c r="AM9" s="159">
        <f>COUNTIF($C9:$AE9,AM$4)</f>
        <v>0</v>
      </c>
      <c r="AN9" s="159">
        <f>COUNTIF($C9:$AE9,AN$4)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0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0</v>
      </c>
      <c r="BP9" s="160"/>
    </row>
    <row r="10" ht="19.5" customHeight="1" spans="1:68">
      <c r="A10" s="19"/>
      <c r="B10" s="14" t="s">
        <v>145</v>
      </c>
      <c r="C10" s="155"/>
      <c r="D10" s="155"/>
      <c r="E10" s="186" t="s">
        <v>463</v>
      </c>
      <c r="F10" s="186" t="s">
        <v>463</v>
      </c>
      <c r="G10" s="186" t="s">
        <v>463</v>
      </c>
      <c r="H10" s="186" t="s">
        <v>463</v>
      </c>
      <c r="I10" s="186" t="s">
        <v>463</v>
      </c>
      <c r="J10" s="20"/>
      <c r="K10" s="186" t="s">
        <v>464</v>
      </c>
      <c r="L10" s="20"/>
      <c r="M10" s="155" t="s">
        <v>465</v>
      </c>
      <c r="N10" s="155" t="s">
        <v>466</v>
      </c>
      <c r="O10" s="155"/>
      <c r="P10" s="155"/>
      <c r="Q10" s="155"/>
      <c r="R10" s="155" t="s">
        <v>467</v>
      </c>
      <c r="S10" s="186" t="s">
        <v>468</v>
      </c>
      <c r="T10" s="186" t="s">
        <v>44</v>
      </c>
      <c r="U10" s="186"/>
      <c r="V10" s="20"/>
      <c r="W10" s="155" t="s">
        <v>44</v>
      </c>
      <c r="X10" s="20"/>
      <c r="Y10" s="155" t="s">
        <v>324</v>
      </c>
      <c r="Z10" s="155" t="s">
        <v>469</v>
      </c>
      <c r="AA10" s="155" t="s">
        <v>56</v>
      </c>
      <c r="AB10" s="155"/>
      <c r="AC10" s="155"/>
      <c r="AE10" s="155"/>
      <c r="AF10" s="186" t="s">
        <v>44</v>
      </c>
      <c r="AG10" s="186"/>
      <c r="AH10" s="157">
        <f>COUNTIF($C10:$AE10,AH$4)</f>
        <v>0</v>
      </c>
      <c r="AI10" s="158">
        <f>COUNTIF($C10:$AE10,AI$4)</f>
        <v>2</v>
      </c>
      <c r="AJ10" s="157">
        <f>COUNTIF($C10:$AE10,AJ$4)</f>
        <v>0</v>
      </c>
      <c r="AK10" s="159">
        <f>COUNTIF($C10:$AE10,AK$4)</f>
        <v>0</v>
      </c>
      <c r="AL10" s="159">
        <f>COUNTIF($C10:$AE10,AL$4)</f>
        <v>1</v>
      </c>
      <c r="AM10" s="159">
        <f>COUNTIF($C10:$AE10,AM$4)</f>
        <v>0</v>
      </c>
      <c r="AN10" s="159">
        <f>COUNTIF($C10:$AE10,AN$4)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2</v>
      </c>
      <c r="AV10" s="104">
        <f>BF10+BG10+BI10+BD10+BB10+AZ10+BK10</f>
        <v>11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2</v>
      </c>
      <c r="BC10" s="159" t="e">
        <f>BB10*('Setting key Duty'!$I$13+'Setting key Duty'!$I$9)</f>
        <v>#VALUE!</v>
      </c>
      <c r="BD10" s="159">
        <f>COUNTIF(A10:AH10,"*$M*")</f>
        <v>2</v>
      </c>
      <c r="BE10" s="159">
        <f>BD10*('Setting key Duty'!$I$8+'Setting key Duty'!$I$9+'Setting key Duty'!$I$12)</f>
        <v>1.125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2</v>
      </c>
      <c r="BJ10" s="159">
        <f>BI10*('Setting key Duty'!$I$12+'Setting key Duty'!$I$8)</f>
        <v>0.875</v>
      </c>
      <c r="BK10" s="159">
        <f>COUNTIF(C10:AH10,"*$FC*")</f>
        <v>5</v>
      </c>
      <c r="BL10" s="159">
        <f>BK10*('Setting key Duty'!$J$11+'Setting key Duty'!$I$8)</f>
        <v>0.625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92" t="s">
        <v>424</v>
      </c>
      <c r="C11" s="186"/>
      <c r="D11" s="186" t="s">
        <v>56</v>
      </c>
      <c r="E11" s="186"/>
      <c r="F11" s="186" t="s">
        <v>299</v>
      </c>
      <c r="G11" s="155" t="s">
        <v>322</v>
      </c>
      <c r="H11" s="186" t="s">
        <v>50</v>
      </c>
      <c r="I11" s="20"/>
      <c r="J11" s="186" t="s">
        <v>62</v>
      </c>
      <c r="L11" s="20"/>
      <c r="M11" s="186" t="s">
        <v>470</v>
      </c>
      <c r="N11" s="186" t="s">
        <v>471</v>
      </c>
      <c r="O11" s="186" t="s">
        <v>471</v>
      </c>
      <c r="P11" s="155"/>
      <c r="Q11" s="20"/>
      <c r="R11" s="155" t="s">
        <v>472</v>
      </c>
      <c r="S11" s="186" t="s">
        <v>456</v>
      </c>
      <c r="T11" s="155" t="s">
        <v>62</v>
      </c>
      <c r="U11" s="20"/>
      <c r="V11" s="186"/>
      <c r="W11" s="155"/>
      <c r="X11" s="155" t="s">
        <v>473</v>
      </c>
      <c r="Y11" s="20"/>
      <c r="Z11" s="186" t="s">
        <v>163</v>
      </c>
      <c r="AA11" s="155"/>
      <c r="AB11" s="186" t="s">
        <v>50</v>
      </c>
      <c r="AC11" s="186"/>
      <c r="AD11" s="155"/>
      <c r="AE11" s="20"/>
      <c r="AF11" s="186" t="s">
        <v>474</v>
      </c>
      <c r="AG11" s="15"/>
      <c r="AH11" s="157">
        <f>COUNTIF($C11:$AE11,AH$4)</f>
        <v>0</v>
      </c>
      <c r="AI11" s="158">
        <f>COUNTIF($C11:$AE11,AI$4)</f>
        <v>0</v>
      </c>
      <c r="AJ11" s="157">
        <f>COUNTIF($C11:$AE11,AJ$4)</f>
        <v>0</v>
      </c>
      <c r="AK11" s="159">
        <f>COUNTIF($C11:$AE11,AK$4)</f>
        <v>2</v>
      </c>
      <c r="AL11" s="159">
        <f>COUNTIF($C11:$AE11,AL$4)</f>
        <v>1</v>
      </c>
      <c r="AM11" s="159">
        <f>COUNTIF($C11:$AE11,AM$4)</f>
        <v>2</v>
      </c>
      <c r="AN11" s="159">
        <f>COUNTIF($C11:$AE11,AN$4)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4</v>
      </c>
      <c r="AV11" s="104">
        <f>BF11+BG11+BI11+BD11+BB11+AZ11+BK11</f>
        <v>8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COUNTIF(C11:AE11,"*BRT*")</f>
        <v>0</v>
      </c>
      <c r="AZ11" s="159">
        <f>COUNTIF(A11:AH11,"*$BTP*")</f>
        <v>1</v>
      </c>
      <c r="BA11" s="159" t="e">
        <f>AZ11*('Setting key Duty'!$I$13+'Setting key Duty'!$I$12+'Setting key Duty'!$I$11)</f>
        <v>#VALUE!</v>
      </c>
      <c r="BB11" s="159">
        <f>COUNTIF(A11:AH11,"*$L*")</f>
        <v>2</v>
      </c>
      <c r="BC11" s="159" t="e">
        <f>BB11*('Setting key Duty'!$I$13+'Setting key Duty'!$I$9)</f>
        <v>#VALUE!</v>
      </c>
      <c r="BD11" s="159">
        <f>COUNTIF(A11:AH11,"*$M*")</f>
        <v>2</v>
      </c>
      <c r="BE11" s="159">
        <f>BD11*('Setting key Duty'!$I$8+'Setting key Duty'!$I$9+'Setting key Duty'!$I$12)</f>
        <v>1.125</v>
      </c>
      <c r="BF11" s="159">
        <f>COUNTIF(A11:AH11,"*$N*")</f>
        <v>0</v>
      </c>
      <c r="BG11" s="159">
        <f>COUNTIF(AF11:AH11,"*$PM*")</f>
        <v>0</v>
      </c>
      <c r="BH11" s="159">
        <f>BG11*('Setting key Duty'!$I$9)</f>
        <v>0</v>
      </c>
      <c r="BI11" s="159">
        <f>COUNTIF(A11:AH11,"*$AM*")</f>
        <v>3</v>
      </c>
      <c r="BJ11" s="159">
        <f>BI11*('Setting key Duty'!$I$12+'Setting key Duty'!$I$8)</f>
        <v>1.3125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COUNTIF($C11:$AE11,BM$4)</f>
        <v>0</v>
      </c>
      <c r="BN11" s="159">
        <f>COUNTIF($C11:$AE11,BN$4)</f>
        <v>0</v>
      </c>
      <c r="BO11" s="159">
        <f>COUNTIF($C11:$AE11,BO$4)</f>
        <v>0</v>
      </c>
      <c r="BP11" s="160"/>
    </row>
    <row r="12" ht="19.5" customHeight="1" spans="1:68">
      <c r="A12" s="19"/>
      <c r="B12" s="94" t="s">
        <v>142</v>
      </c>
      <c r="C12" s="155" t="s">
        <v>44</v>
      </c>
      <c r="D12" s="186"/>
      <c r="E12" s="186" t="s">
        <v>48</v>
      </c>
      <c r="F12" s="20"/>
      <c r="G12" s="186"/>
      <c r="H12" s="186"/>
      <c r="I12" s="186"/>
      <c r="J12" s="186" t="s">
        <v>48</v>
      </c>
      <c r="K12" s="186"/>
      <c r="L12" s="186" t="s">
        <v>48</v>
      </c>
      <c r="M12" s="186"/>
      <c r="N12" s="186"/>
      <c r="O12" s="186"/>
      <c r="P12" s="155" t="s">
        <v>48</v>
      </c>
      <c r="Q12" s="155"/>
      <c r="R12" s="155" t="s">
        <v>48</v>
      </c>
      <c r="S12" s="186"/>
      <c r="T12" s="186" t="s">
        <v>453</v>
      </c>
      <c r="U12" s="186" t="s">
        <v>48</v>
      </c>
      <c r="W12" s="20"/>
      <c r="X12" s="155" t="s">
        <v>44</v>
      </c>
      <c r="Y12" s="155"/>
      <c r="Z12" s="155" t="s">
        <v>48</v>
      </c>
      <c r="AA12" s="155"/>
      <c r="AB12" s="155" t="s">
        <v>451</v>
      </c>
      <c r="AC12" s="155" t="s">
        <v>44</v>
      </c>
      <c r="AD12" s="155"/>
      <c r="AE12" s="155"/>
      <c r="AF12" s="155" t="s">
        <v>255</v>
      </c>
      <c r="AG12" s="155" t="s">
        <v>255</v>
      </c>
      <c r="AH12" s="157">
        <f>COUNTIF($C12:$AE12,AH$4)</f>
        <v>7</v>
      </c>
      <c r="AI12" s="158">
        <f>COUNTIF($C12:$AE12,AI$4)</f>
        <v>3</v>
      </c>
      <c r="AJ12" s="157">
        <f>COUNTIF($C12:$AE12,AJ$4)</f>
        <v>0</v>
      </c>
      <c r="AK12" s="159">
        <f>COUNTIF($C12:$AE12,AK$4)</f>
        <v>0</v>
      </c>
      <c r="AL12" s="159">
        <f>COUNTIF($C12:$AE12,AL$4)</f>
        <v>0</v>
      </c>
      <c r="AM12" s="159">
        <f>COUNTIF($C12:$AE12,AM$4)</f>
        <v>0</v>
      </c>
      <c r="AN12" s="159">
        <f>COUNTIF($C12:$AE12,AN$4)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10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COUNTIF(C12:AE12,"*BRT*")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COUNTIF(AF12:AH12,"*$N*")</f>
        <v>0</v>
      </c>
      <c r="BG12" s="159">
        <f>COUNTIF(AF12:AH12,"*$PM*")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COUNTIF(C12:AH12,"*$FC*")</f>
        <v>0</v>
      </c>
      <c r="BL12" s="159">
        <f>BK12*('Setting key Duty'!$J$11+'Setting key Duty'!$I$8)</f>
        <v>0</v>
      </c>
      <c r="BM12" s="159">
        <f>COUNTIF($C12:$AE12,BM$4)</f>
        <v>0</v>
      </c>
      <c r="BN12" s="159">
        <f>COUNTIF($C12:$AE12,BN$4)</f>
        <v>0</v>
      </c>
      <c r="BO12" s="159">
        <f>COUNTIF($C12:$AE12,BO$4)</f>
        <v>0</v>
      </c>
      <c r="BP12" s="160"/>
    </row>
    <row r="13" ht="19.5" customHeight="1" spans="1:68">
      <c r="A13" s="19"/>
      <c r="B13" s="14" t="s">
        <v>61</v>
      </c>
      <c r="C13" s="155"/>
      <c r="D13" s="155"/>
      <c r="E13" s="186" t="s">
        <v>45</v>
      </c>
      <c r="F13" s="155"/>
      <c r="G13" s="186" t="s">
        <v>48</v>
      </c>
      <c r="H13" s="186"/>
      <c r="I13" s="186"/>
      <c r="J13" s="155" t="s">
        <v>45</v>
      </c>
      <c r="K13" s="155"/>
      <c r="L13" s="186" t="s">
        <v>50</v>
      </c>
      <c r="M13" s="186"/>
      <c r="N13" s="20"/>
      <c r="O13" s="186" t="s">
        <v>48</v>
      </c>
      <c r="P13" s="186"/>
      <c r="Q13" s="186" t="s">
        <v>45</v>
      </c>
      <c r="R13" s="155" t="s">
        <v>451</v>
      </c>
      <c r="S13" s="186" t="s">
        <v>475</v>
      </c>
      <c r="T13" s="155" t="s">
        <v>48</v>
      </c>
      <c r="U13" s="20"/>
      <c r="V13" s="155" t="s">
        <v>45</v>
      </c>
      <c r="W13" s="20"/>
      <c r="X13" s="20"/>
      <c r="Y13" s="155" t="s">
        <v>476</v>
      </c>
      <c r="Z13" s="155"/>
      <c r="AB13" s="155" t="s">
        <v>42</v>
      </c>
      <c r="AC13" s="155"/>
      <c r="AD13" s="155" t="s">
        <v>45</v>
      </c>
      <c r="AE13" s="155"/>
      <c r="AF13" s="155" t="s">
        <v>45</v>
      </c>
      <c r="AG13" s="186"/>
      <c r="AH13" s="157">
        <f>COUNTIF($C13:$AE13,AH$4)</f>
        <v>3</v>
      </c>
      <c r="AI13" s="158">
        <f>COUNTIF($C13:$AE13,AI$4)</f>
        <v>0</v>
      </c>
      <c r="AJ13" s="157">
        <f>COUNTIF($C13:$AE13,AJ$4)</f>
        <v>5</v>
      </c>
      <c r="AK13" s="159">
        <f>COUNTIF($C13:$AE13,AK$4)</f>
        <v>1</v>
      </c>
      <c r="AL13" s="159">
        <f>COUNTIF($C13:$AE13,AL$4)</f>
        <v>0</v>
      </c>
      <c r="AM13" s="159">
        <f>COUNTIF($C13:$AE13,AM$4)</f>
        <v>0</v>
      </c>
      <c r="AN13" s="159">
        <f>COUNTIF($C13:$AE13,AN$4)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9</v>
      </c>
      <c r="AV13" s="104">
        <f>BF13+BG13+BI13+BD13+BB13+AZ13+BK13</f>
        <v>2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COUNTIF(C13:AE13,"*BRT*")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1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COUNTIF(AF13:AH13,"*$N*")</f>
        <v>0</v>
      </c>
      <c r="BG13" s="159">
        <f>COUNTIF(AF13:AH13,"*$PM*")</f>
        <v>0</v>
      </c>
      <c r="BH13" s="159">
        <f>BG13*('Setting key Duty'!$I$9)</f>
        <v>0</v>
      </c>
      <c r="BI13" s="159">
        <f>COUNTIF(A13:AH13,"*$AM*")</f>
        <v>1</v>
      </c>
      <c r="BJ13" s="159">
        <f>BI13*('Setting key Duty'!$I$12+'Setting key Duty'!$I$8)</f>
        <v>0.4375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COUNTIF($C13:$AE13,BM$4)</f>
        <v>0</v>
      </c>
      <c r="BN13" s="159">
        <f>COUNTIF($C13:$AE13,BN$4)</f>
        <v>0</v>
      </c>
      <c r="BO13" s="159">
        <f>COUNTIF($C13:$AE13,BO$4)</f>
        <v>0</v>
      </c>
      <c r="BP13" s="160"/>
    </row>
    <row r="14" ht="19.5" customHeight="1" spans="1:68">
      <c r="A14" s="19"/>
      <c r="B14" s="14" t="s">
        <v>338</v>
      </c>
      <c r="C14" s="155"/>
      <c r="D14" s="155" t="s">
        <v>62</v>
      </c>
      <c r="E14" s="186"/>
      <c r="F14" s="155" t="s">
        <v>62</v>
      </c>
      <c r="G14" s="155"/>
      <c r="H14" s="186" t="s">
        <v>62</v>
      </c>
      <c r="I14" s="186"/>
      <c r="J14" s="186" t="s">
        <v>56</v>
      </c>
      <c r="K14" s="186" t="s">
        <v>62</v>
      </c>
      <c r="L14" s="20"/>
      <c r="M14" s="186" t="s">
        <v>62</v>
      </c>
      <c r="N14" s="186"/>
      <c r="O14" s="186" t="s">
        <v>62</v>
      </c>
      <c r="P14" s="186"/>
      <c r="Q14" s="155" t="s">
        <v>62</v>
      </c>
      <c r="S14" s="155" t="s">
        <v>62</v>
      </c>
      <c r="T14" s="20"/>
      <c r="U14" s="155" t="s">
        <v>56</v>
      </c>
      <c r="V14" s="186"/>
      <c r="W14" s="186"/>
      <c r="X14" s="155" t="s">
        <v>375</v>
      </c>
      <c r="Y14" s="155"/>
      <c r="Z14" s="155" t="s">
        <v>62</v>
      </c>
      <c r="AA14" s="155"/>
      <c r="AB14" s="20"/>
      <c r="AC14" s="155"/>
      <c r="AD14" s="155" t="s">
        <v>62</v>
      </c>
      <c r="AE14" s="155"/>
      <c r="AF14" s="155" t="s">
        <v>62</v>
      </c>
      <c r="AG14" s="186"/>
      <c r="AH14" s="157">
        <f>COUNTIF($C14:$AE14,AH$4)</f>
        <v>0</v>
      </c>
      <c r="AI14" s="158">
        <f>COUNTIF($C14:$AE14,AI$4)</f>
        <v>0</v>
      </c>
      <c r="AJ14" s="157">
        <f>COUNTIF($C14:$AE14,AJ$4)</f>
        <v>0</v>
      </c>
      <c r="AK14" s="159">
        <f>COUNTIF($C14:$AE14,AK$4)</f>
        <v>0</v>
      </c>
      <c r="AL14" s="159">
        <f>COUNTIF($C14:$AE14,AL$4)</f>
        <v>2</v>
      </c>
      <c r="AM14" s="159">
        <f>COUNTIF($C14:$AE14,AM$4)</f>
        <v>10</v>
      </c>
      <c r="AN14" s="159">
        <f>COUNTIF($C14:$AE14,AN$4)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10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COUNTIF(C14:AE14,"*BRT*")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COUNTIF(AF14:AH14,"*$N*")</f>
        <v>0</v>
      </c>
      <c r="BG14" s="159">
        <f>COUNTIF(AF14:AH14,"*$PM*")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COUNTIF($C14:$AE14,BM$4)</f>
        <v>0</v>
      </c>
      <c r="BN14" s="159">
        <f>COUNTIF($C14:$AE14,BN$4)</f>
        <v>0</v>
      </c>
      <c r="BO14" s="159">
        <f>COUNTIF($C14:$AE14,BO$4)</f>
        <v>0</v>
      </c>
      <c r="BP14" s="160"/>
    </row>
    <row r="15" ht="19.5" customHeight="1" spans="1:68">
      <c r="A15" s="19"/>
      <c r="B15" s="14" t="s">
        <v>389</v>
      </c>
      <c r="C15" s="186" t="s">
        <v>89</v>
      </c>
      <c r="D15" s="186" t="s">
        <v>89</v>
      </c>
      <c r="E15" s="186" t="s">
        <v>89</v>
      </c>
      <c r="F15" s="186" t="s">
        <v>89</v>
      </c>
      <c r="G15" s="186" t="s">
        <v>89</v>
      </c>
      <c r="H15" s="186" t="s">
        <v>89</v>
      </c>
      <c r="I15" s="186" t="s">
        <v>89</v>
      </c>
      <c r="J15" s="186" t="s">
        <v>89</v>
      </c>
      <c r="K15" s="186" t="s">
        <v>89</v>
      </c>
      <c r="L15" s="186" t="s">
        <v>89</v>
      </c>
      <c r="M15" s="186" t="s">
        <v>89</v>
      </c>
      <c r="N15" s="186" t="s">
        <v>89</v>
      </c>
      <c r="O15" s="186" t="s">
        <v>89</v>
      </c>
      <c r="P15" s="186" t="s">
        <v>89</v>
      </c>
      <c r="Q15" s="186" t="s">
        <v>89</v>
      </c>
      <c r="R15" s="186" t="s">
        <v>89</v>
      </c>
      <c r="S15" s="186" t="s">
        <v>89</v>
      </c>
      <c r="T15" s="186" t="s">
        <v>89</v>
      </c>
      <c r="U15" s="186" t="s">
        <v>89</v>
      </c>
      <c r="V15" s="186" t="s">
        <v>89</v>
      </c>
      <c r="W15" s="186" t="s">
        <v>89</v>
      </c>
      <c r="X15" s="186" t="s">
        <v>89</v>
      </c>
      <c r="Y15" s="186" t="s">
        <v>89</v>
      </c>
      <c r="Z15" s="186" t="s">
        <v>89</v>
      </c>
      <c r="AA15" s="186" t="s">
        <v>89</v>
      </c>
      <c r="AB15" s="186" t="s">
        <v>89</v>
      </c>
      <c r="AC15" s="186" t="s">
        <v>89</v>
      </c>
      <c r="AD15" s="186" t="s">
        <v>89</v>
      </c>
      <c r="AE15" s="186" t="s">
        <v>89</v>
      </c>
      <c r="AF15" s="186" t="s">
        <v>89</v>
      </c>
      <c r="AG15" s="155" t="s">
        <v>57</v>
      </c>
      <c r="AH15" s="157">
        <f>COUNTIF($C15:$AE15,AH$4)</f>
        <v>0</v>
      </c>
      <c r="AI15" s="158">
        <f>COUNTIF($C15:$AE15,AI$4)</f>
        <v>0</v>
      </c>
      <c r="AJ15" s="157">
        <f>COUNTIF($C15:$AE15,AJ$4)</f>
        <v>0</v>
      </c>
      <c r="AK15" s="159">
        <f>COUNTIF($C15:$AE15,AK$4)</f>
        <v>0</v>
      </c>
      <c r="AL15" s="159">
        <f>COUNTIF($C15:$AE15,AL$4)</f>
        <v>0</v>
      </c>
      <c r="AM15" s="159">
        <f>COUNTIF($C15:$AE15,AM$4)</f>
        <v>0</v>
      </c>
      <c r="AN15" s="159">
        <f>COUNTIF($C15:$AE15,AN$4)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0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COUNTIF(C15:AE15,"*BRT*")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COUNTIF(AF15:AH15,"*$N*")</f>
        <v>0</v>
      </c>
      <c r="BG15" s="159">
        <f>COUNTIF(AF15:AH15,"*$PM*")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COUNTIF($C15:$AE15,BM$4)</f>
        <v>0</v>
      </c>
      <c r="BN15" s="159">
        <f>COUNTIF($C15:$AE15,BN$4)</f>
        <v>0</v>
      </c>
      <c r="BO15" s="159">
        <f>COUNTIF($C15:$AE15,BO$4)</f>
        <v>0</v>
      </c>
      <c r="BP15" s="160"/>
    </row>
    <row r="16" ht="19.5" customHeight="1" spans="1:68">
      <c r="A16" s="19"/>
      <c r="B16" s="14" t="s">
        <v>144</v>
      </c>
      <c r="C16" s="155"/>
      <c r="D16" s="186"/>
      <c r="E16" s="20"/>
      <c r="F16" s="155" t="s">
        <v>477</v>
      </c>
      <c r="G16" s="186" t="s">
        <v>478</v>
      </c>
      <c r="H16" s="20"/>
      <c r="I16" s="186" t="s">
        <v>227</v>
      </c>
      <c r="J16" s="186" t="s">
        <v>227</v>
      </c>
      <c r="K16" s="186" t="s">
        <v>227</v>
      </c>
      <c r="L16" s="186" t="s">
        <v>227</v>
      </c>
      <c r="M16" s="186" t="s">
        <v>227</v>
      </c>
      <c r="N16" s="20"/>
      <c r="O16" s="186"/>
      <c r="P16" s="186"/>
      <c r="Q16" s="155"/>
      <c r="R16" s="155" t="s">
        <v>479</v>
      </c>
      <c r="S16" s="155" t="s">
        <v>480</v>
      </c>
      <c r="T16" s="155" t="s">
        <v>481</v>
      </c>
      <c r="U16" s="155"/>
      <c r="V16" s="155" t="s">
        <v>44</v>
      </c>
      <c r="W16" s="20"/>
      <c r="X16" s="155"/>
      <c r="Y16" s="155" t="s">
        <v>45</v>
      </c>
      <c r="AA16" s="20"/>
      <c r="AB16" s="155" t="s">
        <v>45</v>
      </c>
      <c r="AC16" s="155"/>
      <c r="AD16" s="172"/>
      <c r="AE16" s="155" t="s">
        <v>45</v>
      </c>
      <c r="AF16" s="155"/>
      <c r="AG16" s="155" t="s">
        <v>45</v>
      </c>
      <c r="AH16" s="157">
        <f>COUNTIF($C16:$AE16,AH$4)</f>
        <v>0</v>
      </c>
      <c r="AI16" s="158">
        <f>COUNTIF($C16:$AE16,AI$4)</f>
        <v>1</v>
      </c>
      <c r="AJ16" s="157">
        <f>COUNTIF($C16:$AE16,AJ$4)</f>
        <v>3</v>
      </c>
      <c r="AK16" s="159">
        <f>COUNTIF($C16:$AE16,AK$4)</f>
        <v>0</v>
      </c>
      <c r="AL16" s="159">
        <f>COUNTIF($C16:$AE16,AL$4)</f>
        <v>0</v>
      </c>
      <c r="AM16" s="159">
        <f>COUNTIF($C16:$AE16,AM$4)</f>
        <v>0</v>
      </c>
      <c r="AN16" s="159">
        <f>COUNTIF($C16:$AE16,AN$4)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4</v>
      </c>
      <c r="AV16" s="104">
        <f>BF16+BG16+BI16+BD16+BB16+AZ16+BK16</f>
        <v>10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COUNTIF(C16:AE16,"*BRT*")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COUNTIF(AF16:AH16,"*$N*")</f>
        <v>0</v>
      </c>
      <c r="BG16" s="159">
        <f>COUNTIF(AF16:AH16,"*$PM*")</f>
        <v>0</v>
      </c>
      <c r="BH16" s="159">
        <f>BG16*('Setting key Duty'!$I$9)</f>
        <v>0</v>
      </c>
      <c r="BI16" s="159">
        <f>COUNTIF(A16:AH16,"*$AM*")</f>
        <v>5</v>
      </c>
      <c r="BJ16" s="159">
        <f>BI16*('Setting key Duty'!$I$12+'Setting key Duty'!$I$8)</f>
        <v>2.1875</v>
      </c>
      <c r="BK16" s="159">
        <f>COUNTIF(C16:AH16,"*$FC*")</f>
        <v>5</v>
      </c>
      <c r="BL16" s="159">
        <f>BK16*('Setting key Duty'!$J$11+'Setting key Duty'!$I$8)</f>
        <v>0.625</v>
      </c>
      <c r="BM16" s="159">
        <f>COUNTIF($C16:$AE16,BM$4)</f>
        <v>0</v>
      </c>
      <c r="BN16" s="159">
        <f>COUNTIF($C16:$AE16,BN$4)</f>
        <v>0</v>
      </c>
      <c r="BO16" s="159">
        <f>COUNTIF($C16:$AE16,BO$4)</f>
        <v>0</v>
      </c>
      <c r="BP16" s="160"/>
    </row>
    <row r="17" ht="19.5" customHeight="1" spans="1:68">
      <c r="A17" s="19"/>
      <c r="B17" s="92" t="s">
        <v>407</v>
      </c>
      <c r="C17" s="186"/>
      <c r="D17" s="155" t="s">
        <v>482</v>
      </c>
      <c r="E17" s="155" t="s">
        <v>482</v>
      </c>
      <c r="F17" s="155" t="s">
        <v>483</v>
      </c>
      <c r="G17" s="155" t="s">
        <v>62</v>
      </c>
      <c r="H17" s="186"/>
      <c r="I17" s="186"/>
      <c r="J17" s="186" t="s">
        <v>484</v>
      </c>
      <c r="K17" s="155" t="s">
        <v>485</v>
      </c>
      <c r="L17" s="155" t="s">
        <v>62</v>
      </c>
      <c r="M17" s="186"/>
      <c r="N17" s="186" t="s">
        <v>62</v>
      </c>
      <c r="O17" s="186"/>
      <c r="P17" s="186"/>
      <c r="Q17" s="155"/>
      <c r="R17" s="155" t="s">
        <v>396</v>
      </c>
      <c r="S17" s="155" t="s">
        <v>486</v>
      </c>
      <c r="T17" s="155" t="s">
        <v>486</v>
      </c>
      <c r="U17" s="155"/>
      <c r="V17" s="155" t="s">
        <v>50</v>
      </c>
      <c r="W17" s="186"/>
      <c r="Y17" s="155" t="s">
        <v>487</v>
      </c>
      <c r="Z17" s="155" t="s">
        <v>469</v>
      </c>
      <c r="AA17" s="20"/>
      <c r="AB17" s="155" t="s">
        <v>56</v>
      </c>
      <c r="AC17" s="186"/>
      <c r="AD17" s="155"/>
      <c r="AE17" s="155" t="s">
        <v>254</v>
      </c>
      <c r="AF17" s="155" t="s">
        <v>255</v>
      </c>
      <c r="AG17" s="155" t="s">
        <v>255</v>
      </c>
      <c r="AH17" s="157">
        <f>COUNTIF($C17:$AE17,AH$4)</f>
        <v>0</v>
      </c>
      <c r="AI17" s="158">
        <f>COUNTIF($C17:$AE17,AI$4)</f>
        <v>0</v>
      </c>
      <c r="AJ17" s="157">
        <f>COUNTIF($C17:$AE17,AJ$4)</f>
        <v>0</v>
      </c>
      <c r="AK17" s="159">
        <f>COUNTIF($C17:$AE17,AK$4)</f>
        <v>1</v>
      </c>
      <c r="AL17" s="159">
        <f>COUNTIF($C17:$AE17,AL$4)</f>
        <v>1</v>
      </c>
      <c r="AM17" s="159">
        <f>COUNTIF($C17:$AE17,AM$4)</f>
        <v>3</v>
      </c>
      <c r="AN17" s="159">
        <f>COUNTIF($C17:$AE17,AN$4)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4</v>
      </c>
      <c r="AV17" s="104">
        <f>BF17+BG17+BI17+BD17+BB17+AZ17+BK17</f>
        <v>9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COUNTIF(C17:AE17,"*BRT*")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5</v>
      </c>
      <c r="BC17" s="159" t="e">
        <f>BB17*('Setting key Duty'!$I$13+'Setting key Duty'!$I$9)</f>
        <v>#VALUE!</v>
      </c>
      <c r="BD17" s="159">
        <f>COUNTIF(A17:AH17,"*$M*")</f>
        <v>2</v>
      </c>
      <c r="BE17" s="159">
        <f>BD17*('Setting key Duty'!$I$8+'Setting key Duty'!$I$9+'Setting key Duty'!$I$12)</f>
        <v>1.125</v>
      </c>
      <c r="BF17" s="159">
        <f>COUNTIF(A17:AH17,"*$N*")</f>
        <v>0</v>
      </c>
      <c r="BG17" s="159">
        <f>COUNTIF(AF17:AH17,"*$PM*")</f>
        <v>0</v>
      </c>
      <c r="BH17" s="159">
        <f>BG17*('Setting key Duty'!$I$9)</f>
        <v>0</v>
      </c>
      <c r="BI17" s="159">
        <f>COUNTIF(A17:AH17,"*$AM*")</f>
        <v>2</v>
      </c>
      <c r="BJ17" s="159">
        <f>BI17*('Setting key Duty'!$I$12+'Setting key Duty'!$I$8)</f>
        <v>0.875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COUNTIF($C17:$AE17,BM$4)</f>
        <v>0</v>
      </c>
      <c r="BN17" s="159">
        <f>COUNTIF($C17:$AE17,BN$4)</f>
        <v>0</v>
      </c>
      <c r="BO17" s="159">
        <f>COUNTIF($C17:$AE17,BO$4)</f>
        <v>0</v>
      </c>
      <c r="BP17" s="160"/>
    </row>
    <row r="18" ht="19.5" customHeight="1" spans="1:68">
      <c r="A18" s="19"/>
      <c r="B18" s="94" t="s">
        <v>385</v>
      </c>
      <c r="C18" s="20"/>
      <c r="D18" s="186"/>
      <c r="E18" s="20"/>
      <c r="F18" s="155" t="s">
        <v>48</v>
      </c>
      <c r="G18" s="186"/>
      <c r="H18" s="186"/>
      <c r="I18" s="186" t="s">
        <v>45</v>
      </c>
      <c r="J18" s="186"/>
      <c r="K18" s="186" t="s">
        <v>488</v>
      </c>
      <c r="L18" s="186" t="s">
        <v>488</v>
      </c>
      <c r="M18" s="186" t="s">
        <v>48</v>
      </c>
      <c r="N18" s="186"/>
      <c r="O18" s="186"/>
      <c r="P18" s="186" t="s">
        <v>45</v>
      </c>
      <c r="Q18" s="155"/>
      <c r="R18" s="155" t="s">
        <v>44</v>
      </c>
      <c r="S18" s="155"/>
      <c r="T18" s="155" t="s">
        <v>453</v>
      </c>
      <c r="V18" s="155"/>
      <c r="W18" s="155"/>
      <c r="X18" s="155" t="s">
        <v>45</v>
      </c>
      <c r="Y18" s="20"/>
      <c r="Z18" s="20"/>
      <c r="AA18" s="186" t="s">
        <v>45</v>
      </c>
      <c r="AB18" s="155"/>
      <c r="AC18" s="155"/>
      <c r="AD18" s="155"/>
      <c r="AE18" s="155" t="s">
        <v>48</v>
      </c>
      <c r="AF18" s="155"/>
      <c r="AG18" s="155" t="s">
        <v>57</v>
      </c>
      <c r="AH18" s="157">
        <f>COUNTIF($C18:$AE18,AH$4)</f>
        <v>3</v>
      </c>
      <c r="AI18" s="158">
        <f>COUNTIF($C18:$AE18,AI$4)</f>
        <v>1</v>
      </c>
      <c r="AJ18" s="157">
        <f>COUNTIF($C18:$AE18,AJ$4)</f>
        <v>4</v>
      </c>
      <c r="AK18" s="159">
        <f>COUNTIF($C18:$AE18,AK$4)</f>
        <v>0</v>
      </c>
      <c r="AL18" s="159">
        <f>COUNTIF($C18:$AE18,AL$4)</f>
        <v>0</v>
      </c>
      <c r="AM18" s="159">
        <f>COUNTIF($C18:$AE18,AM$4)</f>
        <v>0</v>
      </c>
      <c r="AN18" s="159">
        <f>COUNTIF($C18:$AE18,AN$4)</f>
        <v>0</v>
      </c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>
        <v>1</v>
      </c>
      <c r="AT18" s="104">
        <f>(AP18-AQ18)/2+(AR18-AS18)</f>
        <v>-1</v>
      </c>
      <c r="AU18" s="104">
        <f>AH18+AI18+AJ18+AK18+AM18+AN18</f>
        <v>8</v>
      </c>
      <c r="AV18" s="104">
        <f>BF18+BG18+BI18+BD18+BB18+AZ18+BK18</f>
        <v>2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COUNTIF(C18:AE18,"*BRT*")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COUNTIF(AF18:AH18,"*$N*")</f>
        <v>0</v>
      </c>
      <c r="BG18" s="159">
        <f>COUNTIF(AF18:AH18,"*$PM*")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2</v>
      </c>
      <c r="BL18" s="159">
        <f>BK18*('Setting key Duty'!$J$11+'Setting key Duty'!$I$8)</f>
        <v>0.25</v>
      </c>
      <c r="BM18" s="159">
        <f>COUNTIF($C18:$AE18,BM$4)</f>
        <v>0</v>
      </c>
      <c r="BN18" s="159">
        <f>COUNTIF($C18:$AE18,BN$4)</f>
        <v>0</v>
      </c>
      <c r="BO18" s="159">
        <f>COUNTIF($C18:$AE18,BO$4)</f>
        <v>0</v>
      </c>
      <c r="BP18" s="160"/>
    </row>
    <row r="19" ht="19.5" customHeight="1" spans="1:68">
      <c r="A19" s="19"/>
      <c r="B19" s="14" t="s">
        <v>82</v>
      </c>
      <c r="C19" s="155"/>
      <c r="D19" s="186" t="s">
        <v>455</v>
      </c>
      <c r="E19" s="186"/>
      <c r="F19" s="186" t="s">
        <v>205</v>
      </c>
      <c r="G19" s="186" t="s">
        <v>44</v>
      </c>
      <c r="H19" s="186"/>
      <c r="I19" s="186" t="s">
        <v>44</v>
      </c>
      <c r="J19" s="20"/>
      <c r="K19" s="186" t="s">
        <v>310</v>
      </c>
      <c r="L19" s="155" t="s">
        <v>45</v>
      </c>
      <c r="M19" s="20"/>
      <c r="N19" s="186" t="s">
        <v>300</v>
      </c>
      <c r="O19" s="155" t="s">
        <v>44</v>
      </c>
      <c r="P19" s="20"/>
      <c r="Q19" s="155"/>
      <c r="R19" s="155" t="s">
        <v>489</v>
      </c>
      <c r="S19" s="155" t="s">
        <v>490</v>
      </c>
      <c r="T19" s="155" t="s">
        <v>491</v>
      </c>
      <c r="U19" s="155"/>
      <c r="V19" s="186"/>
      <c r="W19" s="186"/>
      <c r="X19" s="155" t="s">
        <v>492</v>
      </c>
      <c r="Y19" s="186" t="s">
        <v>50</v>
      </c>
      <c r="Z19" s="155"/>
      <c r="AA19" s="20"/>
      <c r="AB19" s="186" t="s">
        <v>493</v>
      </c>
      <c r="AC19" s="20"/>
      <c r="AD19" s="155" t="s">
        <v>44</v>
      </c>
      <c r="AE19" s="155"/>
      <c r="AF19" s="155" t="s">
        <v>255</v>
      </c>
      <c r="AG19" s="155" t="s">
        <v>255</v>
      </c>
      <c r="AH19" s="157">
        <f>COUNTIF($C19:$AE19,AH$4)</f>
        <v>0</v>
      </c>
      <c r="AI19" s="158">
        <f>COUNTIF($C19:$AE19,AI$4)</f>
        <v>4</v>
      </c>
      <c r="AJ19" s="157">
        <f>COUNTIF($C19:$AE19,AJ$4)</f>
        <v>1</v>
      </c>
      <c r="AK19" s="159">
        <f>COUNTIF($C19:$AE19,AK$4)</f>
        <v>1</v>
      </c>
      <c r="AL19" s="159">
        <f>COUNTIF($C19:$AE19,AL$4)</f>
        <v>0</v>
      </c>
      <c r="AM19" s="159">
        <f>COUNTIF($C19:$AE19,AM$4)</f>
        <v>0</v>
      </c>
      <c r="AN19" s="159">
        <f>COUNTIF($C19:$AE19,AN$4)</f>
        <v>0</v>
      </c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6</v>
      </c>
      <c r="AV19" s="104">
        <f>BF19+BG19+BI19+BD19+BB19+AZ19+BK19</f>
        <v>8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COUNTIF(C19:AE19,"*BRT*")</f>
        <v>0</v>
      </c>
      <c r="AZ19" s="159">
        <f>COUNTIF(A19:AH19,"*$BTP*")</f>
        <v>1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1</v>
      </c>
      <c r="BE19" s="159">
        <f>BD19*('Setting key Duty'!$I$8+'Setting key Duty'!$I$9+'Setting key Duty'!$I$12)</f>
        <v>0.5625</v>
      </c>
      <c r="BF19" s="159">
        <f>COUNTIF(AF19:AH19,"*$N*")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6</v>
      </c>
      <c r="BJ19" s="159">
        <f>BI19*('Setting key Duty'!$I$12+'Setting key Duty'!$I$8)</f>
        <v>2.625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COUNTIF($C19:$AE19,BM$4)</f>
        <v>0</v>
      </c>
      <c r="BN19" s="159">
        <f>COUNTIF($C19:$AE19,BN$4)</f>
        <v>0</v>
      </c>
      <c r="BO19" s="159">
        <f>COUNTIF($C19:$AE19,BO$4)</f>
        <v>0</v>
      </c>
      <c r="BP19" s="160"/>
    </row>
    <row r="20" ht="27" customHeight="1" spans="1:68">
      <c r="A20" s="19"/>
      <c r="B20" s="14" t="s">
        <v>388</v>
      </c>
      <c r="C20" s="155"/>
      <c r="D20" s="155" t="s">
        <v>45</v>
      </c>
      <c r="E20" s="186"/>
      <c r="F20" s="186" t="s">
        <v>50</v>
      </c>
      <c r="G20" s="186"/>
      <c r="H20" s="186" t="s">
        <v>44</v>
      </c>
      <c r="I20" s="20"/>
      <c r="J20" s="20"/>
      <c r="K20" s="186" t="s">
        <v>45</v>
      </c>
      <c r="L20" s="186"/>
      <c r="M20" s="186"/>
      <c r="N20" s="186" t="s">
        <v>44</v>
      </c>
      <c r="O20" s="186"/>
      <c r="P20" s="186"/>
      <c r="Q20" s="155"/>
      <c r="R20" s="155" t="s">
        <v>45</v>
      </c>
      <c r="T20" s="155" t="s">
        <v>45</v>
      </c>
      <c r="U20" s="155"/>
      <c r="V20" s="155"/>
      <c r="W20" s="155" t="s">
        <v>45</v>
      </c>
      <c r="X20" s="155"/>
      <c r="Y20" s="155"/>
      <c r="Z20" s="155" t="s">
        <v>57</v>
      </c>
      <c r="AA20" s="155" t="s">
        <v>50</v>
      </c>
      <c r="AB20" s="155"/>
      <c r="AC20" s="155" t="s">
        <v>45</v>
      </c>
      <c r="AD20" s="20"/>
      <c r="AE20" s="155"/>
      <c r="AF20" s="155" t="s">
        <v>255</v>
      </c>
      <c r="AG20" s="155" t="s">
        <v>255</v>
      </c>
      <c r="AH20" s="157">
        <f>COUNTIF($C20:$AB20,AH$4)</f>
        <v>0</v>
      </c>
      <c r="AI20" s="158">
        <f>COUNTIF($C20:$AB20,AI$4)</f>
        <v>2</v>
      </c>
      <c r="AJ20" s="157">
        <f>COUNTIF($C20:$AB20,AJ$4)</f>
        <v>5</v>
      </c>
      <c r="AK20" s="159">
        <f>COUNTIF($C20:$AB20,AK$4)</f>
        <v>2</v>
      </c>
      <c r="AL20" s="159">
        <f>COUNTIF($C20:$AB20,AL$4)</f>
        <v>0</v>
      </c>
      <c r="AM20" s="159">
        <f>COUNTIF($C20:$AB20,AM$4)</f>
        <v>0</v>
      </c>
      <c r="AN20" s="159">
        <f>COUNTIF($C20:$AB20,AN$4)</f>
        <v>0</v>
      </c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9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COUNTIF(C20:AB20,"*BRT*")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COUNTIF(AH20,"*$N*")</f>
        <v>0</v>
      </c>
      <c r="BG20" s="159">
        <f>COUNTIF(AF20:AH20,"*$PM*")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COUNTIF($C20:$AB20,BM$4)</f>
        <v>0</v>
      </c>
      <c r="BN20" s="159">
        <f>COUNTIF($C20:$AB20,BN$4)</f>
        <v>0</v>
      </c>
      <c r="BO20" s="159">
        <f>COUNTIF($C20:$AB20,BO$4)</f>
        <v>0</v>
      </c>
      <c r="BP20" s="160"/>
    </row>
    <row r="21" ht="19.5" customHeight="1" spans="1:68">
      <c r="A21" s="19"/>
      <c r="B21" s="14" t="s">
        <v>420</v>
      </c>
      <c r="C21" s="186"/>
      <c r="D21" s="20"/>
      <c r="E21" s="186"/>
      <c r="F21" s="186" t="s">
        <v>494</v>
      </c>
      <c r="G21" s="186" t="s">
        <v>494</v>
      </c>
      <c r="H21" s="186" t="s">
        <v>494</v>
      </c>
      <c r="I21" s="186" t="s">
        <v>494</v>
      </c>
      <c r="J21" s="186" t="s">
        <v>494</v>
      </c>
      <c r="K21" s="186"/>
      <c r="L21" s="186" t="s">
        <v>481</v>
      </c>
      <c r="M21" s="186" t="s">
        <v>495</v>
      </c>
      <c r="N21" s="186" t="s">
        <v>56</v>
      </c>
      <c r="O21" s="186"/>
      <c r="P21" s="186" t="s">
        <v>62</v>
      </c>
      <c r="Q21" s="172"/>
      <c r="R21" s="155" t="s">
        <v>281</v>
      </c>
      <c r="S21" s="155" t="s">
        <v>491</v>
      </c>
      <c r="U21" s="155" t="s">
        <v>496</v>
      </c>
      <c r="V21" s="155" t="s">
        <v>62</v>
      </c>
      <c r="X21" s="155"/>
      <c r="Y21" s="155" t="s">
        <v>497</v>
      </c>
      <c r="Z21" s="20"/>
      <c r="AA21" s="155" t="s">
        <v>498</v>
      </c>
      <c r="AB21" s="155" t="s">
        <v>62</v>
      </c>
      <c r="AC21" s="186"/>
      <c r="AD21" s="20"/>
      <c r="AE21" s="155"/>
      <c r="AF21" s="155" t="s">
        <v>255</v>
      </c>
      <c r="AG21" s="155" t="s">
        <v>255</v>
      </c>
      <c r="AH21" s="157">
        <f>COUNTIF($C21:$AE21,AH$4)</f>
        <v>0</v>
      </c>
      <c r="AI21" s="158">
        <f>COUNTIF($C21:$AE21,AI$4)</f>
        <v>0</v>
      </c>
      <c r="AJ21" s="157">
        <f>COUNTIF($C21:$AE21,AJ$4)</f>
        <v>0</v>
      </c>
      <c r="AK21" s="159">
        <f>COUNTIF($C21:$AE21,AK$4)</f>
        <v>0</v>
      </c>
      <c r="AL21" s="159">
        <f>COUNTIF($C21:$AE21,AL$4)</f>
        <v>1</v>
      </c>
      <c r="AM21" s="159">
        <f>COUNTIF($C21:$AE21,AM$4)</f>
        <v>3</v>
      </c>
      <c r="AN21" s="159">
        <f>COUNTIF($C21:$AE21,AN$4)</f>
        <v>0</v>
      </c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3</v>
      </c>
      <c r="AV21" s="104">
        <f>BF21+BG21+BI21+BD21+BB21+AZ21+BK21</f>
        <v>11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COUNTIF(C21:AE21,"*BRT*")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4</v>
      </c>
      <c r="BE21" s="159">
        <f>BD21*('Setting key Duty'!$I$8+'Setting key Duty'!$I$9+'Setting key Duty'!$I$12)</f>
        <v>2.25</v>
      </c>
      <c r="BF21" s="159">
        <f>COUNTIF(A21:AH21,"*$N*")</f>
        <v>0</v>
      </c>
      <c r="BG21" s="159">
        <f>COUNTIF(AF21:AH21,"*$PM*")</f>
        <v>0</v>
      </c>
      <c r="BH21" s="159">
        <f>BG21*('Setting key Duty'!$I$9)</f>
        <v>0</v>
      </c>
      <c r="BI21" s="159">
        <f>COUNTIF(A21:AH21,"*$AM*")</f>
        <v>2</v>
      </c>
      <c r="BJ21" s="159">
        <f>BI21*('Setting key Duty'!$I$12+'Setting key Duty'!$I$8)</f>
        <v>0.875</v>
      </c>
      <c r="BK21" s="159">
        <f>COUNTIF(C21:AH21,"*$FC*")</f>
        <v>5</v>
      </c>
      <c r="BL21" s="159">
        <f>BK21*('Setting key Duty'!$J$11+'Setting key Duty'!$I$8)</f>
        <v>0.625</v>
      </c>
      <c r="BM21" s="159">
        <f>COUNTIF($C21:$AE21,BM$4)</f>
        <v>0</v>
      </c>
      <c r="BN21" s="159">
        <f>COUNTIF($C21:$AE21,BN$4)</f>
        <v>0</v>
      </c>
      <c r="BO21" s="159">
        <f>COUNTIF($C21:$AE21,BO$4)</f>
        <v>0</v>
      </c>
      <c r="BP21" s="160"/>
    </row>
    <row r="22" ht="19.5" customHeight="1" spans="1:68">
      <c r="A22" s="19"/>
      <c r="B22" s="92" t="s">
        <v>432</v>
      </c>
      <c r="C22" s="186"/>
      <c r="D22" s="186"/>
      <c r="E22" s="186"/>
      <c r="F22" s="186"/>
      <c r="G22" s="186"/>
      <c r="H22" s="155" t="s">
        <v>499</v>
      </c>
      <c r="I22" s="155" t="s">
        <v>500</v>
      </c>
      <c r="J22" s="575"/>
      <c r="K22" s="575"/>
      <c r="L22" s="575"/>
      <c r="M22" s="575"/>
      <c r="N22" s="575"/>
      <c r="O22" s="186"/>
      <c r="P22" s="186"/>
      <c r="Q22" s="155"/>
      <c r="R22" s="155"/>
      <c r="S22" s="155"/>
      <c r="T22" s="155" t="s">
        <v>491</v>
      </c>
      <c r="U22" s="155" t="s">
        <v>62</v>
      </c>
      <c r="V22" s="186"/>
      <c r="W22" s="155" t="s">
        <v>62</v>
      </c>
      <c r="X22" s="186" t="s">
        <v>42</v>
      </c>
      <c r="Y22" s="155" t="s">
        <v>501</v>
      </c>
      <c r="Z22" s="155" t="s">
        <v>469</v>
      </c>
      <c r="AA22" s="155"/>
      <c r="AB22" s="186" t="s">
        <v>199</v>
      </c>
      <c r="AC22" s="186" t="s">
        <v>62</v>
      </c>
      <c r="AD22" s="20"/>
      <c r="AE22" s="155" t="s">
        <v>502</v>
      </c>
      <c r="AF22" s="155" t="s">
        <v>255</v>
      </c>
      <c r="AG22" s="155" t="s">
        <v>255</v>
      </c>
      <c r="AH22" s="157">
        <f>COUNTIF($C22:$AE22,AH$4)</f>
        <v>0</v>
      </c>
      <c r="AI22" s="158">
        <f>COUNTIF($C22:$AE22,AI$4)</f>
        <v>0</v>
      </c>
      <c r="AJ22" s="157">
        <f>COUNTIF($C22:$AE22,AJ$4)</f>
        <v>0</v>
      </c>
      <c r="AK22" s="159">
        <f>COUNTIF($C22:$AE22,AK$4)</f>
        <v>0</v>
      </c>
      <c r="AL22" s="159">
        <f>COUNTIF($C22:$AE22,AL$4)</f>
        <v>0</v>
      </c>
      <c r="AM22" s="159">
        <f>COUNTIF($C22:$AE22,AM$4)</f>
        <v>3</v>
      </c>
      <c r="AN22" s="159">
        <f>COUNTIF($C22:$AE22,AN$4)</f>
        <v>0</v>
      </c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3</v>
      </c>
      <c r="AV22" s="104">
        <f>BF22+BG22+BI22+BD22+BB22+AZ22+BK22</f>
        <v>7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COUNTIF(C22:AE22,"*BRT*")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1</v>
      </c>
      <c r="BC22" s="159" t="e">
        <f>BB22*('Setting key Duty'!$I$13+'Setting key Duty'!$I$9)</f>
        <v>#VALUE!</v>
      </c>
      <c r="BD22" s="159">
        <f>COUNTIF(A22:AH22,"*$M*")</f>
        <v>3</v>
      </c>
      <c r="BE22" s="159">
        <f>BD22*('Setting key Duty'!$I$8+'Setting key Duty'!$I$9+'Setting key Duty'!$I$12)</f>
        <v>1.6875</v>
      </c>
      <c r="BF22" s="159">
        <f>COUNTIF(A22:AH22,"*$N*")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3</v>
      </c>
      <c r="BJ22" s="159">
        <f>BI22*('Setting key Duty'!$I$12+'Setting key Duty'!$I$8)</f>
        <v>1.3125</v>
      </c>
      <c r="BK22" s="159">
        <f>COUNTIF(C22:AH22,"*$FC*")</f>
        <v>0</v>
      </c>
      <c r="BL22" s="159">
        <f>BK22*('Setting key Duty'!$J$11+'Setting key Duty'!$I$8)</f>
        <v>0</v>
      </c>
      <c r="BM22" s="159">
        <f>COUNTIF($C22:$AE22,BM$4)</f>
        <v>0</v>
      </c>
      <c r="BN22" s="159">
        <f>COUNTIF($C22:$AE22,BN$4)</f>
        <v>0</v>
      </c>
      <c r="BO22" s="159">
        <f>COUNTIF($C22:$AE22,BO$4)</f>
        <v>0</v>
      </c>
      <c r="BP22" s="160"/>
    </row>
    <row r="23" ht="19.5" customHeight="1" spans="1:68">
      <c r="A23" s="19"/>
      <c r="B23" s="94" t="s">
        <v>73</v>
      </c>
      <c r="C23" s="155"/>
      <c r="D23" s="155" t="s">
        <v>50</v>
      </c>
      <c r="E23" s="186"/>
      <c r="F23" s="186" t="s">
        <v>171</v>
      </c>
      <c r="G23" s="155"/>
      <c r="H23" s="155" t="s">
        <v>287</v>
      </c>
      <c r="I23" s="155" t="s">
        <v>287</v>
      </c>
      <c r="J23" s="210" t="s">
        <v>287</v>
      </c>
      <c r="K23" s="164" t="s">
        <v>287</v>
      </c>
      <c r="L23" s="164" t="s">
        <v>287</v>
      </c>
      <c r="M23" s="575"/>
      <c r="N23" s="210" t="s">
        <v>45</v>
      </c>
      <c r="O23" s="155"/>
      <c r="P23" s="20"/>
      <c r="Q23" s="155"/>
      <c r="R23" s="155" t="s">
        <v>503</v>
      </c>
      <c r="S23" s="155" t="s">
        <v>504</v>
      </c>
      <c r="T23" s="155"/>
      <c r="U23" s="155"/>
      <c r="V23" s="186" t="s">
        <v>48</v>
      </c>
      <c r="W23" s="155"/>
      <c r="X23" s="155" t="s">
        <v>505</v>
      </c>
      <c r="Y23" s="155" t="s">
        <v>48</v>
      </c>
      <c r="Z23" s="20"/>
      <c r="AA23" s="186"/>
      <c r="AB23" s="155" t="s">
        <v>48</v>
      </c>
      <c r="AC23" s="186"/>
      <c r="AD23" s="155"/>
      <c r="AE23" s="155"/>
      <c r="AF23" s="155" t="s">
        <v>255</v>
      </c>
      <c r="AG23" s="155" t="s">
        <v>255</v>
      </c>
      <c r="AH23" s="157">
        <f>COUNTIF($C23:$AE23,AH$4)</f>
        <v>3</v>
      </c>
      <c r="AI23" s="158">
        <f>COUNTIF($C23:$AE23,AI$4)</f>
        <v>0</v>
      </c>
      <c r="AJ23" s="157">
        <f>COUNTIF($C23:$AE23,AJ$4)</f>
        <v>1</v>
      </c>
      <c r="AK23" s="159">
        <f>COUNTIF($C23:$AE23,AK$4)</f>
        <v>1</v>
      </c>
      <c r="AL23" s="159">
        <f>COUNTIF($C23:$AE23,AL$4)</f>
        <v>0</v>
      </c>
      <c r="AM23" s="159">
        <f>COUNTIF($C23:$AE23,AM$4)</f>
        <v>0</v>
      </c>
      <c r="AN23" s="159">
        <f>COUNTIF($C23:$AE23,AN$4)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5</v>
      </c>
      <c r="AV23" s="104">
        <f>BF23+BG23+BI23+BD23+BB23+AZ23+BK23</f>
        <v>9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COUNTIF(C23:AE23,"*BRT*")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1</v>
      </c>
      <c r="BE23" s="159">
        <f>BD23*('Setting key Duty'!$I$8+'Setting key Duty'!$I$9+'Setting key Duty'!$I$12)</f>
        <v>0.5625</v>
      </c>
      <c r="BF23" s="159">
        <f>COUNTIF(AF23:AH23,"*$N*")</f>
        <v>0</v>
      </c>
      <c r="BG23" s="159">
        <f>COUNTIF(AF23:AH23,"*$PM*")</f>
        <v>0</v>
      </c>
      <c r="BH23" s="159">
        <f>BG23*('Setting key Duty'!$I$9)</f>
        <v>0</v>
      </c>
      <c r="BI23" s="159">
        <f>COUNTIF(A23:AH23,"*$AM*")</f>
        <v>3</v>
      </c>
      <c r="BJ23" s="159">
        <f>BI23*('Setting key Duty'!$I$12+'Setting key Duty'!$I$8)</f>
        <v>1.3125</v>
      </c>
      <c r="BK23" s="159">
        <f>COUNTIF(C23:AH23,"*$FC*")</f>
        <v>5</v>
      </c>
      <c r="BL23" s="159">
        <f>BK23*('Setting key Duty'!$J$11+'Setting key Duty'!$I$8)</f>
        <v>0.625</v>
      </c>
      <c r="BM23" s="159">
        <f>COUNTIF($C23:$AE23,BM$4)</f>
        <v>0</v>
      </c>
      <c r="BN23" s="159">
        <f>COUNTIF($C23:$AE23,BN$4)</f>
        <v>0</v>
      </c>
      <c r="BO23" s="159">
        <f>COUNTIF($C23:$AE23,BO$4)</f>
        <v>0</v>
      </c>
      <c r="BP23" s="160"/>
    </row>
    <row r="24" ht="19.5" customHeight="1" spans="1:68">
      <c r="A24" s="19"/>
      <c r="B24" s="14" t="s">
        <v>143</v>
      </c>
      <c r="C24" s="186" t="s">
        <v>48</v>
      </c>
      <c r="D24" s="186"/>
      <c r="E24" s="186" t="s">
        <v>50</v>
      </c>
      <c r="F24" s="155"/>
      <c r="G24" s="155" t="s">
        <v>168</v>
      </c>
      <c r="H24" s="155" t="s">
        <v>45</v>
      </c>
      <c r="I24" s="186"/>
      <c r="J24" s="155" t="s">
        <v>50</v>
      </c>
      <c r="K24" s="20"/>
      <c r="L24" s="155" t="s">
        <v>506</v>
      </c>
      <c r="M24" s="155" t="s">
        <v>507</v>
      </c>
      <c r="N24" s="632" t="s">
        <v>50</v>
      </c>
      <c r="O24" s="20"/>
      <c r="P24" s="20"/>
      <c r="Q24" s="172"/>
      <c r="R24" s="155" t="s">
        <v>508</v>
      </c>
      <c r="S24" s="155" t="s">
        <v>491</v>
      </c>
      <c r="T24" s="155" t="s">
        <v>50</v>
      </c>
      <c r="U24" s="172"/>
      <c r="W24" s="20"/>
      <c r="X24" s="186" t="s">
        <v>509</v>
      </c>
      <c r="Y24" s="155" t="s">
        <v>472</v>
      </c>
      <c r="Z24" s="154"/>
      <c r="AA24" s="155" t="s">
        <v>44</v>
      </c>
      <c r="AB24" s="186"/>
      <c r="AC24" s="186"/>
      <c r="AD24" s="155" t="s">
        <v>50</v>
      </c>
      <c r="AE24" s="20"/>
      <c r="AF24" s="155" t="s">
        <v>510</v>
      </c>
      <c r="AG24" s="155" t="s">
        <v>44</v>
      </c>
      <c r="AH24" s="157">
        <f>COUNTIF($C24:$AE24,AH$4)</f>
        <v>1</v>
      </c>
      <c r="AI24" s="158">
        <f>COUNTIF($C24:$AE24,AI$4)</f>
        <v>1</v>
      </c>
      <c r="AJ24" s="157">
        <f>COUNTIF($C24:$AE24,AJ$4)</f>
        <v>1</v>
      </c>
      <c r="AK24" s="159">
        <f>COUNTIF($C24:$AE24,AK$4)</f>
        <v>5</v>
      </c>
      <c r="AL24" s="159">
        <f>COUNTIF($C24:$AE24,AL$4)</f>
        <v>0</v>
      </c>
      <c r="AM24" s="159">
        <f>COUNTIF($C24:$AE24,AM$4)</f>
        <v>0</v>
      </c>
      <c r="AN24" s="159">
        <f>COUNTIF($C24:$AE24,AN$4)</f>
        <v>0</v>
      </c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8</v>
      </c>
      <c r="AV24" s="104">
        <f>BF24+BG24+BI24+BD24+BB24+AZ24+BK24</f>
        <v>6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COUNTIF(C24:AE24,"*BRT*")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4</v>
      </c>
      <c r="BE24" s="159">
        <f>BD24*('Setting key Duty'!$I$8+'Setting key Duty'!$I$9+'Setting key Duty'!$I$12)</f>
        <v>2.25</v>
      </c>
      <c r="BF24" s="159">
        <f>COUNTIF(AF24:AH24,"*$N*")</f>
        <v>0</v>
      </c>
      <c r="BG24" s="159">
        <f>COUNTIF(AF24:AH24,"*$PM*")</f>
        <v>0</v>
      </c>
      <c r="BH24" s="159">
        <f>BG24*('Setting key Duty'!$I$9)</f>
        <v>0</v>
      </c>
      <c r="BI24" s="159">
        <f>COUNTIF(A24:AH24,"*$AM*")</f>
        <v>2</v>
      </c>
      <c r="BJ24" s="159">
        <f>BI24*('Setting key Duty'!$I$12+'Setting key Duty'!$I$8)</f>
        <v>0.875</v>
      </c>
      <c r="BK24" s="159">
        <f>COUNTIF(C24:AH24,"*$FC*")</f>
        <v>0</v>
      </c>
      <c r="BL24" s="159">
        <f>BK24*('Setting key Duty'!$J$11+'Setting key Duty'!$I$8)</f>
        <v>0</v>
      </c>
      <c r="BM24" s="159">
        <f>COUNTIF($C24:$AE24,BM$4)</f>
        <v>0</v>
      </c>
      <c r="BN24" s="159">
        <f>COUNTIF($C24:$AE24,BN$4)</f>
        <v>0</v>
      </c>
      <c r="BO24" s="159">
        <f>COUNTIF($C24:$AE24,BO$4)</f>
        <v>0</v>
      </c>
      <c r="BP24" s="160"/>
    </row>
    <row r="25" ht="19.5" customHeight="1" spans="1:68">
      <c r="A25" s="19"/>
      <c r="B25" s="92" t="s">
        <v>146</v>
      </c>
      <c r="C25" s="155" t="s">
        <v>62</v>
      </c>
      <c r="D25" s="155"/>
      <c r="E25" s="155" t="s">
        <v>62</v>
      </c>
      <c r="F25" s="20"/>
      <c r="G25" s="186" t="s">
        <v>45</v>
      </c>
      <c r="H25" s="186"/>
      <c r="I25" s="186"/>
      <c r="J25" s="186" t="s">
        <v>313</v>
      </c>
      <c r="K25" s="186" t="s">
        <v>313</v>
      </c>
      <c r="L25" s="186" t="s">
        <v>313</v>
      </c>
      <c r="M25" s="186" t="s">
        <v>313</v>
      </c>
      <c r="N25" s="632" t="s">
        <v>313</v>
      </c>
      <c r="O25" s="186"/>
      <c r="P25" s="20"/>
      <c r="Q25" s="186" t="s">
        <v>56</v>
      </c>
      <c r="R25" s="155" t="s">
        <v>451</v>
      </c>
      <c r="S25" s="155" t="s">
        <v>45</v>
      </c>
      <c r="T25" s="155"/>
      <c r="U25" s="155" t="s">
        <v>50</v>
      </c>
      <c r="V25" s="155"/>
      <c r="W25" s="155"/>
      <c r="X25" s="155" t="s">
        <v>62</v>
      </c>
      <c r="Y25" s="20"/>
      <c r="Z25" s="155" t="s">
        <v>44</v>
      </c>
      <c r="AA25" s="20"/>
      <c r="AB25" s="20"/>
      <c r="AC25" s="186" t="s">
        <v>50</v>
      </c>
      <c r="AD25" s="155"/>
      <c r="AE25" s="155" t="s">
        <v>44</v>
      </c>
      <c r="AF25" s="186" t="s">
        <v>454</v>
      </c>
      <c r="AG25" s="155" t="s">
        <v>62</v>
      </c>
      <c r="AH25" s="157">
        <f>COUNTIF($C25:$AE25,AH$4)</f>
        <v>0</v>
      </c>
      <c r="AI25" s="158">
        <f>COUNTIF($C25:$AE25,AI$4)</f>
        <v>2</v>
      </c>
      <c r="AJ25" s="157">
        <f>COUNTIF($C25:$AE25,AJ$4)</f>
        <v>2</v>
      </c>
      <c r="AK25" s="159">
        <f>COUNTIF($C25:$AE25,AK$4)</f>
        <v>2</v>
      </c>
      <c r="AL25" s="159">
        <f>COUNTIF($C25:$AE25,AL$4)</f>
        <v>1</v>
      </c>
      <c r="AM25" s="159">
        <f>COUNTIF($C25:$AE25,AM$4)</f>
        <v>3</v>
      </c>
      <c r="AN25" s="159">
        <f>COUNTIF($C25:$AE25,AN$4)</f>
        <v>0</v>
      </c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9</v>
      </c>
      <c r="AV25" s="104">
        <f>BF25+BG25+BI25+BD25+BB25+AZ25+BK25</f>
        <v>5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COUNTIF(C25:AE25,"*BRT*")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0</v>
      </c>
      <c r="BJ25" s="159">
        <f>BI25*('Setting key Duty'!$I$12+'Setting key Duty'!$I$8)</f>
        <v>0</v>
      </c>
      <c r="BK25" s="159">
        <f>COUNTIF(C25:AH25,"*$FC*")</f>
        <v>5</v>
      </c>
      <c r="BL25" s="159">
        <f>BK25*('Setting key Duty'!$J$11+'Setting key Duty'!$I$8)</f>
        <v>0.625</v>
      </c>
      <c r="BM25" s="159">
        <f>COUNTIF($C25:$AE25,BM$4)</f>
        <v>0</v>
      </c>
      <c r="BN25" s="159">
        <f>COUNTIF($C25:$AE25,BN$4)</f>
        <v>0</v>
      </c>
      <c r="BO25" s="159">
        <f>COUNTIF($C25:$AE25,BO$4)</f>
        <v>0</v>
      </c>
      <c r="BP25" s="160"/>
    </row>
    <row r="26" ht="19.5" customHeight="1" spans="1:68">
      <c r="A26" s="19"/>
      <c r="B26" s="94" t="s">
        <v>406</v>
      </c>
      <c r="C26" s="186"/>
      <c r="D26" s="186"/>
      <c r="E26" s="186" t="s">
        <v>511</v>
      </c>
      <c r="F26" s="186" t="s">
        <v>511</v>
      </c>
      <c r="G26" s="186" t="s">
        <v>511</v>
      </c>
      <c r="H26" s="186" t="s">
        <v>511</v>
      </c>
      <c r="I26" s="186" t="s">
        <v>511</v>
      </c>
      <c r="J26" s="20"/>
      <c r="K26" s="186" t="s">
        <v>50</v>
      </c>
      <c r="L26" s="245" t="s">
        <v>316</v>
      </c>
      <c r="M26" s="186" t="s">
        <v>50</v>
      </c>
      <c r="O26" s="186" t="s">
        <v>45</v>
      </c>
      <c r="P26" s="20"/>
      <c r="Q26" s="155"/>
      <c r="R26" s="155" t="s">
        <v>62</v>
      </c>
      <c r="T26" s="155"/>
      <c r="U26" s="155" t="s">
        <v>45</v>
      </c>
      <c r="V26" s="155"/>
      <c r="W26" s="155"/>
      <c r="X26" s="20"/>
      <c r="Y26" s="20"/>
      <c r="Z26" s="155" t="s">
        <v>50</v>
      </c>
      <c r="AA26" s="20"/>
      <c r="AB26" s="186" t="s">
        <v>44</v>
      </c>
      <c r="AC26" s="186"/>
      <c r="AD26" s="186"/>
      <c r="AE26" s="155"/>
      <c r="AF26" s="155" t="s">
        <v>255</v>
      </c>
      <c r="AG26" s="155" t="s">
        <v>255</v>
      </c>
      <c r="AH26" s="157">
        <f>COUNTIF($C26:$AE26,AH$4)</f>
        <v>0</v>
      </c>
      <c r="AI26" s="158">
        <f>COUNTIF($C26:$AE26,AI$4)</f>
        <v>1</v>
      </c>
      <c r="AJ26" s="157">
        <f>COUNTIF($C26:$AE26,AJ$4)</f>
        <v>2</v>
      </c>
      <c r="AK26" s="159">
        <f>COUNTIF($C26:$AE26,AK$4)</f>
        <v>3</v>
      </c>
      <c r="AL26" s="159">
        <f>COUNTIF($C26:$AE26,AL$4)</f>
        <v>0</v>
      </c>
      <c r="AM26" s="159">
        <f>COUNTIF($C26:$AE26,AM$4)</f>
        <v>1</v>
      </c>
      <c r="AN26" s="159">
        <f>COUNTIF($C26:$AE26,AN$4)</f>
        <v>0</v>
      </c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7</v>
      </c>
      <c r="AV26" s="104">
        <f>BF26+BG26+BI26+BD26+BB26+AZ26+BK26</f>
        <v>6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COUNTIF(C26:AE26,"*BRT*")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1</v>
      </c>
      <c r="BJ26" s="159">
        <f>BI26*('Setting key Duty'!$I$12+'Setting key Duty'!$I$8)</f>
        <v>0.4375</v>
      </c>
      <c r="BK26" s="159">
        <f>COUNTIF(C26:AH26,"*$FC*")</f>
        <v>5</v>
      </c>
      <c r="BL26" s="159">
        <f>BK26*('Setting key Duty'!$J$11+'Setting key Duty'!$I$8)</f>
        <v>0.625</v>
      </c>
      <c r="BM26" s="159">
        <f>COUNTIF($C26:$AE26,BM$4)</f>
        <v>0</v>
      </c>
      <c r="BN26" s="159">
        <f>COUNTIF($C26:$AE26,BN$4)</f>
        <v>0</v>
      </c>
      <c r="BO26" s="159">
        <f>COUNTIF($C26:$AE26,BO$4)</f>
        <v>0</v>
      </c>
      <c r="BP26" s="160"/>
    </row>
    <row r="27" ht="19.5" customHeight="1" spans="1:68">
      <c r="A27" s="19"/>
      <c r="B27" s="92" t="s">
        <v>94</v>
      </c>
      <c r="C27" s="186"/>
      <c r="D27" s="186"/>
      <c r="E27" s="20"/>
      <c r="F27" s="155" t="s">
        <v>512</v>
      </c>
      <c r="G27" s="186" t="s">
        <v>513</v>
      </c>
      <c r="H27" s="186"/>
      <c r="I27" s="186"/>
      <c r="J27" s="186" t="s">
        <v>514</v>
      </c>
      <c r="K27" s="155" t="s">
        <v>42</v>
      </c>
      <c r="L27" s="20"/>
      <c r="M27" s="186" t="s">
        <v>488</v>
      </c>
      <c r="N27" s="186" t="s">
        <v>488</v>
      </c>
      <c r="O27" s="186"/>
      <c r="P27" s="155"/>
      <c r="Q27" s="155" t="s">
        <v>42</v>
      </c>
      <c r="R27" s="155" t="s">
        <v>42</v>
      </c>
      <c r="S27" s="155" t="s">
        <v>483</v>
      </c>
      <c r="T27" s="155" t="s">
        <v>491</v>
      </c>
      <c r="V27" s="186"/>
      <c r="W27" s="186"/>
      <c r="X27" s="155"/>
      <c r="Y27" s="155" t="s">
        <v>402</v>
      </c>
      <c r="Z27" s="155" t="s">
        <v>57</v>
      </c>
      <c r="AA27" s="20"/>
      <c r="AB27" s="186"/>
      <c r="AC27" s="155"/>
      <c r="AD27" s="20"/>
      <c r="AF27" s="155" t="s">
        <v>42</v>
      </c>
      <c r="AG27" s="155" t="s">
        <v>57</v>
      </c>
      <c r="AH27" s="157">
        <f>COUNTIF($C27:$AE27,AH$4)</f>
        <v>0</v>
      </c>
      <c r="AI27" s="158">
        <f>COUNTIF($C27:$AE27,AI$4)</f>
        <v>0</v>
      </c>
      <c r="AJ27" s="157">
        <f>COUNTIF($C27:$AE27,AJ$4)</f>
        <v>0</v>
      </c>
      <c r="AK27" s="159">
        <f>COUNTIF($C27:$AE27,AK$4)</f>
        <v>0</v>
      </c>
      <c r="AL27" s="159">
        <f>COUNTIF($C27:$AE27,AL$4)</f>
        <v>0</v>
      </c>
      <c r="AM27" s="159">
        <f>COUNTIF($C27:$AE27,AM$4)</f>
        <v>0</v>
      </c>
      <c r="AN27" s="159">
        <f>COUNTIF($C27:$AE27,AN$4)</f>
        <v>0</v>
      </c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7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COUNTIF(C27:AE27,"*BRT*")</f>
        <v>0</v>
      </c>
      <c r="AZ27" s="159">
        <f>COUNTIF(A27:AH27,"*$BTP*")</f>
        <v>0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1</v>
      </c>
      <c r="BE27" s="159">
        <f>BD27*('Setting key Duty'!$I$8+'Setting key Duty'!$I$9+'Setting key Duty'!$I$12)</f>
        <v>0.5625</v>
      </c>
      <c r="BF27" s="159">
        <f>COUNTIF(AF27:AH27,"*$N*")</f>
        <v>0</v>
      </c>
      <c r="BG27" s="159">
        <f>COUNTIF(AF27:AH27,"*$PM*")</f>
        <v>0</v>
      </c>
      <c r="BH27" s="159">
        <f>BG27*('Setting key Duty'!$I$9)</f>
        <v>0</v>
      </c>
      <c r="BI27" s="159">
        <f>COUNTIF(A27:AH27,"*$AM*")</f>
        <v>4</v>
      </c>
      <c r="BJ27" s="159">
        <f>BI27*('Setting key Duty'!$I$12+'Setting key Duty'!$I$8)</f>
        <v>1.75</v>
      </c>
      <c r="BK27" s="159">
        <f>COUNTIF(C27:AH27,"*$FC*")</f>
        <v>2</v>
      </c>
      <c r="BL27" s="159">
        <f>BK27*('Setting key Duty'!$J$11+'Setting key Duty'!$I$8)</f>
        <v>0.25</v>
      </c>
      <c r="BM27" s="159">
        <f>COUNTIF($C27:$AE27,BM$4)</f>
        <v>0</v>
      </c>
      <c r="BN27" s="159">
        <f>COUNTIF($C27:$AE27,BN$4)</f>
        <v>0</v>
      </c>
      <c r="BO27" s="159">
        <f>COUNTIF($C27:$AE27,BO$4)</f>
        <v>0</v>
      </c>
      <c r="BP27" s="160"/>
    </row>
    <row r="28" ht="19.5" customHeight="1" spans="1:68">
      <c r="A28" s="19"/>
      <c r="B28" s="94" t="s">
        <v>392</v>
      </c>
      <c r="C28" s="155"/>
      <c r="D28" s="20"/>
      <c r="E28" s="155" t="s">
        <v>515</v>
      </c>
      <c r="F28" s="186" t="s">
        <v>516</v>
      </c>
      <c r="G28" s="186" t="s">
        <v>516</v>
      </c>
      <c r="H28" s="186" t="s">
        <v>516</v>
      </c>
      <c r="I28" s="186" t="s">
        <v>516</v>
      </c>
      <c r="J28" s="186" t="s">
        <v>516</v>
      </c>
      <c r="K28" s="186"/>
      <c r="L28" s="20"/>
      <c r="M28" s="155" t="s">
        <v>517</v>
      </c>
      <c r="O28" s="20"/>
      <c r="P28" s="155"/>
      <c r="Q28" s="155" t="s">
        <v>319</v>
      </c>
      <c r="R28" s="155" t="s">
        <v>497</v>
      </c>
      <c r="S28" s="155" t="s">
        <v>44</v>
      </c>
      <c r="T28" s="7"/>
      <c r="U28" s="155"/>
      <c r="V28" s="155"/>
      <c r="W28" s="186" t="s">
        <v>50</v>
      </c>
      <c r="X28" s="20"/>
      <c r="Y28" s="155" t="s">
        <v>390</v>
      </c>
      <c r="Z28" s="155" t="s">
        <v>469</v>
      </c>
      <c r="AA28" s="186"/>
      <c r="AB28" s="155" t="s">
        <v>502</v>
      </c>
      <c r="AC28" s="155"/>
      <c r="AD28" s="20"/>
      <c r="AE28" s="155"/>
      <c r="AF28" s="155" t="s">
        <v>255</v>
      </c>
      <c r="AG28" s="155" t="s">
        <v>255</v>
      </c>
      <c r="AH28" s="157">
        <f>COUNTIF($C28:$AE28,AH$4)</f>
        <v>0</v>
      </c>
      <c r="AI28" s="158">
        <f>COUNTIF($C28:$AE28,AI$4)</f>
        <v>1</v>
      </c>
      <c r="AJ28" s="157">
        <f>COUNTIF($C28:$AE28,AJ$4)</f>
        <v>0</v>
      </c>
      <c r="AK28" s="159">
        <f>COUNTIF($C28:$AE28,AK$4)</f>
        <v>1</v>
      </c>
      <c r="AL28" s="159">
        <f>COUNTIF($C28:$AE28,AL$4)</f>
        <v>0</v>
      </c>
      <c r="AM28" s="159">
        <f>COUNTIF($C28:$AE28,AM$4)</f>
        <v>0</v>
      </c>
      <c r="AN28" s="159">
        <f>COUNTIF($C28:$AE28,AN$4)</f>
        <v>0</v>
      </c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2</v>
      </c>
      <c r="AV28" s="104">
        <f>BF28+BG28+BI28+BD28+BB28+AZ28+BK28</f>
        <v>11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COUNTIF(C28:AE28,"*BRT*")</f>
        <v>0</v>
      </c>
      <c r="AZ28" s="159">
        <f>COUNTIF(A28:AH28,"*$BTP*")</f>
        <v>0</v>
      </c>
      <c r="BA28" s="159" t="e">
        <f>AZ28*('Setting key Duty'!$I$13+'Setting key Duty'!$I$12+'Setting key Duty'!$I$11)</f>
        <v>#VALUE!</v>
      </c>
      <c r="BB28" s="159">
        <f>COUNTIF(A28:AH28,"*$L*")</f>
        <v>1</v>
      </c>
      <c r="BC28" s="159" t="e">
        <f>BB28*('Setting key Duty'!$I$13+'Setting key Duty'!$I$9)</f>
        <v>#VALUE!</v>
      </c>
      <c r="BD28" s="159">
        <f>COUNTIF(A28:AH28,"*$M*")</f>
        <v>3</v>
      </c>
      <c r="BE28" s="159">
        <f>BD28*('Setting key Duty'!$I$8+'Setting key Duty'!$I$9+'Setting key Duty'!$I$12)</f>
        <v>1.6875</v>
      </c>
      <c r="BF28" s="159">
        <f>COUNTIF(AF28:AH28,"*$N*")</f>
        <v>0</v>
      </c>
      <c r="BG28" s="159">
        <f>COUNTIF(AF28:AH28,"*$PM*")</f>
        <v>0</v>
      </c>
      <c r="BH28" s="159">
        <f>BG28*('Setting key Duty'!$I$9)</f>
        <v>0</v>
      </c>
      <c r="BI28" s="159">
        <f>COUNTIF(A28:AH28,"*$AM*")</f>
        <v>2</v>
      </c>
      <c r="BJ28" s="159">
        <f>BI28*('Setting key Duty'!$I$12+'Setting key Duty'!$I$8)</f>
        <v>0.875</v>
      </c>
      <c r="BK28" s="159">
        <f>COUNTIF(C28:AH28,"*$FC*")</f>
        <v>5</v>
      </c>
      <c r="BL28" s="159">
        <f>BK28*('Setting key Duty'!$J$11+'Setting key Duty'!$I$8)</f>
        <v>0.625</v>
      </c>
      <c r="BM28" s="159">
        <f>COUNTIF($C28:$AE28,BM$4)</f>
        <v>0</v>
      </c>
      <c r="BN28" s="159">
        <f>COUNTIF($C28:$AE28,BN$4)</f>
        <v>0</v>
      </c>
      <c r="BO28" s="159">
        <f>COUNTIF($C28:$AE28,BO$4)</f>
        <v>0</v>
      </c>
      <c r="BP28" s="160"/>
    </row>
    <row r="29" ht="19.5" customHeight="1" spans="1:68">
      <c r="A29" s="19"/>
      <c r="B29" s="14"/>
      <c r="C29" s="186"/>
      <c r="D29" s="186"/>
      <c r="E29" s="186"/>
      <c r="F29" s="186"/>
      <c r="G29" s="186"/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20"/>
      <c r="T29" s="186"/>
      <c r="U29" s="186"/>
      <c r="V29" s="186"/>
      <c r="W29" s="186"/>
      <c r="X29" s="20"/>
      <c r="Y29" s="186"/>
      <c r="Z29" s="186"/>
      <c r="AA29" s="186"/>
      <c r="AB29" s="186"/>
      <c r="AC29" s="186"/>
      <c r="AD29" s="186"/>
      <c r="AE29" s="186"/>
      <c r="AF29" s="186"/>
      <c r="AG29" s="186"/>
      <c r="AH29" s="157">
        <f>COUNTIF($C29:$AG29,AH$4)</f>
        <v>0</v>
      </c>
      <c r="AI29" s="158">
        <f>COUNTIF($C29:$AG29,AI$4)</f>
        <v>0</v>
      </c>
      <c r="AJ29" s="157">
        <f>COUNTIF($C29:$AG29,AJ$4)</f>
        <v>0</v>
      </c>
      <c r="AK29" s="159">
        <f>COUNTIF($C29:$AG29,AK$4)</f>
        <v>0</v>
      </c>
      <c r="AL29" s="159">
        <f>COUNTIF($C29:$AG29,AL$4)</f>
        <v>0</v>
      </c>
      <c r="AM29" s="159">
        <f>COUNTIF($C29:$AG29,AM$4)</f>
        <v>0</v>
      </c>
      <c r="AN29" s="159">
        <f>COUNTIF($C29:$AG29,AN$4)</f>
        <v>0</v>
      </c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0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COUNTIF(C29:AG29,"*BRT*")</f>
        <v>0</v>
      </c>
      <c r="AZ29" s="159">
        <f>COUNTIF(D29:AH29,"*$BTP*")</f>
        <v>0</v>
      </c>
      <c r="BA29" s="159" t="e">
        <f>AZ29*('Setting key Duty'!$I$13+'Setting key Duty'!$I$12+'Setting key Duty'!$I$11)</f>
        <v>#VALUE!</v>
      </c>
      <c r="BB29" s="159">
        <f>COUNTIF(D29:AH29,"*$L*")</f>
        <v>0</v>
      </c>
      <c r="BC29" s="159" t="e">
        <f>BB29*('Setting key Duty'!$I$13+'Setting key Duty'!$I$9)</f>
        <v>#VALUE!</v>
      </c>
      <c r="BD29" s="159">
        <f>COUNTIF(D29:AH29,"*$M*")</f>
        <v>0</v>
      </c>
      <c r="BE29" s="159">
        <f>BD29*('Setting key Duty'!$I$8+'Setting key Duty'!$I$9+'Setting key Duty'!$I$12)</f>
        <v>0</v>
      </c>
      <c r="BF29" s="159">
        <f>COUNTIF(D29:AH29,"*$N*")</f>
        <v>0</v>
      </c>
      <c r="BG29" s="159">
        <f>COUNTIF(D29:AH29,"*$PM*")</f>
        <v>0</v>
      </c>
      <c r="BH29" s="159">
        <f>BG29*('Setting key Duty'!$I$9)</f>
        <v>0</v>
      </c>
      <c r="BI29" s="159">
        <f>COUNTIF(D29:AH29,"*$AM*")</f>
        <v>0</v>
      </c>
      <c r="BJ29" s="159">
        <f>BI29*('Setting key Duty'!$I$12+'Setting key Duty'!$I$8)</f>
        <v>0</v>
      </c>
      <c r="BK29" s="159">
        <f>COUNTIF(C29:AH29,"*$FC*")</f>
        <v>0</v>
      </c>
      <c r="BL29" s="159">
        <f>BK29*('Setting key Duty'!$J$11+'Setting key Duty'!$I$8)</f>
        <v>0</v>
      </c>
      <c r="BM29" s="159">
        <f>COUNTIF($C29:$AG29,BM$4)</f>
        <v>0</v>
      </c>
      <c r="BN29" s="159">
        <f>COUNTIF($C29:$AG29,BN$4)</f>
        <v>0</v>
      </c>
      <c r="BO29" s="159">
        <f>COUNTIF($C29:$AG29,BO$4)</f>
        <v>0</v>
      </c>
      <c r="BP29" s="160"/>
    </row>
    <row r="30" ht="19.5" customHeight="1" spans="1:68">
      <c r="A30" s="19"/>
      <c r="B30" s="189" t="s">
        <v>228</v>
      </c>
      <c r="C30" s="186"/>
      <c r="D30" s="186"/>
      <c r="E30" s="186"/>
      <c r="F30" s="186"/>
      <c r="G30" s="186"/>
      <c r="H30" s="186"/>
      <c r="I30" s="186"/>
      <c r="J30" s="186"/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  <c r="AA30" s="186"/>
      <c r="AB30" s="186"/>
      <c r="AC30" s="186"/>
      <c r="AD30" s="186"/>
      <c r="AE30" s="186"/>
      <c r="AF30" s="186"/>
      <c r="AG30" s="186"/>
      <c r="AH30" s="157">
        <f>COUNTIF($C30:$AG30,AH$4)</f>
        <v>0</v>
      </c>
      <c r="AI30" s="158">
        <f>COUNTIF($C30:$AG30,AI$4)</f>
        <v>0</v>
      </c>
      <c r="AJ30" s="157">
        <f>COUNTIF($C30:$AG30,AJ$4)</f>
        <v>0</v>
      </c>
      <c r="AK30" s="191">
        <f>COUNTIF($C30:$AG30,AK$4)</f>
        <v>0</v>
      </c>
      <c r="AL30" s="191">
        <f>COUNTIF($C30:$AG30,AL$4)</f>
        <v>0</v>
      </c>
      <c r="AM30" s="191">
        <f>COUNTIF($C30:$AG30,AM$4)</f>
        <v>0</v>
      </c>
      <c r="AN30" s="191">
        <f>COUNTIF($C30:$AG30,AN$4)</f>
        <v>0</v>
      </c>
      <c r="AO30" s="192"/>
      <c r="AP30" s="159">
        <f>SUMPRODUCT(--WEEKDAY(C$3:AG$3,2)&lt;6,--((C30:AG30="DM"))+(C30:AG30="CS1")+((C30:AG30="CS2"))+(C30:AG30="SB1")+(C30:AG30="AE")+(C30:AG30="EM"))</f>
        <v>0</v>
      </c>
      <c r="AQ30" s="192"/>
      <c r="AR30" s="104">
        <f>SUMPRODUCT(--WEEKDAY(C$3:AG$3,2)&gt;5,--((C30:AG30="DM"))+(C30:AG30="CS1")+((C30:AG30="CS2"))+(C30:AG30="SB1")+(C30:AG30="AE")+(C30:AG30="EM"))</f>
        <v>0</v>
      </c>
      <c r="AS30" s="192"/>
      <c r="AT30" s="192">
        <f>(AP30-AQ30)/2+(AR30-AS30)</f>
        <v>0</v>
      </c>
      <c r="AU30" s="192">
        <f>AH30+AI30+AJ30+AK30+AM30+AN30</f>
        <v>0</v>
      </c>
      <c r="AV30" s="104">
        <f>BF30+BG30+BI30+BD30+BB30+AZ30+BK30</f>
        <v>0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COUNTIF(C30:AG30,"*BRT*")</f>
        <v>0</v>
      </c>
      <c r="AZ30" s="159">
        <f>COUNTIF(D30:AH30,"*$BTP*")</f>
        <v>0</v>
      </c>
      <c r="BA30" s="159" t="e">
        <f>AZ30*('Setting key Duty'!$I$13+'Setting key Duty'!$I$12+'Setting key Duty'!$I$11)</f>
        <v>#VALUE!</v>
      </c>
      <c r="BB30" s="159">
        <f>COUNTIF(D30:AH30,"*$L*")</f>
        <v>0</v>
      </c>
      <c r="BC30" s="159" t="e">
        <f>BB30*('Setting key Duty'!$I$13+'Setting key Duty'!$I$9)</f>
        <v>#VALUE!</v>
      </c>
      <c r="BD30" s="159">
        <f>COUNTIF(D30:AH30,"*$M*")</f>
        <v>0</v>
      </c>
      <c r="BE30" s="159">
        <f>BD30*('Setting key Duty'!$I$8+'Setting key Duty'!$I$9+'Setting key Duty'!$I$12)</f>
        <v>0</v>
      </c>
      <c r="BF30" s="159">
        <f>COUNTIF(D30:AH30,"*$N*")</f>
        <v>0</v>
      </c>
      <c r="BG30" s="159">
        <f>COUNTIF(D30:AH30,"*$PM*")</f>
        <v>0</v>
      </c>
      <c r="BH30" s="159">
        <f>BG30*('Setting key Duty'!$I$9)</f>
        <v>0</v>
      </c>
      <c r="BI30" s="159">
        <f>COUNTIF(D30:AH30,"*$AM*")</f>
        <v>0</v>
      </c>
      <c r="BJ30" s="159">
        <f>BI30*('Setting key Duty'!$I$12+'Setting key Duty'!$I$8)</f>
        <v>0</v>
      </c>
      <c r="BK30" s="159">
        <f>COUNTIF(C30:AH30,"*$FC*")</f>
        <v>0</v>
      </c>
      <c r="BL30" s="159">
        <f>BK30*('Setting key Duty'!$J$11+'Setting key Duty'!$I$8)</f>
        <v>0</v>
      </c>
      <c r="BM30" s="191">
        <f>COUNTIF($C30:$AG30,BM$4)</f>
        <v>0</v>
      </c>
      <c r="BN30" s="191">
        <f>COUNTIF($C30:$AG30,BN$4)</f>
        <v>0</v>
      </c>
      <c r="BO30" s="191">
        <f>COUNTIF($C30:$AG30,BO$4)</f>
        <v>0</v>
      </c>
      <c r="BP30" s="193"/>
    </row>
    <row r="31" ht="19.5" customHeight="1" spans="1:68">
      <c r="A31" s="19"/>
      <c r="B31" s="194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7"/>
      <c r="AI31" s="198"/>
      <c r="AJ31" s="197"/>
      <c r="AK31" s="199"/>
      <c r="AL31" s="199"/>
      <c r="AM31" s="199"/>
      <c r="AN31" s="199"/>
      <c r="AO31" s="200"/>
      <c r="AP31" s="200"/>
      <c r="AQ31" s="200"/>
      <c r="AR31" s="200">
        <f>SUMPRODUCT(--WEEKDAY(C$3:AG$3,2)&gt;5,--((C31:AG31="DM"))+(C31:AG31="CS1")+((C31:AG31="CS2"))+(C31:AG31="SB1")+(C31:AG31="AE")+(C31:AG31="EM"))</f>
        <v>0</v>
      </c>
      <c r="AS31" s="200"/>
      <c r="AT31" s="200">
        <f>(AP31-AQ31)/2+(AR31-AS31)</f>
        <v>0</v>
      </c>
      <c r="AU31" s="200"/>
      <c r="AV31" s="200"/>
      <c r="AW31" s="200"/>
      <c r="AX31" s="199"/>
      <c r="AY31" s="199"/>
      <c r="AZ31" s="199"/>
      <c r="BA31" s="199"/>
      <c r="BB31" s="199"/>
      <c r="BC31" s="199"/>
      <c r="BD31" s="199"/>
      <c r="BE31" s="199"/>
      <c r="BF31" s="199"/>
      <c r="BG31" s="199"/>
      <c r="BH31" s="199"/>
      <c r="BI31" s="199"/>
      <c r="BJ31" s="199"/>
      <c r="BK31" s="199"/>
      <c r="BL31" s="199"/>
      <c r="BM31" s="199"/>
      <c r="BN31" s="199"/>
      <c r="BO31" s="199"/>
      <c r="BP31" s="201"/>
    </row>
    <row r="32" ht="19.5" customHeight="1" spans="1:68">
      <c r="A32" s="19"/>
      <c r="B32" s="202" t="s">
        <v>48</v>
      </c>
      <c r="C32" s="203" t="str">
        <f>VLOOKUP("DM",C4:C30,1,FALSE)</f>
        <v>DM</v>
      </c>
      <c r="D32" s="203" t="str">
        <f>VLOOKUP("DM",D4:D30,1,FALSE)</f>
        <v>DM</v>
      </c>
      <c r="E32" s="203" t="str">
        <f>VLOOKUP("DM",E4:E30,1,FALSE)</f>
        <v>DM</v>
      </c>
      <c r="F32" s="203" t="str">
        <f>VLOOKUP("DM",F4:F30,1,FALSE)</f>
        <v>DM</v>
      </c>
      <c r="G32" s="203" t="str">
        <f>VLOOKUP("DM",G4:G30,1,FALSE)</f>
        <v>DM</v>
      </c>
      <c r="H32" s="203" t="str">
        <f>VLOOKUP("DM",H4:H30,1,FALSE)</f>
        <v>DM</v>
      </c>
      <c r="I32" s="203" t="str">
        <f>VLOOKUP("DM",I4:I30,1,FALSE)</f>
        <v>DM</v>
      </c>
      <c r="J32" s="203" t="str">
        <f>VLOOKUP("DM",J4:J30,1,FALSE)</f>
        <v>DM</v>
      </c>
      <c r="K32" s="203" t="str">
        <f>VLOOKUP("DM",K4:K30,1,FALSE)</f>
        <v>DM</v>
      </c>
      <c r="L32" s="203" t="str">
        <f>VLOOKUP("DM",L4:L30,1,FALSE)</f>
        <v>DM</v>
      </c>
      <c r="M32" s="203" t="str">
        <f>VLOOKUP("DM",M4:M30,1,FALSE)</f>
        <v>DM</v>
      </c>
      <c r="N32" s="203" t="str">
        <f>VLOOKUP("DM",N4:N30,1,FALSE)</f>
        <v>DM</v>
      </c>
      <c r="O32" s="203" t="str">
        <f>VLOOKUP("DM",O4:O30,1,FALSE)</f>
        <v>DM</v>
      </c>
      <c r="P32" s="203" t="str">
        <f>VLOOKUP("DM",P4:P30,1,FALSE)</f>
        <v>DM</v>
      </c>
      <c r="Q32" s="203" t="str">
        <f>VLOOKUP("DM",Q4:Q30,1,FALSE)</f>
        <v>DM</v>
      </c>
      <c r="R32" s="203" t="str">
        <f>VLOOKUP("DM",R4:R30,1,FALSE)</f>
        <v>DM</v>
      </c>
      <c r="S32" s="203" t="str">
        <f>VLOOKUP("DM",S4:S30,1,FALSE)</f>
        <v>DM</v>
      </c>
      <c r="T32" s="203" t="str">
        <f>VLOOKUP("DM",T4:T30,1,FALSE)</f>
        <v>DM</v>
      </c>
      <c r="U32" s="203" t="str">
        <f>VLOOKUP("DM",U4:U30,1,FALSE)</f>
        <v>DM</v>
      </c>
      <c r="V32" s="203" t="str">
        <f>VLOOKUP("DM",V4:V30,1,FALSE)</f>
        <v>DM</v>
      </c>
      <c r="W32" s="203" t="str">
        <f>VLOOKUP("DM",W4:W30,1,FALSE)</f>
        <v>DM</v>
      </c>
      <c r="X32" s="203" t="str">
        <f>VLOOKUP("DM",X4:X30,1,FALSE)</f>
        <v>DM</v>
      </c>
      <c r="Y32" s="203" t="str">
        <f>VLOOKUP("DM",Y4:Y30,1,FALSE)</f>
        <v>DM</v>
      </c>
      <c r="Z32" s="203" t="str">
        <f>VLOOKUP("DM",Z4:Z30,1,FALSE)</f>
        <v>DM</v>
      </c>
      <c r="AA32" s="203" t="str">
        <f>VLOOKUP("DM",AA4:AA30,1,FALSE)</f>
        <v>DM</v>
      </c>
      <c r="AB32" s="203" t="str">
        <f>VLOOKUP("DM",AB4:AB30,1,FALSE)</f>
        <v>DM</v>
      </c>
      <c r="AC32" s="203" t="str">
        <f>VLOOKUP("DM",AC4:AC30,1,FALSE)</f>
        <v>DM</v>
      </c>
      <c r="AD32" s="203" t="str">
        <f>VLOOKUP("DM",AD4:AD30,1,FALSE)</f>
        <v>DM</v>
      </c>
      <c r="AE32" s="203" t="str">
        <f>VLOOKUP("DM",AE4:AE30,1,FALSE)</f>
        <v>DM</v>
      </c>
      <c r="AF32" s="203" t="str">
        <f>VLOOKUP("DM",AF4:AF30,1,FALSE)</f>
        <v>DM</v>
      </c>
      <c r="AG32" s="203" t="str">
        <f>VLOOKUP("DM",AG4:AG30,1,FALSE)</f>
        <v>DM</v>
      </c>
      <c r="AH32" s="157"/>
      <c r="AI32" s="158"/>
      <c r="AJ32" s="157"/>
      <c r="AK32" s="159"/>
      <c r="AL32" s="159"/>
      <c r="AM32" s="159"/>
      <c r="AN32" s="159"/>
      <c r="AO32" s="159"/>
      <c r="AP32" s="159"/>
      <c r="AQ32" s="159"/>
      <c r="AR32" s="159"/>
      <c r="AS32" s="159"/>
      <c r="AT32" s="159"/>
      <c r="AU32" s="159"/>
      <c r="AV32" s="159"/>
      <c r="AW32" s="159"/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60"/>
    </row>
    <row r="33" ht="19.5" customHeight="1" spans="1:68">
      <c r="A33" s="19" t="e">
        <f>LTE()</f>
        <v>#NAME?</v>
      </c>
      <c r="B33" s="204" t="s">
        <v>44</v>
      </c>
      <c r="C33" s="203" t="str">
        <f>VLOOKUP("CS1",C5:C30,1,FALSE)</f>
        <v>CS1</v>
      </c>
      <c r="D33" s="203" t="str">
        <f>VLOOKUP("CS1",D5:D30,1,FALSE)</f>
        <v>CS1</v>
      </c>
      <c r="E33" s="203" t="str">
        <f>VLOOKUP("CS1",E6:E30,1,FALSE)</f>
        <v>CS1</v>
      </c>
      <c r="F33" s="203" t="str">
        <f>VLOOKUP("CS1",F5:F30,1,FALSE)</f>
        <v>CS1</v>
      </c>
      <c r="G33" s="203" t="str">
        <f>VLOOKUP("CS1",G5:G30,1,FALSE)</f>
        <v>CS1</v>
      </c>
      <c r="H33" s="203" t="str">
        <f>VLOOKUP("CS1",H5:H30,1,FALSE)</f>
        <v>CS1</v>
      </c>
      <c r="I33" s="203" t="str">
        <f>VLOOKUP("CS1",I5:I30,1,FALSE)</f>
        <v>CS1</v>
      </c>
      <c r="J33" s="203" t="str">
        <f>VLOOKUP("CS1",J4:J30,1,FALSE)</f>
        <v>CS1</v>
      </c>
      <c r="K33" s="203" t="str">
        <f>VLOOKUP("CS1",K5:K30,1,FALSE)</f>
        <v>CS1</v>
      </c>
      <c r="L33" s="203" t="str">
        <f>VLOOKUP("CS1",L5:L30,1,FALSE)</f>
        <v>CS1</v>
      </c>
      <c r="M33" s="203" t="str">
        <f>VLOOKUP("CS1",M5:M30,1,FALSE)</f>
        <v>CS1</v>
      </c>
      <c r="N33" s="203" t="str">
        <f>VLOOKUP("CS1",N5:N30,1,FALSE)</f>
        <v>CS1</v>
      </c>
      <c r="O33" s="203" t="str">
        <f>VLOOKUP("CS1",O5:O30,1,FALSE)</f>
        <v>CS1</v>
      </c>
      <c r="P33" s="203" t="str">
        <f>VLOOKUP("CS1",P5:P30,1,FALSE)</f>
        <v>CS1</v>
      </c>
      <c r="Q33" s="203" t="str">
        <f>VLOOKUP("CS1",Q5:Q30,1,FALSE)</f>
        <v>CS1</v>
      </c>
      <c r="R33" s="203" t="str">
        <f>VLOOKUP("CS1",R5:R30,1,FALSE)</f>
        <v>CS1</v>
      </c>
      <c r="S33" s="203" t="str">
        <f>VLOOKUP("CS1",S6:S30,1,FALSE)</f>
        <v>CS1</v>
      </c>
      <c r="T33" s="203" t="str">
        <f>VLOOKUP("CS1",T5:T30,1,FALSE)</f>
        <v>CS1</v>
      </c>
      <c r="U33" s="203" t="str">
        <f>VLOOKUP("CS1",U5:U30,1,FALSE)</f>
        <v>CS1</v>
      </c>
      <c r="V33" s="203" t="str">
        <f>VLOOKUP("CS1",V5:V30,1,FALSE)</f>
        <v>CS1</v>
      </c>
      <c r="W33" s="203" t="str">
        <f>VLOOKUP("CS1",W5:W30,1,FALSE)</f>
        <v>CS1</v>
      </c>
      <c r="X33" s="203" t="str">
        <f>VLOOKUP("CS1",X5:X30,1,FALSE)</f>
        <v>CS1</v>
      </c>
      <c r="Y33" s="203" t="str">
        <f>VLOOKUP("CS1",Y5:Y30,1,FALSE)</f>
        <v>CS1</v>
      </c>
      <c r="Z33" s="203" t="str">
        <f>VLOOKUP("CS1",Z5:Z30,1,FALSE)</f>
        <v>CS1</v>
      </c>
      <c r="AA33" s="203" t="str">
        <f>VLOOKUP("CS1",AA6:AA30,1,FALSE)</f>
        <v>CS1</v>
      </c>
      <c r="AB33" s="203" t="str">
        <f>VLOOKUP("CS1",AB5:AB30,1,FALSE)</f>
        <v>CS1</v>
      </c>
      <c r="AC33" s="203" t="str">
        <f>VLOOKUP("CS1",AC5:AC30,1,FALSE)</f>
        <v>CS1</v>
      </c>
      <c r="AD33" s="203" t="str">
        <f>VLOOKUP("CS1",AD5:AD30,1,FALSE)</f>
        <v>CS1</v>
      </c>
      <c r="AE33" s="203" t="str">
        <f>VLOOKUP("CS1",AE5:AE30,1,FALSE)</f>
        <v>CS1</v>
      </c>
      <c r="AF33" s="203" t="str">
        <f>VLOOKUP("CS1",AF5:AF30,1,FALSE)</f>
        <v>CS1</v>
      </c>
      <c r="AG33" s="203" t="str">
        <f>VLOOKUP("CS1",AG5:AG30,1,FALSE)</f>
        <v>CS1</v>
      </c>
      <c r="AH33" s="157"/>
      <c r="AI33" s="158"/>
      <c r="AJ33" s="157"/>
      <c r="AK33" s="159"/>
      <c r="AL33" s="159"/>
      <c r="AM33" s="159"/>
      <c r="AN33" s="159"/>
      <c r="AO33" s="159"/>
      <c r="AP33" s="159"/>
      <c r="AQ33" s="159"/>
      <c r="AR33" s="159"/>
      <c r="AS33" s="159"/>
      <c r="AT33" s="159"/>
      <c r="AU33" s="159"/>
      <c r="AV33" s="159"/>
      <c r="AW33" s="159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60"/>
    </row>
    <row r="34" ht="19.5" customHeight="1" spans="1:68">
      <c r="A34" s="19"/>
      <c r="B34" s="205" t="s">
        <v>45</v>
      </c>
      <c r="C34" s="203" t="str">
        <f>VLOOKUP("CS2",C5:C30,1,FALSE)</f>
        <v>CS2</v>
      </c>
      <c r="D34" s="203" t="str">
        <f>VLOOKUP("CS2",D5:D30,1,FALSE)</f>
        <v>CS2</v>
      </c>
      <c r="E34" s="203" t="str">
        <f>VLOOKUP("CS2",E6:E30,1,FALSE)</f>
        <v>CS2</v>
      </c>
      <c r="F34" s="203" t="str">
        <f>VLOOKUP("CS2",F5:F30,1,FALSE)</f>
        <v>CS2</v>
      </c>
      <c r="G34" s="203" t="str">
        <f>VLOOKUP("CS2",G5:G30,1,FALSE)</f>
        <v>CS2</v>
      </c>
      <c r="H34" s="203" t="str">
        <f>VLOOKUP("CS2",H5:H30,1,FALSE)</f>
        <v>CS2</v>
      </c>
      <c r="I34" s="203" t="str">
        <f>VLOOKUP("CS2",I5:I30,1,FALSE)</f>
        <v>CS2</v>
      </c>
      <c r="J34" s="203" t="str">
        <f>VLOOKUP("CS2",J4:J30,1,FALSE)</f>
        <v>CS2</v>
      </c>
      <c r="K34" s="203" t="str">
        <f>VLOOKUP("CS2",K5:K30,1,FALSE)</f>
        <v>CS2</v>
      </c>
      <c r="L34" s="203" t="str">
        <f>VLOOKUP("CS2",L6:L30,1,FALSE)</f>
        <v>CS2</v>
      </c>
      <c r="M34" s="203" t="str">
        <f>VLOOKUP("CS2",M5:M30,1,FALSE)</f>
        <v>CS2</v>
      </c>
      <c r="N34" s="203" t="str">
        <f>VLOOKUP("CS2",N5:N30,1,FALSE)</f>
        <v>CS2</v>
      </c>
      <c r="O34" s="203" t="str">
        <f>VLOOKUP("CS2",O5:O30,1,FALSE)</f>
        <v>CS2</v>
      </c>
      <c r="P34" s="203" t="str">
        <f>VLOOKUP("CS2",P5:P30,1,FALSE)</f>
        <v>CS2</v>
      </c>
      <c r="Q34" s="203" t="str">
        <f>VLOOKUP("CS2",Q5:Q30,1,FALSE)</f>
        <v>CS2</v>
      </c>
      <c r="R34" s="203" t="str">
        <f>VLOOKUP("CS2",R5:R30,1,FALSE)</f>
        <v>CS2</v>
      </c>
      <c r="S34" s="203" t="str">
        <f>VLOOKUP("CS2",S6:S30,1,FALSE)</f>
        <v>CS2</v>
      </c>
      <c r="T34" s="203" t="str">
        <f>VLOOKUP("CS2",T5:T30,1,FALSE)</f>
        <v>CS2</v>
      </c>
      <c r="U34" s="203" t="str">
        <f>VLOOKUP("CS2",U5:U30,1,FALSE)</f>
        <v>CS2</v>
      </c>
      <c r="V34" s="203" t="str">
        <f>VLOOKUP("CS2",V5:V30,1,FALSE)</f>
        <v>CS2</v>
      </c>
      <c r="W34" s="203" t="str">
        <f>VLOOKUP("CS2",W5:W30,1,FALSE)</f>
        <v>CS2</v>
      </c>
      <c r="X34" s="203" t="str">
        <f>VLOOKUP("CS2",X5:X30,1,FALSE)</f>
        <v>CS2</v>
      </c>
      <c r="Y34" s="203" t="str">
        <f>VLOOKUP("CS2",Y5:Y30,1,FALSE)</f>
        <v>CS2</v>
      </c>
      <c r="Z34" s="203" t="str">
        <f>VLOOKUP("CS2",Z5:Z30,1,FALSE)</f>
        <v>CS2</v>
      </c>
      <c r="AA34" s="203" t="str">
        <f>VLOOKUP("CS2",AA6:AA30,1,FALSE)</f>
        <v>CS2</v>
      </c>
      <c r="AB34" s="203" t="str">
        <f>VLOOKUP("CS2",AB5:AB30,1,FALSE)</f>
        <v>CS2</v>
      </c>
      <c r="AC34" s="203" t="str">
        <f>VLOOKUP("CS2",AC5:AC30,1,FALSE)</f>
        <v>CS2</v>
      </c>
      <c r="AD34" s="203" t="str">
        <f>VLOOKUP("CS2",AD5:AD30,1,FALSE)</f>
        <v>CS2</v>
      </c>
      <c r="AE34" s="203" t="str">
        <f>VLOOKUP("CS2",AE5:AE30,1,FALSE)</f>
        <v>CS2</v>
      </c>
      <c r="AF34" s="203" t="str">
        <f>VLOOKUP("CS2",AF5:AF30,1,FALSE)</f>
        <v>CS2</v>
      </c>
      <c r="AG34" s="203" t="str">
        <f>VLOOKUP("CS2",AG5:AG30,1,FALSE)</f>
        <v>CS2</v>
      </c>
      <c r="AH34" s="157"/>
      <c r="AI34" s="158"/>
      <c r="AJ34" s="157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60"/>
    </row>
    <row r="35" ht="19.5" customHeight="1" spans="1:68">
      <c r="A35" s="19"/>
      <c r="B35" s="206" t="s">
        <v>50</v>
      </c>
      <c r="C35" s="203" t="e">
        <f>VLOOKUP("SB1",C5:C30,1,FALSE)</f>
        <v>#N/A</v>
      </c>
      <c r="D35" s="203" t="str">
        <f>VLOOKUP("SB1",D5:D30,1,FALSE)</f>
        <v>SB1</v>
      </c>
      <c r="E35" s="203" t="str">
        <f>VLOOKUP("SB1",E6:E30,1,FALSE)</f>
        <v>SB1</v>
      </c>
      <c r="F35" s="203" t="str">
        <f>VLOOKUP("SB1",F5:F30,1,FALSE)</f>
        <v>SB1</v>
      </c>
      <c r="G35" s="203" t="str">
        <f>VLOOKUP("SB1",G5:G30,1,FALSE)</f>
        <v>SB1</v>
      </c>
      <c r="H35" s="203" t="str">
        <f>VLOOKUP("SB1",H5:H30,1,FALSE)</f>
        <v>SB1</v>
      </c>
      <c r="I35" s="203" t="str">
        <f>VLOOKUP("SB1",I5:I30,1,FALSE)</f>
        <v>SB1</v>
      </c>
      <c r="J35" s="203" t="str">
        <f>VLOOKUP("SB1",J4:J30,1,FALSE)</f>
        <v>SB1</v>
      </c>
      <c r="K35" s="203" t="str">
        <f>VLOOKUP("SB1",K5:K30,1,FALSE)</f>
        <v>SB1</v>
      </c>
      <c r="L35" s="203" t="str">
        <f>VLOOKUP("SB1",L6:L30,1,FALSE)</f>
        <v>SB1</v>
      </c>
      <c r="M35" s="203" t="str">
        <f>VLOOKUP("SB1",M5:M30,1,FALSE)</f>
        <v>SB1</v>
      </c>
      <c r="N35" s="203" t="str">
        <f>VLOOKUP("SB1",N5:N30,1,FALSE)</f>
        <v>SB1</v>
      </c>
      <c r="O35" s="203" t="e">
        <f>VLOOKUP("SB1",O5:O30,1,FALSE)</f>
        <v>#N/A</v>
      </c>
      <c r="P35" s="203" t="e">
        <f>VLOOKUP("SB1",P5:P30,1,FALSE)</f>
        <v>#N/A</v>
      </c>
      <c r="Q35" s="203" t="e">
        <f>VLOOKUP("SB1",Q5:Q30,1,FALSE)</f>
        <v>#N/A</v>
      </c>
      <c r="R35" s="203" t="e">
        <f>VLOOKUP("SB1",R5:R30,1,FALSE)</f>
        <v>#N/A</v>
      </c>
      <c r="S35" s="203" t="e">
        <f>VLOOKUP("SB1",S6:S30,1,FALSE)</f>
        <v>#N/A</v>
      </c>
      <c r="T35" s="203" t="str">
        <f>VLOOKUP("SB1",T5:T30,1,FALSE)</f>
        <v>SB1</v>
      </c>
      <c r="U35" s="203" t="str">
        <f>VLOOKUP("SB1",U5:U30,1,FALSE)</f>
        <v>SB1</v>
      </c>
      <c r="V35" s="203" t="str">
        <f>VLOOKUP("SB1",V5:V30,1,FALSE)</f>
        <v>SB1</v>
      </c>
      <c r="W35" s="203" t="str">
        <f>VLOOKUP("SB1",W5:W30,1,FALSE)</f>
        <v>SB1</v>
      </c>
      <c r="X35" s="203" t="e">
        <f>VLOOKUP("SB1",X5:X30,1,FALSE)</f>
        <v>#N/A</v>
      </c>
      <c r="Y35" s="203" t="str">
        <f>VLOOKUP("SB1",Y5:Y30,1,FALSE)</f>
        <v>SB1</v>
      </c>
      <c r="Z35" s="203" t="str">
        <f>VLOOKUP("SB1",Z5:Z30,1,FALSE)</f>
        <v>SB1</v>
      </c>
      <c r="AA35" s="203" t="str">
        <f>VLOOKUP("SB1",AA6:AA30,1,FALSE)</f>
        <v>SB1</v>
      </c>
      <c r="AB35" s="203" t="str">
        <f>VLOOKUP("SB1",AB5:AB30,1,FALSE)</f>
        <v>SB1</v>
      </c>
      <c r="AC35" s="203" t="str">
        <f>VLOOKUP("SB1",AC5:AC30,1,FALSE)</f>
        <v>SB1</v>
      </c>
      <c r="AD35" s="203" t="str">
        <f>VLOOKUP("SB1",AD5:AD30,1,FALSE)</f>
        <v>SB1</v>
      </c>
      <c r="AE35" s="203" t="e">
        <f>VLOOKUP("SB1",AE5:AE30,1,FALSE)</f>
        <v>#N/A</v>
      </c>
      <c r="AF35" s="203" t="e">
        <f>VLOOKUP("SB1",AF5:AF30,1,FALSE)</f>
        <v>#N/A</v>
      </c>
      <c r="AG35" s="203" t="e">
        <f>VLOOKUP("SB1",AG5:AG30,1,FALSE)</f>
        <v>#N/A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/>
      <c r="B36" s="207" t="s">
        <v>56</v>
      </c>
      <c r="C36" s="203" t="e">
        <f>VLOOKUP("SB2",C5:C30,1,FALSE)</f>
        <v>#N/A</v>
      </c>
      <c r="D36" s="203" t="str">
        <f>VLOOKUP("SB2",D5:D30,1,FALSE)</f>
        <v>SB2</v>
      </c>
      <c r="E36" s="203" t="str">
        <f>VLOOKUP("SB2",E6:E30,1,FALSE)</f>
        <v>SB2</v>
      </c>
      <c r="F36" s="203" t="str">
        <f>VLOOKUP("SB2",F5:F30,1,FALSE)</f>
        <v>SB2</v>
      </c>
      <c r="G36" s="203" t="str">
        <f>VLOOKUP("SB2",G5:G30,1,FALSE)</f>
        <v>SB2</v>
      </c>
      <c r="H36" s="203" t="e">
        <f>VLOOKUP("SB2",H5:H30,1,FALSE)</f>
        <v>#N/A</v>
      </c>
      <c r="I36" s="203" t="e">
        <f>VLOOKUP("SB2",I5:I30,1,FALSE)</f>
        <v>#N/A</v>
      </c>
      <c r="J36" s="203" t="str">
        <f>VLOOKUP("SB2",J4:J30,1,FALSE)</f>
        <v>SB2</v>
      </c>
      <c r="K36" s="203" t="str">
        <f>VLOOKUP("SB2",K5:K30,1,FALSE)</f>
        <v>SB2</v>
      </c>
      <c r="L36" s="203" t="str">
        <f>VLOOKUP("SB2",L6:L30,1,FALSE)</f>
        <v>SB2</v>
      </c>
      <c r="M36" s="203" t="str">
        <f>VLOOKUP("SB2",M5:M30,1,FALSE)</f>
        <v>SB2</v>
      </c>
      <c r="N36" s="203" t="str">
        <f>VLOOKUP("SB2",N5:N30,1,FALSE)</f>
        <v>SB2</v>
      </c>
      <c r="O36" s="203" t="e">
        <f>VLOOKUP("SB2",O5:O30,1,FALSE)</f>
        <v>#N/A</v>
      </c>
      <c r="P36" s="203" t="e">
        <f>VLOOKUP("SB2",P5:P30,1,FALSE)</f>
        <v>#N/A</v>
      </c>
      <c r="Q36" s="203" t="str">
        <f>VLOOKUP("SB2",Q5:Q30,1,FALSE)</f>
        <v>SB2</v>
      </c>
      <c r="R36" s="203" t="str">
        <f>VLOOKUP("SB2",R5:R30,1,FALSE)</f>
        <v>SB2</v>
      </c>
      <c r="S36" s="203" t="str">
        <f>VLOOKUP("SB2",S6:S30,1,FALSE)</f>
        <v>SB2</v>
      </c>
      <c r="T36" s="203" t="str">
        <f>VLOOKUP("SB2",T5:T30,1,FALSE)</f>
        <v>SB2</v>
      </c>
      <c r="U36" s="203" t="str">
        <f>VLOOKUP("SB2",U5:U30,1,FALSE)</f>
        <v>SB2</v>
      </c>
      <c r="V36" s="203" t="e">
        <f>VLOOKUP("SB2",V5:V30,1,FALSE)</f>
        <v>#N/A</v>
      </c>
      <c r="W36" s="203" t="e">
        <f>VLOOKUP("SB2",W5:W30,1,FALSE)</f>
        <v>#N/A</v>
      </c>
      <c r="X36" s="203" t="str">
        <f>VLOOKUP("SB2",X5:X30,1,FALSE)</f>
        <v>SB2</v>
      </c>
      <c r="Y36" s="203" t="str">
        <f>VLOOKUP("SB2",Y5:Y30,1,FALSE)</f>
        <v>SB2</v>
      </c>
      <c r="Z36" s="203" t="str">
        <f>VLOOKUP("SB2",Z5:Z30,1,FALSE)</f>
        <v>SB2</v>
      </c>
      <c r="AA36" s="203" t="str">
        <f>VLOOKUP("SB2",AA6:AA30,1,FALSE)</f>
        <v>SB2</v>
      </c>
      <c r="AB36" s="203" t="str">
        <f>VLOOKUP("SB2",AB5:AB30,1,FALSE)</f>
        <v>SB2</v>
      </c>
      <c r="AC36" s="203" t="e">
        <f>VLOOKUP("SB2",AC5:AC30,1,FALSE)</f>
        <v>#N/A</v>
      </c>
      <c r="AD36" s="203" t="e">
        <f>VLOOKUP("SB2",AD5:AD30,1,FALSE)</f>
        <v>#N/A</v>
      </c>
      <c r="AE36" s="203" t="str">
        <f>VLOOKUP("SB2",AE5:AE30,1,FALSE)</f>
        <v>SB2</v>
      </c>
      <c r="AF36" s="203" t="str">
        <f>VLOOKUP("SB2",AF5:AF30,1,FALSE)</f>
        <v>SB2</v>
      </c>
      <c r="AG36" s="203" t="str">
        <f>VLOOKUP("SB2",AG5:AG30,1,FALSE)</f>
        <v>SB2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8" t="s">
        <v>62</v>
      </c>
      <c r="C37" s="203" t="str">
        <f>VLOOKUP("AE",C5:C30,1,FALSE)</f>
        <v>AE</v>
      </c>
      <c r="D37" s="203" t="str">
        <f>VLOOKUP("AE",D5:D30,1,FALSE)</f>
        <v>AE</v>
      </c>
      <c r="E37" s="203" t="str">
        <f>VLOOKUP("AE",E6:E30,1,FALSE)</f>
        <v>AE</v>
      </c>
      <c r="F37" s="203" t="str">
        <f>VLOOKUP("AE",F5:F30,1,FALSE)</f>
        <v>AE</v>
      </c>
      <c r="G37" s="203" t="str">
        <f>VLOOKUP("AE",G5:G30,1,FALSE)</f>
        <v>AE</v>
      </c>
      <c r="H37" s="203" t="str">
        <f>VLOOKUP("AE",H5:H30,1,FALSE)</f>
        <v>AE</v>
      </c>
      <c r="I37" s="203" t="str">
        <f>VLOOKUP("AE",I5:I30,1,FALSE)</f>
        <v>AE</v>
      </c>
      <c r="J37" s="203" t="str">
        <f>VLOOKUP("AE",J4:J30,1,FALSE)</f>
        <v>AE</v>
      </c>
      <c r="K37" s="203" t="str">
        <f>VLOOKUP("AE",K5:K30,1,FALSE)</f>
        <v>AE</v>
      </c>
      <c r="L37" s="203" t="str">
        <f>VLOOKUP("AE",L6:L30,1,FALSE)</f>
        <v>AE</v>
      </c>
      <c r="M37" s="203" t="str">
        <f>VLOOKUP("AE",M5:M30,1,FALSE)</f>
        <v>AE</v>
      </c>
      <c r="N37" s="203" t="str">
        <f>VLOOKUP("AE",N5:N30,1,FALSE)</f>
        <v>AE</v>
      </c>
      <c r="O37" s="203" t="str">
        <f>VLOOKUP("AE",O5:O30,1,FALSE)</f>
        <v>AE</v>
      </c>
      <c r="P37" s="203" t="str">
        <f>VLOOKUP("AE",P5:P30,1,FALSE)</f>
        <v>AE</v>
      </c>
      <c r="Q37" s="203" t="str">
        <f>VLOOKUP("AE",Q5:Q30,1,FALSE)</f>
        <v>AE</v>
      </c>
      <c r="R37" s="203" t="str">
        <f>VLOOKUP("AE",R5:R30,1,FALSE)</f>
        <v>AE</v>
      </c>
      <c r="S37" s="203" t="str">
        <f>VLOOKUP("AE",S6:S30,1,FALSE)</f>
        <v>AE</v>
      </c>
      <c r="T37" s="203" t="str">
        <f>VLOOKUP("AE",T5:T30,1,FALSE)</f>
        <v>AE</v>
      </c>
      <c r="U37" s="203" t="str">
        <f>VLOOKUP("AE",U5:U30,1,FALSE)</f>
        <v>AE</v>
      </c>
      <c r="V37" s="203" t="str">
        <f>VLOOKUP("AE",V5:V30,1,FALSE)</f>
        <v>AE</v>
      </c>
      <c r="W37" s="203" t="str">
        <f>VLOOKUP("AE",W5:W30,1,FALSE)</f>
        <v>AE</v>
      </c>
      <c r="X37" s="203" t="str">
        <f>VLOOKUP("AE",X5:X30,1,FALSE)</f>
        <v>AE</v>
      </c>
      <c r="Y37" s="203" t="str">
        <f>VLOOKUP("AE",Y5:Y30,1,FALSE)</f>
        <v>AE</v>
      </c>
      <c r="Z37" s="203" t="str">
        <f>VLOOKUP("AE",Z5:Z30,1,FALSE)</f>
        <v>AE</v>
      </c>
      <c r="AA37" s="203" t="str">
        <f>VLOOKUP("AE",AA6:AA30,1,FALSE)</f>
        <v>AE</v>
      </c>
      <c r="AB37" s="203" t="str">
        <f>VLOOKUP("AE",AB5:AB30,1,FALSE)</f>
        <v>AE</v>
      </c>
      <c r="AC37" s="203" t="str">
        <f>VLOOKUP("AE",AC5:AC30,1,FALSE)</f>
        <v>AE</v>
      </c>
      <c r="AD37" s="203" t="str">
        <f>VLOOKUP("AE",AD5:AD30,1,FALSE)</f>
        <v>AE</v>
      </c>
      <c r="AE37" s="203" t="str">
        <f>VLOOKUP("AE",AE5:AE30,1,FALSE)</f>
        <v>AE</v>
      </c>
      <c r="AF37" s="203" t="str">
        <f>VLOOKUP("AE",AF5:AF30,1,FALSE)</f>
        <v>AE</v>
      </c>
      <c r="AG37" s="203" t="str">
        <f>VLOOKUP("AE",AG5:AG30,1,FALSE)</f>
        <v>AE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</sheetData>
  <mergeCells count="1">
    <mergeCell ref="C1:S1"/>
  </mergeCells>
  <conditionalFormatting sqref="C3:AG30">
    <cfRule type="expression" dxfId="135" priority="16">
      <formula>WEEKDAY(C$3,2)&gt;5</formula>
    </cfRule>
  </conditionalFormatting>
  <conditionalFormatting sqref="J4:J37 AA4:AA37 C5:I37 K5:Z37 AB5:AG37">
    <cfRule type="cellIs" dxfId="136" priority="1" operator="equal">
      <formula>"B"</formula>
    </cfRule>
    <cfRule type="cellIs" dxfId="136" priority="2" operator="equal">
      <formula>"AL"</formula>
    </cfRule>
    <cfRule type="cellIs" dxfId="137" priority="3" operator="equal">
      <formula>"DM"</formula>
    </cfRule>
    <cfRule type="cellIs" dxfId="138" priority="4" operator="equal">
      <formula>"CS1"</formula>
    </cfRule>
    <cfRule type="cellIs" dxfId="139" priority="5" operator="equal">
      <formula>"CS2"</formula>
    </cfRule>
    <cfRule type="cellIs" dxfId="140" priority="6" operator="equal">
      <formula>"SB1"</formula>
    </cfRule>
    <cfRule type="cellIs" dxfId="141" priority="7" operator="equal">
      <formula>"SB2"</formula>
    </cfRule>
    <cfRule type="cellIs" dxfId="142" priority="8" operator="equal">
      <formula>"AE"</formula>
    </cfRule>
  </conditionalFormatting>
  <conditionalFormatting sqref="J4:J30 AA4:AA30 C5:I30 K5:Z30 AB5:AG30">
    <cfRule type="cellIs" dxfId="136" priority="10" operator="equal">
      <formula>"DB"</formula>
    </cfRule>
    <cfRule type="containsText" dxfId="143" priority="11" operator="between" text="$AM">
      <formula>NOT(ISERROR(SEARCH("$AM",C4)))</formula>
    </cfRule>
    <cfRule type="containsText" dxfId="144" priority="12" operator="between" text="$PM">
      <formula>NOT(ISERROR(SEARCH("$PM",C4)))</formula>
    </cfRule>
    <cfRule type="containsText" dxfId="145" priority="13" operator="between" text="$L">
      <formula>NOT(ISERROR(SEARCH("$L",C4)))</formula>
    </cfRule>
    <cfRule type="containsText" dxfId="146" priority="14" operator="between" text="$BTP">
      <formula>NOT(ISERROR(SEARCH("$BTP",C4)))</formula>
    </cfRule>
    <cfRule type="containsText" dxfId="147" priority="15" operator="between" text="$M">
      <formula>NOT(ISERROR(SEARCH("$M",C4)))</formula>
    </cfRule>
    <cfRule type="containsText" dxfId="148" priority="17" operator="between" text="$N">
      <formula>NOT(ISERROR(SEARCH("$N",C4)))</formula>
    </cfRule>
    <cfRule type="containsText" dxfId="149" priority="18" operator="between" text="$FC">
      <formula>NOT(ISERROR(SEARCH("$FC",C4)))</formula>
    </cfRule>
    <cfRule type="containsText" dxfId="150" priority="19" operator="between" text="OAL">
      <formula>NOT(ISERROR(SEARCH("OAL",C4)))</formula>
    </cfRule>
    <cfRule type="containsText" dxfId="151" priority="20" operator="between" text="S+">
      <formula>NOT(ISERROR(SEARCH("S+",C4)))</formula>
    </cfRule>
    <cfRule type="containsText" dxfId="152" priority="21" operator="between" text="EX-D">
      <formula>NOT(ISERROR(SEARCH("EX-D",C4)))</formula>
    </cfRule>
  </conditionalFormatting>
  <conditionalFormatting sqref="J4:J28 C5:G28 H5:H15 I5:I28 K5:N28 O5:O24 P5:P23 Q5:R28 S5:S29 T5:AG28 H17:H28 P25 O26:O28 P27:P28">
    <cfRule type="containsText" dxfId="153" priority="22" operator="between" text="VACC">
      <formula>NOT(ISERROR(SEARCH("VACC",C4)))</formula>
    </cfRule>
  </conditionalFormatting>
  <conditionalFormatting sqref="BO5:BP30">
    <cfRule type="cellIs" dxfId="154" priority="9" operator="lessThan">
      <formula>1</formula>
    </cfRule>
  </conditionalFormatting>
  <dataValidations count="2">
    <dataValidation type="list" allowBlank="1" sqref="J4 C5:D5 F5:J5 L5:O5 Q5:Z5 AB5:AF5 C6 E6 I6:M6 O6:U6 W6 Y6 AA6:AG6 C7:I7 K7:L7 N7:O7 Q7:V7 X7:Y7 AA7:AB7 AE7:AG7 C8:D8 F8 H8:K8 M8:S8 U8:W8 Y8:AG8 C9:AG9 C10:I10 K10 M10:U10 W10 Y10:AC10 AE10:AG10 C11:H11 J11 M11:P11 R11:T11 V11:X11 Z11:AD11 AF11 C12:E12 G12:U12 X12:AG12 C13:M13 O13:T13 V13 Y13:Z13 AB13:AG13 C14:K14 M14:Q14 S14 U14:AA14 AC14:AG14 C15:AG15 C16:D16 F16:G16 I16:M16 O16:V16 X16:Y16 AB16:AC16 AE16:AG16 C17:W17 Y17:Z17 AB17:AG17 D18 F18:T18 V18:X18 AA18:AG18 C19:I19 K19:L19 N19:O19 Q19:Z19 AB19 AD19:AG19 C20:H20 K20:R20 T20:AC20 C21 E21:P21 R21:S21 U21:V21 X21:Y21 AA21:AC21 C22:AC22 C23:O23 Q23:Y23 AA23:AG23 C24:J24 L24:N24 R24:T24 X24:AD24 AF24:AG24 C25:E25 G25:O25 Q25:X25 AC25:AG25 C26:I26 K26:M26 O26 Q26:R26 T26:W26 AB26:AG26 C27:D27 F27:K27 M27:T27 V27:Z27 AB27:AC27 AF27:AG27 C28 E28:K28 M28 P28:S28 U28:W28 Y28:AC28 AE28:AG28 C29:R29 T29:W29 Y29:AG29 C30:AG30 Z25:Z26 AE20:AG22" showDropDown="1">
      <formula1>'Setting key Duty'!$B$7:$B$56</formula1>
    </dataValidation>
    <dataValidation type="list" allowBlank="1" sqref="C31:AG37" showDropDown="1">
      <formula1>'Setting key Duty'!$B$7:$B$23</formula1>
    </dataValidation>
  </dataValidations>
  <pageMargins left="0.75" right="0.75" top="1" bottom="1" header="0.5" footer="0.5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P37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10.6285714285714" customWidth="1"/>
    <col min="13" max="17" width="9.24761904761905" customWidth="1"/>
    <col min="18" max="18" width="10.3809523809524" customWidth="1"/>
    <col min="19" max="30" width="9.24761904761905" customWidth="1"/>
    <col min="31" max="31" width="10.5047619047619" customWidth="1"/>
    <col min="32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0</v>
      </c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 t="s">
        <v>518</v>
      </c>
      <c r="D2" s="132" t="s">
        <v>519</v>
      </c>
      <c r="E2" s="132" t="s">
        <v>266</v>
      </c>
      <c r="F2" s="131" t="s">
        <v>266</v>
      </c>
      <c r="G2" s="209"/>
      <c r="H2" s="209"/>
      <c r="I2" s="209" t="s">
        <v>520</v>
      </c>
      <c r="J2" s="131"/>
      <c r="K2" s="209"/>
      <c r="L2" s="621"/>
      <c r="M2" s="621"/>
      <c r="N2" s="209"/>
      <c r="O2" s="621" t="s">
        <v>521</v>
      </c>
      <c r="P2" s="131"/>
      <c r="Q2" s="131"/>
      <c r="R2" s="131"/>
      <c r="S2" s="621"/>
      <c r="T2" s="209"/>
      <c r="U2" s="627"/>
      <c r="V2" s="133"/>
      <c r="W2" s="131" t="s">
        <v>522</v>
      </c>
      <c r="X2" s="209"/>
      <c r="Y2" s="132"/>
      <c r="Z2" s="209"/>
      <c r="AA2" s="131"/>
      <c r="AB2" s="209"/>
      <c r="AC2" s="624" t="s">
        <v>523</v>
      </c>
      <c r="AD2" s="627" t="s">
        <v>524</v>
      </c>
      <c r="AE2" s="209" t="s">
        <v>525</v>
      </c>
      <c r="AF2" s="133"/>
      <c r="AG2" s="133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45078</v>
      </c>
      <c r="D3" s="140">
        <f>C3+1</f>
        <v>45079</v>
      </c>
      <c r="E3" s="140">
        <f>D3+1</f>
        <v>45080</v>
      </c>
      <c r="F3" s="140">
        <f>E3+1</f>
        <v>45081</v>
      </c>
      <c r="G3" s="140">
        <f>F3+1</f>
        <v>45082</v>
      </c>
      <c r="H3" s="140">
        <f>G3+1</f>
        <v>45083</v>
      </c>
      <c r="I3" s="140">
        <f>H3+1</f>
        <v>45084</v>
      </c>
      <c r="J3" s="140">
        <f>I3+1</f>
        <v>45085</v>
      </c>
      <c r="K3" s="140">
        <f>J3+1</f>
        <v>45086</v>
      </c>
      <c r="L3" s="140">
        <f>K3+1</f>
        <v>45087</v>
      </c>
      <c r="M3" s="140">
        <f>L3+1</f>
        <v>45088</v>
      </c>
      <c r="N3" s="140">
        <f>M3+1</f>
        <v>45089</v>
      </c>
      <c r="O3" s="140">
        <f>N3+1</f>
        <v>45090</v>
      </c>
      <c r="P3" s="140">
        <f>O3+1</f>
        <v>45091</v>
      </c>
      <c r="Q3" s="140">
        <f>P3+1</f>
        <v>45092</v>
      </c>
      <c r="R3" s="140">
        <f>Q3+1</f>
        <v>45093</v>
      </c>
      <c r="S3" s="140">
        <f>R3+1</f>
        <v>45094</v>
      </c>
      <c r="T3" s="140">
        <f>S3+1</f>
        <v>45095</v>
      </c>
      <c r="U3" s="140">
        <f>T3+1</f>
        <v>45096</v>
      </c>
      <c r="V3" s="140">
        <f>U3+1</f>
        <v>45097</v>
      </c>
      <c r="W3" s="140">
        <f>V3+1</f>
        <v>45098</v>
      </c>
      <c r="X3" s="140">
        <f>W3+1</f>
        <v>45099</v>
      </c>
      <c r="Y3" s="140">
        <f>X3+1</f>
        <v>45100</v>
      </c>
      <c r="Z3" s="140">
        <f>Y3+1</f>
        <v>45101</v>
      </c>
      <c r="AA3" s="140">
        <f>Z3+1</f>
        <v>45102</v>
      </c>
      <c r="AB3" s="140">
        <f>AA3+1</f>
        <v>45103</v>
      </c>
      <c r="AC3" s="140">
        <f>AB3+1</f>
        <v>45104</v>
      </c>
      <c r="AD3" s="140">
        <f>AC3+1</f>
        <v>45105</v>
      </c>
      <c r="AE3" s="140">
        <f>AD3+1</f>
        <v>45106</v>
      </c>
      <c r="AF3" s="140">
        <f>AE3+1</f>
        <v>45107</v>
      </c>
      <c r="AG3" s="140">
        <f>AF3+1</f>
        <v>45108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Thu</v>
      </c>
      <c r="D4" s="147" t="str">
        <f>TEXT(D3,"ddd")</f>
        <v>Fri</v>
      </c>
      <c r="E4" s="147" t="str">
        <f>TEXT(E3,"ddd")</f>
        <v>Sat</v>
      </c>
      <c r="F4" s="147" t="str">
        <f>TEXT(F3,"ddd")</f>
        <v>Sun</v>
      </c>
      <c r="G4" s="147" t="str">
        <f>TEXT(G3,"ddd")</f>
        <v>Mon</v>
      </c>
      <c r="H4" s="147" t="str">
        <f>TEXT(H3,"ddd")</f>
        <v>Tue</v>
      </c>
      <c r="I4" s="147" t="str">
        <f>TEXT(I3,"ddd")</f>
        <v>Wed</v>
      </c>
      <c r="J4" s="147" t="str">
        <f>TEXT(J3,"ddd")</f>
        <v>Thu</v>
      </c>
      <c r="K4" s="147" t="str">
        <f>TEXT(K3,"ddd")</f>
        <v>Fri</v>
      </c>
      <c r="L4" s="147" t="str">
        <f>TEXT(L3,"ddd")</f>
        <v>Sat</v>
      </c>
      <c r="M4" s="147" t="str">
        <f>TEXT(M3,"ddd")</f>
        <v>Sun</v>
      </c>
      <c r="N4" s="147" t="str">
        <f>TEXT(N3,"ddd")</f>
        <v>Mon</v>
      </c>
      <c r="O4" s="147" t="str">
        <f>TEXT(O3,"ddd")</f>
        <v>Tue</v>
      </c>
      <c r="P4" s="147" t="str">
        <f>TEXT(P3,"ddd")</f>
        <v>Wed</v>
      </c>
      <c r="Q4" s="147" t="str">
        <f>TEXT(Q3,"ddd")</f>
        <v>Thu</v>
      </c>
      <c r="R4" s="147" t="str">
        <f>TEXT(R3,"ddd")</f>
        <v>Fri</v>
      </c>
      <c r="S4" s="147" t="str">
        <f>TEXT(S3,"ddd")</f>
        <v>Sat</v>
      </c>
      <c r="T4" s="147" t="str">
        <f>TEXT(T3,"ddd")</f>
        <v>Sun</v>
      </c>
      <c r="U4" s="147" t="str">
        <f>TEXT(U3,"ddd")</f>
        <v>Mon</v>
      </c>
      <c r="V4" s="147" t="str">
        <f>TEXT(V3,"ddd")</f>
        <v>Tue</v>
      </c>
      <c r="W4" s="147" t="str">
        <f>TEXT(W3,"ddd")</f>
        <v>Wed</v>
      </c>
      <c r="X4" s="147" t="str">
        <f>TEXT(X3,"ddd")</f>
        <v>Thu</v>
      </c>
      <c r="Y4" s="147" t="str">
        <f>TEXT(Y3,"ddd")</f>
        <v>Fri</v>
      </c>
      <c r="Z4" s="147" t="str">
        <f>TEXT(Z3,"ddd")</f>
        <v>Sat</v>
      </c>
      <c r="AA4" s="147" t="str">
        <f>TEXT(AA3,"ddd")</f>
        <v>Sun</v>
      </c>
      <c r="AB4" s="147" t="str">
        <f>TEXT(AB3,"ddd")</f>
        <v>Mon</v>
      </c>
      <c r="AC4" s="147" t="str">
        <f>TEXT(AC3,"ddd")</f>
        <v>Tue</v>
      </c>
      <c r="AD4" s="147" t="str">
        <f>TEXT(AD3,"ddd")</f>
        <v>Wed</v>
      </c>
      <c r="AE4" s="147" t="str">
        <f>TEXT(AE3,"ddd")</f>
        <v>Thu</v>
      </c>
      <c r="AF4" s="147" t="str">
        <f>TEXT(AF3,"ddd")</f>
        <v>Fri</v>
      </c>
      <c r="AG4" s="147" t="str">
        <f>TEXT(AG3,"ddd")</f>
        <v>Sat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14" t="s">
        <v>78</v>
      </c>
      <c r="C5" s="155" t="s">
        <v>48</v>
      </c>
      <c r="D5" s="155"/>
      <c r="E5" s="155" t="s">
        <v>266</v>
      </c>
      <c r="F5" s="155" t="s">
        <v>266</v>
      </c>
      <c r="G5" s="186" t="s">
        <v>526</v>
      </c>
      <c r="H5" s="155" t="s">
        <v>48</v>
      </c>
      <c r="I5" s="155"/>
      <c r="J5" s="155" t="s">
        <v>527</v>
      </c>
      <c r="L5" s="155" t="s">
        <v>48</v>
      </c>
      <c r="M5" s="155"/>
      <c r="N5" s="155"/>
      <c r="O5" s="155"/>
      <c r="P5" s="155"/>
      <c r="Q5" s="155" t="s">
        <v>48</v>
      </c>
      <c r="S5" s="155" t="s">
        <v>44</v>
      </c>
      <c r="T5" s="155"/>
      <c r="U5" s="155"/>
      <c r="V5" s="155"/>
      <c r="W5" s="155"/>
      <c r="X5" s="155"/>
      <c r="Y5" s="155" t="s">
        <v>44</v>
      </c>
      <c r="Z5" s="155"/>
      <c r="AA5" s="20"/>
      <c r="AB5" s="155"/>
      <c r="AC5" s="155"/>
      <c r="AD5" s="155" t="s">
        <v>48</v>
      </c>
      <c r="AE5" s="186"/>
      <c r="AF5" s="186"/>
      <c r="AG5" s="20"/>
      <c r="AH5" s="157">
        <f>COUNTIF($C5:$AE5,AH$4)</f>
        <v>5</v>
      </c>
      <c r="AI5" s="158">
        <f>COUNTIF($C5:$AE5,AI$4)</f>
        <v>2</v>
      </c>
      <c r="AJ5" s="157">
        <f>COUNTIF($C5:$AE5,AJ$4)</f>
        <v>0</v>
      </c>
      <c r="AK5" s="159">
        <f>COUNTIF($C5:$AE5,AK$4)</f>
        <v>0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7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1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42.75" customHeight="1" spans="1:68">
      <c r="A6" s="19"/>
      <c r="B6" s="613" t="s">
        <v>387</v>
      </c>
      <c r="C6" s="186"/>
      <c r="D6" s="186"/>
      <c r="E6" s="186"/>
      <c r="F6" s="186"/>
      <c r="G6" s="186"/>
      <c r="H6" s="20"/>
      <c r="I6" s="186" t="s">
        <v>62</v>
      </c>
      <c r="J6" s="155"/>
      <c r="K6" s="186"/>
      <c r="L6" s="186"/>
      <c r="M6" s="186" t="s">
        <v>62</v>
      </c>
      <c r="N6" s="20"/>
      <c r="O6" s="155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55" t="s">
        <v>44</v>
      </c>
      <c r="AA6" s="20"/>
      <c r="AB6" s="155" t="s">
        <v>44</v>
      </c>
      <c r="AC6" s="155"/>
      <c r="AD6" s="186"/>
      <c r="AE6" s="186"/>
      <c r="AF6" s="186"/>
      <c r="AG6" s="186"/>
      <c r="AH6" s="157">
        <f>COUNTIF($C6:$AE6,AH$4)</f>
        <v>0</v>
      </c>
      <c r="AI6" s="158">
        <f>COUNTIF($C6:$AE6,AI$4)</f>
        <v>2</v>
      </c>
      <c r="AJ6" s="157">
        <f>COUNTIF($C6:$AE6,AJ$4)</f>
        <v>0</v>
      </c>
      <c r="AK6" s="159">
        <f>COUNTIF($C6:$AE6,AK$4)</f>
        <v>0</v>
      </c>
      <c r="AL6" s="159">
        <f>COUNTIF($C6:$AE6,AL$4)</f>
        <v>0</v>
      </c>
      <c r="AM6" s="159">
        <f>COUNTIF($C6:$AE6,AM$4)</f>
        <v>2</v>
      </c>
      <c r="AN6" s="159">
        <f>COUNTIF($C6:$AE6,AN$4)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4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COUNTIF(C6:AE6,"*BRT*")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COUNTIF(AF6:AH6,"*$N*")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COUNTIF($C6:$AE6,BM$4)</f>
        <v>0</v>
      </c>
      <c r="BN6" s="159">
        <f>COUNTIF($C6:$AE6,BN$4)</f>
        <v>0</v>
      </c>
      <c r="BO6" s="159">
        <f>COUNTIF($C6:$AE6,BO$4)</f>
        <v>0</v>
      </c>
      <c r="BP6" s="160"/>
    </row>
    <row r="7" ht="19.5" customHeight="1" spans="1:68">
      <c r="A7" s="19"/>
      <c r="B7" s="92" t="s">
        <v>413</v>
      </c>
      <c r="C7" s="155"/>
      <c r="D7" s="186"/>
      <c r="E7" s="186"/>
      <c r="F7" s="186" t="s">
        <v>62</v>
      </c>
      <c r="G7" s="186"/>
      <c r="H7" s="186"/>
      <c r="I7" s="164" t="s">
        <v>528</v>
      </c>
      <c r="K7" s="186"/>
      <c r="L7" s="186"/>
      <c r="M7" s="186"/>
      <c r="N7" s="186"/>
      <c r="O7" s="186"/>
      <c r="P7" s="20"/>
      <c r="Q7" s="155" t="s">
        <v>56</v>
      </c>
      <c r="R7" s="186"/>
      <c r="S7" s="186"/>
      <c r="T7" s="186" t="s">
        <v>62</v>
      </c>
      <c r="U7" s="186"/>
      <c r="V7" s="155" t="s">
        <v>529</v>
      </c>
      <c r="W7" s="186" t="s">
        <v>62</v>
      </c>
      <c r="X7" s="20"/>
      <c r="Z7" s="20"/>
      <c r="AA7" s="186"/>
      <c r="AB7" s="186"/>
      <c r="AC7" s="186" t="s">
        <v>62</v>
      </c>
      <c r="AD7" s="155"/>
      <c r="AE7" s="155"/>
      <c r="AF7" s="186" t="s">
        <v>56</v>
      </c>
      <c r="AG7" s="186"/>
      <c r="AH7" s="157">
        <f>COUNTIF($C7:$AE7,AH$4)</f>
        <v>0</v>
      </c>
      <c r="AI7" s="158">
        <f>COUNTIF($C7:$AE7,AI$4)</f>
        <v>0</v>
      </c>
      <c r="AJ7" s="157">
        <f>COUNTIF($C7:$AE7,AJ$4)</f>
        <v>0</v>
      </c>
      <c r="AK7" s="159">
        <f>COUNTIF($C7:$AE7,AK$4)</f>
        <v>0</v>
      </c>
      <c r="AL7" s="159">
        <f>COUNTIF($C7:$AE7,AL$4)</f>
        <v>1</v>
      </c>
      <c r="AM7" s="159">
        <f>COUNTIF($C7:$AE7,AM$4)</f>
        <v>4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>
        <v>1</v>
      </c>
      <c r="AT7" s="104">
        <f>(AP7-AQ7)/2+(AR7-AS7)</f>
        <v>-1</v>
      </c>
      <c r="AU7" s="104">
        <f>AH7+AI7+AJ7+AK7+AM7+AN7</f>
        <v>4</v>
      </c>
      <c r="AV7" s="104">
        <f>BF7+BG7+BI7+BD7+BB7+AZ7+BK7</f>
        <v>2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1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1</v>
      </c>
      <c r="BJ7" s="159">
        <f>BI7*('Setting key Duty'!$I$12+'Setting key Duty'!$I$8)</f>
        <v>0.4375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9.5" customHeight="1" spans="1:68">
      <c r="A8" s="19"/>
      <c r="B8" s="94" t="s">
        <v>141</v>
      </c>
      <c r="C8" s="155"/>
      <c r="D8" s="186" t="s">
        <v>339</v>
      </c>
      <c r="E8" s="155" t="s">
        <v>48</v>
      </c>
      <c r="F8" s="20"/>
      <c r="G8" s="186" t="s">
        <v>526</v>
      </c>
      <c r="H8" s="186"/>
      <c r="I8" s="186"/>
      <c r="J8" s="190" t="s">
        <v>45</v>
      </c>
      <c r="K8" s="186"/>
      <c r="L8" s="20"/>
      <c r="M8" s="186" t="s">
        <v>44</v>
      </c>
      <c r="N8" s="186" t="s">
        <v>530</v>
      </c>
      <c r="O8" s="186" t="s">
        <v>48</v>
      </c>
      <c r="P8" s="186" t="s">
        <v>530</v>
      </c>
      <c r="Q8" s="186" t="s">
        <v>530</v>
      </c>
      <c r="R8" s="186" t="s">
        <v>531</v>
      </c>
      <c r="S8" s="186"/>
      <c r="T8" s="186"/>
      <c r="U8" s="155" t="s">
        <v>48</v>
      </c>
      <c r="V8" s="186"/>
      <c r="W8" s="186"/>
      <c r="X8" s="155" t="s">
        <v>44</v>
      </c>
      <c r="Y8" s="186"/>
      <c r="Z8" s="186"/>
      <c r="AA8" s="186"/>
      <c r="AB8" s="186"/>
      <c r="AC8" s="186" t="s">
        <v>45</v>
      </c>
      <c r="AD8" s="186"/>
      <c r="AE8" s="186"/>
      <c r="AF8" s="186"/>
      <c r="AG8" s="186"/>
      <c r="AH8" s="157">
        <f>COUNTIF($C8:$AE8,AH$4)</f>
        <v>3</v>
      </c>
      <c r="AI8" s="158">
        <f>COUNTIF($C8:$AE8,AI$4)</f>
        <v>2</v>
      </c>
      <c r="AJ8" s="157">
        <f>COUNTIF($C8:$AE8,AJ$4)</f>
        <v>2</v>
      </c>
      <c r="AK8" s="159">
        <f>COUNTIF($C8:$AE8,AK$4)</f>
        <v>0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7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COUNTIF(AF8:AH8,"*$N*")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19.5" customHeight="1" spans="1:68">
      <c r="A9" s="19"/>
      <c r="B9" s="14" t="s">
        <v>140</v>
      </c>
      <c r="C9" s="186" t="s">
        <v>56</v>
      </c>
      <c r="D9" s="186" t="s">
        <v>89</v>
      </c>
      <c r="E9" s="186" t="s">
        <v>89</v>
      </c>
      <c r="F9" s="186" t="s">
        <v>89</v>
      </c>
      <c r="G9" s="186" t="s">
        <v>526</v>
      </c>
      <c r="H9" s="186" t="s">
        <v>89</v>
      </c>
      <c r="I9" s="186" t="s">
        <v>89</v>
      </c>
      <c r="J9" s="186" t="s">
        <v>89</v>
      </c>
      <c r="K9" s="186" t="s">
        <v>89</v>
      </c>
      <c r="L9" s="186" t="s">
        <v>89</v>
      </c>
      <c r="M9" s="186" t="s">
        <v>89</v>
      </c>
      <c r="N9" s="186" t="s">
        <v>89</v>
      </c>
      <c r="O9" s="186" t="s">
        <v>89</v>
      </c>
      <c r="P9" s="186" t="s">
        <v>89</v>
      </c>
      <c r="Q9" s="186" t="s">
        <v>89</v>
      </c>
      <c r="R9" s="186" t="s">
        <v>89</v>
      </c>
      <c r="S9" s="186" t="s">
        <v>89</v>
      </c>
      <c r="T9" s="186" t="s">
        <v>89</v>
      </c>
      <c r="U9" s="186" t="s">
        <v>89</v>
      </c>
      <c r="V9" s="186" t="s">
        <v>56</v>
      </c>
      <c r="W9" s="186" t="s">
        <v>89</v>
      </c>
      <c r="X9" s="186" t="s">
        <v>89</v>
      </c>
      <c r="Y9" s="186" t="s">
        <v>89</v>
      </c>
      <c r="Z9" s="186" t="s">
        <v>89</v>
      </c>
      <c r="AA9" s="186" t="s">
        <v>89</v>
      </c>
      <c r="AB9" s="186" t="s">
        <v>89</v>
      </c>
      <c r="AC9" s="186" t="s">
        <v>89</v>
      </c>
      <c r="AD9" s="186" t="s">
        <v>89</v>
      </c>
      <c r="AE9" s="186" t="s">
        <v>89</v>
      </c>
      <c r="AF9" s="186"/>
      <c r="AG9" s="186" t="s">
        <v>89</v>
      </c>
      <c r="AH9" s="157">
        <f>COUNTIF($C9:$AE9,AH$4)</f>
        <v>0</v>
      </c>
      <c r="AI9" s="158">
        <f>COUNTIF($C9:$AE9,AI$4)</f>
        <v>0</v>
      </c>
      <c r="AJ9" s="157">
        <f>COUNTIF($C9:$AE9,AJ$4)</f>
        <v>0</v>
      </c>
      <c r="AK9" s="159">
        <f>COUNTIF($C9:$AE9,AK$4)</f>
        <v>0</v>
      </c>
      <c r="AL9" s="159">
        <f>COUNTIF($C9:$AE9,AL$4)</f>
        <v>2</v>
      </c>
      <c r="AM9" s="159">
        <f>COUNTIF($C9:$AE9,AM$4)</f>
        <v>0</v>
      </c>
      <c r="AN9" s="159">
        <f>COUNTIF($C9:$AE9,AN$4)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0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0</v>
      </c>
      <c r="BP9" s="160"/>
    </row>
    <row r="10" ht="19.5" customHeight="1" spans="1:68">
      <c r="A10" s="19"/>
      <c r="B10" s="14" t="s">
        <v>145</v>
      </c>
      <c r="C10" s="186" t="s">
        <v>45</v>
      </c>
      <c r="D10" s="155"/>
      <c r="E10" s="155" t="s">
        <v>266</v>
      </c>
      <c r="F10" s="155" t="s">
        <v>266</v>
      </c>
      <c r="G10" s="186"/>
      <c r="H10" s="186"/>
      <c r="I10" s="186"/>
      <c r="J10" s="190" t="s">
        <v>48</v>
      </c>
      <c r="K10" s="186"/>
      <c r="L10" s="20"/>
      <c r="M10" s="155" t="s">
        <v>45</v>
      </c>
      <c r="N10" s="155"/>
      <c r="P10" s="155" t="s">
        <v>44</v>
      </c>
      <c r="Q10" s="20"/>
      <c r="S10" s="155" t="s">
        <v>45</v>
      </c>
      <c r="T10" s="186"/>
      <c r="U10" s="186"/>
      <c r="V10" s="155"/>
      <c r="W10" s="155" t="s">
        <v>48</v>
      </c>
      <c r="Y10" s="155" t="s">
        <v>48</v>
      </c>
      <c r="Z10" s="155"/>
      <c r="AA10" s="155"/>
      <c r="AB10" s="186"/>
      <c r="AC10" s="186"/>
      <c r="AD10" s="186"/>
      <c r="AE10" s="186"/>
      <c r="AF10" s="186"/>
      <c r="AG10" s="186"/>
      <c r="AH10" s="157">
        <f>COUNTIF($C10:$AE10,AH$4)</f>
        <v>3</v>
      </c>
      <c r="AI10" s="158">
        <f>COUNTIF($C10:$AE10,AI$4)</f>
        <v>1</v>
      </c>
      <c r="AJ10" s="157">
        <f>COUNTIF($C10:$AE10,AJ$4)</f>
        <v>3</v>
      </c>
      <c r="AK10" s="159">
        <f>COUNTIF($C10:$AE10,AK$4)</f>
        <v>0</v>
      </c>
      <c r="AL10" s="159">
        <f>COUNTIF($C10:$AE10,AL$4)</f>
        <v>0</v>
      </c>
      <c r="AM10" s="159">
        <f>COUNTIF($C10:$AE10,AM$4)</f>
        <v>0</v>
      </c>
      <c r="AN10" s="159">
        <f>COUNTIF($C10:$AE10,AN$4)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7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92" t="s">
        <v>424</v>
      </c>
      <c r="C11" s="155" t="s">
        <v>266</v>
      </c>
      <c r="D11" s="186"/>
      <c r="E11" s="155" t="s">
        <v>266</v>
      </c>
      <c r="F11" s="155" t="s">
        <v>266</v>
      </c>
      <c r="G11" s="186"/>
      <c r="H11" s="186"/>
      <c r="J11" s="575" t="s">
        <v>532</v>
      </c>
      <c r="K11" s="164" t="s">
        <v>533</v>
      </c>
      <c r="L11" s="20"/>
      <c r="M11" s="186"/>
      <c r="N11" s="186" t="s">
        <v>62</v>
      </c>
      <c r="O11" s="186"/>
      <c r="P11" s="155" t="s">
        <v>56</v>
      </c>
      <c r="Q11" s="155" t="s">
        <v>527</v>
      </c>
      <c r="R11" s="155"/>
      <c r="S11" s="186" t="s">
        <v>62</v>
      </c>
      <c r="T11" s="155"/>
      <c r="U11" s="186" t="s">
        <v>56</v>
      </c>
      <c r="V11" s="186" t="s">
        <v>62</v>
      </c>
      <c r="W11" s="186"/>
      <c r="X11" s="155" t="s">
        <v>534</v>
      </c>
      <c r="Y11" s="186" t="s">
        <v>62</v>
      </c>
      <c r="Z11" s="155"/>
      <c r="AA11" s="186"/>
      <c r="AB11" s="186"/>
      <c r="AC11" s="186" t="s">
        <v>56</v>
      </c>
      <c r="AD11" s="155"/>
      <c r="AE11" s="186"/>
      <c r="AF11" s="186"/>
      <c r="AG11" s="186"/>
      <c r="AH11" s="157">
        <f>COUNTIF($C11:$AE11,AH$4)</f>
        <v>0</v>
      </c>
      <c r="AI11" s="158">
        <f>COUNTIF($C11:$AE11,AI$4)</f>
        <v>0</v>
      </c>
      <c r="AJ11" s="157">
        <f>COUNTIF($C11:$AE11,AJ$4)</f>
        <v>0</v>
      </c>
      <c r="AK11" s="159">
        <f>COUNTIF($C11:$AE11,AK$4)</f>
        <v>0</v>
      </c>
      <c r="AL11" s="159">
        <f>COUNTIF($C11:$AE11,AL$4)</f>
        <v>3</v>
      </c>
      <c r="AM11" s="159">
        <f>COUNTIF($C11:$AE11,AM$4)</f>
        <v>4</v>
      </c>
      <c r="AN11" s="159">
        <f>COUNTIF($C11:$AE11,AN$4)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4</v>
      </c>
      <c r="AV11" s="104">
        <f>BF11+BG11+BI11+BD11+BB11+AZ11+BK11</f>
        <v>2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COUNTIF(C11:AE11,"*BRT*")</f>
        <v>1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1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COUNTIF(A11:AH11,"*$N*")</f>
        <v>0</v>
      </c>
      <c r="BG11" s="159">
        <f>COUNTIF(AF11:AH11,"*$PM*")</f>
        <v>0</v>
      </c>
      <c r="BH11" s="159">
        <f>BG11*('Setting key Duty'!$I$9)</f>
        <v>0</v>
      </c>
      <c r="BI11" s="159">
        <f>COUNTIF(A11:AH11,"*$AM*")</f>
        <v>1</v>
      </c>
      <c r="BJ11" s="159">
        <f>BI11*('Setting key Duty'!$I$12+'Setting key Duty'!$I$8)</f>
        <v>0.4375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COUNTIF($C11:$AE11,BM$4)</f>
        <v>0</v>
      </c>
      <c r="BN11" s="159">
        <f>COUNTIF($C11:$AE11,BN$4)</f>
        <v>0</v>
      </c>
      <c r="BO11" s="159">
        <f>COUNTIF($C11:$AE11,BO$4)</f>
        <v>0</v>
      </c>
      <c r="BP11" s="160"/>
    </row>
    <row r="12" ht="19.5" customHeight="1" spans="1:68">
      <c r="A12" s="19"/>
      <c r="B12" s="94" t="s">
        <v>142</v>
      </c>
      <c r="D12" s="155" t="s">
        <v>48</v>
      </c>
      <c r="E12" s="186"/>
      <c r="F12" s="186" t="s">
        <v>48</v>
      </c>
      <c r="G12" s="186"/>
      <c r="H12" s="186"/>
      <c r="I12" s="186" t="s">
        <v>48</v>
      </c>
      <c r="J12" s="186"/>
      <c r="L12" s="186"/>
      <c r="M12" s="186"/>
      <c r="N12" s="155" t="s">
        <v>44</v>
      </c>
      <c r="O12" s="186"/>
      <c r="P12" s="186"/>
      <c r="Q12" s="155"/>
      <c r="R12" s="155" t="s">
        <v>48</v>
      </c>
      <c r="T12" s="186" t="s">
        <v>45</v>
      </c>
      <c r="V12" s="155"/>
      <c r="W12" s="155"/>
      <c r="X12" s="155"/>
      <c r="Y12" s="186"/>
      <c r="Z12" s="186"/>
      <c r="AA12" s="186"/>
      <c r="AB12" s="155" t="s">
        <v>48</v>
      </c>
      <c r="AC12" s="155"/>
      <c r="AD12" s="155"/>
      <c r="AE12" s="155" t="s">
        <v>44</v>
      </c>
      <c r="AF12" s="155"/>
      <c r="AG12" s="186"/>
      <c r="AH12" s="157">
        <f>COUNTIF($D12:$AE12,AH$4)</f>
        <v>5</v>
      </c>
      <c r="AI12" s="158">
        <f>COUNTIF($D12:$AE12,AI$4)</f>
        <v>2</v>
      </c>
      <c r="AJ12" s="157">
        <f>COUNTIF($D12:$AE12,AJ$4)</f>
        <v>1</v>
      </c>
      <c r="AK12" s="159">
        <f>COUNTIF($D12:$AE12,AK$4)</f>
        <v>0</v>
      </c>
      <c r="AL12" s="159">
        <f>COUNTIF($D12:$AE12,AL$4)</f>
        <v>0</v>
      </c>
      <c r="AM12" s="159">
        <f>COUNTIF($D12:$AE12,AM$4)</f>
        <v>0</v>
      </c>
      <c r="AN12" s="159">
        <f>COUNTIF($D12:$AE12,AN$4)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8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COUNTIF(D12:AE12,"*BRT*")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COUNTIF(AF12:AH12,"*$N*")</f>
        <v>0</v>
      </c>
      <c r="BG12" s="159">
        <f>COUNTIF(AF12:AH12,"*$PM*")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COUNTIF(D12:AH12,"*$FC*")</f>
        <v>0</v>
      </c>
      <c r="BL12" s="159">
        <f>BK12*('Setting key Duty'!$J$11+'Setting key Duty'!$I$8)</f>
        <v>0</v>
      </c>
      <c r="BM12" s="159">
        <f>COUNTIF($D12:$AE12,BM$4)</f>
        <v>0</v>
      </c>
      <c r="BN12" s="159">
        <f>COUNTIF($D12:$AE12,BN$4)</f>
        <v>0</v>
      </c>
      <c r="BO12" s="159">
        <f>COUNTIF($D12:$AE12,BO$4)</f>
        <v>0</v>
      </c>
      <c r="BP12" s="160"/>
    </row>
    <row r="13" ht="19.5" customHeight="1" spans="1:68">
      <c r="A13" s="19"/>
      <c r="B13" s="14" t="s">
        <v>61</v>
      </c>
      <c r="C13" s="155"/>
      <c r="D13" s="155"/>
      <c r="E13" s="155" t="s">
        <v>266</v>
      </c>
      <c r="F13" s="155" t="s">
        <v>266</v>
      </c>
      <c r="G13" s="186"/>
      <c r="H13" s="186"/>
      <c r="I13" s="186"/>
      <c r="J13" s="186"/>
      <c r="K13" s="186"/>
      <c r="L13" s="186"/>
      <c r="M13" s="186"/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  <c r="AA13" s="186"/>
      <c r="AB13" s="186"/>
      <c r="AC13" s="186"/>
      <c r="AD13" s="186"/>
      <c r="AE13" s="186"/>
      <c r="AF13" s="186"/>
      <c r="AG13" s="186"/>
      <c r="AH13" s="157">
        <f>COUNTIF($C13:$AE13,AH$4)</f>
        <v>0</v>
      </c>
      <c r="AI13" s="158">
        <f>COUNTIF($C13:$AE13,AI$4)</f>
        <v>0</v>
      </c>
      <c r="AJ13" s="157">
        <f>COUNTIF($C13:$AE13,AJ$4)</f>
        <v>0</v>
      </c>
      <c r="AK13" s="159">
        <f>COUNTIF($C13:$AE13,AK$4)</f>
        <v>0</v>
      </c>
      <c r="AL13" s="159">
        <f>COUNTIF($C13:$AE13,AL$4)</f>
        <v>0</v>
      </c>
      <c r="AM13" s="159">
        <f>COUNTIF($C13:$AE13,AM$4)</f>
        <v>0</v>
      </c>
      <c r="AN13" s="159">
        <f>COUNTIF($C13:$AE13,AN$4)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0</v>
      </c>
      <c r="AV13" s="104">
        <f>BF13+BG13+BI13+BD13+BB13+AZ13+BK13</f>
        <v>0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COUNTIF(C13:AE13,"*BRT*")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COUNTIF(AF13:AH13,"*$N*")</f>
        <v>0</v>
      </c>
      <c r="BG13" s="159">
        <f>COUNTIF(AF13:AH13,"*$PM*")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COUNTIF($C13:$AE13,BM$4)</f>
        <v>0</v>
      </c>
      <c r="BN13" s="159">
        <f>COUNTIF($C13:$AE13,BN$4)</f>
        <v>0</v>
      </c>
      <c r="BO13" s="159">
        <f>COUNTIF($C13:$AE13,BO$4)</f>
        <v>0</v>
      </c>
      <c r="BP13" s="160"/>
    </row>
    <row r="14" ht="19.5" customHeight="1" spans="1:68">
      <c r="A14" s="19"/>
      <c r="B14" s="14" t="s">
        <v>338</v>
      </c>
      <c r="C14" s="155" t="s">
        <v>62</v>
      </c>
      <c r="D14" s="155"/>
      <c r="E14" s="186"/>
      <c r="F14" s="155"/>
      <c r="G14" s="186" t="s">
        <v>526</v>
      </c>
      <c r="H14" s="186" t="s">
        <v>56</v>
      </c>
      <c r="I14" s="186"/>
      <c r="J14" s="186" t="s">
        <v>62</v>
      </c>
      <c r="K14" s="186"/>
      <c r="L14" s="186"/>
      <c r="N14" s="186" t="s">
        <v>56</v>
      </c>
      <c r="O14" s="186"/>
      <c r="P14" s="186"/>
      <c r="Q14" s="186"/>
      <c r="R14" s="186"/>
      <c r="S14" s="186"/>
      <c r="T14" s="186"/>
      <c r="V14" s="186"/>
      <c r="W14" s="186"/>
      <c r="X14" s="186" t="s">
        <v>56</v>
      </c>
      <c r="Y14" s="155"/>
      <c r="Z14" s="155"/>
      <c r="AA14" s="186" t="s">
        <v>62</v>
      </c>
      <c r="AB14" s="155"/>
      <c r="AC14" s="155"/>
      <c r="AD14" s="186" t="s">
        <v>56</v>
      </c>
      <c r="AE14" s="186"/>
      <c r="AF14" s="186" t="s">
        <v>62</v>
      </c>
      <c r="AG14" s="186"/>
      <c r="AH14" s="157">
        <f>COUNTIF($C14:$AE14,AH$4)</f>
        <v>0</v>
      </c>
      <c r="AI14" s="158">
        <f>COUNTIF($C14:$AE14,AI$4)</f>
        <v>0</v>
      </c>
      <c r="AJ14" s="157">
        <f>COUNTIF($C14:$AE14,AJ$4)</f>
        <v>0</v>
      </c>
      <c r="AK14" s="159">
        <f>COUNTIF($C14:$AE14,AK$4)</f>
        <v>0</v>
      </c>
      <c r="AL14" s="159">
        <f>COUNTIF($C14:$AE14,AL$4)</f>
        <v>4</v>
      </c>
      <c r="AM14" s="159">
        <f>COUNTIF($C14:$AE14,AM$4)</f>
        <v>3</v>
      </c>
      <c r="AN14" s="159">
        <f>COUNTIF($C14:$AE14,AN$4)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3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COUNTIF(C14:AE14,"*BRT*")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COUNTIF(AF14:AH14,"*$N*")</f>
        <v>0</v>
      </c>
      <c r="BG14" s="159">
        <f>COUNTIF(AF14:AH14,"*$PM*")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COUNTIF($C14:$AE14,BM$4)</f>
        <v>0</v>
      </c>
      <c r="BN14" s="159">
        <f>COUNTIF($C14:$AE14,BN$4)</f>
        <v>0</v>
      </c>
      <c r="BO14" s="159">
        <f>COUNTIF($C14:$AE14,BO$4)</f>
        <v>0</v>
      </c>
      <c r="BP14" s="160"/>
    </row>
    <row r="15" ht="19.5" customHeight="1" spans="1:68">
      <c r="A15" s="19"/>
      <c r="B15" s="14" t="s">
        <v>389</v>
      </c>
      <c r="C15" s="186" t="s">
        <v>89</v>
      </c>
      <c r="D15" s="186" t="s">
        <v>89</v>
      </c>
      <c r="E15" s="186" t="s">
        <v>89</v>
      </c>
      <c r="F15" s="186" t="s">
        <v>89</v>
      </c>
      <c r="G15" s="186" t="s">
        <v>89</v>
      </c>
      <c r="H15" s="186" t="s">
        <v>89</v>
      </c>
      <c r="I15" s="186" t="s">
        <v>89</v>
      </c>
      <c r="J15" s="186" t="s">
        <v>89</v>
      </c>
      <c r="K15" s="186" t="s">
        <v>89</v>
      </c>
      <c r="L15" s="186" t="s">
        <v>89</v>
      </c>
      <c r="M15" s="186" t="s">
        <v>89</v>
      </c>
      <c r="N15" s="186" t="s">
        <v>89</v>
      </c>
      <c r="O15" s="186" t="s">
        <v>89</v>
      </c>
      <c r="P15" s="186" t="s">
        <v>89</v>
      </c>
      <c r="Q15" s="186" t="s">
        <v>89</v>
      </c>
      <c r="R15" s="186" t="s">
        <v>89</v>
      </c>
      <c r="S15" s="186" t="s">
        <v>89</v>
      </c>
      <c r="T15" s="186" t="s">
        <v>89</v>
      </c>
      <c r="U15" s="186" t="s">
        <v>89</v>
      </c>
      <c r="V15" s="186" t="s">
        <v>89</v>
      </c>
      <c r="W15" s="186" t="s">
        <v>89</v>
      </c>
      <c r="X15" s="186" t="s">
        <v>89</v>
      </c>
      <c r="Y15" s="186" t="s">
        <v>89</v>
      </c>
      <c r="Z15" s="186" t="s">
        <v>89</v>
      </c>
      <c r="AA15" s="186" t="s">
        <v>89</v>
      </c>
      <c r="AB15" s="186" t="s">
        <v>89</v>
      </c>
      <c r="AC15" s="186" t="s">
        <v>89</v>
      </c>
      <c r="AD15" s="186" t="s">
        <v>89</v>
      </c>
      <c r="AE15" s="186" t="s">
        <v>89</v>
      </c>
      <c r="AF15" s="186" t="s">
        <v>89</v>
      </c>
      <c r="AG15" s="186" t="s">
        <v>89</v>
      </c>
      <c r="AH15" s="157">
        <f>COUNTIF($C15:$AE15,AH$4)</f>
        <v>0</v>
      </c>
      <c r="AI15" s="158">
        <f>COUNTIF($C15:$AE15,AI$4)</f>
        <v>0</v>
      </c>
      <c r="AJ15" s="157">
        <f>COUNTIF($C15:$AE15,AJ$4)</f>
        <v>0</v>
      </c>
      <c r="AK15" s="159">
        <f>COUNTIF($C15:$AE15,AK$4)</f>
        <v>0</v>
      </c>
      <c r="AL15" s="159">
        <f>COUNTIF($C15:$AE15,AL$4)</f>
        <v>0</v>
      </c>
      <c r="AM15" s="159">
        <f>COUNTIF($C15:$AE15,AM$4)</f>
        <v>0</v>
      </c>
      <c r="AN15" s="159">
        <f>COUNTIF($C15:$AE15,AN$4)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0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COUNTIF(C15:AE15,"*BRT*")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COUNTIF(AF15:AH15,"*$N*")</f>
        <v>0</v>
      </c>
      <c r="BG15" s="159">
        <f>COUNTIF(AF15:AH15,"*$PM*")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COUNTIF($C15:$AE15,BM$4)</f>
        <v>0</v>
      </c>
      <c r="BN15" s="159">
        <f>COUNTIF($C15:$AE15,BN$4)</f>
        <v>0</v>
      </c>
      <c r="BO15" s="159">
        <f>COUNTIF($C15:$AE15,BO$4)</f>
        <v>0</v>
      </c>
      <c r="BP15" s="160"/>
    </row>
    <row r="16" ht="19.5" customHeight="1" spans="1:68">
      <c r="A16" s="19"/>
      <c r="B16" s="14" t="s">
        <v>144</v>
      </c>
      <c r="C16" s="20"/>
      <c r="D16" s="155" t="s">
        <v>45</v>
      </c>
      <c r="E16" s="20"/>
      <c r="F16" s="155"/>
      <c r="G16" s="155" t="s">
        <v>44</v>
      </c>
      <c r="H16" s="20"/>
      <c r="I16" s="186"/>
      <c r="J16" s="186"/>
      <c r="L16" s="186"/>
      <c r="M16" s="186" t="s">
        <v>48</v>
      </c>
      <c r="N16" s="20"/>
      <c r="O16" s="186"/>
      <c r="P16" s="186" t="s">
        <v>45</v>
      </c>
      <c r="Q16" s="155"/>
      <c r="R16" s="155"/>
      <c r="S16" s="155"/>
      <c r="T16" s="155"/>
      <c r="U16" s="155" t="s">
        <v>44</v>
      </c>
      <c r="V16" s="155"/>
      <c r="W16" s="186"/>
      <c r="X16" s="186" t="s">
        <v>45</v>
      </c>
      <c r="Y16" s="155"/>
      <c r="Z16" s="155"/>
      <c r="AA16" s="155" t="s">
        <v>44</v>
      </c>
      <c r="AB16" s="155"/>
      <c r="AC16" s="155"/>
      <c r="AE16" s="186"/>
      <c r="AF16" s="155" t="s">
        <v>44</v>
      </c>
      <c r="AG16" s="186"/>
      <c r="AH16" s="157">
        <f>COUNTIF($C16:$AE16,AH$4)</f>
        <v>1</v>
      </c>
      <c r="AI16" s="158">
        <f>COUNTIF($C16:$AE16,AI$4)</f>
        <v>3</v>
      </c>
      <c r="AJ16" s="157">
        <f>COUNTIF($C16:$AE16,AJ$4)</f>
        <v>3</v>
      </c>
      <c r="AK16" s="159">
        <f>COUNTIF($C16:$AE16,AK$4)</f>
        <v>0</v>
      </c>
      <c r="AL16" s="159">
        <f>COUNTIF($C16:$AE16,AL$4)</f>
        <v>0</v>
      </c>
      <c r="AM16" s="159">
        <f>COUNTIF($C16:$AE16,AM$4)</f>
        <v>0</v>
      </c>
      <c r="AN16" s="159">
        <f>COUNTIF($C16:$AE16,AN$4)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7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COUNTIF(C16:AE16,"*BRT*")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COUNTIF(AF16:AH16,"*$N*")</f>
        <v>0</v>
      </c>
      <c r="BG16" s="159">
        <f>COUNTIF(AF16:AH16,"*$PM*")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COUNTIF($C16:$AE16,BM$4)</f>
        <v>0</v>
      </c>
      <c r="BN16" s="159">
        <f>COUNTIF($C16:$AE16,BN$4)</f>
        <v>0</v>
      </c>
      <c r="BO16" s="159">
        <f>COUNTIF($C16:$AE16,BO$4)</f>
        <v>0</v>
      </c>
      <c r="BP16" s="160"/>
    </row>
    <row r="17" ht="19.5" customHeight="1" spans="1:68">
      <c r="A17" s="19"/>
      <c r="B17" s="92" t="s">
        <v>407</v>
      </c>
      <c r="C17" s="20"/>
      <c r="D17" s="155"/>
      <c r="E17" s="186"/>
      <c r="F17" s="155"/>
      <c r="G17" s="186" t="s">
        <v>62</v>
      </c>
      <c r="H17" s="186"/>
      <c r="I17" s="155"/>
      <c r="K17" s="155"/>
      <c r="L17" s="186"/>
      <c r="M17" s="186"/>
      <c r="N17" s="186"/>
      <c r="O17" s="186" t="s">
        <v>62</v>
      </c>
      <c r="Q17" s="155"/>
      <c r="R17" s="155"/>
      <c r="S17" s="155"/>
      <c r="T17" s="155"/>
      <c r="U17" s="155"/>
      <c r="V17" s="155"/>
      <c r="W17" s="20"/>
      <c r="X17" s="155" t="s">
        <v>535</v>
      </c>
      <c r="Y17" s="155"/>
      <c r="Z17" s="186" t="s">
        <v>62</v>
      </c>
      <c r="AA17" s="186"/>
      <c r="AB17" s="186" t="s">
        <v>56</v>
      </c>
      <c r="AC17" s="155" t="s">
        <v>536</v>
      </c>
      <c r="AD17" s="155"/>
      <c r="AE17" s="186"/>
      <c r="AF17" s="155"/>
      <c r="AG17" s="186"/>
      <c r="AH17" s="157">
        <f>COUNTIF($C17:$AE17,AH$4)</f>
        <v>0</v>
      </c>
      <c r="AI17" s="158">
        <f>COUNTIF($C17:$AE17,AI$4)</f>
        <v>0</v>
      </c>
      <c r="AJ17" s="157">
        <f>COUNTIF($C17:$AE17,AJ$4)</f>
        <v>0</v>
      </c>
      <c r="AK17" s="159">
        <f>COUNTIF($C17:$AE17,AK$4)</f>
        <v>0</v>
      </c>
      <c r="AL17" s="159">
        <f>COUNTIF($C17:$AE17,AL$4)</f>
        <v>1</v>
      </c>
      <c r="AM17" s="159">
        <f>COUNTIF($C17:$AE17,AM$4)</f>
        <v>3</v>
      </c>
      <c r="AN17" s="159">
        <f>COUNTIF($C17:$AE17,AN$4)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3</v>
      </c>
      <c r="AV17" s="104">
        <f>BF17+BG17+BI17+BD17+BB17+AZ17+BK17</f>
        <v>2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COUNTIF(C17:AE17,"*BRT*")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COUNTIF(A17:AH17,"*$N*")</f>
        <v>0</v>
      </c>
      <c r="BG17" s="159">
        <f>COUNTIF(AF17:AH17,"*$PM*")</f>
        <v>0</v>
      </c>
      <c r="BH17" s="159">
        <f>BG17*('Setting key Duty'!$I$9)</f>
        <v>0</v>
      </c>
      <c r="BI17" s="159">
        <f>COUNTIF(A17:AH17,"*$AM*")</f>
        <v>2</v>
      </c>
      <c r="BJ17" s="159">
        <f>BI17*('Setting key Duty'!$I$12+'Setting key Duty'!$I$8)</f>
        <v>0.875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COUNTIF($C17:$AE17,BM$4)</f>
        <v>0</v>
      </c>
      <c r="BN17" s="159">
        <f>COUNTIF($C17:$AE17,BN$4)</f>
        <v>0</v>
      </c>
      <c r="BO17" s="159">
        <f>COUNTIF($C17:$AE17,BO$4)</f>
        <v>0</v>
      </c>
      <c r="BP17" s="160"/>
    </row>
    <row r="18" ht="21" customHeight="1" spans="1:68">
      <c r="A18" s="19"/>
      <c r="B18" s="94" t="s">
        <v>385</v>
      </c>
      <c r="C18" s="186" t="s">
        <v>44</v>
      </c>
      <c r="D18" s="186"/>
      <c r="E18" s="186"/>
      <c r="F18" s="155"/>
      <c r="G18" s="155" t="s">
        <v>48</v>
      </c>
      <c r="H18" s="186"/>
      <c r="I18" s="186"/>
      <c r="J18" s="186"/>
      <c r="L18" s="186"/>
      <c r="M18" s="186"/>
      <c r="N18" s="186" t="s">
        <v>48</v>
      </c>
      <c r="O18" s="186"/>
      <c r="P18" s="186"/>
      <c r="Q18" s="155" t="s">
        <v>44</v>
      </c>
      <c r="R18" s="155"/>
      <c r="S18" s="155"/>
      <c r="T18" s="155" t="s">
        <v>48</v>
      </c>
      <c r="U18" s="155"/>
      <c r="V18" s="20"/>
      <c r="W18" s="186"/>
      <c r="X18" s="20"/>
      <c r="Y18" s="20"/>
      <c r="Z18" s="186"/>
      <c r="AA18" s="186"/>
      <c r="AC18" s="155"/>
      <c r="AD18" s="155"/>
      <c r="AE18" s="186" t="s">
        <v>45</v>
      </c>
      <c r="AF18" s="155"/>
      <c r="AG18" s="155"/>
      <c r="AH18" s="157">
        <f>COUNTIF($C18:$AE18,AH$4)</f>
        <v>3</v>
      </c>
      <c r="AI18" s="158">
        <f>COUNTIF($C18:$AE18,AI$4)</f>
        <v>2</v>
      </c>
      <c r="AJ18" s="157">
        <f>COUNTIF($C18:$AE18,AJ$4)</f>
        <v>1</v>
      </c>
      <c r="AK18" s="159">
        <f>COUNTIF($C18:$AE18,AK$4)</f>
        <v>0</v>
      </c>
      <c r="AL18" s="159">
        <f>COUNTIF($C18:$AE18,AL$4)</f>
        <v>0</v>
      </c>
      <c r="AM18" s="159">
        <f>COUNTIF($C18:$AE18,AM$4)</f>
        <v>0</v>
      </c>
      <c r="AN18" s="159">
        <f>COUNTIF($C18:$AE18,AN$4)</f>
        <v>0</v>
      </c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6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COUNTIF(C18:AE18,"*BRT*")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COUNTIF(AF18:AH18,"*$N*")</f>
        <v>0</v>
      </c>
      <c r="BG18" s="159">
        <f>COUNTIF(AF18:AH18,"*$PM*")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COUNTIF($C18:$AE18,BM$4)</f>
        <v>0</v>
      </c>
      <c r="BN18" s="159">
        <f>COUNTIF($C18:$AE18,BN$4)</f>
        <v>0</v>
      </c>
      <c r="BO18" s="159">
        <f>COUNTIF($C18:$AE18,BO$4)</f>
        <v>0</v>
      </c>
      <c r="BP18" s="160"/>
    </row>
    <row r="19" ht="19.5" customHeight="1" spans="1:68">
      <c r="A19" s="19"/>
      <c r="B19" s="14" t="s">
        <v>82</v>
      </c>
      <c r="C19" s="155"/>
      <c r="D19" s="186"/>
      <c r="E19" s="186" t="s">
        <v>45</v>
      </c>
      <c r="F19" s="186"/>
      <c r="G19" s="186" t="s">
        <v>526</v>
      </c>
      <c r="H19" s="186"/>
      <c r="I19" s="186" t="s">
        <v>45</v>
      </c>
      <c r="J19" s="20"/>
      <c r="K19" s="186"/>
      <c r="L19" s="155" t="s">
        <v>45</v>
      </c>
      <c r="M19" s="20"/>
      <c r="N19" s="186"/>
      <c r="O19" s="155" t="s">
        <v>44</v>
      </c>
      <c r="P19" s="186"/>
      <c r="Q19" s="155"/>
      <c r="R19" s="155" t="s">
        <v>44</v>
      </c>
      <c r="S19" s="155"/>
      <c r="T19" s="155"/>
      <c r="U19" s="155"/>
      <c r="V19" s="155" t="s">
        <v>48</v>
      </c>
      <c r="W19" s="186"/>
      <c r="X19" s="155"/>
      <c r="Y19" s="186" t="s">
        <v>45</v>
      </c>
      <c r="AA19" s="186"/>
      <c r="AB19" s="155"/>
      <c r="AD19" s="155"/>
      <c r="AE19" s="155"/>
      <c r="AF19" s="186" t="s">
        <v>45</v>
      </c>
      <c r="AG19" s="186"/>
      <c r="AH19" s="157">
        <f>COUNTIF($C19:$AE19,AH$4)</f>
        <v>1</v>
      </c>
      <c r="AI19" s="158">
        <f>COUNTIF($C19:$AE19,AI$4)</f>
        <v>2</v>
      </c>
      <c r="AJ19" s="157">
        <f>COUNTIF($C19:$AE19,AJ$4)</f>
        <v>4</v>
      </c>
      <c r="AK19" s="159">
        <f>COUNTIF($C19:$AE19,AK$4)</f>
        <v>0</v>
      </c>
      <c r="AL19" s="159">
        <f>COUNTIF($C19:$AE19,AL$4)</f>
        <v>0</v>
      </c>
      <c r="AM19" s="159">
        <f>COUNTIF($C19:$AE19,AM$4)</f>
        <v>0</v>
      </c>
      <c r="AN19" s="159">
        <f>COUNTIF($C19:$AE19,AN$4)</f>
        <v>0</v>
      </c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7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COUNTIF(C19:AE19,"*BRT*")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COUNTIF(AF19:AH19,"*$N*")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COUNTIF($C19:$AE19,BM$4)</f>
        <v>0</v>
      </c>
      <c r="BN19" s="159">
        <f>COUNTIF($C19:$AE19,BN$4)</f>
        <v>0</v>
      </c>
      <c r="BO19" s="159">
        <f>COUNTIF($C19:$AE19,BO$4)</f>
        <v>0</v>
      </c>
      <c r="BP19" s="160"/>
    </row>
    <row r="20" ht="27" customHeight="1" spans="1:68">
      <c r="A20" s="19"/>
      <c r="B20" s="14" t="s">
        <v>388</v>
      </c>
      <c r="C20" s="155"/>
      <c r="D20" s="20"/>
      <c r="E20" s="186"/>
      <c r="F20" s="155" t="s">
        <v>44</v>
      </c>
      <c r="G20" s="186"/>
      <c r="H20" s="186" t="s">
        <v>44</v>
      </c>
      <c r="I20" s="20"/>
      <c r="J20" s="20"/>
      <c r="K20" s="186" t="s">
        <v>48</v>
      </c>
      <c r="L20" s="186"/>
      <c r="M20" s="186"/>
      <c r="N20" s="186" t="s">
        <v>45</v>
      </c>
      <c r="O20" s="186"/>
      <c r="P20" s="155" t="s">
        <v>48</v>
      </c>
      <c r="Q20" s="155"/>
      <c r="R20" s="155"/>
      <c r="S20" s="186"/>
      <c r="T20" s="186"/>
      <c r="U20" s="186" t="s">
        <v>45</v>
      </c>
      <c r="V20" s="155"/>
      <c r="W20" s="186"/>
      <c r="X20" s="155" t="s">
        <v>48</v>
      </c>
      <c r="Y20" s="155"/>
      <c r="Z20" s="155"/>
      <c r="AA20" s="186" t="s">
        <v>45</v>
      </c>
      <c r="AB20" s="155"/>
      <c r="AC20" s="155"/>
      <c r="AD20" s="186" t="s">
        <v>45</v>
      </c>
      <c r="AE20" s="155"/>
      <c r="AF20" s="155"/>
      <c r="AG20" s="186"/>
      <c r="AH20" s="157">
        <f>COUNTIF($C20:$AB20,AH$4)</f>
        <v>3</v>
      </c>
      <c r="AI20" s="158">
        <f>COUNTIF($C20:$AB20,AI$4)</f>
        <v>2</v>
      </c>
      <c r="AJ20" s="157">
        <f>COUNTIF($C20:$AB20,AJ$4)</f>
        <v>3</v>
      </c>
      <c r="AK20" s="159">
        <f>COUNTIF($C20:$AB20,AK$4)</f>
        <v>0</v>
      </c>
      <c r="AL20" s="159">
        <f>COUNTIF($C20:$AB20,AL$4)</f>
        <v>0</v>
      </c>
      <c r="AM20" s="159">
        <f>COUNTIF($C20:$AB20,AM$4)</f>
        <v>0</v>
      </c>
      <c r="AN20" s="159">
        <f>COUNTIF($C20:$AB20,AN$4)</f>
        <v>0</v>
      </c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8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COUNTIF(C20:AB20,"*BRT*")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COUNTIF(AH20,"*$N*")</f>
        <v>0</v>
      </c>
      <c r="BG20" s="159">
        <f>COUNTIF(AF20:AH20,"*$PM*")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COUNTIF($C20:$AB20,BM$4)</f>
        <v>0</v>
      </c>
      <c r="BN20" s="159">
        <f>COUNTIF($C20:$AB20,BN$4)</f>
        <v>0</v>
      </c>
      <c r="BO20" s="159">
        <f>COUNTIF($C20:$AB20,BO$4)</f>
        <v>0</v>
      </c>
      <c r="BP20" s="160"/>
    </row>
    <row r="21" ht="19.5" customHeight="1" spans="1:68">
      <c r="A21" s="19"/>
      <c r="B21" s="14" t="s">
        <v>420</v>
      </c>
      <c r="C21" s="186"/>
      <c r="D21" s="20"/>
      <c r="E21" s="186"/>
      <c r="F21" s="186"/>
      <c r="G21" s="186" t="s">
        <v>56</v>
      </c>
      <c r="H21" s="186"/>
      <c r="I21" s="186"/>
      <c r="J21" s="186"/>
      <c r="K21" s="186" t="s">
        <v>56</v>
      </c>
      <c r="L21" s="186" t="s">
        <v>62</v>
      </c>
      <c r="M21" s="186"/>
      <c r="N21" s="186"/>
      <c r="O21" s="186" t="s">
        <v>56</v>
      </c>
      <c r="P21" s="186"/>
      <c r="Q21" s="155"/>
      <c r="R21" s="186" t="s">
        <v>56</v>
      </c>
      <c r="S21" s="155"/>
      <c r="T21" s="155"/>
      <c r="U21" s="186" t="s">
        <v>62</v>
      </c>
      <c r="V21" s="20"/>
      <c r="W21" s="186"/>
      <c r="Y21" s="186" t="s">
        <v>56</v>
      </c>
      <c r="Z21" s="186"/>
      <c r="AA21" s="186"/>
      <c r="AB21" s="186"/>
      <c r="AC21" s="186"/>
      <c r="AD21" s="186"/>
      <c r="AE21" s="186"/>
      <c r="AF21" s="186"/>
      <c r="AG21" s="186"/>
      <c r="AH21" s="157">
        <f>COUNTIF($C21:$AE21,AH$4)</f>
        <v>0</v>
      </c>
      <c r="AI21" s="158">
        <f>COUNTIF($C21:$AE21,AI$4)</f>
        <v>0</v>
      </c>
      <c r="AJ21" s="157">
        <f>COUNTIF($C21:$AE21,AJ$4)</f>
        <v>0</v>
      </c>
      <c r="AK21" s="159">
        <f>COUNTIF($C21:$AE21,AK$4)</f>
        <v>0</v>
      </c>
      <c r="AL21" s="159">
        <f>COUNTIF($C21:$AE21,AL$4)</f>
        <v>5</v>
      </c>
      <c r="AM21" s="159">
        <f>COUNTIF($C21:$AE21,AM$4)</f>
        <v>2</v>
      </c>
      <c r="AN21" s="159">
        <f>COUNTIF($C21:$AE21,AN$4)</f>
        <v>0</v>
      </c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2</v>
      </c>
      <c r="AV21" s="104">
        <f>BF21+BG21+BI21+BD21+BB21+AZ21+BK21</f>
        <v>0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COUNTIF(C21:AE21,"*BRT*")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COUNTIF(A21:AH21,"*$N*")</f>
        <v>0</v>
      </c>
      <c r="BG21" s="159">
        <f>COUNTIF(AF21:AH21,"*$PM*")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COUNTIF(C21:AH21,"*$FC*")</f>
        <v>0</v>
      </c>
      <c r="BL21" s="159">
        <f>BK21*('Setting key Duty'!$J$11+'Setting key Duty'!$I$8)</f>
        <v>0</v>
      </c>
      <c r="BM21" s="159">
        <f>COUNTIF($C21:$AE21,BM$4)</f>
        <v>0</v>
      </c>
      <c r="BN21" s="159">
        <f>COUNTIF($C21:$AE21,BN$4)</f>
        <v>0</v>
      </c>
      <c r="BO21" s="159">
        <f>COUNTIF($C21:$AE21,BO$4)</f>
        <v>0</v>
      </c>
      <c r="BP21" s="160"/>
    </row>
    <row r="22" ht="19.5" customHeight="1" spans="1:68">
      <c r="A22" s="19"/>
      <c r="B22" s="92" t="s">
        <v>432</v>
      </c>
      <c r="C22" s="186"/>
      <c r="D22" s="20"/>
      <c r="E22" s="186" t="s">
        <v>62</v>
      </c>
      <c r="F22" s="20"/>
      <c r="G22" s="186"/>
      <c r="H22" s="155" t="s">
        <v>62</v>
      </c>
      <c r="I22" s="155"/>
      <c r="J22" s="575"/>
      <c r="K22" s="186"/>
      <c r="L22" s="575" t="s">
        <v>169</v>
      </c>
      <c r="M22" s="575"/>
      <c r="N22" s="575"/>
      <c r="O22" s="186"/>
      <c r="P22" s="155" t="s">
        <v>529</v>
      </c>
      <c r="Q22" s="155"/>
      <c r="R22" s="186" t="s">
        <v>62</v>
      </c>
      <c r="S22" s="155"/>
      <c r="T22" s="155"/>
      <c r="U22" s="155" t="s">
        <v>537</v>
      </c>
      <c r="V22" s="20"/>
      <c r="W22" s="186" t="s">
        <v>56</v>
      </c>
      <c r="X22" s="186" t="s">
        <v>62</v>
      </c>
      <c r="Y22" s="155" t="s">
        <v>538</v>
      </c>
      <c r="Z22" s="186"/>
      <c r="AA22" s="186"/>
      <c r="AB22" s="186" t="s">
        <v>62</v>
      </c>
      <c r="AC22" s="186"/>
      <c r="AD22" s="186" t="s">
        <v>62</v>
      </c>
      <c r="AF22" s="155"/>
      <c r="AG22" s="186"/>
      <c r="AH22" s="157">
        <f>COUNTIF($C22:$AE22,AH$4)</f>
        <v>0</v>
      </c>
      <c r="AI22" s="158">
        <f>COUNTIF($C22:$AE22,AI$4)</f>
        <v>0</v>
      </c>
      <c r="AJ22" s="157">
        <f>COUNTIF($C22:$AE22,AJ$4)</f>
        <v>0</v>
      </c>
      <c r="AK22" s="159">
        <f>COUNTIF($C22:$AE22,AK$4)</f>
        <v>0</v>
      </c>
      <c r="AL22" s="159">
        <f>COUNTIF($C22:$AE22,AL$4)</f>
        <v>1</v>
      </c>
      <c r="AM22" s="159">
        <f>COUNTIF($C22:$AE22,AM$4)</f>
        <v>6</v>
      </c>
      <c r="AN22" s="159">
        <f>COUNTIF($C22:$AE22,AN$4)</f>
        <v>0</v>
      </c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6</v>
      </c>
      <c r="AV22" s="104">
        <f>BF22+BG22+BI22+BD22+BB22+AZ22+BK22</f>
        <v>4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COUNTIF(C22:AE22,"*BRT*")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1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3</v>
      </c>
      <c r="BJ22" s="159">
        <f>BI22*('Setting key Duty'!$I$12+'Setting key Duty'!$I$8)</f>
        <v>1.3125</v>
      </c>
      <c r="BK22" s="159">
        <f>COUNTIF(C22:AH22,"*$FC*")</f>
        <v>0</v>
      </c>
      <c r="BL22" s="159">
        <f>BK22*('Setting key Duty'!$J$11+'Setting key Duty'!$I$8)</f>
        <v>0</v>
      </c>
      <c r="BM22" s="159">
        <f>COUNTIF($C22:$AE22,BM$4)</f>
        <v>0</v>
      </c>
      <c r="BN22" s="159">
        <f>COUNTIF($C22:$AE22,BN$4)</f>
        <v>0</v>
      </c>
      <c r="BO22" s="159">
        <f>COUNTIF($C22:$AE22,BO$4)</f>
        <v>0</v>
      </c>
      <c r="BP22" s="160"/>
    </row>
    <row r="23" ht="19.5" customHeight="1" spans="1:68">
      <c r="A23" s="19"/>
      <c r="B23" s="94" t="s">
        <v>73</v>
      </c>
      <c r="C23" s="155"/>
      <c r="D23" s="155"/>
      <c r="E23" s="186" t="s">
        <v>44</v>
      </c>
      <c r="F23" s="186"/>
      <c r="G23" s="186" t="s">
        <v>526</v>
      </c>
      <c r="H23" s="155"/>
      <c r="I23" s="155" t="s">
        <v>44</v>
      </c>
      <c r="J23" s="210"/>
      <c r="K23" s="155" t="s">
        <v>45</v>
      </c>
      <c r="L23" s="155"/>
      <c r="M23" s="575"/>
      <c r="N23" s="210"/>
      <c r="O23" s="155"/>
      <c r="P23" s="186"/>
      <c r="Q23" s="155" t="s">
        <v>45</v>
      </c>
      <c r="R23" s="155"/>
      <c r="S23" s="186" t="s">
        <v>48</v>
      </c>
      <c r="U23" s="155"/>
      <c r="V23" s="155"/>
      <c r="W23" s="155" t="s">
        <v>44</v>
      </c>
      <c r="X23" s="155"/>
      <c r="Y23" s="155"/>
      <c r="AA23" s="186"/>
      <c r="AB23" s="155"/>
      <c r="AC23" s="155" t="s">
        <v>48</v>
      </c>
      <c r="AD23" s="155"/>
      <c r="AE23" s="155"/>
      <c r="AF23" s="155" t="s">
        <v>48</v>
      </c>
      <c r="AG23" s="186"/>
      <c r="AH23" s="157">
        <f>COUNTIF($C23:$AE23,AH$4)</f>
        <v>2</v>
      </c>
      <c r="AI23" s="158">
        <f>COUNTIF($C23:$AE23,AI$4)</f>
        <v>3</v>
      </c>
      <c r="AJ23" s="157">
        <f>COUNTIF($C23:$AE23,AJ$4)</f>
        <v>2</v>
      </c>
      <c r="AK23" s="159">
        <f>COUNTIF($C23:$AE23,AK$4)</f>
        <v>0</v>
      </c>
      <c r="AL23" s="159">
        <f>COUNTIF($C23:$AE23,AL$4)</f>
        <v>0</v>
      </c>
      <c r="AM23" s="159">
        <f>COUNTIF($C23:$AE23,AM$4)</f>
        <v>0</v>
      </c>
      <c r="AN23" s="159">
        <f>COUNTIF($C23:$AE23,AN$4)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7</v>
      </c>
      <c r="AV23" s="104">
        <f>BF23+BG23+BI23+BD23+BB23+AZ23+BK23</f>
        <v>0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COUNTIF(C23:AE23,"*BRT*")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COUNTIF(AF23:AH23,"*$N*")</f>
        <v>0</v>
      </c>
      <c r="BG23" s="159">
        <f>COUNTIF(AF23:AH23,"*$PM*")</f>
        <v>0</v>
      </c>
      <c r="BH23" s="159">
        <f>BG23*('Setting key Duty'!$I$9)</f>
        <v>0</v>
      </c>
      <c r="BI23" s="159">
        <f>COUNTIF(A23:AH23,"*$AM*")</f>
        <v>0</v>
      </c>
      <c r="BJ23" s="159">
        <f>BI23*('Setting key Duty'!$I$12+'Setting key Duty'!$I$8)</f>
        <v>0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COUNTIF($C23:$AE23,BM$4)</f>
        <v>0</v>
      </c>
      <c r="BN23" s="159">
        <f>COUNTIF($C23:$AE23,BN$4)</f>
        <v>0</v>
      </c>
      <c r="BO23" s="159">
        <f>COUNTIF($C23:$AE23,BO$4)</f>
        <v>0</v>
      </c>
      <c r="BP23" s="160"/>
    </row>
    <row r="24" ht="19.5" customHeight="1" spans="1:68">
      <c r="A24" s="19"/>
      <c r="B24" s="14" t="s">
        <v>143</v>
      </c>
      <c r="C24" s="186"/>
      <c r="D24" s="155" t="s">
        <v>44</v>
      </c>
      <c r="E24" s="186"/>
      <c r="F24" s="20"/>
      <c r="G24" s="186" t="s">
        <v>526</v>
      </c>
      <c r="H24" s="155" t="s">
        <v>45</v>
      </c>
      <c r="I24" s="186"/>
      <c r="J24" s="210"/>
      <c r="K24" s="186"/>
      <c r="L24" s="186"/>
      <c r="M24" s="186"/>
      <c r="N24" s="190"/>
      <c r="O24" s="186" t="s">
        <v>45</v>
      </c>
      <c r="P24" s="186"/>
      <c r="Q24" s="172"/>
      <c r="R24" s="155"/>
      <c r="S24" s="186"/>
      <c r="T24" s="186"/>
      <c r="U24" s="172"/>
      <c r="V24" s="186" t="s">
        <v>45</v>
      </c>
      <c r="W24" s="186"/>
      <c r="X24" s="20"/>
      <c r="Z24" s="154"/>
      <c r="AA24" s="155" t="s">
        <v>48</v>
      </c>
      <c r="AB24" s="186"/>
      <c r="AC24" s="186"/>
      <c r="AD24" s="186"/>
      <c r="AE24" s="155" t="s">
        <v>48</v>
      </c>
      <c r="AG24" s="186"/>
      <c r="AH24" s="157">
        <f>COUNTIF($C24:$AE24,AH$4)</f>
        <v>2</v>
      </c>
      <c r="AI24" s="158">
        <f>COUNTIF($C24:$AE24,AI$4)</f>
        <v>1</v>
      </c>
      <c r="AJ24" s="157">
        <f>COUNTIF($C24:$AE24,AJ$4)</f>
        <v>3</v>
      </c>
      <c r="AK24" s="159">
        <f>COUNTIF($C24:$AE24,AK$4)</f>
        <v>0</v>
      </c>
      <c r="AL24" s="159">
        <f>COUNTIF($C24:$AE24,AL$4)</f>
        <v>0</v>
      </c>
      <c r="AM24" s="159">
        <f>COUNTIF($C24:$AE24,AM$4)</f>
        <v>0</v>
      </c>
      <c r="AN24" s="159">
        <f>COUNTIF($C24:$AE24,AN$4)</f>
        <v>0</v>
      </c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6</v>
      </c>
      <c r="AV24" s="104">
        <f>BF24+BG24+BI24+BD24+BB24+AZ24+BK24</f>
        <v>0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COUNTIF(C24:AE24,"*BRT*")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COUNTIF(AF24:AH24,"*$N*")</f>
        <v>0</v>
      </c>
      <c r="BG24" s="159">
        <f>COUNTIF(AF24:AH24,"*$PM*")</f>
        <v>0</v>
      </c>
      <c r="BH24" s="159">
        <f>BG24*('Setting key Duty'!$I$9)</f>
        <v>0</v>
      </c>
      <c r="BI24" s="159">
        <f>COUNTIF(A24:AH24,"*$AM*")</f>
        <v>0</v>
      </c>
      <c r="BJ24" s="159">
        <f>BI24*('Setting key Duty'!$I$12+'Setting key Duty'!$I$8)</f>
        <v>0</v>
      </c>
      <c r="BK24" s="159">
        <f>COUNTIF(C24:AH24,"*$FC*")</f>
        <v>0</v>
      </c>
      <c r="BL24" s="159">
        <f>BK24*('Setting key Duty'!$J$11+'Setting key Duty'!$I$8)</f>
        <v>0</v>
      </c>
      <c r="BM24" s="159">
        <f>COUNTIF($C24:$AE24,BM$4)</f>
        <v>0</v>
      </c>
      <c r="BN24" s="159">
        <f>COUNTIF($C24:$AE24,BN$4)</f>
        <v>0</v>
      </c>
      <c r="BO24" s="159">
        <f>COUNTIF($C24:$AE24,BO$4)</f>
        <v>0</v>
      </c>
      <c r="BP24" s="160"/>
    </row>
    <row r="25" ht="19.5" customHeight="1" spans="1:68">
      <c r="A25" s="19"/>
      <c r="B25" s="92" t="s">
        <v>146</v>
      </c>
      <c r="C25" s="155"/>
      <c r="D25" s="155"/>
      <c r="E25" s="155" t="s">
        <v>266</v>
      </c>
      <c r="F25" s="155" t="s">
        <v>266</v>
      </c>
      <c r="G25" s="186"/>
      <c r="H25" s="186"/>
      <c r="I25" s="186"/>
      <c r="J25" s="190" t="s">
        <v>44</v>
      </c>
      <c r="K25" s="186"/>
      <c r="L25" s="186" t="s">
        <v>44</v>
      </c>
      <c r="M25" s="186"/>
      <c r="N25" s="190"/>
      <c r="O25" s="186"/>
      <c r="P25" s="186" t="s">
        <v>62</v>
      </c>
      <c r="Q25" s="155"/>
      <c r="R25" s="186" t="s">
        <v>45</v>
      </c>
      <c r="S25" s="155"/>
      <c r="T25" s="186"/>
      <c r="U25" s="155"/>
      <c r="V25" s="155"/>
      <c r="W25" s="186" t="s">
        <v>45</v>
      </c>
      <c r="X25" s="155"/>
      <c r="Y25" s="186"/>
      <c r="Z25" s="186"/>
      <c r="AA25" s="186"/>
      <c r="AB25" s="186" t="s">
        <v>45</v>
      </c>
      <c r="AC25" s="155"/>
      <c r="AD25" s="186"/>
      <c r="AE25" s="186" t="s">
        <v>62</v>
      </c>
      <c r="AF25" s="155"/>
      <c r="AG25" s="186"/>
      <c r="AH25" s="157">
        <f>COUNTIF($C25:$AE25,AH$4)</f>
        <v>0</v>
      </c>
      <c r="AI25" s="158">
        <f>COUNTIF($C25:$AE25,AI$4)</f>
        <v>2</v>
      </c>
      <c r="AJ25" s="157">
        <f>COUNTIF($C25:$AE25,AJ$4)</f>
        <v>3</v>
      </c>
      <c r="AK25" s="159">
        <f>COUNTIF($C25:$AE25,AK$4)</f>
        <v>0</v>
      </c>
      <c r="AL25" s="159">
        <f>COUNTIF($C25:$AE25,AL$4)</f>
        <v>0</v>
      </c>
      <c r="AM25" s="159">
        <f>COUNTIF($C25:$AE25,AM$4)</f>
        <v>2</v>
      </c>
      <c r="AN25" s="159">
        <f>COUNTIF($C25:$AE25,AN$4)</f>
        <v>0</v>
      </c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7</v>
      </c>
      <c r="AV25" s="104">
        <f>BF25+BG25+BI25+BD25+BB25+AZ25+BK25</f>
        <v>0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COUNTIF(C25:AE25,"*BRT*")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0</v>
      </c>
      <c r="BJ25" s="159">
        <f>BI25*('Setting key Duty'!$I$12+'Setting key Duty'!$I$8)</f>
        <v>0</v>
      </c>
      <c r="BK25" s="159">
        <f>COUNTIF(C25:AH25,"*$FC*")</f>
        <v>0</v>
      </c>
      <c r="BL25" s="159">
        <f>BK25*('Setting key Duty'!$J$11+'Setting key Duty'!$I$8)</f>
        <v>0</v>
      </c>
      <c r="BM25" s="159">
        <f>COUNTIF($C25:$AE25,BM$4)</f>
        <v>0</v>
      </c>
      <c r="BN25" s="159">
        <f>COUNTIF($C25:$AE25,BN$4)</f>
        <v>0</v>
      </c>
      <c r="BO25" s="159">
        <f>COUNTIF($C25:$AE25,BO$4)</f>
        <v>0</v>
      </c>
      <c r="BP25" s="160"/>
    </row>
    <row r="26" ht="19.5" customHeight="1" spans="1:68">
      <c r="A26" s="19"/>
      <c r="B26" s="94" t="s">
        <v>406</v>
      </c>
      <c r="C26" s="186"/>
      <c r="D26" s="186"/>
      <c r="E26" s="20"/>
      <c r="F26" s="155" t="s">
        <v>45</v>
      </c>
      <c r="G26" s="20"/>
      <c r="H26" s="186"/>
      <c r="J26" s="186" t="s">
        <v>56</v>
      </c>
      <c r="K26" s="186" t="s">
        <v>44</v>
      </c>
      <c r="M26" s="231"/>
      <c r="N26" s="186"/>
      <c r="O26" s="186"/>
      <c r="P26" s="186"/>
      <c r="Q26" s="186"/>
      <c r="R26" s="186"/>
      <c r="S26" s="186"/>
      <c r="T26" s="155" t="s">
        <v>44</v>
      </c>
      <c r="U26" s="155"/>
      <c r="V26" s="155"/>
      <c r="W26" s="186"/>
      <c r="X26" s="186"/>
      <c r="Y26" s="155"/>
      <c r="AA26" s="155"/>
      <c r="AB26" s="186"/>
      <c r="AC26" s="155" t="s">
        <v>44</v>
      </c>
      <c r="AD26" s="186"/>
      <c r="AE26" s="186"/>
      <c r="AF26" s="186"/>
      <c r="AG26" s="186"/>
      <c r="AH26" s="157">
        <f>COUNTIF($C26:$AE26,AH$4)</f>
        <v>0</v>
      </c>
      <c r="AI26" s="158">
        <f>COUNTIF($C26:$AE26,AI$4)</f>
        <v>3</v>
      </c>
      <c r="AJ26" s="157">
        <f>COUNTIF($C26:$AE26,AJ$4)</f>
        <v>1</v>
      </c>
      <c r="AK26" s="159">
        <f>COUNTIF($C26:$AE26,AK$4)</f>
        <v>0</v>
      </c>
      <c r="AL26" s="159">
        <f>COUNTIF($C26:$AE26,AL$4)</f>
        <v>1</v>
      </c>
      <c r="AM26" s="159">
        <f>COUNTIF($C26:$AE26,AM$4)</f>
        <v>0</v>
      </c>
      <c r="AN26" s="159">
        <f>COUNTIF($C26:$AE26,AN$4)</f>
        <v>0</v>
      </c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4</v>
      </c>
      <c r="AV26" s="104">
        <f>BF26+BG26+BI26+BD26+BB26+AZ26+BK26</f>
        <v>0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COUNTIF(C26:AE26,"*BRT*")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0</v>
      </c>
      <c r="BJ26" s="159">
        <f>BI26*('Setting key Duty'!$I$12+'Setting key Duty'!$I$8)</f>
        <v>0</v>
      </c>
      <c r="BK26" s="159">
        <f>COUNTIF(C26:AH26,"*$FC*")</f>
        <v>0</v>
      </c>
      <c r="BL26" s="159">
        <f>BK26*('Setting key Duty'!$J$11+'Setting key Duty'!$I$8)</f>
        <v>0</v>
      </c>
      <c r="BM26" s="159">
        <f>COUNTIF($C26:$AE26,BM$4)</f>
        <v>0</v>
      </c>
      <c r="BN26" s="159">
        <f>COUNTIF($C26:$AE26,BN$4)</f>
        <v>0</v>
      </c>
      <c r="BO26" s="159">
        <f>COUNTIF($C26:$AE26,BO$4)</f>
        <v>0</v>
      </c>
      <c r="BP26" s="160"/>
    </row>
    <row r="27" ht="19.5" customHeight="1" spans="1:68">
      <c r="A27" s="19"/>
      <c r="B27" s="630" t="s">
        <v>94</v>
      </c>
      <c r="C27" s="155"/>
      <c r="D27" s="186"/>
      <c r="E27" s="155" t="s">
        <v>266</v>
      </c>
      <c r="F27" s="155" t="s">
        <v>266</v>
      </c>
      <c r="G27" s="186"/>
      <c r="H27" s="186"/>
      <c r="I27" s="186"/>
      <c r="J27" s="186" t="s">
        <v>62</v>
      </c>
      <c r="K27" s="155"/>
      <c r="L27" s="186"/>
      <c r="M27" s="186"/>
      <c r="N27" s="186"/>
      <c r="O27" s="186"/>
      <c r="P27" s="155"/>
      <c r="Q27" s="155" t="s">
        <v>62</v>
      </c>
      <c r="R27" s="155"/>
      <c r="S27" s="155"/>
      <c r="T27" s="186"/>
      <c r="U27" s="186"/>
      <c r="V27" s="155" t="s">
        <v>44</v>
      </c>
      <c r="W27" s="155"/>
      <c r="X27" s="155"/>
      <c r="Z27" s="155" t="s">
        <v>48</v>
      </c>
      <c r="AA27" s="155"/>
      <c r="AC27" s="186"/>
      <c r="AD27" s="155" t="s">
        <v>44</v>
      </c>
      <c r="AE27" s="155"/>
      <c r="AF27" s="155"/>
      <c r="AG27" s="186"/>
      <c r="AH27" s="157">
        <f>COUNTIF($C27:$AE27,AH$4)</f>
        <v>1</v>
      </c>
      <c r="AI27" s="158">
        <f>COUNTIF($C27:$AE27,AI$4)</f>
        <v>2</v>
      </c>
      <c r="AJ27" s="157">
        <f>COUNTIF($C27:$AE27,AJ$4)</f>
        <v>0</v>
      </c>
      <c r="AK27" s="159">
        <f>COUNTIF($C27:$AE27,AK$4)</f>
        <v>0</v>
      </c>
      <c r="AL27" s="159">
        <f>COUNTIF($C27:$AE27,AL$4)</f>
        <v>0</v>
      </c>
      <c r="AM27" s="159">
        <f>COUNTIF($C27:$AE27,AM$4)</f>
        <v>2</v>
      </c>
      <c r="AN27" s="159">
        <f>COUNTIF($C27:$AE27,AN$4)</f>
        <v>0</v>
      </c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5</v>
      </c>
      <c r="AV27" s="104">
        <f>BF27+BG27+BI27+BD27+BB27+AZ27+BK27</f>
        <v>0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COUNTIF(C27:AE27,"*BRT*")</f>
        <v>0</v>
      </c>
      <c r="AZ27" s="159">
        <f>COUNTIF(A27:AH27,"*$BTP*")</f>
        <v>0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0</v>
      </c>
      <c r="BE27" s="159">
        <f>BD27*('Setting key Duty'!$I$8+'Setting key Duty'!$I$9+'Setting key Duty'!$I$12)</f>
        <v>0</v>
      </c>
      <c r="BF27" s="159">
        <f>COUNTIF(AF27:AH27,"*$N*")</f>
        <v>0</v>
      </c>
      <c r="BG27" s="159">
        <f>COUNTIF(AF27:AH27,"*$PM*")</f>
        <v>0</v>
      </c>
      <c r="BH27" s="159">
        <f>BG27*('Setting key Duty'!$I$9)</f>
        <v>0</v>
      </c>
      <c r="BI27" s="159">
        <f>COUNTIF(A27:AH27,"*$AM*")</f>
        <v>0</v>
      </c>
      <c r="BJ27" s="159">
        <f>BI27*('Setting key Duty'!$I$12+'Setting key Duty'!$I$8)</f>
        <v>0</v>
      </c>
      <c r="BK27" s="159">
        <f>COUNTIF(C27:AH27,"*$FC*")</f>
        <v>0</v>
      </c>
      <c r="BL27" s="159">
        <f>BK27*('Setting key Duty'!$J$11+'Setting key Duty'!$I$8)</f>
        <v>0</v>
      </c>
      <c r="BM27" s="159">
        <f>COUNTIF($C27:$AE27,BM$4)</f>
        <v>0</v>
      </c>
      <c r="BN27" s="159">
        <f>COUNTIF($C27:$AE27,BN$4)</f>
        <v>0</v>
      </c>
      <c r="BO27" s="159">
        <f>COUNTIF($C27:$AE27,BO$4)</f>
        <v>0</v>
      </c>
      <c r="BP27" s="160"/>
    </row>
    <row r="28" ht="19.5" customHeight="1" spans="1:68">
      <c r="A28" s="19"/>
      <c r="B28" s="94" t="s">
        <v>392</v>
      </c>
      <c r="C28" s="155"/>
      <c r="D28" s="186" t="s">
        <v>62</v>
      </c>
      <c r="E28" s="155"/>
      <c r="F28" s="20"/>
      <c r="G28" s="186" t="s">
        <v>45</v>
      </c>
      <c r="H28" s="186"/>
      <c r="I28" s="186" t="s">
        <v>56</v>
      </c>
      <c r="J28" s="186"/>
      <c r="K28" s="155" t="s">
        <v>62</v>
      </c>
      <c r="M28" s="155"/>
      <c r="O28" s="20"/>
      <c r="P28" s="186"/>
      <c r="Q28" s="186"/>
      <c r="R28" s="186"/>
      <c r="S28" s="186"/>
      <c r="T28" s="7"/>
      <c r="U28" s="186"/>
      <c r="V28" s="186"/>
      <c r="W28" s="186"/>
      <c r="X28" s="186"/>
      <c r="Y28" s="186"/>
      <c r="Z28" s="186" t="s">
        <v>45</v>
      </c>
      <c r="AA28" s="186"/>
      <c r="AB28" s="186"/>
      <c r="AC28" s="155"/>
      <c r="AD28" s="629" t="s">
        <v>57</v>
      </c>
      <c r="AE28" s="155"/>
      <c r="AF28" s="155"/>
      <c r="AG28" s="186"/>
      <c r="AH28" s="157">
        <f>COUNTIF($C28:$AE28,AH$4)</f>
        <v>0</v>
      </c>
      <c r="AI28" s="158">
        <f>COUNTIF($C28:$AE28,AI$4)</f>
        <v>0</v>
      </c>
      <c r="AJ28" s="157">
        <f>COUNTIF($C28:$AE28,AJ$4)</f>
        <v>2</v>
      </c>
      <c r="AK28" s="159">
        <f>COUNTIF($C28:$AE28,AK$4)</f>
        <v>0</v>
      </c>
      <c r="AL28" s="159">
        <f>COUNTIF($C28:$AE28,AL$4)</f>
        <v>1</v>
      </c>
      <c r="AM28" s="159">
        <f>COUNTIF($C28:$AE28,AM$4)</f>
        <v>2</v>
      </c>
      <c r="AN28" s="159">
        <f>COUNTIF($C28:$AE28,AN$4)</f>
        <v>0</v>
      </c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4</v>
      </c>
      <c r="AV28" s="104">
        <f>BF28+BG28+BI28+BD28+BB28+AZ28+BK28</f>
        <v>0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COUNTIF(C28:AE28,"*BRT*")</f>
        <v>0</v>
      </c>
      <c r="AZ28" s="159">
        <f>COUNTIF(A28:AH28,"*$BTP*")</f>
        <v>0</v>
      </c>
      <c r="BA28" s="159" t="e">
        <f>AZ28*('Setting key Duty'!$I$13+'Setting key Duty'!$I$12+'Setting key Duty'!$I$11)</f>
        <v>#VALUE!</v>
      </c>
      <c r="BB28" s="159">
        <f>COUNTIF(A28:AH28,"*$L*")</f>
        <v>0</v>
      </c>
      <c r="BC28" s="159" t="e">
        <f>BB28*('Setting key Duty'!$I$13+'Setting key Duty'!$I$9)</f>
        <v>#VALUE!</v>
      </c>
      <c r="BD28" s="159">
        <f>COUNTIF(A28:AH28,"*$M*")</f>
        <v>0</v>
      </c>
      <c r="BE28" s="159">
        <f>BD28*('Setting key Duty'!$I$8+'Setting key Duty'!$I$9+'Setting key Duty'!$I$12)</f>
        <v>0</v>
      </c>
      <c r="BF28" s="159">
        <f>COUNTIF(AF28:AH28,"*$N*")</f>
        <v>0</v>
      </c>
      <c r="BG28" s="159">
        <f>COUNTIF(AF28:AH28,"*$PM*")</f>
        <v>0</v>
      </c>
      <c r="BH28" s="159">
        <f>BG28*('Setting key Duty'!$I$9)</f>
        <v>0</v>
      </c>
      <c r="BI28" s="159">
        <f>COUNTIF(A28:AH28,"*$AM*")</f>
        <v>0</v>
      </c>
      <c r="BJ28" s="159">
        <f>BI28*('Setting key Duty'!$I$12+'Setting key Duty'!$I$8)</f>
        <v>0</v>
      </c>
      <c r="BK28" s="159">
        <f>COUNTIF(C28:AH28,"*$FC*")</f>
        <v>0</v>
      </c>
      <c r="BL28" s="159">
        <f>BK28*('Setting key Duty'!$J$11+'Setting key Duty'!$I$8)</f>
        <v>0</v>
      </c>
      <c r="BM28" s="159">
        <f>COUNTIF($C28:$AE28,BM$4)</f>
        <v>0</v>
      </c>
      <c r="BN28" s="159">
        <f>COUNTIF($C28:$AE28,BN$4)</f>
        <v>0</v>
      </c>
      <c r="BO28" s="159">
        <f>COUNTIF($C28:$AE28,BO$4)</f>
        <v>0</v>
      </c>
      <c r="BP28" s="160"/>
    </row>
    <row r="29" ht="19.5" customHeight="1" spans="1:68">
      <c r="A29" s="19"/>
      <c r="B29" s="14"/>
      <c r="C29" s="186"/>
      <c r="D29" s="190"/>
      <c r="E29" s="231"/>
      <c r="F29" s="231"/>
      <c r="G29" s="228"/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20"/>
      <c r="T29" s="186"/>
      <c r="U29" s="186"/>
      <c r="V29" s="186"/>
      <c r="W29" s="186"/>
      <c r="X29" s="20"/>
      <c r="Y29" s="186"/>
      <c r="Z29" s="186"/>
      <c r="AA29" s="186"/>
      <c r="AB29" s="186"/>
      <c r="AC29" s="186"/>
      <c r="AD29" s="186"/>
      <c r="AE29" s="186"/>
      <c r="AF29" s="186"/>
      <c r="AG29" s="186"/>
      <c r="AH29" s="157">
        <f>COUNTIF($C29:$AG29,AH$4)</f>
        <v>0</v>
      </c>
      <c r="AI29" s="158">
        <f>COUNTIF($C29:$AG29,AI$4)</f>
        <v>0</v>
      </c>
      <c r="AJ29" s="157">
        <f>COUNTIF($C29:$AG29,AJ$4)</f>
        <v>0</v>
      </c>
      <c r="AK29" s="159">
        <f>COUNTIF($C29:$AG29,AK$4)</f>
        <v>0</v>
      </c>
      <c r="AL29" s="159">
        <f>COUNTIF($C29:$AG29,AL$4)</f>
        <v>0</v>
      </c>
      <c r="AM29" s="159">
        <f>COUNTIF($C29:$AG29,AM$4)</f>
        <v>0</v>
      </c>
      <c r="AN29" s="159">
        <f>COUNTIF($C29:$AG29,AN$4)</f>
        <v>0</v>
      </c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0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COUNTIF(C29:AG29,"*BRT*")</f>
        <v>0</v>
      </c>
      <c r="AZ29" s="159">
        <f>COUNTIF(D29:AH29,"*$BTP*")</f>
        <v>0</v>
      </c>
      <c r="BA29" s="159" t="e">
        <f>AZ29*('Setting key Duty'!$I$13+'Setting key Duty'!$I$12+'Setting key Duty'!$I$11)</f>
        <v>#VALUE!</v>
      </c>
      <c r="BB29" s="159">
        <f>COUNTIF(D29:AH29,"*$L*")</f>
        <v>0</v>
      </c>
      <c r="BC29" s="159" t="e">
        <f>BB29*('Setting key Duty'!$I$13+'Setting key Duty'!$I$9)</f>
        <v>#VALUE!</v>
      </c>
      <c r="BD29" s="159">
        <f>COUNTIF(D29:AH29,"*$M*")</f>
        <v>0</v>
      </c>
      <c r="BE29" s="159">
        <f>BD29*('Setting key Duty'!$I$8+'Setting key Duty'!$I$9+'Setting key Duty'!$I$12)</f>
        <v>0</v>
      </c>
      <c r="BF29" s="159">
        <f>COUNTIF(D29:AH29,"*$N*")</f>
        <v>0</v>
      </c>
      <c r="BG29" s="159">
        <f>COUNTIF(D29:AH29,"*$PM*")</f>
        <v>0</v>
      </c>
      <c r="BH29" s="159">
        <f>BG29*('Setting key Duty'!$I$9)</f>
        <v>0</v>
      </c>
      <c r="BI29" s="159">
        <f>COUNTIF(D29:AH29,"*$AM*")</f>
        <v>0</v>
      </c>
      <c r="BJ29" s="159">
        <f>BI29*('Setting key Duty'!$I$12+'Setting key Duty'!$I$8)</f>
        <v>0</v>
      </c>
      <c r="BK29" s="159">
        <f>COUNTIF(C29:AH29,"*$FC*")</f>
        <v>0</v>
      </c>
      <c r="BL29" s="159">
        <f>BK29*('Setting key Duty'!$J$11+'Setting key Duty'!$I$8)</f>
        <v>0</v>
      </c>
      <c r="BM29" s="159">
        <f>COUNTIF($C29:$AG29,BM$4)</f>
        <v>0</v>
      </c>
      <c r="BN29" s="159">
        <f>COUNTIF($C29:$AG29,BN$4)</f>
        <v>0</v>
      </c>
      <c r="BO29" s="159">
        <f>COUNTIF($C29:$AG29,BO$4)</f>
        <v>0</v>
      </c>
      <c r="BP29" s="160"/>
    </row>
    <row r="30" ht="19.5" customHeight="1" spans="1:68">
      <c r="A30" s="19"/>
      <c r="B30" s="189" t="s">
        <v>228</v>
      </c>
      <c r="C30" s="186"/>
      <c r="D30" s="186"/>
      <c r="E30" s="231"/>
      <c r="F30" s="231"/>
      <c r="G30" s="186"/>
      <c r="H30" s="186"/>
      <c r="I30" s="186"/>
      <c r="J30" s="186"/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  <c r="AA30" s="186"/>
      <c r="AB30" s="186"/>
      <c r="AC30" s="186"/>
      <c r="AD30" s="186"/>
      <c r="AE30" s="186"/>
      <c r="AF30" s="186"/>
      <c r="AG30" s="186"/>
      <c r="AH30" s="157">
        <f>COUNTIF($C30:$AG30,AH$4)</f>
        <v>0</v>
      </c>
      <c r="AI30" s="158">
        <f>COUNTIF($C30:$AG30,AI$4)</f>
        <v>0</v>
      </c>
      <c r="AJ30" s="157">
        <f>COUNTIF($C30:$AG30,AJ$4)</f>
        <v>0</v>
      </c>
      <c r="AK30" s="191">
        <f>COUNTIF($C30:$AG30,AK$4)</f>
        <v>0</v>
      </c>
      <c r="AL30" s="191">
        <f>COUNTIF($C30:$AG30,AL$4)</f>
        <v>0</v>
      </c>
      <c r="AM30" s="191">
        <f>COUNTIF($C30:$AG30,AM$4)</f>
        <v>0</v>
      </c>
      <c r="AN30" s="191">
        <f>COUNTIF($C30:$AG30,AN$4)</f>
        <v>0</v>
      </c>
      <c r="AO30" s="192"/>
      <c r="AP30" s="159">
        <f>SUMPRODUCT(--WEEKDAY(C$3:AG$3,2)&lt;6,--((C30:AG30="DM"))+(C30:AG30="CS1")+((C30:AG30="CS2"))+(C30:AG30="SB1")+(C30:AG30="AE")+(C30:AG30="EM"))</f>
        <v>0</v>
      </c>
      <c r="AQ30" s="192"/>
      <c r="AR30" s="104">
        <f>SUMPRODUCT(--WEEKDAY(C$3:AG$3,2)&gt;5,--((C30:AG30="DM"))+(C30:AG30="CS1")+((C30:AG30="CS2"))+(C30:AG30="SB1")+(C30:AG30="AE")+(C30:AG30="EM"))</f>
        <v>0</v>
      </c>
      <c r="AS30" s="192"/>
      <c r="AT30" s="192">
        <f>(AP30-AQ30)/2+(AR30-AS30)</f>
        <v>0</v>
      </c>
      <c r="AU30" s="192">
        <f>AH30+AI30+AJ30+AK30+AM30+AN30</f>
        <v>0</v>
      </c>
      <c r="AV30" s="104">
        <f>BF30+BG30+BI30+BD30+BB30+AZ30+BK30</f>
        <v>0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COUNTIF(C30:AG30,"*BRT*")</f>
        <v>0</v>
      </c>
      <c r="AZ30" s="159">
        <f>COUNTIF(D30:AH30,"*$BTP*")</f>
        <v>0</v>
      </c>
      <c r="BA30" s="159" t="e">
        <f>AZ30*('Setting key Duty'!$I$13+'Setting key Duty'!$I$12+'Setting key Duty'!$I$11)</f>
        <v>#VALUE!</v>
      </c>
      <c r="BB30" s="159">
        <f>COUNTIF(D30:AH30,"*$L*")</f>
        <v>0</v>
      </c>
      <c r="BC30" s="159" t="e">
        <f>BB30*('Setting key Duty'!$I$13+'Setting key Duty'!$I$9)</f>
        <v>#VALUE!</v>
      </c>
      <c r="BD30" s="159">
        <f>COUNTIF(D30:AH30,"*$M*")</f>
        <v>0</v>
      </c>
      <c r="BE30" s="159">
        <f>BD30*('Setting key Duty'!$I$8+'Setting key Duty'!$I$9+'Setting key Duty'!$I$12)</f>
        <v>0</v>
      </c>
      <c r="BF30" s="159">
        <f>COUNTIF(D30:AH30,"*$N*")</f>
        <v>0</v>
      </c>
      <c r="BG30" s="159">
        <f>COUNTIF(D30:AH30,"*$PM*")</f>
        <v>0</v>
      </c>
      <c r="BH30" s="159">
        <f>BG30*('Setting key Duty'!$I$9)</f>
        <v>0</v>
      </c>
      <c r="BI30" s="159">
        <f>COUNTIF(D30:AH30,"*$AM*")</f>
        <v>0</v>
      </c>
      <c r="BJ30" s="159">
        <f>BI30*('Setting key Duty'!$I$12+'Setting key Duty'!$I$8)</f>
        <v>0</v>
      </c>
      <c r="BK30" s="159">
        <f>COUNTIF(C30:AH30,"*$FC*")</f>
        <v>0</v>
      </c>
      <c r="BL30" s="159">
        <f>BK30*('Setting key Duty'!$J$11+'Setting key Duty'!$I$8)</f>
        <v>0</v>
      </c>
      <c r="BM30" s="191">
        <f>COUNTIF($C30:$AG30,BM$4)</f>
        <v>0</v>
      </c>
      <c r="BN30" s="191">
        <f>COUNTIF($C30:$AG30,BN$4)</f>
        <v>0</v>
      </c>
      <c r="BO30" s="191">
        <f>COUNTIF($C30:$AG30,BO$4)</f>
        <v>0</v>
      </c>
      <c r="BP30" s="193"/>
    </row>
    <row r="31" ht="19.5" customHeight="1" spans="1:68">
      <c r="A31" s="19"/>
      <c r="B31" s="194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7"/>
      <c r="AI31" s="198"/>
      <c r="AJ31" s="197"/>
      <c r="AK31" s="199"/>
      <c r="AL31" s="199"/>
      <c r="AM31" s="199"/>
      <c r="AN31" s="199"/>
      <c r="AO31" s="200"/>
      <c r="AP31" s="200"/>
      <c r="AQ31" s="200"/>
      <c r="AR31" s="200">
        <f>SUMPRODUCT(--WEEKDAY(C$3:AG$3,2)&gt;5,--((C31:AG31="DM"))+(C31:AG31="CS1")+((C31:AG31="CS2"))+(C31:AG31="SB1")+(C31:AG31="AE")+(C31:AG31="EM"))</f>
        <v>0</v>
      </c>
      <c r="AS31" s="200"/>
      <c r="AT31" s="200">
        <f>(AP31-AQ31)/2+(AR31-AS31)</f>
        <v>0</v>
      </c>
      <c r="AU31" s="200"/>
      <c r="AV31" s="200"/>
      <c r="AW31" s="200"/>
      <c r="AX31" s="199"/>
      <c r="AY31" s="199"/>
      <c r="AZ31" s="199"/>
      <c r="BA31" s="199"/>
      <c r="BB31" s="199"/>
      <c r="BC31" s="199"/>
      <c r="BD31" s="199"/>
      <c r="BE31" s="199"/>
      <c r="BF31" s="199"/>
      <c r="BG31" s="199"/>
      <c r="BH31" s="199"/>
      <c r="BI31" s="199"/>
      <c r="BJ31" s="199"/>
      <c r="BK31" s="199"/>
      <c r="BL31" s="199"/>
      <c r="BM31" s="199"/>
      <c r="BN31" s="199"/>
      <c r="BO31" s="199"/>
      <c r="BP31" s="201"/>
    </row>
    <row r="32" ht="19.5" customHeight="1" spans="1:68">
      <c r="A32" s="19"/>
      <c r="B32" s="202" t="s">
        <v>48</v>
      </c>
      <c r="C32" s="203" t="str">
        <f>VLOOKUP("DM",C4:C30,1,FALSE)</f>
        <v>DM</v>
      </c>
      <c r="D32" s="203" t="str">
        <f>VLOOKUP("DM",D4:D30,1,FALSE)</f>
        <v>DM</v>
      </c>
      <c r="E32" s="203" t="str">
        <f>VLOOKUP("DM",E4:E30,1,FALSE)</f>
        <v>DM</v>
      </c>
      <c r="F32" s="203" t="str">
        <f>VLOOKUP("DM",F4:F30,1,FALSE)</f>
        <v>DM</v>
      </c>
      <c r="G32" s="203" t="str">
        <f>VLOOKUP("DM",G4:G30,1,FALSE)</f>
        <v>DM</v>
      </c>
      <c r="H32" s="203" t="str">
        <f>VLOOKUP("DM",H4:H30,1,FALSE)</f>
        <v>DM</v>
      </c>
      <c r="I32" s="203" t="str">
        <f>VLOOKUP("DM",I4:I30,1,FALSE)</f>
        <v>DM</v>
      </c>
      <c r="J32" s="203" t="str">
        <f>VLOOKUP("DM",J4:J30,1,FALSE)</f>
        <v>DM</v>
      </c>
      <c r="K32" s="203" t="str">
        <f>VLOOKUP("DM",K4:K30,1,FALSE)</f>
        <v>DM</v>
      </c>
      <c r="L32" s="203" t="str">
        <f>VLOOKUP("DM",L4:L30,1,FALSE)</f>
        <v>DM</v>
      </c>
      <c r="M32" s="203" t="str">
        <f>VLOOKUP("DM",M4:M30,1,FALSE)</f>
        <v>DM</v>
      </c>
      <c r="N32" s="203" t="str">
        <f>VLOOKUP("DM",N4:N30,1,FALSE)</f>
        <v>DM</v>
      </c>
      <c r="O32" s="203" t="str">
        <f>VLOOKUP("DM",O4:O30,1,FALSE)</f>
        <v>DM</v>
      </c>
      <c r="P32" s="203" t="str">
        <f>VLOOKUP("DM",P4:P30,1,FALSE)</f>
        <v>DM</v>
      </c>
      <c r="Q32" s="203" t="str">
        <f>VLOOKUP("DM",Q4:Q30,1,FALSE)</f>
        <v>DM</v>
      </c>
      <c r="R32" s="203" t="str">
        <f>VLOOKUP("DM",R4:R30,1,FALSE)</f>
        <v>DM</v>
      </c>
      <c r="S32" s="203" t="str">
        <f>VLOOKUP("DM",S4:S30,1,FALSE)</f>
        <v>DM</v>
      </c>
      <c r="T32" s="203" t="str">
        <f>VLOOKUP("DM",T4:T30,1,FALSE)</f>
        <v>DM</v>
      </c>
      <c r="U32" s="203" t="str">
        <f>VLOOKUP("DM",U4:U30,1,FALSE)</f>
        <v>DM</v>
      </c>
      <c r="V32" s="203" t="str">
        <f>VLOOKUP("DM",V4:V30,1,FALSE)</f>
        <v>DM</v>
      </c>
      <c r="W32" s="203" t="str">
        <f>VLOOKUP("DM",W4:W30,1,FALSE)</f>
        <v>DM</v>
      </c>
      <c r="X32" s="203" t="str">
        <f>VLOOKUP("DM",X4:X30,1,FALSE)</f>
        <v>DM</v>
      </c>
      <c r="Y32" s="203" t="str">
        <f>VLOOKUP("DM",Y4:Y30,1,FALSE)</f>
        <v>DM</v>
      </c>
      <c r="Z32" s="203" t="str">
        <f>VLOOKUP("DM",Z4:Z30,1,FALSE)</f>
        <v>DM</v>
      </c>
      <c r="AA32" s="203" t="str">
        <f>VLOOKUP("DM",AA4:AA30,1,FALSE)</f>
        <v>DM</v>
      </c>
      <c r="AB32" s="203" t="str">
        <f>VLOOKUP("DM",AB4:AB30,1,FALSE)</f>
        <v>DM</v>
      </c>
      <c r="AC32" s="203" t="str">
        <f>VLOOKUP("DM",AC4:AC30,1,FALSE)</f>
        <v>DM</v>
      </c>
      <c r="AD32" s="203" t="str">
        <f>VLOOKUP("DM",AD4:AD30,1,FALSE)</f>
        <v>DM</v>
      </c>
      <c r="AE32" s="203" t="str">
        <f>VLOOKUP("DM",AE4:AE30,1,FALSE)</f>
        <v>DM</v>
      </c>
      <c r="AF32" s="203" t="str">
        <f>VLOOKUP("DM",AF4:AF30,1,FALSE)</f>
        <v>DM</v>
      </c>
      <c r="AG32" s="203" t="e">
        <f>VLOOKUP("DM",AG4:AG30,1,FALSE)</f>
        <v>#N/A</v>
      </c>
      <c r="AH32" s="157"/>
      <c r="AI32" s="158"/>
      <c r="AJ32" s="157"/>
      <c r="AK32" s="159"/>
      <c r="AL32" s="159"/>
      <c r="AM32" s="159"/>
      <c r="AN32" s="159"/>
      <c r="AO32" s="159"/>
      <c r="AP32" s="159"/>
      <c r="AQ32" s="159"/>
      <c r="AR32" s="159"/>
      <c r="AS32" s="159"/>
      <c r="AT32" s="159"/>
      <c r="AU32" s="159"/>
      <c r="AV32" s="159"/>
      <c r="AW32" s="159"/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60"/>
    </row>
    <row r="33" ht="19.5" customHeight="1" spans="1:68">
      <c r="A33" s="19" t="e">
        <f>LTE()</f>
        <v>#NAME?</v>
      </c>
      <c r="B33" s="204" t="s">
        <v>44</v>
      </c>
      <c r="C33" s="203" t="str">
        <f>VLOOKUP("CS1",C5:C30,1,FALSE)</f>
        <v>CS1</v>
      </c>
      <c r="D33" s="203" t="str">
        <f>VLOOKUP("CS1",D5:D30,1,FALSE)</f>
        <v>CS1</v>
      </c>
      <c r="E33" s="203" t="str">
        <f>VLOOKUP("CS1",E6:E30,1,FALSE)</f>
        <v>CS1</v>
      </c>
      <c r="F33" s="203" t="str">
        <f>VLOOKUP("CS1",F5:F30,1,FALSE)</f>
        <v>CS1</v>
      </c>
      <c r="G33" s="203" t="str">
        <f>VLOOKUP("CS1",G5:G30,1,FALSE)</f>
        <v>CS1</v>
      </c>
      <c r="H33" s="203" t="str">
        <f>VLOOKUP("CS1",H5:H30,1,FALSE)</f>
        <v>CS1</v>
      </c>
      <c r="I33" s="203" t="str">
        <f>VLOOKUP("CS1",I5:I30,1,FALSE)</f>
        <v>CS1</v>
      </c>
      <c r="J33" s="203" t="str">
        <f>VLOOKUP("CS1",J4:J30,1,FALSE)</f>
        <v>CS1</v>
      </c>
      <c r="K33" s="203" t="str">
        <f>VLOOKUP("CS1",K6:K30,1,FALSE)</f>
        <v>CS1</v>
      </c>
      <c r="L33" s="203" t="str">
        <f>VLOOKUP("CS1",L5:L30,1,FALSE)</f>
        <v>CS1</v>
      </c>
      <c r="M33" s="203" t="str">
        <f>VLOOKUP("CS1",M5:M30,1,FALSE)</f>
        <v>CS1</v>
      </c>
      <c r="N33" s="203" t="str">
        <f>VLOOKUP("CS1",N5:N30,1,FALSE)</f>
        <v>CS1</v>
      </c>
      <c r="O33" s="203" t="str">
        <f>VLOOKUP("CS1",O5:O30,1,FALSE)</f>
        <v>CS1</v>
      </c>
      <c r="P33" s="203" t="str">
        <f>VLOOKUP("CS1",P6:P30,1,FALSE)</f>
        <v>CS1</v>
      </c>
      <c r="Q33" s="203" t="str">
        <f>VLOOKUP("CS1",Q5:Q30,1,FALSE)</f>
        <v>CS1</v>
      </c>
      <c r="R33" s="203" t="str">
        <f>VLOOKUP("CS1",R5:R30,1,FALSE)</f>
        <v>CS1</v>
      </c>
      <c r="S33" s="203" t="str">
        <f>VLOOKUP("CS1",S5:S30,1,FALSE)</f>
        <v>CS1</v>
      </c>
      <c r="T33" s="203" t="str">
        <f>VLOOKUP("CS1",T5:T30,1,FALSE)</f>
        <v>CS1</v>
      </c>
      <c r="U33" s="203" t="str">
        <f>VLOOKUP("CS1",U5:U30,1,FALSE)</f>
        <v>CS1</v>
      </c>
      <c r="V33" s="203" t="str">
        <f>VLOOKUP("CS1",V5:V30,1,FALSE)</f>
        <v>CS1</v>
      </c>
      <c r="W33" s="203" t="str">
        <f>VLOOKUP("CS1",W5:W30,1,FALSE)</f>
        <v>CS1</v>
      </c>
      <c r="X33" s="203" t="str">
        <f>VLOOKUP("CS1",X5:X30,1,FALSE)</f>
        <v>CS1</v>
      </c>
      <c r="Y33" s="203" t="str">
        <f>VLOOKUP("CS1",Y5:Y30,1,FALSE)</f>
        <v>CS1</v>
      </c>
      <c r="Z33" s="203" t="str">
        <f>VLOOKUP("CS1",Z5:Z30,1,FALSE)</f>
        <v>CS1</v>
      </c>
      <c r="AA33" s="203" t="str">
        <f>VLOOKUP("CS1",AA6:AA30,1,FALSE)</f>
        <v>CS1</v>
      </c>
      <c r="AB33" s="203" t="str">
        <f>VLOOKUP("CS1",AB5:AB30,1,FALSE)</f>
        <v>CS1</v>
      </c>
      <c r="AC33" s="203" t="str">
        <f>VLOOKUP("CS1",AC5:AC30,1,FALSE)</f>
        <v>CS1</v>
      </c>
      <c r="AD33" s="203" t="str">
        <f>VLOOKUP("CS1",AD5:AD30,1,FALSE)</f>
        <v>CS1</v>
      </c>
      <c r="AE33" s="203" t="str">
        <f>VLOOKUP("CS1",AE5:AE30,1,FALSE)</f>
        <v>CS1</v>
      </c>
      <c r="AF33" s="203" t="str">
        <f>VLOOKUP("CS1",AF5:AF30,1,FALSE)</f>
        <v>CS1</v>
      </c>
      <c r="AG33" s="203" t="e">
        <f>VLOOKUP("CS1",AG5:AG30,1,FALSE)</f>
        <v>#N/A</v>
      </c>
      <c r="AH33" s="157"/>
      <c r="AI33" s="158"/>
      <c r="AJ33" s="157"/>
      <c r="AK33" s="159"/>
      <c r="AL33" s="159"/>
      <c r="AM33" s="159"/>
      <c r="AN33" s="159"/>
      <c r="AO33" s="159"/>
      <c r="AP33" s="159"/>
      <c r="AQ33" s="159"/>
      <c r="AR33" s="159"/>
      <c r="AS33" s="159"/>
      <c r="AT33" s="159"/>
      <c r="AU33" s="159"/>
      <c r="AV33" s="159"/>
      <c r="AW33" s="159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60"/>
    </row>
    <row r="34" ht="19.5" customHeight="1" spans="1:68">
      <c r="A34" s="19"/>
      <c r="B34" s="205" t="s">
        <v>45</v>
      </c>
      <c r="C34" s="203" t="str">
        <f>VLOOKUP("CS2",C5:C30,1,FALSE)</f>
        <v>CS2</v>
      </c>
      <c r="D34" s="203" t="str">
        <f>VLOOKUP("CS2",D5:D30,1,FALSE)</f>
        <v>CS2</v>
      </c>
      <c r="E34" s="203" t="str">
        <f>VLOOKUP("CS2",E6:E30,1,FALSE)</f>
        <v>CS2</v>
      </c>
      <c r="F34" s="203" t="str">
        <f>VLOOKUP("CS2",F5:F30,1,FALSE)</f>
        <v>CS2</v>
      </c>
      <c r="G34" s="203" t="str">
        <f>VLOOKUP("CS2",G5:G30,1,FALSE)</f>
        <v>CS2</v>
      </c>
      <c r="H34" s="203" t="str">
        <f>VLOOKUP("CS2",H5:H30,1,FALSE)</f>
        <v>CS2</v>
      </c>
      <c r="I34" s="203" t="str">
        <f>VLOOKUP("CS2",I5:I30,1,FALSE)</f>
        <v>CS2</v>
      </c>
      <c r="J34" s="203" t="str">
        <f>VLOOKUP("CS2",J4:J30,1,FALSE)</f>
        <v>CS2</v>
      </c>
      <c r="K34" s="203" t="str">
        <f>VLOOKUP("CS2",K6:K30,1,FALSE)</f>
        <v>CS2</v>
      </c>
      <c r="L34" s="203" t="str">
        <f>VLOOKUP("CS2",L6:L30,1,FALSE)</f>
        <v>CS2</v>
      </c>
      <c r="M34" s="203" t="str">
        <f>VLOOKUP("CS2",M5:M30,1,FALSE)</f>
        <v>CS2</v>
      </c>
      <c r="N34" s="203" t="str">
        <f>VLOOKUP("CS2",N5:N30,1,FALSE)</f>
        <v>CS2</v>
      </c>
      <c r="O34" s="203" t="str">
        <f>VLOOKUP("CS2",O5:O30,1,FALSE)</f>
        <v>CS2</v>
      </c>
      <c r="P34" s="203" t="str">
        <f>VLOOKUP("CS2",P6:P30,1,FALSE)</f>
        <v>CS2</v>
      </c>
      <c r="Q34" s="203" t="str">
        <f>VLOOKUP("CS2",Q5:Q30,1,FALSE)</f>
        <v>CS2</v>
      </c>
      <c r="R34" s="203" t="str">
        <f>VLOOKUP("CS2",R5:R30,1,FALSE)</f>
        <v>CS2</v>
      </c>
      <c r="S34" s="203" t="str">
        <f>VLOOKUP("CS2",S6:S30,1,FALSE)</f>
        <v>CS2</v>
      </c>
      <c r="T34" s="203" t="str">
        <f>VLOOKUP("CS2",T5:T30,1,FALSE)</f>
        <v>CS2</v>
      </c>
      <c r="U34" s="203" t="str">
        <f>VLOOKUP("CS2",U5:U30,1,FALSE)</f>
        <v>CS2</v>
      </c>
      <c r="V34" s="203" t="str">
        <f>VLOOKUP("CS2",V5:V30,1,FALSE)</f>
        <v>CS2</v>
      </c>
      <c r="W34" s="203" t="str">
        <f>VLOOKUP("CS2",W5:W30,1,FALSE)</f>
        <v>CS2</v>
      </c>
      <c r="X34" s="203" t="str">
        <f>VLOOKUP("CS2",X5:X30,1,FALSE)</f>
        <v>CS2</v>
      </c>
      <c r="Y34" s="203" t="str">
        <f>VLOOKUP("CS2",Y5:Y30,1,FALSE)</f>
        <v>CS2</v>
      </c>
      <c r="Z34" s="203" t="str">
        <f>VLOOKUP("CS2",Z5:Z30,1,FALSE)</f>
        <v>CS2</v>
      </c>
      <c r="AA34" s="203" t="str">
        <f>VLOOKUP("CS2",AA6:AA30,1,FALSE)</f>
        <v>CS2</v>
      </c>
      <c r="AB34" s="203" t="str">
        <f>VLOOKUP("CS2",AB5:AB30,1,FALSE)</f>
        <v>CS2</v>
      </c>
      <c r="AC34" s="203" t="str">
        <f>VLOOKUP("CS2",AC5:AC30,1,FALSE)</f>
        <v>CS2</v>
      </c>
      <c r="AD34" s="203" t="str">
        <f>VLOOKUP("CS2",AD5:AD30,1,FALSE)</f>
        <v>CS2</v>
      </c>
      <c r="AE34" s="203" t="str">
        <f>VLOOKUP("CS2",AE5:AE30,1,FALSE)</f>
        <v>CS2</v>
      </c>
      <c r="AF34" s="203" t="str">
        <f>VLOOKUP("CS2",AF5:AF30,1,FALSE)</f>
        <v>CS2</v>
      </c>
      <c r="AG34" s="203" t="e">
        <f>VLOOKUP("CS2",AG5:AG30,1,FALSE)</f>
        <v>#N/A</v>
      </c>
      <c r="AH34" s="157"/>
      <c r="AI34" s="158"/>
      <c r="AJ34" s="157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60"/>
    </row>
    <row r="35" ht="19.5" customHeight="1" spans="1:68">
      <c r="A35" s="19"/>
      <c r="B35" s="206" t="s">
        <v>50</v>
      </c>
      <c r="C35" s="203" t="e">
        <f>VLOOKUP("SB1",C5:C30,1,FALSE)</f>
        <v>#N/A</v>
      </c>
      <c r="D35" s="203" t="e">
        <f>VLOOKUP("SB1",D5:D30,1,FALSE)</f>
        <v>#N/A</v>
      </c>
      <c r="E35" s="203" t="e">
        <f>VLOOKUP("SB1",E6:E30,1,FALSE)</f>
        <v>#N/A</v>
      </c>
      <c r="F35" s="203" t="e">
        <f>VLOOKUP("SB1",F5:F30,1,FALSE)</f>
        <v>#N/A</v>
      </c>
      <c r="G35" s="203" t="e">
        <f>VLOOKUP("SB1",G5:G30,1,FALSE)</f>
        <v>#N/A</v>
      </c>
      <c r="H35" s="203" t="e">
        <f>VLOOKUP("SB1",H5:H30,1,FALSE)</f>
        <v>#N/A</v>
      </c>
      <c r="I35" s="203" t="e">
        <f>VLOOKUP("SB1",I5:I30,1,FALSE)</f>
        <v>#N/A</v>
      </c>
      <c r="J35" s="203" t="e">
        <f>VLOOKUP("SB1",J4:J30,1,FALSE)</f>
        <v>#N/A</v>
      </c>
      <c r="K35" s="203" t="e">
        <f>VLOOKUP("SB1",K6:K30,1,FALSE)</f>
        <v>#N/A</v>
      </c>
      <c r="L35" s="203" t="e">
        <f>VLOOKUP("SB1",L6:L30,1,FALSE)</f>
        <v>#N/A</v>
      </c>
      <c r="M35" s="203" t="e">
        <f>VLOOKUP("SB1",M5:M30,1,FALSE)</f>
        <v>#N/A</v>
      </c>
      <c r="N35" s="203" t="e">
        <f>VLOOKUP("SB1",N5:N30,1,FALSE)</f>
        <v>#N/A</v>
      </c>
      <c r="O35" s="203" t="e">
        <f>VLOOKUP("SB1",O5:O30,1,FALSE)</f>
        <v>#N/A</v>
      </c>
      <c r="P35" s="203" t="e">
        <f>VLOOKUP("SB1",P6:P30,1,FALSE)</f>
        <v>#N/A</v>
      </c>
      <c r="Q35" s="203" t="e">
        <f>VLOOKUP("SB1",Q5:Q30,1,FALSE)</f>
        <v>#N/A</v>
      </c>
      <c r="R35" s="203" t="e">
        <f>VLOOKUP("SB1",R5:R30,1,FALSE)</f>
        <v>#N/A</v>
      </c>
      <c r="S35" s="203" t="e">
        <f>VLOOKUP("SB1",S6:S30,1,FALSE)</f>
        <v>#N/A</v>
      </c>
      <c r="T35" s="203" t="e">
        <f>VLOOKUP("SB1",T5:T30,1,FALSE)</f>
        <v>#N/A</v>
      </c>
      <c r="U35" s="203" t="e">
        <f>VLOOKUP("SB1",U5:U30,1,FALSE)</f>
        <v>#N/A</v>
      </c>
      <c r="V35" s="203" t="e">
        <f>VLOOKUP("SB1",V5:V30,1,FALSE)</f>
        <v>#N/A</v>
      </c>
      <c r="W35" s="203" t="e">
        <f>VLOOKUP("SB1",W5:W30,1,FALSE)</f>
        <v>#N/A</v>
      </c>
      <c r="X35" s="203" t="e">
        <f>VLOOKUP("SB1",X5:X30,1,FALSE)</f>
        <v>#N/A</v>
      </c>
      <c r="Y35" s="203" t="e">
        <f>VLOOKUP("SB1",Y5:Y30,1,FALSE)</f>
        <v>#N/A</v>
      </c>
      <c r="Z35" s="203" t="e">
        <f>VLOOKUP("SB1",Z5:Z30,1,FALSE)</f>
        <v>#N/A</v>
      </c>
      <c r="AA35" s="203" t="e">
        <f>VLOOKUP("SB1",AA6:AA30,1,FALSE)</f>
        <v>#N/A</v>
      </c>
      <c r="AB35" s="203" t="e">
        <f>VLOOKUP("SB1",AB5:AB30,1,FALSE)</f>
        <v>#N/A</v>
      </c>
      <c r="AC35" s="203" t="e">
        <f>VLOOKUP("SB1",AC5:AC30,1,FALSE)</f>
        <v>#N/A</v>
      </c>
      <c r="AD35" s="203" t="e">
        <f>VLOOKUP("SB1",AD5:AD30,1,FALSE)</f>
        <v>#N/A</v>
      </c>
      <c r="AE35" s="203" t="e">
        <f>VLOOKUP("SB1",AE5:AE30,1,FALSE)</f>
        <v>#N/A</v>
      </c>
      <c r="AF35" s="203" t="e">
        <f>VLOOKUP("SB1",AF5:AF30,1,FALSE)</f>
        <v>#N/A</v>
      </c>
      <c r="AG35" s="203" t="e">
        <f>VLOOKUP("SB1",AG5:AG30,1,FALSE)</f>
        <v>#N/A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/>
      <c r="B36" s="207" t="s">
        <v>56</v>
      </c>
      <c r="C36" s="203" t="str">
        <f>VLOOKUP("SB2",C5:C30,1,FALSE)</f>
        <v>SB2</v>
      </c>
      <c r="D36" s="203" t="e">
        <f>VLOOKUP("SB2",D5:D30,1,FALSE)</f>
        <v>#N/A</v>
      </c>
      <c r="E36" s="203" t="e">
        <f>VLOOKUP("SB2",E6:E30,1,FALSE)</f>
        <v>#N/A</v>
      </c>
      <c r="F36" s="203" t="e">
        <f>VLOOKUP("SB2",F5:F30,1,FALSE)</f>
        <v>#N/A</v>
      </c>
      <c r="G36" s="203" t="str">
        <f>VLOOKUP("SB2",G5:G30,1,FALSE)</f>
        <v>SB2</v>
      </c>
      <c r="H36" s="203" t="str">
        <f>VLOOKUP("SB2",H5:H30,1,FALSE)</f>
        <v>SB2</v>
      </c>
      <c r="I36" s="203" t="str">
        <f>VLOOKUP("SB2",I5:I30,1,FALSE)</f>
        <v>SB2</v>
      </c>
      <c r="J36" s="203" t="str">
        <f>VLOOKUP("SB2",J4:J30,1,FALSE)</f>
        <v>SB2</v>
      </c>
      <c r="K36" s="203" t="str">
        <f>VLOOKUP("SB2",K6:K30,1,FALSE)</f>
        <v>SB2</v>
      </c>
      <c r="L36" s="203" t="e">
        <f>VLOOKUP("SB2",L6:L30,1,FALSE)</f>
        <v>#N/A</v>
      </c>
      <c r="M36" s="203" t="e">
        <f>VLOOKUP("SB2",M5:M30,1,FALSE)</f>
        <v>#N/A</v>
      </c>
      <c r="N36" s="203" t="str">
        <f>VLOOKUP("SB2",N5:N30,1,FALSE)</f>
        <v>SB2</v>
      </c>
      <c r="O36" s="203" t="str">
        <f>VLOOKUP("SB2",O5:O30,1,FALSE)</f>
        <v>SB2</v>
      </c>
      <c r="P36" s="203" t="str">
        <f>VLOOKUP("SB2",P6:P30,1,FALSE)</f>
        <v>SB2</v>
      </c>
      <c r="Q36" s="203" t="str">
        <f>VLOOKUP("SB2",Q5:Q30,1,FALSE)</f>
        <v>SB2</v>
      </c>
      <c r="R36" s="203" t="str">
        <f>VLOOKUP("SB2",R5:R30,1,FALSE)</f>
        <v>SB2</v>
      </c>
      <c r="S36" s="203" t="e">
        <f>VLOOKUP("SB2",S6:S30,1,FALSE)</f>
        <v>#N/A</v>
      </c>
      <c r="T36" s="203" t="e">
        <f>VLOOKUP("SB2",T5:T30,1,FALSE)</f>
        <v>#N/A</v>
      </c>
      <c r="U36" s="203" t="str">
        <f>VLOOKUP("SB2",U5:U30,1,FALSE)</f>
        <v>SB2</v>
      </c>
      <c r="V36" s="203" t="str">
        <f>VLOOKUP("SB2",V5:V30,1,FALSE)</f>
        <v>SB2</v>
      </c>
      <c r="W36" s="203" t="str">
        <f>VLOOKUP("SB2",W5:W30,1,FALSE)</f>
        <v>SB2</v>
      </c>
      <c r="X36" s="203" t="str">
        <f>VLOOKUP("SB2",X5:X30,1,FALSE)</f>
        <v>SB2</v>
      </c>
      <c r="Y36" s="203" t="str">
        <f>VLOOKUP("SB2",Y5:Y30,1,FALSE)</f>
        <v>SB2</v>
      </c>
      <c r="Z36" s="203" t="e">
        <f>VLOOKUP("SB2",Z5:Z30,1,FALSE)</f>
        <v>#N/A</v>
      </c>
      <c r="AA36" s="203" t="e">
        <f>VLOOKUP("SB2",AA6:AA30,1,FALSE)</f>
        <v>#N/A</v>
      </c>
      <c r="AB36" s="203" t="str">
        <f>VLOOKUP("SB2",AB5:AB30,1,FALSE)</f>
        <v>SB2</v>
      </c>
      <c r="AC36" s="203" t="str">
        <f>VLOOKUP("SB2",AC5:AC30,1,FALSE)</f>
        <v>SB2</v>
      </c>
      <c r="AD36" s="203" t="str">
        <f>VLOOKUP("SB2",AD5:AD30,1,FALSE)</f>
        <v>SB2</v>
      </c>
      <c r="AE36" s="203" t="e">
        <f>VLOOKUP("SB2",AE5:AE30,1,FALSE)</f>
        <v>#N/A</v>
      </c>
      <c r="AF36" s="203" t="str">
        <f>VLOOKUP("SB2",AF5:AF30,1,FALSE)</f>
        <v>SB2</v>
      </c>
      <c r="AG36" s="203" t="e">
        <f>VLOOKUP("SB2",AG5:AG30,1,FALSE)</f>
        <v>#N/A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8" t="s">
        <v>62</v>
      </c>
      <c r="C37" s="203" t="str">
        <f>VLOOKUP("AE",C5:C30,1,FALSE)</f>
        <v>AE</v>
      </c>
      <c r="D37" s="203" t="str">
        <f>VLOOKUP("AE",D5:D30,1,FALSE)</f>
        <v>AE</v>
      </c>
      <c r="E37" s="203" t="str">
        <f>VLOOKUP("AE",E6:E30,1,FALSE)</f>
        <v>AE</v>
      </c>
      <c r="F37" s="203" t="str">
        <f>VLOOKUP("AE",F5:F30,1,FALSE)</f>
        <v>AE</v>
      </c>
      <c r="G37" s="203" t="str">
        <f>VLOOKUP("AE",G5:G30,1,FALSE)</f>
        <v>AE</v>
      </c>
      <c r="H37" s="203" t="str">
        <f>VLOOKUP("AE",H5:H30,1,FALSE)</f>
        <v>AE</v>
      </c>
      <c r="I37" s="203" t="str">
        <f>VLOOKUP("AE",I5:I30,1,FALSE)</f>
        <v>AE</v>
      </c>
      <c r="J37" s="203" t="str">
        <f>VLOOKUP("AE",J4:J30,1,FALSE)</f>
        <v>AE</v>
      </c>
      <c r="K37" s="203" t="str">
        <f>VLOOKUP("AE",K6:K30,1,FALSE)</f>
        <v>AE</v>
      </c>
      <c r="L37" s="203" t="str">
        <f>VLOOKUP("AE",L6:L30,1,FALSE)</f>
        <v>AE</v>
      </c>
      <c r="M37" s="203" t="str">
        <f>VLOOKUP("AE",M5:M30,1,FALSE)</f>
        <v>AE</v>
      </c>
      <c r="N37" s="203" t="str">
        <f>VLOOKUP("AE",N5:N30,1,FALSE)</f>
        <v>AE</v>
      </c>
      <c r="O37" s="203" t="str">
        <f>VLOOKUP("AE",O5:O30,1,FALSE)</f>
        <v>AE</v>
      </c>
      <c r="P37" s="203" t="str">
        <f>VLOOKUP("AE",P6:P30,1,FALSE)</f>
        <v>AE</v>
      </c>
      <c r="Q37" s="203" t="str">
        <f>VLOOKUP("AE",Q5:Q30,1,FALSE)</f>
        <v>AE</v>
      </c>
      <c r="R37" s="203" t="str">
        <f>VLOOKUP("AE",R5:R30,1,FALSE)</f>
        <v>AE</v>
      </c>
      <c r="S37" s="203" t="str">
        <f>VLOOKUP("AE",S6:S30,1,FALSE)</f>
        <v>AE</v>
      </c>
      <c r="T37" s="203" t="str">
        <f>VLOOKUP("AE",T5:T30,1,FALSE)</f>
        <v>AE</v>
      </c>
      <c r="U37" s="203" t="str">
        <f>VLOOKUP("AE",U5:U30,1,FALSE)</f>
        <v>AE</v>
      </c>
      <c r="V37" s="203" t="str">
        <f>VLOOKUP("AE",V5:V30,1,FALSE)</f>
        <v>AE</v>
      </c>
      <c r="W37" s="203" t="str">
        <f>VLOOKUP("AE",W5:W30,1,FALSE)</f>
        <v>AE</v>
      </c>
      <c r="X37" s="203" t="str">
        <f>VLOOKUP("AE",X5:X30,1,FALSE)</f>
        <v>AE</v>
      </c>
      <c r="Y37" s="203" t="str">
        <f>VLOOKUP("AE",Y5:Y30,1,FALSE)</f>
        <v>AE</v>
      </c>
      <c r="Z37" s="203" t="str">
        <f>VLOOKUP("AE",Z5:Z30,1,FALSE)</f>
        <v>AE</v>
      </c>
      <c r="AA37" s="203" t="str">
        <f>VLOOKUP("AE",AA6:AA30,1,FALSE)</f>
        <v>AE</v>
      </c>
      <c r="AB37" s="203" t="str">
        <f>VLOOKUP("AE",AB5:AB30,1,FALSE)</f>
        <v>AE</v>
      </c>
      <c r="AC37" s="203" t="str">
        <f>VLOOKUP("AE",AC5:AC30,1,FALSE)</f>
        <v>AE</v>
      </c>
      <c r="AD37" s="203" t="str">
        <f>VLOOKUP("AE",AD5:AD30,1,FALSE)</f>
        <v>AE</v>
      </c>
      <c r="AE37" s="203" t="str">
        <f>VLOOKUP("AE",AE5:AE30,1,FALSE)</f>
        <v>AE</v>
      </c>
      <c r="AF37" s="203" t="str">
        <f>VLOOKUP("AE",AF5:AF30,1,FALSE)</f>
        <v>AE</v>
      </c>
      <c r="AG37" s="203" t="e">
        <f>VLOOKUP("AE",AG5:AG30,1,FALSE)</f>
        <v>#N/A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</sheetData>
  <mergeCells count="1">
    <mergeCell ref="C1:S1"/>
  </mergeCells>
  <conditionalFormatting sqref="C3:AG30">
    <cfRule type="expression" dxfId="135" priority="16">
      <formula>WEEKDAY(C$3,2)&gt;5</formula>
    </cfRule>
  </conditionalFormatting>
  <conditionalFormatting sqref="J4:J37 AA4:AA37 C5:I37 K5:Z37 AB5:AG37">
    <cfRule type="cellIs" dxfId="136" priority="1" operator="equal">
      <formula>"B"</formula>
    </cfRule>
    <cfRule type="cellIs" dxfId="136" priority="2" operator="equal">
      <formula>"AL"</formula>
    </cfRule>
    <cfRule type="cellIs" dxfId="137" priority="3" operator="equal">
      <formula>"DM"</formula>
    </cfRule>
    <cfRule type="cellIs" dxfId="138" priority="4" operator="equal">
      <formula>"CS1"</formula>
    </cfRule>
    <cfRule type="cellIs" dxfId="139" priority="5" operator="equal">
      <formula>"CS2"</formula>
    </cfRule>
    <cfRule type="cellIs" dxfId="140" priority="6" operator="equal">
      <formula>"SB1"</formula>
    </cfRule>
    <cfRule type="cellIs" dxfId="141" priority="7" operator="equal">
      <formula>"SB2"</formula>
    </cfRule>
    <cfRule type="cellIs" dxfId="142" priority="8" operator="equal">
      <formula>"AE"</formula>
    </cfRule>
  </conditionalFormatting>
  <conditionalFormatting sqref="J4:J30 AA4:AA30 C5:I30 K5:Z30 AB5:AG30">
    <cfRule type="cellIs" dxfId="136" priority="10" operator="equal">
      <formula>"DB"</formula>
    </cfRule>
    <cfRule type="containsText" dxfId="143" priority="11" operator="between" text="$AM">
      <formula>NOT(ISERROR(SEARCH("$AM",C4)))</formula>
    </cfRule>
    <cfRule type="containsText" dxfId="144" priority="12" operator="between" text="$PM">
      <formula>NOT(ISERROR(SEARCH("$PM",C4)))</formula>
    </cfRule>
    <cfRule type="containsText" dxfId="145" priority="13" operator="between" text="$L">
      <formula>NOT(ISERROR(SEARCH("$L",C4)))</formula>
    </cfRule>
    <cfRule type="containsText" dxfId="146" priority="14" operator="between" text="$BTP">
      <formula>NOT(ISERROR(SEARCH("$BTP",C4)))</formula>
    </cfRule>
    <cfRule type="containsText" dxfId="147" priority="15" operator="between" text="$M">
      <formula>NOT(ISERROR(SEARCH("$M",C4)))</formula>
    </cfRule>
    <cfRule type="containsText" dxfId="148" priority="17" operator="between" text="$N">
      <formula>NOT(ISERROR(SEARCH("$N",C4)))</formula>
    </cfRule>
    <cfRule type="containsText" dxfId="149" priority="18" operator="between" text="$FC">
      <formula>NOT(ISERROR(SEARCH("$FC",C4)))</formula>
    </cfRule>
    <cfRule type="containsText" dxfId="150" priority="19" operator="between" text="OAL">
      <formula>NOT(ISERROR(SEARCH("OAL",C4)))</formula>
    </cfRule>
    <cfRule type="containsText" dxfId="151" priority="20" operator="between" text="S+">
      <formula>NOT(ISERROR(SEARCH("S+",C4)))</formula>
    </cfRule>
    <cfRule type="containsText" dxfId="152" priority="21" operator="between" text="EX-D">
      <formula>NOT(ISERROR(SEARCH("EX-D",C4)))</formula>
    </cfRule>
  </conditionalFormatting>
  <conditionalFormatting sqref="J4:J28 C5:G28 H5:H15 I5:I28 K5:N28 O5:O24 P5:P25 Q5:R28 S5:S29 T5:Y28 Z5:Z21 AA5:AG28 H17:H28 Z23:Z25 O26:O28 P27:P28 Z27:Z28">
    <cfRule type="containsText" dxfId="153" priority="22" operator="between" text="VACC">
      <formula>NOT(ISERROR(SEARCH("VACC",C4)))</formula>
    </cfRule>
  </conditionalFormatting>
  <conditionalFormatting sqref="BO5:BP30">
    <cfRule type="cellIs" dxfId="154" priority="9" operator="lessThan">
      <formula>1</formula>
    </cfRule>
  </conditionalFormatting>
  <dataValidations count="2">
    <dataValidation type="list" allowBlank="1" sqref="C5:J5 L5:Q5 S5:Z5 AB5:AF5 C6:G6 I6:M6 O6:Z6 AB6:AG6 C7:I7 K7:O7 Q7:W7 AA7:AG7 C8:E8 G8:K8 M8:AG8 C9:AG9 C10:K10 M10:N10 P10 S10:W10 Y10:AG10 C11:H11 J11:K11 M11:AG11 D12:J12 L12:R12 T12 V12:AG12 C13:AG13 C14:L14 N14:T14 V14:AG14 C15:AG15 D16 F16:G16 I16:J16 L16:M16 O16:AC16 AE16:AG16 D17:I17 K17:O17 Q17:V17 X17:AG17 C18:J18 L18:U18 W18 Z18:AA18 AC18:AG18 C19:I19 K19:L19 N19:Y19 AA19:AB19 AD19:AG19 E20:H20 K20:AG20 E21:U21 W21 Y21:AG21 E22 G22:U22 W22:AD22 AF22:AG22 C23:S23 U23:Y23 AA23:AG23 C24:E24 G24:P24 R24:T24 V24:W24 Z24:AE24 AG24 C25:AG25 C26:D26 F26 H26 J26:K26 M26:Y26 AA26:AG26 C27:X27 Z27:AA27 AC27:AG27 C28:E28 G28:K28 M28 P28:S28 U28:AC28 AE28:AG28 C29:R29 T29:W29 Y29:AG29 C30:AG30 C20:C22" showDropDown="1">
      <formula1>'Setting key Duty'!$B$7:$B$56</formula1>
    </dataValidation>
    <dataValidation type="list" allowBlank="1" sqref="C31:AG37" showDropDown="1">
      <formula1>'Setting key Duty'!$B$7:$B$23</formula1>
    </dataValidation>
  </dataValidations>
  <pageMargins left="0.75" right="0.75" top="1" bottom="1" header="0.5" footer="0.5"/>
  <headerFooter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P41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10.6285714285714" customWidth="1"/>
    <col min="13" max="17" width="9.24761904761905" customWidth="1"/>
    <col min="18" max="18" width="10.3809523809524" customWidth="1"/>
    <col min="19" max="30" width="9.24761904761905" customWidth="1"/>
    <col min="31" max="31" width="10.5047619047619" customWidth="1"/>
    <col min="32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0</v>
      </c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/>
      <c r="D2" s="132"/>
      <c r="E2" s="131" t="s">
        <v>539</v>
      </c>
      <c r="F2" s="131" t="s">
        <v>539</v>
      </c>
      <c r="G2" s="209" t="s">
        <v>540</v>
      </c>
      <c r="H2" s="209" t="s">
        <v>541</v>
      </c>
      <c r="I2" s="209"/>
      <c r="J2" s="131"/>
      <c r="K2" s="209"/>
      <c r="L2" s="621" t="s">
        <v>232</v>
      </c>
      <c r="M2" s="621" t="s">
        <v>542</v>
      </c>
      <c r="N2" s="209" t="s">
        <v>153</v>
      </c>
      <c r="O2" s="209" t="s">
        <v>543</v>
      </c>
      <c r="P2" s="131" t="s">
        <v>520</v>
      </c>
      <c r="Q2" s="131"/>
      <c r="R2" s="131"/>
      <c r="S2" s="131" t="s">
        <v>544</v>
      </c>
      <c r="T2" s="131" t="s">
        <v>545</v>
      </c>
      <c r="U2" s="131" t="s">
        <v>546</v>
      </c>
      <c r="V2" s="132" t="s">
        <v>59</v>
      </c>
      <c r="W2" s="132" t="s">
        <v>59</v>
      </c>
      <c r="X2" s="209"/>
      <c r="Y2" s="132"/>
      <c r="Z2" s="132" t="s">
        <v>547</v>
      </c>
      <c r="AA2" s="132" t="s">
        <v>548</v>
      </c>
      <c r="AB2" s="209"/>
      <c r="AC2" s="624"/>
      <c r="AD2" s="627"/>
      <c r="AE2" s="209"/>
      <c r="AF2" s="133"/>
      <c r="AG2" s="133" t="s">
        <v>549</v>
      </c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45108</v>
      </c>
      <c r="D3" s="140">
        <f>C3+1</f>
        <v>45109</v>
      </c>
      <c r="E3" s="140">
        <f>D3+1</f>
        <v>45110</v>
      </c>
      <c r="F3" s="140">
        <f>E3+1</f>
        <v>45111</v>
      </c>
      <c r="G3" s="140">
        <f>F3+1</f>
        <v>45112</v>
      </c>
      <c r="H3" s="140">
        <f>G3+1</f>
        <v>45113</v>
      </c>
      <c r="I3" s="140">
        <f>H3+1</f>
        <v>45114</v>
      </c>
      <c r="J3" s="140">
        <f>I3+1</f>
        <v>45115</v>
      </c>
      <c r="K3" s="140">
        <f>J3+1</f>
        <v>45116</v>
      </c>
      <c r="L3" s="140">
        <f>K3+1</f>
        <v>45117</v>
      </c>
      <c r="M3" s="140">
        <f>L3+1</f>
        <v>45118</v>
      </c>
      <c r="N3" s="140">
        <f>M3+1</f>
        <v>45119</v>
      </c>
      <c r="O3" s="140">
        <f>N3+1</f>
        <v>45120</v>
      </c>
      <c r="P3" s="140">
        <f>O3+1</f>
        <v>45121</v>
      </c>
      <c r="Q3" s="140">
        <f>P3+1</f>
        <v>45122</v>
      </c>
      <c r="R3" s="140">
        <f>Q3+1</f>
        <v>45123</v>
      </c>
      <c r="S3" s="140">
        <f>R3+1</f>
        <v>45124</v>
      </c>
      <c r="T3" s="140">
        <f>S3+1</f>
        <v>45125</v>
      </c>
      <c r="U3" s="140">
        <f>T3+1</f>
        <v>45126</v>
      </c>
      <c r="V3" s="140">
        <f>U3+1</f>
        <v>45127</v>
      </c>
      <c r="W3" s="140">
        <f>V3+1</f>
        <v>45128</v>
      </c>
      <c r="X3" s="140">
        <f>W3+1</f>
        <v>45129</v>
      </c>
      <c r="Y3" s="140">
        <f>X3+1</f>
        <v>45130</v>
      </c>
      <c r="Z3" s="140">
        <f>Y3+1</f>
        <v>45131</v>
      </c>
      <c r="AA3" s="140">
        <f>Z3+1</f>
        <v>45132</v>
      </c>
      <c r="AB3" s="140">
        <f>AA3+1</f>
        <v>45133</v>
      </c>
      <c r="AC3" s="140">
        <f>AB3+1</f>
        <v>45134</v>
      </c>
      <c r="AD3" s="140">
        <f>AC3+1</f>
        <v>45135</v>
      </c>
      <c r="AE3" s="140">
        <f>AD3+1</f>
        <v>45136</v>
      </c>
      <c r="AF3" s="140">
        <f>AE3+1</f>
        <v>45137</v>
      </c>
      <c r="AG3" s="140">
        <f>AF3+1</f>
        <v>45138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Sat</v>
      </c>
      <c r="D4" s="147" t="str">
        <f>TEXT(D3,"ddd")</f>
        <v>Sun</v>
      </c>
      <c r="E4" s="147" t="str">
        <f>TEXT(E3,"ddd")</f>
        <v>Mon</v>
      </c>
      <c r="F4" s="147" t="str">
        <f>TEXT(F3,"ddd")</f>
        <v>Tue</v>
      </c>
      <c r="G4" s="147" t="str">
        <f>TEXT(G3,"ddd")</f>
        <v>Wed</v>
      </c>
      <c r="H4" s="147" t="str">
        <f>TEXT(H3,"ddd")</f>
        <v>Thu</v>
      </c>
      <c r="I4" s="147" t="str">
        <f>TEXT(I3,"ddd")</f>
        <v>Fri</v>
      </c>
      <c r="J4" s="147" t="str">
        <f>TEXT(J3,"ddd")</f>
        <v>Sat</v>
      </c>
      <c r="K4" s="147" t="str">
        <f>TEXT(K3,"ddd")</f>
        <v>Sun</v>
      </c>
      <c r="L4" s="147" t="str">
        <f>TEXT(L3,"ddd")</f>
        <v>Mon</v>
      </c>
      <c r="M4" s="147" t="str">
        <f>TEXT(M3,"ddd")</f>
        <v>Tue</v>
      </c>
      <c r="N4" s="147" t="str">
        <f>TEXT(N3,"ddd")</f>
        <v>Wed</v>
      </c>
      <c r="O4" s="147" t="str">
        <f>TEXT(O3,"ddd")</f>
        <v>Thu</v>
      </c>
      <c r="P4" s="147" t="str">
        <f>TEXT(P3,"ddd")</f>
        <v>Fri</v>
      </c>
      <c r="Q4" s="147" t="str">
        <f>TEXT(Q3,"ddd")</f>
        <v>Sat</v>
      </c>
      <c r="R4" s="147" t="str">
        <f>TEXT(R3,"ddd")</f>
        <v>Sun</v>
      </c>
      <c r="S4" s="147" t="str">
        <f>TEXT(S3,"ddd")</f>
        <v>Mon</v>
      </c>
      <c r="T4" s="147" t="str">
        <f>TEXT(T3,"ddd")</f>
        <v>Tue</v>
      </c>
      <c r="U4" s="147" t="str">
        <f>TEXT(U3,"ddd")</f>
        <v>Wed</v>
      </c>
      <c r="V4" s="147" t="str">
        <f>TEXT(V3,"ddd")</f>
        <v>Thu</v>
      </c>
      <c r="W4" s="147" t="str">
        <f>TEXT(W3,"ddd")</f>
        <v>Fri</v>
      </c>
      <c r="X4" s="147" t="str">
        <f>TEXT(X3,"ddd")</f>
        <v>Sat</v>
      </c>
      <c r="Y4" s="147" t="str">
        <f>TEXT(Y3,"ddd")</f>
        <v>Sun</v>
      </c>
      <c r="Z4" s="147" t="str">
        <f>TEXT(Z3,"ddd")</f>
        <v>Mon</v>
      </c>
      <c r="AA4" s="147" t="str">
        <f>TEXT(AA3,"ddd")</f>
        <v>Tue</v>
      </c>
      <c r="AB4" s="147" t="str">
        <f>TEXT(AB3,"ddd")</f>
        <v>Wed</v>
      </c>
      <c r="AC4" s="147" t="str">
        <f>TEXT(AC3,"ddd")</f>
        <v>Thu</v>
      </c>
      <c r="AD4" s="147" t="str">
        <f>TEXT(AD3,"ddd")</f>
        <v>Fri</v>
      </c>
      <c r="AE4" s="147" t="str">
        <f>TEXT(AE3,"ddd")</f>
        <v>Sat</v>
      </c>
      <c r="AF4" s="147" t="str">
        <f>TEXT(AF3,"ddd")</f>
        <v>Sun</v>
      </c>
      <c r="AG4" s="147" t="str">
        <f>TEXT(AG3,"ddd")</f>
        <v>Mon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14" t="s">
        <v>78</v>
      </c>
      <c r="C5" s="155" t="s">
        <v>48</v>
      </c>
      <c r="D5" s="155"/>
      <c r="E5" s="155" t="s">
        <v>550</v>
      </c>
      <c r="F5" s="186" t="s">
        <v>48</v>
      </c>
      <c r="H5" s="155"/>
      <c r="I5" s="155" t="s">
        <v>44</v>
      </c>
      <c r="J5" s="155"/>
      <c r="K5" s="155" t="s">
        <v>48</v>
      </c>
      <c r="L5" s="186"/>
      <c r="M5" s="155"/>
      <c r="N5" s="155" t="s">
        <v>48</v>
      </c>
      <c r="O5" s="186"/>
      <c r="Q5" s="155" t="s">
        <v>45</v>
      </c>
      <c r="S5" s="186" t="s">
        <v>59</v>
      </c>
      <c r="T5" s="186" t="s">
        <v>59</v>
      </c>
      <c r="U5" s="186" t="s">
        <v>59</v>
      </c>
      <c r="V5" s="186" t="s">
        <v>59</v>
      </c>
      <c r="W5" s="186" t="s">
        <v>59</v>
      </c>
      <c r="X5" s="155"/>
      <c r="Y5" s="155"/>
      <c r="Z5" s="155"/>
      <c r="AA5" s="155"/>
      <c r="AC5" s="155"/>
      <c r="AD5" s="186" t="s">
        <v>44</v>
      </c>
      <c r="AE5" s="186"/>
      <c r="AF5" s="186" t="s">
        <v>48</v>
      </c>
      <c r="AG5" s="20"/>
      <c r="AH5" s="157">
        <f>COUNTIF($C5:$AE5,AH$4)</f>
        <v>4</v>
      </c>
      <c r="AI5" s="158">
        <f>COUNTIF($C5:$AE5,AI$4)</f>
        <v>2</v>
      </c>
      <c r="AJ5" s="157">
        <f>COUNTIF($C5:$AE5,AJ$4)</f>
        <v>1</v>
      </c>
      <c r="AK5" s="159">
        <f>COUNTIF($C5:$AE5,AK$4)</f>
        <v>0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7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42.75" customHeight="1" spans="1:68">
      <c r="A6" s="19"/>
      <c r="B6" s="14" t="s">
        <v>551</v>
      </c>
      <c r="C6" s="155"/>
      <c r="D6" s="155"/>
      <c r="E6" s="155"/>
      <c r="F6" s="155"/>
      <c r="G6" s="155"/>
      <c r="H6" s="155"/>
      <c r="I6" s="155"/>
      <c r="J6" s="155"/>
      <c r="K6" s="155"/>
      <c r="L6" s="155"/>
      <c r="M6" s="186" t="s">
        <v>552</v>
      </c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H6" s="157">
        <f>COUNTIF($C6:$AE6,AH$4)</f>
        <v>0</v>
      </c>
      <c r="AI6" s="158">
        <f>COUNTIF($C6:$AE6,AI$4)</f>
        <v>0</v>
      </c>
      <c r="AJ6" s="157">
        <f>COUNTIF($C6:$AE6,AJ$4)</f>
        <v>0</v>
      </c>
      <c r="AK6" s="159">
        <f>COUNTIF($C6:$AE6,AK$4)</f>
        <v>0</v>
      </c>
      <c r="AL6" s="159">
        <f>COUNTIF($C6:$AE6,AL$4)</f>
        <v>0</v>
      </c>
      <c r="AM6" s="159">
        <f>COUNTIF($C6:$AE6,AM$4)</f>
        <v>0</v>
      </c>
      <c r="AN6" s="159">
        <f>COUNTIF($C6:$AE6,AN$4)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0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COUNTIF(C6:AE6,"*BRT*")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COUNTIF(AF6:AH6,"*$N*")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COUNTIF($C6:$AE6,BM$4)</f>
        <v>0</v>
      </c>
      <c r="BN6" s="159">
        <f>COUNTIF($C6:$AE6,BN$4)</f>
        <v>0</v>
      </c>
      <c r="BO6" s="159">
        <f>COUNTIF($C6:$AE6,BO$4)</f>
        <v>0</v>
      </c>
      <c r="BP6" s="160"/>
    </row>
    <row r="7" ht="19.5" customHeight="1" spans="1:68">
      <c r="A7" s="19"/>
      <c r="B7" s="92" t="s">
        <v>413</v>
      </c>
      <c r="C7" s="155"/>
      <c r="D7" s="186"/>
      <c r="E7" s="155" t="s">
        <v>62</v>
      </c>
      <c r="F7" s="155"/>
      <c r="G7" s="155"/>
      <c r="H7" s="155"/>
      <c r="I7" s="155"/>
      <c r="J7" s="155"/>
      <c r="K7" s="155" t="s">
        <v>45</v>
      </c>
      <c r="L7" s="155"/>
      <c r="M7" s="155" t="s">
        <v>50</v>
      </c>
      <c r="N7" s="155"/>
      <c r="P7" s="155"/>
      <c r="R7" s="155" t="s">
        <v>44</v>
      </c>
      <c r="S7" s="186" t="s">
        <v>375</v>
      </c>
      <c r="T7" s="186" t="s">
        <v>375</v>
      </c>
      <c r="U7" s="155"/>
      <c r="V7" s="155" t="s">
        <v>50</v>
      </c>
      <c r="W7" s="186"/>
      <c r="X7" s="155"/>
      <c r="Y7" s="155"/>
      <c r="Z7" s="186" t="s">
        <v>56</v>
      </c>
      <c r="AA7" s="186" t="s">
        <v>50</v>
      </c>
      <c r="AB7" s="186"/>
      <c r="AC7" s="186" t="s">
        <v>120</v>
      </c>
      <c r="AD7" s="155"/>
      <c r="AE7" s="155"/>
      <c r="AF7" s="186" t="s">
        <v>44</v>
      </c>
      <c r="AG7" s="186"/>
      <c r="AH7" s="157">
        <f>COUNTIF($C7:$AE7,AH$4)</f>
        <v>0</v>
      </c>
      <c r="AI7" s="158">
        <f>COUNTIF($C7:$AE7,AI$4)</f>
        <v>1</v>
      </c>
      <c r="AJ7" s="157">
        <f>COUNTIF($C7:$AE7,AJ$4)</f>
        <v>1</v>
      </c>
      <c r="AK7" s="159">
        <f>COUNTIF($C7:$AE7,AK$4)</f>
        <v>3</v>
      </c>
      <c r="AL7" s="159">
        <f>COUNTIF($C7:$AE7,AL$4)</f>
        <v>1</v>
      </c>
      <c r="AM7" s="159">
        <f>COUNTIF($C7:$AE7,AM$4)</f>
        <v>1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6</v>
      </c>
      <c r="AV7" s="104">
        <f>BF7+BG7+BI7+BD7+BB7+AZ7+BK7</f>
        <v>0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1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0</v>
      </c>
      <c r="BJ7" s="159">
        <f>BI7*('Setting key Duty'!$I$12+'Setting key Duty'!$I$8)</f>
        <v>0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9.5" customHeight="1" spans="1:68">
      <c r="A8" s="19"/>
      <c r="B8" s="237" t="s">
        <v>141</v>
      </c>
      <c r="C8" s="155"/>
      <c r="D8" s="155"/>
      <c r="F8" s="131" t="s">
        <v>539</v>
      </c>
      <c r="G8" s="155" t="s">
        <v>530</v>
      </c>
      <c r="H8" s="155" t="s">
        <v>530</v>
      </c>
      <c r="I8" s="155" t="s">
        <v>47</v>
      </c>
      <c r="J8" s="155"/>
      <c r="K8" s="155"/>
      <c r="L8" s="155" t="s">
        <v>47</v>
      </c>
      <c r="M8" s="155" t="s">
        <v>553</v>
      </c>
      <c r="N8" s="155" t="s">
        <v>47</v>
      </c>
      <c r="O8" s="155" t="s">
        <v>42</v>
      </c>
      <c r="P8" s="155" t="s">
        <v>47</v>
      </c>
      <c r="Q8" s="155"/>
      <c r="R8" s="155"/>
      <c r="S8" s="186" t="s">
        <v>59</v>
      </c>
      <c r="T8" s="186" t="s">
        <v>59</v>
      </c>
      <c r="U8" s="186" t="s">
        <v>59</v>
      </c>
      <c r="V8" s="186" t="s">
        <v>59</v>
      </c>
      <c r="W8" s="186" t="s">
        <v>59</v>
      </c>
      <c r="X8" s="155"/>
      <c r="Y8" s="155"/>
      <c r="Z8" s="186" t="s">
        <v>47</v>
      </c>
      <c r="AA8" s="186" t="s">
        <v>47</v>
      </c>
      <c r="AB8" s="186" t="s">
        <v>47</v>
      </c>
      <c r="AC8" s="186" t="s">
        <v>47</v>
      </c>
      <c r="AD8" s="155" t="s">
        <v>554</v>
      </c>
      <c r="AE8" s="186" t="s">
        <v>373</v>
      </c>
      <c r="AF8" s="186"/>
      <c r="AG8" s="186"/>
      <c r="AH8" s="157">
        <f>COUNTIF($C8:$AE8,AH$4)</f>
        <v>0</v>
      </c>
      <c r="AI8" s="158">
        <f>COUNTIF($C8:$AE8,AI$4)</f>
        <v>0</v>
      </c>
      <c r="AJ8" s="157">
        <f>COUNTIF($C8:$AE8,AJ$4)</f>
        <v>0</v>
      </c>
      <c r="AK8" s="159">
        <f>COUNTIF($C8:$AE8,AK$4)</f>
        <v>0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0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COUNTIF(AF8:AH8,"*$N*")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8</v>
      </c>
      <c r="BP8" s="160"/>
    </row>
    <row r="9" ht="19.5" customHeight="1" spans="1:68">
      <c r="A9" s="19"/>
      <c r="B9" s="14" t="s">
        <v>555</v>
      </c>
      <c r="C9" s="186" t="s">
        <v>89</v>
      </c>
      <c r="D9" s="186" t="s">
        <v>89</v>
      </c>
      <c r="E9" s="186" t="s">
        <v>89</v>
      </c>
      <c r="F9" s="186" t="s">
        <v>89</v>
      </c>
      <c r="G9" s="186" t="s">
        <v>89</v>
      </c>
      <c r="H9" s="186" t="s">
        <v>89</v>
      </c>
      <c r="I9" s="186" t="s">
        <v>89</v>
      </c>
      <c r="J9" s="186" t="s">
        <v>89</v>
      </c>
      <c r="K9" s="186" t="s">
        <v>89</v>
      </c>
      <c r="L9" s="186" t="s">
        <v>89</v>
      </c>
      <c r="M9" s="186" t="s">
        <v>89</v>
      </c>
      <c r="N9" s="186" t="s">
        <v>89</v>
      </c>
      <c r="O9" s="186" t="s">
        <v>89</v>
      </c>
      <c r="P9" s="186" t="s">
        <v>89</v>
      </c>
      <c r="Q9" s="186" t="s">
        <v>89</v>
      </c>
      <c r="R9" s="186" t="s">
        <v>89</v>
      </c>
      <c r="S9" s="186" t="s">
        <v>59</v>
      </c>
      <c r="T9" s="186" t="s">
        <v>59</v>
      </c>
      <c r="U9" s="186" t="s">
        <v>59</v>
      </c>
      <c r="V9" s="186" t="s">
        <v>59</v>
      </c>
      <c r="W9" s="186" t="s">
        <v>59</v>
      </c>
      <c r="X9" s="186" t="s">
        <v>89</v>
      </c>
      <c r="Y9" s="186" t="s">
        <v>89</v>
      </c>
      <c r="Z9" s="186" t="s">
        <v>89</v>
      </c>
      <c r="AA9" s="186" t="s">
        <v>89</v>
      </c>
      <c r="AB9" s="186" t="s">
        <v>89</v>
      </c>
      <c r="AC9" s="186" t="s">
        <v>89</v>
      </c>
      <c r="AD9" s="186" t="s">
        <v>89</v>
      </c>
      <c r="AE9" s="186" t="s">
        <v>89</v>
      </c>
      <c r="AF9" s="186" t="s">
        <v>89</v>
      </c>
      <c r="AG9" s="186" t="s">
        <v>89</v>
      </c>
      <c r="AH9" s="157">
        <f>COUNTIF($C9:$AE9,AH$4)</f>
        <v>0</v>
      </c>
      <c r="AI9" s="158">
        <f>COUNTIF($C9:$AE9,AI$4)</f>
        <v>0</v>
      </c>
      <c r="AJ9" s="157">
        <f>COUNTIF($C9:$AE9,AJ$4)</f>
        <v>0</v>
      </c>
      <c r="AK9" s="159">
        <f>COUNTIF($C9:$AE9,AK$4)</f>
        <v>0</v>
      </c>
      <c r="AL9" s="159">
        <f>COUNTIF($C9:$AE9,AL$4)</f>
        <v>0</v>
      </c>
      <c r="AM9" s="159">
        <f>COUNTIF($C9:$AE9,AM$4)</f>
        <v>0</v>
      </c>
      <c r="AN9" s="159">
        <f>COUNTIF($C9:$AE9,AN$4)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0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0</v>
      </c>
      <c r="BP9" s="160"/>
    </row>
    <row r="10" ht="19.5" customHeight="1" spans="1:68">
      <c r="A10" s="19"/>
      <c r="B10" s="14" t="s">
        <v>556</v>
      </c>
      <c r="C10" s="155"/>
      <c r="D10" s="155"/>
      <c r="E10" s="155"/>
      <c r="G10" s="20"/>
      <c r="H10" s="155" t="s">
        <v>557</v>
      </c>
      <c r="I10" s="186"/>
      <c r="J10" s="190"/>
      <c r="K10" s="186" t="s">
        <v>44</v>
      </c>
      <c r="L10" s="20"/>
      <c r="M10" s="155"/>
      <c r="N10" s="155" t="s">
        <v>57</v>
      </c>
      <c r="O10" s="186" t="s">
        <v>62</v>
      </c>
      <c r="P10" s="155"/>
      <c r="R10" s="155"/>
      <c r="S10" s="155" t="s">
        <v>44</v>
      </c>
      <c r="T10" s="155"/>
      <c r="U10" s="186" t="s">
        <v>45</v>
      </c>
      <c r="V10" s="186"/>
      <c r="W10" s="155"/>
      <c r="X10" s="155" t="s">
        <v>44</v>
      </c>
      <c r="Y10" s="155"/>
      <c r="Z10" s="155" t="s">
        <v>48</v>
      </c>
      <c r="AA10" s="155"/>
      <c r="AB10" s="155"/>
      <c r="AC10" s="186" t="s">
        <v>44</v>
      </c>
      <c r="AD10" s="186"/>
      <c r="AE10" s="186"/>
      <c r="AF10" s="186" t="s">
        <v>45</v>
      </c>
      <c r="AG10" s="186"/>
      <c r="AH10" s="157">
        <f>COUNTIF($C10:$AE10,AH$4)</f>
        <v>1</v>
      </c>
      <c r="AI10" s="158">
        <f>COUNTIF($C10:$AE10,AI$4)</f>
        <v>4</v>
      </c>
      <c r="AJ10" s="157">
        <f>COUNTIF($C10:$AE10,AJ$4)</f>
        <v>1</v>
      </c>
      <c r="AK10" s="159">
        <f>COUNTIF($C10:$AE10,AK$4)</f>
        <v>0</v>
      </c>
      <c r="AL10" s="159">
        <f>COUNTIF($C10:$AE10,AL$4)</f>
        <v>0</v>
      </c>
      <c r="AM10" s="159">
        <f>COUNTIF($C10:$AE10,AM$4)</f>
        <v>1</v>
      </c>
      <c r="AN10" s="159">
        <f>COUNTIF($C10:$AE10,AN$4)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7</v>
      </c>
      <c r="AV10" s="104">
        <f>BF10+BG10+BI10+BD10+BB10+AZ10+BK10</f>
        <v>1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1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92" t="s">
        <v>558</v>
      </c>
      <c r="C11" s="155"/>
      <c r="D11" s="186"/>
      <c r="E11" s="155" t="s">
        <v>50</v>
      </c>
      <c r="F11" s="20"/>
      <c r="G11" s="20"/>
      <c r="H11" s="186" t="s">
        <v>45</v>
      </c>
      <c r="I11" s="186"/>
      <c r="J11" s="155"/>
      <c r="K11" s="155" t="s">
        <v>62</v>
      </c>
      <c r="L11" s="20"/>
      <c r="M11" s="186" t="s">
        <v>56</v>
      </c>
      <c r="O11" s="20"/>
      <c r="P11" s="155" t="s">
        <v>559</v>
      </c>
      <c r="Q11" s="186" t="s">
        <v>56</v>
      </c>
      <c r="S11" s="186" t="s">
        <v>50</v>
      </c>
      <c r="T11" s="20"/>
      <c r="U11" s="155" t="s">
        <v>44</v>
      </c>
      <c r="V11" s="186"/>
      <c r="W11" s="186"/>
      <c r="X11" s="155" t="s">
        <v>50</v>
      </c>
      <c r="Y11" s="186"/>
      <c r="Z11" s="155" t="s">
        <v>62</v>
      </c>
      <c r="AA11" s="186"/>
      <c r="AB11" s="186" t="s">
        <v>62</v>
      </c>
      <c r="AC11" s="186"/>
      <c r="AD11" s="186" t="s">
        <v>56</v>
      </c>
      <c r="AE11" s="155"/>
      <c r="AF11" s="155" t="s">
        <v>50</v>
      </c>
      <c r="AG11" s="155"/>
      <c r="AH11" s="157">
        <f>COUNTIF($C11:$AE11,AH$4)</f>
        <v>0</v>
      </c>
      <c r="AI11" s="158">
        <f>COUNTIF($C11:$AE11,AI$4)</f>
        <v>1</v>
      </c>
      <c r="AJ11" s="157">
        <f>COUNTIF($C11:$AE11,AJ$4)</f>
        <v>1</v>
      </c>
      <c r="AK11" s="159">
        <f>COUNTIF($C11:$AE11,AK$4)</f>
        <v>3</v>
      </c>
      <c r="AL11" s="159">
        <f>COUNTIF($C11:$AE11,AL$4)</f>
        <v>3</v>
      </c>
      <c r="AM11" s="159">
        <f>COUNTIF($C11:$AE11,AM$4)</f>
        <v>3</v>
      </c>
      <c r="AN11" s="159">
        <f>COUNTIF($C11:$AE11,AN$4)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8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COUNTIF(C11:AE11,"*BRT*")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COUNTIF(A11:AH11,"*$N*")</f>
        <v>0</v>
      </c>
      <c r="BG11" s="159">
        <f>COUNTIF(AF11:AH11,"*$PM*")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COUNTIF($C11:$AE11,BM$4)</f>
        <v>0</v>
      </c>
      <c r="BN11" s="159">
        <f>COUNTIF($C11:$AE11,BN$4)</f>
        <v>0</v>
      </c>
      <c r="BO11" s="159">
        <f>COUNTIF($C11:$AE11,BO$4)</f>
        <v>0</v>
      </c>
      <c r="BP11" s="160"/>
    </row>
    <row r="12" ht="19.5" customHeight="1" spans="1:68">
      <c r="A12" s="19"/>
      <c r="B12" s="94" t="s">
        <v>560</v>
      </c>
      <c r="D12" s="155" t="s">
        <v>48</v>
      </c>
      <c r="E12" s="186"/>
      <c r="F12" s="186" t="s">
        <v>550</v>
      </c>
      <c r="G12" s="186"/>
      <c r="H12" s="155"/>
      <c r="I12" s="155"/>
      <c r="J12" s="155"/>
      <c r="K12" s="155"/>
      <c r="L12" s="155"/>
      <c r="M12" s="155"/>
      <c r="N12" s="155"/>
      <c r="O12" s="155"/>
      <c r="P12" s="155"/>
      <c r="Q12" s="155" t="s">
        <v>48</v>
      </c>
      <c r="R12" s="155"/>
      <c r="S12" s="186" t="s">
        <v>59</v>
      </c>
      <c r="T12" s="186" t="s">
        <v>59</v>
      </c>
      <c r="U12" s="186" t="s">
        <v>59</v>
      </c>
      <c r="V12" s="186" t="s">
        <v>59</v>
      </c>
      <c r="W12" s="186" t="s">
        <v>59</v>
      </c>
      <c r="X12" s="155"/>
      <c r="Y12" s="155"/>
      <c r="Z12" s="155"/>
      <c r="AA12" s="155"/>
      <c r="AB12" s="155"/>
      <c r="AC12" s="155"/>
      <c r="AD12" s="155"/>
      <c r="AE12" s="155"/>
      <c r="AF12" s="155"/>
      <c r="AG12" s="155"/>
      <c r="AH12" s="157">
        <f>COUNTIF($D12:$AE12,AH$4)</f>
        <v>2</v>
      </c>
      <c r="AI12" s="158">
        <f>COUNTIF($D12:$AE12,AI$4)</f>
        <v>0</v>
      </c>
      <c r="AJ12" s="157">
        <f>COUNTIF($D12:$AE12,AJ$4)</f>
        <v>0</v>
      </c>
      <c r="AK12" s="159">
        <f>COUNTIF($D12:$AE12,AK$4)</f>
        <v>0</v>
      </c>
      <c r="AL12" s="159">
        <f>COUNTIF($D12:$AE12,AL$4)</f>
        <v>0</v>
      </c>
      <c r="AM12" s="159">
        <f>COUNTIF($D12:$AE12,AM$4)</f>
        <v>0</v>
      </c>
      <c r="AN12" s="159">
        <f>COUNTIF($D12:$AE12,AN$4)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2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COUNTIF(D12:AE12,"*BRT*")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COUNTIF(AF12:AH12,"*$N*")</f>
        <v>0</v>
      </c>
      <c r="BG12" s="159">
        <f>COUNTIF(AF12:AH12,"*$PM*")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COUNTIF(D12:AH12,"*$FC*")</f>
        <v>0</v>
      </c>
      <c r="BL12" s="159">
        <f>BK12*('Setting key Duty'!$J$11+'Setting key Duty'!$I$8)</f>
        <v>0</v>
      </c>
      <c r="BM12" s="159">
        <f>COUNTIF($D12:$AE12,BM$4)</f>
        <v>0</v>
      </c>
      <c r="BN12" s="159">
        <f>COUNTIF($D12:$AE12,BN$4)</f>
        <v>0</v>
      </c>
      <c r="BO12" s="159">
        <f>COUNTIF($D12:$AE12,BO$4)</f>
        <v>0</v>
      </c>
      <c r="BP12" s="160"/>
    </row>
    <row r="13" ht="19.5" customHeight="1" spans="1:68">
      <c r="A13" s="19"/>
      <c r="B13" s="14" t="s">
        <v>338</v>
      </c>
      <c r="C13" s="155"/>
      <c r="D13" s="155"/>
      <c r="E13" s="186"/>
      <c r="F13" s="155" t="s">
        <v>62</v>
      </c>
      <c r="G13" s="186"/>
      <c r="H13" s="186" t="s">
        <v>62</v>
      </c>
      <c r="I13" s="186"/>
      <c r="J13" s="155" t="s">
        <v>62</v>
      </c>
      <c r="K13" s="186" t="s">
        <v>56</v>
      </c>
      <c r="L13" s="186"/>
      <c r="M13" s="186"/>
      <c r="N13" s="186" t="s">
        <v>62</v>
      </c>
      <c r="O13" s="186"/>
      <c r="P13" s="186" t="s">
        <v>56</v>
      </c>
      <c r="R13" s="186"/>
      <c r="S13" s="186" t="s">
        <v>59</v>
      </c>
      <c r="T13" s="186" t="s">
        <v>59</v>
      </c>
      <c r="U13" s="186" t="s">
        <v>59</v>
      </c>
      <c r="V13" s="186" t="s">
        <v>59</v>
      </c>
      <c r="W13" s="186" t="s">
        <v>59</v>
      </c>
      <c r="X13" s="186" t="s">
        <v>62</v>
      </c>
      <c r="Y13" s="155"/>
      <c r="Z13" s="155"/>
      <c r="AA13" s="186" t="s">
        <v>62</v>
      </c>
      <c r="AB13" s="155"/>
      <c r="AC13" s="155" t="s">
        <v>62</v>
      </c>
      <c r="AD13" s="186"/>
      <c r="AE13" s="186"/>
      <c r="AF13" s="186"/>
      <c r="AG13" s="186"/>
      <c r="AH13" s="157">
        <f>COUNTIF($C13:$AE13,AH$4)</f>
        <v>0</v>
      </c>
      <c r="AI13" s="158">
        <f>COUNTIF($C13:$AE13,AI$4)</f>
        <v>0</v>
      </c>
      <c r="AJ13" s="157">
        <f>COUNTIF($C13:$AE13,AJ$4)</f>
        <v>0</v>
      </c>
      <c r="AK13" s="159">
        <f>COUNTIF($C13:$AE13,AK$4)</f>
        <v>0</v>
      </c>
      <c r="AL13" s="159">
        <f>COUNTIF($C13:$AE13,AL$4)</f>
        <v>2</v>
      </c>
      <c r="AM13" s="159">
        <f>COUNTIF($C13:$AE13,AM$4)</f>
        <v>7</v>
      </c>
      <c r="AN13" s="159">
        <f>COUNTIF($C13:$AE13,AN$4)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7</v>
      </c>
      <c r="AV13" s="104">
        <f>BF13+BG13+BI13+BD13+BB13+AZ13+BK13</f>
        <v>0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COUNTIF(C13:AE13,"*BRT*")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COUNTIF(AF13:AH13,"*$N*")</f>
        <v>0</v>
      </c>
      <c r="BG13" s="159">
        <f>COUNTIF(AF13:AH13,"*$PM*")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COUNTIF($C13:$AE13,BM$4)</f>
        <v>0</v>
      </c>
      <c r="BN13" s="159">
        <f>COUNTIF($C13:$AE13,BN$4)</f>
        <v>0</v>
      </c>
      <c r="BO13" s="159">
        <f>COUNTIF($C13:$AE13,BO$4)</f>
        <v>0</v>
      </c>
      <c r="BP13" s="160"/>
    </row>
    <row r="14" ht="19.5" customHeight="1" spans="1:68">
      <c r="A14" s="19"/>
      <c r="B14" s="14" t="s">
        <v>389</v>
      </c>
      <c r="C14" s="186"/>
      <c r="D14" s="186"/>
      <c r="E14" s="155" t="s">
        <v>45</v>
      </c>
      <c r="F14" s="155"/>
      <c r="G14" s="186"/>
      <c r="H14" s="186" t="s">
        <v>48</v>
      </c>
      <c r="J14" s="186"/>
      <c r="L14" s="155" t="s">
        <v>45</v>
      </c>
      <c r="M14" s="186"/>
      <c r="O14" s="186"/>
      <c r="P14" s="186" t="s">
        <v>45</v>
      </c>
      <c r="Q14" s="20"/>
      <c r="S14" s="155" t="s">
        <v>48</v>
      </c>
      <c r="U14" s="186"/>
      <c r="V14" s="155" t="s">
        <v>48</v>
      </c>
      <c r="W14" s="186"/>
      <c r="X14" s="186"/>
      <c r="Y14" s="186"/>
      <c r="AA14" s="186" t="s">
        <v>44</v>
      </c>
      <c r="AC14" s="155"/>
      <c r="AD14" s="186"/>
      <c r="AE14" s="186"/>
      <c r="AG14" s="186" t="s">
        <v>44</v>
      </c>
      <c r="AH14" s="157">
        <f>COUNTIF($C14:$AE14,AH$4)</f>
        <v>3</v>
      </c>
      <c r="AI14" s="158">
        <f>COUNTIF($C14:$AE14,AI$4)</f>
        <v>1</v>
      </c>
      <c r="AJ14" s="157">
        <f>COUNTIF($C14:$AE14,AJ$4)</f>
        <v>3</v>
      </c>
      <c r="AK14" s="159">
        <f>COUNTIF($C14:$AE14,AK$4)</f>
        <v>0</v>
      </c>
      <c r="AL14" s="159">
        <f>COUNTIF($C14:$AE14,AL$4)</f>
        <v>0</v>
      </c>
      <c r="AM14" s="159">
        <f>COUNTIF($C14:$AE14,AM$4)</f>
        <v>0</v>
      </c>
      <c r="AN14" s="159">
        <f>COUNTIF($C14:$AE14,AN$4)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7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COUNTIF(C14:AE14,"*BRT*")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COUNTIF(AF14:AH14,"*$N*")</f>
        <v>0</v>
      </c>
      <c r="BG14" s="159">
        <f>COUNTIF(AF14:AH14,"*$PM*")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COUNTIF($C14:$AE14,BM$4)</f>
        <v>0</v>
      </c>
      <c r="BN14" s="159">
        <f>COUNTIF($C14:$AE14,BN$4)</f>
        <v>0</v>
      </c>
      <c r="BO14" s="159">
        <f>COUNTIF($C14:$AE14,BO$4)</f>
        <v>0</v>
      </c>
      <c r="BP14" s="160"/>
    </row>
    <row r="15" ht="19.5" customHeight="1" spans="1:68">
      <c r="A15" s="19"/>
      <c r="B15" s="14" t="s">
        <v>561</v>
      </c>
      <c r="C15" s="20"/>
      <c r="D15" s="155"/>
      <c r="E15" s="186"/>
      <c r="F15" s="155" t="s">
        <v>550</v>
      </c>
      <c r="G15" s="155" t="s">
        <v>57</v>
      </c>
      <c r="I15" s="186"/>
      <c r="J15" s="186" t="s">
        <v>44</v>
      </c>
      <c r="K15" s="186"/>
      <c r="M15" s="186"/>
      <c r="N15" s="155" t="s">
        <v>57</v>
      </c>
      <c r="O15" s="20"/>
      <c r="P15" s="20"/>
      <c r="Q15" s="155"/>
      <c r="R15" s="155" t="s">
        <v>45</v>
      </c>
      <c r="S15" s="155"/>
      <c r="T15" s="155" t="s">
        <v>48</v>
      </c>
      <c r="U15" s="155"/>
      <c r="V15" s="155"/>
      <c r="W15" s="186" t="s">
        <v>45</v>
      </c>
      <c r="X15" s="186"/>
      <c r="Y15" s="186" t="s">
        <v>45</v>
      </c>
      <c r="Z15" s="155"/>
      <c r="AA15" s="155"/>
      <c r="AB15" s="155" t="s">
        <v>48</v>
      </c>
      <c r="AC15" s="155"/>
      <c r="AD15" s="186" t="s">
        <v>45</v>
      </c>
      <c r="AE15" s="186"/>
      <c r="AF15" s="155"/>
      <c r="AG15" s="155"/>
      <c r="AH15" s="157">
        <f>COUNTIF($C15:$AE15,AH$4)</f>
        <v>2</v>
      </c>
      <c r="AI15" s="158">
        <f>COUNTIF($C15:$AE15,AI$4)</f>
        <v>1</v>
      </c>
      <c r="AJ15" s="157">
        <f>COUNTIF($C15:$AE15,AJ$4)</f>
        <v>4</v>
      </c>
      <c r="AK15" s="159">
        <f>COUNTIF($C15:$AE15,AK$4)</f>
        <v>0</v>
      </c>
      <c r="AL15" s="159">
        <f>COUNTIF($C15:$AE15,AL$4)</f>
        <v>0</v>
      </c>
      <c r="AM15" s="159">
        <f>COUNTIF($C15:$AE15,AM$4)</f>
        <v>0</v>
      </c>
      <c r="AN15" s="159">
        <f>COUNTIF($C15:$AE15,AN$4)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7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COUNTIF(C15:AE15,"*BRT*")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COUNTIF(AF15:AH15,"*$N*")</f>
        <v>0</v>
      </c>
      <c r="BG15" s="159">
        <f>COUNTIF(AF15:AH15,"*$PM*")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COUNTIF($C15:$AE15,BM$4)</f>
        <v>0</v>
      </c>
      <c r="BN15" s="159">
        <f>COUNTIF($C15:$AE15,BN$4)</f>
        <v>0</v>
      </c>
      <c r="BO15" s="159">
        <f>COUNTIF($C15:$AE15,BO$4)</f>
        <v>0</v>
      </c>
      <c r="BP15" s="160"/>
    </row>
    <row r="16" ht="19.5" customHeight="1" spans="1:68">
      <c r="A16" s="19"/>
      <c r="B16" s="92" t="s">
        <v>562</v>
      </c>
      <c r="C16" s="155"/>
      <c r="D16" s="155"/>
      <c r="E16" s="155" t="s">
        <v>56</v>
      </c>
      <c r="F16" s="155" t="s">
        <v>563</v>
      </c>
      <c r="H16" s="155" t="s">
        <v>50</v>
      </c>
      <c r="I16" s="155"/>
      <c r="J16" s="155"/>
      <c r="K16" s="186" t="s">
        <v>50</v>
      </c>
      <c r="L16" s="186"/>
      <c r="M16" s="186" t="s">
        <v>120</v>
      </c>
      <c r="O16" s="186"/>
      <c r="P16" s="155" t="s">
        <v>564</v>
      </c>
      <c r="Q16" s="155" t="s">
        <v>50</v>
      </c>
      <c r="R16" s="155"/>
      <c r="S16" s="186"/>
      <c r="U16" s="155" t="s">
        <v>62</v>
      </c>
      <c r="V16" s="20"/>
      <c r="W16" s="155" t="s">
        <v>50</v>
      </c>
      <c r="X16" s="155"/>
      <c r="Y16" s="155"/>
      <c r="Z16" s="186" t="s">
        <v>50</v>
      </c>
      <c r="AA16" s="186"/>
      <c r="AC16" s="155" t="s">
        <v>565</v>
      </c>
      <c r="AD16" s="155"/>
      <c r="AE16" s="186" t="s">
        <v>44</v>
      </c>
      <c r="AF16" s="155"/>
      <c r="AG16" s="155"/>
      <c r="AH16" s="157">
        <f>COUNTIF($C16:$AE16,AH$4)</f>
        <v>0</v>
      </c>
      <c r="AI16" s="158">
        <f>COUNTIF($C16:$AE16,AI$4)</f>
        <v>1</v>
      </c>
      <c r="AJ16" s="157">
        <f>COUNTIF($C16:$AE16,AJ$4)</f>
        <v>0</v>
      </c>
      <c r="AK16" s="159">
        <f>COUNTIF($C16:$AE16,AK$4)</f>
        <v>5</v>
      </c>
      <c r="AL16" s="159">
        <f>COUNTIF($C16:$AE16,AL$4)</f>
        <v>1</v>
      </c>
      <c r="AM16" s="159">
        <f>COUNTIF($C16:$AE16,AM$4)</f>
        <v>1</v>
      </c>
      <c r="AN16" s="159">
        <f>COUNTIF($C16:$AE16,AN$4)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7</v>
      </c>
      <c r="AV16" s="104">
        <f>BF16+BG16+BI16+BD16+BB16+AZ16+BK16</f>
        <v>2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COUNTIF(C16:AE16,"*BRT*")</f>
        <v>1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COUNTIF(A16:AH16,"*$N*")</f>
        <v>0</v>
      </c>
      <c r="BG16" s="159">
        <f>COUNTIF(AF16:AH16,"*$PM*")</f>
        <v>0</v>
      </c>
      <c r="BH16" s="159">
        <f>BG16*('Setting key Duty'!$I$9)</f>
        <v>0</v>
      </c>
      <c r="BI16" s="159">
        <f>COUNTIF(A16:AH16,"*$AM*")</f>
        <v>2</v>
      </c>
      <c r="BJ16" s="159">
        <f>BI16*('Setting key Duty'!$I$12+'Setting key Duty'!$I$8)</f>
        <v>0.875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COUNTIF($C16:$AE16,BM$4)</f>
        <v>0</v>
      </c>
      <c r="BN16" s="159">
        <f>COUNTIF($C16:$AE16,BN$4)</f>
        <v>0</v>
      </c>
      <c r="BO16" s="159">
        <f>COUNTIF($C16:$AE16,BO$4)</f>
        <v>0</v>
      </c>
      <c r="BP16" s="160"/>
    </row>
    <row r="17" ht="19.5" customHeight="1" spans="1:68">
      <c r="A17" s="19"/>
      <c r="B17" s="94" t="s">
        <v>566</v>
      </c>
      <c r="C17" s="186"/>
      <c r="D17" s="186" t="s">
        <v>45</v>
      </c>
      <c r="E17" s="186" t="s">
        <v>550</v>
      </c>
      <c r="G17" s="155" t="s">
        <v>48</v>
      </c>
      <c r="I17" s="186"/>
      <c r="J17" s="186"/>
      <c r="K17" s="155"/>
      <c r="L17" s="155"/>
      <c r="M17" s="155"/>
      <c r="N17" s="155"/>
      <c r="O17" s="155"/>
      <c r="P17" s="155"/>
      <c r="Q17" s="155"/>
      <c r="S17" s="20"/>
      <c r="T17" s="186" t="s">
        <v>44</v>
      </c>
      <c r="U17" s="155"/>
      <c r="V17" s="186" t="s">
        <v>45</v>
      </c>
      <c r="W17" s="186"/>
      <c r="X17" s="20"/>
      <c r="Y17" s="155" t="s">
        <v>48</v>
      </c>
      <c r="Z17" s="186"/>
      <c r="AA17" s="186" t="s">
        <v>45</v>
      </c>
      <c r="AB17" s="155"/>
      <c r="AC17" s="155"/>
      <c r="AE17" s="155" t="s">
        <v>45</v>
      </c>
      <c r="AF17" s="155"/>
      <c r="AG17" s="155" t="s">
        <v>48</v>
      </c>
      <c r="AH17" s="157">
        <f>COUNTIF($C17:$AE17,AH$4)</f>
        <v>2</v>
      </c>
      <c r="AI17" s="158">
        <f>COUNTIF($C17:$AE17,AI$4)</f>
        <v>1</v>
      </c>
      <c r="AJ17" s="157">
        <f>COUNTIF($C17:$AE17,AJ$4)</f>
        <v>4</v>
      </c>
      <c r="AK17" s="159">
        <f>COUNTIF($C17:$AE17,AK$4)</f>
        <v>0</v>
      </c>
      <c r="AL17" s="159">
        <f>COUNTIF($C17:$AE17,AL$4)</f>
        <v>0</v>
      </c>
      <c r="AM17" s="159">
        <f>COUNTIF($C17:$AE17,AM$4)</f>
        <v>0</v>
      </c>
      <c r="AN17" s="159">
        <f>COUNTIF($C17:$AE17,AN$4)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7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COUNTIF(C17:AE17,"*BRT*")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COUNTIF(AF17:AH17,"*$N*")</f>
        <v>0</v>
      </c>
      <c r="BG17" s="159">
        <f>COUNTIF(AF17:AH17,"*$PM*")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COUNTIF($C17:$AE17,BM$4)</f>
        <v>0</v>
      </c>
      <c r="BN17" s="159">
        <f>COUNTIF($C17:$AE17,BN$4)</f>
        <v>0</v>
      </c>
      <c r="BO17" s="159">
        <f>COUNTIF($C17:$AE17,BO$4)</f>
        <v>0</v>
      </c>
      <c r="BP17" s="160"/>
    </row>
    <row r="18" ht="19.5" customHeight="1" spans="1:68">
      <c r="A18" s="19"/>
      <c r="B18" s="14" t="s">
        <v>82</v>
      </c>
      <c r="C18" s="155"/>
      <c r="D18" s="186"/>
      <c r="E18" s="186" t="s">
        <v>48</v>
      </c>
      <c r="F18" s="186"/>
      <c r="G18" s="155" t="s">
        <v>45</v>
      </c>
      <c r="H18" s="186"/>
      <c r="I18" s="155"/>
      <c r="J18" s="186" t="s">
        <v>48</v>
      </c>
      <c r="K18" s="186"/>
      <c r="M18" s="186" t="s">
        <v>48</v>
      </c>
      <c r="N18" s="80" t="s">
        <v>567</v>
      </c>
      <c r="P18" s="186" t="s">
        <v>48</v>
      </c>
      <c r="Q18" s="155"/>
      <c r="R18" s="155"/>
      <c r="S18" s="186" t="s">
        <v>59</v>
      </c>
      <c r="T18" s="186" t="s">
        <v>59</v>
      </c>
      <c r="U18" s="186" t="s">
        <v>59</v>
      </c>
      <c r="V18" s="186" t="s">
        <v>59</v>
      </c>
      <c r="W18" s="186" t="s">
        <v>59</v>
      </c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7">
        <f>COUNTIF($C18:$AE18,AH$4)</f>
        <v>4</v>
      </c>
      <c r="AI18" s="158">
        <f>COUNTIF($C18:$AE18,AI$4)</f>
        <v>0</v>
      </c>
      <c r="AJ18" s="157">
        <f>COUNTIF($C18:$AE18,AJ$4)</f>
        <v>1</v>
      </c>
      <c r="AK18" s="159">
        <f>COUNTIF($C18:$AE18,AK$4)</f>
        <v>0</v>
      </c>
      <c r="AL18" s="159">
        <f>COUNTIF($C18:$AE18,AL$4)</f>
        <v>0</v>
      </c>
      <c r="AM18" s="159">
        <f>COUNTIF($C18:$AE18,AM$4)</f>
        <v>0</v>
      </c>
      <c r="AN18" s="159">
        <f>COUNTIF($C18:$AE18,AN$4)</f>
        <v>0</v>
      </c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5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COUNTIF(C18:AE18,"*BRT*")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COUNTIF(AF18:AH18,"*$N*")</f>
        <v>0</v>
      </c>
      <c r="BG18" s="159">
        <f>COUNTIF(AF18:AH18,"*$PM*")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COUNTIF($C18:$AE18,BM$4)</f>
        <v>0</v>
      </c>
      <c r="BN18" s="159">
        <f>COUNTIF($C18:$AE18,BN$4)</f>
        <v>0</v>
      </c>
      <c r="BO18" s="159">
        <f>COUNTIF($C18:$AE18,BO$4)</f>
        <v>0</v>
      </c>
      <c r="BP18" s="160"/>
    </row>
    <row r="19" ht="27" customHeight="1" spans="1:68">
      <c r="A19" s="19">
        <v>4</v>
      </c>
      <c r="B19" s="14" t="s">
        <v>568</v>
      </c>
      <c r="C19" s="155"/>
      <c r="D19" s="20"/>
      <c r="F19" s="186" t="s">
        <v>44</v>
      </c>
      <c r="H19" s="186" t="s">
        <v>44</v>
      </c>
      <c r="J19" s="155"/>
      <c r="K19" s="155"/>
      <c r="L19" s="155" t="s">
        <v>48</v>
      </c>
      <c r="M19" s="186"/>
      <c r="N19" s="186"/>
      <c r="O19" s="155" t="s">
        <v>45</v>
      </c>
      <c r="P19" s="155"/>
      <c r="Q19" s="155"/>
      <c r="R19" s="155" t="s">
        <v>48</v>
      </c>
      <c r="S19" s="186"/>
      <c r="T19" s="186"/>
      <c r="U19" s="186" t="s">
        <v>48</v>
      </c>
      <c r="V19" s="155"/>
      <c r="W19" s="186"/>
      <c r="X19" s="155"/>
      <c r="Y19" s="155"/>
      <c r="Z19" s="155" t="s">
        <v>45</v>
      </c>
      <c r="AA19" s="186"/>
      <c r="AB19" s="155"/>
      <c r="AC19" s="155"/>
      <c r="AD19" s="155" t="s">
        <v>48</v>
      </c>
      <c r="AF19" s="155"/>
      <c r="AG19" s="186"/>
      <c r="AH19" s="157">
        <f>COUNTIF($C19:$AB19,AH$4)</f>
        <v>3</v>
      </c>
      <c r="AI19" s="158">
        <f>COUNTIF($C19:$AB19,AI$4)</f>
        <v>2</v>
      </c>
      <c r="AJ19" s="157">
        <f>COUNTIF($C19:$AB19,AJ$4)</f>
        <v>2</v>
      </c>
      <c r="AK19" s="159">
        <f>COUNTIF($C19:$AB19,AK$4)</f>
        <v>0</v>
      </c>
      <c r="AL19" s="159">
        <f>COUNTIF($C19:$AB19,AL$4)</f>
        <v>0</v>
      </c>
      <c r="AM19" s="159">
        <f>COUNTIF($C19:$AB19,AM$4)</f>
        <v>0</v>
      </c>
      <c r="AN19" s="159">
        <f>COUNTIF($C19:$AB19,AN$4)</f>
        <v>0</v>
      </c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7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COUNTIF(C19:AB19,"*BRT*")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COUNTIF($C19:$AB19,BM$4)</f>
        <v>0</v>
      </c>
      <c r="BN19" s="159">
        <f>COUNTIF($C19:$AB19,BN$4)</f>
        <v>0</v>
      </c>
      <c r="BO19" s="159">
        <f>COUNTIF($C19:$AB19,BO$4)</f>
        <v>0</v>
      </c>
      <c r="BP19" s="160"/>
    </row>
    <row r="20" ht="19.5" customHeight="1" spans="1:68">
      <c r="A20" s="19"/>
      <c r="B20" s="14" t="s">
        <v>569</v>
      </c>
      <c r="C20" s="155"/>
      <c r="D20" s="155"/>
      <c r="E20" s="186"/>
      <c r="F20" s="155" t="s">
        <v>50</v>
      </c>
      <c r="G20" s="20"/>
      <c r="H20" s="186"/>
      <c r="I20" s="155" t="s">
        <v>50</v>
      </c>
      <c r="J20" s="186"/>
      <c r="K20" s="186"/>
      <c r="L20" s="155"/>
      <c r="M20" s="186" t="s">
        <v>62</v>
      </c>
      <c r="N20" s="186"/>
      <c r="O20" s="186"/>
      <c r="P20" s="186" t="s">
        <v>62</v>
      </c>
      <c r="Q20" s="155"/>
      <c r="R20" s="186" t="s">
        <v>50</v>
      </c>
      <c r="S20" s="155"/>
      <c r="T20" s="186" t="s">
        <v>45</v>
      </c>
      <c r="V20" s="20"/>
      <c r="W20" s="186"/>
      <c r="X20" s="186" t="s">
        <v>45</v>
      </c>
      <c r="Y20" s="155"/>
      <c r="AA20" s="155" t="s">
        <v>570</v>
      </c>
      <c r="AB20" s="186"/>
      <c r="AC20" s="186" t="s">
        <v>45</v>
      </c>
      <c r="AD20" s="186"/>
      <c r="AE20" s="186"/>
      <c r="AF20" s="186" t="s">
        <v>62</v>
      </c>
      <c r="AH20" s="157">
        <f>COUNTIF($C20:$AE20,AH$4)</f>
        <v>0</v>
      </c>
      <c r="AI20" s="158">
        <f>COUNTIF($C20:$AE20,AI$4)</f>
        <v>0</v>
      </c>
      <c r="AJ20" s="157">
        <f>COUNTIF($C20:$AE20,AJ$4)</f>
        <v>3</v>
      </c>
      <c r="AK20" s="159">
        <f>COUNTIF($C20:$AE20,AK$4)</f>
        <v>3</v>
      </c>
      <c r="AL20" s="159">
        <f>COUNTIF($C20:$AE20,AL$4)</f>
        <v>0</v>
      </c>
      <c r="AM20" s="159">
        <f>COUNTIF($C20:$AE20,AM$4)</f>
        <v>2</v>
      </c>
      <c r="AN20" s="159">
        <f>COUNTIF($C20:$AE20,AN$4)</f>
        <v>0</v>
      </c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8</v>
      </c>
      <c r="AV20" s="104">
        <f>BF20+BG20+BI20+BD20+BB20+AZ20+BK20</f>
        <v>1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COUNTIF(C20:AE20,"*BRT*")</f>
        <v>0</v>
      </c>
      <c r="AZ20" s="159">
        <f>COUNTIF(A20:AH20,"*$BTP*")</f>
        <v>1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COUNTIF(A20:AH20,"*$N*")</f>
        <v>0</v>
      </c>
      <c r="BG20" s="159">
        <f>COUNTIF(AF20:AH20,"*$PM*")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COUNTIF($C20:$AE20,BM$4)</f>
        <v>0</v>
      </c>
      <c r="BN20" s="159">
        <f>COUNTIF($C20:$AE20,BN$4)</f>
        <v>0</v>
      </c>
      <c r="BO20" s="159">
        <f>COUNTIF($C20:$AE20,BO$4)</f>
        <v>0</v>
      </c>
      <c r="BP20" s="160"/>
    </row>
    <row r="21" ht="19.5" customHeight="1" spans="1:68">
      <c r="A21" s="19"/>
      <c r="B21" s="92" t="s">
        <v>571</v>
      </c>
      <c r="C21" s="186"/>
      <c r="D21" s="20"/>
      <c r="E21" s="155" t="s">
        <v>572</v>
      </c>
      <c r="G21" s="155" t="s">
        <v>56</v>
      </c>
      <c r="H21" s="186"/>
      <c r="I21" s="20"/>
      <c r="K21" s="186"/>
      <c r="L21" s="575" t="s">
        <v>50</v>
      </c>
      <c r="N21" s="575"/>
      <c r="O21" s="186" t="s">
        <v>50</v>
      </c>
      <c r="P21" s="155"/>
      <c r="Q21" s="186" t="s">
        <v>62</v>
      </c>
      <c r="R21" s="20"/>
      <c r="S21" s="155" t="s">
        <v>62</v>
      </c>
      <c r="T21" s="155"/>
      <c r="U21" s="155" t="s">
        <v>573</v>
      </c>
      <c r="W21" s="186"/>
      <c r="X21" s="155" t="s">
        <v>56</v>
      </c>
      <c r="Y21" s="155"/>
      <c r="Z21" s="20"/>
      <c r="AB21" s="155" t="s">
        <v>44</v>
      </c>
      <c r="AC21" s="155"/>
      <c r="AD21" s="155" t="s">
        <v>50</v>
      </c>
      <c r="AF21" s="155"/>
      <c r="AG21" s="186" t="s">
        <v>574</v>
      </c>
      <c r="AH21" s="157">
        <f>COUNTIF($C21:$AD21,AH$4)</f>
        <v>0</v>
      </c>
      <c r="AI21" s="158">
        <f>COUNTIF($C21:$AD21,AI$4)</f>
        <v>1</v>
      </c>
      <c r="AJ21" s="157">
        <f>COUNTIF($C21:$AD21,AJ$4)</f>
        <v>0</v>
      </c>
      <c r="AK21" s="159">
        <f>COUNTIF($C21:$AD21,AK$4)</f>
        <v>3</v>
      </c>
      <c r="AL21" s="159">
        <f>COUNTIF($C21:$AD21,AL$4)</f>
        <v>2</v>
      </c>
      <c r="AM21" s="159">
        <f>COUNTIF($C21:$AD21,AM$4)</f>
        <v>2</v>
      </c>
      <c r="AN21" s="159">
        <f>COUNTIF($C21:$AD21,AN$4)</f>
        <v>0</v>
      </c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6</v>
      </c>
      <c r="AV21" s="104">
        <f>BF21+BG21+BI21+BD21+BB21+AZ21+BK21</f>
        <v>3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COUNTIF(C21:AD21,"*BRT*")</f>
        <v>0</v>
      </c>
      <c r="AZ21" s="159">
        <f>COUNTIF(A21:AH21,"*$BTP*")</f>
        <v>1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1</v>
      </c>
      <c r="BE21" s="159">
        <f>BD21*('Setting key Duty'!$I$8+'Setting key Duty'!$I$9+'Setting key Duty'!$I$12)</f>
        <v>0.5625</v>
      </c>
      <c r="BF21" s="159">
        <f>COUNTIF(A21:AH21,"*$N*")</f>
        <v>0</v>
      </c>
      <c r="BG21" s="159">
        <f>COUNTIF(AF21:AH21,"*$PM*")</f>
        <v>0</v>
      </c>
      <c r="BH21" s="159">
        <f>BG21*('Setting key Duty'!$I$9)</f>
        <v>0</v>
      </c>
      <c r="BI21" s="159">
        <f>COUNTIF(A21:AH21,"*$AM*")</f>
        <v>1</v>
      </c>
      <c r="BJ21" s="159">
        <f>BI21*('Setting key Duty'!$I$12+'Setting key Duty'!$I$8)</f>
        <v>0.4375</v>
      </c>
      <c r="BK21" s="159">
        <f>COUNTIF(C21:AH21,"*$FC*")</f>
        <v>0</v>
      </c>
      <c r="BL21" s="159">
        <f>BK21*('Setting key Duty'!$J$11+'Setting key Duty'!$I$8)</f>
        <v>0</v>
      </c>
      <c r="BM21" s="159">
        <f>COUNTIF($C21:$AD21,BM$4)</f>
        <v>0</v>
      </c>
      <c r="BN21" s="159">
        <f>COUNTIF($C21:$AD21,BN$4)</f>
        <v>0</v>
      </c>
      <c r="BO21" s="159">
        <f>COUNTIF($C21:$AD21,BO$4)</f>
        <v>0</v>
      </c>
      <c r="BP21" s="160"/>
    </row>
    <row r="22" ht="19.5" customHeight="1" spans="1:68">
      <c r="A22" s="19"/>
      <c r="B22" s="94" t="s">
        <v>73</v>
      </c>
      <c r="C22" s="155"/>
      <c r="D22" s="155"/>
      <c r="E22" s="155" t="s">
        <v>44</v>
      </c>
      <c r="F22" s="186"/>
      <c r="H22" s="155"/>
      <c r="I22" s="155"/>
      <c r="J22" s="155"/>
      <c r="K22" s="155"/>
      <c r="L22" s="155"/>
      <c r="M22" s="186" t="s">
        <v>44</v>
      </c>
      <c r="N22" s="210"/>
      <c r="O22" s="186" t="s">
        <v>44</v>
      </c>
      <c r="Q22" s="186" t="s">
        <v>44</v>
      </c>
      <c r="R22" s="155"/>
      <c r="S22" s="186" t="s">
        <v>59</v>
      </c>
      <c r="T22" s="186" t="s">
        <v>59</v>
      </c>
      <c r="U22" s="186" t="s">
        <v>59</v>
      </c>
      <c r="V22" s="186" t="s">
        <v>59</v>
      </c>
      <c r="W22" s="186" t="s">
        <v>59</v>
      </c>
      <c r="X22" s="155" t="s">
        <v>48</v>
      </c>
      <c r="Y22" s="155"/>
      <c r="Z22" s="20"/>
      <c r="AA22" s="155"/>
      <c r="AB22" s="186" t="s">
        <v>45</v>
      </c>
      <c r="AC22" s="155"/>
      <c r="AD22" s="155"/>
      <c r="AE22" s="155"/>
      <c r="AF22" s="155"/>
      <c r="AG22" s="155"/>
      <c r="AH22" s="157">
        <f>COUNTIF($C22:$AE22,AH$4)</f>
        <v>1</v>
      </c>
      <c r="AI22" s="158">
        <f>COUNTIF($C22:$AE22,AI$4)</f>
        <v>4</v>
      </c>
      <c r="AJ22" s="157">
        <f>COUNTIF($C22:$AE22,AJ$4)</f>
        <v>1</v>
      </c>
      <c r="AK22" s="159">
        <f>COUNTIF($C22:$AE22,AK$4)</f>
        <v>0</v>
      </c>
      <c r="AL22" s="159">
        <f>COUNTIF($C22:$AE22,AL$4)</f>
        <v>0</v>
      </c>
      <c r="AM22" s="159">
        <f>COUNTIF($C22:$AE22,AM$4)</f>
        <v>0</v>
      </c>
      <c r="AN22" s="159">
        <f>COUNTIF($C22:$AE22,AN$4)</f>
        <v>0</v>
      </c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6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COUNTIF(C22:AE22,"*BRT*")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COUNTIF(C22:AH22,"*$FC*")</f>
        <v>0</v>
      </c>
      <c r="BL22" s="159">
        <f>BK22*('Setting key Duty'!$J$11+'Setting key Duty'!$I$8)</f>
        <v>0</v>
      </c>
      <c r="BM22" s="159">
        <f>COUNTIF($C22:$AE22,BM$4)</f>
        <v>0</v>
      </c>
      <c r="BN22" s="159">
        <f>COUNTIF($C22:$AE22,BN$4)</f>
        <v>0</v>
      </c>
      <c r="BO22" s="159">
        <f>COUNTIF($C22:$AE22,BO$4)</f>
        <v>0</v>
      </c>
      <c r="BP22" s="160"/>
    </row>
    <row r="23" ht="19.5" customHeight="1" spans="1:68">
      <c r="A23" s="19"/>
      <c r="B23" s="14" t="s">
        <v>575</v>
      </c>
      <c r="C23" s="186"/>
      <c r="E23" s="186"/>
      <c r="F23" s="164" t="s">
        <v>45</v>
      </c>
      <c r="G23" s="186"/>
      <c r="H23" s="155"/>
      <c r="J23" s="186" t="s">
        <v>45</v>
      </c>
      <c r="K23" s="210"/>
      <c r="L23" s="186"/>
      <c r="M23" s="20"/>
      <c r="N23" s="625" t="s">
        <v>44</v>
      </c>
      <c r="O23" s="186"/>
      <c r="P23" s="186" t="s">
        <v>44</v>
      </c>
      <c r="Q23" s="172"/>
      <c r="R23" s="155"/>
      <c r="S23" s="186" t="s">
        <v>59</v>
      </c>
      <c r="T23" s="186" t="s">
        <v>59</v>
      </c>
      <c r="U23" s="186" t="s">
        <v>59</v>
      </c>
      <c r="V23" s="186" t="s">
        <v>59</v>
      </c>
      <c r="W23" s="186" t="s">
        <v>59</v>
      </c>
      <c r="X23" s="155"/>
      <c r="Y23" s="155"/>
      <c r="Z23" s="155"/>
      <c r="AA23" s="155"/>
      <c r="AB23" s="155"/>
      <c r="AC23" s="155"/>
      <c r="AD23" s="155"/>
      <c r="AE23" s="155"/>
      <c r="AF23" s="155"/>
      <c r="AG23" s="186"/>
      <c r="AH23" s="157">
        <f>COUNTIF($C23:$AE23,AH$4)</f>
        <v>0</v>
      </c>
      <c r="AI23" s="158">
        <f>COUNTIF($C23:$AE23,AI$4)</f>
        <v>2</v>
      </c>
      <c r="AJ23" s="157">
        <f>COUNTIF($C23:$AE23,AJ$4)</f>
        <v>2</v>
      </c>
      <c r="AK23" s="159">
        <f>COUNTIF($C23:$AE23,AK$4)</f>
        <v>0</v>
      </c>
      <c r="AL23" s="159">
        <f>COUNTIF($C23:$AE23,AL$4)</f>
        <v>0</v>
      </c>
      <c r="AM23" s="159">
        <f>COUNTIF($C23:$AE23,AM$4)</f>
        <v>0</v>
      </c>
      <c r="AN23" s="159">
        <f>COUNTIF($C23:$AE23,AN$4)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4</v>
      </c>
      <c r="AV23" s="104">
        <f>BF23+BG23+BI23+BD23+BB23+AZ23+BK23</f>
        <v>0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COUNTIF(C23:AE23,"*BRT*")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COUNTIF(AF23:AH23,"*$N*")</f>
        <v>0</v>
      </c>
      <c r="BG23" s="159">
        <f>COUNTIF(AF23:AH23,"*$PM*")</f>
        <v>0</v>
      </c>
      <c r="BH23" s="159">
        <f>BG23*('Setting key Duty'!$I$9)</f>
        <v>0</v>
      </c>
      <c r="BI23" s="159">
        <f>COUNTIF(A23:AH23,"*$AM*")</f>
        <v>0</v>
      </c>
      <c r="BJ23" s="159">
        <f>BI23*('Setting key Duty'!$I$12+'Setting key Duty'!$I$8)</f>
        <v>0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COUNTIF($C23:$AE23,BM$4)</f>
        <v>0</v>
      </c>
      <c r="BN23" s="159">
        <f>COUNTIF($C23:$AE23,BN$4)</f>
        <v>0</v>
      </c>
      <c r="BO23" s="159">
        <f>COUNTIF($C23:$AE23,BO$4)</f>
        <v>0</v>
      </c>
      <c r="BP23" s="160"/>
    </row>
    <row r="24" ht="19.5" customHeight="1" spans="1:68">
      <c r="A24" s="19">
        <v>6.5</v>
      </c>
      <c r="B24" s="92" t="s">
        <v>576</v>
      </c>
      <c r="C24" s="155" t="s">
        <v>45</v>
      </c>
      <c r="D24" s="155"/>
      <c r="E24" s="155"/>
      <c r="F24" s="155"/>
      <c r="G24" s="186" t="s">
        <v>44</v>
      </c>
      <c r="H24" s="186"/>
      <c r="I24" s="186" t="s">
        <v>45</v>
      </c>
      <c r="J24" s="155"/>
      <c r="K24" s="155"/>
      <c r="L24" s="186" t="s">
        <v>44</v>
      </c>
      <c r="M24" s="231"/>
      <c r="N24" s="186" t="s">
        <v>45</v>
      </c>
      <c r="O24" s="186"/>
      <c r="P24" s="155" t="s">
        <v>50</v>
      </c>
      <c r="Q24" s="155"/>
      <c r="R24" s="155"/>
      <c r="S24" s="155"/>
      <c r="T24" s="155"/>
      <c r="U24" s="155"/>
      <c r="V24" s="186"/>
      <c r="W24" s="155" t="s">
        <v>44</v>
      </c>
      <c r="Y24" s="186" t="s">
        <v>44</v>
      </c>
      <c r="Z24" s="186"/>
      <c r="AA24" s="186"/>
      <c r="AB24" s="155" t="s">
        <v>50</v>
      </c>
      <c r="AC24" s="155"/>
      <c r="AE24" s="186" t="s">
        <v>50</v>
      </c>
      <c r="AF24" s="155"/>
      <c r="AG24" s="186"/>
      <c r="AH24" s="157">
        <f>COUNTIF($C24:$AE24,AH$4)</f>
        <v>0</v>
      </c>
      <c r="AI24" s="158">
        <f>COUNTIF($C24:$AE24,AI$4)</f>
        <v>4</v>
      </c>
      <c r="AJ24" s="157">
        <f>COUNTIF($C24:$AE24,AJ$4)</f>
        <v>3</v>
      </c>
      <c r="AK24" s="159">
        <f>COUNTIF($C24:$AE24,AK$4)</f>
        <v>3</v>
      </c>
      <c r="AL24" s="159">
        <f>COUNTIF($C24:$AE24,AL$4)</f>
        <v>0</v>
      </c>
      <c r="AM24" s="159">
        <f>COUNTIF($C24:$AE24,AM$4)</f>
        <v>0</v>
      </c>
      <c r="AN24" s="159">
        <f>COUNTIF($C24:$AE24,AN$4)</f>
        <v>0</v>
      </c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10</v>
      </c>
      <c r="AV24" s="104">
        <f>BF24+BG24+BI24+BD24+BB24+AZ24+BK24</f>
        <v>0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COUNTIF(C24:AE24,"*BRT*")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COUNTIF(AF24:AH24,"*$N*")</f>
        <v>0</v>
      </c>
      <c r="BG24" s="159">
        <f>COUNTIF(AF24:AH24,"*$PM*")</f>
        <v>0</v>
      </c>
      <c r="BH24" s="159">
        <f>BG24*('Setting key Duty'!$I$9)</f>
        <v>0</v>
      </c>
      <c r="BI24" s="159">
        <f>COUNTIF(A24:AH24,"*$AM*")</f>
        <v>0</v>
      </c>
      <c r="BJ24" s="159">
        <f>BI24*('Setting key Duty'!$I$12+'Setting key Duty'!$I$8)</f>
        <v>0</v>
      </c>
      <c r="BK24" s="159">
        <f>COUNTIF(C24:AH24,"*$FC*")</f>
        <v>0</v>
      </c>
      <c r="BL24" s="159">
        <f>BK24*('Setting key Duty'!$J$11+'Setting key Duty'!$I$8)</f>
        <v>0</v>
      </c>
      <c r="BM24" s="159">
        <f>COUNTIF($C24:$AE24,BM$4)</f>
        <v>0</v>
      </c>
      <c r="BN24" s="159">
        <f>COUNTIF($C24:$AE24,BN$4)</f>
        <v>0</v>
      </c>
      <c r="BO24" s="159">
        <f>COUNTIF($C24:$AE24,BO$4)</f>
        <v>0</v>
      </c>
      <c r="BP24" s="160"/>
    </row>
    <row r="25" ht="19.5" customHeight="1" spans="1:68">
      <c r="A25" s="19">
        <v>3.9375</v>
      </c>
      <c r="B25" s="94" t="s">
        <v>406</v>
      </c>
      <c r="C25" s="186" t="s">
        <v>44</v>
      </c>
      <c r="D25" s="575"/>
      <c r="E25" s="186" t="s">
        <v>550</v>
      </c>
      <c r="F25" s="155" t="s">
        <v>56</v>
      </c>
      <c r="G25" s="155"/>
      <c r="H25" s="20"/>
      <c r="J25" s="155" t="s">
        <v>50</v>
      </c>
      <c r="K25" s="186"/>
      <c r="L25" s="186" t="s">
        <v>56</v>
      </c>
      <c r="M25" s="155"/>
      <c r="N25" s="575" t="s">
        <v>50</v>
      </c>
      <c r="O25" s="155" t="s">
        <v>577</v>
      </c>
      <c r="P25" s="155"/>
      <c r="Q25" s="155"/>
      <c r="R25" s="186" t="s">
        <v>567</v>
      </c>
      <c r="T25" s="155"/>
      <c r="U25" s="155"/>
      <c r="V25" s="155"/>
      <c r="W25" s="155"/>
      <c r="X25" s="155"/>
      <c r="Y25" s="155"/>
      <c r="Z25" s="155" t="s">
        <v>44</v>
      </c>
      <c r="AA25" s="20"/>
      <c r="AC25" s="155"/>
      <c r="AD25" s="155"/>
      <c r="AE25" s="155"/>
      <c r="AF25" s="155"/>
      <c r="AG25" s="186" t="s">
        <v>45</v>
      </c>
      <c r="AH25" s="157">
        <f>COUNTIF($C25:$AE25,AH$4)</f>
        <v>0</v>
      </c>
      <c r="AI25" s="158">
        <f>COUNTIF($C25:$AE25,AI$4)</f>
        <v>2</v>
      </c>
      <c r="AJ25" s="157">
        <f>COUNTIF($C25:$AE25,AJ$4)</f>
        <v>0</v>
      </c>
      <c r="AK25" s="159">
        <f>COUNTIF($C25:$AE25,AK$4)</f>
        <v>2</v>
      </c>
      <c r="AL25" s="159">
        <f>COUNTIF($C25:$AE25,AL$4)</f>
        <v>2</v>
      </c>
      <c r="AM25" s="159">
        <f>COUNTIF($C25:$AE25,AM$4)</f>
        <v>0</v>
      </c>
      <c r="AN25" s="159">
        <f>COUNTIF($C25:$AE25,AN$4)</f>
        <v>0</v>
      </c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4</v>
      </c>
      <c r="AV25" s="104">
        <f>BF25+BG25+BI25+BD25+BB25+AZ25+BK25</f>
        <v>1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COUNTIF(C25:AE25,"*BRT*")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1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0</v>
      </c>
      <c r="BJ25" s="159">
        <f>BI25*('Setting key Duty'!$I$12+'Setting key Duty'!$I$8)</f>
        <v>0</v>
      </c>
      <c r="BK25" s="159">
        <f>COUNTIF(C25:AH25,"*$FC*")</f>
        <v>0</v>
      </c>
      <c r="BL25" s="159">
        <f>BK25*('Setting key Duty'!$J$11+'Setting key Duty'!$I$8)</f>
        <v>0</v>
      </c>
      <c r="BM25" s="159">
        <f>COUNTIF($C25:$AE25,BM$4)</f>
        <v>0</v>
      </c>
      <c r="BN25" s="159">
        <f>COUNTIF($C25:$AE25,BN$4)</f>
        <v>0</v>
      </c>
      <c r="BO25" s="159">
        <f>COUNTIF($C25:$AE25,BO$4)</f>
        <v>0</v>
      </c>
      <c r="BP25" s="160"/>
    </row>
    <row r="26" ht="19.5" customHeight="1" spans="1:68">
      <c r="A26" s="19"/>
      <c r="B26" s="92" t="s">
        <v>578</v>
      </c>
      <c r="C26" s="210"/>
      <c r="D26" s="155"/>
      <c r="E26" s="155"/>
      <c r="F26" s="186" t="s">
        <v>550</v>
      </c>
      <c r="G26" s="186" t="s">
        <v>50</v>
      </c>
      <c r="H26" s="155"/>
      <c r="I26" s="186" t="s">
        <v>48</v>
      </c>
      <c r="J26" s="20"/>
      <c r="L26" s="155"/>
      <c r="M26" s="186" t="s">
        <v>45</v>
      </c>
      <c r="N26" s="186"/>
      <c r="O26" s="155" t="s">
        <v>48</v>
      </c>
      <c r="P26" s="155"/>
      <c r="Q26" s="155"/>
      <c r="R26" s="155"/>
      <c r="S26" s="186" t="s">
        <v>45</v>
      </c>
      <c r="T26" s="155"/>
      <c r="U26" s="186" t="s">
        <v>50</v>
      </c>
      <c r="V26" s="186"/>
      <c r="W26" s="155" t="s">
        <v>48</v>
      </c>
      <c r="X26" s="155"/>
      <c r="Y26" s="155"/>
      <c r="Z26" s="155"/>
      <c r="AA26" s="155"/>
      <c r="AB26" s="155"/>
      <c r="AC26" s="186" t="s">
        <v>48</v>
      </c>
      <c r="AD26" s="155"/>
      <c r="AE26" s="155" t="s">
        <v>48</v>
      </c>
      <c r="AF26" s="155"/>
      <c r="AG26" s="186"/>
      <c r="AH26" s="157">
        <f>COUNTIF($C26:$AE26,AH$4)</f>
        <v>5</v>
      </c>
      <c r="AI26" s="158">
        <f>COUNTIF($C26:$AE26,AI$4)</f>
        <v>0</v>
      </c>
      <c r="AJ26" s="157">
        <f>COUNTIF($C26:$AE26,AJ$4)</f>
        <v>2</v>
      </c>
      <c r="AK26" s="159">
        <f>COUNTIF($C26:$AE26,AK$4)</f>
        <v>2</v>
      </c>
      <c r="AL26" s="159">
        <f>COUNTIF($C26:$AE26,AL$4)</f>
        <v>0</v>
      </c>
      <c r="AM26" s="159">
        <f>COUNTIF($C26:$AE26,AM$4)</f>
        <v>0</v>
      </c>
      <c r="AN26" s="159">
        <f>COUNTIF($C26:$AE26,AN$4)</f>
        <v>0</v>
      </c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9</v>
      </c>
      <c r="AV26" s="104">
        <f>BF26+BG26+BI26+BD26+BB26+AZ26+BK26</f>
        <v>0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COUNTIF(C26:AE26,"*BRT*")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COUNTIF(AF26:AH26,"*$N*")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0</v>
      </c>
      <c r="BJ26" s="159">
        <f>BI26*('Setting key Duty'!$I$12+'Setting key Duty'!$I$8)</f>
        <v>0</v>
      </c>
      <c r="BK26" s="159">
        <f>COUNTIF(C26:AH26,"*$FC*")</f>
        <v>0</v>
      </c>
      <c r="BL26" s="159">
        <f>BK26*('Setting key Duty'!$J$11+'Setting key Duty'!$I$8)</f>
        <v>0</v>
      </c>
      <c r="BM26" s="159">
        <f>COUNTIF($C26:$AE26,BM$4)</f>
        <v>0</v>
      </c>
      <c r="BN26" s="159">
        <f>COUNTIF($C26:$AE26,BN$4)</f>
        <v>0</v>
      </c>
      <c r="BO26" s="159">
        <f>COUNTIF($C26:$AE26,BO$4)</f>
        <v>0</v>
      </c>
      <c r="BP26" s="160"/>
    </row>
    <row r="27" ht="19.5" customHeight="1" spans="1:68">
      <c r="A27" s="19"/>
      <c r="B27" s="101" t="s">
        <v>392</v>
      </c>
      <c r="C27" s="210"/>
      <c r="D27" s="155" t="s">
        <v>44</v>
      </c>
      <c r="F27" s="155"/>
      <c r="G27" s="186" t="s">
        <v>62</v>
      </c>
      <c r="H27" s="155"/>
      <c r="I27" s="155" t="s">
        <v>56</v>
      </c>
      <c r="J27" s="186"/>
      <c r="K27" s="155"/>
      <c r="L27" s="186" t="s">
        <v>62</v>
      </c>
      <c r="M27" s="155"/>
      <c r="N27" s="155" t="s">
        <v>579</v>
      </c>
      <c r="O27" s="155" t="s">
        <v>56</v>
      </c>
      <c r="P27" s="186"/>
      <c r="Q27" s="155"/>
      <c r="S27" s="20"/>
      <c r="T27" s="186" t="s">
        <v>50</v>
      </c>
      <c r="U27" s="20"/>
      <c r="V27" s="155" t="s">
        <v>44</v>
      </c>
      <c r="W27" s="20"/>
      <c r="X27" s="186"/>
      <c r="Y27" s="186" t="s">
        <v>50</v>
      </c>
      <c r="Z27" s="186"/>
      <c r="AA27" s="186" t="s">
        <v>48</v>
      </c>
      <c r="AB27" s="186"/>
      <c r="AC27" s="186" t="s">
        <v>50</v>
      </c>
      <c r="AD27" s="155"/>
      <c r="AE27" s="155"/>
      <c r="AF27" s="155"/>
      <c r="AG27" s="186" t="s">
        <v>50</v>
      </c>
      <c r="AH27" s="157">
        <f>COUNTIF($C27:$AE27,AH$4)</f>
        <v>1</v>
      </c>
      <c r="AI27" s="158">
        <f>COUNTIF($C27:$AE27,AI$4)</f>
        <v>2</v>
      </c>
      <c r="AJ27" s="157">
        <f>COUNTIF($C27:$AE27,AJ$4)</f>
        <v>0</v>
      </c>
      <c r="AK27" s="159">
        <f>COUNTIF($C27:$AE27,AK$4)</f>
        <v>3</v>
      </c>
      <c r="AL27" s="159">
        <f>COUNTIF($C27:$AE27,AL$4)</f>
        <v>2</v>
      </c>
      <c r="AM27" s="159">
        <f>COUNTIF($C27:$AE27,AM$4)</f>
        <v>2</v>
      </c>
      <c r="AN27" s="159">
        <f>COUNTIF($C27:$AE27,AN$4)</f>
        <v>0</v>
      </c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8</v>
      </c>
      <c r="AV27" s="104">
        <f>BF27+BG27+BI27+BD27+BB27+AZ27+BK27</f>
        <v>0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COUNTIF(C27:AE27,"*BRT*")</f>
        <v>0</v>
      </c>
      <c r="AZ27" s="159">
        <f>COUNTIF(A27:AH27,"*$BTP*")</f>
        <v>0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0</v>
      </c>
      <c r="BE27" s="159">
        <f>BD27*('Setting key Duty'!$I$8+'Setting key Duty'!$I$9+'Setting key Duty'!$I$12)</f>
        <v>0</v>
      </c>
      <c r="BF27" s="159">
        <f>COUNTIF(AF27:AH27,"*$N*")</f>
        <v>0</v>
      </c>
      <c r="BG27" s="159">
        <f>COUNTIF(AF27:AH27,"*$PM*")</f>
        <v>0</v>
      </c>
      <c r="BH27" s="159">
        <f>BG27*('Setting key Duty'!$I$9)</f>
        <v>0</v>
      </c>
      <c r="BI27" s="159">
        <f>COUNTIF(A27:AH27,"*$AM*")</f>
        <v>0</v>
      </c>
      <c r="BJ27" s="159">
        <f>BI27*('Setting key Duty'!$I$12+'Setting key Duty'!$I$8)</f>
        <v>0</v>
      </c>
      <c r="BK27" s="159">
        <f>COUNTIF(C27:AH27,"*$FC*")</f>
        <v>0</v>
      </c>
      <c r="BL27" s="159">
        <f>BK27*('Setting key Duty'!$J$11+'Setting key Duty'!$I$8)</f>
        <v>0</v>
      </c>
      <c r="BM27" s="159">
        <f>COUNTIF($C27:$AE27,BM$4)</f>
        <v>0</v>
      </c>
      <c r="BN27" s="159">
        <f>COUNTIF($C27:$AE27,BN$4)</f>
        <v>0</v>
      </c>
      <c r="BO27" s="159">
        <f>COUNTIF($C27:$AE27,BO$4)</f>
        <v>0</v>
      </c>
      <c r="BP27" s="160"/>
    </row>
    <row r="28" ht="19.5" customHeight="1" spans="1:68">
      <c r="A28" s="19"/>
      <c r="B28" s="94" t="s">
        <v>580</v>
      </c>
      <c r="C28" s="155"/>
      <c r="D28" s="155"/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/>
      <c r="P28" s="155"/>
      <c r="Q28" s="155" t="s">
        <v>581</v>
      </c>
      <c r="R28" s="20"/>
      <c r="S28" s="155" t="s">
        <v>582</v>
      </c>
      <c r="T28" s="186"/>
      <c r="U28" s="186" t="s">
        <v>56</v>
      </c>
      <c r="V28" s="155" t="s">
        <v>583</v>
      </c>
      <c r="W28" s="186"/>
      <c r="X28" s="186"/>
      <c r="Y28" s="186"/>
      <c r="Z28" s="155" t="s">
        <v>570</v>
      </c>
      <c r="AA28" s="186"/>
      <c r="AC28" s="155" t="s">
        <v>56</v>
      </c>
      <c r="AD28" s="155" t="s">
        <v>584</v>
      </c>
      <c r="AE28" s="186"/>
      <c r="AF28" s="186" t="s">
        <v>463</v>
      </c>
      <c r="AG28" s="186" t="s">
        <v>463</v>
      </c>
      <c r="AH28" s="157">
        <f>COUNTIF($C28:$AE28,AH$4)</f>
        <v>0</v>
      </c>
      <c r="AI28" s="158">
        <f>COUNTIF($C28:$AE28,AI$4)</f>
        <v>0</v>
      </c>
      <c r="AJ28" s="157">
        <f>COUNTIF($C28:$AE28,AJ$4)</f>
        <v>0</v>
      </c>
      <c r="AK28" s="159">
        <f>COUNTIF($C28:$AE28,AK$4)</f>
        <v>0</v>
      </c>
      <c r="AL28" s="159">
        <f>COUNTIF($C28:$AE28,AL$4)</f>
        <v>2</v>
      </c>
      <c r="AM28" s="159">
        <f>COUNTIF($C28:$AE28,AM$4)</f>
        <v>0</v>
      </c>
      <c r="AN28" s="159">
        <f>COUNTIF($C28:$AE28,AN$4)</f>
        <v>0</v>
      </c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>
        <f>BF28+BG28+BI28+BD28+BB28+AZ28+BK28</f>
        <v>5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COUNTIF(C28:AE28,"*BRT*")</f>
        <v>0</v>
      </c>
      <c r="AZ28" s="159">
        <f>COUNTIF(A28:AH28,"*$BTP*")</f>
        <v>1</v>
      </c>
      <c r="BA28" s="159" t="e">
        <f>AZ28*('Setting key Duty'!$I$13+'Setting key Duty'!$I$12+'Setting key Duty'!$I$11)</f>
        <v>#VALUE!</v>
      </c>
      <c r="BB28" s="159">
        <f>COUNTIF(A28:AH28,"*$L*")</f>
        <v>0</v>
      </c>
      <c r="BC28" s="159" t="e">
        <f>BB28*('Setting key Duty'!$I$13+'Setting key Duty'!$I$9)</f>
        <v>#VALUE!</v>
      </c>
      <c r="BD28" s="159">
        <f>COUNTIF(A28:AH28,"*$M*")</f>
        <v>0</v>
      </c>
      <c r="BE28" s="159">
        <f>BD28*('Setting key Duty'!$I$8+'Setting key Duty'!$I$9+'Setting key Duty'!$I$12)</f>
        <v>0</v>
      </c>
      <c r="BF28" s="159">
        <f>COUNTIF(AF28:AH28,"*$N*")</f>
        <v>0</v>
      </c>
      <c r="BG28" s="159">
        <f>COUNTIF(AF28:AH28,"*$PM*")</f>
        <v>0</v>
      </c>
      <c r="BH28" s="159">
        <f>BG28*('Setting key Duty'!$I$9)</f>
        <v>0</v>
      </c>
      <c r="BI28" s="159">
        <f>COUNTIF(A28:AH28,"*$AM*")</f>
        <v>2</v>
      </c>
      <c r="BJ28" s="159">
        <f>BI28*('Setting key Duty'!$I$12+'Setting key Duty'!$I$8)</f>
        <v>0.875</v>
      </c>
      <c r="BK28" s="159">
        <f>COUNTIF(C28:AH28,"*$FC*")</f>
        <v>2</v>
      </c>
      <c r="BL28" s="159">
        <f>BK28*('Setting key Duty'!$J$11+'Setting key Duty'!$I$8)</f>
        <v>0.25</v>
      </c>
      <c r="BM28" s="159">
        <f>COUNTIF($C28:$AE28,BM$4)</f>
        <v>0</v>
      </c>
      <c r="BN28" s="159">
        <f>COUNTIF($C28:$AE28,BN$4)</f>
        <v>0</v>
      </c>
      <c r="BO28" s="159">
        <f>COUNTIF($C28:$AE28,BO$4)</f>
        <v>0</v>
      </c>
      <c r="BP28" s="160"/>
    </row>
    <row r="29" ht="19.5" customHeight="1" spans="1:68">
      <c r="A29" s="19"/>
      <c r="B29" s="94" t="s">
        <v>585</v>
      </c>
      <c r="C29" s="155" t="s">
        <v>62</v>
      </c>
      <c r="D29" s="155"/>
      <c r="F29" s="155" t="s">
        <v>572</v>
      </c>
      <c r="G29" s="155"/>
      <c r="H29" s="186" t="s">
        <v>56</v>
      </c>
      <c r="I29" s="155"/>
      <c r="J29" s="186" t="s">
        <v>56</v>
      </c>
      <c r="K29" s="186"/>
      <c r="L29" s="186"/>
      <c r="M29" s="164" t="s">
        <v>586</v>
      </c>
      <c r="N29" s="186"/>
      <c r="O29" s="628" t="s">
        <v>375</v>
      </c>
      <c r="P29" s="629" t="s">
        <v>375</v>
      </c>
      <c r="Q29" s="186"/>
      <c r="S29" s="155" t="s">
        <v>56</v>
      </c>
      <c r="T29" s="20"/>
      <c r="U29" s="155" t="s">
        <v>587</v>
      </c>
      <c r="V29" s="186" t="s">
        <v>56</v>
      </c>
      <c r="W29" s="186"/>
      <c r="X29" s="20"/>
      <c r="Y29" s="186" t="s">
        <v>305</v>
      </c>
      <c r="Z29" s="186" t="s">
        <v>305</v>
      </c>
      <c r="AA29" s="186" t="s">
        <v>305</v>
      </c>
      <c r="AB29" s="186" t="s">
        <v>305</v>
      </c>
      <c r="AC29" s="186" t="s">
        <v>305</v>
      </c>
      <c r="AD29" s="155"/>
      <c r="AE29" s="155" t="s">
        <v>62</v>
      </c>
      <c r="AF29" s="155"/>
      <c r="AG29" s="186" t="s">
        <v>56</v>
      </c>
      <c r="AH29" s="157">
        <f>COUNTIF($C29:$AE29,AH$4)</f>
        <v>0</v>
      </c>
      <c r="AI29" s="158">
        <f>COUNTIF($C29:$AE29,AI$4)</f>
        <v>0</v>
      </c>
      <c r="AJ29" s="157">
        <f>COUNTIF($C29:$AE29,AJ$4)</f>
        <v>0</v>
      </c>
      <c r="AK29" s="159">
        <f>COUNTIF($C29:$AE29,AK$4)</f>
        <v>0</v>
      </c>
      <c r="AL29" s="159">
        <f>COUNTIF($C29:$AE29,AL$4)</f>
        <v>4</v>
      </c>
      <c r="AM29" s="159">
        <f>COUNTIF($C29:$AE29,AM$4)</f>
        <v>2</v>
      </c>
      <c r="AN29" s="159">
        <f>COUNTIF($C29:$AE29,AN$4)</f>
        <v>0</v>
      </c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2</v>
      </c>
      <c r="AV29" s="104">
        <f>BF29+BG29+BI29+BD29+BB29+AZ29+BK29</f>
        <v>7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COUNTIF(C29:AE29,"*BRT*")</f>
        <v>0</v>
      </c>
      <c r="AZ29" s="159">
        <f>COUNTIF(A29:AH29,"*$BTP*")</f>
        <v>1</v>
      </c>
      <c r="BA29" s="159" t="e">
        <f>AZ29*('Setting key Duty'!$I$13+'Setting key Duty'!$I$12+'Setting key Duty'!$I$11)</f>
        <v>#VALUE!</v>
      </c>
      <c r="BB29" s="159">
        <f>COUNTIF(A29:AH29,"*$L*")</f>
        <v>0</v>
      </c>
      <c r="BC29" s="159" t="e">
        <f>BB29*('Setting key Duty'!$I$13+'Setting key Duty'!$I$9)</f>
        <v>#VALUE!</v>
      </c>
      <c r="BD29" s="159">
        <f>COUNTIF(A29:AH29,"*$M*")</f>
        <v>0</v>
      </c>
      <c r="BE29" s="159">
        <f>BD29*('Setting key Duty'!$I$8+'Setting key Duty'!$I$9+'Setting key Duty'!$I$12)</f>
        <v>0</v>
      </c>
      <c r="BF29" s="159">
        <f>COUNTIF(AF29:AH29,"*$N*")</f>
        <v>0</v>
      </c>
      <c r="BG29" s="159">
        <f>COUNTIF(AF29:AH29,"*$PM*")</f>
        <v>0</v>
      </c>
      <c r="BH29" s="159">
        <f>BG29*('Setting key Duty'!$I$9)</f>
        <v>0</v>
      </c>
      <c r="BI29" s="159">
        <f>COUNTIF(A29:AH29,"*$AM*")</f>
        <v>1</v>
      </c>
      <c r="BJ29" s="159">
        <f>BI29*('Setting key Duty'!$I$12+'Setting key Duty'!$I$8)</f>
        <v>0.4375</v>
      </c>
      <c r="BK29" s="159">
        <f>COUNTIF(C29:AH29,"*$FC*")</f>
        <v>5</v>
      </c>
      <c r="BL29" s="159">
        <f>BK29*('Setting key Duty'!$J$11+'Setting key Duty'!$I$8)</f>
        <v>0.625</v>
      </c>
      <c r="BM29" s="159">
        <f>COUNTIF($C29:$AE29,BM$4)</f>
        <v>0</v>
      </c>
      <c r="BN29" s="159">
        <f>COUNTIF($C29:$AE29,BN$4)</f>
        <v>0</v>
      </c>
      <c r="BO29" s="159">
        <f>COUNTIF($C29:$AE29,BO$4)</f>
        <v>0</v>
      </c>
      <c r="BP29" s="160"/>
    </row>
    <row r="30" ht="19.5" customHeight="1" spans="1:68">
      <c r="A30" s="19"/>
      <c r="B30" s="94" t="s">
        <v>588</v>
      </c>
      <c r="C30" s="155"/>
      <c r="D30" s="155"/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R30" s="155" t="s">
        <v>56</v>
      </c>
      <c r="T30" s="155" t="s">
        <v>589</v>
      </c>
      <c r="V30" s="155" t="s">
        <v>62</v>
      </c>
      <c r="W30" s="186"/>
      <c r="X30" s="20"/>
      <c r="Y30" s="186"/>
      <c r="Z30" s="155" t="s">
        <v>590</v>
      </c>
      <c r="AA30" s="186"/>
      <c r="AB30" s="186" t="s">
        <v>56</v>
      </c>
      <c r="AC30" s="186"/>
      <c r="AD30" s="186" t="s">
        <v>62</v>
      </c>
      <c r="AE30" s="186"/>
      <c r="AF30" s="186"/>
      <c r="AH30" s="157">
        <f>COUNTIF($C30:$AE30,AH$4)</f>
        <v>0</v>
      </c>
      <c r="AI30" s="158">
        <f>COUNTIF($C30:$AE30,AI$4)</f>
        <v>0</v>
      </c>
      <c r="AJ30" s="157">
        <f>COUNTIF($C30:$AE30,AJ$4)</f>
        <v>0</v>
      </c>
      <c r="AK30" s="159">
        <f>COUNTIF($C30:$AE30,AK$4)</f>
        <v>0</v>
      </c>
      <c r="AL30" s="159">
        <f>COUNTIF($C30:$AE30,AL$4)</f>
        <v>2</v>
      </c>
      <c r="AM30" s="159">
        <f>COUNTIF($C30:$AE30,AM$4)</f>
        <v>2</v>
      </c>
      <c r="AN30" s="159">
        <f>COUNTIF($C30:$AE30,AN$4)</f>
        <v>0</v>
      </c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2</v>
      </c>
      <c r="AV30" s="104">
        <f>BF30+BG30+BI30+BD30+BB30+AZ30+BK30</f>
        <v>2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COUNTIF(C30:AE30,"*BRT*")</f>
        <v>0</v>
      </c>
      <c r="AZ30" s="159">
        <f>COUNTIF(A30:AH30,"*$BTP*")</f>
        <v>0</v>
      </c>
      <c r="BA30" s="159" t="e">
        <f>AZ30*('Setting key Duty'!$I$13+'Setting key Duty'!$I$12+'Setting key Duty'!$I$11)</f>
        <v>#VALUE!</v>
      </c>
      <c r="BB30" s="159">
        <f>COUNTIF(A30:AH30,"*$L*")</f>
        <v>0</v>
      </c>
      <c r="BC30" s="159" t="e">
        <f>BB30*('Setting key Duty'!$I$13+'Setting key Duty'!$I$9)</f>
        <v>#VALUE!</v>
      </c>
      <c r="BD30" s="159">
        <f>COUNTIF(A30:AH30,"*$M*")</f>
        <v>0</v>
      </c>
      <c r="BE30" s="159">
        <f>BD30*('Setting key Duty'!$I$8+'Setting key Duty'!$I$9+'Setting key Duty'!$I$12)</f>
        <v>0</v>
      </c>
      <c r="BF30" s="159">
        <f>COUNTIF(AF30:AH30,"*$N*")</f>
        <v>0</v>
      </c>
      <c r="BG30" s="159">
        <f>COUNTIF(AF30:AH30,"*$PM*")</f>
        <v>0</v>
      </c>
      <c r="BH30" s="159">
        <f>BG30*('Setting key Duty'!$I$9)</f>
        <v>0</v>
      </c>
      <c r="BI30" s="159">
        <f>COUNTIF(A30:AH30,"*$AM*")</f>
        <v>2</v>
      </c>
      <c r="BJ30" s="159">
        <f>BI30*('Setting key Duty'!$I$12+'Setting key Duty'!$I$8)</f>
        <v>0.875</v>
      </c>
      <c r="BK30" s="159">
        <f>COUNTIF(C30:AH30,"*$FC*")</f>
        <v>0</v>
      </c>
      <c r="BL30" s="159">
        <f>BK30*('Setting key Duty'!$J$11+'Setting key Duty'!$I$8)</f>
        <v>0</v>
      </c>
      <c r="BM30" s="159">
        <f>COUNTIF($C30:$AE30,BM$4)</f>
        <v>0</v>
      </c>
      <c r="BN30" s="159">
        <f>COUNTIF($C30:$AE30,BN$4)</f>
        <v>0</v>
      </c>
      <c r="BO30" s="159">
        <f>COUNTIF($C30:$AE30,BO$4)</f>
        <v>0</v>
      </c>
      <c r="BP30" s="160"/>
    </row>
    <row r="31" ht="19.5" customHeight="1" spans="1:68">
      <c r="A31" s="19"/>
      <c r="B31" s="94" t="s">
        <v>591</v>
      </c>
      <c r="C31" s="155"/>
      <c r="D31" s="155"/>
      <c r="E31" s="155"/>
      <c r="F31" s="20"/>
      <c r="G31" s="20"/>
      <c r="H31" s="20"/>
      <c r="I31" s="155" t="s">
        <v>62</v>
      </c>
      <c r="J31" s="186"/>
      <c r="L31" s="155" t="s">
        <v>592</v>
      </c>
      <c r="M31" s="155"/>
      <c r="N31" s="186" t="s">
        <v>56</v>
      </c>
      <c r="O31" s="186"/>
      <c r="P31" s="155" t="s">
        <v>593</v>
      </c>
      <c r="Q31" s="186"/>
      <c r="R31" s="186" t="s">
        <v>62</v>
      </c>
      <c r="S31" s="20"/>
      <c r="T31" s="186" t="s">
        <v>56</v>
      </c>
      <c r="U31" s="155" t="s">
        <v>594</v>
      </c>
      <c r="W31" s="186" t="s">
        <v>62</v>
      </c>
      <c r="X31" s="155"/>
      <c r="Y31" s="186" t="s">
        <v>62</v>
      </c>
      <c r="Z31" s="20"/>
      <c r="AA31" s="186" t="s">
        <v>56</v>
      </c>
      <c r="AB31" s="186" t="s">
        <v>434</v>
      </c>
      <c r="AC31" s="186" t="s">
        <v>434</v>
      </c>
      <c r="AD31" s="186" t="s">
        <v>434</v>
      </c>
      <c r="AE31" s="186" t="s">
        <v>434</v>
      </c>
      <c r="AF31" s="186" t="s">
        <v>434</v>
      </c>
      <c r="AG31" s="186"/>
      <c r="AH31" s="157">
        <f>COUNTIF($C31:$AA31,AH$4)</f>
        <v>0</v>
      </c>
      <c r="AI31" s="158">
        <f>COUNTIF($C31:$AA31,AI$4)</f>
        <v>0</v>
      </c>
      <c r="AJ31" s="157">
        <f>COUNTIF($C31:$AA31,AJ$4)</f>
        <v>0</v>
      </c>
      <c r="AK31" s="159">
        <f>COUNTIF($C31:$AA31,AK$4)</f>
        <v>0</v>
      </c>
      <c r="AL31" s="159">
        <f>COUNTIF($C31:$AA31,AL$4)</f>
        <v>3</v>
      </c>
      <c r="AM31" s="159">
        <f>COUNTIF($C31:$AA31,AM$4)</f>
        <v>4</v>
      </c>
      <c r="AN31" s="159">
        <f>COUNTIF($C31:$AA31,AN$4)</f>
        <v>0</v>
      </c>
      <c r="AO31" s="104"/>
      <c r="AP31" s="159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4</v>
      </c>
      <c r="AV31" s="104">
        <f>BF31+BG31+BI31+BD31+BB31+AZ31+BK31</f>
        <v>8</v>
      </c>
      <c r="AW31" s="104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COUNTIF(C31:AA31,"*BRT*")</f>
        <v>0</v>
      </c>
      <c r="AZ31" s="159">
        <f>COUNTIF(A31:AH31,"*$BTP*")</f>
        <v>0</v>
      </c>
      <c r="BA31" s="159" t="e">
        <f>AZ31*('Setting key Duty'!$I$13+'Setting key Duty'!$I$12+'Setting key Duty'!$I$11)</f>
        <v>#VALUE!</v>
      </c>
      <c r="BB31" s="159">
        <f>COUNTIF(A31:AH31,"*$L*")</f>
        <v>1</v>
      </c>
      <c r="BC31" s="159" t="e">
        <f>BB31*('Setting key Duty'!$I$13+'Setting key Duty'!$I$9)</f>
        <v>#VALUE!</v>
      </c>
      <c r="BD31" s="159">
        <f>COUNTIF(A31:AH31,"*$M*")</f>
        <v>1</v>
      </c>
      <c r="BE31" s="159">
        <f>BD31*('Setting key Duty'!$I$8+'Setting key Duty'!$I$9+'Setting key Duty'!$I$12)</f>
        <v>0.5625</v>
      </c>
      <c r="BF31" s="159">
        <f>COUNTIF(AG31:AH31,"*$N*")</f>
        <v>0</v>
      </c>
      <c r="BG31" s="159">
        <f>COUNTIF(AG31:AH31,"*$PM*")</f>
        <v>0</v>
      </c>
      <c r="BH31" s="159">
        <f>BG31*('Setting key Duty'!$I$9)</f>
        <v>0</v>
      </c>
      <c r="BI31" s="159">
        <f>COUNTIF(A31:AH31,"*$AM*")</f>
        <v>1</v>
      </c>
      <c r="BJ31" s="159">
        <f>BI31*('Setting key Duty'!$I$12+'Setting key Duty'!$I$8)</f>
        <v>0.4375</v>
      </c>
      <c r="BK31" s="159">
        <f>COUNTIF(C31:AH31,"*$FC*")</f>
        <v>5</v>
      </c>
      <c r="BL31" s="159">
        <f>BK31*('Setting key Duty'!$J$11+'Setting key Duty'!$I$8)</f>
        <v>0.625</v>
      </c>
      <c r="BM31" s="159">
        <f>COUNTIF($C31:$AA31,BM$4)</f>
        <v>0</v>
      </c>
      <c r="BN31" s="159">
        <f>COUNTIF($C31:$AA31,BN$4)</f>
        <v>0</v>
      </c>
      <c r="BO31" s="159">
        <f>COUNTIF($C31:$AA31,BO$4)</f>
        <v>0</v>
      </c>
      <c r="BP31" s="160"/>
    </row>
    <row r="32" ht="19.5" customHeight="1" spans="1:68">
      <c r="A32" s="19"/>
      <c r="B32" s="94" t="s">
        <v>595</v>
      </c>
      <c r="C32" s="155"/>
      <c r="D32" s="155" t="s">
        <v>62</v>
      </c>
      <c r="E32" s="20"/>
      <c r="G32" s="155" t="s">
        <v>557</v>
      </c>
      <c r="H32" s="20"/>
      <c r="J32" s="186" t="s">
        <v>596</v>
      </c>
      <c r="K32" s="186"/>
      <c r="L32" s="186"/>
      <c r="M32" s="155" t="s">
        <v>597</v>
      </c>
      <c r="N32" s="186"/>
      <c r="O32" s="186"/>
      <c r="P32" s="155" t="s">
        <v>563</v>
      </c>
      <c r="Q32" s="186"/>
      <c r="R32" s="155" t="s">
        <v>581</v>
      </c>
      <c r="S32" s="186"/>
      <c r="T32" s="186" t="s">
        <v>62</v>
      </c>
      <c r="U32" s="186"/>
      <c r="V32" s="155" t="s">
        <v>598</v>
      </c>
      <c r="W32" s="186" t="s">
        <v>56</v>
      </c>
      <c r="X32" s="20"/>
      <c r="Y32" s="155" t="s">
        <v>293</v>
      </c>
      <c r="Z32" s="155" t="s">
        <v>293</v>
      </c>
      <c r="AA32" s="155" t="s">
        <v>293</v>
      </c>
      <c r="AB32" s="155" t="s">
        <v>293</v>
      </c>
      <c r="AC32" s="155" t="s">
        <v>293</v>
      </c>
      <c r="AD32" s="155"/>
      <c r="AE32" s="186"/>
      <c r="AF32" s="155"/>
      <c r="AG32" s="186" t="s">
        <v>62</v>
      </c>
      <c r="AH32" s="157">
        <f>COUNTIF($C32:$AE32,AH$4)</f>
        <v>0</v>
      </c>
      <c r="AI32" s="158">
        <f>COUNTIF($C32:$AE32,AI$4)</f>
        <v>0</v>
      </c>
      <c r="AJ32" s="157">
        <f>COUNTIF($C32:$AE32,AJ$4)</f>
        <v>0</v>
      </c>
      <c r="AK32" s="159">
        <f>COUNTIF($C32:$AE32,AK$4)</f>
        <v>0</v>
      </c>
      <c r="AL32" s="159">
        <f>COUNTIF($C32:$AE32,AL$4)</f>
        <v>1</v>
      </c>
      <c r="AM32" s="159">
        <f>COUNTIF($C32:$AE32,AM$4)</f>
        <v>2</v>
      </c>
      <c r="AN32" s="159">
        <f>COUNTIF($C32:$AE32,AN$4)</f>
        <v>0</v>
      </c>
      <c r="AO32" s="104"/>
      <c r="AP32" s="159">
        <f>SUMPRODUCT(--WEEKDAY(C$3:AG$3,2)&lt;6,--((C32:AG32="DM"))+(C32:AG32="CS1")+((C32:AG32="CS2"))+(C32:AG32="SB1")+(C32:AG32="AE")+(C32:AG32="EM"))</f>
        <v>0</v>
      </c>
      <c r="AQ32" s="104"/>
      <c r="AR32" s="104">
        <f>SUMPRODUCT(--WEEKDAY(C$3:AG$3,2)&gt;5,--((C32:AG32="DM"))+(C32:AG32="CS1")+((C32:AG32="CS2"))+(C32:AG32="SB1")+(C32:AG32="AE")+(C32:AG32="EM"))</f>
        <v>0</v>
      </c>
      <c r="AS32" s="104"/>
      <c r="AT32" s="104">
        <f>(AP32-AQ32)/2+(AR32-AS32)</f>
        <v>0</v>
      </c>
      <c r="AU32" s="104">
        <f>AH32+AI32+AJ32+AK32+AM32+AN32</f>
        <v>2</v>
      </c>
      <c r="AV32" s="104">
        <f>BF32+BG32+BI32+BD32+BB32+AZ32+BK32</f>
        <v>9</v>
      </c>
      <c r="AW32" s="104" t="e">
        <f>AT32+AX32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COUNTIF(C32:AE32,"*BRT*")</f>
        <v>0</v>
      </c>
      <c r="AZ32" s="159">
        <f>COUNTIF(A32:AH32,"*$BTP*")</f>
        <v>1</v>
      </c>
      <c r="BA32" s="159" t="e">
        <f>AZ32*('Setting key Duty'!$I$13+'Setting key Duty'!$I$12+'Setting key Duty'!$I$11)</f>
        <v>#VALUE!</v>
      </c>
      <c r="BB32" s="159">
        <f>COUNTIF(A32:AH32,"*$L*")</f>
        <v>0</v>
      </c>
      <c r="BC32" s="159" t="e">
        <f>BB32*('Setting key Duty'!$I$13+'Setting key Duty'!$I$9)</f>
        <v>#VALUE!</v>
      </c>
      <c r="BD32" s="159">
        <f>COUNTIF(A32:AH32,"*$M*")</f>
        <v>1</v>
      </c>
      <c r="BE32" s="159">
        <f>BD32*('Setting key Duty'!$I$8+'Setting key Duty'!$I$9+'Setting key Duty'!$I$12)</f>
        <v>0.5625</v>
      </c>
      <c r="BF32" s="159">
        <f>COUNTIF(AF32:AH32,"*$N*")</f>
        <v>0</v>
      </c>
      <c r="BG32" s="159">
        <f>COUNTIF(AF32:AH32,"*$PM*")</f>
        <v>0</v>
      </c>
      <c r="BH32" s="159">
        <f>BG32*('Setting key Duty'!$I$9)</f>
        <v>0</v>
      </c>
      <c r="BI32" s="159">
        <f>COUNTIF(A32:AH32,"*$AM*")</f>
        <v>2</v>
      </c>
      <c r="BJ32" s="159">
        <f>BI32*('Setting key Duty'!$I$12+'Setting key Duty'!$I$8)</f>
        <v>0.875</v>
      </c>
      <c r="BK32" s="159">
        <f>COUNTIF(C32:AH32,"*$FC*")</f>
        <v>5</v>
      </c>
      <c r="BL32" s="159">
        <f>BK32*('Setting key Duty'!$J$11+'Setting key Duty'!$I$8)</f>
        <v>0.625</v>
      </c>
      <c r="BM32" s="159">
        <f>COUNTIF($C32:$AE32,BM$4)</f>
        <v>0</v>
      </c>
      <c r="BN32" s="159">
        <f>COUNTIF($C32:$AE32,BN$4)</f>
        <v>0</v>
      </c>
      <c r="BO32" s="159">
        <f>COUNTIF($C32:$AE32,BO$4)</f>
        <v>0</v>
      </c>
      <c r="BP32" s="160"/>
    </row>
    <row r="33" ht="19.5" customHeight="1" spans="1:68">
      <c r="A33" s="19"/>
      <c r="B33" s="14"/>
      <c r="C33" s="190"/>
      <c r="D33" s="186"/>
      <c r="E33" s="186"/>
      <c r="F33" s="186"/>
      <c r="G33" s="186"/>
      <c r="H33" s="228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20"/>
      <c r="T33" s="186"/>
      <c r="U33" s="186"/>
      <c r="V33" s="186"/>
      <c r="W33" s="186"/>
      <c r="X33" s="20"/>
      <c r="Y33" s="186"/>
      <c r="Z33" s="186"/>
      <c r="AA33" s="186"/>
      <c r="AB33" s="186"/>
      <c r="AC33" s="186"/>
      <c r="AD33" s="186"/>
      <c r="AE33" s="186"/>
      <c r="AF33" s="186"/>
      <c r="AG33" s="186"/>
      <c r="AH33" s="157">
        <f>COUNTIF($C33:$AG33,AH$4)</f>
        <v>0</v>
      </c>
      <c r="AI33" s="158">
        <f>COUNTIF($C33:$AG33,AI$4)</f>
        <v>0</v>
      </c>
      <c r="AJ33" s="157">
        <f>COUNTIF($C33:$AG33,AJ$4)</f>
        <v>0</v>
      </c>
      <c r="AK33" s="159">
        <f>COUNTIF($C33:$AG33,AK$4)</f>
        <v>0</v>
      </c>
      <c r="AL33" s="159">
        <f>COUNTIF($C33:$AG33,AL$4)</f>
        <v>0</v>
      </c>
      <c r="AM33" s="159">
        <f>COUNTIF($C33:$AG33,AM$4)</f>
        <v>0</v>
      </c>
      <c r="AN33" s="159">
        <f>COUNTIF($C33:$AG33,AN$4)</f>
        <v>0</v>
      </c>
      <c r="AO33" s="104"/>
      <c r="AP33" s="159">
        <f>SUMPRODUCT(--WEEKDAY(C$3:AG$3,2)&lt;6,--((C33:AG33="DM"))+(C33:AG33="CS1")+((C33:AG33="CS2"))+(C33:AG33="SB1")+(C33:AG33="AE")+(C33:AG33="EM"))</f>
        <v>0</v>
      </c>
      <c r="AQ33" s="104"/>
      <c r="AR33" s="104">
        <f>SUMPRODUCT(--WEEKDAY(C$3:AG$3,2)&gt;5,--((C33:AG33="DM"))+(C33:AG33="CS1")+((C33:AG33="CS2"))+(C33:AG33="SB1")+(C33:AG33="AE")+(C33:AG33="EM"))</f>
        <v>0</v>
      </c>
      <c r="AS33" s="104"/>
      <c r="AT33" s="104">
        <f>(AP33-AQ33)/2+(AR33-AS33)</f>
        <v>0</v>
      </c>
      <c r="AU33" s="104">
        <f>AH33+AI33+AJ33+AK33+AM33+AN33</f>
        <v>0</v>
      </c>
      <c r="AV33" s="104">
        <f>BF33+BG33+BI33+BD33+BB33+AZ33+BK33</f>
        <v>0</v>
      </c>
      <c r="AW33" s="104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COUNTIF(C33:AG33,"*BRT*")</f>
        <v>0</v>
      </c>
      <c r="AZ33" s="159">
        <f>COUNTIF(D33:AH33,"*$BTP*")</f>
        <v>0</v>
      </c>
      <c r="BA33" s="159" t="e">
        <f>AZ33*('Setting key Duty'!$I$13+'Setting key Duty'!$I$12+'Setting key Duty'!$I$11)</f>
        <v>#VALUE!</v>
      </c>
      <c r="BB33" s="159">
        <f>COUNTIF(D33:AH33,"*$L*")</f>
        <v>0</v>
      </c>
      <c r="BC33" s="159" t="e">
        <f>BB33*('Setting key Duty'!$I$13+'Setting key Duty'!$I$9)</f>
        <v>#VALUE!</v>
      </c>
      <c r="BD33" s="159">
        <f>COUNTIF(D33:AH33,"*$M*")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COUNTIF(D33:AH33,"*$PM*")</f>
        <v>0</v>
      </c>
      <c r="BH33" s="159">
        <f>BG33*('Setting key Duty'!$I$9)</f>
        <v>0</v>
      </c>
      <c r="BI33" s="159">
        <f>COUNTIF(D33:AH33,"*$AM*")</f>
        <v>0</v>
      </c>
      <c r="BJ33" s="159">
        <f>BI33*('Setting key Duty'!$I$12+'Setting key Duty'!$I$8)</f>
        <v>0</v>
      </c>
      <c r="BK33" s="159">
        <f>COUNTIF(C33:AH33,"*$FC*")</f>
        <v>0</v>
      </c>
      <c r="BL33" s="159">
        <f>BK33*('Setting key Duty'!$J$11+'Setting key Duty'!$I$8)</f>
        <v>0</v>
      </c>
      <c r="BM33" s="159">
        <f>COUNTIF($C33:$AG33,BM$4)</f>
        <v>0</v>
      </c>
      <c r="BN33" s="159">
        <f>COUNTIF($C33:$AG33,BN$4)</f>
        <v>0</v>
      </c>
      <c r="BO33" s="159">
        <f>COUNTIF($C33:$AG33,BO$4)</f>
        <v>0</v>
      </c>
      <c r="BP33" s="160"/>
    </row>
    <row r="34" ht="19.5" customHeight="1" spans="1:68">
      <c r="A34" s="19"/>
      <c r="B34" s="189" t="s">
        <v>228</v>
      </c>
      <c r="C34" s="190"/>
      <c r="D34" s="186"/>
      <c r="E34" s="186"/>
      <c r="F34" s="186"/>
      <c r="G34" s="186"/>
      <c r="H34" s="228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  <c r="AA34" s="186"/>
      <c r="AB34" s="186"/>
      <c r="AC34" s="186"/>
      <c r="AD34" s="186"/>
      <c r="AE34" s="186"/>
      <c r="AF34" s="186"/>
      <c r="AG34" s="186"/>
      <c r="AH34" s="157">
        <f>COUNTIF($C34:$AG34,AH$4)</f>
        <v>0</v>
      </c>
      <c r="AI34" s="158">
        <f>COUNTIF($C34:$AG34,AI$4)</f>
        <v>0</v>
      </c>
      <c r="AJ34" s="157">
        <f>COUNTIF($C34:$AG34,AJ$4)</f>
        <v>0</v>
      </c>
      <c r="AK34" s="191">
        <f>COUNTIF($C34:$AG34,AK$4)</f>
        <v>0</v>
      </c>
      <c r="AL34" s="191">
        <f>COUNTIF($C34:$AG34,AL$4)</f>
        <v>0</v>
      </c>
      <c r="AM34" s="191">
        <f>COUNTIF($C34:$AG34,AM$4)</f>
        <v>0</v>
      </c>
      <c r="AN34" s="191">
        <f>COUNTIF($C34:$AG34,AN$4)</f>
        <v>0</v>
      </c>
      <c r="AO34" s="192"/>
      <c r="AP34" s="159">
        <f>SUMPRODUCT(--WEEKDAY(C$3:AG$3,2)&lt;6,--((C34:AG34="DM"))+(C34:AG34="CS1")+((C34:AG34="CS2"))+(C34:AG34="SB1")+(C34:AG34="AE")+(C34:AG34="EM"))</f>
        <v>0</v>
      </c>
      <c r="AQ34" s="192"/>
      <c r="AR34" s="104">
        <f>SUMPRODUCT(--WEEKDAY(C$3:AG$3,2)&gt;5,--((C34:AG34="DM"))+(C34:AG34="CS1")+((C34:AG34="CS2"))+(C34:AG34="SB1")+(C34:AG34="AE")+(C34:AG34="EM"))</f>
        <v>0</v>
      </c>
      <c r="AS34" s="192"/>
      <c r="AT34" s="192">
        <f>(AP34-AQ34)/2+(AR34-AS34)</f>
        <v>0</v>
      </c>
      <c r="AU34" s="104">
        <f>AH34+AI34+AJ34+AK34+AM34+AN34</f>
        <v>0</v>
      </c>
      <c r="AV34" s="104">
        <f>BF34+BG34+BI34+BD34+BB34+AZ34+BK34</f>
        <v>0</v>
      </c>
      <c r="AW34" s="104" t="e">
        <f>AT34+AX34</f>
        <v>#VALUE!</v>
      </c>
      <c r="AX34" s="159" t="e">
        <f>(BI34*('Setting key Duty'!$I$8+'Setting key Duty'!$I$12))+(BG34*'Setting key Duty'!$I$9)+(BB34*('Setting key Duty'!$I$13+'Setting key Duty'!$I$9))+(AZ34*('Setting key Duty'!$I$13+'Setting key Duty'!$I$12+'Setting key Duty'!$I$11))+(BD34*('Setting key Duty'!$I$8+'Setting key Duty'!$I$9+'Setting key Duty'!$I$12))</f>
        <v>#VALUE!</v>
      </c>
      <c r="AY34" s="159">
        <f>COUNTIF(C34:AG34,"*BRT*")</f>
        <v>0</v>
      </c>
      <c r="AZ34" s="159">
        <f>COUNTIF(D34:AH34,"*$BTP*")</f>
        <v>0</v>
      </c>
      <c r="BA34" s="159" t="e">
        <f>AZ34*('Setting key Duty'!$I$13+'Setting key Duty'!$I$12+'Setting key Duty'!$I$11)</f>
        <v>#VALUE!</v>
      </c>
      <c r="BB34" s="159">
        <f>COUNTIF(D34:AH34,"*$L*")</f>
        <v>0</v>
      </c>
      <c r="BC34" s="159" t="e">
        <f>BB34*('Setting key Duty'!$I$13+'Setting key Duty'!$I$9)</f>
        <v>#VALUE!</v>
      </c>
      <c r="BD34" s="159">
        <f>COUNTIF(D34:AH34,"*$M*")</f>
        <v>0</v>
      </c>
      <c r="BE34" s="159">
        <f>BD34*('Setting key Duty'!$I$8+'Setting key Duty'!$I$9+'Setting key Duty'!$I$12)</f>
        <v>0</v>
      </c>
      <c r="BF34" s="159">
        <f>COUNTIF(D34:AH34,"*$N*")</f>
        <v>0</v>
      </c>
      <c r="BG34" s="159">
        <f>COUNTIF(D34:AH34,"*$PM*")</f>
        <v>0</v>
      </c>
      <c r="BH34" s="159">
        <f>BG34*('Setting key Duty'!$I$9)</f>
        <v>0</v>
      </c>
      <c r="BI34" s="159">
        <f>COUNTIF(D34:AH34,"*$AM*")</f>
        <v>0</v>
      </c>
      <c r="BJ34" s="159">
        <f>BI34*('Setting key Duty'!$I$12+'Setting key Duty'!$I$8)</f>
        <v>0</v>
      </c>
      <c r="BK34" s="159">
        <f>COUNTIF(C34:AH34,"*$FC*")</f>
        <v>0</v>
      </c>
      <c r="BL34" s="159">
        <f>BK34*('Setting key Duty'!$J$11+'Setting key Duty'!$I$8)</f>
        <v>0</v>
      </c>
      <c r="BM34" s="191">
        <f>COUNTIF($C34:$AG34,BM$4)</f>
        <v>0</v>
      </c>
      <c r="BN34" s="191">
        <f>COUNTIF($C34:$AG34,BN$4)</f>
        <v>0</v>
      </c>
      <c r="BO34" s="191">
        <f>COUNTIF($C34:$AG34,BO$4)</f>
        <v>0</v>
      </c>
      <c r="BP34" s="193"/>
    </row>
    <row r="35" ht="19.5" customHeight="1" spans="1:68">
      <c r="A35" s="19"/>
      <c r="B35" s="194"/>
      <c r="C35" s="195"/>
      <c r="D35" s="196"/>
      <c r="E35" s="196"/>
      <c r="F35" s="196"/>
      <c r="G35" s="196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7"/>
      <c r="AI35" s="198"/>
      <c r="AJ35" s="197"/>
      <c r="AK35" s="199"/>
      <c r="AL35" s="199"/>
      <c r="AM35" s="199"/>
      <c r="AN35" s="199"/>
      <c r="AO35" s="200"/>
      <c r="AP35" s="200"/>
      <c r="AQ35" s="200"/>
      <c r="AR35" s="200">
        <f>SUMPRODUCT(--WEEKDAY(C$3:AG$3,2)&gt;5,--((C35:AG35="DM"))+(C35:AG35="CS1")+((C35:AG35="CS2"))+(C35:AG35="SB1")+(C35:AG35="AE")+(C35:AG35="EM"))</f>
        <v>0</v>
      </c>
      <c r="AS35" s="200"/>
      <c r="AT35" s="200">
        <f>(AP35-AQ35)/2+(AR35-AS35)</f>
        <v>0</v>
      </c>
      <c r="AU35" s="200"/>
      <c r="AV35" s="200"/>
      <c r="AW35" s="200"/>
      <c r="AX35" s="199"/>
      <c r="AY35" s="199"/>
      <c r="AZ35" s="199"/>
      <c r="BA35" s="199"/>
      <c r="BB35" s="199"/>
      <c r="BC35" s="199"/>
      <c r="BD35" s="199"/>
      <c r="BE35" s="199"/>
      <c r="BF35" s="199"/>
      <c r="BG35" s="199"/>
      <c r="BH35" s="199"/>
      <c r="BI35" s="199"/>
      <c r="BJ35" s="199"/>
      <c r="BK35" s="199"/>
      <c r="BL35" s="199"/>
      <c r="BM35" s="199"/>
      <c r="BN35" s="199"/>
      <c r="BO35" s="199"/>
      <c r="BP35" s="201"/>
    </row>
    <row r="36" ht="19.5" customHeight="1" spans="1:68">
      <c r="A36" s="19"/>
      <c r="B36" s="202" t="s">
        <v>48</v>
      </c>
      <c r="C36" s="203" t="str">
        <f>VLOOKUP("DM",C4:C34,1,FALSE)</f>
        <v>DM</v>
      </c>
      <c r="D36" s="203" t="str">
        <f>VLOOKUP("DM",D4:D34,1,FALSE)</f>
        <v>DM</v>
      </c>
      <c r="E36" s="203" t="str">
        <f>VLOOKUP("DM",E4:E34,1,FALSE)</f>
        <v>DM</v>
      </c>
      <c r="F36" s="203" t="str">
        <f>VLOOKUP("DM",F4:F34,1,FALSE)</f>
        <v>DM</v>
      </c>
      <c r="G36" s="203" t="str">
        <f>VLOOKUP("DM",G4:G34,1,FALSE)</f>
        <v>DM</v>
      </c>
      <c r="H36" s="203" t="str">
        <f>VLOOKUP("DM",H4:H34,1,FALSE)</f>
        <v>DM</v>
      </c>
      <c r="I36" s="203" t="str">
        <f>VLOOKUP("DM",I4:I34,1,FALSE)</f>
        <v>DM</v>
      </c>
      <c r="J36" s="203" t="str">
        <f>VLOOKUP("DM",J4:J34,1,FALSE)</f>
        <v>DM</v>
      </c>
      <c r="K36" s="203" t="str">
        <f>VLOOKUP("DM",K4:K34,1,FALSE)</f>
        <v>DM</v>
      </c>
      <c r="L36" s="203" t="str">
        <f>VLOOKUP("DM",L4:L34,1,FALSE)</f>
        <v>DM</v>
      </c>
      <c r="M36" s="203" t="str">
        <f>VLOOKUP("DM",M4:M34,1,FALSE)</f>
        <v>DM</v>
      </c>
      <c r="N36" s="203" t="str">
        <f>VLOOKUP("DM",N4:N34,1,FALSE)</f>
        <v>DM</v>
      </c>
      <c r="O36" s="203" t="str">
        <f>VLOOKUP("DM",O4:O34,1,FALSE)</f>
        <v>DM</v>
      </c>
      <c r="P36" s="203" t="str">
        <f>VLOOKUP("DM",P4:P34,1,FALSE)</f>
        <v>DM</v>
      </c>
      <c r="Q36" s="203" t="str">
        <f>VLOOKUP("DM",Q4:Q34,1,FALSE)</f>
        <v>DM</v>
      </c>
      <c r="R36" s="203" t="str">
        <f>VLOOKUP("DM",R4:R34,1,FALSE)</f>
        <v>DM</v>
      </c>
      <c r="S36" s="203" t="str">
        <f>VLOOKUP("DM",S4:S34,1,FALSE)</f>
        <v>DM</v>
      </c>
      <c r="T36" s="203" t="str">
        <f>VLOOKUP("DM",T4:T34,1,FALSE)</f>
        <v>DM</v>
      </c>
      <c r="U36" s="203" t="str">
        <f>VLOOKUP("DM",U4:U34,1,FALSE)</f>
        <v>DM</v>
      </c>
      <c r="V36" s="203" t="str">
        <f>VLOOKUP("DM",V4:V34,1,FALSE)</f>
        <v>DM</v>
      </c>
      <c r="W36" s="203" t="str">
        <f>VLOOKUP("DM",W4:W34,1,FALSE)</f>
        <v>DM</v>
      </c>
      <c r="X36" s="203" t="str">
        <f>VLOOKUP("DM",X4:X34,1,FALSE)</f>
        <v>DM</v>
      </c>
      <c r="Y36" s="203" t="str">
        <f>VLOOKUP("DM",Y4:Y34,1,FALSE)</f>
        <v>DM</v>
      </c>
      <c r="Z36" s="203" t="str">
        <f>VLOOKUP("DM",Z4:Z34,1,FALSE)</f>
        <v>DM</v>
      </c>
      <c r="AA36" s="203" t="str">
        <f>VLOOKUP("DM",AA4:AA34,1,FALSE)</f>
        <v>DM</v>
      </c>
      <c r="AB36" s="203" t="str">
        <f>VLOOKUP("DM",AB4:AB34,1,FALSE)</f>
        <v>DM</v>
      </c>
      <c r="AC36" s="203" t="str">
        <f>VLOOKUP("DM",AC4:AC34,1,FALSE)</f>
        <v>DM</v>
      </c>
      <c r="AD36" s="203" t="str">
        <f>VLOOKUP("DM",AD4:AD34,1,FALSE)</f>
        <v>DM</v>
      </c>
      <c r="AE36" s="203" t="str">
        <f>VLOOKUP("DM",AE4:AE34,1,FALSE)</f>
        <v>DM</v>
      </c>
      <c r="AF36" s="203" t="str">
        <f>VLOOKUP("DM",AF4:AF34,1,FALSE)</f>
        <v>DM</v>
      </c>
      <c r="AG36" s="203" t="str">
        <f>VLOOKUP("DM",AG4:AG34,1,FALSE)</f>
        <v>DM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 t="e">
        <f>LTE()</f>
        <v>#NAME?</v>
      </c>
      <c r="B37" s="204" t="s">
        <v>44</v>
      </c>
      <c r="C37" s="203" t="str">
        <f>VLOOKUP("CS1",C5:C34,1,FALSE)</f>
        <v>CS1</v>
      </c>
      <c r="D37" s="203" t="str">
        <f>VLOOKUP("CS1",D5:D34,1,FALSE)</f>
        <v>CS1</v>
      </c>
      <c r="E37" s="203" t="str">
        <f>VLOOKUP("CS1",E6:E34,1,FALSE)</f>
        <v>CS1</v>
      </c>
      <c r="F37" s="203" t="str">
        <f>VLOOKUP("CS1",F5:F34,1,FALSE)</f>
        <v>CS1</v>
      </c>
      <c r="G37" s="203" t="str">
        <f>VLOOKUP("CS1",G6:G34,1,FALSE)</f>
        <v>CS1</v>
      </c>
      <c r="H37" s="203" t="str">
        <f>VLOOKUP("CS1",H5:H34,1,FALSE)</f>
        <v>CS1</v>
      </c>
      <c r="I37" s="203" t="str">
        <f>VLOOKUP("CS1",I5:I34,1,FALSE)</f>
        <v>CS1</v>
      </c>
      <c r="J37" s="203" t="str">
        <f>VLOOKUP("CS1",J4:J34,1,FALSE)</f>
        <v>CS1</v>
      </c>
      <c r="K37" s="203" t="str">
        <f>VLOOKUP("CS1",K6:K34,1,FALSE)</f>
        <v>CS1</v>
      </c>
      <c r="L37" s="203" t="str">
        <f>VLOOKUP("CS1",L5:L34,1,FALSE)</f>
        <v>CS1</v>
      </c>
      <c r="M37" s="203" t="str">
        <f>VLOOKUP("CS1",M5:M34,1,FALSE)</f>
        <v>CS1</v>
      </c>
      <c r="N37" s="203" t="str">
        <f>VLOOKUP("CS1",N6:N34,1,FALSE)</f>
        <v>CS1</v>
      </c>
      <c r="O37" s="203" t="str">
        <f>VLOOKUP("CS1",O6:O34,1,FALSE)</f>
        <v>CS1</v>
      </c>
      <c r="P37" s="203" t="str">
        <f>VLOOKUP("CS1",P6:P34,1,FALSE)</f>
        <v>CS1</v>
      </c>
      <c r="Q37" s="203" t="str">
        <f>VLOOKUP("CS1",Q6:Q34,1,FALSE)</f>
        <v>CS1</v>
      </c>
      <c r="R37" s="203" t="str">
        <f>VLOOKUP("CS1",R5:R34,1,FALSE)</f>
        <v>CS1</v>
      </c>
      <c r="S37" s="203" t="str">
        <f>VLOOKUP("CS1",S5:S34,1,FALSE)</f>
        <v>CS1</v>
      </c>
      <c r="T37" s="203" t="str">
        <f>VLOOKUP("CS1",T5:T34,1,FALSE)</f>
        <v>CS1</v>
      </c>
      <c r="U37" s="203" t="str">
        <f>VLOOKUP("CS1",U5:U34,1,FALSE)</f>
        <v>CS1</v>
      </c>
      <c r="V37" s="203" t="str">
        <f>VLOOKUP("CS1",V5:V34,1,FALSE)</f>
        <v>CS1</v>
      </c>
      <c r="W37" s="203" t="str">
        <f>VLOOKUP("CS1",W5:W34,1,FALSE)</f>
        <v>CS1</v>
      </c>
      <c r="X37" s="203" t="str">
        <f>VLOOKUP("CS1",X5:X34,1,FALSE)</f>
        <v>CS1</v>
      </c>
      <c r="Y37" s="203" t="str">
        <f>VLOOKUP("CS1",Y5:Y34,1,FALSE)</f>
        <v>CS1</v>
      </c>
      <c r="Z37" s="203" t="str">
        <f>VLOOKUP("CS1",Z5:Z34,1,FALSE)</f>
        <v>CS1</v>
      </c>
      <c r="AA37" s="203" t="str">
        <f>VLOOKUP("CS1",AA5:AA34,1,FALSE)</f>
        <v>CS1</v>
      </c>
      <c r="AB37" s="203" t="str">
        <f>VLOOKUP("CS1",AB6:AB34,1,FALSE)</f>
        <v>CS1</v>
      </c>
      <c r="AC37" s="203" t="str">
        <f>VLOOKUP("CS1",AC5:AC34,1,FALSE)</f>
        <v>CS1</v>
      </c>
      <c r="AD37" s="203" t="str">
        <f>VLOOKUP("CS1",AD5:AD34,1,FALSE)</f>
        <v>CS1</v>
      </c>
      <c r="AE37" s="203" t="str">
        <f>VLOOKUP("CS1",AE5:AE34,1,FALSE)</f>
        <v>CS1</v>
      </c>
      <c r="AF37" s="203" t="str">
        <f>VLOOKUP("CS1",AF5:AF34,1,FALSE)</f>
        <v>CS1</v>
      </c>
      <c r="AG37" s="203" t="str">
        <f>VLOOKUP("CS1",AG5:AG34,1,FALSE)</f>
        <v>CS1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5" t="s">
        <v>45</v>
      </c>
      <c r="C38" s="203" t="str">
        <f>VLOOKUP("CS2",C5:C34,1,FALSE)</f>
        <v>CS2</v>
      </c>
      <c r="D38" s="203" t="str">
        <f>VLOOKUP("CS2",D5:D34,1,FALSE)</f>
        <v>CS2</v>
      </c>
      <c r="E38" s="203" t="str">
        <f>VLOOKUP("CS2",E6:E34,1,FALSE)</f>
        <v>CS2</v>
      </c>
      <c r="F38" s="203" t="str">
        <f>VLOOKUP("CS2",F5:F34,1,FALSE)</f>
        <v>CS2</v>
      </c>
      <c r="G38" s="203" t="str">
        <f>VLOOKUP("CS2",G6:G34,1,FALSE)</f>
        <v>CS2</v>
      </c>
      <c r="H38" s="203" t="str">
        <f>VLOOKUP("CS2",H5:H34,1,FALSE)</f>
        <v>CS2</v>
      </c>
      <c r="I38" s="203" t="str">
        <f>VLOOKUP("CS2",I5:I34,1,FALSE)</f>
        <v>CS2</v>
      </c>
      <c r="J38" s="203" t="str">
        <f>VLOOKUP("CS2",J4:J34,1,FALSE)</f>
        <v>CS2</v>
      </c>
      <c r="K38" s="203" t="str">
        <f>VLOOKUP("CS2",K6:K34,1,FALSE)</f>
        <v>CS2</v>
      </c>
      <c r="L38" s="203" t="str">
        <f>VLOOKUP("CS2",L6:L34,1,FALSE)</f>
        <v>CS2</v>
      </c>
      <c r="M38" s="203" t="str">
        <f>VLOOKUP("CS2",M5:M34,1,FALSE)</f>
        <v>CS2</v>
      </c>
      <c r="N38" s="203" t="str">
        <f>VLOOKUP("CS2",N6:N34,1,FALSE)</f>
        <v>CS2</v>
      </c>
      <c r="O38" s="203" t="str">
        <f>VLOOKUP("CS2",O6:O34,1,FALSE)</f>
        <v>CS2</v>
      </c>
      <c r="P38" s="203" t="str">
        <f>VLOOKUP("CS2",P6:P34,1,FALSE)</f>
        <v>CS2</v>
      </c>
      <c r="Q38" s="203" t="e">
        <f>VLOOKUP("CS2",Q6:Q34,1,FALSE)</f>
        <v>#N/A</v>
      </c>
      <c r="R38" s="203" t="str">
        <f>VLOOKUP("CS2",R5:R34,1,FALSE)</f>
        <v>CS2</v>
      </c>
      <c r="S38" s="203" t="str">
        <f>VLOOKUP("CS2",S6:S34,1,FALSE)</f>
        <v>CS2</v>
      </c>
      <c r="T38" s="203" t="str">
        <f>VLOOKUP("CS2",T5:T34,1,FALSE)</f>
        <v>CS2</v>
      </c>
      <c r="U38" s="203" t="str">
        <f>VLOOKUP("CS2",U5:U34,1,FALSE)</f>
        <v>CS2</v>
      </c>
      <c r="V38" s="203" t="str">
        <f>VLOOKUP("CS2",V5:V34,1,FALSE)</f>
        <v>CS2</v>
      </c>
      <c r="W38" s="203" t="str">
        <f>VLOOKUP("CS2",W5:W34,1,FALSE)</f>
        <v>CS2</v>
      </c>
      <c r="X38" s="203" t="str">
        <f>VLOOKUP("CS2",X5:X34,1,FALSE)</f>
        <v>CS2</v>
      </c>
      <c r="Y38" s="203" t="str">
        <f>VLOOKUP("CS2",Y5:Y34,1,FALSE)</f>
        <v>CS2</v>
      </c>
      <c r="Z38" s="203" t="str">
        <f>VLOOKUP("CS2",Z5:Z34,1,FALSE)</f>
        <v>CS2</v>
      </c>
      <c r="AA38" s="203" t="str">
        <f>VLOOKUP("CS2",AA5:AA34,1,FALSE)</f>
        <v>CS2</v>
      </c>
      <c r="AB38" s="203" t="str">
        <f>VLOOKUP("CS2",AB6:AB34,1,FALSE)</f>
        <v>CS2</v>
      </c>
      <c r="AC38" s="203" t="str">
        <f>VLOOKUP("CS2",AC5:AC34,1,FALSE)</f>
        <v>CS2</v>
      </c>
      <c r="AD38" s="203" t="str">
        <f>VLOOKUP("CS2",AD5:AD34,1,FALSE)</f>
        <v>CS2</v>
      </c>
      <c r="AE38" s="203" t="str">
        <f>VLOOKUP("CS2",AE5:AE34,1,FALSE)</f>
        <v>CS2</v>
      </c>
      <c r="AF38" s="203" t="str">
        <f>VLOOKUP("CS2",AF5:AF34,1,FALSE)</f>
        <v>CS2</v>
      </c>
      <c r="AG38" s="203" t="str">
        <f>VLOOKUP("CS2",AG5:AG34,1,FALSE)</f>
        <v>CS2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  <row r="39" ht="19.5" customHeight="1" spans="1:68">
      <c r="A39" s="19"/>
      <c r="B39" s="206" t="s">
        <v>50</v>
      </c>
      <c r="C39" s="203" t="e">
        <f>VLOOKUP("SB1",C5:C34,1,FALSE)</f>
        <v>#N/A</v>
      </c>
      <c r="D39" s="203" t="e">
        <f>VLOOKUP("SB1",D5:D34,1,FALSE)</f>
        <v>#N/A</v>
      </c>
      <c r="E39" s="203" t="str">
        <f>VLOOKUP("SB1",E6:E34,1,FALSE)</f>
        <v>SB1</v>
      </c>
      <c r="F39" s="203" t="str">
        <f>VLOOKUP("SB1",F5:F34,1,FALSE)</f>
        <v>SB1</v>
      </c>
      <c r="G39" s="203" t="str">
        <f>VLOOKUP("SB1",G6:G34,1,FALSE)</f>
        <v>SB1</v>
      </c>
      <c r="H39" s="203" t="str">
        <f>VLOOKUP("SB1",H5:H34,1,FALSE)</f>
        <v>SB1</v>
      </c>
      <c r="I39" s="203" t="str">
        <f>VLOOKUP("SB1",I5:I34,1,FALSE)</f>
        <v>SB1</v>
      </c>
      <c r="J39" s="203" t="str">
        <f>VLOOKUP("SB1",J4:J34,1,FALSE)</f>
        <v>SB1</v>
      </c>
      <c r="K39" s="203" t="str">
        <f>VLOOKUP("SB1",K6:K34,1,FALSE)</f>
        <v>SB1</v>
      </c>
      <c r="L39" s="203" t="str">
        <f>VLOOKUP("SB1",L6:L34,1,FALSE)</f>
        <v>SB1</v>
      </c>
      <c r="M39" s="203" t="str">
        <f>VLOOKUP("SB1",M5:M34,1,FALSE)</f>
        <v>SB1</v>
      </c>
      <c r="N39" s="203" t="str">
        <f>VLOOKUP("SB1",N6:N34,1,FALSE)</f>
        <v>SB1</v>
      </c>
      <c r="O39" s="203" t="str">
        <f>VLOOKUP("SB1",O6:O34,1,FALSE)</f>
        <v>SB1</v>
      </c>
      <c r="P39" s="203" t="str">
        <f>VLOOKUP("SB1",P6:P34,1,FALSE)</f>
        <v>SB1</v>
      </c>
      <c r="Q39" s="203" t="str">
        <f>VLOOKUP("SB1",Q6:Q34,1,FALSE)</f>
        <v>SB1</v>
      </c>
      <c r="R39" s="203" t="str">
        <f>VLOOKUP("SB1",R5:R34,1,FALSE)</f>
        <v>SB1</v>
      </c>
      <c r="S39" s="203" t="str">
        <f>VLOOKUP("SB1",S6:S34,1,FALSE)</f>
        <v>SB1</v>
      </c>
      <c r="T39" s="203" t="str">
        <f>VLOOKUP("SB1",T5:T34,1,FALSE)</f>
        <v>SB1</v>
      </c>
      <c r="U39" s="203" t="str">
        <f>VLOOKUP("SB1",U5:U34,1,FALSE)</f>
        <v>SB1</v>
      </c>
      <c r="V39" s="203" t="str">
        <f>VLOOKUP("SB1",V5:V34,1,FALSE)</f>
        <v>SB1</v>
      </c>
      <c r="W39" s="203" t="str">
        <f>VLOOKUP("SB1",W5:W34,1,FALSE)</f>
        <v>SB1</v>
      </c>
      <c r="X39" s="203" t="str">
        <f>VLOOKUP("SB1",X5:X34,1,FALSE)</f>
        <v>SB1</v>
      </c>
      <c r="Y39" s="203" t="str">
        <f>VLOOKUP("SB1",Y5:Y34,1,FALSE)</f>
        <v>SB1</v>
      </c>
      <c r="Z39" s="203" t="str">
        <f>VLOOKUP("SB1",Z5:Z34,1,FALSE)</f>
        <v>SB1</v>
      </c>
      <c r="AA39" s="203" t="str">
        <f>VLOOKUP("SB1",AA5:AA34,1,FALSE)</f>
        <v>SB1</v>
      </c>
      <c r="AB39" s="203" t="str">
        <f>VLOOKUP("SB1",AB6:AB34,1,FALSE)</f>
        <v>SB1</v>
      </c>
      <c r="AC39" s="203" t="str">
        <f>VLOOKUP("SB1",AC5:AC34,1,FALSE)</f>
        <v>SB1</v>
      </c>
      <c r="AD39" s="203" t="str">
        <f>VLOOKUP("SB1",AD5:AD34,1,FALSE)</f>
        <v>SB1</v>
      </c>
      <c r="AE39" s="203" t="str">
        <f>VLOOKUP("SB1",AE5:AE34,1,FALSE)</f>
        <v>SB1</v>
      </c>
      <c r="AF39" s="203" t="str">
        <f>VLOOKUP("SB1",AF5:AF34,1,FALSE)</f>
        <v>SB1</v>
      </c>
      <c r="AG39" s="203" t="str">
        <f>VLOOKUP("SB1",AG5:AG34,1,FALSE)</f>
        <v>SB1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/>
      <c r="B40" s="207" t="s">
        <v>56</v>
      </c>
      <c r="C40" s="203" t="e">
        <f>VLOOKUP("SB2",C5:C34,1,FALSE)</f>
        <v>#N/A</v>
      </c>
      <c r="D40" s="203" t="e">
        <f>VLOOKUP("SB2",D5:D34,1,FALSE)</f>
        <v>#N/A</v>
      </c>
      <c r="E40" s="203" t="str">
        <f>VLOOKUP("SB2",E6:E34,1,FALSE)</f>
        <v>SB2</v>
      </c>
      <c r="F40" s="203" t="str">
        <f>VLOOKUP("SB2",F5:F34,1,FALSE)</f>
        <v>SB2</v>
      </c>
      <c r="G40" s="203" t="str">
        <f>VLOOKUP("SB2",G6:G34,1,FALSE)</f>
        <v>SB2</v>
      </c>
      <c r="H40" s="203" t="str">
        <f>VLOOKUP("SB2",H5:H34,1,FALSE)</f>
        <v>SB2</v>
      </c>
      <c r="I40" s="203" t="str">
        <f>VLOOKUP("SB2",I5:I34,1,FALSE)</f>
        <v>SB2</v>
      </c>
      <c r="J40" s="203" t="str">
        <f>VLOOKUP("SB2",J4:J34,1,FALSE)</f>
        <v>SB2</v>
      </c>
      <c r="K40" s="203" t="str">
        <f>VLOOKUP("SB2",K6:K34,1,FALSE)</f>
        <v>SB2</v>
      </c>
      <c r="L40" s="203" t="str">
        <f>VLOOKUP("SB2",L6:L34,1,FALSE)</f>
        <v>SB2</v>
      </c>
      <c r="M40" s="203" t="str">
        <f>VLOOKUP("SB2",M5:M34,1,FALSE)</f>
        <v>SB2</v>
      </c>
      <c r="N40" s="203" t="str">
        <f>VLOOKUP("SB2",N6:N34,1,FALSE)</f>
        <v>SB2</v>
      </c>
      <c r="O40" s="203" t="str">
        <f>VLOOKUP("SB2",O6:O34,1,FALSE)</f>
        <v>SB2</v>
      </c>
      <c r="P40" s="203" t="str">
        <f>VLOOKUP("SB2",P6:P34,1,FALSE)</f>
        <v>SB2</v>
      </c>
      <c r="Q40" s="203" t="str">
        <f>VLOOKUP("SB2",Q6:Q34,1,FALSE)</f>
        <v>SB2</v>
      </c>
      <c r="R40" s="203" t="str">
        <f>VLOOKUP("SB2",R5:R34,1,FALSE)</f>
        <v>SB2</v>
      </c>
      <c r="S40" s="203" t="str">
        <f>VLOOKUP("SB2",S6:S34,1,FALSE)</f>
        <v>SB2</v>
      </c>
      <c r="T40" s="203" t="str">
        <f>VLOOKUP("SB2",T5:T34,1,FALSE)</f>
        <v>SB2</v>
      </c>
      <c r="U40" s="203" t="str">
        <f>VLOOKUP("SB2",U5:U34,1,FALSE)</f>
        <v>SB2</v>
      </c>
      <c r="V40" s="203" t="str">
        <f>VLOOKUP("SB2",V5:V34,1,FALSE)</f>
        <v>SB2</v>
      </c>
      <c r="W40" s="203" t="str">
        <f>VLOOKUP("SB2",W5:W34,1,FALSE)</f>
        <v>SB2</v>
      </c>
      <c r="X40" s="203" t="str">
        <f>VLOOKUP("SB2",X5:X34,1,FALSE)</f>
        <v>SB2</v>
      </c>
      <c r="Y40" s="203" t="e">
        <f>VLOOKUP("SB2",Y5:Y34,1,FALSE)</f>
        <v>#N/A</v>
      </c>
      <c r="Z40" s="203" t="str">
        <f>VLOOKUP("SB2",Z5:Z34,1,FALSE)</f>
        <v>SB2</v>
      </c>
      <c r="AA40" s="203" t="str">
        <f>VLOOKUP("SB2",AA5:AA34,1,FALSE)</f>
        <v>SB2</v>
      </c>
      <c r="AB40" s="203" t="str">
        <f>VLOOKUP("SB2",AB6:AB34,1,FALSE)</f>
        <v>SB2</v>
      </c>
      <c r="AC40" s="203" t="str">
        <f>VLOOKUP("SB2",AC5:AC34,1,FALSE)</f>
        <v>SB2</v>
      </c>
      <c r="AD40" s="203" t="str">
        <f>VLOOKUP("SB2",AD5:AD34,1,FALSE)</f>
        <v>SB2</v>
      </c>
      <c r="AE40" s="203" t="e">
        <f>VLOOKUP("SB2",AE5:AE34,1,FALSE)</f>
        <v>#N/A</v>
      </c>
      <c r="AF40" s="203" t="e">
        <f>VLOOKUP("SB2",AF5:AF34,1,FALSE)</f>
        <v>#N/A</v>
      </c>
      <c r="AG40" s="203" t="str">
        <f>VLOOKUP("SB2",AG5:AG34,1,FALSE)</f>
        <v>SB2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  <row r="41" ht="19.5" customHeight="1" spans="1:68">
      <c r="A41" s="19"/>
      <c r="B41" s="208" t="s">
        <v>62</v>
      </c>
      <c r="C41" s="203" t="str">
        <f>VLOOKUP("AE",C5:C34,1,FALSE)</f>
        <v>AE</v>
      </c>
      <c r="D41" s="203" t="str">
        <f>VLOOKUP("AE",D5:D34,1,FALSE)</f>
        <v>AE</v>
      </c>
      <c r="E41" s="203" t="str">
        <f>VLOOKUP("AE",E6:E34,1,FALSE)</f>
        <v>AE</v>
      </c>
      <c r="F41" s="203" t="str">
        <f>VLOOKUP("AE",F5:F34,1,FALSE)</f>
        <v>AE</v>
      </c>
      <c r="G41" s="203" t="str">
        <f>VLOOKUP("AE",G6:G34,1,FALSE)</f>
        <v>AE</v>
      </c>
      <c r="H41" s="203" t="str">
        <f>VLOOKUP("AE",H5:H34,1,FALSE)</f>
        <v>AE</v>
      </c>
      <c r="I41" s="203" t="str">
        <f>VLOOKUP("AE",I5:I34,1,FALSE)</f>
        <v>AE</v>
      </c>
      <c r="J41" s="203" t="str">
        <f>VLOOKUP("AE",J4:J34,1,FALSE)</f>
        <v>AE</v>
      </c>
      <c r="K41" s="203" t="str">
        <f>VLOOKUP("AE",K6:K34,1,FALSE)</f>
        <v>AE</v>
      </c>
      <c r="L41" s="203" t="str">
        <f>VLOOKUP("AE",L6:L34,1,FALSE)</f>
        <v>AE</v>
      </c>
      <c r="M41" s="203" t="str">
        <f>VLOOKUP("AE",M5:M34,1,FALSE)</f>
        <v>AE</v>
      </c>
      <c r="N41" s="203" t="str">
        <f>VLOOKUP("AE",N6:N34,1,FALSE)</f>
        <v>AE</v>
      </c>
      <c r="O41" s="203" t="str">
        <f>VLOOKUP("AE",O6:O34,1,FALSE)</f>
        <v>AE</v>
      </c>
      <c r="P41" s="203" t="str">
        <f>VLOOKUP("AE",P6:P34,1,FALSE)</f>
        <v>AE</v>
      </c>
      <c r="Q41" s="203" t="str">
        <f>VLOOKUP("AE",Q6:Q34,1,FALSE)</f>
        <v>AE</v>
      </c>
      <c r="R41" s="203" t="str">
        <f>VLOOKUP("AE",R5:R34,1,FALSE)</f>
        <v>AE</v>
      </c>
      <c r="S41" s="203" t="str">
        <f>VLOOKUP("AE",S6:S34,1,FALSE)</f>
        <v>AE</v>
      </c>
      <c r="T41" s="203" t="str">
        <f>VLOOKUP("AE",T5:T34,1,FALSE)</f>
        <v>AE</v>
      </c>
      <c r="U41" s="203" t="str">
        <f>VLOOKUP("AE",U5:U34,1,FALSE)</f>
        <v>AE</v>
      </c>
      <c r="V41" s="203" t="str">
        <f>VLOOKUP("AE",V5:V34,1,FALSE)</f>
        <v>AE</v>
      </c>
      <c r="W41" s="203" t="str">
        <f>VLOOKUP("AE",W5:W34,1,FALSE)</f>
        <v>AE</v>
      </c>
      <c r="X41" s="203" t="str">
        <f>VLOOKUP("AE",X5:X34,1,FALSE)</f>
        <v>AE</v>
      </c>
      <c r="Y41" s="203" t="str">
        <f>VLOOKUP("AE",Y5:Y34,1,FALSE)</f>
        <v>AE</v>
      </c>
      <c r="Z41" s="203" t="str">
        <f>VLOOKUP("AE",Z5:Z34,1,FALSE)</f>
        <v>AE</v>
      </c>
      <c r="AA41" s="203" t="str">
        <f>VLOOKUP("AE",AA5:AA34,1,FALSE)</f>
        <v>AE</v>
      </c>
      <c r="AB41" s="203" t="str">
        <f>VLOOKUP("AE",AB6:AB34,1,FALSE)</f>
        <v>AE</v>
      </c>
      <c r="AC41" s="203" t="str">
        <f>VLOOKUP("AE",AC5:AC34,1,FALSE)</f>
        <v>AE</v>
      </c>
      <c r="AD41" s="203" t="str">
        <f>VLOOKUP("AE",AD5:AD34,1,FALSE)</f>
        <v>AE</v>
      </c>
      <c r="AE41" s="203" t="str">
        <f>VLOOKUP("AE",AE5:AE34,1,FALSE)</f>
        <v>AE</v>
      </c>
      <c r="AF41" s="203" t="str">
        <f>VLOOKUP("AE",AF5:AF34,1,FALSE)</f>
        <v>AE</v>
      </c>
      <c r="AG41" s="203" t="str">
        <f>VLOOKUP("AE",AG5:AG34,1,FALSE)</f>
        <v>AE</v>
      </c>
      <c r="AH41" s="157"/>
      <c r="AI41" s="158"/>
      <c r="AJ41" s="157"/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0"/>
    </row>
  </sheetData>
  <mergeCells count="1">
    <mergeCell ref="C1:S1"/>
  </mergeCells>
  <conditionalFormatting sqref="S2:W34 Z2:AA34 C3:E34 F3:F7 G3:R34 X3:Y34 AB3:AF34 AG3:AG29 F9:F34 AG31:AG34">
    <cfRule type="expression" dxfId="135" priority="16">
      <formula>WEEKDAY(S$3,2)&gt;5</formula>
    </cfRule>
  </conditionalFormatting>
  <conditionalFormatting sqref="J4:J41 AA4:AA41 C5:E41 F5:F7 G5:I41 K5:Z41 AB5:AF41 AG5:AG29 F9:F41 AG31:AG41">
    <cfRule type="cellIs" dxfId="136" priority="1" operator="equal">
      <formula>"B"</formula>
    </cfRule>
    <cfRule type="cellIs" dxfId="136" priority="2" operator="equal">
      <formula>"AL"</formula>
    </cfRule>
    <cfRule type="cellIs" dxfId="137" priority="3" operator="equal">
      <formula>"DM"</formula>
    </cfRule>
    <cfRule type="cellIs" dxfId="138" priority="4" operator="equal">
      <formula>"CS1"</formula>
    </cfRule>
    <cfRule type="cellIs" dxfId="139" priority="5" operator="equal">
      <formula>"CS2"</formula>
    </cfRule>
    <cfRule type="cellIs" dxfId="140" priority="6" operator="equal">
      <formula>"SB1"</formula>
    </cfRule>
    <cfRule type="cellIs" dxfId="141" priority="7" operator="equal">
      <formula>"SB2"</formula>
    </cfRule>
    <cfRule type="cellIs" dxfId="142" priority="8" operator="equal">
      <formula>"AE"</formula>
    </cfRule>
  </conditionalFormatting>
  <conditionalFormatting sqref="J4:J34 AA4:AA34 C5:E34 F5:F7 G5:I34 K5:Z34 AB5:AF34 AG5:AG29 F9:F34 AG31:AG34">
    <cfRule type="cellIs" dxfId="136" priority="10" operator="equal">
      <formula>"DB"</formula>
    </cfRule>
    <cfRule type="containsText" dxfId="143" priority="11" operator="between" text="$AM">
      <formula>NOT(ISERROR(SEARCH("$AM",C4)))</formula>
    </cfRule>
    <cfRule type="containsText" dxfId="144" priority="12" operator="between" text="$PM">
      <formula>NOT(ISERROR(SEARCH("$PM",C4)))</formula>
    </cfRule>
    <cfRule type="containsText" dxfId="145" priority="13" operator="between" text="$L">
      <formula>NOT(ISERROR(SEARCH("$L",C4)))</formula>
    </cfRule>
    <cfRule type="containsText" dxfId="146" priority="14" operator="between" text="$BTP">
      <formula>NOT(ISERROR(SEARCH("$BTP",C4)))</formula>
    </cfRule>
    <cfRule type="containsText" dxfId="147" priority="15" operator="between" text="$M">
      <formula>NOT(ISERROR(SEARCH("$M",C4)))</formula>
    </cfRule>
    <cfRule type="containsText" dxfId="148" priority="17" operator="between" text="$N">
      <formula>NOT(ISERROR(SEARCH("$N",C4)))</formula>
    </cfRule>
    <cfRule type="containsText" dxfId="149" priority="18" operator="between" text="$FC">
      <formula>NOT(ISERROR(SEARCH("$FC",C4)))</formula>
    </cfRule>
    <cfRule type="containsText" dxfId="150" priority="19" operator="between" text="OAL">
      <formula>NOT(ISERROR(SEARCH("OAL",C4)))</formula>
    </cfRule>
    <cfRule type="containsText" dxfId="151" priority="20" operator="between" text="S+">
      <formula>NOT(ISERROR(SEARCH("S+",C4)))</formula>
    </cfRule>
    <cfRule type="containsText" dxfId="152" priority="21" operator="between" text="EX-D">
      <formula>NOT(ISERROR(SEARCH("EX-D",C4)))</formula>
    </cfRule>
  </conditionalFormatting>
  <conditionalFormatting sqref="J4:J32 C5:E32 F5:F7 G5:I32 K5:L28 M5:M20 N5:N28 O5:O23 P5:P15 Q5:R10 S5:S33 T5:T28 U5:U6 V5:V19 W5:Y27 Z5:Z20 AA5:AB27 AC5:AC28 AD5:AF27 AG5:AG19 U8:U27 F9:F32 Q12 R12:R27 Q14:Q20 P17:P28 V21:V27 M22:M30 Q22:Q28 Z22:Z27 AG22:AG27 O26:O28 U29 AD29:AF29 K30:L30 N30:O30 P30:P31 V30:V32 Z30 U31 X31 R32 T32 Y32:AF32">
    <cfRule type="containsText" dxfId="153" priority="22" operator="between" text="VACC">
      <formula>NOT(ISERROR(SEARCH("VACC",C4)))</formula>
    </cfRule>
  </conditionalFormatting>
  <conditionalFormatting sqref="BO5:BP34">
    <cfRule type="cellIs" dxfId="154" priority="9" operator="lessThan">
      <formula>1</formula>
    </cfRule>
  </conditionalFormatting>
  <dataValidations count="2">
    <dataValidation type="list" allowBlank="1" sqref="C5:F5 H5:O5 Q5 S5:AA5 AC5:AF5 C6:AG6 C7:N7 P7 R7:AG7 C8:D8 G8:AG8 C9:AG9 M10:P10 R10:AG10 M11 P11:Q11 S11 U11:AG11 D12:AG12 C13:P13 R13:AG13 C14:H14 J14 L14:M14 O14:P14 S14 U14:Y14 AA14 AC14:AE14 AG14 D15:G15 I15:K15 M15:N15 Q15:AG15 C16:F16 H16:M16 O16:S16 U16 W16:AA16 AC16:AG16 C17:E17 G17 I17:Q17 T17:W17 Y17:AC17 AE17:AG17 C18:K18 M18 P18:AG18 C19 F19 H19 J19:AD19 AF19:AG19 C20:F20 H20:T20 AA20:AF20 C21 E21 G21:H21 K21:L21 N21:Q21 S21:U21 AB21:AD21 AF21:AG21 C22:F22 H22:O22 Q22:Y22 AA22:AG22 C23 E23:H23 J23:L23 N23:P23 R23:AG23 C24:W24 Y24:AC24 AE24:AG24 C25:G25 J25:R25 T25:Z25 AC25:AG25 C26:I26 L26:AG26 C27:D27 F27:Q27 T27 V27 X27:AG27 C28:Q28 S28:AA28 AC28:AG28 C29:D29 F29:N29 Q29 S29 U29:W29 Y29:AG29 C30:P30 R30 T30 V30:W30 Y30:AF30 C31:E31 I31:J31 L31:R31 T31:U31 W31:Y31 AA31:AG31 C32:D32 G32 J32:W32 C33:R33 T33:W33 C34:AG34 Y32:AG33 C10:E11 H10:K11 W20:Y21" showDropDown="1">
      <formula1>'Setting key Duty'!$B$7:$B$56</formula1>
    </dataValidation>
    <dataValidation type="list" allowBlank="1" sqref="C35:AG41" showDropDown="1">
      <formula1>'Setting key Duty'!$B$7:$B$23</formula1>
    </dataValidation>
  </dataValidations>
  <pageMargins left="0.75" right="0.75" top="1" bottom="1" header="0.5" footer="0.5"/>
  <headerFooter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P37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10.6285714285714" customWidth="1"/>
    <col min="13" max="17" width="9.24761904761905" customWidth="1"/>
    <col min="18" max="18" width="10.3809523809524" customWidth="1"/>
    <col min="19" max="29" width="9.24761904761905" customWidth="1"/>
    <col min="30" max="30" width="9.38095238095238" customWidth="1"/>
    <col min="31" max="31" width="10.5047619047619" customWidth="1"/>
    <col min="32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0</v>
      </c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 t="s">
        <v>599</v>
      </c>
      <c r="D2" s="132" t="s">
        <v>442</v>
      </c>
      <c r="E2" s="131" t="s">
        <v>600</v>
      </c>
      <c r="F2" s="131"/>
      <c r="G2" s="209"/>
      <c r="H2" s="209"/>
      <c r="I2" s="131" t="s">
        <v>601</v>
      </c>
      <c r="J2" s="131" t="s">
        <v>602</v>
      </c>
      <c r="K2" s="131" t="s">
        <v>603</v>
      </c>
      <c r="L2" s="131" t="s">
        <v>442</v>
      </c>
      <c r="M2" s="131" t="s">
        <v>604</v>
      </c>
      <c r="N2" s="131" t="s">
        <v>605</v>
      </c>
      <c r="O2" s="209"/>
      <c r="P2" s="131" t="s">
        <v>606</v>
      </c>
      <c r="Q2" s="131"/>
      <c r="R2" s="131" t="s">
        <v>607</v>
      </c>
      <c r="S2" s="131" t="s">
        <v>608</v>
      </c>
      <c r="T2" s="131" t="s">
        <v>609</v>
      </c>
      <c r="U2" s="131"/>
      <c r="V2" s="132"/>
      <c r="W2" s="131" t="s">
        <v>610</v>
      </c>
      <c r="X2" s="131" t="s">
        <v>611</v>
      </c>
      <c r="Y2" s="132"/>
      <c r="Z2" s="131" t="s">
        <v>612</v>
      </c>
      <c r="AA2" s="131" t="s">
        <v>613</v>
      </c>
      <c r="AB2" s="209"/>
      <c r="AC2" s="624"/>
      <c r="AD2" s="131" t="s">
        <v>614</v>
      </c>
      <c r="AE2" s="131" t="s">
        <v>615</v>
      </c>
      <c r="AF2" s="133" t="s">
        <v>616</v>
      </c>
      <c r="AG2" s="133" t="s">
        <v>616</v>
      </c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45139</v>
      </c>
      <c r="D3" s="140">
        <f>C3+1</f>
        <v>45140</v>
      </c>
      <c r="E3" s="140">
        <f>D3+1</f>
        <v>45141</v>
      </c>
      <c r="F3" s="140">
        <f>E3+1</f>
        <v>45142</v>
      </c>
      <c r="G3" s="140">
        <f>F3+1</f>
        <v>45143</v>
      </c>
      <c r="H3" s="140">
        <f>G3+1</f>
        <v>45144</v>
      </c>
      <c r="I3" s="140">
        <f>H3+1</f>
        <v>45145</v>
      </c>
      <c r="J3" s="140">
        <f>I3+1</f>
        <v>45146</v>
      </c>
      <c r="K3" s="140">
        <f>J3+1</f>
        <v>45147</v>
      </c>
      <c r="L3" s="140">
        <f>K3+1</f>
        <v>45148</v>
      </c>
      <c r="M3" s="140">
        <f>L3+1</f>
        <v>45149</v>
      </c>
      <c r="N3" s="140">
        <f>M3+1</f>
        <v>45150</v>
      </c>
      <c r="O3" s="140">
        <f>N3+1</f>
        <v>45151</v>
      </c>
      <c r="P3" s="140">
        <f>O3+1</f>
        <v>45152</v>
      </c>
      <c r="Q3" s="140">
        <f>P3+1</f>
        <v>45153</v>
      </c>
      <c r="R3" s="140">
        <f>Q3+1</f>
        <v>45154</v>
      </c>
      <c r="S3" s="140">
        <f>R3+1</f>
        <v>45155</v>
      </c>
      <c r="T3" s="140">
        <f>S3+1</f>
        <v>45156</v>
      </c>
      <c r="U3" s="140">
        <f>T3+1</f>
        <v>45157</v>
      </c>
      <c r="V3" s="140">
        <f>U3+1</f>
        <v>45158</v>
      </c>
      <c r="W3" s="140">
        <f>V3+1</f>
        <v>45159</v>
      </c>
      <c r="X3" s="140">
        <f>W3+1</f>
        <v>45160</v>
      </c>
      <c r="Y3" s="140">
        <f>X3+1</f>
        <v>45161</v>
      </c>
      <c r="Z3" s="140">
        <f>Y3+1</f>
        <v>45162</v>
      </c>
      <c r="AA3" s="140">
        <f>Z3+1</f>
        <v>45163</v>
      </c>
      <c r="AB3" s="140">
        <f>AA3+1</f>
        <v>45164</v>
      </c>
      <c r="AC3" s="140">
        <f>AB3+1</f>
        <v>45165</v>
      </c>
      <c r="AD3" s="140">
        <f>AC3+1</f>
        <v>45166</v>
      </c>
      <c r="AE3" s="140">
        <f>AD3+1</f>
        <v>45167</v>
      </c>
      <c r="AF3" s="140">
        <f>AE3+1</f>
        <v>45168</v>
      </c>
      <c r="AG3" s="140">
        <f>AF3+1</f>
        <v>45169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Tue</v>
      </c>
      <c r="D4" s="147" t="str">
        <f>TEXT(D3,"ddd")</f>
        <v>Wed</v>
      </c>
      <c r="E4" s="147" t="str">
        <f>TEXT(E3,"ddd")</f>
        <v>Thu</v>
      </c>
      <c r="F4" s="147" t="str">
        <f>TEXT(F3,"ddd")</f>
        <v>Fri</v>
      </c>
      <c r="G4" s="147" t="str">
        <f>TEXT(G3,"ddd")</f>
        <v>Sat</v>
      </c>
      <c r="H4" s="147" t="str">
        <f>TEXT(H3,"ddd")</f>
        <v>Sun</v>
      </c>
      <c r="I4" s="147" t="str">
        <f>TEXT(I3,"ddd")</f>
        <v>Mon</v>
      </c>
      <c r="J4" s="147" t="str">
        <f>TEXT(J3,"ddd")</f>
        <v>Tue</v>
      </c>
      <c r="K4" s="147" t="str">
        <f>TEXT(K3,"ddd")</f>
        <v>Wed</v>
      </c>
      <c r="L4" s="147" t="str">
        <f>TEXT(L3,"ddd")</f>
        <v>Thu</v>
      </c>
      <c r="M4" s="147" t="str">
        <f>TEXT(M3,"ddd")</f>
        <v>Fri</v>
      </c>
      <c r="N4" s="147" t="str">
        <f>TEXT(N3,"ddd")</f>
        <v>Sat</v>
      </c>
      <c r="O4" s="147" t="str">
        <f>TEXT(O3,"ddd")</f>
        <v>Sun</v>
      </c>
      <c r="P4" s="147" t="str">
        <f>TEXT(P3,"ddd")</f>
        <v>Mon</v>
      </c>
      <c r="Q4" s="147" t="str">
        <f>TEXT(Q3,"ddd")</f>
        <v>Tue</v>
      </c>
      <c r="R4" s="147" t="str">
        <f>TEXT(R3,"ddd")</f>
        <v>Wed</v>
      </c>
      <c r="S4" s="147" t="str">
        <f>TEXT(S3,"ddd")</f>
        <v>Thu</v>
      </c>
      <c r="T4" s="147" t="str">
        <f>TEXT(T3,"ddd")</f>
        <v>Fri</v>
      </c>
      <c r="U4" s="147" t="str">
        <f>TEXT(U3,"ddd")</f>
        <v>Sat</v>
      </c>
      <c r="V4" s="147" t="str">
        <f>TEXT(V3,"ddd")</f>
        <v>Sun</v>
      </c>
      <c r="W4" s="147" t="str">
        <f>TEXT(W3,"ddd")</f>
        <v>Mon</v>
      </c>
      <c r="X4" s="147" t="str">
        <f>TEXT(X3,"ddd")</f>
        <v>Tue</v>
      </c>
      <c r="Y4" s="147" t="str">
        <f>TEXT(Y3,"ddd")</f>
        <v>Wed</v>
      </c>
      <c r="Z4" s="147" t="str">
        <f>TEXT(Z3,"ddd")</f>
        <v>Thu</v>
      </c>
      <c r="AA4" s="147" t="str">
        <f>TEXT(AA3,"ddd")</f>
        <v>Fri</v>
      </c>
      <c r="AB4" s="147" t="str">
        <f>TEXT(AB3,"ddd")</f>
        <v>Sat</v>
      </c>
      <c r="AC4" s="147" t="str">
        <f>TEXT(AC3,"ddd")</f>
        <v>Sun</v>
      </c>
      <c r="AD4" s="147" t="str">
        <f>TEXT(AD3,"ddd")</f>
        <v>Mon</v>
      </c>
      <c r="AE4" s="147" t="str">
        <f>TEXT(AE3,"ddd")</f>
        <v>Tue</v>
      </c>
      <c r="AF4" s="147" t="str">
        <f>TEXT(AF3,"ddd")</f>
        <v>Wed</v>
      </c>
      <c r="AG4" s="147" t="str">
        <f>TEXT(AG3,"ddd")</f>
        <v>Thu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14" t="s">
        <v>78</v>
      </c>
      <c r="C5" s="155" t="s">
        <v>48</v>
      </c>
      <c r="D5" s="155"/>
      <c r="F5" s="155"/>
      <c r="G5" s="164" t="s">
        <v>44</v>
      </c>
      <c r="H5" s="155"/>
      <c r="I5" s="186"/>
      <c r="J5" s="155"/>
      <c r="K5" s="155"/>
      <c r="L5" s="155"/>
      <c r="M5" s="155"/>
      <c r="N5" s="186" t="s">
        <v>48</v>
      </c>
      <c r="O5" s="186"/>
      <c r="P5" s="155" t="s">
        <v>48</v>
      </c>
      <c r="Q5" s="20"/>
      <c r="R5" s="155" t="s">
        <v>45</v>
      </c>
      <c r="S5" s="186"/>
      <c r="T5" s="20"/>
      <c r="U5" s="186" t="s">
        <v>44</v>
      </c>
      <c r="V5" s="186"/>
      <c r="W5" s="155" t="s">
        <v>44</v>
      </c>
      <c r="Y5" s="155"/>
      <c r="Z5" s="155"/>
      <c r="AA5" s="155" t="s">
        <v>45</v>
      </c>
      <c r="AB5" s="155"/>
      <c r="AC5" s="20"/>
      <c r="AE5" s="155" t="s">
        <v>45</v>
      </c>
      <c r="AG5" s="186" t="s">
        <v>48</v>
      </c>
      <c r="AH5" s="157">
        <f>COUNTIF($C5:$AE5,AH$4)</f>
        <v>3</v>
      </c>
      <c r="AI5" s="158">
        <f>COUNTIF($C5:$AE5,AI$4)</f>
        <v>3</v>
      </c>
      <c r="AJ5" s="157">
        <f>COUNTIF($C5:$AE5,AJ$4)</f>
        <v>3</v>
      </c>
      <c r="AK5" s="159">
        <f>COUNTIF($C5:$AE5,AK$4)</f>
        <v>0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9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COUNTIF(AG5:AH5,"*$N*")</f>
        <v>0</v>
      </c>
      <c r="BG5" s="159">
        <f>COUNTIF(AG5:AH5,"*$PM*")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601" t="s">
        <v>595</v>
      </c>
      <c r="C6" s="155" t="s">
        <v>375</v>
      </c>
      <c r="D6" s="155" t="s">
        <v>375</v>
      </c>
      <c r="E6" s="155" t="s">
        <v>564</v>
      </c>
      <c r="G6" s="20"/>
      <c r="H6" s="155" t="s">
        <v>62</v>
      </c>
      <c r="J6" s="155" t="s">
        <v>62</v>
      </c>
      <c r="K6" s="186"/>
      <c r="L6" s="186"/>
      <c r="M6" s="155" t="s">
        <v>56</v>
      </c>
      <c r="N6" s="186"/>
      <c r="O6" s="186" t="s">
        <v>62</v>
      </c>
      <c r="P6" s="155"/>
      <c r="Q6" s="155" t="s">
        <v>617</v>
      </c>
      <c r="R6" s="155"/>
      <c r="S6" s="155" t="s">
        <v>618</v>
      </c>
      <c r="T6" s="20"/>
      <c r="U6" s="186"/>
      <c r="V6" s="155"/>
      <c r="W6" s="155"/>
      <c r="X6" s="155" t="s">
        <v>619</v>
      </c>
      <c r="Z6" s="155" t="s">
        <v>620</v>
      </c>
      <c r="AA6" s="155" t="s">
        <v>621</v>
      </c>
      <c r="AB6" s="155"/>
      <c r="AC6" s="155"/>
      <c r="AD6" s="155" t="s">
        <v>622</v>
      </c>
      <c r="AF6" s="556" t="s">
        <v>255</v>
      </c>
      <c r="AG6" s="618" t="s">
        <v>255</v>
      </c>
      <c r="AH6" s="157">
        <f>COUNTIF($C6:$AE6,AH$4)</f>
        <v>0</v>
      </c>
      <c r="AI6" s="158">
        <f>COUNTIF($C6:$AE6,AI$4)</f>
        <v>0</v>
      </c>
      <c r="AJ6" s="157">
        <f>COUNTIF($C6:$AE6,AJ$4)</f>
        <v>0</v>
      </c>
      <c r="AK6" s="159">
        <f>COUNTIF($C6:$AE6,AK$4)</f>
        <v>0</v>
      </c>
      <c r="AL6" s="159">
        <f>COUNTIF($C6:$AE6,AL$4)</f>
        <v>1</v>
      </c>
      <c r="AM6" s="159">
        <f>COUNTIF($C6:$AE6,AM$4)</f>
        <v>3</v>
      </c>
      <c r="AN6" s="159">
        <f>COUNTIF($C6:$AE6,AN$4)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3</v>
      </c>
      <c r="AV6" s="104">
        <f>BF6+BG6+BI6+BD6+BB6+AZ6+BK6</f>
        <v>7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COUNTIF(C6:AE6,"*BRT*")</f>
        <v>0</v>
      </c>
      <c r="AZ6" s="159">
        <f>COUNTIF(A6:AH6,"*$BTP*")</f>
        <v>1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1</v>
      </c>
      <c r="BE6" s="159">
        <f>BD6*('Setting key Duty'!$I$8+'Setting key Duty'!$I$9+'Setting key Duty'!$I$12)</f>
        <v>0.5625</v>
      </c>
      <c r="BF6" s="159">
        <f>COUNTIF(AF6:AH6,"*$N*")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5</v>
      </c>
      <c r="BJ6" s="159">
        <f>BI6*('Setting key Duty'!$I$12+'Setting key Duty'!$I$8)</f>
        <v>2.1875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COUNTIF($C6:$AE6,BM$4)</f>
        <v>0</v>
      </c>
      <c r="BN6" s="159">
        <f>COUNTIF($C6:$AE6,BN$4)</f>
        <v>0</v>
      </c>
      <c r="BO6" s="159">
        <f>COUNTIF($C6:$AE6,BO$4)</f>
        <v>0</v>
      </c>
      <c r="BP6" s="160"/>
    </row>
    <row r="7" ht="19.5" customHeight="1" spans="1:68">
      <c r="A7" s="19"/>
      <c r="B7" s="92" t="s">
        <v>413</v>
      </c>
      <c r="C7" s="155" t="s">
        <v>623</v>
      </c>
      <c r="D7" s="155"/>
      <c r="E7" s="155"/>
      <c r="F7" s="155" t="s">
        <v>62</v>
      </c>
      <c r="G7" s="155"/>
      <c r="H7" s="186" t="s">
        <v>120</v>
      </c>
      <c r="I7" s="155"/>
      <c r="J7" s="155"/>
      <c r="K7" s="155"/>
      <c r="L7" s="155"/>
      <c r="M7" s="155"/>
      <c r="N7" s="155"/>
      <c r="O7" s="155" t="s">
        <v>50</v>
      </c>
      <c r="P7" s="155"/>
      <c r="Q7" s="155" t="s">
        <v>624</v>
      </c>
      <c r="S7" s="186" t="s">
        <v>50</v>
      </c>
      <c r="U7" s="155"/>
      <c r="V7" s="186" t="s">
        <v>44</v>
      </c>
      <c r="W7" s="20"/>
      <c r="X7" s="155" t="s">
        <v>625</v>
      </c>
      <c r="Y7" s="155"/>
      <c r="Z7" s="186" t="s">
        <v>62</v>
      </c>
      <c r="AA7" s="186"/>
      <c r="AB7" s="186" t="s">
        <v>50</v>
      </c>
      <c r="AC7" s="186"/>
      <c r="AD7" s="155" t="s">
        <v>50</v>
      </c>
      <c r="AE7" s="155"/>
      <c r="AF7" s="556" t="s">
        <v>255</v>
      </c>
      <c r="AG7" s="618" t="s">
        <v>255</v>
      </c>
      <c r="AH7" s="157">
        <f>COUNTIF($C7:$AE7,AH$4)</f>
        <v>0</v>
      </c>
      <c r="AI7" s="158">
        <f>COUNTIF($C7:$AE7,AI$4)</f>
        <v>1</v>
      </c>
      <c r="AJ7" s="157">
        <f>COUNTIF($C7:$AE7,AJ$4)</f>
        <v>0</v>
      </c>
      <c r="AK7" s="159">
        <f>COUNTIF($C7:$AE7,AK$4)</f>
        <v>4</v>
      </c>
      <c r="AL7" s="159">
        <f>COUNTIF($C7:$AE7,AL$4)</f>
        <v>0</v>
      </c>
      <c r="AM7" s="159">
        <f>COUNTIF($C7:$AE7,AM$4)</f>
        <v>2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7</v>
      </c>
      <c r="AV7" s="104">
        <f>BF7+BG7+BI7+BD7+BB7+AZ7+BK7</f>
        <v>3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1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3</v>
      </c>
      <c r="BJ7" s="159">
        <f>BI7*('Setting key Duty'!$I$12+'Setting key Duty'!$I$8)</f>
        <v>1.3125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9.5" customHeight="1" spans="1:68">
      <c r="A8" s="19"/>
      <c r="B8" s="14" t="s">
        <v>555</v>
      </c>
      <c r="C8" s="186" t="s">
        <v>89</v>
      </c>
      <c r="D8" s="186" t="s">
        <v>89</v>
      </c>
      <c r="E8" s="186" t="s">
        <v>89</v>
      </c>
      <c r="F8" s="155" t="s">
        <v>56</v>
      </c>
      <c r="G8" s="186" t="s">
        <v>89</v>
      </c>
      <c r="H8" s="186" t="s">
        <v>89</v>
      </c>
      <c r="I8" s="155" t="s">
        <v>56</v>
      </c>
      <c r="J8" s="186" t="s">
        <v>89</v>
      </c>
      <c r="K8" s="186" t="s">
        <v>89</v>
      </c>
      <c r="L8" s="186" t="s">
        <v>89</v>
      </c>
      <c r="M8" s="186" t="s">
        <v>89</v>
      </c>
      <c r="N8" s="186" t="s">
        <v>89</v>
      </c>
      <c r="O8" s="186" t="s">
        <v>89</v>
      </c>
      <c r="P8" s="186" t="s">
        <v>89</v>
      </c>
      <c r="Q8" s="186" t="s">
        <v>89</v>
      </c>
      <c r="R8" s="186" t="s">
        <v>89</v>
      </c>
      <c r="S8" s="186" t="s">
        <v>89</v>
      </c>
      <c r="T8" s="155" t="s">
        <v>56</v>
      </c>
      <c r="U8" s="186" t="s">
        <v>89</v>
      </c>
      <c r="V8" s="186" t="s">
        <v>89</v>
      </c>
      <c r="X8" s="155" t="s">
        <v>56</v>
      </c>
      <c r="Y8" s="186" t="s">
        <v>89</v>
      </c>
      <c r="Z8" s="186" t="s">
        <v>56</v>
      </c>
      <c r="AA8" s="186" t="s">
        <v>89</v>
      </c>
      <c r="AB8" s="186" t="s">
        <v>89</v>
      </c>
      <c r="AC8" s="186" t="s">
        <v>89</v>
      </c>
      <c r="AD8" s="186" t="s">
        <v>56</v>
      </c>
      <c r="AE8" s="186" t="s">
        <v>89</v>
      </c>
      <c r="AF8" s="186" t="s">
        <v>56</v>
      </c>
      <c r="AG8" s="186" t="s">
        <v>56</v>
      </c>
      <c r="AH8" s="157">
        <f>COUNTIF($C8:$AE8,AH$4)</f>
        <v>0</v>
      </c>
      <c r="AI8" s="158">
        <f>COUNTIF($C8:$AE8,AI$4)</f>
        <v>0</v>
      </c>
      <c r="AJ8" s="157">
        <f>COUNTIF($C8:$AE8,AJ$4)</f>
        <v>0</v>
      </c>
      <c r="AK8" s="159">
        <f>COUNTIF($C8:$AE8,AK$4)</f>
        <v>0</v>
      </c>
      <c r="AL8" s="159">
        <f>COUNTIF($C8:$AE8,AL$4)</f>
        <v>6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0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COUNTIF(AF8:AH8,"*$N*")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19.5" customHeight="1" spans="1:68">
      <c r="A9" s="19"/>
      <c r="B9" s="96" t="s">
        <v>556</v>
      </c>
      <c r="C9" s="620" t="s">
        <v>45</v>
      </c>
      <c r="D9" s="155"/>
      <c r="E9" s="186" t="s">
        <v>44</v>
      </c>
      <c r="F9" s="155"/>
      <c r="G9" s="155"/>
      <c r="H9" s="155"/>
      <c r="I9" s="186" t="s">
        <v>45</v>
      </c>
      <c r="J9" s="190"/>
      <c r="K9" s="620" t="s">
        <v>45</v>
      </c>
      <c r="M9" s="155"/>
      <c r="N9" s="155"/>
      <c r="O9" s="186" t="s">
        <v>44</v>
      </c>
      <c r="P9" s="155"/>
      <c r="Q9" s="186" t="s">
        <v>56</v>
      </c>
      <c r="R9" s="155"/>
      <c r="S9" s="186" t="s">
        <v>44</v>
      </c>
      <c r="U9" s="186" t="s">
        <v>48</v>
      </c>
      <c r="W9" s="164"/>
      <c r="Y9" s="155" t="s">
        <v>45</v>
      </c>
      <c r="Z9" s="556" t="s">
        <v>626</v>
      </c>
      <c r="AA9" s="155"/>
      <c r="AB9" s="155"/>
      <c r="AC9" s="155" t="s">
        <v>48</v>
      </c>
      <c r="AD9" s="186"/>
      <c r="AE9" s="186"/>
      <c r="AF9" s="556" t="s">
        <v>255</v>
      </c>
      <c r="AG9" s="556" t="s">
        <v>255</v>
      </c>
      <c r="AH9" s="157">
        <f>COUNTIF($C9:$AE9,AH$4)</f>
        <v>2</v>
      </c>
      <c r="AI9" s="158">
        <f>COUNTIF($C9:$AE9,AI$4)</f>
        <v>3</v>
      </c>
      <c r="AJ9" s="157">
        <f>COUNTIF($C9:$AE9,AJ$4)</f>
        <v>4</v>
      </c>
      <c r="AK9" s="159">
        <f>COUNTIF($C9:$AE9,AK$4)</f>
        <v>0</v>
      </c>
      <c r="AL9" s="159">
        <f>COUNTIF($C9:$AE9,AL$4)</f>
        <v>1</v>
      </c>
      <c r="AM9" s="159">
        <f>COUNTIF($C9:$AE9,AM$4)</f>
        <v>0</v>
      </c>
      <c r="AN9" s="159">
        <f>COUNTIF($C9:$AE9,AN$4)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9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0</v>
      </c>
      <c r="BP9" s="160"/>
    </row>
    <row r="10" ht="19.5" customHeight="1" spans="1:68">
      <c r="A10" s="19"/>
      <c r="B10" s="14" t="s">
        <v>558</v>
      </c>
      <c r="C10" s="155" t="s">
        <v>627</v>
      </c>
      <c r="D10" s="186" t="s">
        <v>62</v>
      </c>
      <c r="E10" s="155"/>
      <c r="F10" s="155"/>
      <c r="G10" s="155" t="s">
        <v>50</v>
      </c>
      <c r="H10" s="186"/>
      <c r="I10" s="186" t="s">
        <v>62</v>
      </c>
      <c r="K10" s="155"/>
      <c r="L10" s="186" t="s">
        <v>45</v>
      </c>
      <c r="M10" s="186"/>
      <c r="N10" s="155"/>
      <c r="O10" s="575" t="s">
        <v>45</v>
      </c>
      <c r="P10" s="155"/>
      <c r="Q10" s="155" t="s">
        <v>628</v>
      </c>
      <c r="R10" s="20"/>
      <c r="S10" s="155" t="s">
        <v>629</v>
      </c>
      <c r="T10" s="155" t="s">
        <v>50</v>
      </c>
      <c r="U10" s="164"/>
      <c r="V10" s="186" t="s">
        <v>50</v>
      </c>
      <c r="W10" s="20"/>
      <c r="Y10" s="186" t="s">
        <v>62</v>
      </c>
      <c r="Z10" s="155"/>
      <c r="AA10" s="155" t="s">
        <v>50</v>
      </c>
      <c r="AB10" s="186"/>
      <c r="AC10" s="186" t="s">
        <v>45</v>
      </c>
      <c r="AD10" s="155"/>
      <c r="AE10" s="20"/>
      <c r="AF10" s="556" t="s">
        <v>255</v>
      </c>
      <c r="AG10" s="618" t="s">
        <v>255</v>
      </c>
      <c r="AH10" s="157">
        <f>COUNTIF($C10:$AE10,AH$4)</f>
        <v>0</v>
      </c>
      <c r="AI10" s="158">
        <f>COUNTIF($C10:$AE10,AI$4)</f>
        <v>0</v>
      </c>
      <c r="AJ10" s="157">
        <f>COUNTIF($C10:$AE10,AJ$4)</f>
        <v>3</v>
      </c>
      <c r="AK10" s="159">
        <f>COUNTIF($C10:$AE10,AK$4)</f>
        <v>4</v>
      </c>
      <c r="AL10" s="159">
        <f>COUNTIF($C10:$AE10,AL$4)</f>
        <v>0</v>
      </c>
      <c r="AM10" s="159">
        <f>COUNTIF($C10:$AE10,AM$4)</f>
        <v>3</v>
      </c>
      <c r="AN10" s="159">
        <f>COUNTIF($C10:$AE10,AN$4)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10</v>
      </c>
      <c r="AV10" s="104">
        <f>BF10+BG10+BI10+BD10+BB10+AZ10+BK10</f>
        <v>3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3</v>
      </c>
      <c r="BJ10" s="159">
        <f>BI10*('Setting key Duty'!$I$12+'Setting key Duty'!$I$8)</f>
        <v>1.3125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162" t="s">
        <v>630</v>
      </c>
      <c r="C11" s="155"/>
      <c r="D11" s="155" t="s">
        <v>56</v>
      </c>
      <c r="F11" s="155" t="s">
        <v>631</v>
      </c>
      <c r="G11" s="155" t="s">
        <v>56</v>
      </c>
      <c r="H11" s="186"/>
      <c r="I11" s="155" t="s">
        <v>632</v>
      </c>
      <c r="J11" s="186" t="s">
        <v>56</v>
      </c>
      <c r="K11" s="186"/>
      <c r="L11" s="186"/>
      <c r="M11" s="164"/>
      <c r="O11" s="155"/>
      <c r="P11" s="155" t="s">
        <v>633</v>
      </c>
      <c r="Q11" s="186"/>
      <c r="R11" s="186" t="s">
        <v>56</v>
      </c>
      <c r="S11" s="164" t="s">
        <v>42</v>
      </c>
      <c r="T11" s="164"/>
      <c r="U11" s="20"/>
      <c r="W11" s="155" t="s">
        <v>56</v>
      </c>
      <c r="Y11" s="155" t="s">
        <v>56</v>
      </c>
      <c r="Z11" s="20"/>
      <c r="AB11" s="186" t="s">
        <v>62</v>
      </c>
      <c r="AC11" s="186"/>
      <c r="AD11" s="155"/>
      <c r="AE11" s="186" t="s">
        <v>56</v>
      </c>
      <c r="AF11" s="164"/>
      <c r="AG11" s="164"/>
      <c r="AH11" s="157">
        <f>COUNTIF($C11:$AE11,AH$4)</f>
        <v>0</v>
      </c>
      <c r="AI11" s="158">
        <f>COUNTIF($C11:$AE11,AI$4)</f>
        <v>0</v>
      </c>
      <c r="AJ11" s="157">
        <f>COUNTIF($C11:$AE11,AJ$4)</f>
        <v>0</v>
      </c>
      <c r="AK11" s="159">
        <f>COUNTIF($C11:$AE11,AK$4)</f>
        <v>0</v>
      </c>
      <c r="AL11" s="159">
        <f>COUNTIF($C11:$AE11,AL$4)</f>
        <v>7</v>
      </c>
      <c r="AM11" s="159">
        <f>COUNTIF($C11:$AE11,AM$4)</f>
        <v>1</v>
      </c>
      <c r="AN11" s="159">
        <f>COUNTIF($C11:$AE11,AN$4)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1</v>
      </c>
      <c r="AV11" s="104">
        <f>BF11+BG11+BI11+BD11+BB11+AZ11+BK11</f>
        <v>3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COUNTIF(C11:AE11,"*BRT*")</f>
        <v>0</v>
      </c>
      <c r="AZ11" s="159">
        <f>COUNTIF(A11:AH11,"*$BTP*")</f>
        <v>1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1</v>
      </c>
      <c r="BE11" s="159">
        <f>BD11*('Setting key Duty'!$I$8+'Setting key Duty'!$I$9+'Setting key Duty'!$I$12)</f>
        <v>0.5625</v>
      </c>
      <c r="BF11" s="159">
        <f>COUNTIF(AF11:AH11,"*$N*")</f>
        <v>0</v>
      </c>
      <c r="BG11" s="159">
        <f>COUNTIF(AF11:AH11,"*$PM*")</f>
        <v>0</v>
      </c>
      <c r="BH11" s="159">
        <f>BG11*('Setting key Duty'!$I$9)</f>
        <v>0</v>
      </c>
      <c r="BI11" s="159">
        <f>COUNTIF(A11:AH11,"*$AM*")</f>
        <v>1</v>
      </c>
      <c r="BJ11" s="159">
        <f>BI11*('Setting key Duty'!$I$12+'Setting key Duty'!$I$8)</f>
        <v>0.4375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COUNTIF($C11:$AE11,BM$4)</f>
        <v>0</v>
      </c>
      <c r="BN11" s="159">
        <f>COUNTIF($C11:$AE11,BN$4)</f>
        <v>0</v>
      </c>
      <c r="BO11" s="159">
        <f>COUNTIF($C11:$AE11,BO$4)</f>
        <v>0</v>
      </c>
      <c r="BP11" s="160"/>
    </row>
    <row r="12" ht="19.5" customHeight="1" spans="1:68">
      <c r="A12" s="19"/>
      <c r="B12" s="94" t="s">
        <v>338</v>
      </c>
      <c r="C12" s="186" t="s">
        <v>62</v>
      </c>
      <c r="D12" s="155"/>
      <c r="E12" s="575" t="s">
        <v>62</v>
      </c>
      <c r="G12" s="155" t="s">
        <v>62</v>
      </c>
      <c r="H12" s="186" t="s">
        <v>56</v>
      </c>
      <c r="I12" s="186"/>
      <c r="J12" s="155"/>
      <c r="K12" s="186" t="s">
        <v>62</v>
      </c>
      <c r="L12" s="186"/>
      <c r="M12" s="186"/>
      <c r="N12" s="186"/>
      <c r="O12" s="186"/>
      <c r="P12" s="186" t="s">
        <v>62</v>
      </c>
      <c r="R12" s="186" t="s">
        <v>62</v>
      </c>
      <c r="S12" s="186" t="s">
        <v>56</v>
      </c>
      <c r="T12" s="186"/>
      <c r="U12" s="155" t="s">
        <v>62</v>
      </c>
      <c r="V12" s="186" t="s">
        <v>56</v>
      </c>
      <c r="W12" s="155"/>
      <c r="X12" s="186" t="s">
        <v>62</v>
      </c>
      <c r="Y12" s="155"/>
      <c r="AA12" s="186" t="s">
        <v>56</v>
      </c>
      <c r="AB12" s="155"/>
      <c r="AD12" s="186"/>
      <c r="AF12" s="186" t="s">
        <v>62</v>
      </c>
      <c r="AG12" s="20"/>
      <c r="AH12" s="157">
        <f>COUNTIF($C12:$AE12,AH$4)</f>
        <v>0</v>
      </c>
      <c r="AI12" s="158">
        <f>COUNTIF($C12:$AE12,AI$4)</f>
        <v>0</v>
      </c>
      <c r="AJ12" s="157">
        <f>COUNTIF($C12:$AE12,AJ$4)</f>
        <v>0</v>
      </c>
      <c r="AK12" s="159">
        <f>COUNTIF($C12:$AE12,AK$4)</f>
        <v>0</v>
      </c>
      <c r="AL12" s="159">
        <f>COUNTIF($C12:$AE12,AL$4)</f>
        <v>4</v>
      </c>
      <c r="AM12" s="159">
        <f>COUNTIF($C12:$AE12,AM$4)</f>
        <v>8</v>
      </c>
      <c r="AN12" s="159">
        <f>COUNTIF($C12:$AE12,AN$4)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8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COUNTIF(C12:AE12,"*BRT*")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COUNTIF(AF12:AH12,"*$N*")</f>
        <v>0</v>
      </c>
      <c r="BG12" s="159">
        <f>COUNTIF(AF12:AH12,"*$PM*")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COUNTIF(C12:AH12,"*$FC*")</f>
        <v>0</v>
      </c>
      <c r="BL12" s="159">
        <f>BK12*('Setting key Duty'!$J$11+'Setting key Duty'!$I$8)</f>
        <v>0</v>
      </c>
      <c r="BM12" s="159">
        <f>COUNTIF($C12:$AE12,BM$4)</f>
        <v>0</v>
      </c>
      <c r="BN12" s="159">
        <f>COUNTIF($C12:$AE12,BN$4)</f>
        <v>0</v>
      </c>
      <c r="BO12" s="159">
        <f>COUNTIF($C12:$AE12,BO$4)</f>
        <v>0</v>
      </c>
      <c r="BP12" s="160"/>
    </row>
    <row r="13" ht="19.5" customHeight="1" spans="1:68">
      <c r="A13" s="19"/>
      <c r="B13" s="14" t="s">
        <v>389</v>
      </c>
      <c r="C13" s="155"/>
      <c r="E13" s="155" t="s">
        <v>48</v>
      </c>
      <c r="F13" s="155"/>
      <c r="G13" s="186"/>
      <c r="H13" s="186"/>
      <c r="I13" s="164"/>
      <c r="J13" s="186"/>
      <c r="K13" s="186" t="s">
        <v>48</v>
      </c>
      <c r="L13" s="155"/>
      <c r="M13" s="20"/>
      <c r="N13" s="625"/>
      <c r="O13" s="186"/>
      <c r="P13" s="164"/>
      <c r="Q13" s="20"/>
      <c r="R13" s="186"/>
      <c r="S13" s="231" t="s">
        <v>45</v>
      </c>
      <c r="T13" s="186"/>
      <c r="U13" s="186"/>
      <c r="V13" s="155"/>
      <c r="W13" s="186" t="s">
        <v>48</v>
      </c>
      <c r="X13" s="186"/>
      <c r="Z13" s="155" t="s">
        <v>45</v>
      </c>
      <c r="AB13" s="186"/>
      <c r="AC13" s="155"/>
      <c r="AE13" s="20"/>
      <c r="AG13" s="186" t="s">
        <v>44</v>
      </c>
      <c r="AH13" s="157">
        <f>COUNTIF($C13:$AG13,AH$4)</f>
        <v>3</v>
      </c>
      <c r="AI13" s="158">
        <f>COUNTIF($C13:$AG13,AI$4)</f>
        <v>1</v>
      </c>
      <c r="AJ13" s="157">
        <f>COUNTIF($C13:$AG13,AJ$4)</f>
        <v>2</v>
      </c>
      <c r="AK13" s="159">
        <f>COUNTIF($C13:$AG13,AK$4)</f>
        <v>0</v>
      </c>
      <c r="AL13" s="159">
        <f>COUNTIF($C13:$AG13,AL$4)</f>
        <v>0</v>
      </c>
      <c r="AM13" s="159">
        <f>COUNTIF($C13:$AG13,AM$4)</f>
        <v>0</v>
      </c>
      <c r="AN13" s="159">
        <f>COUNTIF($C13:$AG13,AN$4)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6</v>
      </c>
      <c r="AV13" s="104">
        <f>BF13+BG13+BI13+BD13+BB13+AZ13+BK13</f>
        <v>0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COUNTIF(C13:AG13,"*BRT*")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COUNTIF(AF13:AH13,"*$N*")</f>
        <v>0</v>
      </c>
      <c r="BG13" s="159">
        <f>COUNTIF(AF13:AH13,"*$PM*")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COUNTIF($C13:$AG13,BM$4)</f>
        <v>0</v>
      </c>
      <c r="BN13" s="159">
        <f>COUNTIF($C13:$AG13,BN$4)</f>
        <v>0</v>
      </c>
      <c r="BO13" s="159">
        <f>COUNTIF($C13:$AG13,BO$4)</f>
        <v>0</v>
      </c>
      <c r="BP13" s="160"/>
    </row>
    <row r="14" ht="19.5" customHeight="1" spans="1:68">
      <c r="A14" s="19"/>
      <c r="B14" s="14" t="s">
        <v>561</v>
      </c>
      <c r="D14" s="155" t="s">
        <v>45</v>
      </c>
      <c r="E14" s="20"/>
      <c r="G14" s="155" t="s">
        <v>45</v>
      </c>
      <c r="H14" s="155"/>
      <c r="I14" s="186"/>
      <c r="J14" s="186" t="s">
        <v>48</v>
      </c>
      <c r="K14" s="20"/>
      <c r="M14" s="620" t="s">
        <v>45</v>
      </c>
      <c r="N14" s="164"/>
      <c r="O14" s="164"/>
      <c r="P14" s="20"/>
      <c r="Q14" s="186" t="s">
        <v>48</v>
      </c>
      <c r="R14" s="155"/>
      <c r="T14" s="155" t="s">
        <v>45</v>
      </c>
      <c r="U14" s="164"/>
      <c r="V14" s="164"/>
      <c r="W14" s="575" t="s">
        <v>45</v>
      </c>
      <c r="X14" s="186"/>
      <c r="Y14" s="186" t="s">
        <v>48</v>
      </c>
      <c r="AA14" s="155" t="s">
        <v>48</v>
      </c>
      <c r="AB14" s="20"/>
      <c r="AD14" s="155" t="s">
        <v>44</v>
      </c>
      <c r="AE14" s="186"/>
      <c r="AF14" s="556" t="s">
        <v>255</v>
      </c>
      <c r="AG14" s="618" t="s">
        <v>255</v>
      </c>
      <c r="AH14" s="157">
        <f>COUNTIF($C14:$AE14,AH$4)</f>
        <v>4</v>
      </c>
      <c r="AI14" s="158">
        <f>COUNTIF($C14:$AE14,AI$4)</f>
        <v>1</v>
      </c>
      <c r="AJ14" s="157">
        <f>COUNTIF($C14:$AE14,AJ$4)</f>
        <v>5</v>
      </c>
      <c r="AK14" s="159">
        <f>COUNTIF($C14:$AE14,AK$4)</f>
        <v>0</v>
      </c>
      <c r="AL14" s="159">
        <f>COUNTIF($C14:$AE14,AL$4)</f>
        <v>0</v>
      </c>
      <c r="AM14" s="159">
        <f>COUNTIF($C14:$AE14,AM$4)</f>
        <v>0</v>
      </c>
      <c r="AN14" s="159">
        <f>COUNTIF($C14:$AE14,AN$4)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10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COUNTIF(C14:AE14,"*BRT*")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COUNTIF(AF14:AH14,"*$N*")</f>
        <v>0</v>
      </c>
      <c r="BG14" s="159">
        <f>COUNTIF(AF14:AH14,"*$PM*")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COUNTIF($C14:$AE14,BM$4)</f>
        <v>0</v>
      </c>
      <c r="BN14" s="159">
        <f>COUNTIF($C14:$AE14,BN$4)</f>
        <v>0</v>
      </c>
      <c r="BO14" s="159">
        <f>COUNTIF($C14:$AE14,BO$4)</f>
        <v>0</v>
      </c>
      <c r="BP14" s="160"/>
    </row>
    <row r="15" ht="19.5" customHeight="1" spans="1:68">
      <c r="A15" s="19"/>
      <c r="B15" s="14" t="s">
        <v>562</v>
      </c>
      <c r="C15" s="155" t="s">
        <v>634</v>
      </c>
      <c r="D15" s="155" t="s">
        <v>50</v>
      </c>
      <c r="E15" s="155"/>
      <c r="F15" s="155" t="s">
        <v>617</v>
      </c>
      <c r="G15" s="164"/>
      <c r="H15" s="164"/>
      <c r="I15" s="155" t="s">
        <v>50</v>
      </c>
      <c r="J15" s="155"/>
      <c r="K15" s="186" t="s">
        <v>44</v>
      </c>
      <c r="L15" s="186"/>
      <c r="M15" s="186"/>
      <c r="N15" s="186" t="s">
        <v>62</v>
      </c>
      <c r="O15" s="186"/>
      <c r="P15" s="155" t="s">
        <v>44</v>
      </c>
      <c r="Q15" s="155"/>
      <c r="R15" s="155" t="s">
        <v>635</v>
      </c>
      <c r="S15" s="20"/>
      <c r="U15" s="164"/>
      <c r="V15" s="155"/>
      <c r="W15" s="155" t="s">
        <v>636</v>
      </c>
      <c r="X15" s="155" t="s">
        <v>637</v>
      </c>
      <c r="Y15" s="155"/>
      <c r="Z15" s="155" t="s">
        <v>638</v>
      </c>
      <c r="AB15" s="20"/>
      <c r="AC15" s="155" t="s">
        <v>44</v>
      </c>
      <c r="AD15" s="155"/>
      <c r="AF15" s="556" t="s">
        <v>255</v>
      </c>
      <c r="AG15" s="618" t="s">
        <v>255</v>
      </c>
      <c r="AH15" s="157">
        <f>COUNTIF($C15:$AE15,AH$4)</f>
        <v>0</v>
      </c>
      <c r="AI15" s="158">
        <f>COUNTIF($C15:$AE15,AI$4)</f>
        <v>3</v>
      </c>
      <c r="AJ15" s="157">
        <f>COUNTIF($C15:$AE15,AJ$4)</f>
        <v>0</v>
      </c>
      <c r="AK15" s="159">
        <f>COUNTIF($C15:$AE15,AK$4)</f>
        <v>2</v>
      </c>
      <c r="AL15" s="159">
        <f>COUNTIF($C15:$AE15,AL$4)</f>
        <v>0</v>
      </c>
      <c r="AM15" s="159">
        <f>COUNTIF($C15:$AE15,AM$4)</f>
        <v>1</v>
      </c>
      <c r="AN15" s="159">
        <f>COUNTIF($C15:$AE15,AN$4)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6</v>
      </c>
      <c r="AV15" s="104">
        <f>BF15+BG15+BI15+BD15+BB15+AZ15+BK15</f>
        <v>6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COUNTIF(C15:AE15,"*BRT*")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3</v>
      </c>
      <c r="BE15" s="159">
        <f>BD15*('Setting key Duty'!$I$8+'Setting key Duty'!$I$9+'Setting key Duty'!$I$12)</f>
        <v>1.6875</v>
      </c>
      <c r="BF15" s="159">
        <f>COUNTIF(A15:AH15,"*$N*")</f>
        <v>0</v>
      </c>
      <c r="BG15" s="159">
        <f>COUNTIF(AF15:AH15,"*$PM*")</f>
        <v>0</v>
      </c>
      <c r="BH15" s="159">
        <f>BG15*('Setting key Duty'!$I$9)</f>
        <v>0</v>
      </c>
      <c r="BI15" s="159">
        <f>COUNTIF(A15:AH15,"*$AM*")</f>
        <v>3</v>
      </c>
      <c r="BJ15" s="159">
        <f>BI15*('Setting key Duty'!$I$12+'Setting key Duty'!$I$8)</f>
        <v>1.3125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COUNTIF($C15:$AE15,BM$4)</f>
        <v>0</v>
      </c>
      <c r="BN15" s="159">
        <f>COUNTIF($C15:$AE15,BN$4)</f>
        <v>0</v>
      </c>
      <c r="BO15" s="159">
        <f>COUNTIF($C15:$AE15,BO$4)</f>
        <v>0</v>
      </c>
      <c r="BP15" s="160"/>
    </row>
    <row r="16" ht="19.5" customHeight="1" spans="1:68">
      <c r="A16" s="19"/>
      <c r="B16" s="622" t="s">
        <v>591</v>
      </c>
      <c r="C16" s="155" t="s">
        <v>56</v>
      </c>
      <c r="D16" s="155"/>
      <c r="E16" s="155" t="s">
        <v>56</v>
      </c>
      <c r="F16" s="155"/>
      <c r="G16" s="20"/>
      <c r="H16" s="20"/>
      <c r="I16" s="155"/>
      <c r="J16" s="186"/>
      <c r="K16" s="20"/>
      <c r="L16" s="155" t="s">
        <v>56</v>
      </c>
      <c r="M16" s="155"/>
      <c r="N16" s="186" t="s">
        <v>56</v>
      </c>
      <c r="O16" s="186"/>
      <c r="P16" s="155" t="s">
        <v>639</v>
      </c>
      <c r="Q16" s="186"/>
      <c r="R16" s="155" t="s">
        <v>640</v>
      </c>
      <c r="S16" s="155" t="s">
        <v>641</v>
      </c>
      <c r="T16" s="186" t="s">
        <v>62</v>
      </c>
      <c r="U16" s="155"/>
      <c r="W16" s="155" t="s">
        <v>642</v>
      </c>
      <c r="X16" s="155" t="s">
        <v>643</v>
      </c>
      <c r="Y16" s="20"/>
      <c r="Z16" s="556" t="s">
        <v>626</v>
      </c>
      <c r="AA16" s="155" t="s">
        <v>563</v>
      </c>
      <c r="AB16" s="186"/>
      <c r="AC16" s="186" t="s">
        <v>62</v>
      </c>
      <c r="AD16" s="186"/>
      <c r="AE16" s="155" t="s">
        <v>622</v>
      </c>
      <c r="AF16" s="556" t="s">
        <v>255</v>
      </c>
      <c r="AG16" s="618" t="s">
        <v>255</v>
      </c>
      <c r="AH16" s="157">
        <f>COUNTIF($C16:$AA16,AH$4)</f>
        <v>0</v>
      </c>
      <c r="AI16" s="158">
        <f>COUNTIF($C16:$AA16,AI$4)</f>
        <v>0</v>
      </c>
      <c r="AJ16" s="157">
        <f>COUNTIF($C16:$AA16,AJ$4)</f>
        <v>0</v>
      </c>
      <c r="AK16" s="159">
        <f>COUNTIF($C16:$AA16,AK$4)</f>
        <v>0</v>
      </c>
      <c r="AL16" s="159">
        <f>COUNTIF($C16:$AA16,AL$4)</f>
        <v>4</v>
      </c>
      <c r="AM16" s="159">
        <f>COUNTIF($C16:$AA16,AM$4)</f>
        <v>1</v>
      </c>
      <c r="AN16" s="159">
        <f>COUNTIF($C16:$AA16,AN$4)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1</v>
      </c>
      <c r="AV16" s="104">
        <f>BF16+BG16+BI16+BD16+BB16+AZ16+BK16</f>
        <v>7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COUNTIF(C16:AA16,"*BRT*")</f>
        <v>0</v>
      </c>
      <c r="AZ16" s="159">
        <f>COUNTIF(A16:AH16,"*$BTP*")</f>
        <v>1</v>
      </c>
      <c r="BA16" s="159" t="e">
        <f>AZ16*('Setting key Duty'!$I$13+'Setting key Duty'!$I$12+'Setting key Duty'!$I$11)</f>
        <v>#VALUE!</v>
      </c>
      <c r="BB16" s="159">
        <f>COUNTIF(A16:AH16,"*$L*")</f>
        <v>2</v>
      </c>
      <c r="BC16" s="159" t="e">
        <f>BB16*('Setting key Duty'!$I$13+'Setting key Duty'!$I$9)</f>
        <v>#VALUE!</v>
      </c>
      <c r="BD16" s="159">
        <f>COUNTIF(A16:AH16,"*$M*")</f>
        <v>1</v>
      </c>
      <c r="BE16" s="159">
        <f>BD16*('Setting key Duty'!$I$8+'Setting key Duty'!$I$9+'Setting key Duty'!$I$12)</f>
        <v>0.5625</v>
      </c>
      <c r="BF16" s="159">
        <f>COUNTIF(AG16:AH16,"*$N*")</f>
        <v>0</v>
      </c>
      <c r="BG16" s="159">
        <f>COUNTIF(AG16:AH16,"*$PM*")</f>
        <v>0</v>
      </c>
      <c r="BH16" s="159">
        <f>BG16*('Setting key Duty'!$I$9)</f>
        <v>0</v>
      </c>
      <c r="BI16" s="159">
        <f>COUNTIF(A16:AH16,"*$AM*")</f>
        <v>3</v>
      </c>
      <c r="BJ16" s="159">
        <f>BI16*('Setting key Duty'!$I$12+'Setting key Duty'!$I$8)</f>
        <v>1.3125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COUNTIF($C16:$AA16,BM$4)</f>
        <v>0</v>
      </c>
      <c r="BN16" s="159">
        <f>COUNTIF($C16:$AA16,BN$4)</f>
        <v>0</v>
      </c>
      <c r="BO16" s="159">
        <f>COUNTIF($C16:$AA16,BO$4)</f>
        <v>0</v>
      </c>
      <c r="BP16" s="160"/>
    </row>
    <row r="17" ht="19.5" customHeight="1" spans="1:68">
      <c r="A17" s="19"/>
      <c r="B17" s="94" t="s">
        <v>566</v>
      </c>
      <c r="C17" s="186"/>
      <c r="D17" s="186" t="s">
        <v>44</v>
      </c>
      <c r="F17" s="20"/>
      <c r="G17" s="155"/>
      <c r="H17" s="186" t="s">
        <v>48</v>
      </c>
      <c r="I17" s="155"/>
      <c r="J17" s="164" t="s">
        <v>45</v>
      </c>
      <c r="L17" s="155"/>
      <c r="M17" s="155"/>
      <c r="N17" s="155"/>
      <c r="O17" s="155"/>
      <c r="Q17" s="155"/>
      <c r="R17" s="155" t="s">
        <v>44</v>
      </c>
      <c r="T17" s="155" t="s">
        <v>48</v>
      </c>
      <c r="U17" s="20"/>
      <c r="V17" s="20"/>
      <c r="W17" s="186"/>
      <c r="X17" s="155" t="s">
        <v>44</v>
      </c>
      <c r="Z17" s="186" t="s">
        <v>44</v>
      </c>
      <c r="AA17" s="186"/>
      <c r="AB17" s="155"/>
      <c r="AC17" s="155"/>
      <c r="AD17" s="155" t="s">
        <v>48</v>
      </c>
      <c r="AE17" s="20"/>
      <c r="AF17" s="155" t="s">
        <v>48</v>
      </c>
      <c r="AG17" s="20"/>
      <c r="AH17" s="157">
        <f>COUNTIF($C17:$AE17,AH$4)</f>
        <v>3</v>
      </c>
      <c r="AI17" s="158">
        <f>COUNTIF($C17:$AE17,AI$4)</f>
        <v>4</v>
      </c>
      <c r="AJ17" s="157">
        <f>COUNTIF($C17:$AE17,AJ$4)</f>
        <v>1</v>
      </c>
      <c r="AK17" s="159">
        <f>COUNTIF($C17:$AE17,AK$4)</f>
        <v>0</v>
      </c>
      <c r="AL17" s="159">
        <f>COUNTIF($C17:$AE17,AL$4)</f>
        <v>0</v>
      </c>
      <c r="AM17" s="159">
        <f>COUNTIF($C17:$AE17,AM$4)</f>
        <v>0</v>
      </c>
      <c r="AN17" s="159">
        <f>COUNTIF($C17:$AE17,AN$4)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(AP18-AQ17)/2+(AR17-AS17)</f>
        <v>0</v>
      </c>
      <c r="AU17" s="104">
        <f>AH17+AI17+AJ17+AK17+AM17+AN17</f>
        <v>8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COUNTIF(C17:AE17,"*BRT*")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COUNTIF(AD17:AH17,"*$N*")</f>
        <v>0</v>
      </c>
      <c r="BG17" s="159">
        <f>COUNTIF(AD17:AH17,"*$PM*")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COUNTIF($C17:$AE17,BM$4)</f>
        <v>0</v>
      </c>
      <c r="BN17" s="159">
        <f>COUNTIF($C17:$AE17,BN$4)</f>
        <v>0</v>
      </c>
      <c r="BO17" s="159">
        <f>COUNTIF($C17:$AE17,BO$4)</f>
        <v>0</v>
      </c>
      <c r="BP17" s="160"/>
    </row>
    <row r="18" ht="27" customHeight="1" spans="1:68">
      <c r="A18" s="19"/>
      <c r="B18" s="14" t="s">
        <v>568</v>
      </c>
      <c r="C18" s="186" t="s">
        <v>44</v>
      </c>
      <c r="D18" s="20"/>
      <c r="E18" s="186" t="s">
        <v>45</v>
      </c>
      <c r="F18" s="186"/>
      <c r="H18" s="186" t="s">
        <v>45</v>
      </c>
      <c r="J18" s="155"/>
      <c r="K18" s="155"/>
      <c r="L18" s="155" t="s">
        <v>48</v>
      </c>
      <c r="M18" s="186"/>
      <c r="N18" s="155"/>
      <c r="O18" s="155"/>
      <c r="P18" s="155" t="s">
        <v>45</v>
      </c>
      <c r="Q18" s="155"/>
      <c r="R18" s="155" t="s">
        <v>48</v>
      </c>
      <c r="S18" s="186"/>
      <c r="T18" s="20"/>
      <c r="V18" s="155" t="s">
        <v>48</v>
      </c>
      <c r="W18" s="186"/>
      <c r="X18" s="155" t="s">
        <v>48</v>
      </c>
      <c r="Y18" s="155"/>
      <c r="AA18" s="186"/>
      <c r="AB18" s="155"/>
      <c r="AC18" s="155"/>
      <c r="AE18" s="155" t="s">
        <v>44</v>
      </c>
      <c r="AF18" s="20"/>
      <c r="AG18" s="20"/>
      <c r="AH18" s="157">
        <f>COUNTIF($C18:$AB18,AH$4)</f>
        <v>4</v>
      </c>
      <c r="AI18" s="158">
        <f>COUNTIF($C18:$AB18,AI$4)</f>
        <v>1</v>
      </c>
      <c r="AJ18" s="157">
        <f>COUNTIF($C18:$AB18,AJ$4)</f>
        <v>3</v>
      </c>
      <c r="AK18" s="159">
        <f>COUNTIF($C18:$AB18,AK$4)</f>
        <v>0</v>
      </c>
      <c r="AL18" s="159">
        <f>COUNTIF($C18:$AB18,AL$4)</f>
        <v>0</v>
      </c>
      <c r="AM18" s="159">
        <f>COUNTIF($C18:$AB18,AM$4)</f>
        <v>0</v>
      </c>
      <c r="AN18" s="159">
        <f>COUNTIF($C18:$AB18,AN$4)</f>
        <v>0</v>
      </c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(AP19-AQ18)/2+(AR18-AS18)</f>
        <v>0</v>
      </c>
      <c r="AU18" s="104">
        <f>AH18+AI18+AJ18+AK18+AM18+AN18</f>
        <v>8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COUNTIF(C18:AB18,"*BRT*")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COUNTIF(AH18,"*$N*")</f>
        <v>0</v>
      </c>
      <c r="BG18" s="159">
        <f>COUNTIF(AF18:AH18,"*$PM*")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COUNTIF($C18:$AB18,BM$4)</f>
        <v>0</v>
      </c>
      <c r="BN18" s="159">
        <f>COUNTIF($C18:$AB18,BN$4)</f>
        <v>0</v>
      </c>
      <c r="BO18" s="159">
        <f>COUNTIF($C18:$AB18,BO$4)</f>
        <v>0</v>
      </c>
      <c r="BP18" s="160"/>
    </row>
    <row r="19" ht="19.5" customHeight="1" spans="1:68">
      <c r="A19" s="19"/>
      <c r="B19" s="14" t="s">
        <v>569</v>
      </c>
      <c r="C19" s="155" t="s">
        <v>50</v>
      </c>
      <c r="D19" s="164"/>
      <c r="E19" s="186" t="s">
        <v>50</v>
      </c>
      <c r="F19" s="164"/>
      <c r="G19" s="155"/>
      <c r="H19" s="155"/>
      <c r="I19" s="155" t="s">
        <v>44</v>
      </c>
      <c r="J19" s="186"/>
      <c r="K19" s="186"/>
      <c r="M19" s="186"/>
      <c r="N19" s="186" t="s">
        <v>44</v>
      </c>
      <c r="O19" s="186"/>
      <c r="P19" s="155" t="s">
        <v>50</v>
      </c>
      <c r="Q19" s="155"/>
      <c r="R19" s="155" t="s">
        <v>644</v>
      </c>
      <c r="S19" s="155"/>
      <c r="U19" s="186" t="s">
        <v>120</v>
      </c>
      <c r="V19" s="155"/>
      <c r="W19" s="186" t="s">
        <v>62</v>
      </c>
      <c r="Y19" s="186" t="s">
        <v>120</v>
      </c>
      <c r="Z19" s="20"/>
      <c r="AB19" s="186" t="s">
        <v>44</v>
      </c>
      <c r="AD19" s="155"/>
      <c r="AE19" s="155"/>
      <c r="AF19" s="155"/>
      <c r="AG19" s="155"/>
      <c r="AH19" s="157">
        <f>COUNTIF($C19:$AE19,AH$4)</f>
        <v>0</v>
      </c>
      <c r="AI19" s="158">
        <f>COUNTIF($C19:$AE19,AI$4)</f>
        <v>3</v>
      </c>
      <c r="AJ19" s="157">
        <f>COUNTIF($C19:$AE19,AJ$4)</f>
        <v>0</v>
      </c>
      <c r="AK19" s="159">
        <f>COUNTIF($C19:$AE19,AK$4)</f>
        <v>3</v>
      </c>
      <c r="AL19" s="159">
        <f>COUNTIF($C19:$AE19,AL$4)</f>
        <v>0</v>
      </c>
      <c r="AM19" s="159">
        <f>COUNTIF($C19:$AE19,AM$4)</f>
        <v>1</v>
      </c>
      <c r="AN19" s="159">
        <f>COUNTIF($C19:$AE19,AN$4)</f>
        <v>0</v>
      </c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7</v>
      </c>
      <c r="AV19" s="104">
        <f>BF19+BG19+BI19+BD19+BB19+AZ19+BK19</f>
        <v>1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COUNTIF(C19:AE19,"*BRT*")</f>
        <v>2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1</v>
      </c>
      <c r="BE19" s="159">
        <f>BD19*('Setting key Duty'!$I$8+'Setting key Duty'!$I$9+'Setting key Duty'!$I$12)</f>
        <v>0.5625</v>
      </c>
      <c r="BF19" s="159">
        <f>COUNTIF(A19:AH19,"*$N*")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COUNTIF($C19:$AE19,BM$4)</f>
        <v>0</v>
      </c>
      <c r="BN19" s="159">
        <f>COUNTIF($C19:$AE19,BN$4)</f>
        <v>0</v>
      </c>
      <c r="BO19" s="159">
        <f>COUNTIF($C19:$AE19,BO$4)</f>
        <v>0</v>
      </c>
      <c r="BP19" s="160"/>
    </row>
    <row r="20" ht="19.5" customHeight="1" spans="1:68">
      <c r="A20" s="19"/>
      <c r="B20" s="14" t="s">
        <v>571</v>
      </c>
      <c r="D20" s="155" t="s">
        <v>645</v>
      </c>
      <c r="E20" s="20"/>
      <c r="F20" s="155" t="s">
        <v>628</v>
      </c>
      <c r="G20" s="155"/>
      <c r="H20" s="186"/>
      <c r="I20" s="155" t="s">
        <v>646</v>
      </c>
      <c r="K20" s="186"/>
      <c r="L20" s="186" t="s">
        <v>50</v>
      </c>
      <c r="N20" s="575" t="s">
        <v>50</v>
      </c>
      <c r="O20" s="186"/>
      <c r="Q20" s="155" t="s">
        <v>633</v>
      </c>
      <c r="S20" s="155" t="s">
        <v>647</v>
      </c>
      <c r="T20" s="155" t="s">
        <v>617</v>
      </c>
      <c r="U20" s="155" t="s">
        <v>50</v>
      </c>
      <c r="V20" s="155"/>
      <c r="W20" s="155" t="s">
        <v>648</v>
      </c>
      <c r="X20" s="20"/>
      <c r="Y20" s="155" t="s">
        <v>649</v>
      </c>
      <c r="Z20" s="20"/>
      <c r="AA20" s="155" t="s">
        <v>44</v>
      </c>
      <c r="AC20" s="155" t="s">
        <v>50</v>
      </c>
      <c r="AD20" s="20"/>
      <c r="AE20" s="155" t="s">
        <v>62</v>
      </c>
      <c r="AG20" s="186" t="s">
        <v>62</v>
      </c>
      <c r="AH20" s="157">
        <f>COUNTIF($C20:$AE20,AH$4)</f>
        <v>0</v>
      </c>
      <c r="AI20" s="158">
        <f>COUNTIF($C20:$AE20,AI$4)</f>
        <v>1</v>
      </c>
      <c r="AJ20" s="157">
        <f>COUNTIF($C20:$AE20,AJ$4)</f>
        <v>0</v>
      </c>
      <c r="AK20" s="159">
        <f>COUNTIF($C20:$AE20,AK$4)</f>
        <v>4</v>
      </c>
      <c r="AL20" s="159">
        <f>COUNTIF($C20:$AE20,AL$4)</f>
        <v>0</v>
      </c>
      <c r="AM20" s="159">
        <f>COUNTIF($C20:$AE20,AM$4)</f>
        <v>1</v>
      </c>
      <c r="AN20" s="159">
        <f>COUNTIF($C20:$AE20,AN$4)</f>
        <v>0</v>
      </c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6</v>
      </c>
      <c r="AV20" s="104">
        <f>BF20+BG20+BI20+BD20+BB20+AZ20+BK20</f>
        <v>8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COUNTIF(C20:AE20,"*BRT*")</f>
        <v>0</v>
      </c>
      <c r="AZ20" s="159">
        <f>COUNTIF(A20:AH20,"*$BTP*")</f>
        <v>1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5</v>
      </c>
      <c r="BE20" s="159">
        <f>BD20*('Setting key Duty'!$I$8+'Setting key Duty'!$I$9+'Setting key Duty'!$I$12)</f>
        <v>2.8125</v>
      </c>
      <c r="BF20" s="159">
        <f>COUNTIF(A20:AH20,"*$N*")</f>
        <v>0</v>
      </c>
      <c r="BG20" s="159">
        <f>COUNTIF(AF20:AH20,"*$PM*")</f>
        <v>0</v>
      </c>
      <c r="BH20" s="159">
        <f>BG20*('Setting key Duty'!$I$9)</f>
        <v>0</v>
      </c>
      <c r="BI20" s="159">
        <f>COUNTIF(A20:AH20,"*$AM*")</f>
        <v>2</v>
      </c>
      <c r="BJ20" s="159">
        <f>BI20*('Setting key Duty'!$I$12+'Setting key Duty'!$I$8)</f>
        <v>0.875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COUNTIF($C20:$AE20,BM$4)</f>
        <v>0</v>
      </c>
      <c r="BN20" s="159">
        <f>COUNTIF($C20:$AE20,BN$4)</f>
        <v>0</v>
      </c>
      <c r="BO20" s="159">
        <f>COUNTIF($C20:$AE20,BO$4)</f>
        <v>0</v>
      </c>
      <c r="BP20" s="160"/>
    </row>
    <row r="21" ht="19.5" customHeight="1" spans="1:68">
      <c r="A21" s="19"/>
      <c r="B21" s="162" t="s">
        <v>588</v>
      </c>
      <c r="C21" s="155"/>
      <c r="D21" s="231" t="s">
        <v>313</v>
      </c>
      <c r="E21" s="231" t="s">
        <v>313</v>
      </c>
      <c r="F21" s="231" t="s">
        <v>313</v>
      </c>
      <c r="G21" s="186" t="s">
        <v>313</v>
      </c>
      <c r="H21" s="155"/>
      <c r="J21" s="155"/>
      <c r="K21" s="155"/>
      <c r="L21" s="620" t="s">
        <v>62</v>
      </c>
      <c r="M21" s="155"/>
      <c r="N21" s="155"/>
      <c r="O21" s="155"/>
      <c r="P21" s="155" t="s">
        <v>56</v>
      </c>
      <c r="R21" s="155" t="s">
        <v>618</v>
      </c>
      <c r="S21" s="155"/>
      <c r="T21" s="155" t="s">
        <v>650</v>
      </c>
      <c r="V21" s="155" t="s">
        <v>62</v>
      </c>
      <c r="X21" s="155" t="s">
        <v>586</v>
      </c>
      <c r="Y21" s="155" t="s">
        <v>651</v>
      </c>
      <c r="AA21" s="155" t="s">
        <v>62</v>
      </c>
      <c r="AB21" s="155"/>
      <c r="AC21" s="186"/>
      <c r="AD21" s="186" t="s">
        <v>62</v>
      </c>
      <c r="AF21" s="556" t="s">
        <v>255</v>
      </c>
      <c r="AG21" s="618" t="s">
        <v>255</v>
      </c>
      <c r="AH21" s="157">
        <f>COUNTIF($C21:$AE21,AH$4)</f>
        <v>0</v>
      </c>
      <c r="AI21" s="158">
        <f>COUNTIF($C21:$AE21,AI$4)</f>
        <v>0</v>
      </c>
      <c r="AJ21" s="157">
        <f>COUNTIF($C21:$AE21,AJ$4)</f>
        <v>0</v>
      </c>
      <c r="AK21" s="159">
        <f>COUNTIF($C21:$AE21,AK$4)</f>
        <v>0</v>
      </c>
      <c r="AL21" s="159">
        <f>COUNTIF($C21:$AE21,AL$4)</f>
        <v>1</v>
      </c>
      <c r="AM21" s="159">
        <f>COUNTIF($C21:$AE21,AM$4)</f>
        <v>4</v>
      </c>
      <c r="AN21" s="159">
        <f>COUNTIF($C21:$AE21,AN$4)</f>
        <v>0</v>
      </c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4</v>
      </c>
      <c r="AV21" s="104">
        <f>BF21+BG21+BI21+BD21+BB21+AZ21+BK21</f>
        <v>8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COUNTIF(C21:AE21,"*BRT*")</f>
        <v>0</v>
      </c>
      <c r="AZ21" s="159">
        <f>COUNTIF(A21:AH21,"*$BTP*")</f>
        <v>1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COUNTIF(AF21:AH21,"*$N*")</f>
        <v>0</v>
      </c>
      <c r="BG21" s="159">
        <f>COUNTIF(AF21:AH21,"*$PM*")</f>
        <v>0</v>
      </c>
      <c r="BH21" s="159">
        <f>BG21*('Setting key Duty'!$I$9)</f>
        <v>0</v>
      </c>
      <c r="BI21" s="159">
        <f>COUNTIF(A21:AH21,"*$AM*")</f>
        <v>3</v>
      </c>
      <c r="BJ21" s="159">
        <f>BI21*('Setting key Duty'!$I$12+'Setting key Duty'!$I$8)</f>
        <v>1.3125</v>
      </c>
      <c r="BK21" s="159">
        <f>COUNTIF(C21:AH21,"*$FC*")</f>
        <v>4</v>
      </c>
      <c r="BL21" s="159">
        <f>BK21*('Setting key Duty'!$J$11+'Setting key Duty'!$I$8)</f>
        <v>0.5</v>
      </c>
      <c r="BM21" s="159">
        <f>COUNTIF($C21:$AE21,BM$4)</f>
        <v>0</v>
      </c>
      <c r="BN21" s="159">
        <f>COUNTIF($C21:$AE21,BN$4)</f>
        <v>0</v>
      </c>
      <c r="BO21" s="159">
        <f>COUNTIF($C21:$AE21,BO$4)</f>
        <v>0</v>
      </c>
      <c r="BP21" s="160"/>
    </row>
    <row r="22" ht="19.5" customHeight="1" spans="1:68">
      <c r="A22" s="19"/>
      <c r="B22" s="94" t="s">
        <v>73</v>
      </c>
      <c r="C22" s="155"/>
      <c r="D22" s="20"/>
      <c r="E22" s="20"/>
      <c r="G22" s="164" t="s">
        <v>48</v>
      </c>
      <c r="H22" s="155"/>
      <c r="I22" s="155"/>
      <c r="J22" s="155" t="s">
        <v>44</v>
      </c>
      <c r="K22" s="155"/>
      <c r="L22" s="155"/>
      <c r="M22" s="164"/>
      <c r="N22" s="155" t="s">
        <v>45</v>
      </c>
      <c r="O22" s="20"/>
      <c r="Q22" s="186" t="s">
        <v>44</v>
      </c>
      <c r="S22" s="186"/>
      <c r="T22" s="186" t="s">
        <v>47</v>
      </c>
      <c r="U22" s="186" t="s">
        <v>47</v>
      </c>
      <c r="V22" s="186" t="s">
        <v>47</v>
      </c>
      <c r="W22" s="155"/>
      <c r="Y22" s="20"/>
      <c r="Z22" s="186" t="s">
        <v>48</v>
      </c>
      <c r="AB22" s="155" t="s">
        <v>48</v>
      </c>
      <c r="AC22" s="155"/>
      <c r="AD22" s="155"/>
      <c r="AE22" s="155" t="s">
        <v>48</v>
      </c>
      <c r="AG22" s="186" t="s">
        <v>45</v>
      </c>
      <c r="AH22" s="157">
        <f>COUNTIF($C22:$AE22,AH$4)</f>
        <v>4</v>
      </c>
      <c r="AI22" s="158">
        <f>COUNTIF($C22:$AE22,AI$4)</f>
        <v>2</v>
      </c>
      <c r="AJ22" s="157">
        <f>COUNTIF($C22:$AE22,AJ$4)</f>
        <v>1</v>
      </c>
      <c r="AK22" s="159">
        <f>COUNTIF($C22:$AE22,AK$4)</f>
        <v>0</v>
      </c>
      <c r="AL22" s="159">
        <f>COUNTIF($C22:$AE22,AL$4)</f>
        <v>0</v>
      </c>
      <c r="AM22" s="159">
        <f>COUNTIF($C22:$AE22,AM$4)</f>
        <v>0</v>
      </c>
      <c r="AN22" s="159">
        <f>COUNTIF($C22:$AE22,AN$4)</f>
        <v>0</v>
      </c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7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COUNTIF(C22:AE22,"*BRT*")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COUNTIF(C22:AH22,"*$FC*")</f>
        <v>0</v>
      </c>
      <c r="BL22" s="159">
        <f>BK22*('Setting key Duty'!$J$11+'Setting key Duty'!$I$8)</f>
        <v>0</v>
      </c>
      <c r="BM22" s="159">
        <f>COUNTIF($C22:$AE22,BM$4)</f>
        <v>0</v>
      </c>
      <c r="BN22" s="159">
        <f>COUNTIF($C22:$AE22,BN$4)</f>
        <v>0</v>
      </c>
      <c r="BO22" s="159">
        <f>COUNTIF($C22:$AE22,BO$4)</f>
        <v>3</v>
      </c>
      <c r="BP22" s="160"/>
    </row>
    <row r="23" ht="19.5" customHeight="1" spans="1:68">
      <c r="A23" s="19"/>
      <c r="B23" s="96" t="s">
        <v>575</v>
      </c>
      <c r="C23" s="164"/>
      <c r="D23" s="164"/>
      <c r="E23" s="164"/>
      <c r="F23" s="164"/>
      <c r="G23" s="164"/>
      <c r="H23" s="164"/>
      <c r="I23" s="164"/>
      <c r="J23" s="155"/>
      <c r="K23" s="164"/>
      <c r="L23" s="164"/>
      <c r="M23" s="155"/>
      <c r="N23" s="164"/>
      <c r="O23" s="164"/>
      <c r="P23" s="20"/>
      <c r="Q23" s="155" t="s">
        <v>45</v>
      </c>
      <c r="R23" s="164"/>
      <c r="S23" s="164"/>
      <c r="T23" s="164"/>
      <c r="U23" s="164"/>
      <c r="V23" s="164"/>
      <c r="W23" s="155"/>
      <c r="X23" s="155"/>
      <c r="Y23" s="155" t="s">
        <v>44</v>
      </c>
      <c r="Z23" s="155"/>
      <c r="AA23" s="155"/>
      <c r="AB23" s="155"/>
      <c r="AC23" s="155"/>
      <c r="AD23" s="155"/>
      <c r="AE23" s="155"/>
      <c r="AF23" s="155"/>
      <c r="AG23" s="155"/>
      <c r="AH23" s="157">
        <f>COUNTIF($C23:$AE23,AH$4)</f>
        <v>0</v>
      </c>
      <c r="AI23" s="158">
        <f>COUNTIF($C23:$AE23,AI$4)</f>
        <v>1</v>
      </c>
      <c r="AJ23" s="157">
        <f>COUNTIF($C23:$AE23,AJ$4)</f>
        <v>1</v>
      </c>
      <c r="AK23" s="159">
        <f>COUNTIF($C23:$AE23,AK$4)</f>
        <v>0</v>
      </c>
      <c r="AL23" s="159">
        <f>COUNTIF($C23:$AE23,AL$4)</f>
        <v>0</v>
      </c>
      <c r="AM23" s="159">
        <f>COUNTIF($C23:$AE23,AM$4)</f>
        <v>0</v>
      </c>
      <c r="AN23" s="159">
        <f>COUNTIF($C23:$AE23,AN$4)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2</v>
      </c>
      <c r="AV23" s="104">
        <f>BF23+BG23+BI23+BD23+BB23+AZ23+BK23</f>
        <v>0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COUNTIF(C23:AE23,"*BRT*")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COUNTIF(AF23:AH23,"*$N*")</f>
        <v>0</v>
      </c>
      <c r="BG23" s="159">
        <f>COUNTIF(AF23:AH23,"*$PM*")</f>
        <v>0</v>
      </c>
      <c r="BH23" s="159">
        <f>BG23*('Setting key Duty'!$I$9)</f>
        <v>0</v>
      </c>
      <c r="BI23" s="159">
        <f>COUNTIF(A23:AH23,"*$AM*")</f>
        <v>0</v>
      </c>
      <c r="BJ23" s="159">
        <f>BI23*('Setting key Duty'!$I$12+'Setting key Duty'!$I$8)</f>
        <v>0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COUNTIF($C23:$AE23,BM$4)</f>
        <v>0</v>
      </c>
      <c r="BN23" s="159">
        <f>COUNTIF($C23:$AE23,BN$4)</f>
        <v>0</v>
      </c>
      <c r="BO23" s="159">
        <f>COUNTIF($C23:$AE23,BO$4)</f>
        <v>0</v>
      </c>
      <c r="BP23" s="160"/>
    </row>
    <row r="24" ht="19.5" customHeight="1" spans="1:68">
      <c r="A24" s="19"/>
      <c r="B24" s="96" t="s">
        <v>576</v>
      </c>
      <c r="C24" s="220"/>
      <c r="D24" s="164"/>
      <c r="F24" s="164" t="s">
        <v>44</v>
      </c>
      <c r="H24" s="575" t="s">
        <v>50</v>
      </c>
      <c r="I24" s="575"/>
      <c r="K24" s="164"/>
      <c r="L24" s="575"/>
      <c r="M24" s="620" t="s">
        <v>44</v>
      </c>
      <c r="N24" s="575"/>
      <c r="O24" s="575"/>
      <c r="Q24" s="164" t="s">
        <v>50</v>
      </c>
      <c r="R24" s="20"/>
      <c r="S24" s="164"/>
      <c r="T24" s="575" t="s">
        <v>44</v>
      </c>
      <c r="U24" s="155"/>
      <c r="V24" s="155"/>
      <c r="W24" s="575" t="s">
        <v>50</v>
      </c>
      <c r="Y24" s="575"/>
      <c r="Z24" s="556" t="s">
        <v>626</v>
      </c>
      <c r="AA24" s="575"/>
      <c r="AB24" s="155"/>
      <c r="AC24" s="155"/>
      <c r="AD24" s="575" t="s">
        <v>45</v>
      </c>
      <c r="AE24" s="575"/>
      <c r="AF24" s="186" t="s">
        <v>45</v>
      </c>
      <c r="AG24" s="556"/>
      <c r="AH24" s="157">
        <f>COUNTIF($C24:$AE24,AH$4)</f>
        <v>0</v>
      </c>
      <c r="AI24" s="158">
        <f>COUNTIF($C24:$AE24,AI$4)</f>
        <v>3</v>
      </c>
      <c r="AJ24" s="157">
        <f>COUNTIF($C24:$AE24,AJ$4)</f>
        <v>1</v>
      </c>
      <c r="AK24" s="159">
        <f>COUNTIF($C24:$AE24,AK$4)</f>
        <v>3</v>
      </c>
      <c r="AL24" s="159">
        <f>COUNTIF($C24:$AE24,AL$4)</f>
        <v>0</v>
      </c>
      <c r="AM24" s="159">
        <f>COUNTIF($C24:$AE24,AM$4)</f>
        <v>0</v>
      </c>
      <c r="AN24" s="159">
        <f>COUNTIF($C24:$AE24,AN$4)</f>
        <v>0</v>
      </c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7</v>
      </c>
      <c r="AV24" s="104">
        <f>BF24+BG24+BI24+BD24+BB24+AZ24+BK24</f>
        <v>0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COUNTIF(C24:AE24,"*BRT*")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COUNTIF(AF24:AH24,"*$N*")</f>
        <v>0</v>
      </c>
      <c r="BG24" s="159">
        <f>COUNTIF(AF24:AH24,"*$PM*")</f>
        <v>0</v>
      </c>
      <c r="BH24" s="159">
        <f>BG24*('Setting key Duty'!$I$9)</f>
        <v>0</v>
      </c>
      <c r="BI24" s="159">
        <f>COUNTIF(A24:AH24,"*$AM*")</f>
        <v>0</v>
      </c>
      <c r="BJ24" s="159">
        <f>BI24*('Setting key Duty'!$I$12+'Setting key Duty'!$I$8)</f>
        <v>0</v>
      </c>
      <c r="BK24" s="159">
        <f>COUNTIF(C24:AH24,"*$FC*")</f>
        <v>0</v>
      </c>
      <c r="BL24" s="159">
        <f>BK24*('Setting key Duty'!$J$11+'Setting key Duty'!$I$8)</f>
        <v>0</v>
      </c>
      <c r="BM24" s="159">
        <f>COUNTIF($C24:$AE24,BM$4)</f>
        <v>0</v>
      </c>
      <c r="BN24" s="159">
        <f>COUNTIF($C24:$AE24,BN$4)</f>
        <v>0</v>
      </c>
      <c r="BO24" s="159">
        <f>COUNTIF($C24:$AE24,BO$4)</f>
        <v>0</v>
      </c>
      <c r="BP24" s="160"/>
    </row>
    <row r="25" ht="19.5" customHeight="1" spans="1:68">
      <c r="A25" s="19"/>
      <c r="B25" s="161" t="s">
        <v>652</v>
      </c>
      <c r="C25" s="186" t="s">
        <v>463</v>
      </c>
      <c r="D25" s="186" t="s">
        <v>463</v>
      </c>
      <c r="E25" s="186" t="s">
        <v>463</v>
      </c>
      <c r="F25" s="155"/>
      <c r="G25" s="155"/>
      <c r="H25" s="155"/>
      <c r="I25" s="155" t="s">
        <v>653</v>
      </c>
      <c r="J25" s="155"/>
      <c r="K25" s="155"/>
      <c r="L25" s="155"/>
      <c r="M25" s="155" t="s">
        <v>62</v>
      </c>
      <c r="N25" s="155"/>
      <c r="O25" s="155" t="s">
        <v>56</v>
      </c>
      <c r="P25" s="155"/>
      <c r="Q25" s="20"/>
      <c r="R25" s="155" t="s">
        <v>563</v>
      </c>
      <c r="S25" s="155" t="s">
        <v>62</v>
      </c>
      <c r="T25" s="186"/>
      <c r="U25" s="155" t="s">
        <v>56</v>
      </c>
      <c r="V25" s="155"/>
      <c r="W25" s="155"/>
      <c r="X25" s="20"/>
      <c r="Y25" s="20"/>
      <c r="Z25" s="155" t="s">
        <v>654</v>
      </c>
      <c r="AA25" s="155" t="s">
        <v>655</v>
      </c>
      <c r="AB25" s="186"/>
      <c r="AC25" s="155"/>
      <c r="AD25" s="155" t="s">
        <v>656</v>
      </c>
      <c r="AE25" s="186"/>
      <c r="AF25" s="556" t="s">
        <v>255</v>
      </c>
      <c r="AG25" s="618" t="s">
        <v>255</v>
      </c>
      <c r="AH25" s="157">
        <f>COUNTIF($C25:$AE25,AH$4)</f>
        <v>0</v>
      </c>
      <c r="AI25" s="157">
        <f>COUNTIF($C25:$AE25,AI$4)</f>
        <v>0</v>
      </c>
      <c r="AJ25" s="157">
        <f>COUNTIF($C25:$AE25,AJ$4)</f>
        <v>0</v>
      </c>
      <c r="AK25" s="160">
        <f>COUNTIF($C25:$AE25,AK$4)</f>
        <v>0</v>
      </c>
      <c r="AL25" s="160">
        <f>COUNTIF($C25:$AE25,AL$4)</f>
        <v>2</v>
      </c>
      <c r="AM25" s="160">
        <f>COUNTIF($C25:$AE25,AM$4)</f>
        <v>2</v>
      </c>
      <c r="AN25" s="160">
        <f>COUNTIF($C25:$AE25,AN$4)</f>
        <v>0</v>
      </c>
      <c r="AO25" s="175"/>
      <c r="AP25" s="160">
        <f>SUMPRODUCT(--WEEKDAY(C$3:AG$3,2)&lt;6,--((C25:AG25="DM"))+(C25:AG25="CS1")+((C25:AG25="CS2"))+(C25:AG25="SB1")+(C25:AG25="AE")+(C25:AG25="EM"))</f>
        <v>0</v>
      </c>
      <c r="AQ25" s="175"/>
      <c r="AR25" s="175">
        <f>SUMPRODUCT(--WEEKDAY(C$3:AG$3,2)&gt;5,--((C25:AG25="DM"))+(C25:AG25="CS1")+((C25:AG25="CS2"))+(C25:AG25="SB1")+(C25:AG25="AE")+(C25:AG25="EM"))</f>
        <v>0</v>
      </c>
      <c r="AS25" s="175"/>
      <c r="AT25" s="175">
        <f>(AP25-AQ25)/2+(AR25-AS25)</f>
        <v>0</v>
      </c>
      <c r="AU25" s="175">
        <f>AH25+AI25+AJ25+AK25+AM25+AN25</f>
        <v>2</v>
      </c>
      <c r="AV25" s="175">
        <f>BF25+BG25+BI25+BD25+BB25+AZ25+BK25</f>
        <v>7</v>
      </c>
      <c r="AW25" s="175" t="e">
        <f>AT25+AX25</f>
        <v>#VALUE!</v>
      </c>
      <c r="AX25" s="160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60">
        <f>COUNTIF(C25:AE25,"*BRT*")</f>
        <v>0</v>
      </c>
      <c r="AZ25" s="160">
        <f>COUNTIF(A25:AH25,"*$BTP*")</f>
        <v>0</v>
      </c>
      <c r="BA25" s="160" t="e">
        <f>AZ25*('Setting key Duty'!$I$13+'Setting key Duty'!$I$12+'Setting key Duty'!$I$11)</f>
        <v>#VALUE!</v>
      </c>
      <c r="BB25" s="160">
        <f>COUNTIF(A25:AH25,"*$L*")</f>
        <v>0</v>
      </c>
      <c r="BC25" s="160" t="e">
        <f>BB25*('Setting key Duty'!$I$13+'Setting key Duty'!$I$9)</f>
        <v>#VALUE!</v>
      </c>
      <c r="BD25" s="160">
        <f>COUNTIF(A25:AH25,"*$M*")</f>
        <v>3</v>
      </c>
      <c r="BE25" s="160">
        <f>BD25*('Setting key Duty'!$I$8+'Setting key Duty'!$I$9+'Setting key Duty'!$I$12)</f>
        <v>1.6875</v>
      </c>
      <c r="BF25" s="160">
        <f>COUNTIF(AF25:AH25,"*$N*")</f>
        <v>0</v>
      </c>
      <c r="BG25" s="160">
        <f>COUNTIF(AF25:AH25,"*$PM*")</f>
        <v>0</v>
      </c>
      <c r="BH25" s="160">
        <f>BG25*('Setting key Duty'!$I$9)</f>
        <v>0</v>
      </c>
      <c r="BI25" s="160">
        <f>COUNTIF(A25:AH25,"*$AM*")</f>
        <v>1</v>
      </c>
      <c r="BJ25" s="160">
        <f>BI25*('Setting key Duty'!$I$12+'Setting key Duty'!$I$8)</f>
        <v>0.4375</v>
      </c>
      <c r="BK25" s="160">
        <f>COUNTIF(C25:AH25,"*$FC*")</f>
        <v>3</v>
      </c>
      <c r="BL25" s="160">
        <f>BK25*('Setting key Duty'!$J$11+'Setting key Duty'!$I$8)</f>
        <v>0.375</v>
      </c>
      <c r="BM25" s="160">
        <f>COUNTIF($C25:$AE25,BM$4)</f>
        <v>0</v>
      </c>
      <c r="BN25" s="160">
        <f>COUNTIF($C25:$AE25,BN$4)</f>
        <v>0</v>
      </c>
      <c r="BO25" s="160">
        <f>COUNTIF($C25:$AE25,BO$4)</f>
        <v>0</v>
      </c>
      <c r="BP25" s="160"/>
    </row>
    <row r="26" ht="19.5" customHeight="1" spans="1:68">
      <c r="A26" s="19"/>
      <c r="B26" s="94" t="s">
        <v>406</v>
      </c>
      <c r="C26" s="231"/>
      <c r="E26" s="620"/>
      <c r="F26" s="231" t="s">
        <v>45</v>
      </c>
      <c r="G26" s="155"/>
      <c r="H26" s="171" t="s">
        <v>44</v>
      </c>
      <c r="J26" s="171" t="s">
        <v>50</v>
      </c>
      <c r="K26" s="231"/>
      <c r="L26" s="231"/>
      <c r="M26" s="171" t="s">
        <v>50</v>
      </c>
      <c r="N26" s="620"/>
      <c r="O26" s="231"/>
      <c r="P26" s="171"/>
      <c r="Q26" s="171" t="s">
        <v>62</v>
      </c>
      <c r="R26" s="231"/>
      <c r="T26" s="171"/>
      <c r="V26" s="20"/>
      <c r="X26" s="575" t="s">
        <v>45</v>
      </c>
      <c r="Y26" s="171"/>
      <c r="Z26" s="556" t="s">
        <v>626</v>
      </c>
      <c r="AA26" s="171"/>
      <c r="AB26" s="155" t="s">
        <v>45</v>
      </c>
      <c r="AC26" s="171"/>
      <c r="AD26" s="171"/>
      <c r="AE26" s="171"/>
      <c r="AF26" s="556" t="s">
        <v>255</v>
      </c>
      <c r="AG26" s="618" t="s">
        <v>255</v>
      </c>
      <c r="AH26" s="157">
        <f>COUNTIF($C26:$AE26,AH$4)</f>
        <v>0</v>
      </c>
      <c r="AI26" s="158">
        <f>COUNTIF($C26:$AE26,AI$4)</f>
        <v>1</v>
      </c>
      <c r="AJ26" s="157">
        <f>COUNTIF($C26:$AE26,AJ$4)</f>
        <v>3</v>
      </c>
      <c r="AK26" s="159">
        <f>COUNTIF($C26:$AE26,AK$4)</f>
        <v>2</v>
      </c>
      <c r="AL26" s="159">
        <f>COUNTIF($C26:$AE26,AL$4)</f>
        <v>0</v>
      </c>
      <c r="AM26" s="159">
        <f>COUNTIF($C26:$AE26,AM$4)</f>
        <v>1</v>
      </c>
      <c r="AN26" s="159">
        <f>COUNTIF($C26:$AE26,AN$4)</f>
        <v>0</v>
      </c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7</v>
      </c>
      <c r="AV26" s="104">
        <f>BF26+BG26+BI26+BD26+BB26+AZ26+BK26</f>
        <v>0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COUNTIF(C26:AE26,"*BRT*")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0</v>
      </c>
      <c r="BJ26" s="159">
        <f>BI26*('Setting key Duty'!$I$12+'Setting key Duty'!$I$8)</f>
        <v>0</v>
      </c>
      <c r="BK26" s="159">
        <f>COUNTIF(C26:AH26,"*$FC*")</f>
        <v>0</v>
      </c>
      <c r="BL26" s="159">
        <f>BK26*('Setting key Duty'!$J$11+'Setting key Duty'!$I$8)</f>
        <v>0</v>
      </c>
      <c r="BM26" s="159">
        <f>COUNTIF($C26:$AE26,BM$4)</f>
        <v>0</v>
      </c>
      <c r="BN26" s="159">
        <f>COUNTIF($C26:$AE26,BN$4)</f>
        <v>0</v>
      </c>
      <c r="BO26" s="159">
        <f>COUNTIF($C26:$AE26,BO$4)</f>
        <v>0</v>
      </c>
      <c r="BP26" s="160"/>
    </row>
    <row r="27" ht="19.5" customHeight="1" spans="1:68">
      <c r="A27" s="19"/>
      <c r="B27" s="92" t="s">
        <v>578</v>
      </c>
      <c r="C27" s="210"/>
      <c r="D27" s="155" t="s">
        <v>48</v>
      </c>
      <c r="E27" s="155"/>
      <c r="F27" s="155" t="s">
        <v>48</v>
      </c>
      <c r="G27" s="155"/>
      <c r="H27" s="155"/>
      <c r="I27" s="155"/>
      <c r="J27" s="155"/>
      <c r="L27" s="155"/>
      <c r="M27" s="186" t="s">
        <v>48</v>
      </c>
      <c r="N27" s="186"/>
      <c r="O27" s="155"/>
      <c r="P27" s="155"/>
      <c r="Q27" s="155"/>
      <c r="R27" s="20"/>
      <c r="S27" s="186" t="s">
        <v>48</v>
      </c>
      <c r="T27" s="186"/>
      <c r="U27" s="20"/>
      <c r="V27" s="186" t="s">
        <v>45</v>
      </c>
      <c r="W27" s="20"/>
      <c r="X27" s="155" t="s">
        <v>50</v>
      </c>
      <c r="Y27" s="155"/>
      <c r="Z27" s="556" t="s">
        <v>626</v>
      </c>
      <c r="AA27" s="155"/>
      <c r="AB27" s="155"/>
      <c r="AC27" s="155"/>
      <c r="AD27" s="155"/>
      <c r="AE27" s="155"/>
      <c r="AF27" s="155" t="s">
        <v>44</v>
      </c>
      <c r="AG27" s="556"/>
      <c r="AH27" s="157">
        <f>COUNTIF($C27:$AE27,AH$4)</f>
        <v>4</v>
      </c>
      <c r="AI27" s="158">
        <f>COUNTIF($C27:$AE27,AI$4)</f>
        <v>0</v>
      </c>
      <c r="AJ27" s="157">
        <f>COUNTIF($C27:$AE27,AJ$4)</f>
        <v>1</v>
      </c>
      <c r="AK27" s="159">
        <f>COUNTIF($C27:$AE27,AK$4)</f>
        <v>1</v>
      </c>
      <c r="AL27" s="159">
        <f>COUNTIF($C27:$AE27,AL$4)</f>
        <v>0</v>
      </c>
      <c r="AM27" s="159">
        <f>COUNTIF($C27:$AE27,AM$4)</f>
        <v>0</v>
      </c>
      <c r="AN27" s="159">
        <f>COUNTIF($C27:$AE27,AN$4)</f>
        <v>0</v>
      </c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6</v>
      </c>
      <c r="AV27" s="104">
        <f>BF27+BG27+BI27+BD27+BB27+AZ27+BK27</f>
        <v>0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COUNTIF(C27:AE27,"*BRT*")</f>
        <v>0</v>
      </c>
      <c r="AZ27" s="159">
        <f>COUNTIF(A27:AH27,"*$BTP*")</f>
        <v>0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0</v>
      </c>
      <c r="BE27" s="159">
        <f>BD27*('Setting key Duty'!$I$8+'Setting key Duty'!$I$9+'Setting key Duty'!$I$12)</f>
        <v>0</v>
      </c>
      <c r="BF27" s="159">
        <f>COUNTIF(AF27:AH27,"*$N*")</f>
        <v>0</v>
      </c>
      <c r="BG27" s="159">
        <f>COUNTIF(AF27:AH27,"*$PM*")</f>
        <v>0</v>
      </c>
      <c r="BH27" s="159">
        <f>BG27*('Setting key Duty'!$I$9)</f>
        <v>0</v>
      </c>
      <c r="BI27" s="159">
        <f>COUNTIF(A27:AH27,"*$AM*")</f>
        <v>0</v>
      </c>
      <c r="BJ27" s="159">
        <f>BI27*('Setting key Duty'!$I$12+'Setting key Duty'!$I$8)</f>
        <v>0</v>
      </c>
      <c r="BK27" s="159">
        <f>COUNTIF(C27:AH27,"*$FC*")</f>
        <v>0</v>
      </c>
      <c r="BL27" s="159">
        <f>BK27*('Setting key Duty'!$J$11+'Setting key Duty'!$I$8)</f>
        <v>0</v>
      </c>
      <c r="BM27" s="159">
        <f>COUNTIF($C27:$AE27,BM$4)</f>
        <v>0</v>
      </c>
      <c r="BN27" s="159">
        <f>COUNTIF($C27:$AE27,BN$4)</f>
        <v>0</v>
      </c>
      <c r="BO27" s="159">
        <f>COUNTIF($C27:$AE27,BO$4)</f>
        <v>0</v>
      </c>
      <c r="BP27" s="160"/>
    </row>
    <row r="28" ht="19.5" customHeight="1" spans="1:68">
      <c r="A28" s="19"/>
      <c r="B28" s="101" t="s">
        <v>392</v>
      </c>
      <c r="C28" s="626"/>
      <c r="D28" s="20"/>
      <c r="F28" s="155" t="s">
        <v>50</v>
      </c>
      <c r="G28" s="186"/>
      <c r="H28" s="155"/>
      <c r="I28" s="186" t="s">
        <v>48</v>
      </c>
      <c r="K28" s="155"/>
      <c r="L28" s="155" t="s">
        <v>44</v>
      </c>
      <c r="M28" s="155"/>
      <c r="N28" s="155"/>
      <c r="O28" s="155" t="s">
        <v>48</v>
      </c>
      <c r="P28" s="186"/>
      <c r="Q28" s="155"/>
      <c r="R28" s="155" t="s">
        <v>50</v>
      </c>
      <c r="T28" s="171"/>
      <c r="U28" s="186" t="s">
        <v>45</v>
      </c>
      <c r="V28" s="171"/>
      <c r="W28" s="171"/>
      <c r="X28" s="155" t="s">
        <v>657</v>
      </c>
      <c r="Y28" s="575" t="s">
        <v>50</v>
      </c>
      <c r="Z28" s="575" t="s">
        <v>50</v>
      </c>
      <c r="AA28" s="171"/>
      <c r="AB28" s="155"/>
      <c r="AC28" s="155"/>
      <c r="AD28" s="155" t="s">
        <v>658</v>
      </c>
      <c r="AE28" s="155"/>
      <c r="AF28" s="556" t="s">
        <v>255</v>
      </c>
      <c r="AG28" s="556" t="s">
        <v>255</v>
      </c>
      <c r="AH28" s="157">
        <f>COUNTIF($C28:$AE28,AH$4)</f>
        <v>2</v>
      </c>
      <c r="AI28" s="158">
        <f>COUNTIF($C28:$AE28,AI$4)</f>
        <v>1</v>
      </c>
      <c r="AJ28" s="157">
        <f>COUNTIF($C28:$AE28,AJ$4)</f>
        <v>1</v>
      </c>
      <c r="AK28" s="159">
        <f>COUNTIF($C28:$AE28,AK$4)</f>
        <v>4</v>
      </c>
      <c r="AL28" s="159">
        <f>COUNTIF($C28:$AE28,AL$4)</f>
        <v>0</v>
      </c>
      <c r="AM28" s="159">
        <f>COUNTIF($C28:$AE28,AM$4)</f>
        <v>0</v>
      </c>
      <c r="AN28" s="159">
        <f>COUNTIF($C28:$AE28,AN$4)</f>
        <v>0</v>
      </c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8</v>
      </c>
      <c r="AV28" s="104">
        <f>BF28+BG28+BI28+BD28+BB28+AZ28+BK28</f>
        <v>1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COUNTIF(C28:AE28,"*BRT*")</f>
        <v>0</v>
      </c>
      <c r="AZ28" s="159">
        <f>COUNTIF(A28:AH28,"*$BTP*")</f>
        <v>0</v>
      </c>
      <c r="BA28" s="159" t="e">
        <f>AZ28*('Setting key Duty'!$I$13+'Setting key Duty'!$I$12+'Setting key Duty'!$I$11)</f>
        <v>#VALUE!</v>
      </c>
      <c r="BB28" s="159">
        <f>COUNTIF(A28:AH28,"*$L*")</f>
        <v>0</v>
      </c>
      <c r="BC28" s="159" t="e">
        <f>BB28*('Setting key Duty'!$I$13+'Setting key Duty'!$I$9)</f>
        <v>#VALUE!</v>
      </c>
      <c r="BD28" s="159">
        <f>COUNTIF(A28:AH28,"*$M*")</f>
        <v>0</v>
      </c>
      <c r="BE28" s="159">
        <f>BD28*('Setting key Duty'!$I$8+'Setting key Duty'!$I$9+'Setting key Duty'!$I$12)</f>
        <v>0</v>
      </c>
      <c r="BF28" s="159">
        <f>COUNTIF(AF28:AH28,"*$N*")</f>
        <v>0</v>
      </c>
      <c r="BG28" s="159">
        <f>COUNTIF(AF28:AH28,"*$PM*")</f>
        <v>0</v>
      </c>
      <c r="BH28" s="159">
        <f>BG28*('Setting key Duty'!$I$9)</f>
        <v>0</v>
      </c>
      <c r="BI28" s="159">
        <f>COUNTIF(A28:AH28,"*$AM*")</f>
        <v>1</v>
      </c>
      <c r="BJ28" s="159">
        <f>BI28*('Setting key Duty'!$I$12+'Setting key Duty'!$I$8)</f>
        <v>0.4375</v>
      </c>
      <c r="BK28" s="159">
        <f>COUNTIF(C28:AH28,"*$FC*")</f>
        <v>0</v>
      </c>
      <c r="BL28" s="159">
        <f>BK28*('Setting key Duty'!$J$11+'Setting key Duty'!$I$8)</f>
        <v>0</v>
      </c>
      <c r="BM28" s="159">
        <f>COUNTIF($C28:$AE28,BM$4)</f>
        <v>0</v>
      </c>
      <c r="BN28" s="159">
        <f>COUNTIF($C28:$AE28,BN$4)</f>
        <v>0</v>
      </c>
      <c r="BO28" s="159">
        <f>COUNTIF($C28:$AE28,BO$4)</f>
        <v>0</v>
      </c>
      <c r="BP28" s="160"/>
    </row>
    <row r="29" ht="19.5" customHeight="1" spans="1:68">
      <c r="A29" s="19"/>
      <c r="B29" s="14"/>
      <c r="C29" s="190"/>
      <c r="D29" s="186"/>
      <c r="E29" s="186"/>
      <c r="F29" s="186"/>
      <c r="G29" s="186"/>
      <c r="H29" s="228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20"/>
      <c r="T29" s="186"/>
      <c r="U29" s="186"/>
      <c r="V29" s="186"/>
      <c r="W29" s="186"/>
      <c r="X29" s="20"/>
      <c r="Y29" s="186"/>
      <c r="Z29" s="186"/>
      <c r="AA29" s="186"/>
      <c r="AB29" s="186"/>
      <c r="AC29" s="186"/>
      <c r="AD29" s="186"/>
      <c r="AE29" s="186"/>
      <c r="AF29" s="186"/>
      <c r="AG29" s="186"/>
      <c r="AH29" s="157">
        <f>COUNTIF($C29:$AG29,AH$4)</f>
        <v>0</v>
      </c>
      <c r="AI29" s="158">
        <f>COUNTIF($C29:$AG29,AI$4)</f>
        <v>0</v>
      </c>
      <c r="AJ29" s="157">
        <f>COUNTIF($C29:$AG29,AJ$4)</f>
        <v>0</v>
      </c>
      <c r="AK29" s="159">
        <f>COUNTIF($C29:$AG29,AK$4)</f>
        <v>0</v>
      </c>
      <c r="AL29" s="159">
        <f>COUNTIF($C29:$AG29,AL$4)</f>
        <v>0</v>
      </c>
      <c r="AM29" s="159">
        <f>COUNTIF($C29:$AG29,AM$4)</f>
        <v>0</v>
      </c>
      <c r="AN29" s="159">
        <f>COUNTIF($C29:$AG29,AN$4)</f>
        <v>0</v>
      </c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0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COUNTIF(C29:AG29,"*BRT*")</f>
        <v>0</v>
      </c>
      <c r="AZ29" s="159">
        <f>COUNTIF(D29:AH29,"*$BTP*")</f>
        <v>0</v>
      </c>
      <c r="BA29" s="159" t="e">
        <f>AZ29*('Setting key Duty'!$I$13+'Setting key Duty'!$I$12+'Setting key Duty'!$I$11)</f>
        <v>#VALUE!</v>
      </c>
      <c r="BB29" s="159">
        <f>COUNTIF(D29:AH29,"*$L*")</f>
        <v>0</v>
      </c>
      <c r="BC29" s="159" t="e">
        <f>BB29*('Setting key Duty'!$I$13+'Setting key Duty'!$I$9)</f>
        <v>#VALUE!</v>
      </c>
      <c r="BD29" s="159">
        <f>COUNTIF(D29:AH29,"*$M*")</f>
        <v>0</v>
      </c>
      <c r="BE29" s="159">
        <f>BD29*('Setting key Duty'!$I$8+'Setting key Duty'!$I$9+'Setting key Duty'!$I$12)</f>
        <v>0</v>
      </c>
      <c r="BF29" s="159">
        <f>COUNTIF(D29:AH29,"*$N*")</f>
        <v>0</v>
      </c>
      <c r="BG29" s="159">
        <f>COUNTIF(D29:AH29,"*$PM*")</f>
        <v>0</v>
      </c>
      <c r="BH29" s="159">
        <f>BG29*('Setting key Duty'!$I$9)</f>
        <v>0</v>
      </c>
      <c r="BI29" s="159">
        <f>COUNTIF(D29:AH29,"*$AM*")</f>
        <v>0</v>
      </c>
      <c r="BJ29" s="159">
        <f>BI29*('Setting key Duty'!$I$12+'Setting key Duty'!$I$8)</f>
        <v>0</v>
      </c>
      <c r="BK29" s="159">
        <f>COUNTIF(C29:AH29,"*$FC*")</f>
        <v>0</v>
      </c>
      <c r="BL29" s="159">
        <f>BK29*('Setting key Duty'!$J$11+'Setting key Duty'!$I$8)</f>
        <v>0</v>
      </c>
      <c r="BM29" s="159">
        <f>COUNTIF($C29:$AG29,BM$4)</f>
        <v>0</v>
      </c>
      <c r="BN29" s="159">
        <f>COUNTIF($C29:$AG29,BN$4)</f>
        <v>0</v>
      </c>
      <c r="BO29" s="159">
        <f>COUNTIF($C29:$AG29,BO$4)</f>
        <v>0</v>
      </c>
      <c r="BP29" s="160"/>
    </row>
    <row r="30" ht="19.5" customHeight="1" spans="1:68">
      <c r="A30" s="19"/>
      <c r="B30" s="189" t="s">
        <v>228</v>
      </c>
      <c r="C30" s="190"/>
      <c r="D30" s="186"/>
      <c r="E30" s="186"/>
      <c r="F30" s="186"/>
      <c r="G30" s="186"/>
      <c r="H30" s="228"/>
      <c r="I30" s="186"/>
      <c r="J30" s="186"/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  <c r="AA30" s="186"/>
      <c r="AB30" s="186"/>
      <c r="AC30" s="186"/>
      <c r="AD30" s="186"/>
      <c r="AE30" s="186"/>
      <c r="AF30" s="186"/>
      <c r="AG30" s="186"/>
      <c r="AH30" s="157">
        <f>COUNTIF($C30:$AG30,AH$4)</f>
        <v>0</v>
      </c>
      <c r="AI30" s="158">
        <f>COUNTIF($C30:$AG30,AI$4)</f>
        <v>0</v>
      </c>
      <c r="AJ30" s="157">
        <f>COUNTIF($C30:$AG30,AJ$4)</f>
        <v>0</v>
      </c>
      <c r="AK30" s="191">
        <f>COUNTIF($C30:$AG30,AK$4)</f>
        <v>0</v>
      </c>
      <c r="AL30" s="191">
        <f>COUNTIF($C30:$AG30,AL$4)</f>
        <v>0</v>
      </c>
      <c r="AM30" s="191">
        <f>COUNTIF($C30:$AG30,AM$4)</f>
        <v>0</v>
      </c>
      <c r="AN30" s="191">
        <f>COUNTIF($C30:$AG30,AN$4)</f>
        <v>0</v>
      </c>
      <c r="AO30" s="192"/>
      <c r="AP30" s="159">
        <f>SUMPRODUCT(--WEEKDAY(C$3:AG$3,2)&lt;6,--((C30:AG30="DM"))+(C30:AG30="CS1")+((C30:AG30="CS2"))+(C30:AG30="SB1")+(C30:AG30="AE")+(C30:AG30="EM"))</f>
        <v>0</v>
      </c>
      <c r="AQ30" s="192"/>
      <c r="AR30" s="104">
        <f>SUMPRODUCT(--WEEKDAY(C$3:AG$3,2)&gt;5,--((C30:AG30="DM"))+(C30:AG30="CS1")+((C30:AG30="CS2"))+(C30:AG30="SB1")+(C30:AG30="AE")+(C30:AG30="EM"))</f>
        <v>0</v>
      </c>
      <c r="AS30" s="192"/>
      <c r="AT30" s="192">
        <f>(AP30-AQ30)/2+(AR30-AS30)</f>
        <v>0</v>
      </c>
      <c r="AU30" s="104">
        <f>AH30+AI30+AJ30+AK30+AM30+AN30</f>
        <v>0</v>
      </c>
      <c r="AV30" s="104">
        <f>BF30+BG30+BI30+BD30+BB30+AZ30+BK30</f>
        <v>0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COUNTIF(C30:AG30,"*BRT*")</f>
        <v>0</v>
      </c>
      <c r="AZ30" s="159">
        <f>COUNTIF(D30:AH30,"*$BTP*")</f>
        <v>0</v>
      </c>
      <c r="BA30" s="159" t="e">
        <f>AZ30*('Setting key Duty'!$I$13+'Setting key Duty'!$I$12+'Setting key Duty'!$I$11)</f>
        <v>#VALUE!</v>
      </c>
      <c r="BB30" s="159">
        <f>COUNTIF(D30:AH30,"*$L*")</f>
        <v>0</v>
      </c>
      <c r="BC30" s="159" t="e">
        <f>BB30*('Setting key Duty'!$I$13+'Setting key Duty'!$I$9)</f>
        <v>#VALUE!</v>
      </c>
      <c r="BD30" s="159">
        <f>COUNTIF(D30:AH30,"*$M*")</f>
        <v>0</v>
      </c>
      <c r="BE30" s="159">
        <f>BD30*('Setting key Duty'!$I$8+'Setting key Duty'!$I$9+'Setting key Duty'!$I$12)</f>
        <v>0</v>
      </c>
      <c r="BF30" s="159">
        <f>COUNTIF(D30:AH30,"*$N*")</f>
        <v>0</v>
      </c>
      <c r="BG30" s="159">
        <f>COUNTIF(D30:AH30,"*$PM*")</f>
        <v>0</v>
      </c>
      <c r="BH30" s="159">
        <f>BG30*('Setting key Duty'!$I$9)</f>
        <v>0</v>
      </c>
      <c r="BI30" s="159">
        <f>COUNTIF(D30:AH30,"*$AM*")</f>
        <v>0</v>
      </c>
      <c r="BJ30" s="159">
        <f>BI30*('Setting key Duty'!$I$12+'Setting key Duty'!$I$8)</f>
        <v>0</v>
      </c>
      <c r="BK30" s="159">
        <f>COUNTIF(C30:AH30,"*$FC*")</f>
        <v>0</v>
      </c>
      <c r="BL30" s="159">
        <f>BK30*('Setting key Duty'!$J$11+'Setting key Duty'!$I$8)</f>
        <v>0</v>
      </c>
      <c r="BM30" s="191">
        <f>COUNTIF($C30:$AG30,BM$4)</f>
        <v>0</v>
      </c>
      <c r="BN30" s="191">
        <f>COUNTIF($C30:$AG30,BN$4)</f>
        <v>0</v>
      </c>
      <c r="BO30" s="191">
        <f>COUNTIF($C30:$AG30,BO$4)</f>
        <v>0</v>
      </c>
      <c r="BP30" s="193"/>
    </row>
    <row r="31" ht="19.5" customHeight="1" spans="1:68">
      <c r="A31" s="19"/>
      <c r="B31" s="194"/>
      <c r="C31" s="195"/>
      <c r="D31" s="196"/>
      <c r="E31" s="196"/>
      <c r="F31" s="196"/>
      <c r="G31" s="196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7"/>
      <c r="AI31" s="198"/>
      <c r="AJ31" s="197"/>
      <c r="AK31" s="199"/>
      <c r="AL31" s="199"/>
      <c r="AM31" s="199"/>
      <c r="AN31" s="199"/>
      <c r="AO31" s="200"/>
      <c r="AP31" s="200"/>
      <c r="AQ31" s="200"/>
      <c r="AR31" s="200">
        <f>SUMPRODUCT(--WEEKDAY(C$3:AG$3,2)&gt;5,--((C31:AG31="DM"))+(C31:AG31="CS1")+((C31:AG31="CS2"))+(C31:AG31="SB1")+(C31:AG31="AE")+(C31:AG31="EM"))</f>
        <v>0</v>
      </c>
      <c r="AS31" s="200"/>
      <c r="AT31" s="200">
        <f>(AP31-AQ31)/2+(AR31-AS31)</f>
        <v>0</v>
      </c>
      <c r="AU31" s="200"/>
      <c r="AV31" s="200"/>
      <c r="AW31" s="200"/>
      <c r="AX31" s="199"/>
      <c r="AY31" s="199"/>
      <c r="AZ31" s="199"/>
      <c r="BA31" s="199"/>
      <c r="BB31" s="199"/>
      <c r="BC31" s="199"/>
      <c r="BD31" s="199"/>
      <c r="BE31" s="199"/>
      <c r="BF31" s="199"/>
      <c r="BG31" s="199"/>
      <c r="BH31" s="199"/>
      <c r="BI31" s="199"/>
      <c r="BJ31" s="199"/>
      <c r="BK31" s="199"/>
      <c r="BL31" s="199"/>
      <c r="BM31" s="199"/>
      <c r="BN31" s="199"/>
      <c r="BO31" s="199"/>
      <c r="BP31" s="201"/>
    </row>
    <row r="32" ht="19.5" customHeight="1" spans="1:68">
      <c r="A32" s="19"/>
      <c r="B32" s="202" t="s">
        <v>48</v>
      </c>
      <c r="C32" s="203" t="str">
        <f>VLOOKUP("DM",C4:C30,1,FALSE)</f>
        <v>DM</v>
      </c>
      <c r="D32" s="203" t="str">
        <f>VLOOKUP("DM",D4:D30,1,FALSE)</f>
        <v>DM</v>
      </c>
      <c r="E32" s="203" t="str">
        <f>VLOOKUP("DM",E4:E30,1,FALSE)</f>
        <v>DM</v>
      </c>
      <c r="F32" s="203" t="str">
        <f>VLOOKUP("DM",F4:F30,1,FALSE)</f>
        <v>DM</v>
      </c>
      <c r="G32" s="203" t="str">
        <f>VLOOKUP("DM",G4:G30,1,FALSE)</f>
        <v>DM</v>
      </c>
      <c r="H32" s="203" t="str">
        <f>VLOOKUP("DM",H4:H30,1,FALSE)</f>
        <v>DM</v>
      </c>
      <c r="I32" s="203" t="str">
        <f>VLOOKUP("DM",I4:I30,1,FALSE)</f>
        <v>DM</v>
      </c>
      <c r="J32" s="203" t="str">
        <f>VLOOKUP("DM",J4:J30,1,FALSE)</f>
        <v>DM</v>
      </c>
      <c r="K32" s="203" t="str">
        <f>VLOOKUP("DM",K4:K30,1,FALSE)</f>
        <v>DM</v>
      </c>
      <c r="L32" s="203" t="str">
        <f>VLOOKUP("DM",L4:L30,1,FALSE)</f>
        <v>DM</v>
      </c>
      <c r="M32" s="203" t="str">
        <f>VLOOKUP("DM",M4:M30,1,FALSE)</f>
        <v>DM</v>
      </c>
      <c r="N32" s="203" t="str">
        <f>VLOOKUP("DM",N4:N30,1,FALSE)</f>
        <v>DM</v>
      </c>
      <c r="O32" s="203" t="str">
        <f>VLOOKUP("DM",O4:O30,1,FALSE)</f>
        <v>DM</v>
      </c>
      <c r="P32" s="203" t="str">
        <f>VLOOKUP("DM",P4:P30,1,FALSE)</f>
        <v>DM</v>
      </c>
      <c r="Q32" s="203" t="str">
        <f>VLOOKUP("DM",Q4:Q30,1,FALSE)</f>
        <v>DM</v>
      </c>
      <c r="R32" s="203" t="str">
        <f>VLOOKUP("DM",R4:R30,1,FALSE)</f>
        <v>DM</v>
      </c>
      <c r="S32" s="203" t="str">
        <f>VLOOKUP("DM",S4:S30,1,FALSE)</f>
        <v>DM</v>
      </c>
      <c r="T32" s="203" t="str">
        <f>VLOOKUP("DM",T4:T30,1,FALSE)</f>
        <v>DM</v>
      </c>
      <c r="U32" s="203" t="str">
        <f>VLOOKUP("DM",U4:U30,1,FALSE)</f>
        <v>DM</v>
      </c>
      <c r="V32" s="203" t="str">
        <f>VLOOKUP("DM",V4:V30,1,FALSE)</f>
        <v>DM</v>
      </c>
      <c r="W32" s="203" t="str">
        <f>VLOOKUP("DM",W4:W30,1,FALSE)</f>
        <v>DM</v>
      </c>
      <c r="X32" s="203" t="str">
        <f>VLOOKUP("DM",X4:X30,1,FALSE)</f>
        <v>DM</v>
      </c>
      <c r="Y32" s="203" t="str">
        <f>VLOOKUP("DM",Y4:Y30,1,FALSE)</f>
        <v>DM</v>
      </c>
      <c r="Z32" s="203" t="str">
        <f>VLOOKUP("DM",Z4:Z30,1,FALSE)</f>
        <v>DM</v>
      </c>
      <c r="AA32" s="203" t="str">
        <f>VLOOKUP("DM",AA4:AA30,1,FALSE)</f>
        <v>DM</v>
      </c>
      <c r="AB32" s="203" t="str">
        <f>VLOOKUP("DM",AB4:AB30,1,FALSE)</f>
        <v>DM</v>
      </c>
      <c r="AC32" s="203" t="str">
        <f>VLOOKUP("DM",AC4:AC30,1,FALSE)</f>
        <v>DM</v>
      </c>
      <c r="AD32" s="203" t="str">
        <f>VLOOKUP("DM",AD4:AD30,1,FALSE)</f>
        <v>DM</v>
      </c>
      <c r="AE32" s="203" t="str">
        <f>VLOOKUP("DM",AE4:AE30,1,FALSE)</f>
        <v>DM</v>
      </c>
      <c r="AF32" s="203" t="str">
        <f>VLOOKUP("DM",AF4:AF30,1,FALSE)</f>
        <v>DM</v>
      </c>
      <c r="AG32" s="203" t="str">
        <f>VLOOKUP("DM",AG4:AG30,1,FALSE)</f>
        <v>DM</v>
      </c>
      <c r="AH32" s="157"/>
      <c r="AI32" s="158"/>
      <c r="AJ32" s="157"/>
      <c r="AK32" s="159"/>
      <c r="AL32" s="159"/>
      <c r="AM32" s="159"/>
      <c r="AN32" s="159"/>
      <c r="AO32" s="159"/>
      <c r="AP32" s="159"/>
      <c r="AQ32" s="159"/>
      <c r="AR32" s="159"/>
      <c r="AS32" s="159"/>
      <c r="AT32" s="159"/>
      <c r="AU32" s="159"/>
      <c r="AV32" s="159"/>
      <c r="AW32" s="159"/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60"/>
    </row>
    <row r="33" ht="19.5" customHeight="1" spans="1:68">
      <c r="A33" s="19" t="e">
        <f>LTE()</f>
        <v>#NAME?</v>
      </c>
      <c r="B33" s="204" t="s">
        <v>44</v>
      </c>
      <c r="C33" s="203" t="str">
        <f>VLOOKUP("CS1",C5:C30,1,FALSE)</f>
        <v>CS1</v>
      </c>
      <c r="D33" s="203" t="str">
        <f>VLOOKUP("CS1",D5:D30,1,FALSE)</f>
        <v>CS1</v>
      </c>
      <c r="E33" s="203" t="str">
        <f>VLOOKUP("CS1",E7:E30,1,FALSE)</f>
        <v>CS1</v>
      </c>
      <c r="F33" s="203" t="str">
        <f>VLOOKUP("CS1",F5:F30,1,FALSE)</f>
        <v>CS1</v>
      </c>
      <c r="G33" s="203" t="str">
        <f>VLOOKUP("CS1",G5:G30,1,FALSE)</f>
        <v>CS1</v>
      </c>
      <c r="H33" s="203" t="str">
        <f>VLOOKUP("CS1",H5:H30,1,FALSE)</f>
        <v>CS1</v>
      </c>
      <c r="I33" s="203" t="str">
        <f>VLOOKUP("CS1",I5:I30,1,FALSE)</f>
        <v>CS1</v>
      </c>
      <c r="J33" s="203" t="str">
        <f>VLOOKUP("CS1",J4:J30,1,FALSE)</f>
        <v>CS1</v>
      </c>
      <c r="K33" s="203" t="str">
        <f>VLOOKUP("CS1",K7:K30,1,FALSE)</f>
        <v>CS1</v>
      </c>
      <c r="L33" s="203" t="str">
        <f>VLOOKUP("CS1",L5:L30,1,FALSE)</f>
        <v>CS1</v>
      </c>
      <c r="M33" s="203" t="str">
        <f>VLOOKUP("CS1",M5:M30,1,FALSE)</f>
        <v>CS1</v>
      </c>
      <c r="N33" s="203" t="str">
        <f>VLOOKUP("CS1",N7:N30,1,FALSE)</f>
        <v>CS1</v>
      </c>
      <c r="O33" s="203" t="str">
        <f>VLOOKUP("CS1",O7:O30,1,FALSE)</f>
        <v>CS1</v>
      </c>
      <c r="P33" s="203" t="str">
        <f>VLOOKUP("CS1",P5:P30,1,FALSE)</f>
        <v>CS1</v>
      </c>
      <c r="Q33" s="203" t="str">
        <f>VLOOKUP("CS1",Q7:Q30,1,FALSE)</f>
        <v>CS1</v>
      </c>
      <c r="R33" s="203" t="str">
        <f>VLOOKUP("CS1",R6:R30,1,FALSE)</f>
        <v>CS1</v>
      </c>
      <c r="S33" s="203" t="str">
        <f>VLOOKUP("CS1",S5:S30,1,FALSE)</f>
        <v>CS1</v>
      </c>
      <c r="T33" s="203" t="str">
        <f>VLOOKUP("CS1",T5:T30,1,FALSE)</f>
        <v>CS1</v>
      </c>
      <c r="U33" s="203" t="str">
        <f>VLOOKUP("CS1",U5:U30,1,FALSE)</f>
        <v>CS1</v>
      </c>
      <c r="V33" s="203" t="str">
        <f>VLOOKUP("CS1",V5:V30,1,FALSE)</f>
        <v>CS1</v>
      </c>
      <c r="W33" s="203" t="str">
        <f>VLOOKUP("CS1",W5:W30,1,FALSE)</f>
        <v>CS1</v>
      </c>
      <c r="X33" s="203" t="str">
        <f>VLOOKUP("CS1",X5:X30,1,FALSE)</f>
        <v>CS1</v>
      </c>
      <c r="Y33" s="203" t="str">
        <f>VLOOKUP("CS1",Y5:Y30,1,FALSE)</f>
        <v>CS1</v>
      </c>
      <c r="Z33" s="203" t="str">
        <f>VLOOKUP("CS1",Z5:Z30,1,FALSE)</f>
        <v>CS1</v>
      </c>
      <c r="AA33" s="203" t="str">
        <f>VLOOKUP("CS1",AA5:AA30,1,FALSE)</f>
        <v>CS1</v>
      </c>
      <c r="AB33" s="203" t="str">
        <f>VLOOKUP("CS1",AB5:AB30,1,FALSE)</f>
        <v>CS1</v>
      </c>
      <c r="AC33" s="203" t="str">
        <f>VLOOKUP("CS1",AC6:AC30,1,FALSE)</f>
        <v>CS1</v>
      </c>
      <c r="AD33" s="203" t="str">
        <f>VLOOKUP("CS1",AD7:AD30,1,FALSE)</f>
        <v>CS1</v>
      </c>
      <c r="AE33" s="203" t="str">
        <f>VLOOKUP("CS1",AE5:AE30,1,FALSE)</f>
        <v>CS1</v>
      </c>
      <c r="AF33" s="203" t="str">
        <f>VLOOKUP("CS1",AF5:AF30,1,FALSE)</f>
        <v>CS1</v>
      </c>
      <c r="AG33" s="203" t="str">
        <f>VLOOKUP("CS1",AG5:AG30,1,FALSE)</f>
        <v>CS1</v>
      </c>
      <c r="AH33" s="157"/>
      <c r="AI33" s="158"/>
      <c r="AJ33" s="157"/>
      <c r="AK33" s="159"/>
      <c r="AL33" s="159"/>
      <c r="AM33" s="159"/>
      <c r="AN33" s="159"/>
      <c r="AO33" s="159"/>
      <c r="AP33" s="159"/>
      <c r="AQ33" s="159"/>
      <c r="AR33" s="159"/>
      <c r="AS33" s="159"/>
      <c r="AT33" s="159"/>
      <c r="AU33" s="159"/>
      <c r="AV33" s="159"/>
      <c r="AW33" s="159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60"/>
    </row>
    <row r="34" ht="19.5" customHeight="1" spans="1:68">
      <c r="A34" s="19"/>
      <c r="B34" s="205" t="s">
        <v>45</v>
      </c>
      <c r="C34" s="203" t="str">
        <f>VLOOKUP("CS2",C5:C30,1,FALSE)</f>
        <v>CS2</v>
      </c>
      <c r="D34" s="203" t="str">
        <f>VLOOKUP("CS2",D5:D30,1,FALSE)</f>
        <v>CS2</v>
      </c>
      <c r="E34" s="203" t="str">
        <f>VLOOKUP("CS2",E7:E30,1,FALSE)</f>
        <v>CS2</v>
      </c>
      <c r="F34" s="203" t="str">
        <f>VLOOKUP("CS2",F5:F30,1,FALSE)</f>
        <v>CS2</v>
      </c>
      <c r="G34" s="203" t="str">
        <f>VLOOKUP("CS2",G5:G30,1,FALSE)</f>
        <v>CS2</v>
      </c>
      <c r="H34" s="203" t="str">
        <f>VLOOKUP("CS2",H5:H30,1,FALSE)</f>
        <v>CS2</v>
      </c>
      <c r="I34" s="203" t="str">
        <f>VLOOKUP("CS2",I5:I30,1,FALSE)</f>
        <v>CS2</v>
      </c>
      <c r="J34" s="203" t="str">
        <f>VLOOKUP("CS2",J4:J30,1,FALSE)</f>
        <v>CS2</v>
      </c>
      <c r="K34" s="203" t="str">
        <f>VLOOKUP("CS2",K7:K30,1,FALSE)</f>
        <v>CS2</v>
      </c>
      <c r="L34" s="203" t="str">
        <f>VLOOKUP("CS2",L7:L30,1,FALSE)</f>
        <v>CS2</v>
      </c>
      <c r="M34" s="203" t="str">
        <f>VLOOKUP("CS2",M5:M30,1,FALSE)</f>
        <v>CS2</v>
      </c>
      <c r="N34" s="203" t="str">
        <f>VLOOKUP("CS2",N7:N30,1,FALSE)</f>
        <v>CS2</v>
      </c>
      <c r="O34" s="203" t="str">
        <f>VLOOKUP("CS2",O7:O30,1,FALSE)</f>
        <v>CS2</v>
      </c>
      <c r="P34" s="203" t="str">
        <f>VLOOKUP("CS2",P5:P30,1,FALSE)</f>
        <v>CS2</v>
      </c>
      <c r="Q34" s="203" t="str">
        <f>VLOOKUP("CS2",Q7:Q30,1,FALSE)</f>
        <v>CS2</v>
      </c>
      <c r="R34" s="203" t="str">
        <f>VLOOKUP("CS2",R5:R30,1,FALSE)</f>
        <v>CS2</v>
      </c>
      <c r="S34" s="203" t="str">
        <f>VLOOKUP("CS2",S7:S30,1,FALSE)</f>
        <v>CS2</v>
      </c>
      <c r="T34" s="203" t="str">
        <f>VLOOKUP("CS2",T5:T30,1,FALSE)</f>
        <v>CS2</v>
      </c>
      <c r="U34" s="203" t="str">
        <f>VLOOKUP("CS2",U5:U30,1,FALSE)</f>
        <v>CS2</v>
      </c>
      <c r="V34" s="203" t="str">
        <f>VLOOKUP("CS2",V5:V30,1,FALSE)</f>
        <v>CS2</v>
      </c>
      <c r="W34" s="203" t="str">
        <f>VLOOKUP("CS2",W5:W30,1,FALSE)</f>
        <v>CS2</v>
      </c>
      <c r="X34" s="203" t="str">
        <f>VLOOKUP("CS2",X5:X30,1,FALSE)</f>
        <v>CS2</v>
      </c>
      <c r="Y34" s="203" t="str">
        <f>VLOOKUP("CS2",Y5:Y30,1,FALSE)</f>
        <v>CS2</v>
      </c>
      <c r="Z34" s="203" t="str">
        <f>VLOOKUP("CS2",Z5:Z30,1,FALSE)</f>
        <v>CS2</v>
      </c>
      <c r="AA34" s="203" t="str">
        <f>VLOOKUP("CS2",AA5:AA30,1,FALSE)</f>
        <v>CS2</v>
      </c>
      <c r="AB34" s="203" t="str">
        <f>VLOOKUP("CS2",AB5:AB30,1,FALSE)</f>
        <v>CS2</v>
      </c>
      <c r="AC34" s="203" t="str">
        <f>VLOOKUP("CS2",AC6:AC30,1,FALSE)</f>
        <v>CS2</v>
      </c>
      <c r="AD34" s="203" t="str">
        <f>VLOOKUP("CS2",AD7:AD30,1,FALSE)</f>
        <v>CS2</v>
      </c>
      <c r="AE34" s="203" t="str">
        <f>VLOOKUP("CS2",AE5:AE30,1,FALSE)</f>
        <v>CS2</v>
      </c>
      <c r="AF34" s="203" t="str">
        <f>VLOOKUP("CS2",AF5:AF30,1,FALSE)</f>
        <v>CS2</v>
      </c>
      <c r="AG34" s="203" t="str">
        <f>VLOOKUP("CS2",AG5:AG30,1,FALSE)</f>
        <v>CS2</v>
      </c>
      <c r="AH34" s="157"/>
      <c r="AI34" s="158"/>
      <c r="AJ34" s="157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60"/>
    </row>
    <row r="35" ht="19.5" customHeight="1" spans="1:68">
      <c r="A35" s="19"/>
      <c r="B35" s="206" t="s">
        <v>50</v>
      </c>
      <c r="C35" s="203" t="str">
        <f>VLOOKUP("SB1",C5:C30,1,FALSE)</f>
        <v>SB1</v>
      </c>
      <c r="D35" s="203" t="str">
        <f>VLOOKUP("SB1",D5:D30,1,FALSE)</f>
        <v>SB1</v>
      </c>
      <c r="E35" s="203" t="str">
        <f>VLOOKUP("SB1",E6:E30,1,FALSE)</f>
        <v>SB1</v>
      </c>
      <c r="F35" s="203" t="str">
        <f>VLOOKUP("SB1",F5:F30,1,FALSE)</f>
        <v>SB1</v>
      </c>
      <c r="G35" s="203" t="str">
        <f>VLOOKUP("SB1",G7:G30,1,FALSE)</f>
        <v>SB1</v>
      </c>
      <c r="H35" s="203" t="str">
        <f>VLOOKUP("SB1",H5:H30,1,FALSE)</f>
        <v>SB1</v>
      </c>
      <c r="I35" s="203" t="str">
        <f>VLOOKUP("SB1",I5:I30,1,FALSE)</f>
        <v>SB1</v>
      </c>
      <c r="J35" s="203" t="str">
        <f>VLOOKUP("SB1",J4:J30,1,FALSE)</f>
        <v>SB1</v>
      </c>
      <c r="K35" s="203" t="e">
        <f>VLOOKUP("SB1",K7:K30,1,FALSE)</f>
        <v>#N/A</v>
      </c>
      <c r="L35" s="203" t="str">
        <f>VLOOKUP("SB1",L7:L30,1,FALSE)</f>
        <v>SB1</v>
      </c>
      <c r="M35" s="203" t="str">
        <f>VLOOKUP("SB1",M5:M30,1,FALSE)</f>
        <v>SB1</v>
      </c>
      <c r="N35" s="203" t="str">
        <f>VLOOKUP("SB1",N7:N30,1,FALSE)</f>
        <v>SB1</v>
      </c>
      <c r="O35" s="203" t="str">
        <f>VLOOKUP("SB1",O7:O30,1,FALSE)</f>
        <v>SB1</v>
      </c>
      <c r="P35" s="203" t="str">
        <f>VLOOKUP("SB1",P7:P30,1,FALSE)</f>
        <v>SB1</v>
      </c>
      <c r="Q35" s="203" t="str">
        <f>VLOOKUP("SB1",Q7:Q30,1,FALSE)</f>
        <v>SB1</v>
      </c>
      <c r="R35" s="203" t="str">
        <f>VLOOKUP("SB1",R6:R30,1,FALSE)</f>
        <v>SB1</v>
      </c>
      <c r="S35" s="203" t="str">
        <f>VLOOKUP("SB1",S7:S30,1,FALSE)</f>
        <v>SB1</v>
      </c>
      <c r="T35" s="203" t="str">
        <f>VLOOKUP("SB1",T5:T30,1,FALSE)</f>
        <v>SB1</v>
      </c>
      <c r="U35" s="203" t="str">
        <f>VLOOKUP("SB1",U5:U30,1,FALSE)</f>
        <v>SB1</v>
      </c>
      <c r="V35" s="203" t="str">
        <f>VLOOKUP("SB1",V5:V30,1,FALSE)</f>
        <v>SB1</v>
      </c>
      <c r="W35" s="203" t="str">
        <f>VLOOKUP("SB1",W5:W30,1,FALSE)</f>
        <v>SB1</v>
      </c>
      <c r="X35" s="203" t="str">
        <f>VLOOKUP("SB1",X5:X30,1,FALSE)</f>
        <v>SB1</v>
      </c>
      <c r="Y35" s="203" t="str">
        <f>VLOOKUP("SB1",Y5:Y30,1,FALSE)</f>
        <v>SB1</v>
      </c>
      <c r="Z35" s="203" t="str">
        <f>VLOOKUP("SB1",Z5:Z30,1,FALSE)</f>
        <v>SB1</v>
      </c>
      <c r="AA35" s="203" t="str">
        <f>VLOOKUP("SB1",AA5:AA30,1,FALSE)</f>
        <v>SB1</v>
      </c>
      <c r="AB35" s="203" t="str">
        <f>VLOOKUP("SB1",AB5:AB30,1,FALSE)</f>
        <v>SB1</v>
      </c>
      <c r="AC35" s="203" t="str">
        <f>VLOOKUP("SB1",AC6:AC30,1,FALSE)</f>
        <v>SB1</v>
      </c>
      <c r="AD35" s="203" t="str">
        <f>VLOOKUP("SB1",AD7:AD30,1,FALSE)</f>
        <v>SB1</v>
      </c>
      <c r="AE35" s="203" t="e">
        <f>VLOOKUP("SB1",AE5:AE30,1,FALSE)</f>
        <v>#N/A</v>
      </c>
      <c r="AF35" s="203" t="e">
        <f>VLOOKUP("SB1",AF5:AF30,1,FALSE)</f>
        <v>#N/A</v>
      </c>
      <c r="AG35" s="203" t="e">
        <f>VLOOKUP("SB1",AG5:AG30,1,FALSE)</f>
        <v>#N/A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/>
      <c r="B36" s="207" t="s">
        <v>56</v>
      </c>
      <c r="C36" s="203" t="str">
        <f>VLOOKUP("SB2",C5:C30,1,FALSE)</f>
        <v>SB2</v>
      </c>
      <c r="D36" s="203" t="str">
        <f>VLOOKUP("SB2",D5:D30,1,FALSE)</f>
        <v>SB2</v>
      </c>
      <c r="E36" s="203" t="str">
        <f>VLOOKUP("SB2",E7:E30,1,FALSE)</f>
        <v>SB2</v>
      </c>
      <c r="F36" s="203" t="str">
        <f>VLOOKUP("SB2",F5:F30,1,FALSE)</f>
        <v>SB2</v>
      </c>
      <c r="G36" s="203" t="str">
        <f>VLOOKUP("SB2",G7:G30,1,FALSE)</f>
        <v>SB2</v>
      </c>
      <c r="H36" s="203" t="str">
        <f>VLOOKUP("SB2",H5:H30,1,FALSE)</f>
        <v>SB2</v>
      </c>
      <c r="I36" s="203" t="str">
        <f>VLOOKUP("SB2",I5:I30,1,FALSE)</f>
        <v>SB2</v>
      </c>
      <c r="J36" s="203" t="str">
        <f>VLOOKUP("SB2",J4:J30,1,FALSE)</f>
        <v>SB2</v>
      </c>
      <c r="K36" s="203" t="e">
        <f>VLOOKUP("SB2",K7:K30,1,FALSE)</f>
        <v>#N/A</v>
      </c>
      <c r="L36" s="203" t="str">
        <f>VLOOKUP("SB2",L7:L30,1,FALSE)</f>
        <v>SB2</v>
      </c>
      <c r="M36" s="203" t="str">
        <f>VLOOKUP("SB2",M5:M30,1,FALSE)</f>
        <v>SB2</v>
      </c>
      <c r="N36" s="203" t="str">
        <f>VLOOKUP("SB2",N7:N30,1,FALSE)</f>
        <v>SB2</v>
      </c>
      <c r="O36" s="203" t="str">
        <f>VLOOKUP("SB2",O7:O30,1,FALSE)</f>
        <v>SB2</v>
      </c>
      <c r="P36" s="203" t="str">
        <f>VLOOKUP("SB2",P7:P30,1,FALSE)</f>
        <v>SB2</v>
      </c>
      <c r="Q36" s="203" t="str">
        <f>VLOOKUP("SB2",Q7:Q30,1,FALSE)</f>
        <v>SB2</v>
      </c>
      <c r="R36" s="203" t="str">
        <f>VLOOKUP("SB2",R6:R30,1,FALSE)</f>
        <v>SB2</v>
      </c>
      <c r="S36" s="203" t="str">
        <f>VLOOKUP("SB2",S7:S30,1,FALSE)</f>
        <v>SB2</v>
      </c>
      <c r="T36" s="203" t="str">
        <f>VLOOKUP("SB2",T5:T30,1,FALSE)</f>
        <v>SB2</v>
      </c>
      <c r="U36" s="203" t="str">
        <f>VLOOKUP("SB2",U5:U30,1,FALSE)</f>
        <v>SB2</v>
      </c>
      <c r="V36" s="203" t="str">
        <f>VLOOKUP("SB2",V5:V30,1,FALSE)</f>
        <v>SB2</v>
      </c>
      <c r="W36" s="203" t="str">
        <f>VLOOKUP("SB2",W5:W30,1,FALSE)</f>
        <v>SB2</v>
      </c>
      <c r="X36" s="203" t="str">
        <f>VLOOKUP("SB2",X5:X30,1,FALSE)</f>
        <v>SB2</v>
      </c>
      <c r="Y36" s="203" t="str">
        <f>VLOOKUP("SB2",Y5:Y30,1,FALSE)</f>
        <v>SB2</v>
      </c>
      <c r="Z36" s="203" t="str">
        <f>VLOOKUP("SB2",Z5:Z30,1,FALSE)</f>
        <v>SB2</v>
      </c>
      <c r="AA36" s="203" t="str">
        <f>VLOOKUP("SB2",AA5:AA30,1,FALSE)</f>
        <v>SB2</v>
      </c>
      <c r="AB36" s="203" t="e">
        <f>VLOOKUP("SB2",AB5:AB30,1,FALSE)</f>
        <v>#N/A</v>
      </c>
      <c r="AC36" s="203" t="e">
        <f>VLOOKUP("SB2",AC6:AC30,1,FALSE)</f>
        <v>#N/A</v>
      </c>
      <c r="AD36" s="203" t="str">
        <f>VLOOKUP("SB2",AD7:AD30,1,FALSE)</f>
        <v>SB2</v>
      </c>
      <c r="AE36" s="203" t="str">
        <f>VLOOKUP("SB2",AE5:AE30,1,FALSE)</f>
        <v>SB2</v>
      </c>
      <c r="AF36" s="203" t="str">
        <f>VLOOKUP("SB2",AF5:AF30,1,FALSE)</f>
        <v>SB2</v>
      </c>
      <c r="AG36" s="203" t="str">
        <f>VLOOKUP("SB2",AG5:AG30,1,FALSE)</f>
        <v>SB2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8" t="s">
        <v>62</v>
      </c>
      <c r="C37" s="203" t="str">
        <f>VLOOKUP("AE",C5:C30,1,FALSE)</f>
        <v>AE</v>
      </c>
      <c r="D37" s="203" t="str">
        <f>VLOOKUP("AE",D5:D30,1,FALSE)</f>
        <v>AE</v>
      </c>
      <c r="E37" s="203" t="str">
        <f>VLOOKUP("AE",E7:E30,1,FALSE)</f>
        <v>AE</v>
      </c>
      <c r="F37" s="203" t="str">
        <f>VLOOKUP("AE",F5:F30,1,FALSE)</f>
        <v>AE</v>
      </c>
      <c r="G37" s="203" t="str">
        <f>VLOOKUP("AE",G6:G30,1,FALSE)</f>
        <v>AE</v>
      </c>
      <c r="H37" s="203" t="str">
        <f>VLOOKUP("AE",H5:H30,1,FALSE)</f>
        <v>AE</v>
      </c>
      <c r="I37" s="203" t="str">
        <f>VLOOKUP("AE",I5:I30,1,FALSE)</f>
        <v>AE</v>
      </c>
      <c r="J37" s="203" t="str">
        <f>VLOOKUP("AE",J4:J30,1,FALSE)</f>
        <v>AE</v>
      </c>
      <c r="K37" s="203" t="str">
        <f>VLOOKUP("AE",K7:K30,1,FALSE)</f>
        <v>AE</v>
      </c>
      <c r="L37" s="203" t="str">
        <f>VLOOKUP("AE",L7:L30,1,FALSE)</f>
        <v>AE</v>
      </c>
      <c r="M37" s="203" t="str">
        <f>VLOOKUP("AE",M5:M30,1,FALSE)</f>
        <v>AE</v>
      </c>
      <c r="N37" s="203" t="str">
        <f>VLOOKUP("AE",N7:N30,1,FALSE)</f>
        <v>AE</v>
      </c>
      <c r="O37" s="203" t="str">
        <f>VLOOKUP("AE",O6:O30,1,FALSE)</f>
        <v>AE</v>
      </c>
      <c r="P37" s="203" t="str">
        <f>VLOOKUP("AE",P7:P30,1,FALSE)</f>
        <v>AE</v>
      </c>
      <c r="Q37" s="203" t="str">
        <f>VLOOKUP("AE",Q7:Q30,1,FALSE)</f>
        <v>AE</v>
      </c>
      <c r="R37" s="203" t="str">
        <f>VLOOKUP("AE",R6:R30,1,FALSE)</f>
        <v>AE</v>
      </c>
      <c r="S37" s="203" t="str">
        <f>VLOOKUP("AE",S7:S30,1,FALSE)</f>
        <v>AE</v>
      </c>
      <c r="T37" s="203" t="str">
        <f>VLOOKUP("AE",T5:T30,1,FALSE)</f>
        <v>AE</v>
      </c>
      <c r="U37" s="203" t="str">
        <f>VLOOKUP("AE",U5:U30,1,FALSE)</f>
        <v>AE</v>
      </c>
      <c r="V37" s="203" t="str">
        <f>VLOOKUP("AE",V5:V30,1,FALSE)</f>
        <v>AE</v>
      </c>
      <c r="W37" s="203" t="str">
        <f>VLOOKUP("AE",W5:W30,1,FALSE)</f>
        <v>AE</v>
      </c>
      <c r="X37" s="203" t="str">
        <f>VLOOKUP("AE",X5:X30,1,FALSE)</f>
        <v>AE</v>
      </c>
      <c r="Y37" s="203" t="str">
        <f>VLOOKUP("AE",Y5:Y30,1,FALSE)</f>
        <v>AE</v>
      </c>
      <c r="Z37" s="203" t="str">
        <f>VLOOKUP("AE",Z5:Z30,1,FALSE)</f>
        <v>AE</v>
      </c>
      <c r="AA37" s="203" t="str">
        <f>VLOOKUP("AE",AA5:AA30,1,FALSE)</f>
        <v>AE</v>
      </c>
      <c r="AB37" s="203" t="str">
        <f>VLOOKUP("AE",AB5:AB30,1,FALSE)</f>
        <v>AE</v>
      </c>
      <c r="AC37" s="203" t="str">
        <f>VLOOKUP("AE",AC6:AC30,1,FALSE)</f>
        <v>AE</v>
      </c>
      <c r="AD37" s="203" t="str">
        <f>VLOOKUP("AE",AD7:AD30,1,FALSE)</f>
        <v>AE</v>
      </c>
      <c r="AE37" s="203" t="str">
        <f>VLOOKUP("AE",AE5:AE30,1,FALSE)</f>
        <v>AE</v>
      </c>
      <c r="AF37" s="203" t="str">
        <f>VLOOKUP("AE",AF5:AF30,1,FALSE)</f>
        <v>AE</v>
      </c>
      <c r="AG37" s="203" t="str">
        <f>VLOOKUP("AE",AG5:AG30,1,FALSE)</f>
        <v>AE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</sheetData>
  <mergeCells count="1">
    <mergeCell ref="C1:S1"/>
  </mergeCells>
  <conditionalFormatting sqref="S2:X30 Z2:Z30 C3:C19 D3:H30 I3:I15 J3:R30 Y3:Y30 AA3:AG30 I17 I19:I30 C21:C30">
    <cfRule type="expression" dxfId="135" priority="37">
      <formula>WEEKDAY(S$3,2)&gt;5</formula>
    </cfRule>
  </conditionalFormatting>
  <conditionalFormatting sqref="J4:J37 AA4:AA37 C5:C19 D5:H37 I5:I15 K5:Z37 AB5:AG37 I17 I19:I37 C21:C37">
    <cfRule type="cellIs" dxfId="136" priority="22" operator="equal">
      <formula>"B"</formula>
    </cfRule>
    <cfRule type="cellIs" dxfId="136" priority="23" operator="equal">
      <formula>"AL"</formula>
    </cfRule>
    <cfRule type="cellIs" dxfId="137" priority="24" operator="equal">
      <formula>"DM"</formula>
    </cfRule>
    <cfRule type="cellIs" dxfId="138" priority="25" operator="equal">
      <formula>"CS1"</formula>
    </cfRule>
    <cfRule type="cellIs" dxfId="139" priority="26" operator="equal">
      <formula>"CS2"</formula>
    </cfRule>
    <cfRule type="cellIs" dxfId="140" priority="27" operator="equal">
      <formula>"SB1"</formula>
    </cfRule>
    <cfRule type="cellIs" dxfId="141" priority="28" operator="equal">
      <formula>"SB2"</formula>
    </cfRule>
    <cfRule type="cellIs" dxfId="142" priority="29" operator="equal">
      <formula>"AE"</formula>
    </cfRule>
  </conditionalFormatting>
  <conditionalFormatting sqref="J4:J30 AA4:AA30 C5:C19 D5:H30 I5:I15 K5:Z30 AB5:AG30 I17 I19:I30 C21:C30">
    <cfRule type="cellIs" dxfId="136" priority="31" operator="equal">
      <formula>"DB"</formula>
    </cfRule>
    <cfRule type="containsText" dxfId="143" priority="32" operator="between" text="$AM">
      <formula>NOT(ISERROR(SEARCH("$AM",C4)))</formula>
    </cfRule>
    <cfRule type="containsText" dxfId="144" priority="33" operator="between" text="$PM">
      <formula>NOT(ISERROR(SEARCH("$PM",C4)))</formula>
    </cfRule>
    <cfRule type="containsText" dxfId="145" priority="34" operator="between" text="$L">
      <formula>NOT(ISERROR(SEARCH("$L",C4)))</formula>
    </cfRule>
    <cfRule type="containsText" dxfId="146" priority="35" operator="between" text="$BTP">
      <formula>NOT(ISERROR(SEARCH("$BTP",C4)))</formula>
    </cfRule>
    <cfRule type="containsText" dxfId="147" priority="36" operator="between" text="$M">
      <formula>NOT(ISERROR(SEARCH("$M",C4)))</formula>
    </cfRule>
    <cfRule type="containsText" dxfId="148" priority="38" operator="between" text="$N">
      <formula>NOT(ISERROR(SEARCH("$N",C4)))</formula>
    </cfRule>
    <cfRule type="containsText" dxfId="149" priority="39" operator="between" text="$FC">
      <formula>NOT(ISERROR(SEARCH("$FC",C4)))</formula>
    </cfRule>
    <cfRule type="containsText" dxfId="150" priority="40" operator="between" text="OAL">
      <formula>NOT(ISERROR(SEARCH("OAL",C4)))</formula>
    </cfRule>
    <cfRule type="containsText" dxfId="151" priority="41" operator="between" text="S+">
      <formula>NOT(ISERROR(SEARCH("S+",C4)))</formula>
    </cfRule>
    <cfRule type="containsText" dxfId="152" priority="42" operator="between" text="EX-D">
      <formula>NOT(ISERROR(SEARCH("EX-D",C4)))</formula>
    </cfRule>
  </conditionalFormatting>
  <conditionalFormatting sqref="J4:J28 C5:C19 D5:H28 I5:I15 K5:L28 M5:M19 N5:N28 O5:O23 P5:P28 Q5:Q11 R5:S6 T5:T28 U5:U6 V5:Z28 AA5:AA12 AB5:AG28 R8:R9 S8:S29 U8:U28 R11:R28 Q13:Q20 AA14:AA28 I17 I19:I28 C21:C28 M21:M28 Q22:Q28 O25:O28">
    <cfRule type="containsText" dxfId="153" priority="43" operator="between" text="VACC">
      <formula>NOT(ISERROR(SEARCH("VACC",C4)))</formula>
    </cfRule>
  </conditionalFormatting>
  <conditionalFormatting sqref="BO5:BP30">
    <cfRule type="cellIs" dxfId="154" priority="30" operator="lessThan">
      <formula>1</formula>
    </cfRule>
  </conditionalFormatting>
  <conditionalFormatting sqref="Q7 S10 W15:W16 I16 Y21">
    <cfRule type="cellIs" dxfId="136" priority="1" operator="equal">
      <formula>"B"</formula>
    </cfRule>
    <cfRule type="cellIs" dxfId="136" priority="2" operator="equal">
      <formula>"AL"</formula>
    </cfRule>
    <cfRule type="cellIs" dxfId="137" priority="3" operator="equal">
      <formula>"DM"</formula>
    </cfRule>
    <cfRule type="cellIs" dxfId="138" priority="4" operator="equal">
      <formula>"CS1"</formula>
    </cfRule>
    <cfRule type="cellIs" dxfId="139" priority="5" operator="equal">
      <formula>"CS2"</formula>
    </cfRule>
    <cfRule type="cellIs" dxfId="140" priority="6" operator="equal">
      <formula>"SB1"</formula>
    </cfRule>
    <cfRule type="cellIs" dxfId="141" priority="7" operator="equal">
      <formula>"SB2"</formula>
    </cfRule>
    <cfRule type="cellIs" dxfId="142" priority="8" operator="equal">
      <formula>"AE"</formula>
    </cfRule>
    <cfRule type="containsText" dxfId="153" priority="9" operator="between" text="VACC">
      <formula>NOT(ISERROR(SEARCH("VACC",I7)))</formula>
    </cfRule>
    <cfRule type="cellIs" dxfId="136" priority="10" operator="equal">
      <formula>"DB"</formula>
    </cfRule>
    <cfRule type="containsText" dxfId="143" priority="11" operator="between" text="$AM">
      <formula>NOT(ISERROR(SEARCH("$AM",I7)))</formula>
    </cfRule>
    <cfRule type="containsText" dxfId="144" priority="12" operator="between" text="$PM">
      <formula>NOT(ISERROR(SEARCH("$PM",I7)))</formula>
    </cfRule>
    <cfRule type="containsText" dxfId="145" priority="13" operator="between" text="$L">
      <formula>NOT(ISERROR(SEARCH("$L",I7)))</formula>
    </cfRule>
    <cfRule type="containsText" dxfId="146" priority="14" operator="between" text="$BTP">
      <formula>NOT(ISERROR(SEARCH("$BTP",I7)))</formula>
    </cfRule>
    <cfRule type="containsText" dxfId="147" priority="15" operator="between" text="$M">
      <formula>NOT(ISERROR(SEARCH("$M",I7)))</formula>
    </cfRule>
    <cfRule type="containsText" dxfId="148" priority="16" operator="between" text="$N">
      <formula>NOT(ISERROR(SEARCH("$N",I7)))</formula>
    </cfRule>
    <cfRule type="containsText" dxfId="149" priority="17" operator="between" text="$FC">
      <formula>NOT(ISERROR(SEARCH("$FC",I7)))</formula>
    </cfRule>
    <cfRule type="containsText" dxfId="150" priority="18" operator="between" text="OAL">
      <formula>NOT(ISERROR(SEARCH("OAL",I7)))</formula>
    </cfRule>
    <cfRule type="containsText" dxfId="151" priority="19" operator="between" text="S+">
      <formula>NOT(ISERROR(SEARCH("S+",I7)))</formula>
    </cfRule>
    <cfRule type="containsText" dxfId="152" priority="20" operator="between" text="EX-D">
      <formula>NOT(ISERROR(SEARCH("EX-D",I7)))</formula>
    </cfRule>
    <cfRule type="expression" dxfId="135" priority="21">
      <formula>WEEKDAY(#REF!,2)&gt;5</formula>
    </cfRule>
  </conditionalFormatting>
  <dataValidations count="2">
    <dataValidation type="list" allowBlank="1" sqref="C5:D5 F5:P5 R5:S5 U5:W5 Y5:AB5 AE5 AG5 C6:E6 H6 J6:S6 U6:X6 Z6:AD6 AF6:AG6 C7:Q7 S7 U7:V7 C8:V8 C9:K9 M9:S9 U9 W9 Y9:AG9 C10:I10 K10:Q10 S10:V10 Y10:AD10 AF10:AG10 C11:D11 F11:M11 O11:T11 W11 Y11 AB11:AG11 C12:E12 G12:P12 R12:Y12 AA12:AB12 AD12 AF12 C13 E13:L13 N13:P13 R13:X13 Z13 AB13:AC13 AG13 D14 G14:J14 M14:O14 Q14:R14 T14:Y14 AA14 AD14:AG14 C15:R15 U15:Z15 AC15:AD15 AF15:AG15 C16:F16 I16:J16 L16:U16 Z16:AG16 C17:D17 G17:J17 L17:O17 Q17:R17 T17 Z17:AD17 AF17 C18 E18:F18 H18 J18:S18 V18:Y18 AA18:AC18 AE18 C19:K19 M19:S19 U19:W19 AB19 AD19:AG19 D20 F20:I20 K20:L20 N20:O20 Q20 S20:W20 AA20 AC20 AE20 AG20 C21:H21 J21:P21 R21:T21 V21 X21:Y21 AA21:AD21 AF21:AG21 C22 G22:N22 Q22 S22:W22 Z22 AB22:AE22 AG22 C23:O23 Q23:AG23 C24:D24 F24 H24:I24 K24:O24 Q24 S24:W24 Y24:AG24 C25:P25 R25:W25 Z25:AG25 C26 E26:H26 J26:R26 T26 C27:J27 L27:Q27 S27:T27 V27 C28 F28:I28 K28:R28 T28:AG28 C29:R29 T29:W29 Y29:AG29 C30:AG30 Y19:Y20 X7:AG8 X26:AG27 W16:X17" showDropDown="1">
      <formula1>'Setting key Duty'!$B$7:$B$56</formula1>
    </dataValidation>
    <dataValidation type="list" allowBlank="1" sqref="C31:AG37" showDropDown="1">
      <formula1>'Setting key Duty'!$B$7:$B$23</formula1>
    </dataValidation>
  </dataValidations>
  <pageMargins left="0.75" right="0.75" top="1" bottom="1" header="0.5" footer="0.5"/>
  <headerFooter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P36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10.3809523809524" customWidth="1"/>
    <col min="19" max="30" width="9.24761904761905" customWidth="1"/>
    <col min="31" max="31" width="10.5047619047619" customWidth="1"/>
    <col min="32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0</v>
      </c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/>
      <c r="D2" s="132" t="s">
        <v>659</v>
      </c>
      <c r="E2" s="131"/>
      <c r="F2" s="131"/>
      <c r="G2" s="131"/>
      <c r="H2" s="131" t="s">
        <v>660</v>
      </c>
      <c r="I2" s="131"/>
      <c r="J2" s="131"/>
      <c r="K2" s="131"/>
      <c r="L2" s="131" t="s">
        <v>661</v>
      </c>
      <c r="M2" s="131" t="s">
        <v>662</v>
      </c>
      <c r="N2" s="131" t="s">
        <v>663</v>
      </c>
      <c r="O2" s="131" t="s">
        <v>664</v>
      </c>
      <c r="P2" s="131"/>
      <c r="Q2" s="131"/>
      <c r="R2" s="131"/>
      <c r="S2" s="131"/>
      <c r="T2" s="131"/>
      <c r="U2" s="131"/>
      <c r="V2" s="132"/>
      <c r="W2" s="131"/>
      <c r="X2" s="131"/>
      <c r="Y2" s="132"/>
      <c r="Z2" s="131"/>
      <c r="AA2" s="131"/>
      <c r="AB2" s="131"/>
      <c r="AC2" s="131"/>
      <c r="AD2" s="131"/>
      <c r="AE2" s="131"/>
      <c r="AF2" s="131" t="s">
        <v>665</v>
      </c>
      <c r="AG2" s="131" t="s">
        <v>666</v>
      </c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45200</v>
      </c>
      <c r="D3" s="140">
        <f>C3+1</f>
        <v>45201</v>
      </c>
      <c r="E3" s="140">
        <f>D3+1</f>
        <v>45202</v>
      </c>
      <c r="F3" s="140">
        <f>E3+1</f>
        <v>45203</v>
      </c>
      <c r="G3" s="140">
        <f>F3+1</f>
        <v>45204</v>
      </c>
      <c r="H3" s="140">
        <f>G3+1</f>
        <v>45205</v>
      </c>
      <c r="I3" s="140">
        <f>H3+1</f>
        <v>45206</v>
      </c>
      <c r="J3" s="140">
        <f>I3+1</f>
        <v>45207</v>
      </c>
      <c r="K3" s="140">
        <f>J3+1</f>
        <v>45208</v>
      </c>
      <c r="L3" s="140">
        <f>K3+1</f>
        <v>45209</v>
      </c>
      <c r="M3" s="140">
        <f>L3+1</f>
        <v>45210</v>
      </c>
      <c r="N3" s="140">
        <f>M3+1</f>
        <v>45211</v>
      </c>
      <c r="O3" s="140">
        <f>N3+1</f>
        <v>45212</v>
      </c>
      <c r="P3" s="140">
        <f>O3+1</f>
        <v>45213</v>
      </c>
      <c r="Q3" s="140">
        <f>P3+1</f>
        <v>45214</v>
      </c>
      <c r="R3" s="140">
        <f>Q3+1</f>
        <v>45215</v>
      </c>
      <c r="S3" s="140">
        <f>R3+1</f>
        <v>45216</v>
      </c>
      <c r="T3" s="140">
        <f>S3+1</f>
        <v>45217</v>
      </c>
      <c r="U3" s="140">
        <f>T3+1</f>
        <v>45218</v>
      </c>
      <c r="V3" s="140">
        <f>U3+1</f>
        <v>45219</v>
      </c>
      <c r="W3" s="140">
        <f>V3+1</f>
        <v>45220</v>
      </c>
      <c r="X3" s="140">
        <f>W3+1</f>
        <v>45221</v>
      </c>
      <c r="Y3" s="140">
        <f>X3+1</f>
        <v>45222</v>
      </c>
      <c r="Z3" s="140">
        <f>Y3+1</f>
        <v>45223</v>
      </c>
      <c r="AA3" s="140">
        <f>Z3+1</f>
        <v>45224</v>
      </c>
      <c r="AB3" s="140">
        <f>AA3+1</f>
        <v>45225</v>
      </c>
      <c r="AC3" s="140">
        <f>AB3+1</f>
        <v>45226</v>
      </c>
      <c r="AD3" s="140">
        <f>AC3+1</f>
        <v>45227</v>
      </c>
      <c r="AE3" s="140">
        <f>AD3+1</f>
        <v>45228</v>
      </c>
      <c r="AF3" s="140">
        <f>AE3+1</f>
        <v>45229</v>
      </c>
      <c r="AG3" s="140">
        <f>AF3+1</f>
        <v>45230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Sun</v>
      </c>
      <c r="D4" s="147" t="str">
        <f>TEXT(D3,"ddd")</f>
        <v>Mon</v>
      </c>
      <c r="E4" s="147" t="str">
        <f>TEXT(E3,"ddd")</f>
        <v>Tue</v>
      </c>
      <c r="F4" s="147" t="str">
        <f>TEXT(F3,"ddd")</f>
        <v>Wed</v>
      </c>
      <c r="G4" s="147" t="str">
        <f>TEXT(G3,"ddd")</f>
        <v>Thu</v>
      </c>
      <c r="H4" s="147" t="str">
        <f>TEXT(H3,"ddd")</f>
        <v>Fri</v>
      </c>
      <c r="I4" s="147" t="str">
        <f>TEXT(I3,"ddd")</f>
        <v>Sat</v>
      </c>
      <c r="J4" s="147" t="str">
        <f>TEXT(J3,"ddd")</f>
        <v>Sun</v>
      </c>
      <c r="K4" s="147" t="str">
        <f>TEXT(K3,"ddd")</f>
        <v>Mon</v>
      </c>
      <c r="L4" s="147" t="str">
        <f>TEXT(L3,"ddd")</f>
        <v>Tue</v>
      </c>
      <c r="M4" s="147" t="str">
        <f>TEXT(M3,"ddd")</f>
        <v>Wed</v>
      </c>
      <c r="N4" s="147" t="str">
        <f>TEXT(N3,"ddd")</f>
        <v>Thu</v>
      </c>
      <c r="O4" s="147" t="str">
        <f>TEXT(O3,"ddd")</f>
        <v>Fri</v>
      </c>
      <c r="P4" s="147" t="str">
        <f>TEXT(P3,"ddd")</f>
        <v>Sat</v>
      </c>
      <c r="Q4" s="147" t="str">
        <f>TEXT(Q3,"ddd")</f>
        <v>Sun</v>
      </c>
      <c r="R4" s="147" t="str">
        <f>TEXT(R3,"ddd")</f>
        <v>Mon</v>
      </c>
      <c r="S4" s="147" t="str">
        <f>TEXT(S3,"ddd")</f>
        <v>Tue</v>
      </c>
      <c r="T4" s="147" t="str">
        <f>TEXT(T3,"ddd")</f>
        <v>Wed</v>
      </c>
      <c r="U4" s="147" t="str">
        <f>TEXT(U3,"ddd")</f>
        <v>Thu</v>
      </c>
      <c r="V4" s="147" t="str">
        <f>TEXT(V3,"ddd")</f>
        <v>Fri</v>
      </c>
      <c r="W4" s="147" t="str">
        <f>TEXT(W3,"ddd")</f>
        <v>Sat</v>
      </c>
      <c r="X4" s="147" t="str">
        <f>TEXT(X3,"ddd")</f>
        <v>Sun</v>
      </c>
      <c r="Y4" s="147" t="str">
        <f>TEXT(Y3,"ddd")</f>
        <v>Mon</v>
      </c>
      <c r="Z4" s="147" t="str">
        <f>TEXT(Z3,"ddd")</f>
        <v>Tue</v>
      </c>
      <c r="AA4" s="147" t="str">
        <f>TEXT(AA3,"ddd")</f>
        <v>Wed</v>
      </c>
      <c r="AB4" s="147" t="str">
        <f>TEXT(AB3,"ddd")</f>
        <v>Thu</v>
      </c>
      <c r="AC4" s="147" t="str">
        <f>TEXT(AC3,"ddd")</f>
        <v>Fri</v>
      </c>
      <c r="AD4" s="147" t="str">
        <f>TEXT(AD3,"ddd")</f>
        <v>Sat</v>
      </c>
      <c r="AE4" s="147" t="str">
        <f>TEXT(AE3,"ddd")</f>
        <v>Sun</v>
      </c>
      <c r="AF4" s="147" t="str">
        <f>TEXT(AF3,"ddd")</f>
        <v>Mon</v>
      </c>
      <c r="AG4" s="147" t="str">
        <f>TEXT(AG3,"ddd")</f>
        <v>Tue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14" t="s">
        <v>667</v>
      </c>
      <c r="C5" s="155" t="s">
        <v>212</v>
      </c>
      <c r="D5" s="155" t="s">
        <v>212</v>
      </c>
      <c r="E5" s="155" t="s">
        <v>212</v>
      </c>
      <c r="F5" s="155" t="s">
        <v>212</v>
      </c>
      <c r="G5" s="155" t="s">
        <v>212</v>
      </c>
      <c r="H5" s="155" t="s">
        <v>212</v>
      </c>
      <c r="I5" s="186" t="s">
        <v>120</v>
      </c>
      <c r="J5" s="155"/>
      <c r="K5" s="155"/>
      <c r="L5" s="155" t="s">
        <v>62</v>
      </c>
      <c r="M5" s="155"/>
      <c r="N5" s="155" t="s">
        <v>62</v>
      </c>
      <c r="O5" s="186"/>
      <c r="P5" s="155" t="s">
        <v>56</v>
      </c>
      <c r="Q5" s="155"/>
      <c r="R5" s="155"/>
      <c r="S5" s="155"/>
      <c r="T5" s="155"/>
      <c r="U5" s="155"/>
      <c r="V5" s="155"/>
      <c r="W5" s="186"/>
      <c r="X5" s="155"/>
      <c r="Y5" s="155"/>
      <c r="Z5" s="155"/>
      <c r="AA5" s="186"/>
      <c r="AB5" s="186"/>
      <c r="AC5" s="186"/>
      <c r="AD5" s="186"/>
      <c r="AE5" s="186"/>
      <c r="AF5" s="186"/>
      <c r="AG5" s="186"/>
      <c r="AH5" s="157">
        <f>COUNTIF($C5:$AE5,AH$4)</f>
        <v>0</v>
      </c>
      <c r="AI5" s="158">
        <f>COUNTIF($C5:$AE5,AI$4)</f>
        <v>0</v>
      </c>
      <c r="AJ5" s="157">
        <f>COUNTIF($C5:$AE5,AJ$4)</f>
        <v>0</v>
      </c>
      <c r="AK5" s="159">
        <f>COUNTIF($C5:$AE5,AK$4)</f>
        <v>0</v>
      </c>
      <c r="AL5" s="159">
        <f>COUNTIF($C5:$AE5,AL$4)</f>
        <v>1</v>
      </c>
      <c r="AM5" s="159">
        <f>COUNTIF($C5:$AE5,AM$4)</f>
        <v>2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2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1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92" t="s">
        <v>413</v>
      </c>
      <c r="C6" s="155" t="s">
        <v>45</v>
      </c>
      <c r="E6" s="155"/>
      <c r="F6" s="186" t="s">
        <v>44</v>
      </c>
      <c r="G6" s="155"/>
      <c r="H6" s="155" t="s">
        <v>45</v>
      </c>
      <c r="I6" s="155"/>
      <c r="J6" s="155" t="s">
        <v>50</v>
      </c>
      <c r="K6" s="155"/>
      <c r="L6" s="155"/>
      <c r="M6" s="155"/>
      <c r="N6" s="155" t="s">
        <v>339</v>
      </c>
      <c r="O6" s="155"/>
      <c r="P6" s="155"/>
      <c r="Q6" s="155" t="s">
        <v>50</v>
      </c>
      <c r="R6" s="155"/>
      <c r="S6" s="155"/>
      <c r="T6" s="186"/>
      <c r="V6" s="186"/>
      <c r="W6" s="155"/>
      <c r="Y6" s="155"/>
      <c r="Z6" s="155" t="s">
        <v>339</v>
      </c>
      <c r="AA6" s="155" t="s">
        <v>339</v>
      </c>
      <c r="AB6" s="155" t="s">
        <v>339</v>
      </c>
      <c r="AC6" s="186"/>
      <c r="AD6" s="186"/>
      <c r="AE6" s="186"/>
      <c r="AF6" s="155"/>
      <c r="AG6" s="186"/>
      <c r="AH6" s="157">
        <f>COUNTIF($C6:$AE6,AH$4)</f>
        <v>0</v>
      </c>
      <c r="AI6" s="158">
        <f>COUNTIF($C6:$AE6,AI$4)</f>
        <v>1</v>
      </c>
      <c r="AJ6" s="157">
        <f>COUNTIF($C6:$AE6,AJ$4)</f>
        <v>2</v>
      </c>
      <c r="AK6" s="159">
        <f>COUNTIF($C6:$AE6,AK$4)</f>
        <v>2</v>
      </c>
      <c r="AL6" s="159">
        <f>COUNTIF($C6:$AE6,AL$4)</f>
        <v>0</v>
      </c>
      <c r="AM6" s="159">
        <f>COUNTIF($C6:$AE6,AM$4)</f>
        <v>0</v>
      </c>
      <c r="AN6" s="159">
        <f>COUNTIF($C6:$AE6,AN$4)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5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COUNTIF(C6:AE6,"*BRT*")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COUNTIF($C6:$AE6,BM$4)</f>
        <v>0</v>
      </c>
      <c r="BN6" s="159">
        <f>COUNTIF($C6:$AE6,BN$4)</f>
        <v>0</v>
      </c>
      <c r="BO6" s="159">
        <f>COUNTIF($C6:$AE6,BO$4)</f>
        <v>0</v>
      </c>
      <c r="BP6" s="160"/>
    </row>
    <row r="7" ht="19.5" customHeight="1" spans="1:68">
      <c r="A7" s="19"/>
      <c r="B7" s="96" t="s">
        <v>668</v>
      </c>
      <c r="C7" s="155"/>
      <c r="D7" s="155" t="s">
        <v>47</v>
      </c>
      <c r="E7" s="155" t="s">
        <v>47</v>
      </c>
      <c r="F7" s="155" t="s">
        <v>669</v>
      </c>
      <c r="G7" s="155" t="s">
        <v>48</v>
      </c>
      <c r="H7" s="155"/>
      <c r="I7" s="155"/>
      <c r="J7" s="155"/>
      <c r="K7" s="155"/>
      <c r="L7" s="155" t="s">
        <v>44</v>
      </c>
      <c r="M7" s="155"/>
      <c r="N7" s="155" t="s">
        <v>45</v>
      </c>
      <c r="O7" s="186"/>
      <c r="P7" s="20"/>
      <c r="Q7" s="155" t="s">
        <v>45</v>
      </c>
      <c r="R7" s="155"/>
      <c r="T7" s="155"/>
      <c r="U7" s="155"/>
      <c r="V7" s="20"/>
      <c r="W7" s="20"/>
      <c r="X7" s="20"/>
      <c r="Y7" s="155"/>
      <c r="Z7" s="186"/>
      <c r="AB7" s="186"/>
      <c r="AC7" s="155"/>
      <c r="AD7" s="155"/>
      <c r="AE7" s="155"/>
      <c r="AF7" s="155"/>
      <c r="AG7" s="155" t="s">
        <v>42</v>
      </c>
      <c r="AH7" s="157">
        <f>COUNTIF($C7:$AE7,AH$4)</f>
        <v>1</v>
      </c>
      <c r="AI7" s="158">
        <f>COUNTIF($C7:$AE7,AI$4)</f>
        <v>1</v>
      </c>
      <c r="AJ7" s="157">
        <f>COUNTIF($C7:$AE7,AJ$4)</f>
        <v>2</v>
      </c>
      <c r="AK7" s="159">
        <f>COUNTIF($C7:$AE7,AK$4)</f>
        <v>0</v>
      </c>
      <c r="AL7" s="159">
        <f>COUNTIF($C7:$AE7,AL$4)</f>
        <v>0</v>
      </c>
      <c r="AM7" s="159">
        <f>COUNTIF($C7:$AE7,AM$4)</f>
        <v>0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4</v>
      </c>
      <c r="AV7" s="104">
        <f>BF7+BG7+BI7+BD7+BB7+AZ7+BK7</f>
        <v>1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1</v>
      </c>
      <c r="BJ7" s="159">
        <f>BI7*('Setting key Duty'!$I$12+'Setting key Duty'!$I$8)</f>
        <v>0.4375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2</v>
      </c>
      <c r="BP7" s="160"/>
    </row>
    <row r="8" ht="19.5" customHeight="1" spans="1:68">
      <c r="A8" s="19"/>
      <c r="B8" s="14" t="s">
        <v>558</v>
      </c>
      <c r="C8" s="155" t="s">
        <v>44</v>
      </c>
      <c r="D8" s="186"/>
      <c r="E8" s="155" t="s">
        <v>50</v>
      </c>
      <c r="F8" s="155"/>
      <c r="G8" s="155" t="s">
        <v>45</v>
      </c>
      <c r="H8" s="155"/>
      <c r="I8" s="155"/>
      <c r="J8" s="155"/>
      <c r="K8" s="20"/>
      <c r="L8" s="155"/>
      <c r="M8" s="155"/>
      <c r="N8" s="164" t="s">
        <v>50</v>
      </c>
      <c r="O8" s="155"/>
      <c r="P8" s="155" t="s">
        <v>45</v>
      </c>
      <c r="Q8" s="164"/>
      <c r="R8" s="186"/>
      <c r="S8" s="20"/>
      <c r="T8" s="155" t="s">
        <v>657</v>
      </c>
      <c r="U8" s="20"/>
      <c r="V8" s="186"/>
      <c r="W8" s="155"/>
      <c r="X8" s="155"/>
      <c r="Z8" s="155"/>
      <c r="AA8" s="20"/>
      <c r="AC8" s="186"/>
      <c r="AD8" s="155"/>
      <c r="AF8" s="556"/>
      <c r="AG8" s="618"/>
      <c r="AH8" s="157">
        <f>COUNTIF($C8:$AE8,AH$4)</f>
        <v>0</v>
      </c>
      <c r="AI8" s="158">
        <f>COUNTIF($C8:$AE8,AI$4)</f>
        <v>1</v>
      </c>
      <c r="AJ8" s="157">
        <f>COUNTIF($C8:$AE8,AJ$4)</f>
        <v>2</v>
      </c>
      <c r="AK8" s="159">
        <f>COUNTIF($C8:$AE8,AK$4)</f>
        <v>2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5</v>
      </c>
      <c r="AV8" s="104">
        <f>BF8+BG8+BI8+BD8+BB8+AZ8+BK8</f>
        <v>1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1</v>
      </c>
      <c r="BJ8" s="159">
        <f>BI8*('Setting key Duty'!$I$12+'Setting key Duty'!$I$8)</f>
        <v>0.4375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19.5" customHeight="1" spans="1:68">
      <c r="A9" s="19"/>
      <c r="B9" s="101" t="s">
        <v>670</v>
      </c>
      <c r="C9" s="155"/>
      <c r="D9" s="155" t="s">
        <v>62</v>
      </c>
      <c r="E9" s="20"/>
      <c r="F9" s="155" t="s">
        <v>50</v>
      </c>
      <c r="G9" s="155"/>
      <c r="H9" s="155" t="s">
        <v>56</v>
      </c>
      <c r="I9" s="155" t="s">
        <v>62</v>
      </c>
      <c r="J9" s="155"/>
      <c r="K9" s="155" t="s">
        <v>50</v>
      </c>
      <c r="L9" s="155"/>
      <c r="M9" s="164" t="s">
        <v>50</v>
      </c>
      <c r="N9" s="186"/>
      <c r="O9" s="155" t="s">
        <v>56</v>
      </c>
      <c r="P9" s="155"/>
      <c r="Q9" s="155" t="s">
        <v>62</v>
      </c>
      <c r="S9" s="155"/>
      <c r="U9" s="155"/>
      <c r="V9" s="186"/>
      <c r="W9" s="155"/>
      <c r="X9" s="155"/>
      <c r="Y9" s="155"/>
      <c r="Z9" s="155"/>
      <c r="AA9" s="155"/>
      <c r="AB9" s="155"/>
      <c r="AC9" s="155"/>
      <c r="AD9" s="20"/>
      <c r="AE9" s="186"/>
      <c r="AF9" s="155"/>
      <c r="AG9" s="618"/>
      <c r="AH9" s="157">
        <f>COUNTIF($C9:$AE9,AH$4)</f>
        <v>0</v>
      </c>
      <c r="AI9" s="158">
        <f>COUNTIF($C9:$AE9,AI$4)</f>
        <v>0</v>
      </c>
      <c r="AJ9" s="157">
        <f>COUNTIF($C9:$AE9,AJ$4)</f>
        <v>0</v>
      </c>
      <c r="AK9" s="159">
        <f>COUNTIF($C9:$AE9,AK$4)</f>
        <v>3</v>
      </c>
      <c r="AL9" s="159">
        <f>COUNTIF($C9:$AE9,AL$4)</f>
        <v>2</v>
      </c>
      <c r="AM9" s="159">
        <f>COUNTIF($C9:$AE9,AM$4)</f>
        <v>3</v>
      </c>
      <c r="AN9" s="159">
        <f>COUNTIF($C9:$AE9,AN$4)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6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0</v>
      </c>
      <c r="BP9" s="160"/>
    </row>
    <row r="10" ht="19.5" customHeight="1" spans="1:68">
      <c r="A10" s="19"/>
      <c r="B10" s="14" t="s">
        <v>389</v>
      </c>
      <c r="C10" s="155"/>
      <c r="D10" s="155" t="s">
        <v>44</v>
      </c>
      <c r="E10" s="155"/>
      <c r="F10" s="155" t="s">
        <v>48</v>
      </c>
      <c r="G10" s="155"/>
      <c r="H10" s="186"/>
      <c r="I10" s="155"/>
      <c r="J10" s="155"/>
      <c r="K10" s="155"/>
      <c r="L10" s="155" t="s">
        <v>48</v>
      </c>
      <c r="M10" s="155"/>
      <c r="N10" s="155" t="s">
        <v>44</v>
      </c>
      <c r="O10" s="155"/>
      <c r="P10" s="155"/>
      <c r="Q10" s="155"/>
      <c r="R10" s="155" t="s">
        <v>48</v>
      </c>
      <c r="S10" s="155"/>
      <c r="T10" s="155"/>
      <c r="U10" s="186"/>
      <c r="V10" s="155"/>
      <c r="W10" s="155"/>
      <c r="X10" s="155"/>
      <c r="Y10" s="155"/>
      <c r="Z10" s="155"/>
      <c r="AA10" s="186"/>
      <c r="AC10" s="186"/>
      <c r="AD10" s="155"/>
      <c r="AE10" s="155"/>
      <c r="AF10" s="155"/>
      <c r="AG10" s="155"/>
      <c r="AH10" s="157">
        <f>COUNTIF($C10:$AE10,AH$4)</f>
        <v>3</v>
      </c>
      <c r="AI10" s="158">
        <f>COUNTIF($C10:$AE10,AI$4)</f>
        <v>2</v>
      </c>
      <c r="AJ10" s="157">
        <f>COUNTIF($C10:$AE10,AJ$4)</f>
        <v>0</v>
      </c>
      <c r="AK10" s="159">
        <f>COUNTIF($C10:$AE10,AK$4)</f>
        <v>0</v>
      </c>
      <c r="AL10" s="159">
        <f>COUNTIF($C10:$AE10,AL$4)</f>
        <v>0</v>
      </c>
      <c r="AM10" s="159">
        <f>COUNTIF($C10:$AE10,AM$4)</f>
        <v>0</v>
      </c>
      <c r="AN10" s="159">
        <f>COUNTIF($C10:$AE10,AN$4)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5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14" t="s">
        <v>671</v>
      </c>
      <c r="C11" s="620"/>
      <c r="D11" s="155"/>
      <c r="E11" s="155" t="s">
        <v>48</v>
      </c>
      <c r="G11" s="20"/>
      <c r="H11" s="155"/>
      <c r="I11" s="186" t="s">
        <v>45</v>
      </c>
      <c r="J11" s="155"/>
      <c r="K11" s="620" t="s">
        <v>48</v>
      </c>
      <c r="M11" s="155"/>
      <c r="O11" s="164"/>
      <c r="P11" s="155" t="s">
        <v>48</v>
      </c>
      <c r="Q11" s="155"/>
      <c r="S11" s="155"/>
      <c r="T11" s="171"/>
      <c r="U11" s="20"/>
      <c r="W11" s="20"/>
      <c r="Y11" s="155"/>
      <c r="Z11" s="155"/>
      <c r="AA11" s="155"/>
      <c r="AB11" s="20"/>
      <c r="AD11" s="20"/>
      <c r="AE11" s="186" t="s">
        <v>672</v>
      </c>
      <c r="AF11" s="155"/>
      <c r="AG11" s="155"/>
      <c r="AH11" s="157">
        <f>COUNTIF($C11:$AE11,AH$4)</f>
        <v>3</v>
      </c>
      <c r="AI11" s="158">
        <f>COUNTIF($C11:$AE11,AI$4)</f>
        <v>0</v>
      </c>
      <c r="AJ11" s="157">
        <f>COUNTIF($C11:$AE11,AJ$4)</f>
        <v>1</v>
      </c>
      <c r="AK11" s="159">
        <f>COUNTIF($C11:$AE11,AK$4)</f>
        <v>0</v>
      </c>
      <c r="AL11" s="159">
        <f>COUNTIF($C11:$AE11,AL$4)</f>
        <v>0</v>
      </c>
      <c r="AM11" s="159">
        <f>COUNTIF($C11:$AE11,AM$4)</f>
        <v>0</v>
      </c>
      <c r="AN11" s="159">
        <f>COUNTIF($C11:$AE11,AN$4)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4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COUNTIF(C11:AE11,"*BRT*")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COUNTIF(AF11:AH11,"*$N*")</f>
        <v>0</v>
      </c>
      <c r="BG11" s="159">
        <f>COUNTIF(AF11:AH11,"*$PM*")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COUNTIF($C11:$AE11,BM$4)</f>
        <v>0</v>
      </c>
      <c r="BN11" s="159">
        <f>COUNTIF($C11:$AE11,BN$4)</f>
        <v>0</v>
      </c>
      <c r="BO11" s="159">
        <f>COUNTIF($C11:$AE11,BO$4)</f>
        <v>0</v>
      </c>
      <c r="BP11" s="160"/>
    </row>
    <row r="12" ht="19.5" customHeight="1" spans="1:68">
      <c r="A12" s="19"/>
      <c r="B12" s="14" t="s">
        <v>562</v>
      </c>
      <c r="C12" s="155"/>
      <c r="D12" s="155"/>
      <c r="E12" s="155"/>
      <c r="F12" s="155" t="s">
        <v>673</v>
      </c>
      <c r="G12" s="155"/>
      <c r="H12" s="155" t="s">
        <v>44</v>
      </c>
      <c r="I12" s="155"/>
      <c r="J12" s="155"/>
      <c r="K12" s="155" t="s">
        <v>674</v>
      </c>
      <c r="L12" s="155"/>
      <c r="M12" s="186"/>
      <c r="N12" s="155" t="s">
        <v>675</v>
      </c>
      <c r="O12" s="186" t="s">
        <v>44</v>
      </c>
      <c r="P12" s="155"/>
      <c r="Q12" s="155"/>
      <c r="R12" s="155" t="s">
        <v>676</v>
      </c>
      <c r="S12" s="155"/>
      <c r="T12" s="186"/>
      <c r="U12" s="155" t="s">
        <v>582</v>
      </c>
      <c r="V12" s="20"/>
      <c r="X12" s="155"/>
      <c r="Y12" s="155"/>
      <c r="Z12" s="155"/>
      <c r="AA12" s="155"/>
      <c r="AB12" s="155"/>
      <c r="AC12" s="155" t="s">
        <v>463</v>
      </c>
      <c r="AD12" s="155" t="s">
        <v>463</v>
      </c>
      <c r="AE12" s="155" t="s">
        <v>463</v>
      </c>
      <c r="AF12" s="20"/>
      <c r="AG12" s="20"/>
      <c r="AH12" s="157">
        <f>COUNTIF($C12:$AB12,AH$4)</f>
        <v>0</v>
      </c>
      <c r="AI12" s="158">
        <f>COUNTIF($C12:$AB12,AI$4)</f>
        <v>2</v>
      </c>
      <c r="AJ12" s="157">
        <f>COUNTIF($C12:$AB12,AJ$4)</f>
        <v>0</v>
      </c>
      <c r="AK12" s="159">
        <f>COUNTIF($C12:$AB12,AK$4)</f>
        <v>0</v>
      </c>
      <c r="AL12" s="159">
        <f>COUNTIF($C12:$AB12,AL$4)</f>
        <v>0</v>
      </c>
      <c r="AM12" s="159">
        <f>COUNTIF($C12:$AB12,AM$4)</f>
        <v>0</v>
      </c>
      <c r="AN12" s="159">
        <f>COUNTIF($C12:$AB12,AN$4)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2</v>
      </c>
      <c r="AV12" s="104">
        <f>BF12+BG12+BI12+BD12+BB12+AZ12+BK12</f>
        <v>8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COUNTIF(C12:AB12,"*BRT*")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2</v>
      </c>
      <c r="BE12" s="159">
        <f>BD12*('Setting key Duty'!$I$8+'Setting key Duty'!$I$9+'Setting key Duty'!$I$12)</f>
        <v>1.125</v>
      </c>
      <c r="BF12" s="159">
        <f>COUNTIF(A12:AH12,"*$N*")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3</v>
      </c>
      <c r="BJ12" s="159">
        <f>BI12*('Setting key Duty'!$I$12+'Setting key Duty'!$I$8)</f>
        <v>1.3125</v>
      </c>
      <c r="BK12" s="159">
        <f>COUNTIF(C12:AH12,"*$FC*")</f>
        <v>3</v>
      </c>
      <c r="BL12" s="159">
        <f>BK12*('Setting key Duty'!$J$11+'Setting key Duty'!$I$8)</f>
        <v>0.375</v>
      </c>
      <c r="BM12" s="159">
        <f>COUNTIF($C12:$AB12,BM$4)</f>
        <v>0</v>
      </c>
      <c r="BN12" s="159">
        <f>COUNTIF($C12:$AB12,BN$4)</f>
        <v>0</v>
      </c>
      <c r="BO12" s="159">
        <f>COUNTIF($C12:$AB12,BO$4)</f>
        <v>0</v>
      </c>
      <c r="BP12" s="160"/>
    </row>
    <row r="13" ht="19.5" customHeight="1" spans="1:68">
      <c r="A13" s="19"/>
      <c r="B13" s="92" t="s">
        <v>591</v>
      </c>
      <c r="C13" s="155"/>
      <c r="D13" s="155" t="s">
        <v>677</v>
      </c>
      <c r="E13" s="155"/>
      <c r="F13" s="155" t="s">
        <v>62</v>
      </c>
      <c r="G13" s="186"/>
      <c r="H13" s="155" t="s">
        <v>50</v>
      </c>
      <c r="I13" s="155"/>
      <c r="J13" s="155" t="s">
        <v>62</v>
      </c>
      <c r="L13" s="155"/>
      <c r="M13" s="155"/>
      <c r="N13" s="186"/>
      <c r="O13" s="155" t="s">
        <v>62</v>
      </c>
      <c r="P13" s="155"/>
      <c r="Q13" s="186"/>
      <c r="R13" s="186" t="s">
        <v>62</v>
      </c>
      <c r="S13" s="155"/>
      <c r="T13" s="155" t="s">
        <v>678</v>
      </c>
      <c r="U13" s="155"/>
      <c r="V13" s="20"/>
      <c r="W13" s="155"/>
      <c r="X13" s="155"/>
      <c r="Y13" s="20"/>
      <c r="Z13" s="155"/>
      <c r="AA13" s="155" t="s">
        <v>618</v>
      </c>
      <c r="AB13" s="20"/>
      <c r="AC13" s="20"/>
      <c r="AD13" s="155"/>
      <c r="AE13" s="155" t="s">
        <v>463</v>
      </c>
      <c r="AF13" s="155" t="s">
        <v>463</v>
      </c>
      <c r="AG13" s="155" t="s">
        <v>463</v>
      </c>
      <c r="AH13" s="157">
        <f>COUNTIF($C13:$AA13,AH$4)</f>
        <v>0</v>
      </c>
      <c r="AI13" s="158">
        <f>COUNTIF($C13:$AA13,AI$4)</f>
        <v>0</v>
      </c>
      <c r="AJ13" s="157">
        <f>COUNTIF($C13:$AA13,AJ$4)</f>
        <v>0</v>
      </c>
      <c r="AK13" s="159">
        <f>COUNTIF($C13:$AA13,AK$4)</f>
        <v>1</v>
      </c>
      <c r="AL13" s="159">
        <f>COUNTIF($C13:$AA13,AL$4)</f>
        <v>0</v>
      </c>
      <c r="AM13" s="159">
        <f>COUNTIF($C13:$AA13,AM$4)</f>
        <v>4</v>
      </c>
      <c r="AN13" s="159">
        <f>COUNTIF($C13:$AA13,AN$4)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5</v>
      </c>
      <c r="AV13" s="104">
        <f>BF13+BG13+BI13+BD13+BB13+AZ13+BK13</f>
        <v>6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COUNTIF(C13:AA13,"*BRT*")</f>
        <v>0</v>
      </c>
      <c r="AZ13" s="159">
        <f>COUNTIF(A13:AH13,"*$BTP*")</f>
        <v>2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1</v>
      </c>
      <c r="BE13" s="159">
        <f>BD13*('Setting key Duty'!$I$8+'Setting key Duty'!$I$9+'Setting key Duty'!$I$12)</f>
        <v>0.5625</v>
      </c>
      <c r="BF13" s="159">
        <f>COUNTIF(AH13,"*$N*")</f>
        <v>0</v>
      </c>
      <c r="BG13" s="159">
        <f>COUNTIF(AH13,"*$PM*")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COUNTIF(C13:AH13,"*$FC*")</f>
        <v>3</v>
      </c>
      <c r="BL13" s="159">
        <f>BK13*('Setting key Duty'!$J$11+'Setting key Duty'!$I$8)</f>
        <v>0.375</v>
      </c>
      <c r="BM13" s="159">
        <f>COUNTIF($C13:$AA13,BM$4)</f>
        <v>0</v>
      </c>
      <c r="BN13" s="159">
        <f>COUNTIF($C13:$AA13,BN$4)</f>
        <v>0</v>
      </c>
      <c r="BO13" s="159">
        <f>COUNTIF($C13:$AA13,BO$4)</f>
        <v>0</v>
      </c>
      <c r="BP13" s="160"/>
    </row>
    <row r="14" ht="19.5" customHeight="1" spans="1:68">
      <c r="A14" s="19"/>
      <c r="B14" s="94" t="s">
        <v>566</v>
      </c>
      <c r="C14" s="155"/>
      <c r="D14" s="155"/>
      <c r="E14" s="155"/>
      <c r="F14" s="155"/>
      <c r="G14" s="155"/>
      <c r="H14" s="155"/>
      <c r="I14" s="155"/>
      <c r="J14" s="155" t="s">
        <v>44</v>
      </c>
      <c r="K14" s="20"/>
      <c r="L14" s="155"/>
      <c r="M14" s="155" t="s">
        <v>44</v>
      </c>
      <c r="N14" s="155"/>
      <c r="O14" s="155"/>
      <c r="P14" s="155"/>
      <c r="Q14" s="155"/>
      <c r="R14" s="155" t="s">
        <v>44</v>
      </c>
      <c r="S14" s="155"/>
      <c r="T14" s="155"/>
      <c r="U14" s="20"/>
      <c r="V14" s="171"/>
      <c r="W14" s="20"/>
      <c r="Y14" s="20"/>
      <c r="Z14" s="155" t="s">
        <v>586</v>
      </c>
      <c r="AA14" s="186"/>
      <c r="AB14" s="20"/>
      <c r="AC14" s="20"/>
      <c r="AD14" s="155"/>
      <c r="AE14" s="186"/>
      <c r="AF14" s="155"/>
      <c r="AG14" s="155"/>
      <c r="AH14" s="157">
        <f>COUNTIF($C14:$AE14,AH$4)</f>
        <v>0</v>
      </c>
      <c r="AI14" s="158">
        <f>COUNTIF($C14:$AE14,AI$4)</f>
        <v>3</v>
      </c>
      <c r="AJ14" s="157">
        <f>COUNTIF($C14:$AE14,AJ$4)</f>
        <v>0</v>
      </c>
      <c r="AK14" s="159">
        <f>COUNTIF($C14:$AE14,AK$4)</f>
        <v>0</v>
      </c>
      <c r="AL14" s="159">
        <f>COUNTIF($C14:$AE14,AL$4)</f>
        <v>0</v>
      </c>
      <c r="AM14" s="159">
        <f>COUNTIF($C14:$AE14,AM$4)</f>
        <v>0</v>
      </c>
      <c r="AN14" s="159">
        <f>COUNTIF($C14:$AE14,AN$4)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3</v>
      </c>
      <c r="AV14" s="104">
        <f>BF14+BG14+BI14+BD14+BB14+AZ14+BK14</f>
        <v>1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COUNTIF(C14:AE14,"*BRT*")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COUNTIF(AF14:AH14,"*$N*")</f>
        <v>0</v>
      </c>
      <c r="BG14" s="159">
        <f>COUNTIF(AF14:AH14,"*$PM*")</f>
        <v>0</v>
      </c>
      <c r="BH14" s="159">
        <f>BG14*('Setting key Duty'!$I$9)</f>
        <v>0</v>
      </c>
      <c r="BI14" s="159">
        <f>COUNTIF(A14:AH14,"*$AM*")</f>
        <v>1</v>
      </c>
      <c r="BJ14" s="159">
        <f>BI14*('Setting key Duty'!$I$12+'Setting key Duty'!$I$8)</f>
        <v>0.4375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COUNTIF($C14:$AE14,BM$4)</f>
        <v>0</v>
      </c>
      <c r="BN14" s="159">
        <f>COUNTIF($C14:$AE14,BN$4)</f>
        <v>0</v>
      </c>
      <c r="BO14" s="159">
        <f>COUNTIF($C14:$AE14,BO$4)</f>
        <v>0</v>
      </c>
      <c r="BP14" s="160"/>
    </row>
    <row r="15" ht="12.75" spans="1:68">
      <c r="A15" s="19"/>
      <c r="B15" s="14" t="s">
        <v>568</v>
      </c>
      <c r="C15" s="155" t="s">
        <v>48</v>
      </c>
      <c r="D15" s="20"/>
      <c r="E15" s="155" t="s">
        <v>45</v>
      </c>
      <c r="G15" s="186" t="s">
        <v>44</v>
      </c>
      <c r="H15" s="186"/>
      <c r="I15" s="155"/>
      <c r="J15" s="155"/>
      <c r="K15" s="155" t="s">
        <v>44</v>
      </c>
      <c r="L15" s="155"/>
      <c r="M15" s="155"/>
      <c r="N15" s="20"/>
      <c r="O15" s="155"/>
      <c r="P15" s="155"/>
      <c r="Q15" s="155" t="s">
        <v>44</v>
      </c>
      <c r="R15" s="155"/>
      <c r="S15" s="155"/>
      <c r="T15" s="186"/>
      <c r="U15" s="186"/>
      <c r="W15" s="155"/>
      <c r="X15" s="155"/>
      <c r="Y15" s="20"/>
      <c r="Z15" s="20"/>
      <c r="AA15" s="20"/>
      <c r="AB15" s="20"/>
      <c r="AC15" s="20"/>
      <c r="AD15" s="155"/>
      <c r="AE15" s="155"/>
      <c r="AF15" s="155"/>
      <c r="AG15" s="186"/>
      <c r="AH15" s="157">
        <f>COUNTIF($C15:$X15,AH$4)</f>
        <v>1</v>
      </c>
      <c r="AI15" s="158">
        <f>COUNTIF($C15:$X15,AI$4)</f>
        <v>3</v>
      </c>
      <c r="AJ15" s="157">
        <f>COUNTIF($C15:$X15,AJ$4)</f>
        <v>1</v>
      </c>
      <c r="AK15" s="159">
        <f>COUNTIF($C15:$X15,AK$4)</f>
        <v>0</v>
      </c>
      <c r="AL15" s="159">
        <f>COUNTIF($C15:$X15,AL$4)</f>
        <v>0</v>
      </c>
      <c r="AM15" s="159">
        <f>COUNTIF($C15:$X15,AM$4)</f>
        <v>0</v>
      </c>
      <c r="AN15" s="159">
        <f>COUNTIF($C15:$X15,AN$4)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5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COUNTIF(C15:X15,"*BRT*")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COUNTIF(AH15,"*$N*")</f>
        <v>0</v>
      </c>
      <c r="BG15" s="159">
        <f>COUNTIF(AF15:AH15,"*$PM*")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COUNTIF($C15:$X15,BM$4)</f>
        <v>0</v>
      </c>
      <c r="BN15" s="159">
        <f>COUNTIF($C15:$X15,BN$4)</f>
        <v>0</v>
      </c>
      <c r="BO15" s="159">
        <f>COUNTIF($C15:$X15,BO$4)</f>
        <v>0</v>
      </c>
      <c r="BP15" s="160"/>
    </row>
    <row r="16" ht="19.5" customHeight="1" spans="1:68">
      <c r="A16" s="19"/>
      <c r="B16" s="14" t="s">
        <v>569</v>
      </c>
      <c r="C16" s="618" t="s">
        <v>50</v>
      </c>
      <c r="D16" s="155"/>
      <c r="E16" s="155"/>
      <c r="F16" s="155"/>
      <c r="G16" s="155"/>
      <c r="H16" s="155"/>
      <c r="I16" s="155"/>
      <c r="J16" s="155"/>
      <c r="K16" s="155"/>
      <c r="L16" s="155"/>
      <c r="M16" s="155" t="s">
        <v>45</v>
      </c>
      <c r="O16" s="155" t="s">
        <v>50</v>
      </c>
      <c r="P16" s="155"/>
      <c r="Q16" s="155"/>
      <c r="R16" s="155" t="s">
        <v>50</v>
      </c>
      <c r="S16" s="155"/>
      <c r="T16" s="186"/>
      <c r="V16" s="155"/>
      <c r="W16" s="186"/>
      <c r="X16" s="20"/>
      <c r="Y16" s="20"/>
      <c r="Z16" s="155" t="s">
        <v>679</v>
      </c>
      <c r="AB16" s="20"/>
      <c r="AC16" s="155"/>
      <c r="AD16" s="155"/>
      <c r="AE16" s="155"/>
      <c r="AF16" s="155"/>
      <c r="AG16" s="618"/>
      <c r="AH16" s="157">
        <f>COUNTIF($C16:$AE16,AH$4)</f>
        <v>0</v>
      </c>
      <c r="AI16" s="158">
        <f>COUNTIF($C16:$AE16,AI$4)</f>
        <v>0</v>
      </c>
      <c r="AJ16" s="157">
        <f>COUNTIF($C16:$AE16,AJ$4)</f>
        <v>1</v>
      </c>
      <c r="AK16" s="159">
        <f>COUNTIF($C16:$AE16,AK$4)</f>
        <v>3</v>
      </c>
      <c r="AL16" s="159">
        <f>COUNTIF($C16:$AE16,AL$4)</f>
        <v>0</v>
      </c>
      <c r="AM16" s="159">
        <f>COUNTIF($C16:$AE16,AM$4)</f>
        <v>0</v>
      </c>
      <c r="AN16" s="159">
        <f>COUNTIF($C16:$AE16,AN$4)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4</v>
      </c>
      <c r="AV16" s="104">
        <f>BF16+BG16+BI16+BD16+BB16+AZ16+BK16</f>
        <v>1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COUNTIF(C16:AE16,"*BRT*")</f>
        <v>0</v>
      </c>
      <c r="AZ16" s="159">
        <f>COUNTIF(A16:AH16,"*$BTP*")</f>
        <v>1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COUNTIF(A16:AH16,"*$N*")</f>
        <v>0</v>
      </c>
      <c r="BG16" s="159">
        <f>COUNTIF(AF16:AH16,"*$PM*")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COUNTIF($C16:$AE16,BM$4)</f>
        <v>0</v>
      </c>
      <c r="BN16" s="159">
        <f>COUNTIF($C16:$AE16,BN$4)</f>
        <v>0</v>
      </c>
      <c r="BO16" s="159">
        <f>COUNTIF($C16:$AE16,BO$4)</f>
        <v>0</v>
      </c>
      <c r="BP16" s="160"/>
    </row>
    <row r="17" ht="19.5" customHeight="1" spans="1:68">
      <c r="A17" s="19"/>
      <c r="B17" s="14" t="s">
        <v>571</v>
      </c>
      <c r="D17" s="155"/>
      <c r="E17" s="155" t="s">
        <v>56</v>
      </c>
      <c r="F17" s="155" t="s">
        <v>680</v>
      </c>
      <c r="G17" s="155"/>
      <c r="H17" s="155"/>
      <c r="I17" s="155" t="s">
        <v>44</v>
      </c>
      <c r="J17" s="155" t="s">
        <v>56</v>
      </c>
      <c r="K17" s="186"/>
      <c r="L17" s="155" t="s">
        <v>681</v>
      </c>
      <c r="M17" s="575" t="s">
        <v>62</v>
      </c>
      <c r="N17" s="20"/>
      <c r="O17" s="155"/>
      <c r="P17" s="575" t="s">
        <v>44</v>
      </c>
      <c r="Q17" s="155"/>
      <c r="R17" s="155" t="s">
        <v>56</v>
      </c>
      <c r="T17" s="155"/>
      <c r="U17" s="186"/>
      <c r="V17" s="20"/>
      <c r="W17" s="155"/>
      <c r="X17" s="155"/>
      <c r="Y17" s="155"/>
      <c r="Z17" s="155"/>
      <c r="AA17" s="155"/>
      <c r="AB17" s="155"/>
      <c r="AC17" s="155"/>
      <c r="AD17" s="155" t="s">
        <v>431</v>
      </c>
      <c r="AE17" s="155" t="s">
        <v>431</v>
      </c>
      <c r="AF17" s="155" t="s">
        <v>431</v>
      </c>
      <c r="AG17" s="155" t="s">
        <v>431</v>
      </c>
      <c r="AH17" s="157">
        <f>COUNTIF($C17:$AC17,AH$4)</f>
        <v>0</v>
      </c>
      <c r="AI17" s="158">
        <f>COUNTIF($C17:$AC17,AI$4)</f>
        <v>2</v>
      </c>
      <c r="AJ17" s="157">
        <f>COUNTIF($C17:$AC17,AJ$4)</f>
        <v>0</v>
      </c>
      <c r="AK17" s="159">
        <f>COUNTIF($C17:$AC17,AK$4)</f>
        <v>0</v>
      </c>
      <c r="AL17" s="159">
        <f>COUNTIF($C17:$AC17,AL$4)</f>
        <v>3</v>
      </c>
      <c r="AM17" s="159">
        <f>COUNTIF($C17:$AC17,AM$4)</f>
        <v>1</v>
      </c>
      <c r="AN17" s="159">
        <f>COUNTIF($C17:$AC17,AN$4)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3</v>
      </c>
      <c r="AV17" s="104">
        <f>BF17+BG17+BI17+BD17+BB17+AZ17+BK17</f>
        <v>6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COUNTIF(C17:AC17,"*BRT*")</f>
        <v>0</v>
      </c>
      <c r="AZ17" s="159">
        <f>COUNTIF(A17:AH17,"*$BTP*")</f>
        <v>1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COUNTIF(A17:AH17,"*$N*")</f>
        <v>0</v>
      </c>
      <c r="BG17" s="159">
        <f>COUNTIF(AH17,"*$PM*")</f>
        <v>0</v>
      </c>
      <c r="BH17" s="159">
        <f>BG17*('Setting key Duty'!$I$9)</f>
        <v>0</v>
      </c>
      <c r="BI17" s="159">
        <f>COUNTIF(A17:AH17,"*$AM*")</f>
        <v>1</v>
      </c>
      <c r="BJ17" s="159">
        <f>BI17*('Setting key Duty'!$I$12+'Setting key Duty'!$I$8)</f>
        <v>0.4375</v>
      </c>
      <c r="BK17" s="159">
        <f>COUNTIF(C17:AH17,"*$FC*")</f>
        <v>4</v>
      </c>
      <c r="BL17" s="159">
        <f>BK17*('Setting key Duty'!$J$11+'Setting key Duty'!$I$8)</f>
        <v>0.5</v>
      </c>
      <c r="BM17" s="159">
        <f>COUNTIF($C17:$AC17,BM$4)</f>
        <v>0</v>
      </c>
      <c r="BN17" s="159">
        <f>COUNTIF($C17:$AC17,BN$4)</f>
        <v>0</v>
      </c>
      <c r="BO17" s="159">
        <f>COUNTIF($C17:$AC17,BO$4)</f>
        <v>0</v>
      </c>
      <c r="BP17" s="160"/>
    </row>
    <row r="18" ht="19.5" customHeight="1" spans="1:68">
      <c r="A18" s="19"/>
      <c r="B18" s="101" t="s">
        <v>588</v>
      </c>
      <c r="C18" s="155"/>
      <c r="D18" s="155" t="s">
        <v>50</v>
      </c>
      <c r="E18" s="155"/>
      <c r="F18" s="155"/>
      <c r="G18" s="155" t="s">
        <v>680</v>
      </c>
      <c r="I18" s="155" t="s">
        <v>50</v>
      </c>
      <c r="J18" s="155"/>
      <c r="K18" s="155" t="s">
        <v>62</v>
      </c>
      <c r="L18" s="155"/>
      <c r="M18" s="155"/>
      <c r="N18" s="155" t="s">
        <v>682</v>
      </c>
      <c r="O18" s="155"/>
      <c r="P18" s="155" t="s">
        <v>50</v>
      </c>
      <c r="Q18" s="155"/>
      <c r="R18" s="155"/>
      <c r="S18" s="155"/>
      <c r="T18" s="155" t="s">
        <v>57</v>
      </c>
      <c r="V18" s="155"/>
      <c r="W18" s="20"/>
      <c r="X18" s="20"/>
      <c r="Y18" s="155"/>
      <c r="AA18" s="20"/>
      <c r="AB18" s="186"/>
      <c r="AC18" s="186"/>
      <c r="AD18" s="186" t="s">
        <v>211</v>
      </c>
      <c r="AE18" s="186" t="s">
        <v>211</v>
      </c>
      <c r="AF18" s="186" t="s">
        <v>211</v>
      </c>
      <c r="AG18" s="186" t="s">
        <v>211</v>
      </c>
      <c r="AH18" s="157">
        <f>COUNTIF($C18:$AC18,AH$4)</f>
        <v>0</v>
      </c>
      <c r="AI18" s="158">
        <f>COUNTIF($C18:$AC18,AI$4)</f>
        <v>0</v>
      </c>
      <c r="AJ18" s="157">
        <f>COUNTIF($C18:$AC18,AJ$4)</f>
        <v>0</v>
      </c>
      <c r="AK18" s="159">
        <f>COUNTIF($C18:$AC18,AK$4)</f>
        <v>3</v>
      </c>
      <c r="AL18" s="159">
        <f>COUNTIF($C18:$AC18,AL$4)</f>
        <v>0</v>
      </c>
      <c r="AM18" s="159">
        <f>COUNTIF($C18:$AC18,AM$4)</f>
        <v>1</v>
      </c>
      <c r="AN18" s="159">
        <f>COUNTIF($C18:$AC18,AN$4)</f>
        <v>0</v>
      </c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4</v>
      </c>
      <c r="AV18" s="104">
        <f>BF18+BG18+BI18+BD18+BB18+AZ18+BK18</f>
        <v>6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1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1</v>
      </c>
      <c r="BJ18" s="159">
        <f>BI18*('Setting key Duty'!$I$12+'Setting key Duty'!$I$8)</f>
        <v>0.4375</v>
      </c>
      <c r="BK18" s="159">
        <f>COUNTIF(C18:AH18,"*$FC*")</f>
        <v>4</v>
      </c>
      <c r="BL18" s="159">
        <f>BK18*('Setting key Duty'!$J$11+'Setting key Duty'!$I$8)</f>
        <v>0.5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0</v>
      </c>
      <c r="BP18" s="160"/>
    </row>
    <row r="19" ht="19.5" customHeight="1" spans="1:68">
      <c r="A19" s="19"/>
      <c r="B19" s="96" t="s">
        <v>576</v>
      </c>
      <c r="C19" s="220"/>
      <c r="E19" s="155" t="s">
        <v>44</v>
      </c>
      <c r="F19" s="155"/>
      <c r="G19" s="155"/>
      <c r="H19" s="155" t="s">
        <v>48</v>
      </c>
      <c r="I19" s="155"/>
      <c r="J19" s="164" t="s">
        <v>45</v>
      </c>
      <c r="K19" s="164" t="s">
        <v>42</v>
      </c>
      <c r="M19" s="155"/>
      <c r="N19" s="575" t="s">
        <v>48</v>
      </c>
      <c r="O19" s="575"/>
      <c r="P19" s="155"/>
      <c r="Q19" s="155"/>
      <c r="R19" s="186"/>
      <c r="S19" s="164"/>
      <c r="T19" s="155"/>
      <c r="U19" s="155"/>
      <c r="V19" s="155"/>
      <c r="W19" s="155"/>
      <c r="X19" s="155"/>
      <c r="Y19" s="186"/>
      <c r="Z19" s="155"/>
      <c r="AA19" s="155" t="s">
        <v>57</v>
      </c>
      <c r="AB19" s="155"/>
      <c r="AC19" s="20"/>
      <c r="AD19" s="20"/>
      <c r="AE19" s="20"/>
      <c r="AF19" s="186"/>
      <c r="AG19" s="186"/>
      <c r="AH19" s="157">
        <f>COUNTIF($C19:$AF19,AH$4)</f>
        <v>2</v>
      </c>
      <c r="AI19" s="158">
        <f>COUNTIF($C19:$AF19,AI$4)</f>
        <v>1</v>
      </c>
      <c r="AJ19" s="157">
        <f>COUNTIF($C19:$AF19,AJ$4)</f>
        <v>1</v>
      </c>
      <c r="AK19" s="159">
        <f>COUNTIF($C19:$AF19,AK$4)</f>
        <v>0</v>
      </c>
      <c r="AL19" s="159">
        <f>COUNTIF($C19:$AF19,AL$4)</f>
        <v>0</v>
      </c>
      <c r="AM19" s="159">
        <f>COUNTIF($C19:$AF19,AM$4)</f>
        <v>0</v>
      </c>
      <c r="AN19" s="159">
        <f>COUNTIF($C19:$AF19,AN$4)</f>
        <v>0</v>
      </c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4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COUNTIF(C19:AF19,"*BRT*")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COUNTIF(AF19:AH19,"*$N*")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COUNTIF($C19:$AF19,BM$4)</f>
        <v>0</v>
      </c>
      <c r="BN19" s="159">
        <f>COUNTIF($C19:$AF19,BN$4)</f>
        <v>0</v>
      </c>
      <c r="BO19" s="159">
        <f>COUNTIF($C19:$AF19,BO$4)</f>
        <v>0</v>
      </c>
      <c r="BP19" s="160"/>
    </row>
    <row r="20" ht="19.5" customHeight="1" spans="1:68">
      <c r="A20" s="19"/>
      <c r="B20" s="14" t="s">
        <v>652</v>
      </c>
      <c r="C20" s="186"/>
      <c r="D20" s="186"/>
      <c r="E20" s="155" t="s">
        <v>62</v>
      </c>
      <c r="F20" s="20"/>
      <c r="G20" s="186" t="s">
        <v>62</v>
      </c>
      <c r="H20" s="155"/>
      <c r="I20" s="155"/>
      <c r="J20" s="155"/>
      <c r="K20" s="155"/>
      <c r="L20" s="155" t="s">
        <v>683</v>
      </c>
      <c r="M20" s="155" t="s">
        <v>56</v>
      </c>
      <c r="N20" s="186" t="s">
        <v>120</v>
      </c>
      <c r="O20" s="155"/>
      <c r="P20" s="155" t="s">
        <v>62</v>
      </c>
      <c r="Q20" s="155"/>
      <c r="R20" s="15" t="s">
        <v>684</v>
      </c>
      <c r="S20" s="155"/>
      <c r="T20" s="155" t="s">
        <v>669</v>
      </c>
      <c r="U20" s="155"/>
      <c r="V20" s="155"/>
      <c r="W20" s="155"/>
      <c r="X20" s="155"/>
      <c r="Y20" s="155"/>
      <c r="Z20" s="155"/>
      <c r="AA20" s="155" t="s">
        <v>685</v>
      </c>
      <c r="AB20" s="155"/>
      <c r="AC20" s="20"/>
      <c r="AD20" s="20"/>
      <c r="AE20" s="20"/>
      <c r="AF20" s="20"/>
      <c r="AG20" s="20"/>
      <c r="AH20" s="157">
        <f>COUNTIF($C20:$AE20,AH$4)</f>
        <v>0</v>
      </c>
      <c r="AI20" s="157">
        <f>COUNTIF($C20:$AE20,AI$4)</f>
        <v>0</v>
      </c>
      <c r="AJ20" s="157">
        <f>COUNTIF($C20:$AE20,AJ$4)</f>
        <v>0</v>
      </c>
      <c r="AK20" s="160">
        <f>COUNTIF($C20:$AE20,AK$4)</f>
        <v>0</v>
      </c>
      <c r="AL20" s="160">
        <f>COUNTIF($C20:$AE20,AL$4)</f>
        <v>1</v>
      </c>
      <c r="AM20" s="160">
        <f>COUNTIF($C20:$AE20,AM$4)</f>
        <v>3</v>
      </c>
      <c r="AN20" s="160">
        <f>COUNTIF($C20:$AE20,AN$4)</f>
        <v>0</v>
      </c>
      <c r="AO20" s="175"/>
      <c r="AP20" s="160">
        <f>SUMPRODUCT(--WEEKDAY(C$3:AG$3,2)&lt;6,--((C20:AG20="DM"))+(C20:AG20="CS1")+((C20:AG20="CS2"))+(C20:AG20="SB1")+(C20:AG20="AE")+(C20:AG20="EM"))</f>
        <v>0</v>
      </c>
      <c r="AQ20" s="175"/>
      <c r="AR20" s="175">
        <f>SUMPRODUCT(--WEEKDAY(C$3:AG$3,2)&gt;5,--((C20:AG20="DM"))+(C20:AG20="CS1")+((C20:AG20="CS2"))+(C20:AG20="SB1")+(C20:AG20="AE")+(C20:AG20="EM"))</f>
        <v>0</v>
      </c>
      <c r="AS20" s="175"/>
      <c r="AT20" s="175">
        <f>(AP20-AQ20)/2+(AR20-AS20)</f>
        <v>0</v>
      </c>
      <c r="AU20" s="175">
        <f>AH20+AI20+AJ20+AK20+AM20+AN20</f>
        <v>3</v>
      </c>
      <c r="AV20" s="175">
        <f>BF20+BG20+BI20+BD20+BB20+AZ20+BK20</f>
        <v>2</v>
      </c>
      <c r="AW20" s="175" t="e">
        <f>AT20+AX20</f>
        <v>#VALUE!</v>
      </c>
      <c r="AX20" s="160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60">
        <f>COUNTIF(C20:AE20,"*BRT*")</f>
        <v>1</v>
      </c>
      <c r="AZ20" s="160">
        <f>COUNTIF(A20:AH20,"*$BTP*")</f>
        <v>0</v>
      </c>
      <c r="BA20" s="160" t="e">
        <f>AZ20*('Setting key Duty'!$I$13+'Setting key Duty'!$I$12+'Setting key Duty'!$I$11)</f>
        <v>#VALUE!</v>
      </c>
      <c r="BB20" s="160">
        <f>COUNTIF(A20:AH20,"*$L*")</f>
        <v>0</v>
      </c>
      <c r="BC20" s="160" t="e">
        <f>BB20*('Setting key Duty'!$I$13+'Setting key Duty'!$I$9)</f>
        <v>#VALUE!</v>
      </c>
      <c r="BD20" s="160">
        <f>COUNTIF(A20:AH20,"*$M*")</f>
        <v>0</v>
      </c>
      <c r="BE20" s="160">
        <f>BD20*('Setting key Duty'!$I$8+'Setting key Duty'!$I$9+'Setting key Duty'!$I$12)</f>
        <v>0</v>
      </c>
      <c r="BF20" s="160">
        <f>COUNTIF(AF20:AH20,"*$N*")</f>
        <v>0</v>
      </c>
      <c r="BG20" s="160">
        <f>COUNTIF(AF20:AH20,"*$PM*")</f>
        <v>0</v>
      </c>
      <c r="BH20" s="160">
        <f>BG20*('Setting key Duty'!$I$9)</f>
        <v>0</v>
      </c>
      <c r="BI20" s="160">
        <f>COUNTIF(A20:AH20,"*$AM*")</f>
        <v>2</v>
      </c>
      <c r="BJ20" s="160">
        <f>BI20*('Setting key Duty'!$I$12+'Setting key Duty'!$I$8)</f>
        <v>0.875</v>
      </c>
      <c r="BK20" s="160">
        <f>COUNTIF(C20:AH20,"*$FC*")</f>
        <v>0</v>
      </c>
      <c r="BL20" s="160">
        <f>BK20*('Setting key Duty'!$J$11+'Setting key Duty'!$I$8)</f>
        <v>0</v>
      </c>
      <c r="BM20" s="160">
        <f>COUNTIF($C20:$AE20,BM$4)</f>
        <v>0</v>
      </c>
      <c r="BN20" s="160">
        <f>COUNTIF($C20:$AE20,BN$4)</f>
        <v>0</v>
      </c>
      <c r="BO20" s="160">
        <f>COUNTIF($C20:$AE20,BO$4)</f>
        <v>0</v>
      </c>
      <c r="BP20" s="160"/>
    </row>
    <row r="21" ht="19.5" customHeight="1" spans="1:68">
      <c r="A21" s="19"/>
      <c r="B21" s="94" t="s">
        <v>686</v>
      </c>
      <c r="D21" s="231" t="s">
        <v>45</v>
      </c>
      <c r="E21" s="155"/>
      <c r="F21" s="155" t="s">
        <v>45</v>
      </c>
      <c r="G21" s="155"/>
      <c r="H21" s="171"/>
      <c r="I21" s="620" t="s">
        <v>48</v>
      </c>
      <c r="J21" s="171"/>
      <c r="K21" s="155"/>
      <c r="L21" s="155" t="s">
        <v>45</v>
      </c>
      <c r="M21" s="155"/>
      <c r="N21" s="155"/>
      <c r="O21" s="155" t="s">
        <v>48</v>
      </c>
      <c r="P21" s="155"/>
      <c r="Q21" s="155"/>
      <c r="R21" s="231" t="s">
        <v>45</v>
      </c>
      <c r="S21" s="231"/>
      <c r="T21" s="171"/>
      <c r="U21" s="155" t="s">
        <v>687</v>
      </c>
      <c r="V21" s="155"/>
      <c r="W21" s="20"/>
      <c r="X21" s="186"/>
      <c r="Z21" s="155"/>
      <c r="AA21" s="186" t="s">
        <v>57</v>
      </c>
      <c r="AB21" s="155"/>
      <c r="AC21" s="155"/>
      <c r="AD21" s="155"/>
      <c r="AE21" s="155"/>
      <c r="AF21" s="556"/>
      <c r="AG21" s="618"/>
      <c r="AH21" s="157">
        <f>COUNTIF($D21:$AE21,AH$4)</f>
        <v>2</v>
      </c>
      <c r="AI21" s="158">
        <f>COUNTIF($D21:$AE21,AI$4)</f>
        <v>0</v>
      </c>
      <c r="AJ21" s="157">
        <f>COUNTIF($D21:$AE21,AJ$4)</f>
        <v>4</v>
      </c>
      <c r="AK21" s="159">
        <f>COUNTIF($D21:$AE21,AK$4)</f>
        <v>0</v>
      </c>
      <c r="AL21" s="159">
        <f>COUNTIF($D21:$AE21,AL$4)</f>
        <v>0</v>
      </c>
      <c r="AM21" s="159">
        <f>COUNTIF($D21:$AE21,AM$4)</f>
        <v>0</v>
      </c>
      <c r="AN21" s="159">
        <f>COUNTIF($D21:$AE21,AN$4)</f>
        <v>0</v>
      </c>
      <c r="AO21" s="104"/>
      <c r="AP21" s="160">
        <f>SUMPRODUCT(--WEEKDAY(C$3:AG$3,2)&lt;6,--((C21:AG21="DM"))+(C21:AG21="CS1")+((C21:AG21="CS2"))+(C21:AG21="SB1")+(C21:AG21="AE")+(C21:AG21="EM"))</f>
        <v>0</v>
      </c>
      <c r="AQ21" s="104"/>
      <c r="AR21" s="175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6</v>
      </c>
      <c r="AV21" s="104">
        <f>BF21+BG21+BI21+BD21+BB21+AZ21+BK21</f>
        <v>1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COUNTIF(D21:AE21,"*BRT*")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1</v>
      </c>
      <c r="BE21" s="159">
        <f>BD21*('Setting key Duty'!$I$8+'Setting key Duty'!$I$9+'Setting key Duty'!$I$12)</f>
        <v>0.5625</v>
      </c>
      <c r="BF21" s="159">
        <f>COUNTIF(A21:AH21,"*$N*")</f>
        <v>0</v>
      </c>
      <c r="BG21" s="159">
        <f>COUNTIF(AF21:AH21,"*$PM*")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COUNTIF(D21:AH21,"*$FC*")</f>
        <v>0</v>
      </c>
      <c r="BL21" s="159">
        <f>BK21*('Setting key Duty'!$J$11+'Setting key Duty'!$I$8)</f>
        <v>0</v>
      </c>
      <c r="BM21" s="159">
        <f>COUNTIF($D21:$AE21,BM$4)</f>
        <v>0</v>
      </c>
      <c r="BN21" s="159">
        <f>COUNTIF($D21:$AE21,BN$4)</f>
        <v>0</v>
      </c>
      <c r="BO21" s="159">
        <f>COUNTIF($D21:$AE21,BO$4)</f>
        <v>0</v>
      </c>
      <c r="BP21" s="160"/>
    </row>
    <row r="22" ht="19.5" customHeight="1" spans="1:68">
      <c r="A22" s="19"/>
      <c r="B22" s="92" t="s">
        <v>578</v>
      </c>
      <c r="C22" s="155"/>
      <c r="D22" s="155"/>
      <c r="E22" s="155"/>
      <c r="F22" s="155"/>
      <c r="G22" s="155"/>
      <c r="H22" s="155"/>
      <c r="I22" s="155"/>
      <c r="J22" s="155"/>
      <c r="K22" s="155" t="s">
        <v>45</v>
      </c>
      <c r="L22" s="155"/>
      <c r="M22" s="155" t="s">
        <v>48</v>
      </c>
      <c r="N22" s="186"/>
      <c r="O22" s="155"/>
      <c r="P22" s="155"/>
      <c r="Q22" s="155" t="s">
        <v>48</v>
      </c>
      <c r="R22" s="155"/>
      <c r="S22" s="155"/>
      <c r="T22" s="155"/>
      <c r="U22" s="155"/>
      <c r="V22" s="155"/>
      <c r="W22" s="155"/>
      <c r="X22" s="155"/>
      <c r="Y22" s="155"/>
      <c r="Z22" s="155"/>
      <c r="AB22" s="20"/>
      <c r="AC22" s="186"/>
      <c r="AD22" s="155"/>
      <c r="AE22" s="155"/>
      <c r="AF22" s="155"/>
      <c r="AG22" s="618"/>
      <c r="AH22" s="157">
        <f>COUNTIF($C22:$AE22,AH$4)</f>
        <v>2</v>
      </c>
      <c r="AI22" s="158">
        <f>COUNTIF($C22:$AE22,AI$4)</f>
        <v>0</v>
      </c>
      <c r="AJ22" s="157">
        <f>COUNTIF($C22:$AE22,AJ$4)</f>
        <v>1</v>
      </c>
      <c r="AK22" s="159">
        <f>COUNTIF($C22:$AE22,AK$4)</f>
        <v>0</v>
      </c>
      <c r="AL22" s="159">
        <f>COUNTIF($C22:$AE22,AL$4)</f>
        <v>0</v>
      </c>
      <c r="AM22" s="159">
        <f>COUNTIF($C22:$AE22,AM$4)</f>
        <v>0</v>
      </c>
      <c r="AN22" s="159">
        <f>COUNTIF($C22:$AE22,AN$4)</f>
        <v>0</v>
      </c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3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COUNTIF(C22:AE22,"*BRT*")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COUNTIF(C22:AH22,"*$FC*")</f>
        <v>0</v>
      </c>
      <c r="BL22" s="159">
        <f>BK22*('Setting key Duty'!$J$11+'Setting key Duty'!$I$8)</f>
        <v>0</v>
      </c>
      <c r="BM22" s="159">
        <f>COUNTIF($C22:$AE22,BM$4)</f>
        <v>0</v>
      </c>
      <c r="BN22" s="159">
        <f>COUNTIF($C22:$AE22,BN$4)</f>
        <v>0</v>
      </c>
      <c r="BO22" s="159">
        <f>COUNTIF($C22:$AE22,BO$4)</f>
        <v>0</v>
      </c>
      <c r="BP22" s="160"/>
    </row>
    <row r="23" ht="19.5" customHeight="1" spans="1:68">
      <c r="A23" s="19"/>
      <c r="B23" s="101" t="s">
        <v>392</v>
      </c>
      <c r="C23" s="210"/>
      <c r="D23" s="155" t="s">
        <v>48</v>
      </c>
      <c r="E23" s="155"/>
      <c r="F23" s="15"/>
      <c r="G23" s="155" t="s">
        <v>50</v>
      </c>
      <c r="H23" s="155"/>
      <c r="I23" s="20"/>
      <c r="J23" s="620" t="s">
        <v>48</v>
      </c>
      <c r="K23" s="155"/>
      <c r="L23" s="155" t="s">
        <v>50</v>
      </c>
      <c r="M23" s="155"/>
      <c r="N23" s="186"/>
      <c r="O23" s="155" t="s">
        <v>45</v>
      </c>
      <c r="P23" s="186"/>
      <c r="Q23" s="155"/>
      <c r="R23" s="155" t="s">
        <v>688</v>
      </c>
      <c r="S23" s="155"/>
      <c r="T23" s="186"/>
      <c r="U23" s="155"/>
      <c r="V23" s="20"/>
      <c r="W23" s="155"/>
      <c r="X23" s="20"/>
      <c r="Z23" s="575"/>
      <c r="AB23" s="155" t="s">
        <v>618</v>
      </c>
      <c r="AD23" s="155"/>
      <c r="AE23" s="556"/>
      <c r="AF23" s="155"/>
      <c r="AG23" s="186"/>
      <c r="AH23" s="157">
        <f>COUNTIF($C23:$AE23,AH$4)</f>
        <v>2</v>
      </c>
      <c r="AI23" s="158">
        <f>COUNTIF($C23:$AE23,AI$4)</f>
        <v>0</v>
      </c>
      <c r="AJ23" s="157">
        <f>COUNTIF($C23:$AE23,AJ$4)</f>
        <v>1</v>
      </c>
      <c r="AK23" s="159">
        <f>COUNTIF($C23:$AE23,AK$4)</f>
        <v>2</v>
      </c>
      <c r="AL23" s="159">
        <f>COUNTIF($C23:$AE23,AL$4)</f>
        <v>0</v>
      </c>
      <c r="AM23" s="159">
        <f>COUNTIF($C23:$AE23,AM$4)</f>
        <v>0</v>
      </c>
      <c r="AN23" s="159">
        <f>COUNTIF($C23:$AE23,AN$4)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AH23+AI23+$AJ$23+$AK$23+$AM$23+$AN$23</f>
        <v>5</v>
      </c>
      <c r="AV23" s="104">
        <f>BF23+BG23+BI23+BD23+BB23+AZ23+BK23</f>
        <v>2</v>
      </c>
      <c r="AW23" s="104" t="e">
        <f>AT23+$AX$23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COUNTIF(C23:AE23,"*BRT*")</f>
        <v>0</v>
      </c>
      <c r="AZ23" s="159">
        <f>COUNTIF(A23:AH23,"*$BTP*")</f>
        <v>1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COUNTIF(AF23:AH23,"*$N*")</f>
        <v>0</v>
      </c>
      <c r="BG23" s="159">
        <f>COUNTIF(AF23:AH23,"*$PM*")</f>
        <v>0</v>
      </c>
      <c r="BH23" s="159">
        <f>BG23*('Setting key Duty'!$I$9)</f>
        <v>0</v>
      </c>
      <c r="BI23" s="159">
        <f>COUNTIF(A23:AH23,"*$AM*")</f>
        <v>1</v>
      </c>
      <c r="BJ23" s="159">
        <f>BI23*('Setting key Duty'!$I$12+'Setting key Duty'!$I$8)</f>
        <v>0.4375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COUNTIF($C23:$AE23,BM$4)</f>
        <v>0</v>
      </c>
      <c r="BN23" s="159">
        <f>COUNTIF($C23:$AE23,BN$4)</f>
        <v>0</v>
      </c>
      <c r="BO23" s="159">
        <f>COUNTIF($C23:$AE23,BO$4)</f>
        <v>0</v>
      </c>
      <c r="BP23" s="160"/>
    </row>
    <row r="24" ht="19.5" customHeight="1" spans="1:68">
      <c r="A24" s="19"/>
      <c r="B24" s="103" t="s">
        <v>689</v>
      </c>
      <c r="C24" s="210"/>
      <c r="D24" s="20"/>
      <c r="E24" s="155" t="s">
        <v>690</v>
      </c>
      <c r="F24" s="155"/>
      <c r="G24" s="155"/>
      <c r="H24" s="155" t="s">
        <v>691</v>
      </c>
      <c r="I24" s="166"/>
      <c r="J24" s="155"/>
      <c r="K24" s="155" t="s">
        <v>692</v>
      </c>
      <c r="L24" s="20"/>
      <c r="M24" s="155" t="s">
        <v>582</v>
      </c>
      <c r="N24" s="155" t="s">
        <v>56</v>
      </c>
      <c r="O24" s="20"/>
      <c r="P24" s="155"/>
      <c r="Q24" s="155"/>
      <c r="R24" s="155" t="s">
        <v>693</v>
      </c>
      <c r="S24" s="155"/>
      <c r="T24" s="155" t="s">
        <v>625</v>
      </c>
      <c r="V24" s="20"/>
      <c r="W24" s="155" t="s">
        <v>419</v>
      </c>
      <c r="X24" s="155" t="s">
        <v>419</v>
      </c>
      <c r="Y24" s="155" t="s">
        <v>419</v>
      </c>
      <c r="Z24" s="155" t="s">
        <v>419</v>
      </c>
      <c r="AA24" s="155" t="s">
        <v>419</v>
      </c>
      <c r="AB24" s="155"/>
      <c r="AC24" s="155"/>
      <c r="AD24" s="20"/>
      <c r="AE24" s="20"/>
      <c r="AF24" s="20"/>
      <c r="AG24" s="20"/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AH24+AI24+$AJ$23+$AK$23+$AM$23+$AN$23</f>
        <v>3</v>
      </c>
      <c r="AV24" s="104">
        <f>BF24+BG24+BI24+BD24+BB24+AZ24+BK24</f>
        <v>11</v>
      </c>
      <c r="AW24" s="104" t="e">
        <f>AT24+$AX$23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COUNTIF(C24:AE24,"*BRT*")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1</v>
      </c>
      <c r="BE24" s="159">
        <f>BD24*('Setting key Duty'!$I$8+'Setting key Duty'!$I$9+'Setting key Duty'!$I$12)</f>
        <v>0.5625</v>
      </c>
      <c r="BF24" s="159">
        <f>COUNTIF(AF24:AH24,"*$N*")</f>
        <v>0</v>
      </c>
      <c r="BG24" s="159">
        <f>COUNTIF(AF24:AH24,"*$PM*")</f>
        <v>0</v>
      </c>
      <c r="BH24" s="159">
        <f>BG24*('Setting key Duty'!$I$9)</f>
        <v>0</v>
      </c>
      <c r="BI24" s="159">
        <f>COUNTIF(A24:AH24,"*$AM*")</f>
        <v>5</v>
      </c>
      <c r="BJ24" s="159">
        <f>BI24*('Setting key Duty'!$I$12+'Setting key Duty'!$I$8)</f>
        <v>2.1875</v>
      </c>
      <c r="BK24" s="159">
        <f>COUNTIF(C24:AH24,"*$FC*")</f>
        <v>5</v>
      </c>
      <c r="BL24" s="159">
        <f>BK24*('Setting key Duty'!$J$11+'Setting key Duty'!$I$8)</f>
        <v>0.625</v>
      </c>
      <c r="BM24" s="159">
        <f>COUNTIF($C24:$AE24,BM$4)</f>
        <v>0</v>
      </c>
      <c r="BN24" s="159">
        <f>COUNTIF($C24:$AE24,BN$4)</f>
        <v>0</v>
      </c>
      <c r="BO24" s="159">
        <f>COUNTIF($C24:$AE24,BO$4)</f>
        <v>0</v>
      </c>
      <c r="BP24" s="160"/>
    </row>
    <row r="25" ht="19.5" customHeight="1" spans="1:68">
      <c r="A25" s="19"/>
      <c r="B25" s="103" t="s">
        <v>694</v>
      </c>
      <c r="C25" s="210"/>
      <c r="D25" s="155" t="s">
        <v>56</v>
      </c>
      <c r="E25" s="155" t="s">
        <v>625</v>
      </c>
      <c r="F25" s="20"/>
      <c r="G25" s="155" t="s">
        <v>56</v>
      </c>
      <c r="H25" s="186" t="s">
        <v>62</v>
      </c>
      <c r="I25" s="20"/>
      <c r="J25" s="155"/>
      <c r="K25" s="155" t="s">
        <v>690</v>
      </c>
      <c r="L25" s="155" t="s">
        <v>56</v>
      </c>
      <c r="M25" s="155"/>
      <c r="N25" s="155" t="s">
        <v>695</v>
      </c>
      <c r="O25" s="155"/>
      <c r="P25" s="155"/>
      <c r="Q25" s="155" t="s">
        <v>56</v>
      </c>
      <c r="S25" s="155" t="s">
        <v>696</v>
      </c>
      <c r="T25" s="186"/>
      <c r="U25" s="155" t="s">
        <v>678</v>
      </c>
      <c r="V25" s="20"/>
      <c r="W25" s="155"/>
      <c r="X25" s="20"/>
      <c r="Y25" s="155" t="s">
        <v>269</v>
      </c>
      <c r="Z25" s="155" t="s">
        <v>269</v>
      </c>
      <c r="AA25" s="155" t="s">
        <v>269</v>
      </c>
      <c r="AB25" s="155" t="s">
        <v>269</v>
      </c>
      <c r="AC25" s="155" t="s">
        <v>269</v>
      </c>
      <c r="AD25" s="20"/>
      <c r="AE25" s="20"/>
      <c r="AF25" s="20"/>
      <c r="AG25" s="155" t="s">
        <v>696</v>
      </c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AH25+AI25+$AJ$23+$AK$23+$AM$23+$AN$23</f>
        <v>3</v>
      </c>
      <c r="AV25" s="104">
        <f>BF25+BG25+BI25+BD25+BB25+AZ25+BK25</f>
        <v>11</v>
      </c>
      <c r="AW25" s="104" t="e">
        <f>AT25+$AX$23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COUNTIF(C25:AE25,"*BRT*")</f>
        <v>0</v>
      </c>
      <c r="AZ25" s="159">
        <f>COUNTIF(A25:AH25,"*$BTP*")</f>
        <v>2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4</v>
      </c>
      <c r="BJ25" s="159">
        <f>BI25*('Setting key Duty'!$I$12+'Setting key Duty'!$I$8)</f>
        <v>1.75</v>
      </c>
      <c r="BK25" s="159">
        <f>COUNTIF(C25:AH25,"*$FC*")</f>
        <v>5</v>
      </c>
      <c r="BL25" s="159">
        <f>BK25*('Setting key Duty'!$J$11+'Setting key Duty'!$I$8)</f>
        <v>0.625</v>
      </c>
      <c r="BM25" s="159">
        <f>COUNTIF($C25:$AE25,BM$4)</f>
        <v>0</v>
      </c>
      <c r="BN25" s="159">
        <f>COUNTIF($C25:$AE25,BN$4)</f>
        <v>0</v>
      </c>
      <c r="BO25" s="159">
        <f>COUNTIF($C25:$AE25,BO$4)</f>
        <v>0</v>
      </c>
      <c r="BP25" s="160"/>
    </row>
    <row r="26" ht="19.5" customHeight="1" spans="1:68">
      <c r="A26" s="19"/>
      <c r="B26" s="103" t="s">
        <v>697</v>
      </c>
      <c r="C26" s="210" t="s">
        <v>62</v>
      </c>
      <c r="D26" s="20"/>
      <c r="E26" s="155" t="s">
        <v>681</v>
      </c>
      <c r="F26" s="20"/>
      <c r="G26" s="155"/>
      <c r="H26" s="166"/>
      <c r="I26" s="155" t="s">
        <v>692</v>
      </c>
      <c r="K26" s="155" t="s">
        <v>56</v>
      </c>
      <c r="L26" s="20"/>
      <c r="M26" s="155" t="s">
        <v>695</v>
      </c>
      <c r="N26" s="155"/>
      <c r="O26" s="155"/>
      <c r="P26" s="155"/>
      <c r="Q26" s="155"/>
      <c r="R26" s="155" t="s">
        <v>570</v>
      </c>
      <c r="S26" s="155"/>
      <c r="T26" s="186"/>
      <c r="U26" s="155"/>
      <c r="V26" s="20"/>
      <c r="W26" s="155"/>
      <c r="X26" s="155" t="s">
        <v>227</v>
      </c>
      <c r="Y26" s="155" t="s">
        <v>227</v>
      </c>
      <c r="Z26" s="155" t="s">
        <v>227</v>
      </c>
      <c r="AA26" s="155" t="s">
        <v>227</v>
      </c>
      <c r="AB26" s="155" t="s">
        <v>227</v>
      </c>
      <c r="AC26" s="155"/>
      <c r="AD26" s="20"/>
      <c r="AE26" s="155"/>
      <c r="AF26" s="155"/>
      <c r="AG26" s="155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AH26+AI26+$AJ$23+$AK$23+$AM$23+$AN$23</f>
        <v>3</v>
      </c>
      <c r="AV26" s="104">
        <f>BF26+BG26+BI26+BD26+BB26+AZ26+BK26</f>
        <v>9</v>
      </c>
      <c r="AW26" s="104" t="e">
        <f>AT26+$AX$23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COUNTIF(C26:AE26,"*BRT*")</f>
        <v>0</v>
      </c>
      <c r="AZ26" s="159">
        <f>COUNTIF(A26:AH26,"*$BTP*")</f>
        <v>2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COUNTIF(AF26:AH26,"*$N*")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2</v>
      </c>
      <c r="BJ26" s="159">
        <f>BI26*('Setting key Duty'!$I$12+'Setting key Duty'!$I$8)</f>
        <v>0.875</v>
      </c>
      <c r="BK26" s="159">
        <f>COUNTIF(C26:AH26,"*$FC*")</f>
        <v>5</v>
      </c>
      <c r="BL26" s="159">
        <f>BK26*('Setting key Duty'!$J$11+'Setting key Duty'!$I$8)</f>
        <v>0.625</v>
      </c>
      <c r="BM26" s="159">
        <f>COUNTIF($C26:$AE26,BM$4)</f>
        <v>0</v>
      </c>
      <c r="BN26" s="159">
        <f>COUNTIF($C26:$AE26,BN$4)</f>
        <v>0</v>
      </c>
      <c r="BO26" s="159">
        <f>COUNTIF($C26:$AE26,BO$4)</f>
        <v>0</v>
      </c>
      <c r="BP26" s="160"/>
    </row>
    <row r="27" ht="19.5" customHeight="1" spans="1:68">
      <c r="A27" s="19"/>
      <c r="B27" s="103" t="s">
        <v>698</v>
      </c>
      <c r="C27" s="155" t="s">
        <v>56</v>
      </c>
      <c r="D27" s="155"/>
      <c r="E27" s="155" t="s">
        <v>699</v>
      </c>
      <c r="F27" s="155" t="s">
        <v>56</v>
      </c>
      <c r="G27" s="155"/>
      <c r="H27" s="166" t="s">
        <v>565</v>
      </c>
      <c r="I27" s="155" t="s">
        <v>56</v>
      </c>
      <c r="J27" s="155" t="s">
        <v>700</v>
      </c>
      <c r="K27" s="155"/>
      <c r="L27" s="155" t="s">
        <v>693</v>
      </c>
      <c r="M27" s="155"/>
      <c r="N27" s="155" t="s">
        <v>690</v>
      </c>
      <c r="O27" s="155"/>
      <c r="P27" s="155"/>
      <c r="Q27" s="155"/>
      <c r="R27" s="20"/>
      <c r="S27" s="155" t="s">
        <v>570</v>
      </c>
      <c r="T27" s="186"/>
      <c r="U27" s="155"/>
      <c r="V27" s="20"/>
      <c r="W27" s="155"/>
      <c r="X27" s="20"/>
      <c r="Y27" s="155" t="s">
        <v>679</v>
      </c>
      <c r="Z27" s="20"/>
      <c r="AA27" s="20"/>
      <c r="AB27" s="20"/>
      <c r="AC27" s="20"/>
      <c r="AD27" s="155"/>
      <c r="AE27" s="155"/>
      <c r="AF27" s="155"/>
      <c r="AG27" s="186" t="s">
        <v>313</v>
      </c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AH27+AI27+$AJ$23+$AK$23+$AM$23+$AN$23</f>
        <v>3</v>
      </c>
      <c r="AV27" s="104">
        <f>BF27+BG27+BI27+BD27+BB27+AZ27+BK27</f>
        <v>7</v>
      </c>
      <c r="AW27" s="104" t="e">
        <f>AT27+$AX$23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COUNTIF(C27:AE27,"*BRT*")</f>
        <v>0</v>
      </c>
      <c r="AZ27" s="159">
        <f>COUNTIF(A27:AH27,"*$BTP*")</f>
        <v>2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1</v>
      </c>
      <c r="BE27" s="159">
        <f>BD27*('Setting key Duty'!$I$8+'Setting key Duty'!$I$9+'Setting key Duty'!$I$12)</f>
        <v>0.5625</v>
      </c>
      <c r="BF27" s="159">
        <f>COUNTIF(AF27:AH27,"*$N*")</f>
        <v>0</v>
      </c>
      <c r="BG27" s="159">
        <f>COUNTIF(AF27:AH27,"*$PM*")</f>
        <v>0</v>
      </c>
      <c r="BH27" s="159">
        <f>BG27*('Setting key Duty'!$I$9)</f>
        <v>0</v>
      </c>
      <c r="BI27" s="159">
        <f>COUNTIF(A27:AH27,"*$AM*")</f>
        <v>3</v>
      </c>
      <c r="BJ27" s="159">
        <f>BI27*('Setting key Duty'!$I$12+'Setting key Duty'!$I$8)</f>
        <v>1.3125</v>
      </c>
      <c r="BK27" s="159">
        <f>COUNTIF(C27:AH27,"*$FC*")</f>
        <v>1</v>
      </c>
      <c r="BL27" s="159">
        <f>BK27*('Setting key Duty'!$J$11+'Setting key Duty'!$I$8)</f>
        <v>0.125</v>
      </c>
      <c r="BM27" s="159">
        <f>COUNTIF($C27:$AE27,BM$4)</f>
        <v>0</v>
      </c>
      <c r="BN27" s="159">
        <f>COUNTIF($C27:$AE27,BN$4)</f>
        <v>0</v>
      </c>
      <c r="BO27" s="159">
        <f>COUNTIF($C27:$AE27,BO$4)</f>
        <v>0</v>
      </c>
      <c r="BP27" s="160"/>
    </row>
    <row r="28" ht="19.5" customHeight="1" spans="1:68">
      <c r="A28" s="19"/>
      <c r="B28" s="14"/>
      <c r="C28" s="190"/>
      <c r="D28" s="186"/>
      <c r="E28" s="186"/>
      <c r="F28" s="186"/>
      <c r="G28" s="186"/>
      <c r="H28" s="228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20"/>
      <c r="T28" s="186"/>
      <c r="U28" s="186"/>
      <c r="V28" s="186"/>
      <c r="W28" s="186"/>
      <c r="X28" s="20"/>
      <c r="Y28" s="186"/>
      <c r="Z28" s="186"/>
      <c r="AA28" s="186"/>
      <c r="AB28" s="186"/>
      <c r="AC28" s="186"/>
      <c r="AD28" s="186"/>
      <c r="AE28" s="186"/>
      <c r="AF28" s="186"/>
      <c r="AG28" s="186"/>
      <c r="AH28" s="157">
        <f>COUNTIF($C28:$AG28,AH$4)</f>
        <v>0</v>
      </c>
      <c r="AI28" s="158">
        <f>COUNTIF($C28:$AG28,AI$4)</f>
        <v>0</v>
      </c>
      <c r="AJ28" s="157">
        <f>COUNTIF($C28:$AG28,AJ$4)</f>
        <v>0</v>
      </c>
      <c r="AK28" s="159">
        <f>COUNTIF($C28:$AG28,AK$4)</f>
        <v>0</v>
      </c>
      <c r="AL28" s="159">
        <f>COUNTIF($C28:$AG28,AL$4)</f>
        <v>0</v>
      </c>
      <c r="AM28" s="159">
        <f>COUNTIF($C28:$AG28,AM$4)</f>
        <v>0</v>
      </c>
      <c r="AN28" s="159">
        <f>COUNTIF($C28:$AG28,AN$4)</f>
        <v>0</v>
      </c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>
        <f>BF28+BG28+BI28+BD28+BB28+AZ28+BK28</f>
        <v>0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COUNTIF(C28:AG28,"*BRT*")</f>
        <v>0</v>
      </c>
      <c r="AZ28" s="159">
        <f>COUNTIF(D28:AH28,"*$BTP*")</f>
        <v>0</v>
      </c>
      <c r="BA28" s="159" t="e">
        <f>AZ28*('Setting key Duty'!$I$13+'Setting key Duty'!$I$12+'Setting key Duty'!$I$11)</f>
        <v>#VALUE!</v>
      </c>
      <c r="BB28" s="159">
        <f>COUNTIF(D28:AH28,"*$L*")</f>
        <v>0</v>
      </c>
      <c r="BC28" s="159" t="e">
        <f>BB28*('Setting key Duty'!$I$13+'Setting key Duty'!$I$9)</f>
        <v>#VALUE!</v>
      </c>
      <c r="BD28" s="159">
        <f>COUNTIF(D28:AH28,"*$M*")</f>
        <v>0</v>
      </c>
      <c r="BE28" s="159">
        <f>BD28*('Setting key Duty'!$I$8+'Setting key Duty'!$I$9+'Setting key Duty'!$I$12)</f>
        <v>0</v>
      </c>
      <c r="BF28" s="159">
        <f>COUNTIF(D28:AH28,"*$N*")</f>
        <v>0</v>
      </c>
      <c r="BG28" s="159">
        <f>COUNTIF(D28:AH28,"*$PM*")</f>
        <v>0</v>
      </c>
      <c r="BH28" s="159">
        <f>BG28*('Setting key Duty'!$I$9)</f>
        <v>0</v>
      </c>
      <c r="BI28" s="159">
        <f>COUNTIF(D28:AH28,"*$AM*")</f>
        <v>0</v>
      </c>
      <c r="BJ28" s="159">
        <f>BI28*('Setting key Duty'!$I$12+'Setting key Duty'!$I$8)</f>
        <v>0</v>
      </c>
      <c r="BK28" s="159">
        <f>COUNTIF(C28:AH28,"*$FC*")</f>
        <v>0</v>
      </c>
      <c r="BL28" s="159">
        <f>BK28*('Setting key Duty'!$J$11+'Setting key Duty'!$I$8)</f>
        <v>0</v>
      </c>
      <c r="BM28" s="159">
        <f>COUNTIF($C28:$AG28,BM$4)</f>
        <v>0</v>
      </c>
      <c r="BN28" s="159">
        <f>COUNTIF($C28:$AG28,BN$4)</f>
        <v>0</v>
      </c>
      <c r="BO28" s="159">
        <f>COUNTIF($C28:$AG28,BO$4)</f>
        <v>0</v>
      </c>
      <c r="BP28" s="160"/>
    </row>
    <row r="29" ht="19.5" customHeight="1" spans="1:68">
      <c r="A29" s="19"/>
      <c r="B29" s="189" t="s">
        <v>228</v>
      </c>
      <c r="C29" s="190"/>
      <c r="D29" s="186"/>
      <c r="E29" s="186"/>
      <c r="F29" s="186"/>
      <c r="G29" s="186"/>
      <c r="H29" s="228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57">
        <f>COUNTIF($C29:$AG29,AH$4)</f>
        <v>0</v>
      </c>
      <c r="AI29" s="158">
        <f>COUNTIF($C29:$AG29,AI$4)</f>
        <v>0</v>
      </c>
      <c r="AJ29" s="157">
        <f>COUNTIF($C29:$AG29,AJ$4)</f>
        <v>0</v>
      </c>
      <c r="AK29" s="191">
        <f>COUNTIF($C29:$AG29,AK$4)</f>
        <v>0</v>
      </c>
      <c r="AL29" s="191">
        <f>COUNTIF($C29:$AG29,AL$4)</f>
        <v>0</v>
      </c>
      <c r="AM29" s="191">
        <f>COUNTIF($C29:$AG29,AM$4)</f>
        <v>0</v>
      </c>
      <c r="AN29" s="191">
        <f>COUNTIF($C29:$AG29,AN$4)</f>
        <v>0</v>
      </c>
      <c r="AO29" s="192"/>
      <c r="AP29" s="159">
        <f>SUMPRODUCT(--WEEKDAY(C$3:AG$3,2)&lt;6,--((C29:AG29="DM"))+(C29:AG29="CS1")+((C29:AG29="CS2"))+(C29:AG29="SB1")+(C29:AG29="AE")+(C29:AG29="EM"))</f>
        <v>0</v>
      </c>
      <c r="AQ29" s="192"/>
      <c r="AR29" s="104">
        <f>SUMPRODUCT(--WEEKDAY(C$3:AG$3,2)&gt;5,--((C29:AG29="DM"))+(C29:AG29="CS1")+((C29:AG29="CS2"))+(C29:AG29="SB1")+(C29:AG29="AE")+(C29:AG29="EM"))</f>
        <v>0</v>
      </c>
      <c r="AS29" s="192"/>
      <c r="AT29" s="192">
        <f>(AP29-AQ29)/2+(AR29-AS29)</f>
        <v>0</v>
      </c>
      <c r="AU29" s="104">
        <f>AH29+AI29+AJ29+AK29+AM29+AN29</f>
        <v>0</v>
      </c>
      <c r="AV29" s="104">
        <f>BF29+BG29+BI29+BD29+BB29+AZ29+BK29</f>
        <v>0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COUNTIF(C29:AG29,"*BRT*")</f>
        <v>0</v>
      </c>
      <c r="AZ29" s="159">
        <f>COUNTIF(D29:AH29,"*$BTP*")</f>
        <v>0</v>
      </c>
      <c r="BA29" s="159" t="e">
        <f>AZ29*('Setting key Duty'!$I$13+'Setting key Duty'!$I$12+'Setting key Duty'!$I$11)</f>
        <v>#VALUE!</v>
      </c>
      <c r="BB29" s="159">
        <f>COUNTIF(D29:AH29,"*$L*")</f>
        <v>0</v>
      </c>
      <c r="BC29" s="159" t="e">
        <f>BB29*('Setting key Duty'!$I$13+'Setting key Duty'!$I$9)</f>
        <v>#VALUE!</v>
      </c>
      <c r="BD29" s="159">
        <f>COUNTIF(D29:AH29,"*$M*")</f>
        <v>0</v>
      </c>
      <c r="BE29" s="159">
        <f>BD29*('Setting key Duty'!$I$8+'Setting key Duty'!$I$9+'Setting key Duty'!$I$12)</f>
        <v>0</v>
      </c>
      <c r="BF29" s="159">
        <f>COUNTIF(D29:AH29,"*$N*")</f>
        <v>0</v>
      </c>
      <c r="BG29" s="159">
        <f>COUNTIF(D29:AH29,"*$PM*")</f>
        <v>0</v>
      </c>
      <c r="BH29" s="159">
        <f>BG29*('Setting key Duty'!$I$9)</f>
        <v>0</v>
      </c>
      <c r="BI29" s="159">
        <f>COUNTIF(D29:AH29,"*$AM*")</f>
        <v>0</v>
      </c>
      <c r="BJ29" s="159">
        <f>BI29*('Setting key Duty'!$I$12+'Setting key Duty'!$I$8)</f>
        <v>0</v>
      </c>
      <c r="BK29" s="159">
        <f>COUNTIF(C29:AH29,"*$FC*")</f>
        <v>0</v>
      </c>
      <c r="BL29" s="159">
        <f>BK29*('Setting key Duty'!$J$11+'Setting key Duty'!$I$8)</f>
        <v>0</v>
      </c>
      <c r="BM29" s="191">
        <f>COUNTIF($C29:$AG29,BM$4)</f>
        <v>0</v>
      </c>
      <c r="BN29" s="191">
        <f>COUNTIF($C29:$AG29,BN$4)</f>
        <v>0</v>
      </c>
      <c r="BO29" s="191">
        <f>COUNTIF($C29:$AG29,BO$4)</f>
        <v>0</v>
      </c>
      <c r="BP29" s="193"/>
    </row>
    <row r="30" ht="19.5" customHeight="1" spans="1:68">
      <c r="A30" s="19"/>
      <c r="B30" s="194"/>
      <c r="C30" s="195"/>
      <c r="D30" s="196"/>
      <c r="E30" s="196"/>
      <c r="F30" s="196"/>
      <c r="G30" s="196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7"/>
      <c r="AI30" s="198"/>
      <c r="AJ30" s="197"/>
      <c r="AK30" s="199"/>
      <c r="AL30" s="199"/>
      <c r="AM30" s="199"/>
      <c r="AN30" s="199"/>
      <c r="AO30" s="200"/>
      <c r="AP30" s="200"/>
      <c r="AQ30" s="200"/>
      <c r="AR30" s="200">
        <f>SUMPRODUCT(--WEEKDAY(C$3:AG$3,2)&gt;5,--((C30:AG30="DM"))+(C30:AG30="CS1")+((C30:AG30="CS2"))+(C30:AG30="SB1")+(C30:AG30="AE")+(C30:AG30="EM"))</f>
        <v>0</v>
      </c>
      <c r="AS30" s="200"/>
      <c r="AT30" s="200">
        <f>(AP30-AQ30)/2+(AR30-AS30)</f>
        <v>0</v>
      </c>
      <c r="AU30" s="200"/>
      <c r="AV30" s="200"/>
      <c r="AW30" s="200"/>
      <c r="AX30" s="199"/>
      <c r="AY30" s="199"/>
      <c r="AZ30" s="199"/>
      <c r="BA30" s="199"/>
      <c r="BB30" s="199"/>
      <c r="BC30" s="199"/>
      <c r="BD30" s="199"/>
      <c r="BE30" s="199"/>
      <c r="BF30" s="199"/>
      <c r="BG30" s="199"/>
      <c r="BH30" s="199"/>
      <c r="BI30" s="199"/>
      <c r="BJ30" s="199"/>
      <c r="BK30" s="199"/>
      <c r="BL30" s="199"/>
      <c r="BM30" s="199"/>
      <c r="BN30" s="199"/>
      <c r="BO30" s="199"/>
      <c r="BP30" s="201"/>
    </row>
    <row r="31" ht="19.5" customHeight="1" spans="1:68">
      <c r="A31" s="19"/>
      <c r="B31" s="202" t="s">
        <v>48</v>
      </c>
      <c r="C31" s="203" t="str">
        <f>VLOOKUP("DM",C4:C29,1,FALSE)</f>
        <v>DM</v>
      </c>
      <c r="D31" s="203" t="str">
        <f>VLOOKUP("DM",D4:D29,1,FALSE)</f>
        <v>DM</v>
      </c>
      <c r="E31" s="203" t="str">
        <f>VLOOKUP("DM",E4:E29,1,FALSE)</f>
        <v>DM</v>
      </c>
      <c r="F31" s="203" t="str">
        <f>VLOOKUP("DM",F4:F29,1,FALSE)</f>
        <v>DM</v>
      </c>
      <c r="G31" s="203" t="str">
        <f>VLOOKUP("DM",G4:G29,1,FALSE)</f>
        <v>DM</v>
      </c>
      <c r="H31" s="203" t="str">
        <f>VLOOKUP("DM",H4:H29,1,FALSE)</f>
        <v>DM</v>
      </c>
      <c r="I31" s="203" t="str">
        <f>VLOOKUP("DM",I4:I29,1,FALSE)</f>
        <v>DM</v>
      </c>
      <c r="J31" s="203" t="str">
        <f>VLOOKUP("DM",J4:J29,1,FALSE)</f>
        <v>DM</v>
      </c>
      <c r="K31" s="203" t="str">
        <f>VLOOKUP("DM",K4:K29,1,FALSE)</f>
        <v>DM</v>
      </c>
      <c r="L31" s="203" t="str">
        <f>VLOOKUP("DM",L4:L29,1,FALSE)</f>
        <v>DM</v>
      </c>
      <c r="M31" s="203" t="str">
        <f>VLOOKUP("DM",M4:M29,1,FALSE)</f>
        <v>DM</v>
      </c>
      <c r="N31" s="203" t="str">
        <f>VLOOKUP("DM",N4:N29,1,FALSE)</f>
        <v>DM</v>
      </c>
      <c r="O31" s="203" t="str">
        <f>VLOOKUP("DM",O4:O29,1,FALSE)</f>
        <v>DM</v>
      </c>
      <c r="P31" s="203" t="str">
        <f>VLOOKUP("DM",P4:P29,1,FALSE)</f>
        <v>DM</v>
      </c>
      <c r="Q31" s="203" t="str">
        <f>VLOOKUP("DM",Q4:Q29,1,FALSE)</f>
        <v>DM</v>
      </c>
      <c r="R31" s="203" t="str">
        <f>VLOOKUP("DM",R4:R29,1,FALSE)</f>
        <v>DM</v>
      </c>
      <c r="S31" s="203" t="e">
        <f>VLOOKUP("DM",S4:S29,1,FALSE)</f>
        <v>#N/A</v>
      </c>
      <c r="T31" s="203" t="e">
        <f>VLOOKUP("DM",T4:T29,1,FALSE)</f>
        <v>#N/A</v>
      </c>
      <c r="U31" s="203" t="e">
        <f>VLOOKUP("DM",U4:U29,1,FALSE)</f>
        <v>#N/A</v>
      </c>
      <c r="V31" s="203" t="e">
        <f>VLOOKUP("DM",V4:V29,1,FALSE)</f>
        <v>#N/A</v>
      </c>
      <c r="W31" s="203" t="e">
        <f>VLOOKUP("DM",W4:W29,1,FALSE)</f>
        <v>#N/A</v>
      </c>
      <c r="X31" s="203" t="e">
        <f>VLOOKUP("DM",X4:X29,1,FALSE)</f>
        <v>#N/A</v>
      </c>
      <c r="Y31" s="203" t="e">
        <f>VLOOKUP("DM",Y4:Y29,1,FALSE)</f>
        <v>#N/A</v>
      </c>
      <c r="Z31" s="203" t="e">
        <f>VLOOKUP("DM",Z4:Z29,1,FALSE)</f>
        <v>#N/A</v>
      </c>
      <c r="AA31" s="203" t="e">
        <f>VLOOKUP("DM",AA4:AA29,1,FALSE)</f>
        <v>#N/A</v>
      </c>
      <c r="AB31" s="203" t="e">
        <f>VLOOKUP("DM",AB4:AB29,1,FALSE)</f>
        <v>#N/A</v>
      </c>
      <c r="AC31" s="203" t="e">
        <f>VLOOKUP("DM",AC4:AC29,1,FALSE)</f>
        <v>#N/A</v>
      </c>
      <c r="AD31" s="203" t="e">
        <f>VLOOKUP("DM",AD4:AD29,1,FALSE)</f>
        <v>#N/A</v>
      </c>
      <c r="AE31" s="203" t="e">
        <f>VLOOKUP("DM",AE4:AE29,1,FALSE)</f>
        <v>#N/A</v>
      </c>
      <c r="AF31" s="203" t="e">
        <f>VLOOKUP("DM",AF4:AF29,1,FALSE)</f>
        <v>#N/A</v>
      </c>
      <c r="AG31" s="203" t="e">
        <f>VLOOKUP("DM",AG4:AG29,1,FALSE)</f>
        <v>#N/A</v>
      </c>
      <c r="AH31" s="157"/>
      <c r="AI31" s="158"/>
      <c r="AJ31" s="157"/>
      <c r="AK31" s="159"/>
      <c r="AL31" s="159"/>
      <c r="AM31" s="159"/>
      <c r="AN31" s="159"/>
      <c r="AO31" s="159"/>
      <c r="AP31" s="159"/>
      <c r="AQ31" s="159"/>
      <c r="AR31" s="159"/>
      <c r="AS31" s="159"/>
      <c r="AT31" s="159"/>
      <c r="AU31" s="159"/>
      <c r="AV31" s="159"/>
      <c r="AW31" s="159"/>
      <c r="AX31" s="159"/>
      <c r="AY31" s="159"/>
      <c r="AZ31" s="159"/>
      <c r="BA31" s="159"/>
      <c r="BB31" s="159"/>
      <c r="BC31" s="159"/>
      <c r="BD31" s="159"/>
      <c r="BE31" s="159"/>
      <c r="BF31" s="159"/>
      <c r="BG31" s="159"/>
      <c r="BH31" s="159"/>
      <c r="BI31" s="159"/>
      <c r="BJ31" s="159"/>
      <c r="BK31" s="159"/>
      <c r="BL31" s="159"/>
      <c r="BM31" s="159"/>
      <c r="BN31" s="159"/>
      <c r="BO31" s="159"/>
      <c r="BP31" s="160"/>
    </row>
    <row r="32" ht="19.5" customHeight="1" spans="1:68">
      <c r="A32" s="19" t="e">
        <f>LTE()</f>
        <v>#NAME?</v>
      </c>
      <c r="B32" s="204" t="s">
        <v>44</v>
      </c>
      <c r="C32" s="203" t="str">
        <f>VLOOKUP("CS1",C5:C29,1,FALSE)</f>
        <v>CS1</v>
      </c>
      <c r="D32" s="203" t="str">
        <f>VLOOKUP("CS1",D5:D29,1,FALSE)</f>
        <v>CS1</v>
      </c>
      <c r="E32" s="203" t="str">
        <f>VLOOKUP("CS1",E6:E29,1,FALSE)</f>
        <v>CS1</v>
      </c>
      <c r="F32" s="203" t="str">
        <f>VLOOKUP("CS1",F5:F29,1,FALSE)</f>
        <v>CS1</v>
      </c>
      <c r="G32" s="203" t="str">
        <f>VLOOKUP("CS1",G6:G29,1,FALSE)</f>
        <v>CS1</v>
      </c>
      <c r="H32" s="203" t="str">
        <f>VLOOKUP("CS1",H5:H29,1,FALSE)</f>
        <v>CS1</v>
      </c>
      <c r="I32" s="203" t="str">
        <f>VLOOKUP("CS1",I5:I29,1,FALSE)</f>
        <v>CS1</v>
      </c>
      <c r="J32" s="203" t="str">
        <f>VLOOKUP("CS1",J4:J29,1,FALSE)</f>
        <v>CS1</v>
      </c>
      <c r="K32" s="203" t="str">
        <f>VLOOKUP("CS1",K6:K29,1,FALSE)</f>
        <v>CS1</v>
      </c>
      <c r="L32" s="203" t="str">
        <f>VLOOKUP("CS1",L5:L29,1,FALSE)</f>
        <v>CS1</v>
      </c>
      <c r="M32" s="203" t="str">
        <f>VLOOKUP("CS1",M5:M29,1,FALSE)</f>
        <v>CS1</v>
      </c>
      <c r="N32" s="203" t="str">
        <f>VLOOKUP("CS1",N6:N29,1,FALSE)</f>
        <v>CS1</v>
      </c>
      <c r="O32" s="203" t="str">
        <f>VLOOKUP("CS1",O6:O29,1,FALSE)</f>
        <v>CS1</v>
      </c>
      <c r="P32" s="203" t="str">
        <f>VLOOKUP("CS1",P6:P29,1,FALSE)</f>
        <v>CS1</v>
      </c>
      <c r="Q32" s="203" t="str">
        <f>VLOOKUP("CS1",Q5:Q29,1,FALSE)</f>
        <v>CS1</v>
      </c>
      <c r="R32" s="203" t="str">
        <f>VLOOKUP("CS1",R5:R29,1,FALSE)</f>
        <v>CS1</v>
      </c>
      <c r="S32" s="203" t="e">
        <f>VLOOKUP("CS1",S5:S29,1,FALSE)</f>
        <v>#N/A</v>
      </c>
      <c r="T32" s="203" t="e">
        <f>VLOOKUP("CS1",T5:T29,1,FALSE)</f>
        <v>#N/A</v>
      </c>
      <c r="U32" s="203" t="e">
        <f>VLOOKUP("CS1",U5:U29,1,FALSE)</f>
        <v>#N/A</v>
      </c>
      <c r="V32" s="203" t="e">
        <f>VLOOKUP("CS1",V5:V29,1,FALSE)</f>
        <v>#N/A</v>
      </c>
      <c r="W32" s="203" t="e">
        <f>VLOOKUP("CS1",W5:W29,1,FALSE)</f>
        <v>#N/A</v>
      </c>
      <c r="X32" s="203" t="e">
        <f>VLOOKUP("CS1",X5:X29,1,FALSE)</f>
        <v>#N/A</v>
      </c>
      <c r="Y32" s="203" t="e">
        <f>VLOOKUP("CS1",Y5:Y29,1,FALSE)</f>
        <v>#N/A</v>
      </c>
      <c r="Z32" s="203" t="e">
        <f>VLOOKUP("CS1",Z5:Z29,1,FALSE)</f>
        <v>#N/A</v>
      </c>
      <c r="AA32" s="203" t="e">
        <f>VLOOKUP("CS1",AA5:AA29,1,FALSE)</f>
        <v>#N/A</v>
      </c>
      <c r="AB32" s="203" t="e">
        <f>VLOOKUP("CS1",AB5:AB29,1,FALSE)</f>
        <v>#N/A</v>
      </c>
      <c r="AC32" s="203" t="e">
        <f>VLOOKUP("CS1",AC5:AC29,1,FALSE)</f>
        <v>#N/A</v>
      </c>
      <c r="AD32" s="203" t="e">
        <f>VLOOKUP("CS1",AD5:AD29,1,FALSE)</f>
        <v>#N/A</v>
      </c>
      <c r="AE32" s="203" t="e">
        <f>VLOOKUP("CS1",AE5:AE29,1,FALSE)</f>
        <v>#N/A</v>
      </c>
      <c r="AF32" s="203" t="e">
        <f>VLOOKUP("CS1",AF5:AF29,1,FALSE)</f>
        <v>#N/A</v>
      </c>
      <c r="AG32" s="203" t="e">
        <f>VLOOKUP("CS1",AG5:AG29,1,FALSE)</f>
        <v>#N/A</v>
      </c>
      <c r="AH32" s="157"/>
      <c r="AI32" s="158"/>
      <c r="AJ32" s="157"/>
      <c r="AK32" s="159"/>
      <c r="AL32" s="159"/>
      <c r="AM32" s="159"/>
      <c r="AN32" s="159"/>
      <c r="AO32" s="159"/>
      <c r="AP32" s="159"/>
      <c r="AQ32" s="159"/>
      <c r="AR32" s="159"/>
      <c r="AS32" s="159"/>
      <c r="AT32" s="159"/>
      <c r="AU32" s="159"/>
      <c r="AV32" s="159"/>
      <c r="AW32" s="159"/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60"/>
    </row>
    <row r="33" ht="19.5" customHeight="1" spans="1:68">
      <c r="A33" s="19"/>
      <c r="B33" s="205" t="s">
        <v>45</v>
      </c>
      <c r="C33" s="203" t="str">
        <f>VLOOKUP("CS2",C5:C29,1,FALSE)</f>
        <v>CS2</v>
      </c>
      <c r="D33" s="203" t="str">
        <f>VLOOKUP("CS2",D5:D29,1,FALSE)</f>
        <v>CS2</v>
      </c>
      <c r="E33" s="203" t="str">
        <f>VLOOKUP("CS2",E6:E29,1,FALSE)</f>
        <v>CS2</v>
      </c>
      <c r="F33" s="203" t="str">
        <f>VLOOKUP("CS2",F5:F29,1,FALSE)</f>
        <v>CS2</v>
      </c>
      <c r="G33" s="203" t="str">
        <f>VLOOKUP("CS2",G5:G29,1,FALSE)</f>
        <v>CS2</v>
      </c>
      <c r="H33" s="203" t="str">
        <f>VLOOKUP("CS2",H5:H29,1,FALSE)</f>
        <v>CS2</v>
      </c>
      <c r="I33" s="203" t="str">
        <f>VLOOKUP("CS2",I5:I29,1,FALSE)</f>
        <v>CS2</v>
      </c>
      <c r="J33" s="203" t="str">
        <f>VLOOKUP("CS2",J4:J29,1,FALSE)</f>
        <v>CS2</v>
      </c>
      <c r="K33" s="203" t="str">
        <f>VLOOKUP("CS2",K5:K29,1,FALSE)</f>
        <v>CS2</v>
      </c>
      <c r="L33" s="203" t="str">
        <f>VLOOKUP("CS2",L6:L29,1,FALSE)</f>
        <v>CS2</v>
      </c>
      <c r="M33" s="203" t="str">
        <f>VLOOKUP("CS2",M5:M29,1,FALSE)</f>
        <v>CS2</v>
      </c>
      <c r="N33" s="203" t="str">
        <f>VLOOKUP("CS2",N6:N29,1,FALSE)</f>
        <v>CS2</v>
      </c>
      <c r="O33" s="203" t="str">
        <f>VLOOKUP("CS2",O7:O29,1,FALSE)</f>
        <v>CS2</v>
      </c>
      <c r="P33" s="203" t="str">
        <f>VLOOKUP("CS2",P5:P29,1,FALSE)</f>
        <v>CS2</v>
      </c>
      <c r="Q33" s="203" t="str">
        <f>VLOOKUP("CS2",Q5:Q29,1,FALSE)</f>
        <v>CS2</v>
      </c>
      <c r="R33" s="203" t="str">
        <f>VLOOKUP("CS2",R5:R29,1,FALSE)</f>
        <v>CS2</v>
      </c>
      <c r="S33" s="203" t="e">
        <f>VLOOKUP("CS2",S6:S29,1,FALSE)</f>
        <v>#N/A</v>
      </c>
      <c r="T33" s="203" t="e">
        <f>VLOOKUP("CS2",T5:T29,1,FALSE)</f>
        <v>#N/A</v>
      </c>
      <c r="U33" s="203" t="e">
        <f>VLOOKUP("CS2",U5:U29,1,FALSE)</f>
        <v>#N/A</v>
      </c>
      <c r="V33" s="203" t="e">
        <f>VLOOKUP("CS2",V5:V29,1,FALSE)</f>
        <v>#N/A</v>
      </c>
      <c r="W33" s="203" t="e">
        <f>VLOOKUP("CS2",W5:W29,1,FALSE)</f>
        <v>#N/A</v>
      </c>
      <c r="X33" s="203" t="e">
        <f>VLOOKUP("CS2",X5:X29,1,FALSE)</f>
        <v>#N/A</v>
      </c>
      <c r="Y33" s="203" t="e">
        <f>VLOOKUP("CS2",Y5:Y29,1,FALSE)</f>
        <v>#N/A</v>
      </c>
      <c r="Z33" s="203" t="e">
        <f>VLOOKUP("CS2",Z5:Z29,1,FALSE)</f>
        <v>#N/A</v>
      </c>
      <c r="AA33" s="203" t="e">
        <f>VLOOKUP("CS2",AA5:AA29,1,FALSE)</f>
        <v>#N/A</v>
      </c>
      <c r="AB33" s="203" t="e">
        <f>VLOOKUP("CS2",AB5:AB29,1,FALSE)</f>
        <v>#N/A</v>
      </c>
      <c r="AC33" s="203" t="e">
        <f>VLOOKUP("CS2",AC5:AC29,1,FALSE)</f>
        <v>#N/A</v>
      </c>
      <c r="AD33" s="203" t="e">
        <f>VLOOKUP("CS2",AD5:AD29,1,FALSE)</f>
        <v>#N/A</v>
      </c>
      <c r="AE33" s="203" t="e">
        <f>VLOOKUP("CS2",AE5:AE29,1,FALSE)</f>
        <v>#N/A</v>
      </c>
      <c r="AF33" s="203" t="e">
        <f>VLOOKUP("CS2",AF5:AF29,1,FALSE)</f>
        <v>#N/A</v>
      </c>
      <c r="AG33" s="203" t="e">
        <f>VLOOKUP("CS2",AG5:AG29,1,FALSE)</f>
        <v>#N/A</v>
      </c>
      <c r="AH33" s="157"/>
      <c r="AI33" s="158"/>
      <c r="AJ33" s="157"/>
      <c r="AK33" s="159"/>
      <c r="AL33" s="159"/>
      <c r="AM33" s="159"/>
      <c r="AN33" s="159"/>
      <c r="AO33" s="159"/>
      <c r="AP33" s="159"/>
      <c r="AQ33" s="159"/>
      <c r="AR33" s="159"/>
      <c r="AS33" s="159"/>
      <c r="AT33" s="159"/>
      <c r="AU33" s="159"/>
      <c r="AV33" s="159"/>
      <c r="AW33" s="159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60"/>
    </row>
    <row r="34" ht="19.5" customHeight="1" spans="1:68">
      <c r="A34" s="19"/>
      <c r="B34" s="206" t="s">
        <v>50</v>
      </c>
      <c r="C34" s="203" t="str">
        <f>VLOOKUP("SB1",C5:C29,1,FALSE)</f>
        <v>SB1</v>
      </c>
      <c r="D34" s="203" t="str">
        <f>VLOOKUP("SB1",D5:D29,1,FALSE)</f>
        <v>SB1</v>
      </c>
      <c r="E34" s="203" t="str">
        <f>VLOOKUP("SB1",E6:E29,1,FALSE)</f>
        <v>SB1</v>
      </c>
      <c r="F34" s="203" t="str">
        <f>VLOOKUP("SB1",F5:F29,1,FALSE)</f>
        <v>SB1</v>
      </c>
      <c r="G34" s="203" t="str">
        <f>VLOOKUP("SB1",G6:G29,1,FALSE)</f>
        <v>SB1</v>
      </c>
      <c r="H34" s="203" t="str">
        <f>VLOOKUP("SB1",H5:H29,1,FALSE)</f>
        <v>SB1</v>
      </c>
      <c r="I34" s="203" t="str">
        <f>VLOOKUP("SB1",I5:I29,1,FALSE)</f>
        <v>SB1</v>
      </c>
      <c r="J34" s="203" t="str">
        <f>VLOOKUP("SB1",J4:J29,1,FALSE)</f>
        <v>SB1</v>
      </c>
      <c r="K34" s="203" t="str">
        <f>VLOOKUP("SB1",K6:K29,1,FALSE)</f>
        <v>SB1</v>
      </c>
      <c r="L34" s="203" t="str">
        <f>VLOOKUP("SB1",L6:L29,1,FALSE)</f>
        <v>SB1</v>
      </c>
      <c r="M34" s="203" t="str">
        <f>VLOOKUP("SB1",M5:M29,1,FALSE)</f>
        <v>SB1</v>
      </c>
      <c r="N34" s="203" t="str">
        <f>VLOOKUP("SB1",N6:N29,1,FALSE)</f>
        <v>SB1</v>
      </c>
      <c r="O34" s="203" t="str">
        <f>VLOOKUP("SB1",O7:O29,1,FALSE)</f>
        <v>SB1</v>
      </c>
      <c r="P34" s="203" t="str">
        <f>VLOOKUP("SB1",P5:P29,1,FALSE)</f>
        <v>SB1</v>
      </c>
      <c r="Q34" s="203" t="str">
        <f>VLOOKUP("SB1",Q5:Q29,1,FALSE)</f>
        <v>SB1</v>
      </c>
      <c r="R34" s="203" t="str">
        <f>VLOOKUP("SB1",R5:R29,1,FALSE)</f>
        <v>SB1</v>
      </c>
      <c r="S34" s="203" t="e">
        <f>VLOOKUP("SB1",S6:S29,1,FALSE)</f>
        <v>#N/A</v>
      </c>
      <c r="T34" s="203" t="e">
        <f>VLOOKUP("SB1",T5:T29,1,FALSE)</f>
        <v>#N/A</v>
      </c>
      <c r="U34" s="203" t="e">
        <f>VLOOKUP("SB1",U5:U29,1,FALSE)</f>
        <v>#N/A</v>
      </c>
      <c r="V34" s="203" t="e">
        <f>VLOOKUP("SB1",V5:V29,1,FALSE)</f>
        <v>#N/A</v>
      </c>
      <c r="W34" s="203" t="e">
        <f>VLOOKUP("SB1",W5:W29,1,FALSE)</f>
        <v>#N/A</v>
      </c>
      <c r="X34" s="203" t="e">
        <f>VLOOKUP("SB1",X5:X29,1,FALSE)</f>
        <v>#N/A</v>
      </c>
      <c r="Y34" s="203" t="e">
        <f>VLOOKUP("SB1",Y5:Y29,1,FALSE)</f>
        <v>#N/A</v>
      </c>
      <c r="Z34" s="203" t="e">
        <f>VLOOKUP("SB1",Z5:Z29,1,FALSE)</f>
        <v>#N/A</v>
      </c>
      <c r="AA34" s="203" t="e">
        <f>VLOOKUP("SB1",AA5:AA29,1,FALSE)</f>
        <v>#N/A</v>
      </c>
      <c r="AB34" s="203" t="e">
        <f>VLOOKUP("SB1",AB5:AB29,1,FALSE)</f>
        <v>#N/A</v>
      </c>
      <c r="AC34" s="203" t="e">
        <f>VLOOKUP("SB1",AC5:AC29,1,FALSE)</f>
        <v>#N/A</v>
      </c>
      <c r="AD34" s="203" t="e">
        <f>VLOOKUP("SB1",AD5:AD29,1,FALSE)</f>
        <v>#N/A</v>
      </c>
      <c r="AE34" s="203" t="e">
        <f>VLOOKUP("SB1",AE5:AE29,1,FALSE)</f>
        <v>#N/A</v>
      </c>
      <c r="AF34" s="203" t="e">
        <f>VLOOKUP("SB1",AF5:AF29,1,FALSE)</f>
        <v>#N/A</v>
      </c>
      <c r="AG34" s="203" t="e">
        <f>VLOOKUP("SB1",AG5:AG29,1,FALSE)</f>
        <v>#N/A</v>
      </c>
      <c r="AH34" s="157"/>
      <c r="AI34" s="158"/>
      <c r="AJ34" s="157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60"/>
    </row>
    <row r="35" ht="19.5" customHeight="1" spans="1:68">
      <c r="A35" s="19"/>
      <c r="B35" s="207" t="s">
        <v>56</v>
      </c>
      <c r="C35" s="203" t="str">
        <f>VLOOKUP("SB2",C5:C29,1,FALSE)</f>
        <v>SB2</v>
      </c>
      <c r="D35" s="203" t="str">
        <f>VLOOKUP("SB2",D5:D29,1,FALSE)</f>
        <v>SB2</v>
      </c>
      <c r="E35" s="203" t="str">
        <f>VLOOKUP("SB2",E6:E29,1,FALSE)</f>
        <v>SB2</v>
      </c>
      <c r="F35" s="203" t="str">
        <f>VLOOKUP("SB2",F5:F29,1,FALSE)</f>
        <v>SB2</v>
      </c>
      <c r="G35" s="203" t="str">
        <f>VLOOKUP("SB2",G6:G29,1,FALSE)</f>
        <v>SB2</v>
      </c>
      <c r="H35" s="203" t="str">
        <f>VLOOKUP("SB2",H5:H29,1,FALSE)</f>
        <v>SB2</v>
      </c>
      <c r="I35" s="203" t="str">
        <f>VLOOKUP("SB2",I5:I29,1,FALSE)</f>
        <v>SB2</v>
      </c>
      <c r="J35" s="203" t="str">
        <f>VLOOKUP("SB2",J4:J29,1,FALSE)</f>
        <v>SB2</v>
      </c>
      <c r="K35" s="203" t="str">
        <f>VLOOKUP("SB2",K6:K29,1,FALSE)</f>
        <v>SB2</v>
      </c>
      <c r="L35" s="203" t="str">
        <f>VLOOKUP("SB2",L6:L29,1,FALSE)</f>
        <v>SB2</v>
      </c>
      <c r="M35" s="203" t="str">
        <f>VLOOKUP("SB2",M5:M29,1,FALSE)</f>
        <v>SB2</v>
      </c>
      <c r="N35" s="203" t="str">
        <f>VLOOKUP("SB2",N6:N29,1,FALSE)</f>
        <v>SB2</v>
      </c>
      <c r="O35" s="203" t="str">
        <f>VLOOKUP("SB2",O5:O29,1,FALSE)</f>
        <v>SB2</v>
      </c>
      <c r="P35" s="203" t="str">
        <f>VLOOKUP("SB2",P5:P29,1,FALSE)</f>
        <v>SB2</v>
      </c>
      <c r="Q35" s="203" t="str">
        <f>VLOOKUP("SB2",Q5:Q29,1,FALSE)</f>
        <v>SB2</v>
      </c>
      <c r="R35" s="203" t="str">
        <f>VLOOKUP("SB2",R5:R29,1,FALSE)</f>
        <v>SB2</v>
      </c>
      <c r="S35" s="203" t="e">
        <f>VLOOKUP("SB2",S6:S29,1,FALSE)</f>
        <v>#N/A</v>
      </c>
      <c r="T35" s="203" t="e">
        <f>VLOOKUP("SB2",T5:T29,1,FALSE)</f>
        <v>#N/A</v>
      </c>
      <c r="U35" s="203" t="e">
        <f>VLOOKUP("SB2",U5:U29,1,FALSE)</f>
        <v>#N/A</v>
      </c>
      <c r="V35" s="203" t="e">
        <f>VLOOKUP("SB2",V5:V29,1,FALSE)</f>
        <v>#N/A</v>
      </c>
      <c r="W35" s="203" t="e">
        <f>VLOOKUP("SB2",W5:W29,1,FALSE)</f>
        <v>#N/A</v>
      </c>
      <c r="X35" s="203" t="e">
        <f>VLOOKUP("SB2",X5:X29,1,FALSE)</f>
        <v>#N/A</v>
      </c>
      <c r="Y35" s="203" t="e">
        <f>VLOOKUP("SB2",Y5:Y29,1,FALSE)</f>
        <v>#N/A</v>
      </c>
      <c r="Z35" s="203" t="e">
        <f>VLOOKUP("SB2",Z5:Z29,1,FALSE)</f>
        <v>#N/A</v>
      </c>
      <c r="AA35" s="203" t="e">
        <f>VLOOKUP("SB2",AA5:AA29,1,FALSE)</f>
        <v>#N/A</v>
      </c>
      <c r="AB35" s="203" t="e">
        <f>VLOOKUP("SB2",AB5:AB29,1,FALSE)</f>
        <v>#N/A</v>
      </c>
      <c r="AC35" s="203" t="e">
        <f>VLOOKUP("SB2",AC5:AC29,1,FALSE)</f>
        <v>#N/A</v>
      </c>
      <c r="AD35" s="203" t="e">
        <f>VLOOKUP("SB2",AD5:AD29,1,FALSE)</f>
        <v>#N/A</v>
      </c>
      <c r="AE35" s="203" t="e">
        <f>VLOOKUP("SB2",AE5:AE29,1,FALSE)</f>
        <v>#N/A</v>
      </c>
      <c r="AF35" s="203" t="e">
        <f>VLOOKUP("SB2",AF5:AF29,1,FALSE)</f>
        <v>#N/A</v>
      </c>
      <c r="AG35" s="203" t="e">
        <f>VLOOKUP("SB2",AG5:AG29,1,FALSE)</f>
        <v>#N/A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/>
      <c r="B36" s="208" t="s">
        <v>62</v>
      </c>
      <c r="C36" s="203" t="str">
        <f>VLOOKUP("AE",C5:C29,1,FALSE)</f>
        <v>AE</v>
      </c>
      <c r="D36" s="203" t="str">
        <f>VLOOKUP("AE",D5:D29,1,FALSE)</f>
        <v>AE</v>
      </c>
      <c r="E36" s="203" t="str">
        <f>VLOOKUP("AE",E5:E29,1,FALSE)</f>
        <v>AE</v>
      </c>
      <c r="F36" s="203" t="str">
        <f>VLOOKUP("AE",F5:F29,1,FALSE)</f>
        <v>AE</v>
      </c>
      <c r="G36" s="203" t="str">
        <f>VLOOKUP("AE",G6:G29,1,FALSE)</f>
        <v>AE</v>
      </c>
      <c r="H36" s="203" t="str">
        <f>VLOOKUP("AE",H5:H29,1,FALSE)</f>
        <v>AE</v>
      </c>
      <c r="I36" s="203" t="str">
        <f>VLOOKUP("AE",I5:I29,1,FALSE)</f>
        <v>AE</v>
      </c>
      <c r="J36" s="203" t="str">
        <f>VLOOKUP("AE",J4:J29,1,FALSE)</f>
        <v>AE</v>
      </c>
      <c r="K36" s="203" t="str">
        <f>VLOOKUP("AE",K6:K29,1,FALSE)</f>
        <v>AE</v>
      </c>
      <c r="L36" s="203" t="str">
        <f>VLOOKUP("AE",L5:L29,1,FALSE)</f>
        <v>AE</v>
      </c>
      <c r="M36" s="203" t="str">
        <f>VLOOKUP("AE",M5:M29,1,FALSE)</f>
        <v>AE</v>
      </c>
      <c r="N36" s="203" t="str">
        <f>VLOOKUP("AE",N5:N29,1,FALSE)</f>
        <v>AE</v>
      </c>
      <c r="O36" s="203" t="str">
        <f>VLOOKUP("AE",O5:O29,1,FALSE)</f>
        <v>AE</v>
      </c>
      <c r="P36" s="203" t="str">
        <f>VLOOKUP("AE",P6:P29,1,FALSE)</f>
        <v>AE</v>
      </c>
      <c r="Q36" s="203" t="str">
        <f>VLOOKUP("AE",Q5:Q29,1,FALSE)</f>
        <v>AE</v>
      </c>
      <c r="R36" s="203" t="str">
        <f>VLOOKUP("AE",R5:R29,1,FALSE)</f>
        <v>AE</v>
      </c>
      <c r="S36" s="203" t="e">
        <f>VLOOKUP("AE",S6:S29,1,FALSE)</f>
        <v>#N/A</v>
      </c>
      <c r="T36" s="203" t="e">
        <f>VLOOKUP("AE",T5:T29,1,FALSE)</f>
        <v>#N/A</v>
      </c>
      <c r="U36" s="203" t="e">
        <f>VLOOKUP("AE",U5:U29,1,FALSE)</f>
        <v>#N/A</v>
      </c>
      <c r="V36" s="203" t="e">
        <f>VLOOKUP("AE",V5:V29,1,FALSE)</f>
        <v>#N/A</v>
      </c>
      <c r="W36" s="203" t="e">
        <f>VLOOKUP("AE",W5:W29,1,FALSE)</f>
        <v>#N/A</v>
      </c>
      <c r="X36" s="203" t="e">
        <f>VLOOKUP("AE",X5:X29,1,FALSE)</f>
        <v>#N/A</v>
      </c>
      <c r="Y36" s="203" t="e">
        <f>VLOOKUP("AE",Y5:Y29,1,FALSE)</f>
        <v>#N/A</v>
      </c>
      <c r="Z36" s="203" t="e">
        <f>VLOOKUP("AE",Z5:Z29,1,FALSE)</f>
        <v>#N/A</v>
      </c>
      <c r="AA36" s="203" t="e">
        <f>VLOOKUP("AE",AA5:AA29,1,FALSE)</f>
        <v>#N/A</v>
      </c>
      <c r="AB36" s="203" t="e">
        <f>VLOOKUP("AE",AB5:AB29,1,FALSE)</f>
        <v>#N/A</v>
      </c>
      <c r="AC36" s="203" t="e">
        <f>VLOOKUP("AE",AC5:AC29,1,FALSE)</f>
        <v>#N/A</v>
      </c>
      <c r="AD36" s="203" t="e">
        <f>VLOOKUP("AE",AD5:AD29,1,FALSE)</f>
        <v>#N/A</v>
      </c>
      <c r="AE36" s="203" t="e">
        <f>VLOOKUP("AE",AE5:AE29,1,FALSE)</f>
        <v>#N/A</v>
      </c>
      <c r="AF36" s="203" t="e">
        <f>VLOOKUP("AE",AF5:AF29,1,FALSE)</f>
        <v>#N/A</v>
      </c>
      <c r="AG36" s="203" t="e">
        <f>VLOOKUP("AE",AG5:AG29,1,FALSE)</f>
        <v>#N/A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</sheetData>
  <mergeCells count="1">
    <mergeCell ref="C1:S1"/>
  </mergeCells>
  <conditionalFormatting sqref="C6">
    <cfRule type="expression" dxfId="135" priority="1">
      <formula>WEEKDAY(D$3,2)&gt;5</formula>
    </cfRule>
  </conditionalFormatting>
  <conditionalFormatting sqref="S2:X29 Z2:Z29 C3:D5 E3:R29 Y3:Y29 AA3:AG29 C7:D29">
    <cfRule type="expression" dxfId="135" priority="38">
      <formula>WEEKDAY(S$3,2)&gt;5</formula>
    </cfRule>
  </conditionalFormatting>
  <conditionalFormatting sqref="J4:J36 AA4:AA36 C5:C7 D5 E5:I36 K5:Z36 AB5:AG36 D7:D36 C9:C15 C18:C36">
    <cfRule type="cellIs" dxfId="136" priority="23" operator="equal">
      <formula>"B"</formula>
    </cfRule>
    <cfRule type="cellIs" dxfId="136" priority="24" operator="equal">
      <formula>"AL"</formula>
    </cfRule>
    <cfRule type="cellIs" dxfId="137" priority="25" operator="equal">
      <formula>"DM"</formula>
    </cfRule>
    <cfRule type="cellIs" dxfId="138" priority="26" operator="equal">
      <formula>"CS1"</formula>
    </cfRule>
    <cfRule type="cellIs" dxfId="139" priority="27" operator="equal">
      <formula>"CS2"</formula>
    </cfRule>
    <cfRule type="cellIs" dxfId="140" priority="28" operator="equal">
      <formula>"SB1"</formula>
    </cfRule>
    <cfRule type="cellIs" dxfId="141" priority="29" operator="equal">
      <formula>"SB2"</formula>
    </cfRule>
    <cfRule type="cellIs" dxfId="142" priority="30" operator="equal">
      <formula>"AE"</formula>
    </cfRule>
  </conditionalFormatting>
  <conditionalFormatting sqref="J4:J29 AA4:AA29 C5:C7 D5 E5:I29 K5:Z29 AB5:AG29 D7:D29 C9:C15 C18:C29">
    <cfRule type="cellIs" dxfId="136" priority="32" operator="equal">
      <formula>"DB"</formula>
    </cfRule>
    <cfRule type="containsText" dxfId="143" priority="33" operator="between" text="$AM">
      <formula>NOT(ISERROR(SEARCH("$AM",C4)))</formula>
    </cfRule>
    <cfRule type="containsText" dxfId="144" priority="34" operator="between" text="$PM">
      <formula>NOT(ISERROR(SEARCH("$PM",C4)))</formula>
    </cfRule>
    <cfRule type="containsText" dxfId="145" priority="35" operator="between" text="$L">
      <formula>NOT(ISERROR(SEARCH("$L",C4)))</formula>
    </cfRule>
    <cfRule type="containsText" dxfId="146" priority="36" operator="between" text="$BTP">
      <formula>NOT(ISERROR(SEARCH("$BTP",C4)))</formula>
    </cfRule>
    <cfRule type="containsText" dxfId="147" priority="37" operator="between" text="$M">
      <formula>NOT(ISERROR(SEARCH("$M",C4)))</formula>
    </cfRule>
    <cfRule type="containsText" dxfId="148" priority="39" operator="between" text="$N">
      <formula>NOT(ISERROR(SEARCH("$N",C4)))</formula>
    </cfRule>
    <cfRule type="containsText" dxfId="149" priority="40" operator="between" text="$FC">
      <formula>NOT(ISERROR(SEARCH("$FC",C4)))</formula>
    </cfRule>
    <cfRule type="containsText" dxfId="150" priority="41" operator="between" text="OAL">
      <formula>NOT(ISERROR(SEARCH("OAL",C4)))</formula>
    </cfRule>
    <cfRule type="containsText" dxfId="151" priority="42" operator="between" text="S+">
      <formula>NOT(ISERROR(SEARCH("S+",C4)))</formula>
    </cfRule>
    <cfRule type="containsText" dxfId="152" priority="43" operator="between" text="EX-D">
      <formula>NOT(ISERROR(SEARCH("EX-D",C4)))</formula>
    </cfRule>
  </conditionalFormatting>
  <conditionalFormatting sqref="J4:J27 C5:C7 D5 E5:I27 K5:N27 O5:O18 P5:Q27 R5:R7 S5:S28 T5:U27 V5:V6 W5:AG27 D7:D27 V8:V27 C9:C15 R9:R27 C18:C27 O20:O27">
    <cfRule type="containsText" dxfId="153" priority="44" operator="between" text="VACC">
      <formula>NOT(ISERROR(SEARCH("VACC",C4)))</formula>
    </cfRule>
  </conditionalFormatting>
  <conditionalFormatting sqref="BO5:BP29">
    <cfRule type="cellIs" dxfId="154" priority="31" operator="lessThan">
      <formula>1</formula>
    </cfRule>
  </conditionalFormatting>
  <conditionalFormatting sqref="C8 C16 W24:AA24 X26:AB26">
    <cfRule type="cellIs" dxfId="136" priority="2" operator="equal">
      <formula>"B"</formula>
    </cfRule>
    <cfRule type="cellIs" dxfId="136" priority="3" operator="equal">
      <formula>"AL"</formula>
    </cfRule>
    <cfRule type="cellIs" dxfId="137" priority="4" operator="equal">
      <formula>"DM"</formula>
    </cfRule>
    <cfRule type="cellIs" dxfId="138" priority="5" operator="equal">
      <formula>"CS1"</formula>
    </cfRule>
    <cfRule type="cellIs" dxfId="139" priority="6" operator="equal">
      <formula>"CS2"</formula>
    </cfRule>
    <cfRule type="cellIs" dxfId="140" priority="7" operator="equal">
      <formula>"SB1"</formula>
    </cfRule>
    <cfRule type="cellIs" dxfId="141" priority="8" operator="equal">
      <formula>"SB2"</formula>
    </cfRule>
    <cfRule type="cellIs" dxfId="142" priority="9" operator="equal">
      <formula>"AE"</formula>
    </cfRule>
    <cfRule type="containsText" dxfId="153" priority="10" operator="between" text="VACC">
      <formula>NOT(ISERROR(SEARCH("VACC",C8)))</formula>
    </cfRule>
    <cfRule type="cellIs" dxfId="136" priority="11" operator="equal">
      <formula>"DB"</formula>
    </cfRule>
    <cfRule type="containsText" dxfId="143" priority="12" operator="between" text="$AM">
      <formula>NOT(ISERROR(SEARCH("$AM",C8)))</formula>
    </cfRule>
    <cfRule type="containsText" dxfId="144" priority="13" operator="between" text="$PM">
      <formula>NOT(ISERROR(SEARCH("$PM",C8)))</formula>
    </cfRule>
    <cfRule type="containsText" dxfId="145" priority="14" operator="between" text="$L">
      <formula>NOT(ISERROR(SEARCH("$L",C8)))</formula>
    </cfRule>
    <cfRule type="containsText" dxfId="146" priority="15" operator="between" text="$BTP">
      <formula>NOT(ISERROR(SEARCH("$BTP",C8)))</formula>
    </cfRule>
    <cfRule type="containsText" dxfId="147" priority="16" operator="between" text="$M">
      <formula>NOT(ISERROR(SEARCH("$M",C8)))</formula>
    </cfRule>
    <cfRule type="containsText" dxfId="148" priority="17" operator="between" text="$N">
      <formula>NOT(ISERROR(SEARCH("$N",C8)))</formula>
    </cfRule>
    <cfRule type="containsText" dxfId="149" priority="18" operator="between" text="$FC">
      <formula>NOT(ISERROR(SEARCH("$FC",C8)))</formula>
    </cfRule>
    <cfRule type="containsText" dxfId="150" priority="19" operator="between" text="OAL">
      <formula>NOT(ISERROR(SEARCH("OAL",C8)))</formula>
    </cfRule>
    <cfRule type="containsText" dxfId="151" priority="20" operator="between" text="S+">
      <formula>NOT(ISERROR(SEARCH("S+",C8)))</formula>
    </cfRule>
    <cfRule type="containsText" dxfId="152" priority="21" operator="between" text="EX-D">
      <formula>NOT(ISERROR(SEARCH("EX-D",C8)))</formula>
    </cfRule>
  </conditionalFormatting>
  <conditionalFormatting sqref="W24:AA24 X26:AB26">
    <cfRule type="expression" dxfId="135" priority="22">
      <formula>WEEKDAY(#REF!,2)&gt;5</formula>
    </cfRule>
  </conditionalFormatting>
  <dataValidations count="2">
    <dataValidation type="list" allowBlank="1" sqref="C5:AG5 C6 E6:T6 V6:W6 Y6:AG6 C7:O7 Q7:R7 T7:U7 Y7:Z7 AB7:AG7 C8:J8 L8:R8 T8 V8:X8 Z8 AC8:AD8 AF8:AG8 C9:D9 F9:Q9 S9 U9:AC9 AE9:AG9 C10:AA10 AC10:AG10 C11:E11 H11:K11 M11 O11:Q11 S11:T11 Y11:AA11 AE11:AG11 C12:U12 X12:AE12 L13:U13 W13:X13 L14:T14 V14 C15 E15 G15:M15 O15:U15 W15:X15 C16:M16 O16:T16 V16:W16 Z16 AC16:AG16 D17:M17 O17:R17 T17:U17 W17:AG17 C18:G18 I18:T18 V18 Y18 AB18:AG18 C19 E19:K19 M19:AB19 AF19:AG19 C20:E20 G20:Q20 S20:AB20 D21:V21 X21 Z21:AG21 C22:Z22 AC22:AG22 C23:E23 G23:H23 J23:U23 W23 Z23 AB23 AD23:AG23 C24 E24:K24 M24:N24 P24:T24 W24:AC24 C25:E25 G25:H25 J25:Q25 S25:U25 W25 Y25:AC25 AG25 C26 E26 G26:I26 K26 M26:U26 W26:AC26 AE26:AG26 C27:Q27 S27:U27 W27 Y27 AD27:AG27 C28:R28 T28:W28 Y28:AG28 C29:AG29 Z13:AA14 AD13:AG15 C13:J14" showDropDown="1">
      <formula1>'Setting key Duty'!$B$7:$B$56</formula1>
    </dataValidation>
    <dataValidation type="list" allowBlank="1" sqref="C30:AG36" showDropDown="1">
      <formula1>'Setting key Duty'!$B$7:$B$23</formula1>
    </dataValidation>
  </dataValidations>
  <pageMargins left="0.75" right="0.75" top="1" bottom="1" header="0.5" footer="0.5"/>
  <headerFooter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P39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10.3809523809524" customWidth="1"/>
    <col min="19" max="28" width="9.24761904761905" customWidth="1"/>
    <col min="29" max="29" width="10.1333333333333" customWidth="1"/>
    <col min="30" max="30" width="9.24761904761905" customWidth="1"/>
    <col min="31" max="31" width="10.5047619047619" customWidth="1"/>
    <col min="32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0</v>
      </c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 t="s">
        <v>701</v>
      </c>
      <c r="D2" s="132" t="s">
        <v>266</v>
      </c>
      <c r="E2" s="131" t="s">
        <v>266</v>
      </c>
      <c r="F2" s="131"/>
      <c r="G2" s="131" t="s">
        <v>702</v>
      </c>
      <c r="H2" s="131"/>
      <c r="I2" s="131" t="s">
        <v>703</v>
      </c>
      <c r="J2" s="131" t="s">
        <v>702</v>
      </c>
      <c r="K2" s="131"/>
      <c r="L2" s="621"/>
      <c r="M2" s="131" t="s">
        <v>60</v>
      </c>
      <c r="N2" s="131"/>
      <c r="O2" s="209"/>
      <c r="P2" s="131"/>
      <c r="Q2" s="131"/>
      <c r="R2" s="131"/>
      <c r="S2" s="131"/>
      <c r="T2" s="131"/>
      <c r="U2" s="131"/>
      <c r="V2" s="132"/>
      <c r="W2" s="131" t="s">
        <v>704</v>
      </c>
      <c r="X2" s="131"/>
      <c r="Y2" s="132"/>
      <c r="Z2" s="131"/>
      <c r="AA2" s="131" t="s">
        <v>705</v>
      </c>
      <c r="AB2" s="131" t="s">
        <v>442</v>
      </c>
      <c r="AC2" s="131" t="s">
        <v>442</v>
      </c>
      <c r="AD2" s="131" t="s">
        <v>706</v>
      </c>
      <c r="AE2" s="131" t="s">
        <v>442</v>
      </c>
      <c r="AF2" s="133"/>
      <c r="AG2" s="133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45170</v>
      </c>
      <c r="D3" s="140">
        <f>C3+1</f>
        <v>45171</v>
      </c>
      <c r="E3" s="140">
        <f>D3+1</f>
        <v>45172</v>
      </c>
      <c r="F3" s="140">
        <f>E3+1</f>
        <v>45173</v>
      </c>
      <c r="G3" s="140">
        <f>F3+1</f>
        <v>45174</v>
      </c>
      <c r="H3" s="140">
        <f>G3+1</f>
        <v>45175</v>
      </c>
      <c r="I3" s="140">
        <f>H3+1</f>
        <v>45176</v>
      </c>
      <c r="J3" s="140">
        <f>I3+1</f>
        <v>45177</v>
      </c>
      <c r="K3" s="140">
        <f>J3+1</f>
        <v>45178</v>
      </c>
      <c r="L3" s="140">
        <f>K3+1</f>
        <v>45179</v>
      </c>
      <c r="M3" s="140">
        <f>L3+1</f>
        <v>45180</v>
      </c>
      <c r="N3" s="140">
        <f>M3+1</f>
        <v>45181</v>
      </c>
      <c r="O3" s="140">
        <f>N3+1</f>
        <v>45182</v>
      </c>
      <c r="P3" s="140">
        <f>O3+1</f>
        <v>45183</v>
      </c>
      <c r="Q3" s="140">
        <f>P3+1</f>
        <v>45184</v>
      </c>
      <c r="R3" s="140">
        <f>Q3+1</f>
        <v>45185</v>
      </c>
      <c r="S3" s="140">
        <f>R3+1</f>
        <v>45186</v>
      </c>
      <c r="T3" s="140">
        <f>S3+1</f>
        <v>45187</v>
      </c>
      <c r="U3" s="140">
        <f>T3+1</f>
        <v>45188</v>
      </c>
      <c r="V3" s="140">
        <f>U3+1</f>
        <v>45189</v>
      </c>
      <c r="W3" s="140">
        <f>V3+1</f>
        <v>45190</v>
      </c>
      <c r="X3" s="140">
        <f>W3+1</f>
        <v>45191</v>
      </c>
      <c r="Y3" s="140">
        <f>X3+1</f>
        <v>45192</v>
      </c>
      <c r="Z3" s="140">
        <f>Y3+1</f>
        <v>45193</v>
      </c>
      <c r="AA3" s="140">
        <f>Z3+1</f>
        <v>45194</v>
      </c>
      <c r="AB3" s="140">
        <f>AA3+1</f>
        <v>45195</v>
      </c>
      <c r="AC3" s="140">
        <f>AB3+1</f>
        <v>45196</v>
      </c>
      <c r="AD3" s="140">
        <f>AC3+1</f>
        <v>45197</v>
      </c>
      <c r="AE3" s="140">
        <f>AD3+1</f>
        <v>45198</v>
      </c>
      <c r="AF3" s="140">
        <f>AE3+1</f>
        <v>45199</v>
      </c>
      <c r="AG3" s="140">
        <f>AF3+1</f>
        <v>45200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Fri</v>
      </c>
      <c r="D4" s="147" t="str">
        <f>TEXT(D3,"ddd")</f>
        <v>Sat</v>
      </c>
      <c r="E4" s="147" t="str">
        <f>TEXT(E3,"ddd")</f>
        <v>Sun</v>
      </c>
      <c r="F4" s="147" t="str">
        <f>TEXT(F3,"ddd")</f>
        <v>Mon</v>
      </c>
      <c r="G4" s="147" t="str">
        <f>TEXT(G3,"ddd")</f>
        <v>Tue</v>
      </c>
      <c r="H4" s="147" t="str">
        <f>TEXT(H3,"ddd")</f>
        <v>Wed</v>
      </c>
      <c r="I4" s="147" t="str">
        <f>TEXT(I3,"ddd")</f>
        <v>Thu</v>
      </c>
      <c r="J4" s="147" t="str">
        <f>TEXT(J3,"ddd")</f>
        <v>Fri</v>
      </c>
      <c r="K4" s="147" t="str">
        <f>TEXT(K3,"ddd")</f>
        <v>Sat</v>
      </c>
      <c r="L4" s="147" t="str">
        <f>TEXT(L3,"ddd")</f>
        <v>Sun</v>
      </c>
      <c r="M4" s="147" t="str">
        <f>TEXT(M3,"ddd")</f>
        <v>Mon</v>
      </c>
      <c r="N4" s="147" t="str">
        <f>TEXT(N3,"ddd")</f>
        <v>Tue</v>
      </c>
      <c r="O4" s="147" t="str">
        <f>TEXT(O3,"ddd")</f>
        <v>Wed</v>
      </c>
      <c r="P4" s="147" t="str">
        <f>TEXT(P3,"ddd")</f>
        <v>Thu</v>
      </c>
      <c r="Q4" s="147" t="str">
        <f>TEXT(Q3,"ddd")</f>
        <v>Fri</v>
      </c>
      <c r="R4" s="147" t="str">
        <f>TEXT(R3,"ddd")</f>
        <v>Sat</v>
      </c>
      <c r="S4" s="147" t="str">
        <f>TEXT(S3,"ddd")</f>
        <v>Sun</v>
      </c>
      <c r="T4" s="147" t="str">
        <f>TEXT(T3,"ddd")</f>
        <v>Mon</v>
      </c>
      <c r="U4" s="147" t="str">
        <f>TEXT(U3,"ddd")</f>
        <v>Tue</v>
      </c>
      <c r="V4" s="147" t="str">
        <f>TEXT(V3,"ddd")</f>
        <v>Wed</v>
      </c>
      <c r="W4" s="147" t="str">
        <f>TEXT(W3,"ddd")</f>
        <v>Thu</v>
      </c>
      <c r="X4" s="147" t="str">
        <f>TEXT(X3,"ddd")</f>
        <v>Fri</v>
      </c>
      <c r="Y4" s="147" t="str">
        <f>TEXT(Y3,"ddd")</f>
        <v>Sat</v>
      </c>
      <c r="Z4" s="147" t="str">
        <f>TEXT(Z3,"ddd")</f>
        <v>Sun</v>
      </c>
      <c r="AA4" s="147" t="str">
        <f>TEXT(AA3,"ddd")</f>
        <v>Mon</v>
      </c>
      <c r="AB4" s="147" t="str">
        <f>TEXT(AB3,"ddd")</f>
        <v>Tue</v>
      </c>
      <c r="AC4" s="147" t="str">
        <f>TEXT(AC3,"ddd")</f>
        <v>Wed</v>
      </c>
      <c r="AD4" s="147" t="str">
        <f>TEXT(AD3,"ddd")</f>
        <v>Thu</v>
      </c>
      <c r="AE4" s="147" t="str">
        <f>TEXT(AE3,"ddd")</f>
        <v>Fri</v>
      </c>
      <c r="AF4" s="147" t="str">
        <f>TEXT(AF3,"ddd")</f>
        <v>Sat</v>
      </c>
      <c r="AG4" s="147" t="str">
        <f>TEXT(AG3,"ddd")</f>
        <v>Sun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613" t="s">
        <v>78</v>
      </c>
      <c r="C5" s="155"/>
      <c r="D5" s="155"/>
      <c r="E5" s="155"/>
      <c r="F5" s="155"/>
      <c r="G5" s="155" t="s">
        <v>707</v>
      </c>
      <c r="I5" s="155" t="s">
        <v>48</v>
      </c>
      <c r="J5" s="155"/>
      <c r="K5" s="155" t="s">
        <v>45</v>
      </c>
      <c r="L5" s="155"/>
      <c r="M5" s="155" t="s">
        <v>60</v>
      </c>
      <c r="N5" s="155" t="s">
        <v>45</v>
      </c>
      <c r="O5" s="155"/>
      <c r="Q5" s="155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  <c r="AD5" s="155"/>
      <c r="AE5" s="155"/>
      <c r="AF5" s="155"/>
      <c r="AG5" s="155"/>
      <c r="AH5" s="157">
        <f>COUNTIF($C5:$AE5,AH$4)</f>
        <v>1</v>
      </c>
      <c r="AI5" s="158">
        <f>COUNTIF($C5:$AE5,AI$4)</f>
        <v>0</v>
      </c>
      <c r="AJ5" s="157">
        <f>COUNTIF($C5:$AE5,AJ$4)</f>
        <v>2</v>
      </c>
      <c r="AK5" s="159">
        <f>COUNTIF($C5:$AE5,AK$4)</f>
        <v>0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3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COUNTIF(AG5:AH5,"*$N*")</f>
        <v>0</v>
      </c>
      <c r="BG5" s="159">
        <f>COUNTIF(AG5:AH5,"*$PM*")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601" t="s">
        <v>595</v>
      </c>
      <c r="C6" s="155"/>
      <c r="E6" s="155" t="s">
        <v>62</v>
      </c>
      <c r="G6" s="155" t="s">
        <v>707</v>
      </c>
      <c r="H6" s="155" t="s">
        <v>657</v>
      </c>
      <c r="I6" s="155" t="s">
        <v>47</v>
      </c>
      <c r="J6" s="155"/>
      <c r="K6" s="155"/>
      <c r="L6" s="155"/>
      <c r="M6" s="155" t="s">
        <v>62</v>
      </c>
      <c r="N6" s="186"/>
      <c r="O6" s="186" t="s">
        <v>56</v>
      </c>
      <c r="P6" s="155" t="s">
        <v>708</v>
      </c>
      <c r="Q6" s="186"/>
      <c r="R6" s="155" t="s">
        <v>62</v>
      </c>
      <c r="S6" s="155"/>
      <c r="T6" s="155"/>
      <c r="U6" s="155" t="s">
        <v>120</v>
      </c>
      <c r="V6" s="155"/>
      <c r="W6" s="186" t="s">
        <v>62</v>
      </c>
      <c r="X6" s="155"/>
      <c r="Y6" s="155"/>
      <c r="Z6" s="155"/>
      <c r="AA6" s="186" t="s">
        <v>212</v>
      </c>
      <c r="AB6" s="186" t="s">
        <v>212</v>
      </c>
      <c r="AC6" s="186" t="s">
        <v>212</v>
      </c>
      <c r="AD6" s="186" t="s">
        <v>212</v>
      </c>
      <c r="AE6" s="186" t="s">
        <v>212</v>
      </c>
      <c r="AF6" s="186" t="s">
        <v>212</v>
      </c>
      <c r="AG6" s="186" t="s">
        <v>212</v>
      </c>
      <c r="AH6" s="157">
        <f>COUNTIF($C6:$AE6,AH$4)</f>
        <v>0</v>
      </c>
      <c r="AI6" s="158">
        <f>COUNTIF($C6:$AE6,AI$4)</f>
        <v>0</v>
      </c>
      <c r="AJ6" s="157">
        <f>COUNTIF($C6:$AE6,AJ$4)</f>
        <v>0</v>
      </c>
      <c r="AK6" s="159">
        <f>COUNTIF($C6:$AE6,AK$4)</f>
        <v>0</v>
      </c>
      <c r="AL6" s="159">
        <f>COUNTIF($C6:$AE6,AL$4)</f>
        <v>1</v>
      </c>
      <c r="AM6" s="159">
        <f>COUNTIF($C6:$AE6,AM$4)</f>
        <v>4</v>
      </c>
      <c r="AN6" s="159">
        <f>COUNTIF($C6:$AE6,AN$4)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4</v>
      </c>
      <c r="AV6" s="104">
        <f>BF6+BG6+BI6+BD6+BB6+AZ6+BK6</f>
        <v>2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COUNTIF(C6:AE6,"*BRT*")</f>
        <v>1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1</v>
      </c>
      <c r="BE6" s="159">
        <f>BD6*('Setting key Duty'!$I$8+'Setting key Duty'!$I$9+'Setting key Duty'!$I$12)</f>
        <v>0.5625</v>
      </c>
      <c r="BF6" s="159">
        <f>COUNTIF(AF6:AH6,"*$N*")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1</v>
      </c>
      <c r="BJ6" s="159">
        <f>BI6*('Setting key Duty'!$I$12+'Setting key Duty'!$I$8)</f>
        <v>0.4375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COUNTIF($C6:$AE6,BM$4)</f>
        <v>0</v>
      </c>
      <c r="BN6" s="159">
        <f>COUNTIF($C6:$AE6,BN$4)</f>
        <v>0</v>
      </c>
      <c r="BO6" s="159">
        <f>COUNTIF($C6:$AE6,BO$4)</f>
        <v>1</v>
      </c>
      <c r="BP6" s="160"/>
    </row>
    <row r="7" ht="19.5" customHeight="1" spans="1:68">
      <c r="A7" s="19"/>
      <c r="B7" s="92" t="s">
        <v>413</v>
      </c>
      <c r="C7" s="155" t="s">
        <v>45</v>
      </c>
      <c r="D7" s="155"/>
      <c r="E7" s="155"/>
      <c r="F7" s="186" t="s">
        <v>45</v>
      </c>
      <c r="G7" s="155" t="s">
        <v>707</v>
      </c>
      <c r="H7" s="155"/>
      <c r="J7" s="155" t="s">
        <v>44</v>
      </c>
      <c r="K7" s="155"/>
      <c r="M7" s="155" t="s">
        <v>44</v>
      </c>
      <c r="N7" s="155"/>
      <c r="O7" s="155" t="s">
        <v>44</v>
      </c>
      <c r="P7" s="155"/>
      <c r="R7" s="155"/>
      <c r="S7" s="155"/>
      <c r="T7" s="186" t="s">
        <v>44</v>
      </c>
      <c r="V7" s="186"/>
      <c r="W7" s="20"/>
      <c r="Y7" s="155"/>
      <c r="Z7" s="155" t="s">
        <v>62</v>
      </c>
      <c r="AA7" s="186"/>
      <c r="AC7" s="155" t="s">
        <v>709</v>
      </c>
      <c r="AD7" s="186" t="s">
        <v>56</v>
      </c>
      <c r="AE7" s="186" t="s">
        <v>45</v>
      </c>
      <c r="AF7" s="155"/>
      <c r="AG7" s="618" t="s">
        <v>44</v>
      </c>
      <c r="AH7" s="157">
        <f>COUNTIF($C7:$AE7,AH$4)</f>
        <v>0</v>
      </c>
      <c r="AI7" s="158">
        <f>COUNTIF($C7:$AE7,AI$4)</f>
        <v>4</v>
      </c>
      <c r="AJ7" s="157">
        <f>COUNTIF($C7:$AE7,AJ$4)</f>
        <v>3</v>
      </c>
      <c r="AK7" s="159">
        <f>COUNTIF($C7:$AE7,AK$4)</f>
        <v>0</v>
      </c>
      <c r="AL7" s="159">
        <f>COUNTIF($C7:$AE7,AL$4)</f>
        <v>1</v>
      </c>
      <c r="AM7" s="159">
        <f>COUNTIF($C7:$AE7,AM$4)</f>
        <v>1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8</v>
      </c>
      <c r="AV7" s="104">
        <f>BF7+BG7+BI7+BD7+BB7+AZ7+BK7</f>
        <v>1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1</v>
      </c>
      <c r="BJ7" s="159">
        <f>BI7*('Setting key Duty'!$I$12+'Setting key Duty'!$I$8)</f>
        <v>0.4375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9.5" customHeight="1" spans="1:68">
      <c r="A8" s="19"/>
      <c r="B8" s="613" t="s">
        <v>555</v>
      </c>
      <c r="C8" s="155"/>
      <c r="D8" s="155"/>
      <c r="E8" s="155"/>
      <c r="F8" s="155"/>
      <c r="G8" s="155" t="s">
        <v>707</v>
      </c>
      <c r="H8" s="155"/>
      <c r="I8" s="155"/>
      <c r="J8" s="155" t="s">
        <v>56</v>
      </c>
      <c r="K8" s="155"/>
      <c r="L8" s="155"/>
      <c r="M8" s="155"/>
      <c r="N8" s="155"/>
      <c r="O8" s="155"/>
      <c r="P8" s="155"/>
      <c r="Q8" s="155"/>
      <c r="R8" s="155"/>
      <c r="S8" s="155"/>
      <c r="T8" s="155"/>
      <c r="U8" s="155"/>
      <c r="V8" s="155" t="s">
        <v>47</v>
      </c>
      <c r="W8" s="155" t="s">
        <v>47</v>
      </c>
      <c r="X8" s="155" t="s">
        <v>47</v>
      </c>
      <c r="Y8" s="155" t="s">
        <v>47</v>
      </c>
      <c r="Z8" s="155" t="s">
        <v>47</v>
      </c>
      <c r="AA8" s="155" t="s">
        <v>47</v>
      </c>
      <c r="AB8" s="155" t="s">
        <v>47</v>
      </c>
      <c r="AC8" s="155" t="s">
        <v>47</v>
      </c>
      <c r="AD8" s="155" t="s">
        <v>47</v>
      </c>
      <c r="AE8" s="155" t="s">
        <v>373</v>
      </c>
      <c r="AF8" s="155"/>
      <c r="AG8" s="155"/>
      <c r="AH8" s="157">
        <f>COUNTIF($C8:$AE8,AH$4)</f>
        <v>0</v>
      </c>
      <c r="AI8" s="158">
        <f>COUNTIF($C8:$AE8,AI$4)</f>
        <v>0</v>
      </c>
      <c r="AJ8" s="157">
        <f>COUNTIF($C8:$AE8,AJ$4)</f>
        <v>0</v>
      </c>
      <c r="AK8" s="159">
        <f>COUNTIF($C8:$AE8,AK$4)</f>
        <v>0</v>
      </c>
      <c r="AL8" s="159">
        <f>COUNTIF($C8:$AE8,AL$4)</f>
        <v>1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0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COUNTIF(AF8:AH8,"*$N*")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9</v>
      </c>
      <c r="BP8" s="160"/>
    </row>
    <row r="9" ht="19.5" customHeight="1" spans="1:68">
      <c r="A9" s="19"/>
      <c r="B9" s="96" t="s">
        <v>556</v>
      </c>
      <c r="C9" s="620"/>
      <c r="D9" s="155"/>
      <c r="E9" s="155" t="s">
        <v>48</v>
      </c>
      <c r="F9" s="155"/>
      <c r="G9" s="155" t="s">
        <v>42</v>
      </c>
      <c r="H9" s="155"/>
      <c r="I9" s="155"/>
      <c r="J9" s="155" t="s">
        <v>707</v>
      </c>
      <c r="K9" s="155"/>
      <c r="L9" s="155"/>
      <c r="M9" s="155" t="s">
        <v>48</v>
      </c>
      <c r="N9" s="155"/>
      <c r="O9" s="186" t="s">
        <v>45</v>
      </c>
      <c r="P9" s="20"/>
      <c r="Q9" s="155" t="s">
        <v>710</v>
      </c>
      <c r="R9" s="155"/>
      <c r="T9" s="155" t="s">
        <v>711</v>
      </c>
      <c r="U9" s="155" t="s">
        <v>48</v>
      </c>
      <c r="V9" s="20"/>
      <c r="W9" s="20"/>
      <c r="Y9" s="155"/>
      <c r="Z9" s="186" t="s">
        <v>44</v>
      </c>
      <c r="AB9" s="186" t="s">
        <v>45</v>
      </c>
      <c r="AC9" s="155"/>
      <c r="AD9" s="186" t="s">
        <v>48</v>
      </c>
      <c r="AE9" s="186" t="s">
        <v>47</v>
      </c>
      <c r="AF9" s="155"/>
      <c r="AG9" s="155"/>
      <c r="AH9" s="157">
        <f>COUNTIF($C9:$AE9,AH$4)</f>
        <v>4</v>
      </c>
      <c r="AI9" s="158">
        <f>COUNTIF($C9:$AE9,AI$4)</f>
        <v>1</v>
      </c>
      <c r="AJ9" s="157">
        <f>COUNTIF($C9:$AE9,AJ$4)</f>
        <v>2</v>
      </c>
      <c r="AK9" s="159">
        <f>COUNTIF($C9:$AE9,AK$4)</f>
        <v>0</v>
      </c>
      <c r="AL9" s="159">
        <f>COUNTIF($C9:$AE9,AL$4)</f>
        <v>0</v>
      </c>
      <c r="AM9" s="159">
        <f>COUNTIF($C9:$AE9,AM$4)</f>
        <v>0</v>
      </c>
      <c r="AN9" s="159">
        <f>COUNTIF($C9:$AE9,AN$4)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7</v>
      </c>
      <c r="AV9" s="104">
        <f>BF9+BG9+BI9+BD9+BB9+AZ9+BK9</f>
        <v>1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1</v>
      </c>
      <c r="BJ9" s="159">
        <f>BI9*('Setting key Duty'!$I$12+'Setting key Duty'!$I$8)</f>
        <v>0.4375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1</v>
      </c>
      <c r="BP9" s="160"/>
    </row>
    <row r="10" ht="19.5" customHeight="1" spans="1:68">
      <c r="A10" s="19"/>
      <c r="B10" s="14" t="s">
        <v>558</v>
      </c>
      <c r="C10" s="20"/>
      <c r="D10" s="186"/>
      <c r="E10" s="155"/>
      <c r="F10" s="15"/>
      <c r="G10" s="155" t="s">
        <v>707</v>
      </c>
      <c r="H10" s="155" t="s">
        <v>44</v>
      </c>
      <c r="I10" s="186"/>
      <c r="J10" s="155" t="s">
        <v>45</v>
      </c>
      <c r="K10" s="20"/>
      <c r="L10" s="155" t="s">
        <v>44</v>
      </c>
      <c r="M10" s="155" t="s">
        <v>60</v>
      </c>
      <c r="N10" s="155"/>
      <c r="O10" s="155" t="s">
        <v>712</v>
      </c>
      <c r="Q10" s="164" t="s">
        <v>45</v>
      </c>
      <c r="R10" s="186"/>
      <c r="S10" s="20"/>
      <c r="T10" s="186" t="s">
        <v>713</v>
      </c>
      <c r="U10" s="20"/>
      <c r="V10" s="186" t="s">
        <v>45</v>
      </c>
      <c r="W10" s="155"/>
      <c r="X10" s="155"/>
      <c r="Y10" s="186" t="s">
        <v>44</v>
      </c>
      <c r="Z10" s="155"/>
      <c r="AA10" s="20"/>
      <c r="AB10" s="20"/>
      <c r="AC10" s="20"/>
      <c r="AD10" s="155" t="s">
        <v>50</v>
      </c>
      <c r="AF10" s="556" t="s">
        <v>45</v>
      </c>
      <c r="AG10" s="618"/>
      <c r="AH10" s="157">
        <f>COUNTIF($C10:$AE10,AH$4)</f>
        <v>0</v>
      </c>
      <c r="AI10" s="158">
        <f>COUNTIF($C10:$AE10,AI$4)</f>
        <v>3</v>
      </c>
      <c r="AJ10" s="157">
        <f>COUNTIF($C10:$AE10,AJ$4)</f>
        <v>3</v>
      </c>
      <c r="AK10" s="159">
        <f>COUNTIF($C10:$AE10,AK$4)</f>
        <v>1</v>
      </c>
      <c r="AL10" s="159">
        <f>COUNTIF($C10:$AE10,AL$4)</f>
        <v>0</v>
      </c>
      <c r="AM10" s="159">
        <f>COUNTIF($C10:$AE10,AM$4)</f>
        <v>0</v>
      </c>
      <c r="AN10" s="159">
        <f>COUNTIF($C10:$AE10,AN$4)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7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162" t="s">
        <v>630</v>
      </c>
      <c r="C11" s="155"/>
      <c r="D11" s="155" t="s">
        <v>62</v>
      </c>
      <c r="E11" s="20"/>
      <c r="F11" s="155" t="s">
        <v>62</v>
      </c>
      <c r="G11" s="155"/>
      <c r="H11" s="186" t="s">
        <v>56</v>
      </c>
      <c r="I11" s="155"/>
      <c r="J11" s="155" t="s">
        <v>707</v>
      </c>
      <c r="K11" s="155"/>
      <c r="L11" s="155" t="s">
        <v>62</v>
      </c>
      <c r="M11" s="164"/>
      <c r="N11" s="186" t="s">
        <v>62</v>
      </c>
      <c r="O11" s="155"/>
      <c r="P11" s="155" t="s">
        <v>56</v>
      </c>
      <c r="Q11" s="20"/>
      <c r="S11" s="155"/>
      <c r="T11" s="155" t="s">
        <v>56</v>
      </c>
      <c r="U11" s="155" t="s">
        <v>42</v>
      </c>
      <c r="V11" s="186" t="s">
        <v>62</v>
      </c>
      <c r="W11" s="186"/>
      <c r="X11" s="155"/>
      <c r="Y11" s="155"/>
      <c r="Z11" s="155"/>
      <c r="AA11" s="155" t="s">
        <v>62</v>
      </c>
      <c r="AB11" s="155"/>
      <c r="AC11" s="155" t="s">
        <v>62</v>
      </c>
      <c r="AD11" s="20"/>
      <c r="AE11" s="186" t="s">
        <v>56</v>
      </c>
      <c r="AF11" s="155" t="s">
        <v>50</v>
      </c>
      <c r="AG11" s="618"/>
      <c r="AH11" s="157">
        <f>COUNTIF($C11:$AE11,AH$4)</f>
        <v>0</v>
      </c>
      <c r="AI11" s="158">
        <f>COUNTIF($C11:$AE11,AI$4)</f>
        <v>0</v>
      </c>
      <c r="AJ11" s="157">
        <f>COUNTIF($C11:$AE11,AJ$4)</f>
        <v>0</v>
      </c>
      <c r="AK11" s="159">
        <f>COUNTIF($C11:$AE11,AK$4)</f>
        <v>0</v>
      </c>
      <c r="AL11" s="159">
        <f>COUNTIF($C11:$AE11,AL$4)</f>
        <v>4</v>
      </c>
      <c r="AM11" s="159">
        <f>COUNTIF($C11:$AE11,AM$4)</f>
        <v>7</v>
      </c>
      <c r="AN11" s="159">
        <f>COUNTIF($C11:$AE11,AN$4)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7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COUNTIF(C11:AE11,"*BRT*")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COUNTIF(AF11:AH11,"*$N*")</f>
        <v>0</v>
      </c>
      <c r="BG11" s="159">
        <f>COUNTIF(AF11:AH11,"*$PM*")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COUNTIF($C11:$AE11,BM$4)</f>
        <v>0</v>
      </c>
      <c r="BN11" s="159">
        <f>COUNTIF($C11:$AE11,BN$4)</f>
        <v>0</v>
      </c>
      <c r="BO11" s="159">
        <f>COUNTIF($C11:$AE11,BO$4)</f>
        <v>0</v>
      </c>
      <c r="BP11" s="160"/>
    </row>
    <row r="12" ht="19.5" customHeight="1" spans="1:68">
      <c r="A12" s="19"/>
      <c r="B12" s="14" t="s">
        <v>389</v>
      </c>
      <c r="C12" s="155"/>
      <c r="D12" s="155" t="s">
        <v>266</v>
      </c>
      <c r="E12" s="155"/>
      <c r="G12" s="155" t="s">
        <v>707</v>
      </c>
      <c r="H12" s="186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55"/>
      <c r="U12" s="186" t="s">
        <v>45</v>
      </c>
      <c r="V12" s="155"/>
      <c r="W12" s="171" t="s">
        <v>45</v>
      </c>
      <c r="X12" s="155"/>
      <c r="Y12" s="155"/>
      <c r="Z12" s="155"/>
      <c r="AA12" s="186" t="s">
        <v>45</v>
      </c>
      <c r="AC12" s="186" t="s">
        <v>45</v>
      </c>
      <c r="AD12" s="186"/>
      <c r="AE12" s="155"/>
      <c r="AF12" s="155"/>
      <c r="AG12" s="155"/>
      <c r="AH12" s="157">
        <f>COUNTIF($C12:$AE12,AH$4)</f>
        <v>0</v>
      </c>
      <c r="AI12" s="158">
        <f>COUNTIF($C12:$AE12,AI$4)</f>
        <v>0</v>
      </c>
      <c r="AJ12" s="157">
        <f>COUNTIF($C12:$AE12,AJ$4)</f>
        <v>4</v>
      </c>
      <c r="AK12" s="159">
        <f>COUNTIF($C12:$AE12,AK$4)</f>
        <v>0</v>
      </c>
      <c r="AL12" s="159">
        <f>COUNTIF($C12:$AE12,AL$4)</f>
        <v>0</v>
      </c>
      <c r="AM12" s="159">
        <f>COUNTIF($C12:$AE12,AM$4)</f>
        <v>0</v>
      </c>
      <c r="AN12" s="159">
        <f>COUNTIF($C12:$AE12,AN$4)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4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COUNTIF(C12:AE12,"*BRT*")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COUNTIF(AF12:AH12,"*$N*")</f>
        <v>0</v>
      </c>
      <c r="BG12" s="159">
        <f>COUNTIF(AF12:AH12,"*$PM*")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COUNTIF(C12:AH12,"*$FC*")</f>
        <v>0</v>
      </c>
      <c r="BL12" s="159">
        <f>BK12*('Setting key Duty'!$J$11+'Setting key Duty'!$I$8)</f>
        <v>0</v>
      </c>
      <c r="BM12" s="159">
        <f>COUNTIF($C12:$AE12,BM$4)</f>
        <v>0</v>
      </c>
      <c r="BN12" s="159">
        <f>COUNTIF($C12:$AE12,BN$4)</f>
        <v>0</v>
      </c>
      <c r="BO12" s="159">
        <f>COUNTIF($C12:$AE12,BO$4)</f>
        <v>0</v>
      </c>
      <c r="BP12" s="160"/>
    </row>
    <row r="13" ht="19.5" customHeight="1" spans="1:68">
      <c r="A13" s="19"/>
      <c r="B13" s="14" t="s">
        <v>561</v>
      </c>
      <c r="C13" s="620"/>
      <c r="D13" s="155" t="s">
        <v>48</v>
      </c>
      <c r="E13" s="155"/>
      <c r="F13" s="155" t="s">
        <v>44</v>
      </c>
      <c r="H13" s="155"/>
      <c r="I13" s="186" t="s">
        <v>44</v>
      </c>
      <c r="J13" s="155" t="s">
        <v>707</v>
      </c>
      <c r="K13" s="620" t="s">
        <v>48</v>
      </c>
      <c r="M13" s="155" t="s">
        <v>60</v>
      </c>
      <c r="N13" s="164" t="s">
        <v>44</v>
      </c>
      <c r="O13" s="164"/>
      <c r="P13" s="20"/>
      <c r="Q13" s="155" t="s">
        <v>48</v>
      </c>
      <c r="S13" s="155"/>
      <c r="T13" s="171" t="s">
        <v>48</v>
      </c>
      <c r="U13" s="20"/>
      <c r="W13" s="20"/>
      <c r="Y13" s="155"/>
      <c r="Z13" s="155"/>
      <c r="AA13" s="155"/>
      <c r="AB13" s="20"/>
      <c r="AD13" s="20"/>
      <c r="AE13" s="186" t="s">
        <v>44</v>
      </c>
      <c r="AF13" s="155"/>
      <c r="AG13" s="155"/>
      <c r="AH13" s="157">
        <f>COUNTIF($C13:$AE13,AH$4)</f>
        <v>4</v>
      </c>
      <c r="AI13" s="158">
        <f>COUNTIF($C13:$AE13,AI$4)</f>
        <v>4</v>
      </c>
      <c r="AJ13" s="157">
        <f>COUNTIF($C13:$AE13,AJ$4)</f>
        <v>0</v>
      </c>
      <c r="AK13" s="159">
        <f>COUNTIF($C13:$AE13,AK$4)</f>
        <v>0</v>
      </c>
      <c r="AL13" s="159">
        <f>COUNTIF($C13:$AE13,AL$4)</f>
        <v>0</v>
      </c>
      <c r="AM13" s="159">
        <f>COUNTIF($C13:$AE13,AM$4)</f>
        <v>0</v>
      </c>
      <c r="AN13" s="159">
        <f>COUNTIF($C13:$AE13,AN$4)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8</v>
      </c>
      <c r="AV13" s="104">
        <f>BF13+BG13+BI13+BD13+BB13+AZ13+BK13</f>
        <v>0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COUNTIF(C13:AE13,"*BRT*")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COUNTIF(AF13:AH13,"*$N*")</f>
        <v>0</v>
      </c>
      <c r="BG13" s="159">
        <f>COUNTIF(AF13:AH13,"*$PM*")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COUNTIF($C13:$AE13,BM$4)</f>
        <v>0</v>
      </c>
      <c r="BN13" s="159">
        <f>COUNTIF($C13:$AE13,BN$4)</f>
        <v>0</v>
      </c>
      <c r="BO13" s="159">
        <f>COUNTIF($C13:$AE13,BO$4)</f>
        <v>0</v>
      </c>
      <c r="BP13" s="160"/>
    </row>
    <row r="14" ht="19.5" customHeight="1" spans="1:68">
      <c r="A14" s="19"/>
      <c r="B14" s="14" t="s">
        <v>562</v>
      </c>
      <c r="C14" s="155"/>
      <c r="D14" s="155" t="s">
        <v>44</v>
      </c>
      <c r="E14" s="155"/>
      <c r="F14" s="155"/>
      <c r="G14" s="155" t="s">
        <v>707</v>
      </c>
      <c r="H14" s="155"/>
      <c r="J14" s="155"/>
      <c r="K14" s="155"/>
      <c r="L14" s="155"/>
      <c r="M14" s="186" t="s">
        <v>47</v>
      </c>
      <c r="N14" s="186" t="s">
        <v>47</v>
      </c>
      <c r="O14" s="186" t="s">
        <v>47</v>
      </c>
      <c r="P14" s="155" t="s">
        <v>62</v>
      </c>
      <c r="Q14" s="155"/>
      <c r="R14" s="155"/>
      <c r="S14" s="155"/>
      <c r="T14" s="186" t="s">
        <v>45</v>
      </c>
      <c r="U14" s="164"/>
      <c r="V14" s="20"/>
      <c r="X14" s="155" t="s">
        <v>44</v>
      </c>
      <c r="Y14" s="155"/>
      <c r="Z14" s="155"/>
      <c r="AB14" s="186" t="s">
        <v>50</v>
      </c>
      <c r="AC14" s="20"/>
      <c r="AD14" s="186" t="s">
        <v>44</v>
      </c>
      <c r="AF14" s="556" t="s">
        <v>44</v>
      </c>
      <c r="AG14" s="618"/>
      <c r="AH14" s="157">
        <f>COUNTIF($C14:$AE14,AH$4)</f>
        <v>0</v>
      </c>
      <c r="AI14" s="158">
        <f>COUNTIF($C14:$AE14,AI$4)</f>
        <v>3</v>
      </c>
      <c r="AJ14" s="157">
        <f>COUNTIF($C14:$AE14,AJ$4)</f>
        <v>1</v>
      </c>
      <c r="AK14" s="159">
        <f>COUNTIF($C14:$AE14,AK$4)</f>
        <v>1</v>
      </c>
      <c r="AL14" s="159">
        <f>COUNTIF($C14:$AE14,AL$4)</f>
        <v>0</v>
      </c>
      <c r="AM14" s="159">
        <f>COUNTIF($C14:$AE14,AM$4)</f>
        <v>1</v>
      </c>
      <c r="AN14" s="159">
        <f>COUNTIF($C14:$AE14,AN$4)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6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COUNTIF(C14:AE14,"*BRT*")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COUNTIF(A14:AH14,"*$N*")</f>
        <v>0</v>
      </c>
      <c r="BG14" s="159">
        <f>COUNTIF(AF14:AH14,"*$PM*")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COUNTIF($C14:$AE14,BM$4)</f>
        <v>0</v>
      </c>
      <c r="BN14" s="159">
        <f>COUNTIF($C14:$AE14,BN$4)</f>
        <v>0</v>
      </c>
      <c r="BO14" s="159">
        <f>COUNTIF($C14:$AE14,BO$4)</f>
        <v>3</v>
      </c>
      <c r="BP14" s="160"/>
    </row>
    <row r="15" ht="19.5" customHeight="1" spans="1:68">
      <c r="A15" s="19"/>
      <c r="B15" s="622" t="s">
        <v>591</v>
      </c>
      <c r="C15" s="155"/>
      <c r="D15" s="155" t="s">
        <v>266</v>
      </c>
      <c r="E15" s="155"/>
      <c r="G15" s="20"/>
      <c r="H15" s="155" t="s">
        <v>625</v>
      </c>
      <c r="I15" s="155" t="s">
        <v>650</v>
      </c>
      <c r="J15" s="155" t="s">
        <v>707</v>
      </c>
      <c r="K15" s="155" t="s">
        <v>62</v>
      </c>
      <c r="L15" s="155"/>
      <c r="M15" s="155" t="s">
        <v>714</v>
      </c>
      <c r="N15" s="186"/>
      <c r="O15" s="155" t="s">
        <v>715</v>
      </c>
      <c r="P15" s="155" t="s">
        <v>716</v>
      </c>
      <c r="Q15" s="186" t="s">
        <v>56</v>
      </c>
      <c r="R15" s="186"/>
      <c r="S15" s="155" t="s">
        <v>62</v>
      </c>
      <c r="T15" s="155"/>
      <c r="U15" s="155" t="s">
        <v>56</v>
      </c>
      <c r="V15" s="20"/>
      <c r="W15" s="155" t="s">
        <v>657</v>
      </c>
      <c r="X15" s="155" t="s">
        <v>56</v>
      </c>
      <c r="Y15" s="155"/>
      <c r="Z15" s="155"/>
      <c r="AA15" s="20"/>
      <c r="AB15" s="186"/>
      <c r="AC15" s="186" t="s">
        <v>120</v>
      </c>
      <c r="AE15" s="155" t="s">
        <v>50</v>
      </c>
      <c r="AF15" s="155"/>
      <c r="AG15" s="155"/>
      <c r="AH15" s="157">
        <f>COUNTIF($C15:$AA15,AH$4)</f>
        <v>0</v>
      </c>
      <c r="AI15" s="158">
        <f>COUNTIF($C15:$AA15,AI$4)</f>
        <v>0</v>
      </c>
      <c r="AJ15" s="157">
        <f>COUNTIF($C15:$AA15,AJ$4)</f>
        <v>0</v>
      </c>
      <c r="AK15" s="159">
        <f>COUNTIF($C15:$AA15,AK$4)</f>
        <v>0</v>
      </c>
      <c r="AL15" s="159">
        <f>COUNTIF($C15:$AA15,AL$4)</f>
        <v>3</v>
      </c>
      <c r="AM15" s="159">
        <f>COUNTIF($C15:$AA15,AM$4)</f>
        <v>2</v>
      </c>
      <c r="AN15" s="159">
        <f>COUNTIF($C15:$AA15,AN$4)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2</v>
      </c>
      <c r="AV15" s="104">
        <f>BF15+BG15+BI15+BD15+BB15+AZ15+BK15</f>
        <v>5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COUNTIF(C15:AA15,"*BRT*")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1</v>
      </c>
      <c r="BC15" s="159" t="e">
        <f>BB15*('Setting key Duty'!$I$13+'Setting key Duty'!$I$9)</f>
        <v>#VALUE!</v>
      </c>
      <c r="BD15" s="159">
        <f>COUNTIF(A15:AH15,"*$M*")</f>
        <v>1</v>
      </c>
      <c r="BE15" s="159">
        <f>BD15*('Setting key Duty'!$I$8+'Setting key Duty'!$I$9+'Setting key Duty'!$I$12)</f>
        <v>0.5625</v>
      </c>
      <c r="BF15" s="159">
        <f>COUNTIF(AG15:AH15,"*$N*")</f>
        <v>0</v>
      </c>
      <c r="BG15" s="159">
        <f>COUNTIF(AG15:AH15,"*$PM*")</f>
        <v>0</v>
      </c>
      <c r="BH15" s="159">
        <f>BG15*('Setting key Duty'!$I$9)</f>
        <v>0</v>
      </c>
      <c r="BI15" s="159">
        <f>COUNTIF(A15:AH15,"*$AM*")</f>
        <v>3</v>
      </c>
      <c r="BJ15" s="159">
        <f>BI15*('Setting key Duty'!$I$12+'Setting key Duty'!$I$8)</f>
        <v>1.3125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COUNTIF($C15:$AA15,BM$4)</f>
        <v>0</v>
      </c>
      <c r="BN15" s="159">
        <f>COUNTIF($C15:$AA15,BN$4)</f>
        <v>0</v>
      </c>
      <c r="BO15" s="159">
        <f>COUNTIF($C15:$AA15,BO$4)</f>
        <v>0</v>
      </c>
      <c r="BP15" s="160"/>
    </row>
    <row r="16" ht="19.5" customHeight="1" spans="1:68">
      <c r="A16" s="19"/>
      <c r="B16" s="94" t="s">
        <v>566</v>
      </c>
      <c r="C16" s="186"/>
      <c r="D16" s="155" t="s">
        <v>266</v>
      </c>
      <c r="E16" s="155"/>
      <c r="F16" s="155" t="s">
        <v>48</v>
      </c>
      <c r="H16" s="155" t="s">
        <v>48</v>
      </c>
      <c r="J16" s="155" t="s">
        <v>707</v>
      </c>
      <c r="L16" s="155"/>
      <c r="M16" s="155" t="s">
        <v>60</v>
      </c>
      <c r="N16" s="155"/>
      <c r="O16" s="155"/>
      <c r="P16" s="155"/>
      <c r="Q16" s="155"/>
      <c r="S16" s="155" t="s">
        <v>48</v>
      </c>
      <c r="T16" s="155"/>
      <c r="U16" s="20"/>
      <c r="V16" s="171" t="s">
        <v>44</v>
      </c>
      <c r="W16" s="20"/>
      <c r="Y16" s="20"/>
      <c r="Z16" s="186" t="s">
        <v>48</v>
      </c>
      <c r="AA16" s="186"/>
      <c r="AB16" s="20"/>
      <c r="AD16" s="155" t="s">
        <v>45</v>
      </c>
      <c r="AE16" s="186"/>
      <c r="AF16" s="155"/>
      <c r="AG16" s="155"/>
      <c r="AH16" s="157">
        <f>COUNTIF($C16:$AE16,AH$4)</f>
        <v>4</v>
      </c>
      <c r="AI16" s="158">
        <f>COUNTIF($C16:$AE16,AI$4)</f>
        <v>1</v>
      </c>
      <c r="AJ16" s="157">
        <f>COUNTIF($C16:$AE16,AJ$4)</f>
        <v>1</v>
      </c>
      <c r="AK16" s="159">
        <f>COUNTIF($C16:$AE16,AK$4)</f>
        <v>0</v>
      </c>
      <c r="AL16" s="159">
        <f>COUNTIF($C16:$AE16,AL$4)</f>
        <v>0</v>
      </c>
      <c r="AM16" s="159">
        <f>COUNTIF($C16:$AE16,AM$4)</f>
        <v>0</v>
      </c>
      <c r="AN16" s="159">
        <f>COUNTIF($C16:$AE16,AN$4)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6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COUNTIF(C16:AE16,"*BRT*")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COUNTIF(AF16:AH16,"*$N*")</f>
        <v>0</v>
      </c>
      <c r="BG16" s="159">
        <f>COUNTIF(AF16:AH16,"*$PM*")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COUNTIF($C16:$AE16,BM$4)</f>
        <v>0</v>
      </c>
      <c r="BN16" s="159">
        <f>COUNTIF($C16:$AE16,BN$4)</f>
        <v>0</v>
      </c>
      <c r="BO16" s="159">
        <f>COUNTIF($C16:$AE16,BO$4)</f>
        <v>0</v>
      </c>
      <c r="BP16" s="160"/>
    </row>
    <row r="17" ht="12.75" spans="1:68">
      <c r="A17" s="19"/>
      <c r="B17" s="14" t="s">
        <v>568</v>
      </c>
      <c r="C17" s="155" t="s">
        <v>48</v>
      </c>
      <c r="D17" s="20"/>
      <c r="E17" s="186"/>
      <c r="G17" s="155" t="s">
        <v>48</v>
      </c>
      <c r="H17" s="186"/>
      <c r="I17" s="20"/>
      <c r="J17" s="155" t="s">
        <v>707</v>
      </c>
      <c r="K17" s="155"/>
      <c r="L17" s="155"/>
      <c r="M17" s="155" t="s">
        <v>60</v>
      </c>
      <c r="N17" s="155"/>
      <c r="O17" s="155"/>
      <c r="P17" s="155" t="s">
        <v>44</v>
      </c>
      <c r="Q17" s="155"/>
      <c r="R17" s="155"/>
      <c r="S17" s="155" t="s">
        <v>45</v>
      </c>
      <c r="T17" s="186"/>
      <c r="U17" s="186" t="s">
        <v>44</v>
      </c>
      <c r="W17" s="186"/>
      <c r="X17" s="155"/>
      <c r="Y17" s="155"/>
      <c r="Z17" s="155"/>
      <c r="AA17" s="186" t="s">
        <v>48</v>
      </c>
      <c r="AB17" s="186"/>
      <c r="AC17" s="155" t="s">
        <v>48</v>
      </c>
      <c r="AE17" s="155"/>
      <c r="AF17" s="155"/>
      <c r="AG17" s="155" t="s">
        <v>48</v>
      </c>
      <c r="AH17" s="157">
        <f>COUNTIF($C17:$AB17,AH$4)</f>
        <v>3</v>
      </c>
      <c r="AI17" s="158">
        <f>COUNTIF($C17:$AB17,AI$4)</f>
        <v>2</v>
      </c>
      <c r="AJ17" s="157">
        <f>COUNTIF($C17:$AB17,AJ$4)</f>
        <v>1</v>
      </c>
      <c r="AK17" s="159">
        <f>COUNTIF($C17:$AB17,AK$4)</f>
        <v>0</v>
      </c>
      <c r="AL17" s="159">
        <f>COUNTIF($C17:$AB17,AL$4)</f>
        <v>0</v>
      </c>
      <c r="AM17" s="159">
        <f>COUNTIF($C17:$AB17,AM$4)</f>
        <v>0</v>
      </c>
      <c r="AN17" s="159">
        <f>COUNTIF($C17:$AB17,AN$4)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6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COUNTIF(C17:AB17,"*BRT*")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COUNTIF(AH17,"*$N*")</f>
        <v>0</v>
      </c>
      <c r="BG17" s="159">
        <f>COUNTIF(AF17:AH17,"*$PM*")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COUNTIF($C17:$AB17,BM$4)</f>
        <v>0</v>
      </c>
      <c r="BN17" s="159">
        <f>COUNTIF($C17:$AB17,BN$4)</f>
        <v>0</v>
      </c>
      <c r="BO17" s="159">
        <f>COUNTIF($C17:$AB17,BO$4)</f>
        <v>0</v>
      </c>
      <c r="BP17" s="160"/>
    </row>
    <row r="18" ht="19.5" customHeight="1" spans="1:68">
      <c r="A18" s="19"/>
      <c r="B18" s="14" t="s">
        <v>569</v>
      </c>
      <c r="D18" s="155" t="s">
        <v>266</v>
      </c>
      <c r="E18" s="155"/>
      <c r="F18" s="164"/>
      <c r="G18" s="155" t="s">
        <v>707</v>
      </c>
      <c r="I18" s="155" t="s">
        <v>62</v>
      </c>
      <c r="J18" s="155"/>
      <c r="K18" s="155"/>
      <c r="L18" s="155"/>
      <c r="M18" s="155" t="s">
        <v>60</v>
      </c>
      <c r="N18" s="186"/>
      <c r="O18" s="155" t="s">
        <v>212</v>
      </c>
      <c r="P18" s="155" t="s">
        <v>212</v>
      </c>
      <c r="Q18" s="155" t="s">
        <v>44</v>
      </c>
      <c r="R18" s="155"/>
      <c r="S18" s="155"/>
      <c r="T18" s="186" t="s">
        <v>713</v>
      </c>
      <c r="V18" s="155" t="s">
        <v>42</v>
      </c>
      <c r="W18" s="186" t="s">
        <v>44</v>
      </c>
      <c r="Y18" s="155" t="s">
        <v>45</v>
      </c>
      <c r="Z18" s="155"/>
      <c r="AA18" s="155"/>
      <c r="AB18" s="186" t="s">
        <v>56</v>
      </c>
      <c r="AC18" s="155" t="s">
        <v>50</v>
      </c>
      <c r="AD18" s="155"/>
      <c r="AE18" s="155"/>
      <c r="AF18" s="155"/>
      <c r="AH18" s="157">
        <f>COUNTIF($C18:$AE18,AH$4)</f>
        <v>0</v>
      </c>
      <c r="AI18" s="158">
        <f>COUNTIF($C18:$AE18,AI$4)</f>
        <v>2</v>
      </c>
      <c r="AJ18" s="157">
        <f>COUNTIF($C18:$AE18,AJ$4)</f>
        <v>1</v>
      </c>
      <c r="AK18" s="159">
        <f>COUNTIF($C18:$AE18,AK$4)</f>
        <v>1</v>
      </c>
      <c r="AL18" s="159">
        <f>COUNTIF($C18:$AE18,AL$4)</f>
        <v>1</v>
      </c>
      <c r="AM18" s="159">
        <f>COUNTIF($C18:$AE18,AM$4)</f>
        <v>1</v>
      </c>
      <c r="AN18" s="159">
        <f>COUNTIF($C18:$AE18,AN$4)</f>
        <v>0</v>
      </c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5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COUNTIF(C18:AE18,"*BRT*")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COUNTIF(A18:AH18,"*$N*")</f>
        <v>0</v>
      </c>
      <c r="BG18" s="159">
        <f>COUNTIF(AF18:AH18,"*$PM*")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COUNTIF($C18:$AE18,BM$4)</f>
        <v>0</v>
      </c>
      <c r="BN18" s="159">
        <f>COUNTIF($C18:$AE18,BN$4)</f>
        <v>0</v>
      </c>
      <c r="BO18" s="159">
        <f>COUNTIF($C18:$AE18,BO$4)</f>
        <v>0</v>
      </c>
      <c r="BP18" s="160"/>
    </row>
    <row r="19" ht="19.5" customHeight="1" spans="1:68">
      <c r="A19" s="19"/>
      <c r="B19" s="14" t="s">
        <v>571</v>
      </c>
      <c r="C19" s="155" t="s">
        <v>44</v>
      </c>
      <c r="D19" s="155"/>
      <c r="E19" s="620" t="s">
        <v>45</v>
      </c>
      <c r="F19" s="155"/>
      <c r="G19" s="155"/>
      <c r="H19" s="155"/>
      <c r="I19" s="155"/>
      <c r="J19" s="155" t="s">
        <v>707</v>
      </c>
      <c r="K19" s="186" t="s">
        <v>44</v>
      </c>
      <c r="M19" s="575" t="s">
        <v>45</v>
      </c>
      <c r="O19" s="20"/>
      <c r="P19" s="575" t="s">
        <v>45</v>
      </c>
      <c r="Q19" s="155"/>
      <c r="R19" s="155" t="s">
        <v>44</v>
      </c>
      <c r="T19" s="186" t="s">
        <v>713</v>
      </c>
      <c r="U19" s="186" t="s">
        <v>62</v>
      </c>
      <c r="V19" s="20"/>
      <c r="W19" s="155" t="s">
        <v>56</v>
      </c>
      <c r="X19" s="155" t="s">
        <v>45</v>
      </c>
      <c r="Y19" s="155"/>
      <c r="Z19" s="155"/>
      <c r="AA19" s="155"/>
      <c r="AB19" s="155"/>
      <c r="AC19" s="155" t="s">
        <v>56</v>
      </c>
      <c r="AD19" s="155" t="s">
        <v>62</v>
      </c>
      <c r="AF19" s="155" t="s">
        <v>56</v>
      </c>
      <c r="AG19" s="186"/>
      <c r="AH19" s="157">
        <f>COUNTIF($C19:$AE19,AH$4)</f>
        <v>0</v>
      </c>
      <c r="AI19" s="158">
        <f>COUNTIF($C19:$AE19,AI$4)</f>
        <v>3</v>
      </c>
      <c r="AJ19" s="157">
        <f>COUNTIF($C19:$AE19,AJ$4)</f>
        <v>4</v>
      </c>
      <c r="AK19" s="159">
        <f>COUNTIF($C19:$AE19,AK$4)</f>
        <v>0</v>
      </c>
      <c r="AL19" s="159">
        <f>COUNTIF($C19:$AE19,AL$4)</f>
        <v>2</v>
      </c>
      <c r="AM19" s="159">
        <f>COUNTIF($C19:$AE19,AM$4)</f>
        <v>2</v>
      </c>
      <c r="AN19" s="159">
        <f>COUNTIF($C19:$AE19,AN$4)</f>
        <v>0</v>
      </c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9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COUNTIF(C19:AE19,"*BRT*")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COUNTIF(A19:AH19,"*$N*")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COUNTIF($C19:$AE19,BM$4)</f>
        <v>0</v>
      </c>
      <c r="BN19" s="159">
        <f>COUNTIF($C19:$AE19,BN$4)</f>
        <v>0</v>
      </c>
      <c r="BO19" s="159">
        <f>COUNTIF($C19:$AE19,BO$4)</f>
        <v>0</v>
      </c>
      <c r="BP19" s="160"/>
    </row>
    <row r="20" ht="19.5" customHeight="1" spans="1:68">
      <c r="A20" s="19"/>
      <c r="B20" s="162" t="s">
        <v>588</v>
      </c>
      <c r="C20" s="155"/>
      <c r="D20" s="155" t="s">
        <v>266</v>
      </c>
      <c r="E20" s="155"/>
      <c r="F20" s="155" t="s">
        <v>56</v>
      </c>
      <c r="G20" s="155" t="s">
        <v>707</v>
      </c>
      <c r="H20" s="155" t="s">
        <v>62</v>
      </c>
      <c r="I20" s="155"/>
      <c r="J20" s="155" t="s">
        <v>62</v>
      </c>
      <c r="K20" s="155"/>
      <c r="L20" s="155"/>
      <c r="M20" s="155" t="s">
        <v>60</v>
      </c>
      <c r="N20" s="155" t="s">
        <v>56</v>
      </c>
      <c r="O20" s="155" t="s">
        <v>717</v>
      </c>
      <c r="P20" s="155"/>
      <c r="Q20" s="155" t="s">
        <v>718</v>
      </c>
      <c r="R20" s="155"/>
      <c r="S20" s="155"/>
      <c r="T20" s="155" t="s">
        <v>62</v>
      </c>
      <c r="V20" s="155" t="s">
        <v>56</v>
      </c>
      <c r="W20" s="155"/>
      <c r="X20" s="155"/>
      <c r="Y20" s="155" t="s">
        <v>62</v>
      </c>
      <c r="AA20" s="186" t="s">
        <v>56</v>
      </c>
      <c r="AB20" s="186" t="s">
        <v>62</v>
      </c>
      <c r="AC20" s="186"/>
      <c r="AD20" s="186"/>
      <c r="AE20" s="186" t="s">
        <v>62</v>
      </c>
      <c r="AF20" s="556"/>
      <c r="AG20" s="618"/>
      <c r="AH20" s="157">
        <f>COUNTIF($C20:$AE20,AH$4)</f>
        <v>0</v>
      </c>
      <c r="AI20" s="158">
        <f>COUNTIF($C20:$AE20,AI$4)</f>
        <v>0</v>
      </c>
      <c r="AJ20" s="157">
        <f>COUNTIF($C20:$AE20,AJ$4)</f>
        <v>0</v>
      </c>
      <c r="AK20" s="159">
        <f>COUNTIF($C20:$AE20,AK$4)</f>
        <v>0</v>
      </c>
      <c r="AL20" s="159">
        <f>COUNTIF($C20:$AE20,AL$4)</f>
        <v>4</v>
      </c>
      <c r="AM20" s="159">
        <f>COUNTIF($C20:$AE20,AM$4)</f>
        <v>6</v>
      </c>
      <c r="AN20" s="159">
        <f>COUNTIF($C20:$AE20,AN$4)</f>
        <v>0</v>
      </c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6</v>
      </c>
      <c r="AV20" s="104">
        <f>BF20+BG20+BI20+BD20+BB20+AZ20+BK20</f>
        <v>1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COUNTIF(C20:AE20,"*BRT*")</f>
        <v>0</v>
      </c>
      <c r="AZ20" s="159">
        <f>COUNTIF(A20:AH20,"*$BTP*")</f>
        <v>1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COUNTIF(AF20:AH20,"*$N*")</f>
        <v>0</v>
      </c>
      <c r="BG20" s="159">
        <f>COUNTIF(AF20:AH20,"*$PM*")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COUNTIF($C20:$AE20,BM$4)</f>
        <v>0</v>
      </c>
      <c r="BN20" s="159">
        <f>COUNTIF($C20:$AE20,BN$4)</f>
        <v>0</v>
      </c>
      <c r="BO20" s="159">
        <f>COUNTIF($C20:$AE20,BO$4)</f>
        <v>0</v>
      </c>
      <c r="BP20" s="160"/>
    </row>
    <row r="21" ht="19.5" customHeight="1" spans="1:68">
      <c r="A21" s="19"/>
      <c r="B21" s="623" t="s">
        <v>73</v>
      </c>
      <c r="C21" s="155"/>
      <c r="D21" s="155"/>
      <c r="E21" s="155"/>
      <c r="F21" s="155"/>
      <c r="G21" s="155" t="s">
        <v>707</v>
      </c>
      <c r="H21" s="155"/>
      <c r="I21" s="155"/>
      <c r="J21" s="155"/>
      <c r="L21" s="155" t="s">
        <v>48</v>
      </c>
      <c r="M21" s="155"/>
      <c r="N21" s="155"/>
      <c r="O21" s="155"/>
      <c r="P21" s="155"/>
      <c r="Q21" s="155" t="s">
        <v>47</v>
      </c>
      <c r="R21" s="155" t="s">
        <v>47</v>
      </c>
      <c r="S21" s="155" t="s">
        <v>47</v>
      </c>
      <c r="T21" s="155" t="s">
        <v>47</v>
      </c>
      <c r="U21" s="155"/>
      <c r="V21" s="155"/>
      <c r="W21" s="155"/>
      <c r="X21" s="155"/>
      <c r="Y21" s="155"/>
      <c r="Z21" s="155"/>
      <c r="AA21" s="155"/>
      <c r="AB21" s="155"/>
      <c r="AC21" s="155"/>
      <c r="AD21" s="155"/>
      <c r="AE21" s="155"/>
      <c r="AF21" s="155"/>
      <c r="AG21" s="155"/>
      <c r="AH21" s="157">
        <f>COUNTIF($C21:$AE21,AH$4)</f>
        <v>1</v>
      </c>
      <c r="AI21" s="158">
        <f>COUNTIF($C21:$AE21,AI$4)</f>
        <v>0</v>
      </c>
      <c r="AJ21" s="157">
        <f>COUNTIF($C21:$AE21,AJ$4)</f>
        <v>0</v>
      </c>
      <c r="AK21" s="159">
        <f>COUNTIF($C21:$AE21,AK$4)</f>
        <v>0</v>
      </c>
      <c r="AL21" s="159">
        <f>COUNTIF($C21:$AE21,AL$4)</f>
        <v>0</v>
      </c>
      <c r="AM21" s="159">
        <f>COUNTIF($C21:$AE21,AM$4)</f>
        <v>0</v>
      </c>
      <c r="AN21" s="159">
        <f>COUNTIF($C21:$AE21,AN$4)</f>
        <v>0</v>
      </c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1</v>
      </c>
      <c r="AV21" s="104">
        <f>BF21+BG21+BI21+BD21+BB21+AZ21+BK21</f>
        <v>0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COUNTIF(C21:AE21,"*BRT*")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COUNTIF(AF21:AH21,"*$N*")</f>
        <v>0</v>
      </c>
      <c r="BG21" s="159">
        <f>COUNTIF(AF21:AH21,"*$PM*")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COUNTIF(C21:AH21,"*$FC*")</f>
        <v>0</v>
      </c>
      <c r="BL21" s="159">
        <f>BK21*('Setting key Duty'!$J$11+'Setting key Duty'!$I$8)</f>
        <v>0</v>
      </c>
      <c r="BM21" s="159">
        <f>COUNTIF($C21:$AE21,BM$4)</f>
        <v>0</v>
      </c>
      <c r="BN21" s="159">
        <f>COUNTIF($C21:$AE21,BN$4)</f>
        <v>0</v>
      </c>
      <c r="BO21" s="159">
        <f>COUNTIF($C21:$AE21,BO$4)</f>
        <v>4</v>
      </c>
      <c r="BP21" s="160"/>
    </row>
    <row r="22" ht="19.5" customHeight="1" spans="1:68">
      <c r="A22" s="19"/>
      <c r="B22" s="96" t="s">
        <v>576</v>
      </c>
      <c r="C22" s="220"/>
      <c r="D22" s="155" t="s">
        <v>266</v>
      </c>
      <c r="E22" s="155"/>
      <c r="G22" s="155" t="s">
        <v>45</v>
      </c>
      <c r="I22" s="155"/>
      <c r="J22" s="164" t="s">
        <v>48</v>
      </c>
      <c r="K22" s="164"/>
      <c r="L22" s="20"/>
      <c r="M22" s="155" t="s">
        <v>60</v>
      </c>
      <c r="N22" s="575"/>
      <c r="O22" s="575" t="s">
        <v>42</v>
      </c>
      <c r="P22" s="164"/>
      <c r="R22" s="186" t="s">
        <v>48</v>
      </c>
      <c r="S22" s="164"/>
      <c r="T22" s="155"/>
      <c r="U22" s="155"/>
      <c r="V22" s="155"/>
      <c r="W22" s="155"/>
      <c r="X22" s="155"/>
      <c r="Y22" s="186" t="s">
        <v>48</v>
      </c>
      <c r="AA22" s="155"/>
      <c r="AB22" s="155" t="s">
        <v>48</v>
      </c>
      <c r="AC22" s="20"/>
      <c r="AE22" s="20"/>
      <c r="AF22" s="575" t="s">
        <v>48</v>
      </c>
      <c r="AG22" s="575"/>
      <c r="AH22" s="157">
        <f>COUNTIF($C22:$AF22,AH$4)</f>
        <v>5</v>
      </c>
      <c r="AI22" s="158">
        <f>COUNTIF($C22:$AF22,AI$4)</f>
        <v>0</v>
      </c>
      <c r="AJ22" s="157">
        <f>COUNTIF($C22:$AF22,AJ$4)</f>
        <v>1</v>
      </c>
      <c r="AK22" s="159">
        <f>COUNTIF($C22:$AF22,AK$4)</f>
        <v>0</v>
      </c>
      <c r="AL22" s="159">
        <f>COUNTIF($C22:$AF22,AL$4)</f>
        <v>0</v>
      </c>
      <c r="AM22" s="159">
        <f>COUNTIF($C22:$AF22,AM$4)</f>
        <v>0</v>
      </c>
      <c r="AN22" s="159">
        <f>COUNTIF($C22:$AF22,AN$4)</f>
        <v>0</v>
      </c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6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COUNTIF(C22:AF22,"*BRT*")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COUNTIF(C22:AH22,"*$FC*")</f>
        <v>0</v>
      </c>
      <c r="BL22" s="159">
        <f>BK22*('Setting key Duty'!$J$11+'Setting key Duty'!$I$8)</f>
        <v>0</v>
      </c>
      <c r="BM22" s="159">
        <f>COUNTIF($C22:$AF22,BM$4)</f>
        <v>0</v>
      </c>
      <c r="BN22" s="159">
        <f>COUNTIF($C22:$AF22,BN$4)</f>
        <v>0</v>
      </c>
      <c r="BO22" s="159">
        <f>COUNTIF($C22:$AF22,BO$4)</f>
        <v>0</v>
      </c>
      <c r="BP22" s="160"/>
    </row>
    <row r="23" ht="19.5" customHeight="1" spans="1:68">
      <c r="A23" s="19"/>
      <c r="B23" s="161" t="s">
        <v>652</v>
      </c>
      <c r="C23" s="186" t="s">
        <v>62</v>
      </c>
      <c r="D23" s="186"/>
      <c r="E23" s="186"/>
      <c r="F23" s="20"/>
      <c r="G23" s="155" t="s">
        <v>62</v>
      </c>
      <c r="H23" s="155"/>
      <c r="I23" s="155" t="s">
        <v>56</v>
      </c>
      <c r="J23" s="155" t="s">
        <v>707</v>
      </c>
      <c r="K23" s="155"/>
      <c r="L23" s="155"/>
      <c r="M23" s="155" t="s">
        <v>56</v>
      </c>
      <c r="N23" s="155"/>
      <c r="O23" s="155" t="s">
        <v>62</v>
      </c>
      <c r="P23" s="155"/>
      <c r="Q23" s="155" t="s">
        <v>62</v>
      </c>
      <c r="R23" s="20"/>
      <c r="S23" s="155"/>
      <c r="T23" s="186" t="s">
        <v>713</v>
      </c>
      <c r="U23" s="20"/>
      <c r="V23" s="155" t="s">
        <v>650</v>
      </c>
      <c r="W23" s="186"/>
      <c r="X23" s="155" t="s">
        <v>62</v>
      </c>
      <c r="Y23" s="155"/>
      <c r="Z23" s="155"/>
      <c r="AA23" s="155"/>
      <c r="AB23" s="155" t="s">
        <v>719</v>
      </c>
      <c r="AD23" s="186" t="s">
        <v>120</v>
      </c>
      <c r="AF23" s="186" t="s">
        <v>62</v>
      </c>
      <c r="AG23" s="618"/>
      <c r="AH23" s="157">
        <f>COUNTIF($C23:$AE23,AH$4)</f>
        <v>0</v>
      </c>
      <c r="AI23" s="157">
        <f>COUNTIF($C23:$AE23,AI$4)</f>
        <v>0</v>
      </c>
      <c r="AJ23" s="157">
        <f>COUNTIF($C23:$AE23,AJ$4)</f>
        <v>0</v>
      </c>
      <c r="AK23" s="160">
        <f>COUNTIF($C23:$AE23,AK$4)</f>
        <v>0</v>
      </c>
      <c r="AL23" s="160">
        <f>COUNTIF($C23:$AE23,AL$4)</f>
        <v>2</v>
      </c>
      <c r="AM23" s="160">
        <f>COUNTIF($C23:$AE23,AM$4)</f>
        <v>5</v>
      </c>
      <c r="AN23" s="160">
        <f>COUNTIF($C23:$AE23,AN$4)</f>
        <v>0</v>
      </c>
      <c r="AO23" s="175"/>
      <c r="AP23" s="160">
        <f>SUMPRODUCT(--WEEKDAY(C$3:AG$3,2)&lt;6,--((C23:AG23="DM"))+(C23:AG23="CS1")+((C23:AG23="CS2"))+(C23:AG23="SB1")+(C23:AG23="AE")+(C23:AG23="EM"))</f>
        <v>0</v>
      </c>
      <c r="AQ23" s="175"/>
      <c r="AR23" s="175">
        <f>SUMPRODUCT(--WEEKDAY(C$3:AG$3,2)&gt;5,--((C23:AG23="DM"))+(C23:AG23="CS1")+((C23:AG23="CS2"))+(C23:AG23="SB1")+(C23:AG23="AE")+(C23:AG23="EM"))</f>
        <v>0</v>
      </c>
      <c r="AS23" s="175"/>
      <c r="AT23" s="175">
        <f>(AP23-AQ23)/2+(AR23-AS23)</f>
        <v>0</v>
      </c>
      <c r="AU23" s="175">
        <f>AH23+AI23+AJ23+AK23+AM23+AN23</f>
        <v>5</v>
      </c>
      <c r="AV23" s="175">
        <f>BF23+BG23+BI23+BD23+BB23+AZ23+BK23</f>
        <v>2</v>
      </c>
      <c r="AW23" s="175" t="e">
        <f>AT23+AX23</f>
        <v>#VALUE!</v>
      </c>
      <c r="AX23" s="160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60">
        <f>COUNTIF(C23:AE23,"*BRT*")</f>
        <v>1</v>
      </c>
      <c r="AZ23" s="160">
        <f>COUNTIF(A23:AH23,"*$BTP*")</f>
        <v>1</v>
      </c>
      <c r="BA23" s="160" t="e">
        <f>AZ23*('Setting key Duty'!$I$13+'Setting key Duty'!$I$12+'Setting key Duty'!$I$11)</f>
        <v>#VALUE!</v>
      </c>
      <c r="BB23" s="160">
        <f>COUNTIF(A23:AH23,"*$L*")</f>
        <v>0</v>
      </c>
      <c r="BC23" s="160" t="e">
        <f>BB23*('Setting key Duty'!$I$13+'Setting key Duty'!$I$9)</f>
        <v>#VALUE!</v>
      </c>
      <c r="BD23" s="160">
        <f>COUNTIF(A23:AH23,"*$M*")</f>
        <v>0</v>
      </c>
      <c r="BE23" s="160">
        <f>BD23*('Setting key Duty'!$I$8+'Setting key Duty'!$I$9+'Setting key Duty'!$I$12)</f>
        <v>0</v>
      </c>
      <c r="BF23" s="160">
        <f>COUNTIF(AF23:AH23,"*$N*")</f>
        <v>0</v>
      </c>
      <c r="BG23" s="160">
        <f>COUNTIF(AF23:AH23,"*$PM*")</f>
        <v>0</v>
      </c>
      <c r="BH23" s="160">
        <f>BG23*('Setting key Duty'!$I$9)</f>
        <v>0</v>
      </c>
      <c r="BI23" s="160">
        <f>COUNTIF(A23:AH23,"*$AM*")</f>
        <v>1</v>
      </c>
      <c r="BJ23" s="160">
        <f>BI23*('Setting key Duty'!$I$12+'Setting key Duty'!$I$8)</f>
        <v>0.4375</v>
      </c>
      <c r="BK23" s="160">
        <f>COUNTIF(C23:AH23,"*$FC*")</f>
        <v>0</v>
      </c>
      <c r="BL23" s="160">
        <f>BK23*('Setting key Duty'!$J$11+'Setting key Duty'!$I$8)</f>
        <v>0</v>
      </c>
      <c r="BM23" s="160">
        <f>COUNTIF($C23:$AE23,BM$4)</f>
        <v>0</v>
      </c>
      <c r="BN23" s="160">
        <f>COUNTIF($C23:$AE23,BN$4)</f>
        <v>0</v>
      </c>
      <c r="BO23" s="160">
        <f>COUNTIF($C23:$AE23,BO$4)</f>
        <v>0</v>
      </c>
      <c r="BP23" s="160"/>
    </row>
    <row r="24" ht="19.5" customHeight="1" spans="1:68">
      <c r="A24" s="19"/>
      <c r="B24" s="94" t="s">
        <v>406</v>
      </c>
      <c r="C24" s="231"/>
      <c r="D24" s="620" t="s">
        <v>45</v>
      </c>
      <c r="F24" s="231"/>
      <c r="G24" s="155" t="s">
        <v>707</v>
      </c>
      <c r="H24" s="171"/>
      <c r="I24" s="620" t="s">
        <v>45</v>
      </c>
      <c r="J24" s="171"/>
      <c r="K24" s="155"/>
      <c r="L24" s="575" t="s">
        <v>45</v>
      </c>
      <c r="M24" s="155" t="s">
        <v>60</v>
      </c>
      <c r="N24" s="155"/>
      <c r="O24" s="155"/>
      <c r="P24" s="155"/>
      <c r="Q24" s="155"/>
      <c r="R24" s="231" t="s">
        <v>45</v>
      </c>
      <c r="S24" s="231"/>
      <c r="T24" s="171"/>
      <c r="V24" s="155" t="s">
        <v>48</v>
      </c>
      <c r="W24" s="20"/>
      <c r="X24" s="186" t="s">
        <v>48</v>
      </c>
      <c r="Z24" s="155"/>
      <c r="AA24" s="186" t="s">
        <v>44</v>
      </c>
      <c r="AC24" s="155"/>
      <c r="AD24" s="155"/>
      <c r="AE24" s="155"/>
      <c r="AF24" s="556"/>
      <c r="AG24" s="618" t="s">
        <v>45</v>
      </c>
      <c r="AH24" s="157">
        <f>COUNTIF($C24:$AE24,AH$4)</f>
        <v>2</v>
      </c>
      <c r="AI24" s="158">
        <f>COUNTIF($C24:$AE24,AI$4)</f>
        <v>1</v>
      </c>
      <c r="AJ24" s="157">
        <f>COUNTIF($C24:$AE24,AJ$4)</f>
        <v>4</v>
      </c>
      <c r="AK24" s="159">
        <f>COUNTIF($C24:$AE24,AK$4)</f>
        <v>0</v>
      </c>
      <c r="AL24" s="159">
        <f>COUNTIF($C24:$AE24,AL$4)</f>
        <v>0</v>
      </c>
      <c r="AM24" s="159">
        <f>COUNTIF($C24:$AE24,AM$4)</f>
        <v>0</v>
      </c>
      <c r="AN24" s="159">
        <f>COUNTIF($C24:$AE24,AN$4)</f>
        <v>0</v>
      </c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7</v>
      </c>
      <c r="AV24" s="104">
        <f>BF24+BG24+BI24+BD24+BB24+AZ24+BK24</f>
        <v>0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COUNTIF(C24:AE24,"*BRT*")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COUNTIF(A24:AH24,"*$N*")</f>
        <v>0</v>
      </c>
      <c r="BG24" s="159">
        <f>COUNTIF(AF24:AH24,"*$PM*")</f>
        <v>0</v>
      </c>
      <c r="BH24" s="159">
        <f>BG24*('Setting key Duty'!$I$9)</f>
        <v>0</v>
      </c>
      <c r="BI24" s="159">
        <f>COUNTIF(A24:AH24,"*$AM*")</f>
        <v>0</v>
      </c>
      <c r="BJ24" s="159">
        <f>BI24*('Setting key Duty'!$I$12+'Setting key Duty'!$I$8)</f>
        <v>0</v>
      </c>
      <c r="BK24" s="159">
        <f>COUNTIF(C24:AH24,"*$FC*")</f>
        <v>0</v>
      </c>
      <c r="BL24" s="159">
        <f>BK24*('Setting key Duty'!$J$11+'Setting key Duty'!$I$8)</f>
        <v>0</v>
      </c>
      <c r="BM24" s="159">
        <f>COUNTIF($C24:$AE24,BM$4)</f>
        <v>0</v>
      </c>
      <c r="BN24" s="159">
        <f>COUNTIF($C24:$AE24,BN$4)</f>
        <v>0</v>
      </c>
      <c r="BO24" s="159">
        <f>COUNTIF($C24:$AE24,BO$4)</f>
        <v>0</v>
      </c>
      <c r="BP24" s="160"/>
    </row>
    <row r="25" ht="19.5" customHeight="1" spans="1:68">
      <c r="A25" s="19"/>
      <c r="B25" s="92" t="s">
        <v>578</v>
      </c>
      <c r="C25" s="210"/>
      <c r="D25" s="155" t="s">
        <v>266</v>
      </c>
      <c r="E25" s="155" t="s">
        <v>44</v>
      </c>
      <c r="F25" s="155"/>
      <c r="G25" s="155" t="s">
        <v>44</v>
      </c>
      <c r="H25" s="155"/>
      <c r="I25" s="155"/>
      <c r="J25" s="155" t="s">
        <v>707</v>
      </c>
      <c r="L25" s="155"/>
      <c r="M25" s="155" t="s">
        <v>60</v>
      </c>
      <c r="N25" s="186"/>
      <c r="O25" s="155" t="s">
        <v>48</v>
      </c>
      <c r="P25" s="155"/>
      <c r="Q25" s="155" t="s">
        <v>720</v>
      </c>
      <c r="R25" s="155"/>
      <c r="S25" s="155"/>
      <c r="T25" s="155"/>
      <c r="U25" s="155"/>
      <c r="V25" s="155"/>
      <c r="W25" s="155"/>
      <c r="X25" s="155"/>
      <c r="Y25" s="155"/>
      <c r="Z25" s="155"/>
      <c r="AB25" s="20"/>
      <c r="AC25" s="186" t="s">
        <v>44</v>
      </c>
      <c r="AD25" s="155"/>
      <c r="AE25" s="155" t="s">
        <v>720</v>
      </c>
      <c r="AF25" s="155"/>
      <c r="AG25" s="618"/>
      <c r="AH25" s="157">
        <f>COUNTIF($C25:$AE25,AH$4)</f>
        <v>1</v>
      </c>
      <c r="AI25" s="158">
        <f>COUNTIF($C25:$AE25,AI$4)</f>
        <v>3</v>
      </c>
      <c r="AJ25" s="157">
        <f>COUNTIF($C25:$AE25,AJ$4)</f>
        <v>0</v>
      </c>
      <c r="AK25" s="159">
        <f>COUNTIF($C25:$AE25,AK$4)</f>
        <v>0</v>
      </c>
      <c r="AL25" s="159">
        <f>COUNTIF($C25:$AE25,AL$4)</f>
        <v>0</v>
      </c>
      <c r="AM25" s="159">
        <f>COUNTIF($C25:$AE25,AM$4)</f>
        <v>0</v>
      </c>
      <c r="AN25" s="159">
        <f>COUNTIF($C25:$AE25,AN$4)</f>
        <v>0</v>
      </c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4</v>
      </c>
      <c r="AV25" s="104">
        <f>BF25+BG25+BI25+BD25+BB25+AZ25+BK25</f>
        <v>0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COUNTIF(C25:AE25,"*BRT*")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0</v>
      </c>
      <c r="BJ25" s="159">
        <f>BI25*('Setting key Duty'!$I$12+'Setting key Duty'!$I$8)</f>
        <v>0</v>
      </c>
      <c r="BK25" s="159">
        <f>COUNTIF(C25:AH25,"*$FC*")</f>
        <v>0</v>
      </c>
      <c r="BL25" s="159">
        <f>BK25*('Setting key Duty'!$J$11+'Setting key Duty'!$I$8)</f>
        <v>0</v>
      </c>
      <c r="BM25" s="159">
        <f>COUNTIF($C25:$AE25,BM$4)</f>
        <v>0</v>
      </c>
      <c r="BN25" s="159">
        <f>COUNTIF($C25:$AE25,BN$4)</f>
        <v>0</v>
      </c>
      <c r="BO25" s="159">
        <f>COUNTIF($C25:$AE25,BO$4)</f>
        <v>0</v>
      </c>
      <c r="BP25" s="160"/>
    </row>
    <row r="26" ht="19.5" customHeight="1" spans="1:68">
      <c r="A26" s="19"/>
      <c r="B26" s="101" t="s">
        <v>392</v>
      </c>
      <c r="C26" s="210"/>
      <c r="D26" s="20"/>
      <c r="F26" s="20"/>
      <c r="G26" s="155" t="s">
        <v>56</v>
      </c>
      <c r="H26" s="155" t="s">
        <v>45</v>
      </c>
      <c r="I26" s="20"/>
      <c r="J26" s="155" t="s">
        <v>707</v>
      </c>
      <c r="K26" s="155"/>
      <c r="M26" s="155" t="s">
        <v>60</v>
      </c>
      <c r="N26" s="186" t="s">
        <v>48</v>
      </c>
      <c r="O26" s="155"/>
      <c r="P26" s="186" t="s">
        <v>48</v>
      </c>
      <c r="Q26" s="155"/>
      <c r="R26" s="20"/>
      <c r="S26" s="155" t="s">
        <v>44</v>
      </c>
      <c r="T26" s="186"/>
      <c r="U26" s="155" t="s">
        <v>721</v>
      </c>
      <c r="V26" s="20"/>
      <c r="W26" s="155" t="s">
        <v>48</v>
      </c>
      <c r="X26" s="20"/>
      <c r="Z26" s="575" t="s">
        <v>45</v>
      </c>
      <c r="AA26" s="186"/>
      <c r="AB26" s="186" t="s">
        <v>44</v>
      </c>
      <c r="AD26" s="155"/>
      <c r="AE26" s="556" t="s">
        <v>48</v>
      </c>
      <c r="AF26" s="155"/>
      <c r="AG26" s="186"/>
      <c r="AH26" s="157">
        <f>COUNTIF($C26:$AE26,AH$4)</f>
        <v>4</v>
      </c>
      <c r="AI26" s="158">
        <f>COUNTIF($C26:$AE26,AI$4)</f>
        <v>2</v>
      </c>
      <c r="AJ26" s="157">
        <f>COUNTIF($C26:$AE26,AJ$4)</f>
        <v>2</v>
      </c>
      <c r="AK26" s="159">
        <f>COUNTIF($C26:$AE26,AK$4)</f>
        <v>0</v>
      </c>
      <c r="AL26" s="159">
        <f>COUNTIF($C26:$AE26,AL$4)</f>
        <v>1</v>
      </c>
      <c r="AM26" s="159">
        <f>COUNTIF($C26:$AE26,AM$4)</f>
        <v>0</v>
      </c>
      <c r="AN26" s="159">
        <f>COUNTIF($C26:$AE26,AN$4)</f>
        <v>0</v>
      </c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8</v>
      </c>
      <c r="AV26" s="104">
        <f>BF26+BG26+BI26+BD26+BB26+AZ26+BK26</f>
        <v>1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Duty'!$I$11))+($BD$26*('Setting key Duty'!$I$8+'Setting key Duty'!$I$9+'Setting key Duty'!$I$12))</f>
        <v>#VALUE!</v>
      </c>
      <c r="AY26" s="159">
        <f>COUNTIF(C26:AE26,"*BRT*")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COUNTIF(AF26:AH26,"*$N*")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1</v>
      </c>
      <c r="BJ26" s="159">
        <f>BI26*('Setting key Duty'!$I$12+'Setting key Duty'!$I$8)</f>
        <v>0.4375</v>
      </c>
      <c r="BK26" s="159">
        <f>COUNTIF(C26:AH26,"*$FC*")</f>
        <v>0</v>
      </c>
      <c r="BL26" s="159">
        <f>BK26*('Setting key Duty'!$J$11+'Setting key Duty'!$I$8)</f>
        <v>0</v>
      </c>
      <c r="BM26" s="159">
        <f>COUNTIF($C26:$AE26,BM$4)</f>
        <v>0</v>
      </c>
      <c r="BN26" s="159">
        <f>COUNTIF($C26:$AE26,BN$4)</f>
        <v>0</v>
      </c>
      <c r="BO26" s="159">
        <f>COUNTIF($C26:$AE26,BO$4)</f>
        <v>0</v>
      </c>
      <c r="BP26" s="160"/>
    </row>
    <row r="27" ht="19.5" customHeight="1" spans="1:68">
      <c r="A27" s="19"/>
      <c r="B27" s="103" t="s">
        <v>689</v>
      </c>
      <c r="C27" s="210"/>
      <c r="D27" s="20"/>
      <c r="F27" s="20"/>
      <c r="G27" s="155"/>
      <c r="H27" s="166"/>
      <c r="I27" s="166">
        <v>1</v>
      </c>
      <c r="J27" s="155"/>
      <c r="K27" s="155"/>
      <c r="M27" s="155" t="s">
        <v>722</v>
      </c>
      <c r="N27" s="155" t="s">
        <v>722</v>
      </c>
      <c r="O27" s="155" t="s">
        <v>722</v>
      </c>
      <c r="P27" s="155" t="s">
        <v>722</v>
      </c>
      <c r="Q27" s="155" t="s">
        <v>722</v>
      </c>
      <c r="R27" s="20"/>
      <c r="S27" s="155"/>
      <c r="T27" s="186">
        <v>2</v>
      </c>
      <c r="U27" s="155">
        <v>3</v>
      </c>
      <c r="W27" s="155">
        <v>4</v>
      </c>
      <c r="X27" s="20"/>
      <c r="Y27" s="20"/>
      <c r="Z27" s="575"/>
      <c r="AA27" s="155" t="s">
        <v>719</v>
      </c>
      <c r="AB27" s="155"/>
      <c r="AC27" s="155" t="s">
        <v>42</v>
      </c>
      <c r="AD27" s="155"/>
      <c r="AF27" s="155"/>
      <c r="AG27" s="20"/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/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Duty'!$I$11))+($BD$26*('Setting key Duty'!$I$8+'Setting key Duty'!$I$9+'Setting key Duty'!$I$12))</f>
        <v>#VALUE!</v>
      </c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60"/>
    </row>
    <row r="28" ht="19.5" customHeight="1" spans="1:68">
      <c r="A28" s="19"/>
      <c r="B28" s="103" t="s">
        <v>694</v>
      </c>
      <c r="C28" s="210"/>
      <c r="D28" s="20"/>
      <c r="F28" s="20"/>
      <c r="G28" s="155"/>
      <c r="H28" s="166">
        <v>1</v>
      </c>
      <c r="I28" s="20"/>
      <c r="J28" s="155" t="s">
        <v>42</v>
      </c>
      <c r="K28" s="155"/>
      <c r="M28" s="155" t="s">
        <v>722</v>
      </c>
      <c r="N28" s="155" t="s">
        <v>722</v>
      </c>
      <c r="O28" s="155" t="s">
        <v>722</v>
      </c>
      <c r="P28" s="155" t="s">
        <v>722</v>
      </c>
      <c r="Q28" s="155" t="s">
        <v>722</v>
      </c>
      <c r="R28" s="20"/>
      <c r="S28" s="155"/>
      <c r="T28" s="186">
        <v>2</v>
      </c>
      <c r="U28" s="155">
        <v>3</v>
      </c>
      <c r="W28" s="155">
        <v>4</v>
      </c>
      <c r="X28" s="20"/>
      <c r="Y28" s="20"/>
      <c r="Z28" s="575"/>
      <c r="AA28" s="20"/>
      <c r="AB28" s="20"/>
      <c r="AC28" s="155">
        <v>5</v>
      </c>
      <c r="AD28" s="20"/>
      <c r="AE28" s="155" t="s">
        <v>710</v>
      </c>
      <c r="AF28" s="155"/>
      <c r="AG28" s="20"/>
      <c r="AH28" s="157"/>
      <c r="AI28" s="158"/>
      <c r="AJ28" s="157"/>
      <c r="AK28" s="159"/>
      <c r="AL28" s="159"/>
      <c r="AM28" s="159"/>
      <c r="AN28" s="159"/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/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Duty'!$I$11))+($BD$26*('Setting key Duty'!$I$8+'Setting key Duty'!$I$9+'Setting key Duty'!$I$12))</f>
        <v>#VALUE!</v>
      </c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60"/>
    </row>
    <row r="29" ht="19.5" customHeight="1" spans="1:68">
      <c r="A29" s="19"/>
      <c r="B29" s="103" t="s">
        <v>697</v>
      </c>
      <c r="C29" s="210"/>
      <c r="D29" s="20"/>
      <c r="F29" s="20"/>
      <c r="G29" s="155"/>
      <c r="H29" s="166">
        <v>1</v>
      </c>
      <c r="I29" s="20"/>
      <c r="J29" s="155"/>
      <c r="K29" s="155"/>
      <c r="M29" s="155" t="s">
        <v>722</v>
      </c>
      <c r="N29" s="155" t="s">
        <v>722</v>
      </c>
      <c r="O29" s="155" t="s">
        <v>722</v>
      </c>
      <c r="P29" s="155" t="s">
        <v>722</v>
      </c>
      <c r="Q29" s="155" t="s">
        <v>42</v>
      </c>
      <c r="R29" s="20"/>
      <c r="S29" s="155"/>
      <c r="T29" s="186" t="s">
        <v>375</v>
      </c>
      <c r="U29" s="155" t="s">
        <v>375</v>
      </c>
      <c r="V29" s="20"/>
      <c r="W29" s="155">
        <v>2</v>
      </c>
      <c r="X29" s="20"/>
      <c r="Y29" s="20"/>
      <c r="Z29" s="575"/>
      <c r="AA29" s="186"/>
      <c r="AB29" s="155"/>
      <c r="AC29" s="155">
        <v>3</v>
      </c>
      <c r="AD29" s="20"/>
      <c r="AE29" s="155">
        <v>4</v>
      </c>
      <c r="AF29" s="155"/>
      <c r="AG29" s="186" t="s">
        <v>62</v>
      </c>
      <c r="AH29" s="157"/>
      <c r="AI29" s="158"/>
      <c r="AJ29" s="157"/>
      <c r="AK29" s="159"/>
      <c r="AL29" s="159"/>
      <c r="AM29" s="159"/>
      <c r="AN29" s="159"/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/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Duty'!$I$11))+($BD$26*('Setting key Duty'!$I$8+'Setting key Duty'!$I$9+'Setting key Duty'!$I$12))</f>
        <v>#VALUE!</v>
      </c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60"/>
    </row>
    <row r="30" ht="19.5" customHeight="1" spans="1:68">
      <c r="A30" s="19"/>
      <c r="B30" s="103" t="s">
        <v>698</v>
      </c>
      <c r="C30" s="155"/>
      <c r="D30" s="155"/>
      <c r="E30" s="155"/>
      <c r="F30" s="155"/>
      <c r="G30" s="155"/>
      <c r="H30" s="155"/>
      <c r="I30" s="155"/>
      <c r="J30" s="155"/>
      <c r="K30" s="155"/>
      <c r="L30" s="155"/>
      <c r="M30" s="155" t="s">
        <v>722</v>
      </c>
      <c r="N30" s="155" t="s">
        <v>722</v>
      </c>
      <c r="O30" s="155" t="s">
        <v>722</v>
      </c>
      <c r="P30" s="155" t="s">
        <v>722</v>
      </c>
      <c r="Q30" s="155" t="s">
        <v>722</v>
      </c>
      <c r="R30" s="20"/>
      <c r="S30" s="155"/>
      <c r="T30" s="155">
        <v>1</v>
      </c>
      <c r="U30" s="186">
        <v>2</v>
      </c>
      <c r="W30" s="155">
        <v>3</v>
      </c>
      <c r="X30" s="20"/>
      <c r="Y30" s="20"/>
      <c r="Z30" s="575"/>
      <c r="AA30" s="186"/>
      <c r="AB30" s="155"/>
      <c r="AC30" s="155">
        <v>4</v>
      </c>
      <c r="AD30" s="155"/>
      <c r="AE30" s="155" t="s">
        <v>657</v>
      </c>
      <c r="AF30" s="155"/>
      <c r="AG30" s="186" t="s">
        <v>56</v>
      </c>
      <c r="AH30" s="157"/>
      <c r="AI30" s="158"/>
      <c r="AJ30" s="157"/>
      <c r="AK30" s="159"/>
      <c r="AL30" s="159"/>
      <c r="AM30" s="159"/>
      <c r="AN30" s="159"/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0</v>
      </c>
      <c r="AV30" s="104"/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Duty'!$I$11))+($BD$26*('Setting key Duty'!$I$8+'Setting key Duty'!$I$9+'Setting key Duty'!$I$12))</f>
        <v>#VALUE!</v>
      </c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60"/>
    </row>
    <row r="31" ht="19.5" customHeight="1" spans="1:68">
      <c r="A31" s="19"/>
      <c r="B31" s="14"/>
      <c r="C31" s="190"/>
      <c r="D31" s="186"/>
      <c r="E31" s="186"/>
      <c r="F31" s="186"/>
      <c r="G31" s="186"/>
      <c r="H31" s="228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20"/>
      <c r="T31" s="186"/>
      <c r="U31" s="186"/>
      <c r="V31" s="186"/>
      <c r="W31" s="186"/>
      <c r="X31" s="20"/>
      <c r="Y31" s="186"/>
      <c r="Z31" s="186"/>
      <c r="AA31" s="186"/>
      <c r="AB31" s="186"/>
      <c r="AC31" s="186"/>
      <c r="AD31" s="186"/>
      <c r="AE31" s="186"/>
      <c r="AF31" s="186"/>
      <c r="AG31" s="186"/>
      <c r="AH31" s="157">
        <f>COUNTIF($C31:$AG31,AH$4)</f>
        <v>0</v>
      </c>
      <c r="AI31" s="158">
        <f>COUNTIF($C31:$AG31,AI$4)</f>
        <v>0</v>
      </c>
      <c r="AJ31" s="157">
        <f>COUNTIF($C31:$AG31,AJ$4)</f>
        <v>0</v>
      </c>
      <c r="AK31" s="159">
        <f>COUNTIF($C31:$AG31,AK$4)</f>
        <v>0</v>
      </c>
      <c r="AL31" s="159">
        <f>COUNTIF($C31:$AG31,AL$4)</f>
        <v>0</v>
      </c>
      <c r="AM31" s="159">
        <f>COUNTIF($C31:$AG31,AM$4)</f>
        <v>0</v>
      </c>
      <c r="AN31" s="159">
        <f>COUNTIF($C31:$AG31,AN$4)</f>
        <v>0</v>
      </c>
      <c r="AO31" s="104"/>
      <c r="AP31" s="159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0</v>
      </c>
      <c r="AV31" s="104">
        <f>BF31+BG31+BI31+BD31+BB31+AZ31+BK31</f>
        <v>0</v>
      </c>
      <c r="AW31" s="104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COUNTIF(C31:AG31,"*BRT*")</f>
        <v>0</v>
      </c>
      <c r="AZ31" s="159">
        <f>COUNTIF(D31:AH31,"*$BTP*")</f>
        <v>0</v>
      </c>
      <c r="BA31" s="159" t="e">
        <f>AZ31*('Setting key Duty'!$I$13+'Setting key Duty'!$I$12+'Setting key Duty'!$I$11)</f>
        <v>#VALUE!</v>
      </c>
      <c r="BB31" s="159">
        <f>COUNTIF(D31:AH31,"*$L*")</f>
        <v>0</v>
      </c>
      <c r="BC31" s="159" t="e">
        <f>BB31*('Setting key Duty'!$I$13+'Setting key Duty'!$I$9)</f>
        <v>#VALUE!</v>
      </c>
      <c r="BD31" s="159">
        <f>COUNTIF(D31:AH31,"*$M*")</f>
        <v>0</v>
      </c>
      <c r="BE31" s="159">
        <f>BD31*('Setting key Duty'!$I$8+'Setting key Duty'!$I$9+'Setting key Duty'!$I$12)</f>
        <v>0</v>
      </c>
      <c r="BF31" s="159">
        <f>COUNTIF(D31:AH31,"*$N*")</f>
        <v>0</v>
      </c>
      <c r="BG31" s="159">
        <f>COUNTIF(D31:AH31,"*$PM*")</f>
        <v>0</v>
      </c>
      <c r="BH31" s="159">
        <f>BG31*('Setting key Duty'!$I$9)</f>
        <v>0</v>
      </c>
      <c r="BI31" s="159">
        <f>COUNTIF(D31:AH31,"*$AM*")</f>
        <v>0</v>
      </c>
      <c r="BJ31" s="159">
        <f>BI31*('Setting key Duty'!$I$12+'Setting key Duty'!$I$8)</f>
        <v>0</v>
      </c>
      <c r="BK31" s="159">
        <f>COUNTIF(C31:AH31,"*$FC*")</f>
        <v>0</v>
      </c>
      <c r="BL31" s="159">
        <f>BK31*('Setting key Duty'!$J$11+'Setting key Duty'!$I$8)</f>
        <v>0</v>
      </c>
      <c r="BM31" s="159">
        <f>COUNTIF($C31:$AG31,BM$4)</f>
        <v>0</v>
      </c>
      <c r="BN31" s="159">
        <f>COUNTIF($C31:$AG31,BN$4)</f>
        <v>0</v>
      </c>
      <c r="BO31" s="159">
        <f>COUNTIF($C31:$AG31,BO$4)</f>
        <v>0</v>
      </c>
      <c r="BP31" s="160"/>
    </row>
    <row r="32" ht="19.5" customHeight="1" spans="1:68">
      <c r="A32" s="19"/>
      <c r="B32" s="189" t="s">
        <v>228</v>
      </c>
      <c r="C32" s="190"/>
      <c r="D32" s="186"/>
      <c r="E32" s="186"/>
      <c r="F32" s="186"/>
      <c r="G32" s="186"/>
      <c r="H32" s="228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  <c r="AA32" s="186"/>
      <c r="AB32" s="186"/>
      <c r="AC32" s="186"/>
      <c r="AD32" s="186"/>
      <c r="AE32" s="186"/>
      <c r="AF32" s="186"/>
      <c r="AG32" s="186"/>
      <c r="AH32" s="157">
        <f>COUNTIF($C32:$AG32,AH$4)</f>
        <v>0</v>
      </c>
      <c r="AI32" s="158">
        <f>COUNTIF($C32:$AG32,AI$4)</f>
        <v>0</v>
      </c>
      <c r="AJ32" s="157">
        <f>COUNTIF($C32:$AG32,AJ$4)</f>
        <v>0</v>
      </c>
      <c r="AK32" s="191">
        <f>COUNTIF($C32:$AG32,AK$4)</f>
        <v>0</v>
      </c>
      <c r="AL32" s="191">
        <f>COUNTIF($C32:$AG32,AL$4)</f>
        <v>0</v>
      </c>
      <c r="AM32" s="191">
        <f>COUNTIF($C32:$AG32,AM$4)</f>
        <v>0</v>
      </c>
      <c r="AN32" s="191">
        <f>COUNTIF($C32:$AG32,AN$4)</f>
        <v>0</v>
      </c>
      <c r="AO32" s="192"/>
      <c r="AP32" s="159">
        <f>SUMPRODUCT(--WEEKDAY(C$3:AG$3,2)&lt;6,--((C32:AG32="DM"))+(C32:AG32="CS1")+((C32:AG32="CS2"))+(C32:AG32="SB1")+(C32:AG32="AE")+(C32:AG32="EM"))</f>
        <v>0</v>
      </c>
      <c r="AQ32" s="192"/>
      <c r="AR32" s="104">
        <f>SUMPRODUCT(--WEEKDAY(C$3:AG$3,2)&gt;5,--((C32:AG32="DM"))+(C32:AG32="CS1")+((C32:AG32="CS2"))+(C32:AG32="SB1")+(C32:AG32="AE")+(C32:AG32="EM"))</f>
        <v>0</v>
      </c>
      <c r="AS32" s="192"/>
      <c r="AT32" s="192">
        <f>(AP32-AQ32)/2+(AR32-AS32)</f>
        <v>0</v>
      </c>
      <c r="AU32" s="104">
        <f>AH32+AI32+AJ32+AK32+AM32+AN32</f>
        <v>0</v>
      </c>
      <c r="AV32" s="104">
        <f>BF32+BG32+BI32+BD32+BB32+AZ32+BK32</f>
        <v>0</v>
      </c>
      <c r="AW32" s="104" t="e">
        <f>AT32+AX32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COUNTIF(C32:AG32,"*BRT*")</f>
        <v>0</v>
      </c>
      <c r="AZ32" s="159">
        <f>COUNTIF(D32:AH32,"*$BTP*")</f>
        <v>0</v>
      </c>
      <c r="BA32" s="159" t="e">
        <f>AZ32*('Setting key Duty'!$I$13+'Setting key Duty'!$I$12+'Setting key Duty'!$I$11)</f>
        <v>#VALUE!</v>
      </c>
      <c r="BB32" s="159">
        <f>COUNTIF(D32:AH32,"*$L*")</f>
        <v>0</v>
      </c>
      <c r="BC32" s="159" t="e">
        <f>BB32*('Setting key Duty'!$I$13+'Setting key Duty'!$I$9)</f>
        <v>#VALUE!</v>
      </c>
      <c r="BD32" s="159">
        <f>COUNTIF(D32:AH32,"*$M*")</f>
        <v>0</v>
      </c>
      <c r="BE32" s="159">
        <f>BD32*('Setting key Duty'!$I$8+'Setting key Duty'!$I$9+'Setting key Duty'!$I$12)</f>
        <v>0</v>
      </c>
      <c r="BF32" s="159">
        <f>COUNTIF(D32:AH32,"*$N*")</f>
        <v>0</v>
      </c>
      <c r="BG32" s="159">
        <f>COUNTIF(D32:AH32,"*$PM*")</f>
        <v>0</v>
      </c>
      <c r="BH32" s="159">
        <f>BG32*('Setting key Duty'!$I$9)</f>
        <v>0</v>
      </c>
      <c r="BI32" s="159">
        <f>COUNTIF(D32:AH32,"*$AM*")</f>
        <v>0</v>
      </c>
      <c r="BJ32" s="159">
        <f>BI32*('Setting key Duty'!$I$12+'Setting key Duty'!$I$8)</f>
        <v>0</v>
      </c>
      <c r="BK32" s="159">
        <f>COUNTIF(C32:AH32,"*$FC*")</f>
        <v>0</v>
      </c>
      <c r="BL32" s="159">
        <f>BK32*('Setting key Duty'!$J$11+'Setting key Duty'!$I$8)</f>
        <v>0</v>
      </c>
      <c r="BM32" s="191">
        <f>COUNTIF($C32:$AG32,BM$4)</f>
        <v>0</v>
      </c>
      <c r="BN32" s="191">
        <f>COUNTIF($C32:$AG32,BN$4)</f>
        <v>0</v>
      </c>
      <c r="BO32" s="191">
        <f>COUNTIF($C32:$AG32,BO$4)</f>
        <v>0</v>
      </c>
      <c r="BP32" s="193"/>
    </row>
    <row r="33" ht="19.5" customHeight="1" spans="1:68">
      <c r="A33" s="19"/>
      <c r="B33" s="194"/>
      <c r="C33" s="195"/>
      <c r="D33" s="196"/>
      <c r="E33" s="196"/>
      <c r="F33" s="196"/>
      <c r="G33" s="196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7"/>
      <c r="AI33" s="198"/>
      <c r="AJ33" s="197"/>
      <c r="AK33" s="199"/>
      <c r="AL33" s="199"/>
      <c r="AM33" s="199"/>
      <c r="AN33" s="199"/>
      <c r="AO33" s="200"/>
      <c r="AP33" s="200"/>
      <c r="AQ33" s="200"/>
      <c r="AR33" s="200">
        <f>SUMPRODUCT(--WEEKDAY(C$3:AG$3,2)&gt;5,--((C33:AG33="DM"))+(C33:AG33="CS1")+((C33:AG33="CS2"))+(C33:AG33="SB1")+(C33:AG33="AE")+(C33:AG33="EM"))</f>
        <v>0</v>
      </c>
      <c r="AS33" s="200"/>
      <c r="AT33" s="200">
        <f>(AP33-AQ33)/2+(AR33-AS33)</f>
        <v>0</v>
      </c>
      <c r="AU33" s="200"/>
      <c r="AV33" s="200"/>
      <c r="AW33" s="200"/>
      <c r="AX33" s="199"/>
      <c r="AY33" s="199"/>
      <c r="AZ33" s="199"/>
      <c r="BA33" s="199"/>
      <c r="BB33" s="199"/>
      <c r="BC33" s="199"/>
      <c r="BD33" s="199"/>
      <c r="BE33" s="199"/>
      <c r="BF33" s="199"/>
      <c r="BG33" s="199"/>
      <c r="BH33" s="199"/>
      <c r="BI33" s="199"/>
      <c r="BJ33" s="199"/>
      <c r="BK33" s="199"/>
      <c r="BL33" s="199"/>
      <c r="BM33" s="199"/>
      <c r="BN33" s="199"/>
      <c r="BO33" s="199"/>
      <c r="BP33" s="201"/>
    </row>
    <row r="34" ht="19.5" customHeight="1" spans="1:68">
      <c r="A34" s="19"/>
      <c r="B34" s="202" t="s">
        <v>48</v>
      </c>
      <c r="C34" s="203" t="str">
        <f>VLOOKUP("DM",C4:C32,1,FALSE)</f>
        <v>DM</v>
      </c>
      <c r="D34" s="203" t="str">
        <f>VLOOKUP("DM",D4:D32,1,FALSE)</f>
        <v>DM</v>
      </c>
      <c r="E34" s="203" t="str">
        <f>VLOOKUP("DM",E4:E32,1,FALSE)</f>
        <v>DM</v>
      </c>
      <c r="F34" s="203" t="str">
        <f>VLOOKUP("DM",F4:F32,1,FALSE)</f>
        <v>DM</v>
      </c>
      <c r="G34" s="203" t="str">
        <f>VLOOKUP("DM",G4:G32,1,FALSE)</f>
        <v>DM</v>
      </c>
      <c r="H34" s="203" t="str">
        <f>VLOOKUP("DM",H4:H32,1,FALSE)</f>
        <v>DM</v>
      </c>
      <c r="I34" s="203" t="str">
        <f>VLOOKUP("DM",I4:I32,1,FALSE)</f>
        <v>DM</v>
      </c>
      <c r="J34" s="203" t="str">
        <f>VLOOKUP("DM",J4:J32,1,FALSE)</f>
        <v>DM</v>
      </c>
      <c r="K34" s="203" t="str">
        <f>VLOOKUP("DM",K4:K32,1,FALSE)</f>
        <v>DM</v>
      </c>
      <c r="L34" s="203" t="str">
        <f>VLOOKUP("DM",L4:L32,1,FALSE)</f>
        <v>DM</v>
      </c>
      <c r="M34" s="203" t="str">
        <f>VLOOKUP("DM",M4:M32,1,FALSE)</f>
        <v>DM</v>
      </c>
      <c r="N34" s="203" t="str">
        <f>VLOOKUP("DM",N4:N32,1,FALSE)</f>
        <v>DM</v>
      </c>
      <c r="O34" s="203" t="str">
        <f>VLOOKUP("DM",O4:O32,1,FALSE)</f>
        <v>DM</v>
      </c>
      <c r="P34" s="203" t="str">
        <f>VLOOKUP("DM",P4:P32,1,FALSE)</f>
        <v>DM</v>
      </c>
      <c r="Q34" s="203" t="str">
        <f>VLOOKUP("DM",Q4:Q32,1,FALSE)</f>
        <v>DM</v>
      </c>
      <c r="R34" s="203" t="str">
        <f>VLOOKUP("DM",R4:R32,1,FALSE)</f>
        <v>DM</v>
      </c>
      <c r="S34" s="203" t="str">
        <f>VLOOKUP("DM",S4:S32,1,FALSE)</f>
        <v>DM</v>
      </c>
      <c r="T34" s="203" t="str">
        <f>VLOOKUP("DM",T4:T32,1,FALSE)</f>
        <v>DM</v>
      </c>
      <c r="U34" s="203" t="str">
        <f>VLOOKUP("DM",U4:U32,1,FALSE)</f>
        <v>DM</v>
      </c>
      <c r="V34" s="203" t="str">
        <f>VLOOKUP("DM",V4:V32,1,FALSE)</f>
        <v>DM</v>
      </c>
      <c r="W34" s="203" t="str">
        <f>VLOOKUP("DM",W4:W32,1,FALSE)</f>
        <v>DM</v>
      </c>
      <c r="X34" s="203" t="str">
        <f>VLOOKUP("DM",X4:X32,1,FALSE)</f>
        <v>DM</v>
      </c>
      <c r="Y34" s="203" t="str">
        <f>VLOOKUP("DM",Y4:Y32,1,FALSE)</f>
        <v>DM</v>
      </c>
      <c r="Z34" s="203" t="str">
        <f>VLOOKUP("DM",Z4:Z32,1,FALSE)</f>
        <v>DM</v>
      </c>
      <c r="AA34" s="203" t="str">
        <f>VLOOKUP("DM",AA4:AA32,1,FALSE)</f>
        <v>DM</v>
      </c>
      <c r="AB34" s="203" t="str">
        <f>VLOOKUP("DM",AB4:AB32,1,FALSE)</f>
        <v>DM</v>
      </c>
      <c r="AC34" s="203" t="str">
        <f>VLOOKUP("DM",AC4:AC32,1,FALSE)</f>
        <v>DM</v>
      </c>
      <c r="AD34" s="203" t="str">
        <f>VLOOKUP("DM",AD4:AD32,1,FALSE)</f>
        <v>DM</v>
      </c>
      <c r="AE34" s="203" t="str">
        <f>VLOOKUP("DM",AE4:AE32,1,FALSE)</f>
        <v>DM</v>
      </c>
      <c r="AF34" s="203" t="str">
        <f>VLOOKUP("DM",AF4:AF32,1,FALSE)</f>
        <v>DM</v>
      </c>
      <c r="AG34" s="203" t="str">
        <f>VLOOKUP("DM",AG4:AG32,1,FALSE)</f>
        <v>DM</v>
      </c>
      <c r="AH34" s="157"/>
      <c r="AI34" s="158"/>
      <c r="AJ34" s="157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60"/>
    </row>
    <row r="35" ht="19.5" customHeight="1" spans="1:68">
      <c r="A35" s="19" t="e">
        <f>LTE()</f>
        <v>#NAME?</v>
      </c>
      <c r="B35" s="204" t="s">
        <v>44</v>
      </c>
      <c r="C35" s="203" t="str">
        <f>VLOOKUP("CS1",C5:C32,1,FALSE)</f>
        <v>CS1</v>
      </c>
      <c r="D35" s="203" t="str">
        <f>VLOOKUP("CS1",D5:D32,1,FALSE)</f>
        <v>CS1</v>
      </c>
      <c r="E35" s="203" t="str">
        <f>VLOOKUP("CS1",E7:E32,1,FALSE)</f>
        <v>CS1</v>
      </c>
      <c r="F35" s="203" t="str">
        <f>VLOOKUP("CS1",F5:F32,1,FALSE)</f>
        <v>CS1</v>
      </c>
      <c r="G35" s="203" t="str">
        <f>VLOOKUP("CS1",G7:G32,1,FALSE)</f>
        <v>CS1</v>
      </c>
      <c r="H35" s="203" t="str">
        <f>VLOOKUP("CS1",H6:H32,1,FALSE)</f>
        <v>CS1</v>
      </c>
      <c r="I35" s="203" t="str">
        <f>VLOOKUP("CS1",I5:I32,1,FALSE)</f>
        <v>CS1</v>
      </c>
      <c r="J35" s="203" t="str">
        <f>VLOOKUP("CS1",J4:J32,1,FALSE)</f>
        <v>CS1</v>
      </c>
      <c r="K35" s="203" t="str">
        <f>VLOOKUP("CS1",K7:K32,1,FALSE)</f>
        <v>CS1</v>
      </c>
      <c r="L35" s="203" t="str">
        <f>VLOOKUP("CS1",L5:L32,1,FALSE)</f>
        <v>CS1</v>
      </c>
      <c r="M35" s="203" t="str">
        <f>VLOOKUP("CS1",M5:M32,1,FALSE)</f>
        <v>CS1</v>
      </c>
      <c r="N35" s="203" t="str">
        <f>VLOOKUP("CS1",N7:N32,1,FALSE)</f>
        <v>CS1</v>
      </c>
      <c r="O35" s="203" t="str">
        <f>VLOOKUP("CS1",O7:O32,1,FALSE)</f>
        <v>CS1</v>
      </c>
      <c r="P35" s="203" t="str">
        <f>VLOOKUP("CS1",P7:P32,1,FALSE)</f>
        <v>CS1</v>
      </c>
      <c r="Q35" s="203" t="str">
        <f>VLOOKUP("CS1",Q5:Q32,1,FALSE)</f>
        <v>CS1</v>
      </c>
      <c r="R35" s="203" t="str">
        <f>VLOOKUP("CS1",R5:R32,1,FALSE)</f>
        <v>CS1</v>
      </c>
      <c r="S35" s="203" t="str">
        <f>VLOOKUP("CS1",S5:S32,1,FALSE)</f>
        <v>CS1</v>
      </c>
      <c r="T35" s="203" t="str">
        <f>VLOOKUP("CS1",T5:T32,1,FALSE)</f>
        <v>CS1</v>
      </c>
      <c r="U35" s="203" t="str">
        <f>VLOOKUP("CS1",U5:U32,1,FALSE)</f>
        <v>CS1</v>
      </c>
      <c r="V35" s="203" t="str">
        <f>VLOOKUP("CS1",V6:V32,1,FALSE)</f>
        <v>CS1</v>
      </c>
      <c r="W35" s="203" t="str">
        <f>VLOOKUP("CS1",W5:W32,1,FALSE)</f>
        <v>CS1</v>
      </c>
      <c r="X35" s="203" t="str">
        <f>VLOOKUP("CS1",X5:X32,1,FALSE)</f>
        <v>CS1</v>
      </c>
      <c r="Y35" s="203" t="str">
        <f>VLOOKUP("CS1",Y5:Y32,1,FALSE)</f>
        <v>CS1</v>
      </c>
      <c r="Z35" s="203" t="str">
        <f>VLOOKUP("CS1",Z5:Z32,1,FALSE)</f>
        <v>CS1</v>
      </c>
      <c r="AA35" s="203" t="str">
        <f>VLOOKUP("CS1",AA5:AA32,1,FALSE)</f>
        <v>CS1</v>
      </c>
      <c r="AB35" s="203" t="str">
        <f>VLOOKUP("CS1",AB5:AB32,1,FALSE)</f>
        <v>CS1</v>
      </c>
      <c r="AC35" s="203" t="str">
        <f>VLOOKUP("CS1",AC5:AC32,1,FALSE)</f>
        <v>CS1</v>
      </c>
      <c r="AD35" s="203" t="str">
        <f>VLOOKUP("CS1",AD5:AD32,1,FALSE)</f>
        <v>CS1</v>
      </c>
      <c r="AE35" s="203" t="str">
        <f>VLOOKUP("CS1",AE5:AE32,1,FALSE)</f>
        <v>CS1</v>
      </c>
      <c r="AF35" s="203" t="str">
        <f>VLOOKUP("CS1",AF5:AF32,1,FALSE)</f>
        <v>CS1</v>
      </c>
      <c r="AG35" s="203" t="str">
        <f>VLOOKUP("CS1",AG5:AG32,1,FALSE)</f>
        <v>CS1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/>
      <c r="B36" s="205" t="s">
        <v>45</v>
      </c>
      <c r="C36" s="203" t="str">
        <f>VLOOKUP("CS2",C5:C32,1,FALSE)</f>
        <v>CS2</v>
      </c>
      <c r="D36" s="203" t="str">
        <f>VLOOKUP("CS2",D5:D32,1,FALSE)</f>
        <v>CS2</v>
      </c>
      <c r="E36" s="203" t="str">
        <f>VLOOKUP("CS2",E7:E32,1,FALSE)</f>
        <v>CS2</v>
      </c>
      <c r="F36" s="203" t="str">
        <f>VLOOKUP("CS2",F5:F32,1,FALSE)</f>
        <v>CS2</v>
      </c>
      <c r="G36" s="203" t="str">
        <f>VLOOKUP("CS2",G5:G32,1,FALSE)</f>
        <v>CS2</v>
      </c>
      <c r="H36" s="203" t="str">
        <f>VLOOKUP("CS2",H6:H32,1,FALSE)</f>
        <v>CS2</v>
      </c>
      <c r="I36" s="203" t="str">
        <f>VLOOKUP("CS2",I5:I32,1,FALSE)</f>
        <v>CS2</v>
      </c>
      <c r="J36" s="203" t="str">
        <f>VLOOKUP("CS2",J4:J32,1,FALSE)</f>
        <v>CS2</v>
      </c>
      <c r="K36" s="203" t="str">
        <f>VLOOKUP("CS2",K5:K32,1,FALSE)</f>
        <v>CS2</v>
      </c>
      <c r="L36" s="203" t="str">
        <f>VLOOKUP("CS2",L7:L32,1,FALSE)</f>
        <v>CS2</v>
      </c>
      <c r="M36" s="203" t="str">
        <f>VLOOKUP("CS2",M5:M32,1,FALSE)</f>
        <v>CS2</v>
      </c>
      <c r="N36" s="203" t="str">
        <f>VLOOKUP("CS2",N5:N32,1,FALSE)</f>
        <v>CS2</v>
      </c>
      <c r="O36" s="203" t="str">
        <f>VLOOKUP("CS2",O8:O32,1,FALSE)</f>
        <v>CS2</v>
      </c>
      <c r="P36" s="203" t="str">
        <f>VLOOKUP("CS2",P6:P32,1,FALSE)</f>
        <v>CS2</v>
      </c>
      <c r="Q36" s="203" t="str">
        <f>VLOOKUP("CS2",Q5:Q32,1,FALSE)</f>
        <v>CS2</v>
      </c>
      <c r="R36" s="203" t="str">
        <f>VLOOKUP("CS2",R5:R32,1,FALSE)</f>
        <v>CS2</v>
      </c>
      <c r="S36" s="203" t="str">
        <f>VLOOKUP("CS2",S7:S32,1,FALSE)</f>
        <v>CS2</v>
      </c>
      <c r="T36" s="203" t="str">
        <f>VLOOKUP("CS2",T5:T32,1,FALSE)</f>
        <v>CS2</v>
      </c>
      <c r="U36" s="203" t="str">
        <f>VLOOKUP("CS2",U5:U32,1,FALSE)</f>
        <v>CS2</v>
      </c>
      <c r="V36" s="203" t="str">
        <f>VLOOKUP("CS2",V6:V32,1,FALSE)</f>
        <v>CS2</v>
      </c>
      <c r="W36" s="203" t="str">
        <f>VLOOKUP("CS2",W5:W32,1,FALSE)</f>
        <v>CS2</v>
      </c>
      <c r="X36" s="203" t="str">
        <f>VLOOKUP("CS2",X5:X32,1,FALSE)</f>
        <v>CS2</v>
      </c>
      <c r="Y36" s="203" t="str">
        <f>VLOOKUP("CS2",Y5:Y32,1,FALSE)</f>
        <v>CS2</v>
      </c>
      <c r="Z36" s="203" t="str">
        <f>VLOOKUP("CS2",Z5:Z32,1,FALSE)</f>
        <v>CS2</v>
      </c>
      <c r="AA36" s="203" t="str">
        <f>VLOOKUP("CS2",AA5:AA32,1,FALSE)</f>
        <v>CS2</v>
      </c>
      <c r="AB36" s="203" t="str">
        <f>VLOOKUP("CS2",AB5:AB32,1,FALSE)</f>
        <v>CS2</v>
      </c>
      <c r="AC36" s="203" t="str">
        <f>VLOOKUP("CS2",AC5:AC32,1,FALSE)</f>
        <v>CS2</v>
      </c>
      <c r="AD36" s="203" t="str">
        <f>VLOOKUP("CS2",AD5:AD32,1,FALSE)</f>
        <v>CS2</v>
      </c>
      <c r="AE36" s="203" t="str">
        <f>VLOOKUP("CS2",AE5:AE32,1,FALSE)</f>
        <v>CS2</v>
      </c>
      <c r="AF36" s="203" t="str">
        <f>VLOOKUP("CS2",AF5:AF32,1,FALSE)</f>
        <v>CS2</v>
      </c>
      <c r="AG36" s="203" t="str">
        <f>VLOOKUP("CS2",AG5:AG32,1,FALSE)</f>
        <v>CS2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6" t="s">
        <v>50</v>
      </c>
      <c r="C37" s="203" t="e">
        <f>VLOOKUP("SB1",C5:C32,1,FALSE)</f>
        <v>#N/A</v>
      </c>
      <c r="D37" s="203" t="e">
        <f>VLOOKUP("SB1",D5:D32,1,FALSE)</f>
        <v>#N/A</v>
      </c>
      <c r="E37" s="203" t="e">
        <f>VLOOKUP("SB1",E7:E32,1,FALSE)</f>
        <v>#N/A</v>
      </c>
      <c r="F37" s="203" t="e">
        <f>VLOOKUP("SB1",F5:F32,1,FALSE)</f>
        <v>#N/A</v>
      </c>
      <c r="G37" s="203" t="e">
        <f>VLOOKUP("SB1",G7:G32,1,FALSE)</f>
        <v>#N/A</v>
      </c>
      <c r="H37" s="203" t="e">
        <f>VLOOKUP("SB1",H6:H32,1,FALSE)</f>
        <v>#N/A</v>
      </c>
      <c r="I37" s="203" t="e">
        <f>VLOOKUP("SB1",I5:I32,1,FALSE)</f>
        <v>#N/A</v>
      </c>
      <c r="J37" s="203" t="e">
        <f>VLOOKUP("SB1",J4:J32,1,FALSE)</f>
        <v>#N/A</v>
      </c>
      <c r="K37" s="203" t="e">
        <f>VLOOKUP("SB1",K7:K32,1,FALSE)</f>
        <v>#N/A</v>
      </c>
      <c r="L37" s="203" t="e">
        <f>VLOOKUP("SB1",L7:L32,1,FALSE)</f>
        <v>#N/A</v>
      </c>
      <c r="M37" s="203" t="e">
        <f>VLOOKUP("SB1",M5:M32,1,FALSE)</f>
        <v>#N/A</v>
      </c>
      <c r="N37" s="203" t="e">
        <f>VLOOKUP("SB1",N7:N32,1,FALSE)</f>
        <v>#N/A</v>
      </c>
      <c r="O37" s="203" t="e">
        <f>VLOOKUP("SB1",O8:O32,1,FALSE)</f>
        <v>#N/A</v>
      </c>
      <c r="P37" s="203" t="e">
        <f>VLOOKUP("SB1",P7:P32,1,FALSE)</f>
        <v>#N/A</v>
      </c>
      <c r="Q37" s="203" t="e">
        <f>VLOOKUP("SB1",Q5:Q32,1,FALSE)</f>
        <v>#N/A</v>
      </c>
      <c r="R37" s="203" t="e">
        <f>VLOOKUP("SB1",R5:R32,1,FALSE)</f>
        <v>#N/A</v>
      </c>
      <c r="S37" s="203" t="e">
        <f>VLOOKUP("SB1",S7:S32,1,FALSE)</f>
        <v>#N/A</v>
      </c>
      <c r="T37" s="203" t="e">
        <f>VLOOKUP("SB1",T5:T32,1,FALSE)</f>
        <v>#N/A</v>
      </c>
      <c r="U37" s="203" t="e">
        <f>VLOOKUP("SB1",U5:U32,1,FALSE)</f>
        <v>#N/A</v>
      </c>
      <c r="V37" s="203" t="e">
        <f>VLOOKUP("SB1",V6:V32,1,FALSE)</f>
        <v>#N/A</v>
      </c>
      <c r="W37" s="203" t="e">
        <f>VLOOKUP("SB1",W5:W32,1,FALSE)</f>
        <v>#N/A</v>
      </c>
      <c r="X37" s="203" t="e">
        <f>VLOOKUP("SB1",X5:X32,1,FALSE)</f>
        <v>#N/A</v>
      </c>
      <c r="Y37" s="203" t="e">
        <f>VLOOKUP("SB1",Y5:Y32,1,FALSE)</f>
        <v>#N/A</v>
      </c>
      <c r="Z37" s="203" t="e">
        <f>VLOOKUP("SB1",Z5:Z32,1,FALSE)</f>
        <v>#N/A</v>
      </c>
      <c r="AA37" s="203" t="e">
        <f>VLOOKUP("SB1",AA5:AA32,1,FALSE)</f>
        <v>#N/A</v>
      </c>
      <c r="AB37" s="203" t="str">
        <f>VLOOKUP("SB1",AB5:AB32,1,FALSE)</f>
        <v>SB1</v>
      </c>
      <c r="AC37" s="203" t="str">
        <f>VLOOKUP("SB1",AC5:AC32,1,FALSE)</f>
        <v>SB1</v>
      </c>
      <c r="AD37" s="203" t="str">
        <f>VLOOKUP("SB1",AD5:AD32,1,FALSE)</f>
        <v>SB1</v>
      </c>
      <c r="AE37" s="203" t="str">
        <f>VLOOKUP("SB1",AE5:AE32,1,FALSE)</f>
        <v>SB1</v>
      </c>
      <c r="AF37" s="203" t="str">
        <f>VLOOKUP("SB1",AF5:AF32,1,FALSE)</f>
        <v>SB1</v>
      </c>
      <c r="AG37" s="203" t="e">
        <f>VLOOKUP("SB1",AG5:AG32,1,FALSE)</f>
        <v>#N/A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7" t="s">
        <v>56</v>
      </c>
      <c r="C38" s="203" t="e">
        <f>VLOOKUP("SB2",C5:C32,1,FALSE)</f>
        <v>#N/A</v>
      </c>
      <c r="D38" s="203" t="e">
        <f>VLOOKUP("SB2",D5:D32,1,FALSE)</f>
        <v>#N/A</v>
      </c>
      <c r="E38" s="203" t="e">
        <f>VLOOKUP("SB2",E7:E32,1,FALSE)</f>
        <v>#N/A</v>
      </c>
      <c r="F38" s="203" t="str">
        <f>VLOOKUP("SB2",F5:F32,1,FALSE)</f>
        <v>SB2</v>
      </c>
      <c r="G38" s="203" t="str">
        <f>VLOOKUP("SB2",G7:G32,1,FALSE)</f>
        <v>SB2</v>
      </c>
      <c r="H38" s="203" t="str">
        <f>VLOOKUP("SB2",H6:H32,1,FALSE)</f>
        <v>SB2</v>
      </c>
      <c r="I38" s="203" t="str">
        <f>VLOOKUP("SB2",I5:I32,1,FALSE)</f>
        <v>SB2</v>
      </c>
      <c r="J38" s="203" t="str">
        <f>VLOOKUP("SB2",J4:J32,1,FALSE)</f>
        <v>SB2</v>
      </c>
      <c r="K38" s="203" t="e">
        <f>VLOOKUP("SB2",K7:K32,1,FALSE)</f>
        <v>#N/A</v>
      </c>
      <c r="L38" s="203" t="e">
        <f>VLOOKUP("SB2",L7:L32,1,FALSE)</f>
        <v>#N/A</v>
      </c>
      <c r="M38" s="203" t="str">
        <f>VLOOKUP("SB2",M5:M32,1,FALSE)</f>
        <v>SB2</v>
      </c>
      <c r="N38" s="203" t="str">
        <f>VLOOKUP("SB2",N7:N32,1,FALSE)</f>
        <v>SB2</v>
      </c>
      <c r="O38" s="203" t="str">
        <f>VLOOKUP("SB2",O6:O32,1,FALSE)</f>
        <v>SB2</v>
      </c>
      <c r="P38" s="203" t="str">
        <f>VLOOKUP("SB2",P7:P32,1,FALSE)</f>
        <v>SB2</v>
      </c>
      <c r="Q38" s="203" t="str">
        <f>VLOOKUP("SB2",Q5:Q32,1,FALSE)</f>
        <v>SB2</v>
      </c>
      <c r="R38" s="203" t="e">
        <f>VLOOKUP("SB2",R5:R32,1,FALSE)</f>
        <v>#N/A</v>
      </c>
      <c r="S38" s="203" t="e">
        <f>VLOOKUP("SB2",S7:S32,1,FALSE)</f>
        <v>#N/A</v>
      </c>
      <c r="T38" s="203" t="str">
        <f>VLOOKUP("SB2",T5:T32,1,FALSE)</f>
        <v>SB2</v>
      </c>
      <c r="U38" s="203" t="str">
        <f>VLOOKUP("SB2",U5:U32,1,FALSE)</f>
        <v>SB2</v>
      </c>
      <c r="V38" s="203" t="str">
        <f>VLOOKUP("SB2",V6:V32,1,FALSE)</f>
        <v>SB2</v>
      </c>
      <c r="W38" s="203" t="str">
        <f>VLOOKUP("SB2",W5:W32,1,FALSE)</f>
        <v>SB2</v>
      </c>
      <c r="X38" s="203" t="str">
        <f>VLOOKUP("SB2",X5:X32,1,FALSE)</f>
        <v>SB2</v>
      </c>
      <c r="Y38" s="203" t="e">
        <f>VLOOKUP("SB2",Y5:Y32,1,FALSE)</f>
        <v>#N/A</v>
      </c>
      <c r="Z38" s="203" t="e">
        <f>VLOOKUP("SB2",Z5:Z32,1,FALSE)</f>
        <v>#N/A</v>
      </c>
      <c r="AA38" s="203" t="str">
        <f>VLOOKUP("SB2",AA5:AA32,1,FALSE)</f>
        <v>SB2</v>
      </c>
      <c r="AB38" s="203" t="str">
        <f>VLOOKUP("SB2",AB5:AB32,1,FALSE)</f>
        <v>SB2</v>
      </c>
      <c r="AC38" s="203" t="str">
        <f>VLOOKUP("SB2",AC5:AC32,1,FALSE)</f>
        <v>SB2</v>
      </c>
      <c r="AD38" s="203" t="str">
        <f>VLOOKUP("SB2",AD5:AD32,1,FALSE)</f>
        <v>SB2</v>
      </c>
      <c r="AE38" s="203" t="str">
        <f>VLOOKUP("SB2",AE5:AE32,1,FALSE)</f>
        <v>SB2</v>
      </c>
      <c r="AF38" s="203" t="str">
        <f>VLOOKUP("SB2",AF5:AF32,1,FALSE)</f>
        <v>SB2</v>
      </c>
      <c r="AG38" s="203" t="str">
        <f>VLOOKUP("SB2",AG5:AG32,1,FALSE)</f>
        <v>SB2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  <row r="39" ht="19.5" customHeight="1" spans="1:68">
      <c r="A39" s="19"/>
      <c r="B39" s="208" t="s">
        <v>62</v>
      </c>
      <c r="C39" s="203" t="str">
        <f>VLOOKUP("AE",C5:C32,1,FALSE)</f>
        <v>AE</v>
      </c>
      <c r="D39" s="203" t="str">
        <f>VLOOKUP("AE",D5:D32,1,FALSE)</f>
        <v>AE</v>
      </c>
      <c r="E39" s="203" t="str">
        <f>VLOOKUP("AE",E6:E32,1,FALSE)</f>
        <v>AE</v>
      </c>
      <c r="F39" s="203" t="str">
        <f>VLOOKUP("AE",F5:F32,1,FALSE)</f>
        <v>AE</v>
      </c>
      <c r="G39" s="203" t="str">
        <f>VLOOKUP("AE",G7:G32,1,FALSE)</f>
        <v>AE</v>
      </c>
      <c r="H39" s="203" t="str">
        <f>VLOOKUP("AE",H6:H32,1,FALSE)</f>
        <v>AE</v>
      </c>
      <c r="I39" s="203" t="str">
        <f>VLOOKUP("AE",I5:I32,1,FALSE)</f>
        <v>AE</v>
      </c>
      <c r="J39" s="203" t="str">
        <f>VLOOKUP("AE",J4:J32,1,FALSE)</f>
        <v>AE</v>
      </c>
      <c r="K39" s="203" t="str">
        <f>VLOOKUP("AE",K7:K32,1,FALSE)</f>
        <v>AE</v>
      </c>
      <c r="L39" s="203" t="str">
        <f>VLOOKUP("AE",L7:L32,1,FALSE)</f>
        <v>AE</v>
      </c>
      <c r="M39" s="203" t="str">
        <f>VLOOKUP("AE",M5:M32,1,FALSE)</f>
        <v>AE</v>
      </c>
      <c r="N39" s="203" t="str">
        <f>VLOOKUP("AE",N7:N32,1,FALSE)</f>
        <v>AE</v>
      </c>
      <c r="O39" s="203" t="str">
        <f>VLOOKUP("AE",O6:O32,1,FALSE)</f>
        <v>AE</v>
      </c>
      <c r="P39" s="203" t="str">
        <f>VLOOKUP("AE",P7:P32,1,FALSE)</f>
        <v>AE</v>
      </c>
      <c r="Q39" s="203" t="str">
        <f>VLOOKUP("AE",Q5:Q32,1,FALSE)</f>
        <v>AE</v>
      </c>
      <c r="R39" s="203" t="str">
        <f>VLOOKUP("AE",R5:R32,1,FALSE)</f>
        <v>AE</v>
      </c>
      <c r="S39" s="203" t="str">
        <f>VLOOKUP("AE",S7:S32,1,FALSE)</f>
        <v>AE</v>
      </c>
      <c r="T39" s="203" t="str">
        <f>VLOOKUP("AE",T5:T32,1,FALSE)</f>
        <v>AE</v>
      </c>
      <c r="U39" s="203" t="str">
        <f>VLOOKUP("AE",U5:U32,1,FALSE)</f>
        <v>AE</v>
      </c>
      <c r="V39" s="203" t="str">
        <f>VLOOKUP("AE",V6:V32,1,FALSE)</f>
        <v>AE</v>
      </c>
      <c r="W39" s="203" t="str">
        <f>VLOOKUP("AE",W5:W32,1,FALSE)</f>
        <v>AE</v>
      </c>
      <c r="X39" s="203" t="str">
        <f>VLOOKUP("AE",X5:X32,1,FALSE)</f>
        <v>AE</v>
      </c>
      <c r="Y39" s="203" t="str">
        <f>VLOOKUP("AE",Y5:Y32,1,FALSE)</f>
        <v>AE</v>
      </c>
      <c r="Z39" s="203" t="str">
        <f>VLOOKUP("AE",Z5:Z32,1,FALSE)</f>
        <v>AE</v>
      </c>
      <c r="AA39" s="203" t="str">
        <f>VLOOKUP("AE",AA5:AA32,1,FALSE)</f>
        <v>AE</v>
      </c>
      <c r="AB39" s="203" t="str">
        <f>VLOOKUP("AE",AB5:AB32,1,FALSE)</f>
        <v>AE</v>
      </c>
      <c r="AC39" s="203" t="str">
        <f>VLOOKUP("AE",AC5:AC32,1,FALSE)</f>
        <v>AE</v>
      </c>
      <c r="AD39" s="203" t="str">
        <f>VLOOKUP("AE",AD5:AD32,1,FALSE)</f>
        <v>AE</v>
      </c>
      <c r="AE39" s="203" t="str">
        <f>VLOOKUP("AE",AE5:AE32,1,FALSE)</f>
        <v>AE</v>
      </c>
      <c r="AF39" s="203" t="str">
        <f>VLOOKUP("AE",AF5:AF32,1,FALSE)</f>
        <v>AE</v>
      </c>
      <c r="AG39" s="203" t="str">
        <f>VLOOKUP("AE",AG5:AG32,1,FALSE)</f>
        <v>AE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</sheetData>
  <mergeCells count="1">
    <mergeCell ref="C1:S1"/>
  </mergeCells>
  <conditionalFormatting sqref="S2:X32 Z2:Z32 C3:C6 D3:R32 Y3:Y32 AA3:AG32 C8:C9 C11:C17 C19:C32">
    <cfRule type="expression" dxfId="135" priority="37">
      <formula>WEEKDAY(S$3,2)&gt;5</formula>
    </cfRule>
  </conditionalFormatting>
  <conditionalFormatting sqref="J4:J39 AA4:AA39 C5:C6 D5:I39 K5:Z39 AB5:AG39 C8:C9 C11:C17 C19:C39">
    <cfRule type="cellIs" dxfId="136" priority="22" operator="equal">
      <formula>"B"</formula>
    </cfRule>
    <cfRule type="cellIs" dxfId="136" priority="23" operator="equal">
      <formula>"AL"</formula>
    </cfRule>
    <cfRule type="cellIs" dxfId="137" priority="24" operator="equal">
      <formula>"DM"</formula>
    </cfRule>
    <cfRule type="cellIs" dxfId="138" priority="25" operator="equal">
      <formula>"CS1"</formula>
    </cfRule>
    <cfRule type="cellIs" dxfId="139" priority="26" operator="equal">
      <formula>"CS2"</formula>
    </cfRule>
    <cfRule type="cellIs" dxfId="140" priority="27" operator="equal">
      <formula>"SB1"</formula>
    </cfRule>
    <cfRule type="cellIs" dxfId="141" priority="28" operator="equal">
      <formula>"SB2"</formula>
    </cfRule>
    <cfRule type="cellIs" dxfId="142" priority="29" operator="equal">
      <formula>"AE"</formula>
    </cfRule>
  </conditionalFormatting>
  <conditionalFormatting sqref="J4:J32 AA4:AA32 C5:C6 D5:I32 K5:Z32 AB5:AG32 C8:C9 C11:C17 C19:C32">
    <cfRule type="cellIs" dxfId="136" priority="31" operator="equal">
      <formula>"DB"</formula>
    </cfRule>
    <cfRule type="containsText" dxfId="143" priority="32" operator="between" text="$AM">
      <formula>NOT(ISERROR(SEARCH("$AM",C4)))</formula>
    </cfRule>
    <cfRule type="containsText" dxfId="144" priority="33" operator="between" text="$PM">
      <formula>NOT(ISERROR(SEARCH("$PM",C4)))</formula>
    </cfRule>
    <cfRule type="containsText" dxfId="145" priority="34" operator="between" text="$L">
      <formula>NOT(ISERROR(SEARCH("$L",C4)))</formula>
    </cfRule>
    <cfRule type="containsText" dxfId="146" priority="35" operator="between" text="$BTP">
      <formula>NOT(ISERROR(SEARCH("$BTP",C4)))</formula>
    </cfRule>
    <cfRule type="containsText" dxfId="147" priority="36" operator="between" text="$M">
      <formula>NOT(ISERROR(SEARCH("$M",C4)))</formula>
    </cfRule>
    <cfRule type="containsText" dxfId="148" priority="38" operator="between" text="$N">
      <formula>NOT(ISERROR(SEARCH("$N",C4)))</formula>
    </cfRule>
    <cfRule type="containsText" dxfId="149" priority="39" operator="between" text="$FC">
      <formula>NOT(ISERROR(SEARCH("$FC",C4)))</formula>
    </cfRule>
    <cfRule type="containsText" dxfId="150" priority="40" operator="between" text="OAL">
      <formula>NOT(ISERROR(SEARCH("OAL",C4)))</formula>
    </cfRule>
    <cfRule type="containsText" dxfId="151" priority="41" operator="between" text="S+">
      <formula>NOT(ISERROR(SEARCH("S+",C4)))</formula>
    </cfRule>
    <cfRule type="containsText" dxfId="152" priority="42" operator="between" text="EX-D">
      <formula>NOT(ISERROR(SEARCH("EX-D",C4)))</formula>
    </cfRule>
  </conditionalFormatting>
  <conditionalFormatting sqref="J4:J30 C5:C6 D5:I30 K5:N30 O5:O21 P5:Q30 R5:R9 S5:S31 T5:U30 V5:V8 W5:AG30 C8:C9 V10:V30 C11:C17 R11:R30 C19:C30 O23:O30">
    <cfRule type="containsText" dxfId="153" priority="43" operator="between" text="VACC">
      <formula>NOT(ISERROR(SEARCH("VACC",C4)))</formula>
    </cfRule>
  </conditionalFormatting>
  <conditionalFormatting sqref="BO5:BP32">
    <cfRule type="cellIs" dxfId="154" priority="30" operator="lessThan">
      <formula>1</formula>
    </cfRule>
  </conditionalFormatting>
  <conditionalFormatting sqref="C7 W20">
    <cfRule type="cellIs" dxfId="136" priority="1" operator="equal">
      <formula>"B"</formula>
    </cfRule>
    <cfRule type="cellIs" dxfId="136" priority="2" operator="equal">
      <formula>"AL"</formula>
    </cfRule>
    <cfRule type="cellIs" dxfId="137" priority="3" operator="equal">
      <formula>"DM"</formula>
    </cfRule>
    <cfRule type="cellIs" dxfId="138" priority="4" operator="equal">
      <formula>"CS1"</formula>
    </cfRule>
    <cfRule type="cellIs" dxfId="139" priority="5" operator="equal">
      <formula>"CS2"</formula>
    </cfRule>
    <cfRule type="cellIs" dxfId="140" priority="6" operator="equal">
      <formula>"SB1"</formula>
    </cfRule>
    <cfRule type="cellIs" dxfId="141" priority="7" operator="equal">
      <formula>"SB2"</formula>
    </cfRule>
    <cfRule type="cellIs" dxfId="142" priority="8" operator="equal">
      <formula>"AE"</formula>
    </cfRule>
    <cfRule type="containsText" dxfId="153" priority="9" operator="between" text="VACC">
      <formula>NOT(ISERROR(SEARCH("VACC",C7)))</formula>
    </cfRule>
    <cfRule type="cellIs" dxfId="136" priority="10" operator="equal">
      <formula>"DB"</formula>
    </cfRule>
    <cfRule type="containsText" dxfId="143" priority="11" operator="between" text="$AM">
      <formula>NOT(ISERROR(SEARCH("$AM",C7)))</formula>
    </cfRule>
    <cfRule type="containsText" dxfId="144" priority="12" operator="between" text="$PM">
      <formula>NOT(ISERROR(SEARCH("$PM",C7)))</formula>
    </cfRule>
    <cfRule type="containsText" dxfId="145" priority="13" operator="between" text="$L">
      <formula>NOT(ISERROR(SEARCH("$L",C7)))</formula>
    </cfRule>
    <cfRule type="containsText" dxfId="146" priority="14" operator="between" text="$BTP">
      <formula>NOT(ISERROR(SEARCH("$BTP",C7)))</formula>
    </cfRule>
    <cfRule type="containsText" dxfId="147" priority="15" operator="between" text="$M">
      <formula>NOT(ISERROR(SEARCH("$M",C7)))</formula>
    </cfRule>
    <cfRule type="containsText" dxfId="148" priority="16" operator="between" text="$N">
      <formula>NOT(ISERROR(SEARCH("$N",C7)))</formula>
    </cfRule>
    <cfRule type="containsText" dxfId="149" priority="17" operator="between" text="$FC">
      <formula>NOT(ISERROR(SEARCH("$FC",C7)))</formula>
    </cfRule>
    <cfRule type="containsText" dxfId="150" priority="18" operator="between" text="OAL">
      <formula>NOT(ISERROR(SEARCH("OAL",C7)))</formula>
    </cfRule>
    <cfRule type="containsText" dxfId="151" priority="19" operator="between" text="S+">
      <formula>NOT(ISERROR(SEARCH("S+",C7)))</formula>
    </cfRule>
    <cfRule type="containsText" dxfId="152" priority="20" operator="between" text="EX-D">
      <formula>NOT(ISERROR(SEARCH("EX-D",C7)))</formula>
    </cfRule>
    <cfRule type="expression" dxfId="135" priority="21">
      <formula>WEEKDAY(#REF!,2)&gt;5</formula>
    </cfRule>
  </conditionalFormatting>
  <dataValidations count="2">
    <dataValidation type="list" allowBlank="1" sqref="C5:G5 I5:O5 Q5:AG5 C6 E6 G6:AG6 C7:H7 J7:K7 M7:P7 R7:T7 V7 Y7:AA7 AC7:AG7 C8:AG8 C9:O9 T9:U9 Y9:Z9 AB9:AG9 D10:E10 G10:J10 L10:O10 T10 V10:Z10 AD10 AF10:AG10 C11:D11 F11:P11 S11:AC11 AE11:AG11 C12:E12 G12:AA12 AC12:AG12 C13:F13 H13:K13 M13:O13 Q13 S13:T13 Y13:AA13 AE13:AG13 C14:H14 J14:U14 X14:Z14 AB14 AD14 AF14:AG14 C15:E15 H15:U15 W15:Z15 AB15:AC15 AE15:AG15 C16:F16 H16 J16 L16:Q16 S16:T16 V16 Z16:AA16 AD16:AG16 C17 E17 G17:H17 J17:U17 W17:AC17 AE17:AG17 D18:G18 I18:T18 V18:W18 Y18:AF18 C19:K19 M19 P19:R19 T19:U19 W19:AD19 AF19:AG19 C20:T20 V20:Y20 AA20:AG20 C21:J21 L21:AG21 G22 I22:K22 M22:P22 R22:Y22 AA22:AB22 G23:Q23 S23:T23 V23:AB23 AD23 C24:D24 F24:T24 V24 X24 Z24:AA24 C25:J25 L25:Z25 G26:H26 J26:K26 Z26:AB26 AD26:AG26 G27:K27 Z27:AD27 AF27 Z28 AC28 AE28:AF28 Z29:AC29 AE29:AG29 C30:Q30 Z30:AG30 C31:R31 T31:W31 Y31:AG31 C32:AG32 C26:C29 W26:W30 G28:H29 M26:Q29 AF22:AG23 J28:K29 Q9:R10 S26:U30 AC24:AG25 C22:E23" showDropDown="1">
      <formula1>'Setting key Duty'!$B$7:$B$56</formula1>
    </dataValidation>
    <dataValidation type="list" allowBlank="1" sqref="C33:AG39" showDropDown="1">
      <formula1>'Setting key Duty'!$B$7:$B$23</formula1>
    </dataValidation>
  </dataValidations>
  <pageMargins left="0.75" right="0.75" top="1" bottom="1" header="0.5" footer="0.5"/>
  <headerFooter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P36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30" width="9.24761904761905" customWidth="1"/>
    <col min="31" max="31" width="10.5047619047619" customWidth="1"/>
    <col min="32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0</v>
      </c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/>
      <c r="D2" s="132" t="s">
        <v>659</v>
      </c>
      <c r="E2" s="131"/>
      <c r="F2" s="131" t="s">
        <v>723</v>
      </c>
      <c r="G2" s="131"/>
      <c r="H2" s="131" t="s">
        <v>660</v>
      </c>
      <c r="I2" s="131"/>
      <c r="J2" s="131"/>
      <c r="K2" s="131" t="s">
        <v>724</v>
      </c>
      <c r="L2" s="131" t="s">
        <v>661</v>
      </c>
      <c r="M2" s="131"/>
      <c r="N2" s="131" t="s">
        <v>663</v>
      </c>
      <c r="O2" s="131"/>
      <c r="P2" s="131"/>
      <c r="Q2" s="131"/>
      <c r="R2" s="131"/>
      <c r="S2" s="131"/>
      <c r="T2" s="131" t="s">
        <v>725</v>
      </c>
      <c r="U2" s="131"/>
      <c r="V2" s="132" t="s">
        <v>662</v>
      </c>
      <c r="W2" s="131"/>
      <c r="X2" s="131"/>
      <c r="Y2" s="132"/>
      <c r="Z2" s="131"/>
      <c r="AA2" s="131"/>
      <c r="AB2" s="131" t="s">
        <v>726</v>
      </c>
      <c r="AC2" s="131"/>
      <c r="AD2" s="131"/>
      <c r="AE2" s="131"/>
      <c r="AF2" s="131"/>
      <c r="AG2" s="131" t="s">
        <v>666</v>
      </c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45200</v>
      </c>
      <c r="D3" s="140">
        <f>C3+1</f>
        <v>45201</v>
      </c>
      <c r="E3" s="140">
        <f>D3+1</f>
        <v>45202</v>
      </c>
      <c r="F3" s="140">
        <f>E3+1</f>
        <v>45203</v>
      </c>
      <c r="G3" s="140">
        <f>F3+1</f>
        <v>45204</v>
      </c>
      <c r="H3" s="140">
        <f>G3+1</f>
        <v>45205</v>
      </c>
      <c r="I3" s="140">
        <f>H3+1</f>
        <v>45206</v>
      </c>
      <c r="J3" s="140">
        <f>I3+1</f>
        <v>45207</v>
      </c>
      <c r="K3" s="140">
        <f>J3+1</f>
        <v>45208</v>
      </c>
      <c r="L3" s="140">
        <f>K3+1</f>
        <v>45209</v>
      </c>
      <c r="M3" s="140">
        <f>L3+1</f>
        <v>45210</v>
      </c>
      <c r="N3" s="140">
        <f>M3+1</f>
        <v>45211</v>
      </c>
      <c r="O3" s="140">
        <f>N3+1</f>
        <v>45212</v>
      </c>
      <c r="P3" s="140">
        <f>O3+1</f>
        <v>45213</v>
      </c>
      <c r="Q3" s="140">
        <f>P3+1</f>
        <v>45214</v>
      </c>
      <c r="R3" s="140">
        <f>Q3+1</f>
        <v>45215</v>
      </c>
      <c r="S3" s="140">
        <f>R3+1</f>
        <v>45216</v>
      </c>
      <c r="T3" s="140">
        <f>S3+1</f>
        <v>45217</v>
      </c>
      <c r="U3" s="140">
        <f>T3+1</f>
        <v>45218</v>
      </c>
      <c r="V3" s="140">
        <f>U3+1</f>
        <v>45219</v>
      </c>
      <c r="W3" s="140">
        <f>V3+1</f>
        <v>45220</v>
      </c>
      <c r="X3" s="140">
        <f>W3+1</f>
        <v>45221</v>
      </c>
      <c r="Y3" s="140">
        <f>X3+1</f>
        <v>45222</v>
      </c>
      <c r="Z3" s="140">
        <f>Y3+1</f>
        <v>45223</v>
      </c>
      <c r="AA3" s="140">
        <f>Z3+1</f>
        <v>45224</v>
      </c>
      <c r="AB3" s="140">
        <f>AA3+1</f>
        <v>45225</v>
      </c>
      <c r="AC3" s="140">
        <f>AB3+1</f>
        <v>45226</v>
      </c>
      <c r="AD3" s="140">
        <f>AC3+1</f>
        <v>45227</v>
      </c>
      <c r="AE3" s="140">
        <f>AD3+1</f>
        <v>45228</v>
      </c>
      <c r="AF3" s="140">
        <f>AE3+1</f>
        <v>45229</v>
      </c>
      <c r="AG3" s="140">
        <f>AF3+1</f>
        <v>45230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Sun</v>
      </c>
      <c r="D4" s="147" t="str">
        <f>TEXT(D3,"ddd")</f>
        <v>Mon</v>
      </c>
      <c r="E4" s="147" t="str">
        <f>TEXT(E3,"ddd")</f>
        <v>Tue</v>
      </c>
      <c r="F4" s="147" t="str">
        <f>TEXT(F3,"ddd")</f>
        <v>Wed</v>
      </c>
      <c r="G4" s="147" t="str">
        <f>TEXT(G3,"ddd")</f>
        <v>Thu</v>
      </c>
      <c r="H4" s="147" t="str">
        <f>TEXT(H3,"ddd")</f>
        <v>Fri</v>
      </c>
      <c r="I4" s="147" t="str">
        <f>TEXT(I3,"ddd")</f>
        <v>Sat</v>
      </c>
      <c r="J4" s="147" t="str">
        <f>TEXT(J3,"ddd")</f>
        <v>Sun</v>
      </c>
      <c r="K4" s="147" t="str">
        <f>TEXT(K3,"ddd")</f>
        <v>Mon</v>
      </c>
      <c r="L4" s="147" t="str">
        <f>TEXT(L3,"ddd")</f>
        <v>Tue</v>
      </c>
      <c r="M4" s="147" t="str">
        <f>TEXT(M3,"ddd")</f>
        <v>Wed</v>
      </c>
      <c r="N4" s="147" t="str">
        <f>TEXT(N3,"ddd")</f>
        <v>Thu</v>
      </c>
      <c r="O4" s="147" t="str">
        <f>TEXT(O3,"ddd")</f>
        <v>Fri</v>
      </c>
      <c r="P4" s="147" t="str">
        <f>TEXT(P3,"ddd")</f>
        <v>Sat</v>
      </c>
      <c r="Q4" s="147" t="str">
        <f>TEXT(Q3,"ddd")</f>
        <v>Sun</v>
      </c>
      <c r="R4" s="147" t="str">
        <f>TEXT(R3,"ddd")</f>
        <v>Mon</v>
      </c>
      <c r="S4" s="147" t="str">
        <f>TEXT(S3,"ddd")</f>
        <v>Tue</v>
      </c>
      <c r="T4" s="147" t="str">
        <f>TEXT(T3,"ddd")</f>
        <v>Wed</v>
      </c>
      <c r="U4" s="147" t="str">
        <f>TEXT(U3,"ddd")</f>
        <v>Thu</v>
      </c>
      <c r="V4" s="147" t="str">
        <f>TEXT(V3,"ddd")</f>
        <v>Fri</v>
      </c>
      <c r="W4" s="147" t="str">
        <f>TEXT(W3,"ddd")</f>
        <v>Sat</v>
      </c>
      <c r="X4" s="147" t="str">
        <f>TEXT(X3,"ddd")</f>
        <v>Sun</v>
      </c>
      <c r="Y4" s="147" t="str">
        <f>TEXT(Y3,"ddd")</f>
        <v>Mon</v>
      </c>
      <c r="Z4" s="147" t="str">
        <f>TEXT(Z3,"ddd")</f>
        <v>Tue</v>
      </c>
      <c r="AA4" s="147" t="str">
        <f>TEXT(AA3,"ddd")</f>
        <v>Wed</v>
      </c>
      <c r="AB4" s="147" t="str">
        <f>TEXT(AB3,"ddd")</f>
        <v>Thu</v>
      </c>
      <c r="AC4" s="147" t="str">
        <f>TEXT(AC3,"ddd")</f>
        <v>Fri</v>
      </c>
      <c r="AD4" s="147" t="str">
        <f>TEXT(AD3,"ddd")</f>
        <v>Sat</v>
      </c>
      <c r="AE4" s="147" t="str">
        <f>TEXT(AE3,"ddd")</f>
        <v>Sun</v>
      </c>
      <c r="AF4" s="147" t="str">
        <f>TEXT(AF3,"ddd")</f>
        <v>Mon</v>
      </c>
      <c r="AG4" s="147" t="str">
        <f>TEXT(AG3,"ddd")</f>
        <v>Tue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14" t="s">
        <v>727</v>
      </c>
      <c r="C5" s="155" t="s">
        <v>212</v>
      </c>
      <c r="D5" s="155" t="s">
        <v>212</v>
      </c>
      <c r="E5" s="155" t="s">
        <v>212</v>
      </c>
      <c r="F5" s="155" t="s">
        <v>212</v>
      </c>
      <c r="G5" s="155" t="s">
        <v>212</v>
      </c>
      <c r="H5" s="155" t="s">
        <v>212</v>
      </c>
      <c r="I5" s="186" t="s">
        <v>120</v>
      </c>
      <c r="J5" s="155" t="s">
        <v>56</v>
      </c>
      <c r="K5" s="155"/>
      <c r="L5" s="155" t="s">
        <v>62</v>
      </c>
      <c r="M5" s="155"/>
      <c r="N5" s="155" t="s">
        <v>50</v>
      </c>
      <c r="O5" s="186"/>
      <c r="P5" s="155" t="s">
        <v>62</v>
      </c>
      <c r="Q5" s="155"/>
      <c r="R5" s="155"/>
      <c r="S5" s="155"/>
      <c r="T5" s="186" t="s">
        <v>120</v>
      </c>
      <c r="U5" s="155"/>
      <c r="V5" s="155" t="s">
        <v>56</v>
      </c>
      <c r="X5" s="186" t="s">
        <v>62</v>
      </c>
      <c r="Z5" s="155" t="s">
        <v>62</v>
      </c>
      <c r="AB5" s="186" t="s">
        <v>62</v>
      </c>
      <c r="AC5" s="186"/>
      <c r="AD5" s="155" t="s">
        <v>56</v>
      </c>
      <c r="AE5" s="186"/>
      <c r="AF5" s="186"/>
      <c r="AG5" s="155" t="s">
        <v>50</v>
      </c>
      <c r="AH5" s="157">
        <f>COUNTIF($C5:$AE5,AH$4)</f>
        <v>0</v>
      </c>
      <c r="AI5" s="158">
        <f>COUNTIF($C5:$AE5,AI$4)</f>
        <v>0</v>
      </c>
      <c r="AJ5" s="157">
        <f>COUNTIF($C5:$AE5,AJ$4)</f>
        <v>0</v>
      </c>
      <c r="AK5" s="159">
        <f>COUNTIF($C5:$AE5,AK$4)</f>
        <v>1</v>
      </c>
      <c r="AL5" s="159">
        <f>COUNTIF($C5:$AE5,AL$4)</f>
        <v>3</v>
      </c>
      <c r="AM5" s="159">
        <f>COUNTIF($C5:$AE5,AM$4)</f>
        <v>5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6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2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92" t="s">
        <v>728</v>
      </c>
      <c r="C6" s="155" t="s">
        <v>45</v>
      </c>
      <c r="E6" s="155" t="s">
        <v>50</v>
      </c>
      <c r="F6" s="186"/>
      <c r="G6" s="155" t="s">
        <v>56</v>
      </c>
      <c r="H6" s="166" t="s">
        <v>565</v>
      </c>
      <c r="I6" s="155"/>
      <c r="J6" s="155" t="s">
        <v>50</v>
      </c>
      <c r="K6" s="155"/>
      <c r="L6" s="155" t="s">
        <v>339</v>
      </c>
      <c r="M6" s="155" t="s">
        <v>339</v>
      </c>
      <c r="N6" s="155" t="s">
        <v>339</v>
      </c>
      <c r="O6" s="155" t="s">
        <v>56</v>
      </c>
      <c r="P6" s="155"/>
      <c r="Q6" s="155" t="s">
        <v>56</v>
      </c>
      <c r="R6" s="155"/>
      <c r="S6" s="155" t="s">
        <v>50</v>
      </c>
      <c r="T6" s="186"/>
      <c r="U6" s="155"/>
      <c r="V6" s="186" t="s">
        <v>45</v>
      </c>
      <c r="W6" s="155"/>
      <c r="X6" s="155" t="s">
        <v>56</v>
      </c>
      <c r="Y6" s="155"/>
      <c r="Z6" s="155" t="s">
        <v>339</v>
      </c>
      <c r="AA6" s="155" t="s">
        <v>339</v>
      </c>
      <c r="AB6" s="155" t="s">
        <v>339</v>
      </c>
      <c r="AC6" s="186" t="s">
        <v>44</v>
      </c>
      <c r="AD6" s="186"/>
      <c r="AE6" s="186" t="s">
        <v>44</v>
      </c>
      <c r="AF6" s="155"/>
      <c r="AG6" s="186"/>
      <c r="AH6" s="157">
        <f>COUNTIF($C6:$AE6,AH$4)</f>
        <v>0</v>
      </c>
      <c r="AI6" s="158">
        <f>COUNTIF($C6:$AE6,AI$4)</f>
        <v>2</v>
      </c>
      <c r="AJ6" s="157">
        <f>COUNTIF($C6:$AE6,AJ$4)</f>
        <v>2</v>
      </c>
      <c r="AK6" s="159">
        <f>COUNTIF($C6:$AE6,AK$4)</f>
        <v>3</v>
      </c>
      <c r="AL6" s="159">
        <f>COUNTIF($C6:$AE6,AL$4)</f>
        <v>4</v>
      </c>
      <c r="AM6" s="159">
        <f>COUNTIF($C6:$AE6,AM$4)</f>
        <v>0</v>
      </c>
      <c r="AN6" s="159">
        <f>COUNTIF($C6:$AE6,AN$4)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7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COUNTIF(C6:AE6,"*BRT*")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COUNTIF($C6:$AE6,BM$4)</f>
        <v>0</v>
      </c>
      <c r="BN6" s="159">
        <f>COUNTIF($C6:$AE6,BN$4)</f>
        <v>0</v>
      </c>
      <c r="BO6" s="159">
        <f>COUNTIF($C6:$AE6,BO$4)</f>
        <v>0</v>
      </c>
      <c r="BP6" s="160"/>
    </row>
    <row r="7" ht="19.5" customHeight="1" spans="1:68">
      <c r="A7" s="19"/>
      <c r="B7" s="96" t="s">
        <v>668</v>
      </c>
      <c r="C7" s="155"/>
      <c r="D7" s="155" t="s">
        <v>47</v>
      </c>
      <c r="E7" s="155" t="s">
        <v>47</v>
      </c>
      <c r="G7" s="155"/>
      <c r="H7" s="155" t="s">
        <v>45</v>
      </c>
      <c r="I7" s="155"/>
      <c r="J7" s="155"/>
      <c r="K7" s="155"/>
      <c r="L7" s="155"/>
      <c r="M7" s="155"/>
      <c r="N7" s="155" t="s">
        <v>44</v>
      </c>
      <c r="P7" s="20"/>
      <c r="Q7" s="155" t="s">
        <v>48</v>
      </c>
      <c r="R7" s="155"/>
      <c r="S7" s="186" t="s">
        <v>45</v>
      </c>
      <c r="T7" s="155"/>
      <c r="U7" s="155" t="s">
        <v>48</v>
      </c>
      <c r="V7" s="15"/>
      <c r="W7" s="20"/>
      <c r="X7" s="155" t="s">
        <v>48</v>
      </c>
      <c r="Y7" s="155"/>
      <c r="Z7" s="186" t="s">
        <v>44</v>
      </c>
      <c r="AB7" s="186" t="s">
        <v>48</v>
      </c>
      <c r="AC7" s="155"/>
      <c r="AD7" s="155"/>
      <c r="AE7" s="155"/>
      <c r="AF7" s="155"/>
      <c r="AG7" s="155" t="s">
        <v>42</v>
      </c>
      <c r="AH7" s="157">
        <f>COUNTIF($C7:$AE7,AH$4)</f>
        <v>4</v>
      </c>
      <c r="AI7" s="158">
        <f>COUNTIF($C7:$AE7,AI$4)</f>
        <v>2</v>
      </c>
      <c r="AJ7" s="157">
        <f>COUNTIF($C7:$AE7,AJ$4)</f>
        <v>2</v>
      </c>
      <c r="AK7" s="159">
        <f>COUNTIF($C7:$AE7,AK$4)</f>
        <v>0</v>
      </c>
      <c r="AL7" s="159">
        <f>COUNTIF($C7:$AE7,AL$4)</f>
        <v>0</v>
      </c>
      <c r="AM7" s="159">
        <f>COUNTIF($C7:$AE7,AM$4)</f>
        <v>0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8</v>
      </c>
      <c r="AV7" s="104">
        <f>BF7+BG7+BI7+BD7+BB7+AZ7+BK7</f>
        <v>0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0</v>
      </c>
      <c r="BJ7" s="159">
        <f>BI7*('Setting key Duty'!$I$12+'Setting key Duty'!$I$8)</f>
        <v>0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2</v>
      </c>
      <c r="BP7" s="160"/>
    </row>
    <row r="8" ht="54.75" customHeight="1" spans="1:68">
      <c r="A8" s="19"/>
      <c r="B8" s="14" t="s">
        <v>558</v>
      </c>
      <c r="C8" s="155" t="s">
        <v>44</v>
      </c>
      <c r="D8" s="186"/>
      <c r="E8" s="155"/>
      <c r="F8" s="155" t="s">
        <v>44</v>
      </c>
      <c r="H8" s="155" t="s">
        <v>50</v>
      </c>
      <c r="I8" s="155"/>
      <c r="J8" s="155"/>
      <c r="K8" s="620" t="s">
        <v>45</v>
      </c>
      <c r="M8" s="155" t="s">
        <v>50</v>
      </c>
      <c r="O8" s="20"/>
      <c r="P8" s="155" t="s">
        <v>45</v>
      </c>
      <c r="Q8" s="164"/>
      <c r="R8" s="155" t="s">
        <v>50</v>
      </c>
      <c r="S8" s="20"/>
      <c r="U8" s="186" t="s">
        <v>44</v>
      </c>
      <c r="V8" s="186"/>
      <c r="W8" s="186" t="s">
        <v>50</v>
      </c>
      <c r="X8" s="155"/>
      <c r="Z8" s="155" t="s">
        <v>586</v>
      </c>
      <c r="AA8" s="155" t="s">
        <v>50</v>
      </c>
      <c r="AC8" s="20"/>
      <c r="AD8" s="155"/>
      <c r="AE8" s="155" t="s">
        <v>45</v>
      </c>
      <c r="AF8" s="556"/>
      <c r="AG8" s="618" t="s">
        <v>44</v>
      </c>
      <c r="AH8" s="157">
        <f>COUNTIF($C8:$AE8,AH$4)</f>
        <v>0</v>
      </c>
      <c r="AI8" s="158">
        <f>COUNTIF($C8:$AE8,AI$4)</f>
        <v>3</v>
      </c>
      <c r="AJ8" s="157">
        <f>COUNTIF($C8:$AE8,AJ$4)</f>
        <v>3</v>
      </c>
      <c r="AK8" s="159">
        <f>COUNTIF($C8:$AE8,AK$4)</f>
        <v>5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11</v>
      </c>
      <c r="AV8" s="104">
        <f>BF8+BG8+BI8+BD8+BB8+AZ8+BK8</f>
        <v>1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1</v>
      </c>
      <c r="BJ8" s="159">
        <f>BI8*('Setting key Duty'!$I$12+'Setting key Duty'!$I$8)</f>
        <v>0.4375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19.5" customHeight="1" spans="1:68">
      <c r="A9" s="19"/>
      <c r="B9" s="101" t="s">
        <v>670</v>
      </c>
      <c r="C9" s="155"/>
      <c r="D9" s="155" t="s">
        <v>62</v>
      </c>
      <c r="E9" s="20"/>
      <c r="G9" s="155" t="s">
        <v>50</v>
      </c>
      <c r="H9" s="155"/>
      <c r="I9" s="155" t="s">
        <v>62</v>
      </c>
      <c r="J9" s="155"/>
      <c r="K9" s="155" t="s">
        <v>62</v>
      </c>
      <c r="L9" s="155"/>
      <c r="M9" s="155" t="s">
        <v>56</v>
      </c>
      <c r="N9" s="186"/>
      <c r="O9" s="155" t="s">
        <v>50</v>
      </c>
      <c r="P9" s="155"/>
      <c r="Q9" s="155"/>
      <c r="R9" s="575" t="s">
        <v>62</v>
      </c>
      <c r="S9" s="155"/>
      <c r="T9" s="155" t="s">
        <v>56</v>
      </c>
      <c r="U9" s="155"/>
      <c r="V9" s="186" t="s">
        <v>50</v>
      </c>
      <c r="W9" s="155"/>
      <c r="X9" s="155"/>
      <c r="Y9" s="155"/>
      <c r="Z9" s="155" t="s">
        <v>56</v>
      </c>
      <c r="AA9" s="155" t="s">
        <v>62</v>
      </c>
      <c r="AB9" s="155"/>
      <c r="AC9" s="155"/>
      <c r="AD9" s="186" t="s">
        <v>62</v>
      </c>
      <c r="AE9" s="186"/>
      <c r="AF9" s="155" t="s">
        <v>62</v>
      </c>
      <c r="AG9" s="618"/>
      <c r="AH9" s="157">
        <f>COUNTIF($C9:$AE9,AH$4)</f>
        <v>0</v>
      </c>
      <c r="AI9" s="158">
        <f>COUNTIF($C9:$AE9,AI$4)</f>
        <v>0</v>
      </c>
      <c r="AJ9" s="157">
        <f>COUNTIF($C9:$AE9,AJ$4)</f>
        <v>0</v>
      </c>
      <c r="AK9" s="159">
        <f>COUNTIF($C9:$AE9,AK$4)</f>
        <v>3</v>
      </c>
      <c r="AL9" s="159">
        <f>COUNTIF($C9:$AE9,AL$4)</f>
        <v>3</v>
      </c>
      <c r="AM9" s="159">
        <f>COUNTIF($C9:$AE9,AM$4)</f>
        <v>6</v>
      </c>
      <c r="AN9" s="159">
        <f>COUNTIF($C9:$AE9,AN$4)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9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0</v>
      </c>
      <c r="BP9" s="160"/>
    </row>
    <row r="10" ht="19.5" customHeight="1" spans="1:68">
      <c r="A10" s="19"/>
      <c r="B10" s="14" t="s">
        <v>389</v>
      </c>
      <c r="C10" s="155"/>
      <c r="D10" s="155"/>
      <c r="E10" s="155" t="s">
        <v>48</v>
      </c>
      <c r="F10" s="155"/>
      <c r="G10" s="155" t="s">
        <v>45</v>
      </c>
      <c r="H10" s="186"/>
      <c r="I10" s="155"/>
      <c r="J10" s="155"/>
      <c r="K10" s="155"/>
      <c r="L10" s="155" t="s">
        <v>48</v>
      </c>
      <c r="M10" s="155"/>
      <c r="N10" s="155" t="s">
        <v>45</v>
      </c>
      <c r="O10" s="155"/>
      <c r="P10" s="155"/>
      <c r="Q10" s="155"/>
      <c r="R10" s="155" t="s">
        <v>45</v>
      </c>
      <c r="S10" s="155"/>
      <c r="T10" s="155" t="s">
        <v>48</v>
      </c>
      <c r="U10" s="186"/>
      <c r="V10" s="155"/>
      <c r="W10" s="155"/>
      <c r="X10" s="155"/>
      <c r="Y10" s="155" t="s">
        <v>48</v>
      </c>
      <c r="Z10" s="155"/>
      <c r="AA10" s="186" t="s">
        <v>48</v>
      </c>
      <c r="AC10" s="186"/>
      <c r="AD10" s="155"/>
      <c r="AE10" s="155"/>
      <c r="AF10" s="155" t="s">
        <v>48</v>
      </c>
      <c r="AG10" s="155"/>
      <c r="AH10" s="157">
        <f>COUNTIF($C10:$AE10,AH$4)</f>
        <v>5</v>
      </c>
      <c r="AI10" s="158">
        <f>COUNTIF($C10:$AE10,AI$4)</f>
        <v>0</v>
      </c>
      <c r="AJ10" s="157">
        <f>COUNTIF($C10:$AE10,AJ$4)</f>
        <v>3</v>
      </c>
      <c r="AK10" s="159">
        <f>COUNTIF($C10:$AE10,AK$4)</f>
        <v>0</v>
      </c>
      <c r="AL10" s="159">
        <f>COUNTIF($C10:$AE10,AL$4)</f>
        <v>0</v>
      </c>
      <c r="AM10" s="159">
        <f>COUNTIF($C10:$AE10,AM$4)</f>
        <v>0</v>
      </c>
      <c r="AN10" s="159">
        <f>COUNTIF($C10:$AE10,AN$4)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8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14" t="s">
        <v>671</v>
      </c>
      <c r="C11" s="620"/>
      <c r="D11" s="155" t="s">
        <v>48</v>
      </c>
      <c r="E11" s="155"/>
      <c r="F11" s="155" t="s">
        <v>48</v>
      </c>
      <c r="G11" s="155"/>
      <c r="H11" s="155"/>
      <c r="I11" s="186" t="s">
        <v>44</v>
      </c>
      <c r="J11" s="155"/>
      <c r="K11" s="155" t="s">
        <v>44</v>
      </c>
      <c r="M11" s="164" t="s">
        <v>45</v>
      </c>
      <c r="O11" s="164" t="s">
        <v>48</v>
      </c>
      <c r="P11" s="155"/>
      <c r="Q11" s="155"/>
      <c r="R11" s="155" t="s">
        <v>48</v>
      </c>
      <c r="S11" s="20"/>
      <c r="T11" s="155" t="s">
        <v>44</v>
      </c>
      <c r="U11" s="20"/>
      <c r="W11" s="155" t="s">
        <v>45</v>
      </c>
      <c r="Y11" s="186"/>
      <c r="Z11" s="155"/>
      <c r="AA11" s="155" t="s">
        <v>45</v>
      </c>
      <c r="AB11" s="20"/>
      <c r="AC11" s="186" t="s">
        <v>45</v>
      </c>
      <c r="AD11" s="20"/>
      <c r="AE11" s="186" t="s">
        <v>48</v>
      </c>
      <c r="AF11" s="155"/>
      <c r="AG11" s="155"/>
      <c r="AH11" s="157">
        <f>COUNTIF($C11:$AE11,AH$4)</f>
        <v>5</v>
      </c>
      <c r="AI11" s="158">
        <f>COUNTIF($C11:$AE11,AI$4)</f>
        <v>3</v>
      </c>
      <c r="AJ11" s="157">
        <f>COUNTIF($C11:$AE11,AJ$4)</f>
        <v>4</v>
      </c>
      <c r="AK11" s="159">
        <f>COUNTIF($C11:$AE11,AK$4)</f>
        <v>0</v>
      </c>
      <c r="AL11" s="159">
        <f>COUNTIF($C11:$AE11,AL$4)</f>
        <v>0</v>
      </c>
      <c r="AM11" s="159">
        <f>COUNTIF($C11:$AE11,AM$4)</f>
        <v>0</v>
      </c>
      <c r="AN11" s="159">
        <f>COUNTIF($C11:$AE11,AN$4)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12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COUNTIF(C11:AE11,"*BRT*")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COUNTIF(AF11:AH11,"*$N*")</f>
        <v>0</v>
      </c>
      <c r="BG11" s="159">
        <f>COUNTIF(AF11:AH11,"*$PM*")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COUNTIF($C11:$AE11,BM$4)</f>
        <v>0</v>
      </c>
      <c r="BN11" s="159">
        <f>COUNTIF($C11:$AE11,BN$4)</f>
        <v>0</v>
      </c>
      <c r="BO11" s="159">
        <f>COUNTIF($C11:$AE11,BO$4)</f>
        <v>0</v>
      </c>
      <c r="BP11" s="160"/>
    </row>
    <row r="12" ht="19.5" customHeight="1" spans="1:68">
      <c r="A12" s="19"/>
      <c r="B12" s="14" t="s">
        <v>729</v>
      </c>
      <c r="C12" s="155"/>
      <c r="D12" s="155"/>
      <c r="E12" s="155"/>
      <c r="F12" s="155" t="s">
        <v>673</v>
      </c>
      <c r="G12" s="155"/>
      <c r="H12" s="155" t="s">
        <v>44</v>
      </c>
      <c r="I12" s="155"/>
      <c r="J12" s="155"/>
      <c r="K12" s="20"/>
      <c r="L12" s="155" t="s">
        <v>681</v>
      </c>
      <c r="M12" s="20"/>
      <c r="N12" s="155" t="s">
        <v>682</v>
      </c>
      <c r="O12" s="155" t="s">
        <v>44</v>
      </c>
      <c r="P12" s="155"/>
      <c r="Q12" s="155"/>
      <c r="R12" s="155" t="s">
        <v>730</v>
      </c>
      <c r="T12" s="186"/>
      <c r="U12" s="186" t="s">
        <v>50</v>
      </c>
      <c r="V12" s="20"/>
      <c r="W12" s="20"/>
      <c r="X12" s="155" t="s">
        <v>45</v>
      </c>
      <c r="Y12" s="20"/>
      <c r="Z12" s="155" t="s">
        <v>50</v>
      </c>
      <c r="AB12" s="155"/>
      <c r="AC12" s="155" t="s">
        <v>62</v>
      </c>
      <c r="AD12" s="20"/>
      <c r="AE12" s="20"/>
      <c r="AF12" s="186" t="s">
        <v>50</v>
      </c>
      <c r="AH12" s="157">
        <f>COUNTIF($C12:$AB12,AH$4)</f>
        <v>0</v>
      </c>
      <c r="AI12" s="158">
        <f>COUNTIF($C12:$AB12,AI$4)</f>
        <v>2</v>
      </c>
      <c r="AJ12" s="157">
        <f>COUNTIF($C12:$AB12,AJ$4)</f>
        <v>1</v>
      </c>
      <c r="AK12" s="159">
        <f>COUNTIF($C12:$AB12,AK$4)</f>
        <v>2</v>
      </c>
      <c r="AL12" s="159">
        <f>COUNTIF($C12:$AB12,AL$4)</f>
        <v>0</v>
      </c>
      <c r="AM12" s="159">
        <f>COUNTIF($C12:$AB12,AM$4)</f>
        <v>0</v>
      </c>
      <c r="AN12" s="159">
        <f>COUNTIF($C12:$AB12,AN$4)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5</v>
      </c>
      <c r="AV12" s="104">
        <f>BF12+BG12+BI12+BD12+BB12+AZ12+BK12</f>
        <v>3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COUNTIF(C12:AB12,"*BRT*")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1</v>
      </c>
      <c r="BE12" s="159">
        <f>BD12*('Setting key Duty'!$I$8+'Setting key Duty'!$I$9+'Setting key Duty'!$I$12)</f>
        <v>0.5625</v>
      </c>
      <c r="BF12" s="159">
        <f>COUNTIF(A12:AH12,"*$N*")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2</v>
      </c>
      <c r="BJ12" s="159">
        <f>BI12*('Setting key Duty'!$I$12+'Setting key Duty'!$I$8)</f>
        <v>0.875</v>
      </c>
      <c r="BK12" s="159">
        <f>COUNTIF(C12:AH12,"*$FC*")</f>
        <v>0</v>
      </c>
      <c r="BL12" s="159">
        <f>BK12*('Setting key Duty'!$J$11+'Setting key Duty'!$I$8)</f>
        <v>0</v>
      </c>
      <c r="BM12" s="159">
        <f>COUNTIF($C12:$AB12,BM$4)</f>
        <v>0</v>
      </c>
      <c r="BN12" s="159">
        <f>COUNTIF($C12:$AB12,BN$4)</f>
        <v>0</v>
      </c>
      <c r="BO12" s="159">
        <f>COUNTIF($C12:$AB12,BO$4)</f>
        <v>0</v>
      </c>
      <c r="BP12" s="160"/>
    </row>
    <row r="13" ht="19.5" customHeight="1" spans="1:68">
      <c r="A13" s="19"/>
      <c r="B13" s="92" t="s">
        <v>731</v>
      </c>
      <c r="C13" s="155"/>
      <c r="D13" s="155" t="s">
        <v>677</v>
      </c>
      <c r="E13" s="155"/>
      <c r="F13" s="155" t="s">
        <v>62</v>
      </c>
      <c r="G13" s="186"/>
      <c r="I13" s="155" t="s">
        <v>50</v>
      </c>
      <c r="J13" s="20"/>
      <c r="L13" s="155"/>
      <c r="M13" s="575" t="s">
        <v>62</v>
      </c>
      <c r="N13" s="186"/>
      <c r="O13" s="155" t="s">
        <v>62</v>
      </c>
      <c r="P13" s="155"/>
      <c r="Q13" s="186" t="s">
        <v>50</v>
      </c>
      <c r="R13" s="186"/>
      <c r="S13" s="155" t="s">
        <v>56</v>
      </c>
      <c r="T13" s="155" t="s">
        <v>678</v>
      </c>
      <c r="U13" s="155"/>
      <c r="V13" s="20"/>
      <c r="W13" s="155" t="s">
        <v>419</v>
      </c>
      <c r="X13" s="155" t="s">
        <v>419</v>
      </c>
      <c r="Y13" s="155" t="s">
        <v>419</v>
      </c>
      <c r="Z13" s="155" t="s">
        <v>419</v>
      </c>
      <c r="AA13" s="155" t="s">
        <v>419</v>
      </c>
      <c r="AB13" s="20"/>
      <c r="AC13" s="155" t="s">
        <v>463</v>
      </c>
      <c r="AD13" s="155" t="s">
        <v>463</v>
      </c>
      <c r="AE13" s="155" t="s">
        <v>463</v>
      </c>
      <c r="AF13" s="155" t="s">
        <v>463</v>
      </c>
      <c r="AG13" s="155" t="s">
        <v>463</v>
      </c>
      <c r="AH13" s="157">
        <f>COUNTIF($C13:$AA13,AH$4)</f>
        <v>0</v>
      </c>
      <c r="AI13" s="158">
        <f>COUNTIF($C13:$AA13,AI$4)</f>
        <v>0</v>
      </c>
      <c r="AJ13" s="157">
        <f>COUNTIF($C13:$AA13,AJ$4)</f>
        <v>0</v>
      </c>
      <c r="AK13" s="159">
        <f>COUNTIF($C13:$AA13,AK$4)</f>
        <v>2</v>
      </c>
      <c r="AL13" s="159">
        <f>COUNTIF($C13:$AA13,AL$4)</f>
        <v>1</v>
      </c>
      <c r="AM13" s="159">
        <f>COUNTIF($C13:$AA13,AM$4)</f>
        <v>3</v>
      </c>
      <c r="AN13" s="159">
        <f>COUNTIF($C13:$AA13,AN$4)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5</v>
      </c>
      <c r="AV13" s="104">
        <f>BF13+BG13+BI13+BD13+BB13+AZ13+BK13</f>
        <v>12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COUNTIF(C13:AA13,"*BRT*")</f>
        <v>0</v>
      </c>
      <c r="AZ13" s="159">
        <f>COUNTIF(A13:AH13,"*$BTP*")</f>
        <v>1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1</v>
      </c>
      <c r="BE13" s="159">
        <f>BD13*('Setting key Duty'!$I$8+'Setting key Duty'!$I$9+'Setting key Duty'!$I$12)</f>
        <v>0.5625</v>
      </c>
      <c r="BF13" s="159">
        <f>COUNTIF(AH13,"*$N*")</f>
        <v>0</v>
      </c>
      <c r="BG13" s="159">
        <f>COUNTIF(AH13,"*$PM*")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COUNTIF(C13:AH13,"*$FC*")</f>
        <v>10</v>
      </c>
      <c r="BL13" s="159">
        <f>BK13*('Setting key Duty'!$J$11+'Setting key Duty'!$I$8)</f>
        <v>1.25</v>
      </c>
      <c r="BM13" s="159">
        <f>COUNTIF($C13:$AA13,BM$4)</f>
        <v>0</v>
      </c>
      <c r="BN13" s="159">
        <f>COUNTIF($C13:$AA13,BN$4)</f>
        <v>0</v>
      </c>
      <c r="BO13" s="159">
        <f>COUNTIF($C13:$AA13,BO$4)</f>
        <v>0</v>
      </c>
      <c r="BP13" s="160"/>
    </row>
    <row r="14" ht="19.5" customHeight="1" spans="1:68">
      <c r="A14" s="19"/>
      <c r="B14" s="94" t="s">
        <v>566</v>
      </c>
      <c r="C14" s="155"/>
      <c r="D14" s="155"/>
      <c r="E14" s="155"/>
      <c r="F14" s="155"/>
      <c r="G14" s="155"/>
      <c r="H14" s="155"/>
      <c r="I14" s="155"/>
      <c r="J14" s="155" t="s">
        <v>44</v>
      </c>
      <c r="K14" s="20"/>
      <c r="L14" s="155" t="s">
        <v>45</v>
      </c>
      <c r="M14" s="155"/>
      <c r="N14" s="155"/>
      <c r="O14" s="155"/>
      <c r="P14" s="575" t="s">
        <v>44</v>
      </c>
      <c r="Q14" s="155"/>
      <c r="S14" s="155"/>
      <c r="T14" s="155" t="s">
        <v>45</v>
      </c>
      <c r="U14" s="20"/>
      <c r="V14" s="155"/>
      <c r="W14" s="186" t="s">
        <v>42</v>
      </c>
      <c r="Y14" s="155"/>
      <c r="Z14" s="155"/>
      <c r="AA14" s="186"/>
      <c r="AB14" s="155" t="s">
        <v>44</v>
      </c>
      <c r="AC14" s="20"/>
      <c r="AD14" s="155" t="s">
        <v>48</v>
      </c>
      <c r="AE14" s="186"/>
      <c r="AF14" s="155"/>
      <c r="AG14" s="155" t="s">
        <v>45</v>
      </c>
      <c r="AH14" s="157">
        <f>COUNTIF($C14:$AE14,AH$4)</f>
        <v>1</v>
      </c>
      <c r="AI14" s="158">
        <f>COUNTIF($C14:$AE14,AI$4)</f>
        <v>3</v>
      </c>
      <c r="AJ14" s="157">
        <f>COUNTIF($C14:$AE14,AJ$4)</f>
        <v>2</v>
      </c>
      <c r="AK14" s="159">
        <f>COUNTIF($C14:$AE14,AK$4)</f>
        <v>0</v>
      </c>
      <c r="AL14" s="159">
        <f>COUNTIF($C14:$AE14,AL$4)</f>
        <v>0</v>
      </c>
      <c r="AM14" s="159">
        <f>COUNTIF($C14:$AE14,AM$4)</f>
        <v>0</v>
      </c>
      <c r="AN14" s="159">
        <f>COUNTIF($C14:$AE14,AN$4)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6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COUNTIF(C14:AE14,"*BRT*")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COUNTIF(AF14:AH14,"*$N*")</f>
        <v>0</v>
      </c>
      <c r="BG14" s="159">
        <f>COUNTIF(AF14:AH14,"*$PM*")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COUNTIF($C14:$AE14,BM$4)</f>
        <v>0</v>
      </c>
      <c r="BN14" s="159">
        <f>COUNTIF($C14:$AE14,BN$4)</f>
        <v>0</v>
      </c>
      <c r="BO14" s="159">
        <f>COUNTIF($C14:$AE14,BO$4)</f>
        <v>0</v>
      </c>
      <c r="BP14" s="160"/>
    </row>
    <row r="15" ht="12.75" spans="1:68">
      <c r="A15" s="19"/>
      <c r="B15" s="14" t="s">
        <v>568</v>
      </c>
      <c r="C15" s="155" t="s">
        <v>48</v>
      </c>
      <c r="D15" s="20"/>
      <c r="E15" s="155" t="s">
        <v>44</v>
      </c>
      <c r="G15" s="186" t="s">
        <v>48</v>
      </c>
      <c r="H15" s="186"/>
      <c r="I15" s="155"/>
      <c r="J15" s="155"/>
      <c r="K15" s="155" t="s">
        <v>48</v>
      </c>
      <c r="L15" s="155"/>
      <c r="M15" s="155"/>
      <c r="N15" s="155" t="s">
        <v>48</v>
      </c>
      <c r="O15" s="155"/>
      <c r="P15" s="155"/>
      <c r="Q15" s="155" t="s">
        <v>45</v>
      </c>
      <c r="R15" s="155"/>
      <c r="S15" s="155" t="s">
        <v>48</v>
      </c>
      <c r="T15" s="186"/>
      <c r="U15" s="186"/>
      <c r="V15" s="20"/>
      <c r="W15" s="155"/>
      <c r="X15" s="155" t="s">
        <v>44</v>
      </c>
      <c r="Y15" s="20"/>
      <c r="Z15" s="155" t="s">
        <v>48</v>
      </c>
      <c r="AA15" s="20"/>
      <c r="AB15" s="186" t="s">
        <v>45</v>
      </c>
      <c r="AC15" s="20"/>
      <c r="AD15" s="155"/>
      <c r="AE15" s="155"/>
      <c r="AF15" s="556" t="s">
        <v>44</v>
      </c>
      <c r="AG15" s="20"/>
      <c r="AH15" s="157">
        <f>COUNTIF($C15:$X15,AH$4)</f>
        <v>5</v>
      </c>
      <c r="AI15" s="158">
        <f>COUNTIF($C15:$X15,AI$4)</f>
        <v>2</v>
      </c>
      <c r="AJ15" s="157">
        <f>COUNTIF($C15:$X15,AJ$4)</f>
        <v>1</v>
      </c>
      <c r="AK15" s="159">
        <f>COUNTIF($C15:$X15,AK$4)</f>
        <v>0</v>
      </c>
      <c r="AL15" s="159">
        <f>COUNTIF($C15:$X15,AL$4)</f>
        <v>0</v>
      </c>
      <c r="AM15" s="159">
        <f>COUNTIF($C15:$X15,AM$4)</f>
        <v>0</v>
      </c>
      <c r="AN15" s="159">
        <f>COUNTIF($C15:$X15,AN$4)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8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COUNTIF(C15:X15,"*BRT*")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COUNTIF(AH15,"*$N*")</f>
        <v>0</v>
      </c>
      <c r="BG15" s="159">
        <f>COUNTIF(AF15:AH15,"*$PM*")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COUNTIF($C15:$X15,BM$4)</f>
        <v>0</v>
      </c>
      <c r="BN15" s="159">
        <f>COUNTIF($C15:$X15,BN$4)</f>
        <v>0</v>
      </c>
      <c r="BO15" s="159">
        <f>COUNTIF($C15:$X15,BO$4)</f>
        <v>0</v>
      </c>
      <c r="BP15" s="160"/>
    </row>
    <row r="16" ht="19.5" customHeight="1" spans="1:68">
      <c r="A16" s="19"/>
      <c r="B16" s="14" t="s">
        <v>732</v>
      </c>
      <c r="D16" s="155"/>
      <c r="E16" s="155"/>
      <c r="F16" s="155" t="s">
        <v>375</v>
      </c>
      <c r="G16" s="155" t="s">
        <v>375</v>
      </c>
      <c r="H16" s="155" t="s">
        <v>375</v>
      </c>
      <c r="I16" s="155" t="s">
        <v>375</v>
      </c>
      <c r="J16" s="155" t="s">
        <v>375</v>
      </c>
      <c r="K16" s="155" t="s">
        <v>375</v>
      </c>
      <c r="L16" s="155" t="s">
        <v>375</v>
      </c>
      <c r="M16" s="155" t="s">
        <v>375</v>
      </c>
      <c r="N16" s="155" t="s">
        <v>375</v>
      </c>
      <c r="O16" s="155" t="s">
        <v>375</v>
      </c>
      <c r="P16" s="155" t="s">
        <v>375</v>
      </c>
      <c r="Q16" s="155" t="s">
        <v>375</v>
      </c>
      <c r="R16" s="155" t="s">
        <v>375</v>
      </c>
      <c r="S16" s="155" t="s">
        <v>375</v>
      </c>
      <c r="T16" s="155" t="s">
        <v>375</v>
      </c>
      <c r="U16" s="155" t="s">
        <v>375</v>
      </c>
      <c r="V16" s="155" t="s">
        <v>375</v>
      </c>
      <c r="W16" s="155" t="s">
        <v>44</v>
      </c>
      <c r="X16" s="20"/>
      <c r="Y16" s="186" t="s">
        <v>56</v>
      </c>
      <c r="Z16" s="155" t="s">
        <v>733</v>
      </c>
      <c r="AA16" s="155" t="s">
        <v>618</v>
      </c>
      <c r="AC16" s="186" t="s">
        <v>50</v>
      </c>
      <c r="AD16" s="186"/>
      <c r="AE16" s="186" t="s">
        <v>50</v>
      </c>
      <c r="AF16" s="186"/>
      <c r="AG16" s="155"/>
      <c r="AH16" s="157">
        <f>COUNTIF($C16:$AC16,AH$4)</f>
        <v>0</v>
      </c>
      <c r="AI16" s="158">
        <f>COUNTIF($C16:$AC16,AI$4)</f>
        <v>1</v>
      </c>
      <c r="AJ16" s="157">
        <f>COUNTIF($C16:$AC16,AJ$4)</f>
        <v>0</v>
      </c>
      <c r="AK16" s="159">
        <f>COUNTIF($C16:$AC16,AK$4)</f>
        <v>1</v>
      </c>
      <c r="AL16" s="159">
        <f>COUNTIF($C16:$AC16,AL$4)</f>
        <v>1</v>
      </c>
      <c r="AM16" s="159">
        <f>COUNTIF($C16:$AC16,AM$4)</f>
        <v>0</v>
      </c>
      <c r="AN16" s="159">
        <f>COUNTIF($C16:$AC16,AN$4)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2</v>
      </c>
      <c r="AV16" s="104">
        <f>BF16+BG16+BI16+BD16+BB16+AZ16+BK16</f>
        <v>1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COUNTIF(C16:AC16,"*BRT*")</f>
        <v>0</v>
      </c>
      <c r="AZ16" s="159">
        <f>COUNTIF(A16:AH16,"*$BTP*")</f>
        <v>1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COUNTIF(A16:AH16,"*$N*")</f>
        <v>0</v>
      </c>
      <c r="BG16" s="159">
        <f>COUNTIF(AG16:AH16,"*$PM*")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COUNTIF($C16:$AC16,BM$4)</f>
        <v>0</v>
      </c>
      <c r="BN16" s="159">
        <f>COUNTIF($C16:$AC16,BN$4)</f>
        <v>0</v>
      </c>
      <c r="BO16" s="159">
        <f>COUNTIF($C16:$AC16,BO$4)</f>
        <v>0</v>
      </c>
      <c r="BP16" s="160"/>
    </row>
    <row r="17" ht="19.5" customHeight="1" spans="1:68">
      <c r="A17" s="19"/>
      <c r="B17" s="14" t="s">
        <v>734</v>
      </c>
      <c r="C17" s="618" t="s">
        <v>50</v>
      </c>
      <c r="D17" s="155"/>
      <c r="E17" s="155" t="s">
        <v>56</v>
      </c>
      <c r="F17" s="155" t="s">
        <v>680</v>
      </c>
      <c r="G17" s="155"/>
      <c r="I17" s="155" t="s">
        <v>45</v>
      </c>
      <c r="K17" s="20"/>
      <c r="L17" s="20"/>
      <c r="M17" s="155" t="s">
        <v>674</v>
      </c>
      <c r="N17" s="155" t="s">
        <v>56</v>
      </c>
      <c r="O17" s="155"/>
      <c r="Q17" s="155"/>
      <c r="S17" s="155" t="s">
        <v>709</v>
      </c>
      <c r="T17" s="155" t="s">
        <v>62</v>
      </c>
      <c r="U17" s="20"/>
      <c r="V17" s="186" t="s">
        <v>44</v>
      </c>
      <c r="W17" s="155"/>
      <c r="X17" s="155"/>
      <c r="Y17" s="155"/>
      <c r="Z17" s="155"/>
      <c r="AA17" s="155" t="s">
        <v>735</v>
      </c>
      <c r="AB17" s="155" t="s">
        <v>735</v>
      </c>
      <c r="AC17" s="155" t="s">
        <v>735</v>
      </c>
      <c r="AD17" s="155" t="s">
        <v>736</v>
      </c>
      <c r="AE17" s="155"/>
      <c r="AF17" s="155"/>
      <c r="AG17" s="618" t="s">
        <v>56</v>
      </c>
      <c r="AH17" s="157">
        <f>COUNTIF($C17:$AC17,AH$4)</f>
        <v>0</v>
      </c>
      <c r="AI17" s="158">
        <f>COUNTIF($C17:$AC17,AI$4)</f>
        <v>1</v>
      </c>
      <c r="AJ17" s="157">
        <f>COUNTIF($C17:$AC17,AJ$4)</f>
        <v>1</v>
      </c>
      <c r="AK17" s="159">
        <f>COUNTIF($C17:$AC17,AK$4)</f>
        <v>1</v>
      </c>
      <c r="AL17" s="159">
        <f>COUNTIF($C17:$AC17,AL$4)</f>
        <v>2</v>
      </c>
      <c r="AM17" s="159">
        <f>COUNTIF($C17:$AC17,AM$4)</f>
        <v>1</v>
      </c>
      <c r="AN17" s="159">
        <f>COUNTIF($C17:$AC17,AN$4)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4</v>
      </c>
      <c r="AV17" s="104">
        <f>BF17+BG17+BI17+BD17+BB17+AZ17+BK17</f>
        <v>3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COUNTIF(C17:AC17,"*BRT*")</f>
        <v>0</v>
      </c>
      <c r="AZ17" s="159">
        <f>COUNTIF(A17:AH17,"*$BTP*")</f>
        <v>1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1</v>
      </c>
      <c r="BE17" s="159">
        <f>BD17*('Setting key Duty'!$I$8+'Setting key Duty'!$I$9+'Setting key Duty'!$I$12)</f>
        <v>0.5625</v>
      </c>
      <c r="BF17" s="159">
        <f>COUNTIF(A17:AH17,"*$N*")</f>
        <v>0</v>
      </c>
      <c r="BG17" s="159">
        <f>COUNTIF(AH17,"*$PM*")</f>
        <v>0</v>
      </c>
      <c r="BH17" s="159">
        <f>BG17*('Setting key Duty'!$I$9)</f>
        <v>0</v>
      </c>
      <c r="BI17" s="159">
        <f>COUNTIF(A17:AH17,"*$AM*")</f>
        <v>1</v>
      </c>
      <c r="BJ17" s="159">
        <f>BI17*('Setting key Duty'!$I$12+'Setting key Duty'!$I$8)</f>
        <v>0.4375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COUNTIF($C17:$AC17,BM$4)</f>
        <v>0</v>
      </c>
      <c r="BN17" s="159">
        <f>COUNTIF($C17:$AC17,BN$4)</f>
        <v>0</v>
      </c>
      <c r="BO17" s="159">
        <f>COUNTIF($C17:$AC17,BO$4)</f>
        <v>0</v>
      </c>
      <c r="BP17" s="160"/>
    </row>
    <row r="18" ht="19.5" customHeight="1" spans="1:68">
      <c r="A18" s="19"/>
      <c r="B18" s="101" t="s">
        <v>737</v>
      </c>
      <c r="C18" s="155"/>
      <c r="D18" s="155" t="s">
        <v>50</v>
      </c>
      <c r="E18" s="155"/>
      <c r="F18" s="155" t="s">
        <v>50</v>
      </c>
      <c r="G18" s="155"/>
      <c r="H18" s="155"/>
      <c r="I18" s="155"/>
      <c r="J18" s="155"/>
      <c r="K18" s="155" t="s">
        <v>50</v>
      </c>
      <c r="L18" s="155"/>
      <c r="M18" s="155"/>
      <c r="N18" s="575" t="s">
        <v>62</v>
      </c>
      <c r="O18" s="155"/>
      <c r="P18" s="20"/>
      <c r="Q18" s="155" t="s">
        <v>62</v>
      </c>
      <c r="R18" s="155"/>
      <c r="S18" s="155"/>
      <c r="T18" s="155" t="s">
        <v>57</v>
      </c>
      <c r="U18" s="155" t="s">
        <v>56</v>
      </c>
      <c r="V18" s="155" t="s">
        <v>62</v>
      </c>
      <c r="W18" s="20"/>
      <c r="X18" s="20"/>
      <c r="Y18" s="155" t="s">
        <v>50</v>
      </c>
      <c r="AA18" s="155" t="s">
        <v>57</v>
      </c>
      <c r="AB18" s="155" t="s">
        <v>47</v>
      </c>
      <c r="AC18" s="155" t="s">
        <v>47</v>
      </c>
      <c r="AD18" s="186" t="s">
        <v>50</v>
      </c>
      <c r="AE18" s="20"/>
      <c r="AF18" s="20"/>
      <c r="AG18" s="186" t="s">
        <v>313</v>
      </c>
      <c r="AH18" s="157">
        <f>COUNTIF($C18:$AC18,AH$4)</f>
        <v>0</v>
      </c>
      <c r="AI18" s="158">
        <f>COUNTIF($C18:$AC18,AI$4)</f>
        <v>0</v>
      </c>
      <c r="AJ18" s="157">
        <f>COUNTIF($C18:$AC18,AJ$4)</f>
        <v>0</v>
      </c>
      <c r="AK18" s="159">
        <f>COUNTIF($C18:$AC18,AK$4)</f>
        <v>4</v>
      </c>
      <c r="AL18" s="159">
        <f>COUNTIF($C18:$AC18,AL$4)</f>
        <v>1</v>
      </c>
      <c r="AM18" s="159">
        <f>COUNTIF($C18:$AC18,AM$4)</f>
        <v>3</v>
      </c>
      <c r="AN18" s="159">
        <f>COUNTIF($C18:$AC18,AN$4)</f>
        <v>0</v>
      </c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7</v>
      </c>
      <c r="AV18" s="104">
        <f>BF18+BG18+BI18+BD18+BB18+AZ18+BK18</f>
        <v>1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1</v>
      </c>
      <c r="BL18" s="159">
        <f>BK18*('Setting key Duty'!$J$11+'Setting key Duty'!$I$8)</f>
        <v>0.125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2</v>
      </c>
      <c r="BP18" s="160"/>
    </row>
    <row r="19" ht="19.5" customHeight="1" spans="1:68">
      <c r="A19" s="19"/>
      <c r="B19" s="96" t="s">
        <v>576</v>
      </c>
      <c r="C19" s="220"/>
      <c r="E19" s="155" t="s">
        <v>45</v>
      </c>
      <c r="F19" s="155"/>
      <c r="H19" s="155" t="s">
        <v>48</v>
      </c>
      <c r="J19" s="164" t="s">
        <v>48</v>
      </c>
      <c r="K19" s="164" t="s">
        <v>42</v>
      </c>
      <c r="M19" s="155" t="s">
        <v>48</v>
      </c>
      <c r="N19" s="155"/>
      <c r="O19" s="155" t="s">
        <v>48</v>
      </c>
      <c r="P19" s="155"/>
      <c r="Q19" s="155"/>
      <c r="R19" s="186" t="s">
        <v>42</v>
      </c>
      <c r="S19" s="155" t="s">
        <v>738</v>
      </c>
      <c r="T19" s="186" t="s">
        <v>50</v>
      </c>
      <c r="U19" s="155"/>
      <c r="V19" s="155" t="s">
        <v>48</v>
      </c>
      <c r="W19" s="155"/>
      <c r="X19" s="155"/>
      <c r="Y19" s="186" t="s">
        <v>45</v>
      </c>
      <c r="Z19" s="155"/>
      <c r="AA19" s="155" t="s">
        <v>57</v>
      </c>
      <c r="AB19" s="155"/>
      <c r="AC19" s="155" t="s">
        <v>44</v>
      </c>
      <c r="AD19" s="20"/>
      <c r="AE19" s="20"/>
      <c r="AF19" s="186"/>
      <c r="AG19" s="186" t="s">
        <v>48</v>
      </c>
      <c r="AH19" s="157">
        <f>COUNTIF($C19:$AF19,AH$4)</f>
        <v>5</v>
      </c>
      <c r="AI19" s="158">
        <f>COUNTIF($C19:$AF19,AI$4)</f>
        <v>1</v>
      </c>
      <c r="AJ19" s="157">
        <f>COUNTIF($C19:$AF19,AJ$4)</f>
        <v>2</v>
      </c>
      <c r="AK19" s="159">
        <f>COUNTIF($C19:$AF19,AK$4)</f>
        <v>1</v>
      </c>
      <c r="AL19" s="159">
        <f>COUNTIF($C19:$AF19,AL$4)</f>
        <v>0</v>
      </c>
      <c r="AM19" s="159">
        <f>COUNTIF($C19:$AF19,AM$4)</f>
        <v>0</v>
      </c>
      <c r="AN19" s="159">
        <f>COUNTIF($C19:$AF19,AN$4)</f>
        <v>0</v>
      </c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9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COUNTIF(C19:AF19,"*BRT*")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COUNTIF(AF19:AH19,"*$N*")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COUNTIF($C19:$AF19,BM$4)</f>
        <v>0</v>
      </c>
      <c r="BN19" s="159">
        <f>COUNTIF($C19:$AF19,BN$4)</f>
        <v>0</v>
      </c>
      <c r="BO19" s="159">
        <f>COUNTIF($C19:$AF19,BO$4)</f>
        <v>0</v>
      </c>
      <c r="BP19" s="160"/>
    </row>
    <row r="20" ht="19.5" customHeight="1" spans="1:68">
      <c r="A20" s="19"/>
      <c r="B20" s="92" t="s">
        <v>739</v>
      </c>
      <c r="C20" s="186"/>
      <c r="D20" s="186" t="s">
        <v>56</v>
      </c>
      <c r="E20" s="155" t="s">
        <v>62</v>
      </c>
      <c r="F20" s="20"/>
      <c r="G20" s="186" t="s">
        <v>62</v>
      </c>
      <c r="H20" s="155"/>
      <c r="I20" s="155"/>
      <c r="J20" s="186" t="s">
        <v>62</v>
      </c>
      <c r="K20" s="155"/>
      <c r="L20" s="155" t="s">
        <v>683</v>
      </c>
      <c r="M20" s="155"/>
      <c r="N20" s="186" t="s">
        <v>120</v>
      </c>
      <c r="O20" s="155"/>
      <c r="P20" s="155" t="s">
        <v>50</v>
      </c>
      <c r="Q20" s="155"/>
      <c r="R20" s="155" t="s">
        <v>740</v>
      </c>
      <c r="S20" s="155" t="s">
        <v>62</v>
      </c>
      <c r="T20" s="20"/>
      <c r="U20" s="155" t="s">
        <v>62</v>
      </c>
      <c r="V20" s="155"/>
      <c r="W20" s="155"/>
      <c r="X20" s="155" t="s">
        <v>227</v>
      </c>
      <c r="Y20" s="155" t="s">
        <v>227</v>
      </c>
      <c r="Z20" s="155" t="s">
        <v>227</v>
      </c>
      <c r="AA20" s="155" t="s">
        <v>227</v>
      </c>
      <c r="AB20" s="155" t="s">
        <v>227</v>
      </c>
      <c r="AC20" s="20"/>
      <c r="AD20" s="186" t="s">
        <v>120</v>
      </c>
      <c r="AE20" s="20"/>
      <c r="AF20" s="155" t="s">
        <v>56</v>
      </c>
      <c r="AG20" s="20"/>
      <c r="AH20" s="157">
        <f>COUNTIF($C20:$AE20,AH$4)</f>
        <v>0</v>
      </c>
      <c r="AI20" s="157">
        <f>COUNTIF($C20:$AE20,AI$4)</f>
        <v>0</v>
      </c>
      <c r="AJ20" s="157">
        <f>COUNTIF($C20:$AE20,AJ$4)</f>
        <v>0</v>
      </c>
      <c r="AK20" s="160">
        <f>COUNTIF($C20:$AE20,AK$4)</f>
        <v>1</v>
      </c>
      <c r="AL20" s="160">
        <f>COUNTIF($C20:$AE20,AL$4)</f>
        <v>1</v>
      </c>
      <c r="AM20" s="160">
        <f>COUNTIF($C20:$AE20,AM$4)</f>
        <v>5</v>
      </c>
      <c r="AN20" s="160">
        <f>COUNTIF($C20:$AE20,AN$4)</f>
        <v>0</v>
      </c>
      <c r="AO20" s="175"/>
      <c r="AP20" s="160">
        <f>SUMPRODUCT(--WEEKDAY(C$3:AG$3,2)&lt;6,--((C20:AG20="DM"))+(C20:AG20="CS1")+((C20:AG20="CS2"))+(C20:AG20="SB1")+(C20:AG20="AE")+(C20:AG20="EM"))</f>
        <v>0</v>
      </c>
      <c r="AQ20" s="175"/>
      <c r="AR20" s="175">
        <f>SUMPRODUCT(--WEEKDAY(C$3:AG$3,2)&gt;5,--((C20:AG20="DM"))+(C20:AG20="CS1")+((C20:AG20="CS2"))+(C20:AG20="SB1")+(C20:AG20="AE")+(C20:AG20="EM"))</f>
        <v>0</v>
      </c>
      <c r="AS20" s="175"/>
      <c r="AT20" s="175">
        <f>(AP20-AQ20)/2+(AR20-AS20)</f>
        <v>0</v>
      </c>
      <c r="AU20" s="175">
        <f>AH20+AI20+AJ20+AK20+AM20+AN20</f>
        <v>6</v>
      </c>
      <c r="AV20" s="175">
        <f>BF20+BG20+BI20+BD20+BB20+AZ20+BK20</f>
        <v>5</v>
      </c>
      <c r="AW20" s="175" t="e">
        <f>AT20+AX20</f>
        <v>#VALUE!</v>
      </c>
      <c r="AX20" s="160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60">
        <f>COUNTIF(C20:AE20,"*BRT*")</f>
        <v>2</v>
      </c>
      <c r="AZ20" s="160">
        <f>COUNTIF(A20:AH20,"*$BTP*")</f>
        <v>0</v>
      </c>
      <c r="BA20" s="160" t="e">
        <f>AZ20*('Setting key Duty'!$I$13+'Setting key Duty'!$I$12+'Setting key Duty'!$I$11)</f>
        <v>#VALUE!</v>
      </c>
      <c r="BB20" s="160">
        <f>COUNTIF(A20:AH20,"*$L*")</f>
        <v>0</v>
      </c>
      <c r="BC20" s="160" t="e">
        <f>BB20*('Setting key Duty'!$I$13+'Setting key Duty'!$I$9)</f>
        <v>#VALUE!</v>
      </c>
      <c r="BD20" s="160">
        <f>COUNTIF(A20:AH20,"*$M*")</f>
        <v>0</v>
      </c>
      <c r="BE20" s="160">
        <f>BD20*('Setting key Duty'!$I$8+'Setting key Duty'!$I$9+'Setting key Duty'!$I$12)</f>
        <v>0</v>
      </c>
      <c r="BF20" s="160">
        <f>COUNTIF(AF20:AH20,"*$N*")</f>
        <v>0</v>
      </c>
      <c r="BG20" s="160">
        <f>COUNTIF(AF20:AH20,"*$PM*")</f>
        <v>0</v>
      </c>
      <c r="BH20" s="160">
        <f>BG20*('Setting key Duty'!$I$9)</f>
        <v>0</v>
      </c>
      <c r="BI20" s="160">
        <f>COUNTIF(A20:AH20,"*$AM*")</f>
        <v>0</v>
      </c>
      <c r="BJ20" s="160">
        <f>BI20*('Setting key Duty'!$I$12+'Setting key Duty'!$I$8)</f>
        <v>0</v>
      </c>
      <c r="BK20" s="160">
        <f>COUNTIF(C20:AH20,"*$FC*")</f>
        <v>5</v>
      </c>
      <c r="BL20" s="160">
        <f>BK20*('Setting key Duty'!$J$11+'Setting key Duty'!$I$8)</f>
        <v>0.625</v>
      </c>
      <c r="BM20" s="160">
        <f>COUNTIF($C20:$AE20,BM$4)</f>
        <v>0</v>
      </c>
      <c r="BN20" s="160">
        <f>COUNTIF($C20:$AE20,BN$4)</f>
        <v>0</v>
      </c>
      <c r="BO20" s="160">
        <f>COUNTIF($C20:$AE20,BO$4)</f>
        <v>0</v>
      </c>
      <c r="BP20" s="160"/>
    </row>
    <row r="21" ht="19.5" customHeight="1" spans="1:68">
      <c r="A21" s="19"/>
      <c r="B21" s="94" t="s">
        <v>741</v>
      </c>
      <c r="D21" s="231" t="s">
        <v>44</v>
      </c>
      <c r="E21" s="155"/>
      <c r="F21" s="155"/>
      <c r="G21" s="155" t="s">
        <v>44</v>
      </c>
      <c r="H21" s="171"/>
      <c r="I21" s="620" t="s">
        <v>48</v>
      </c>
      <c r="J21" s="171"/>
      <c r="K21" s="155"/>
      <c r="L21" s="155" t="s">
        <v>44</v>
      </c>
      <c r="M21" s="20"/>
      <c r="N21" s="20"/>
      <c r="O21" s="20"/>
      <c r="P21" s="155" t="s">
        <v>48</v>
      </c>
      <c r="Q21" s="155"/>
      <c r="R21" s="231"/>
      <c r="S21" s="155" t="s">
        <v>44</v>
      </c>
      <c r="T21" s="171"/>
      <c r="V21" s="20"/>
      <c r="W21" s="155" t="s">
        <v>48</v>
      </c>
      <c r="X21" s="186"/>
      <c r="Z21" s="155"/>
      <c r="AA21" s="186" t="s">
        <v>57</v>
      </c>
      <c r="AB21" s="155"/>
      <c r="AC21" s="155"/>
      <c r="AD21" s="155"/>
      <c r="AE21" s="155"/>
      <c r="AG21" s="556"/>
      <c r="AH21" s="157">
        <f>COUNTIF($D21:$AE21,AH$4)</f>
        <v>3</v>
      </c>
      <c r="AI21" s="158">
        <f>COUNTIF($D21:$AE21,AI$4)</f>
        <v>4</v>
      </c>
      <c r="AJ21" s="157">
        <f>COUNTIF($D21:$AE21,AJ$4)</f>
        <v>0</v>
      </c>
      <c r="AK21" s="159">
        <f>COUNTIF($D21:$AE21,AK$4)</f>
        <v>0</v>
      </c>
      <c r="AL21" s="159">
        <f>COUNTIF($D21:$AE21,AL$4)</f>
        <v>0</v>
      </c>
      <c r="AM21" s="159">
        <f>COUNTIF($D21:$AE21,AM$4)</f>
        <v>0</v>
      </c>
      <c r="AN21" s="159">
        <f>COUNTIF($D21:$AE21,AN$4)</f>
        <v>0</v>
      </c>
      <c r="AO21" s="104"/>
      <c r="AP21" s="160">
        <f>SUMPRODUCT(--WEEKDAY(C$3:AG$3,2)&lt;6,--((C21:AG21="DM"))+(C21:AG21="CS1")+((C21:AG21="CS2"))+(C21:AG21="SB1")+(C21:AG21="AE")+(C21:AG21="EM"))</f>
        <v>0</v>
      </c>
      <c r="AQ21" s="104"/>
      <c r="AR21" s="175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7</v>
      </c>
      <c r="AV21" s="104">
        <f>BF21+BG21+BI21+BD21+BB21+AZ21+BK21</f>
        <v>0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COUNTIF(D21:AE21,"*BRT*")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COUNTIF(A21:AH21,"*$N*")</f>
        <v>0</v>
      </c>
      <c r="BG21" s="159">
        <f>COUNTIF(AF21:AH21,"*$PM*")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COUNTIF(D21:AH21,"*$FC*")</f>
        <v>0</v>
      </c>
      <c r="BL21" s="159">
        <f>BK21*('Setting key Duty'!$J$11+'Setting key Duty'!$I$8)</f>
        <v>0</v>
      </c>
      <c r="BM21" s="159">
        <f>COUNTIF($D21:$AE21,BM$4)</f>
        <v>0</v>
      </c>
      <c r="BN21" s="159">
        <f>COUNTIF($D21:$AE21,BN$4)</f>
        <v>0</v>
      </c>
      <c r="BO21" s="159">
        <f>COUNTIF($D21:$AE21,BO$4)</f>
        <v>0</v>
      </c>
      <c r="BP21" s="160"/>
    </row>
    <row r="22" ht="19.5" customHeight="1" spans="1:68">
      <c r="A22" s="19"/>
      <c r="B22" s="92" t="s">
        <v>578</v>
      </c>
      <c r="C22" s="155"/>
      <c r="D22" s="155"/>
      <c r="E22" s="155"/>
      <c r="F22" s="155"/>
      <c r="G22" s="155"/>
      <c r="H22" s="155"/>
      <c r="I22" s="155"/>
      <c r="J22" s="155"/>
      <c r="L22" s="155"/>
      <c r="M22" s="186" t="s">
        <v>44</v>
      </c>
      <c r="N22" s="20"/>
      <c r="O22" s="20"/>
      <c r="P22" s="155"/>
      <c r="Q22" s="155" t="s">
        <v>44</v>
      </c>
      <c r="R22" s="155"/>
      <c r="S22" s="155"/>
      <c r="T22" s="155"/>
      <c r="U22" s="155" t="s">
        <v>45</v>
      </c>
      <c r="V22" s="155"/>
      <c r="W22" s="155"/>
      <c r="X22" s="155"/>
      <c r="Y22" s="155" t="s">
        <v>44</v>
      </c>
      <c r="AA22" s="155" t="s">
        <v>44</v>
      </c>
      <c r="AB22" s="20"/>
      <c r="AC22" s="155" t="s">
        <v>48</v>
      </c>
      <c r="AD22" s="155"/>
      <c r="AE22" s="155"/>
      <c r="AF22" s="155" t="s">
        <v>45</v>
      </c>
      <c r="AG22" s="20"/>
      <c r="AH22" s="157">
        <f>COUNTIF($C22:$AE22,AH$4)</f>
        <v>1</v>
      </c>
      <c r="AI22" s="158">
        <f>COUNTIF($C22:$AE22,AI$4)</f>
        <v>4</v>
      </c>
      <c r="AJ22" s="157">
        <f>COUNTIF($C22:$AE22,AJ$4)</f>
        <v>1</v>
      </c>
      <c r="AK22" s="159">
        <f>COUNTIF($C22:$AE22,AK$4)</f>
        <v>0</v>
      </c>
      <c r="AL22" s="159">
        <f>COUNTIF($C22:$AE22,AL$4)</f>
        <v>0</v>
      </c>
      <c r="AM22" s="159">
        <f>COUNTIF($C22:$AE22,AM$4)</f>
        <v>0</v>
      </c>
      <c r="AN22" s="159">
        <f>COUNTIF($C22:$AE22,AN$4)</f>
        <v>0</v>
      </c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6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COUNTIF(C22:AE22,"*BRT*")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COUNTIF(C22:AH22,"*$FC*")</f>
        <v>0</v>
      </c>
      <c r="BL22" s="159">
        <f>BK22*('Setting key Duty'!$J$11+'Setting key Duty'!$I$8)</f>
        <v>0</v>
      </c>
      <c r="BM22" s="159">
        <f>COUNTIF($C22:$AE22,BM$4)</f>
        <v>0</v>
      </c>
      <c r="BN22" s="159">
        <f>COUNTIF($C22:$AE22,BN$4)</f>
        <v>0</v>
      </c>
      <c r="BO22" s="159">
        <f>COUNTIF($C22:$AE22,BO$4)</f>
        <v>0</v>
      </c>
      <c r="BP22" s="160"/>
    </row>
    <row r="23" ht="19.5" customHeight="1" spans="1:68">
      <c r="A23" s="19"/>
      <c r="B23" s="101" t="s">
        <v>392</v>
      </c>
      <c r="C23" s="210"/>
      <c r="D23" s="155" t="s">
        <v>45</v>
      </c>
      <c r="E23" s="155"/>
      <c r="F23" s="155" t="s">
        <v>45</v>
      </c>
      <c r="G23" s="155"/>
      <c r="H23" s="20"/>
      <c r="I23" s="155"/>
      <c r="J23" s="620" t="s">
        <v>45</v>
      </c>
      <c r="K23" s="20"/>
      <c r="L23" s="155" t="s">
        <v>50</v>
      </c>
      <c r="M23" s="155"/>
      <c r="N23" s="186"/>
      <c r="O23" s="155" t="s">
        <v>45</v>
      </c>
      <c r="P23" s="186"/>
      <c r="Q23" s="155"/>
      <c r="R23" s="155" t="s">
        <v>44</v>
      </c>
      <c r="S23" s="20"/>
      <c r="T23" s="155" t="s">
        <v>669</v>
      </c>
      <c r="U23" s="155"/>
      <c r="V23" s="155" t="s">
        <v>582</v>
      </c>
      <c r="W23" s="155"/>
      <c r="X23" s="186" t="s">
        <v>50</v>
      </c>
      <c r="Y23" s="155"/>
      <c r="Z23" s="155" t="s">
        <v>45</v>
      </c>
      <c r="AA23" s="155"/>
      <c r="AB23" s="155" t="s">
        <v>50</v>
      </c>
      <c r="AC23" s="155"/>
      <c r="AD23" s="155" t="s">
        <v>44</v>
      </c>
      <c r="AE23" s="556"/>
      <c r="AF23" s="155"/>
      <c r="AG23" s="155" t="s">
        <v>696</v>
      </c>
      <c r="AH23" s="157">
        <f>COUNTIF($C23:$AE23,AH$4)</f>
        <v>0</v>
      </c>
      <c r="AI23" s="158">
        <f>COUNTIF($C23:$AE23,AI$4)</f>
        <v>2</v>
      </c>
      <c r="AJ23" s="157">
        <f>COUNTIF($C23:$AE23,AJ$4)</f>
        <v>5</v>
      </c>
      <c r="AK23" s="159">
        <f>COUNTIF($C23:$AE23,AK$4)</f>
        <v>3</v>
      </c>
      <c r="AL23" s="159">
        <f>COUNTIF($C23:$AE23,AL$4)</f>
        <v>0</v>
      </c>
      <c r="AM23" s="159">
        <f>COUNTIF($C23:$AE23,AM$4)</f>
        <v>0</v>
      </c>
      <c r="AN23" s="159">
        <f>COUNTIF($C23:$AE23,AN$4)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AH23+AI23+$AJ$23+$AK$23+$AM$23+$AN$23</f>
        <v>10</v>
      </c>
      <c r="AV23" s="104">
        <f>BF23+BG23+BI23+BD23+BB23+AZ23+BK23</f>
        <v>3</v>
      </c>
      <c r="AW23" s="104" t="e">
        <f>AT23+$AX$23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COUNTIF(C23:AE23,"*BRT*")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COUNTIF(AF23:AH23,"*$N*")</f>
        <v>0</v>
      </c>
      <c r="BG23" s="159">
        <f>COUNTIF(AF23:AH23,"*$PM*")</f>
        <v>0</v>
      </c>
      <c r="BH23" s="159">
        <f>BG23*('Setting key Duty'!$I$9)</f>
        <v>0</v>
      </c>
      <c r="BI23" s="159">
        <f>COUNTIF(A23:AH23,"*$AM*")</f>
        <v>3</v>
      </c>
      <c r="BJ23" s="159">
        <f>BI23*('Setting key Duty'!$I$12+'Setting key Duty'!$I$8)</f>
        <v>1.3125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COUNTIF($C23:$AE23,BM$4)</f>
        <v>0</v>
      </c>
      <c r="BN23" s="159">
        <f>COUNTIF($C23:$AE23,BN$4)</f>
        <v>0</v>
      </c>
      <c r="BO23" s="159">
        <f>COUNTIF($C23:$AE23,BO$4)</f>
        <v>0</v>
      </c>
      <c r="BP23" s="160"/>
    </row>
    <row r="24" ht="19.5" customHeight="1" spans="1:68">
      <c r="A24" s="19"/>
      <c r="B24" s="103" t="s">
        <v>742</v>
      </c>
      <c r="C24" s="210"/>
      <c r="D24" s="20"/>
      <c r="E24" s="155" t="s">
        <v>690</v>
      </c>
      <c r="F24" s="186" t="s">
        <v>56</v>
      </c>
      <c r="G24" s="155"/>
      <c r="H24" s="155" t="s">
        <v>743</v>
      </c>
      <c r="I24" s="166"/>
      <c r="J24" s="155"/>
      <c r="K24" s="155" t="s">
        <v>692</v>
      </c>
      <c r="L24" s="155" t="s">
        <v>56</v>
      </c>
      <c r="M24" s="155" t="s">
        <v>582</v>
      </c>
      <c r="N24" s="155" t="s">
        <v>675</v>
      </c>
      <c r="O24" s="20"/>
      <c r="P24" s="155"/>
      <c r="Q24" s="155"/>
      <c r="R24" s="20"/>
      <c r="S24" s="155" t="s">
        <v>696</v>
      </c>
      <c r="T24" s="155" t="s">
        <v>625</v>
      </c>
      <c r="U24" s="20"/>
      <c r="V24" s="20"/>
      <c r="X24" s="20"/>
      <c r="Y24" s="155" t="s">
        <v>679</v>
      </c>
      <c r="AA24" s="155" t="s">
        <v>56</v>
      </c>
      <c r="AB24" s="155" t="s">
        <v>618</v>
      </c>
      <c r="AD24" s="20"/>
      <c r="AE24" s="186" t="s">
        <v>62</v>
      </c>
      <c r="AF24" s="20"/>
      <c r="AG24" s="155" t="s">
        <v>657</v>
      </c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AH24+AI24+$AJ$23+$AK$23+$AM$23+$AN$23</f>
        <v>8</v>
      </c>
      <c r="AV24" s="104">
        <f>BF24+BG24+BI24+BD24+BB24+AZ24+BK24</f>
        <v>10</v>
      </c>
      <c r="AW24" s="104" t="e">
        <f>AT24+$AX$24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COUNTIF(C24:AE24,"*BRT*")</f>
        <v>0</v>
      </c>
      <c r="AZ24" s="159">
        <f>COUNTIF(A24:AH24,"*$BTP*")</f>
        <v>2</v>
      </c>
      <c r="BA24" s="159" t="e">
        <f>AZ24*('Setting key Duty'!$I$13+'Setting key Duty'!$I$12+'Setting key Duty'!$I$11)</f>
        <v>#VALUE!</v>
      </c>
      <c r="BB24" s="159">
        <f>COUNTIF(A24:AH24,"*$L*")</f>
        <v>1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COUNTIF(AF24:AH24,"*$N*")</f>
        <v>0</v>
      </c>
      <c r="BG24" s="159">
        <f>COUNTIF(AF24:AH24,"*$PM*")</f>
        <v>0</v>
      </c>
      <c r="BH24" s="159">
        <f>BG24*('Setting key Duty'!$I$9)</f>
        <v>0</v>
      </c>
      <c r="BI24" s="159">
        <f>COUNTIF(A24:AH24,"*$AM*")</f>
        <v>7</v>
      </c>
      <c r="BJ24" s="159">
        <f>BI24*('Setting key Duty'!$I$12+'Setting key Duty'!$I$8)</f>
        <v>3.0625</v>
      </c>
      <c r="BK24" s="159">
        <f>COUNTIF(C24:AH24,"*$FC*")</f>
        <v>0</v>
      </c>
      <c r="BL24" s="159">
        <f>BK24*('Setting key Duty'!$J$11+'Setting key Duty'!$I$8)</f>
        <v>0</v>
      </c>
      <c r="BM24" s="159">
        <f>COUNTIF($C24:$AE24,BM$4)</f>
        <v>0</v>
      </c>
      <c r="BN24" s="159">
        <f>COUNTIF($C24:$AE24,BN$4)</f>
        <v>0</v>
      </c>
      <c r="BO24" s="159">
        <f>COUNTIF($C24:$AE24,BO$4)</f>
        <v>0</v>
      </c>
      <c r="BP24" s="160"/>
    </row>
    <row r="25" ht="19.5" customHeight="1" spans="1:68">
      <c r="A25" s="19"/>
      <c r="B25" s="103" t="s">
        <v>744</v>
      </c>
      <c r="C25" s="210"/>
      <c r="D25" s="155"/>
      <c r="E25" s="155" t="s">
        <v>625</v>
      </c>
      <c r="F25" s="155" t="s">
        <v>669</v>
      </c>
      <c r="G25" s="155"/>
      <c r="H25" s="166" t="s">
        <v>62</v>
      </c>
      <c r="J25" s="155"/>
      <c r="K25" s="155" t="s">
        <v>690</v>
      </c>
      <c r="L25" s="155"/>
      <c r="N25" s="155" t="s">
        <v>695</v>
      </c>
      <c r="O25" s="155"/>
      <c r="P25" s="155" t="s">
        <v>56</v>
      </c>
      <c r="Q25" s="155"/>
      <c r="R25" s="155" t="s">
        <v>693</v>
      </c>
      <c r="S25" s="186" t="s">
        <v>42</v>
      </c>
      <c r="T25" s="186"/>
      <c r="U25" s="155" t="s">
        <v>678</v>
      </c>
      <c r="V25" s="20"/>
      <c r="W25" s="155" t="s">
        <v>56</v>
      </c>
      <c r="Y25" s="155" t="s">
        <v>269</v>
      </c>
      <c r="Z25" s="155" t="s">
        <v>269</v>
      </c>
      <c r="AA25" s="155" t="s">
        <v>269</v>
      </c>
      <c r="AB25" s="155" t="s">
        <v>269</v>
      </c>
      <c r="AC25" s="155" t="s">
        <v>269</v>
      </c>
      <c r="AD25" s="20"/>
      <c r="AE25" s="155" t="s">
        <v>56</v>
      </c>
      <c r="AF25" s="20"/>
      <c r="AG25" s="186" t="s">
        <v>62</v>
      </c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AH25+AI25+$AJ$23+$AK$23+$AM$23+$AN$23</f>
        <v>8</v>
      </c>
      <c r="AV25" s="104">
        <f>BF25+BG25+BI25+BD25+BB25+AZ25+BK25</f>
        <v>11</v>
      </c>
      <c r="AW25" s="104" t="e">
        <f>AT25+$AX$25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COUNTIF(C25:AE25,"*BRT*")</f>
        <v>0</v>
      </c>
      <c r="AZ25" s="159">
        <f>COUNTIF(A25:AH25,"*$BTP*")</f>
        <v>2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4</v>
      </c>
      <c r="BJ25" s="159">
        <f>BI25*('Setting key Duty'!$I$12+'Setting key Duty'!$I$8)</f>
        <v>1.75</v>
      </c>
      <c r="BK25" s="159">
        <f>COUNTIF(C25:AH25,"*$FC*")</f>
        <v>5</v>
      </c>
      <c r="BL25" s="159">
        <f>BK25*('Setting key Duty'!$J$11+'Setting key Duty'!$I$8)</f>
        <v>0.625</v>
      </c>
      <c r="BM25" s="159">
        <f>COUNTIF($C25:$AE25,BM$4)</f>
        <v>0</v>
      </c>
      <c r="BN25" s="159">
        <f>COUNTIF($C25:$AE25,BN$4)</f>
        <v>0</v>
      </c>
      <c r="BO25" s="159">
        <f>COUNTIF($C25:$AE25,BO$4)</f>
        <v>0</v>
      </c>
      <c r="BP25" s="160"/>
    </row>
    <row r="26" ht="19.5" customHeight="1" spans="1:68">
      <c r="A26" s="19"/>
      <c r="B26" s="103" t="s">
        <v>745</v>
      </c>
      <c r="C26" s="210" t="s">
        <v>62</v>
      </c>
      <c r="D26" s="20"/>
      <c r="F26" s="20"/>
      <c r="G26" s="155" t="s">
        <v>681</v>
      </c>
      <c r="H26" s="186" t="s">
        <v>56</v>
      </c>
      <c r="I26" s="155" t="s">
        <v>692</v>
      </c>
      <c r="K26" s="155" t="s">
        <v>56</v>
      </c>
      <c r="L26" s="20"/>
      <c r="M26" s="155" t="s">
        <v>695</v>
      </c>
      <c r="N26" s="155"/>
      <c r="O26" s="155"/>
      <c r="P26" s="155"/>
      <c r="Q26" s="155"/>
      <c r="R26" s="155" t="s">
        <v>570</v>
      </c>
      <c r="S26" s="155"/>
      <c r="T26" s="186" t="s">
        <v>42</v>
      </c>
      <c r="U26" s="155" t="s">
        <v>687</v>
      </c>
      <c r="W26" s="20"/>
      <c r="X26" s="20"/>
      <c r="Y26" s="20"/>
      <c r="Z26" s="155" t="s">
        <v>679</v>
      </c>
      <c r="AA26" s="155" t="s">
        <v>42</v>
      </c>
      <c r="AC26" s="155" t="s">
        <v>56</v>
      </c>
      <c r="AD26" s="155" t="s">
        <v>431</v>
      </c>
      <c r="AE26" s="155" t="s">
        <v>431</v>
      </c>
      <c r="AF26" s="155" t="s">
        <v>431</v>
      </c>
      <c r="AG26" s="155" t="s">
        <v>431</v>
      </c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AH26+AI26+$AJ$23+$AK$23+$AM$23+$AN$23</f>
        <v>8</v>
      </c>
      <c r="AV26" s="104">
        <f>BF26+BG26+BI26+BD26+BB26+AZ26+BK26</f>
        <v>10</v>
      </c>
      <c r="AW26" s="104" t="e">
        <f>AT26+$AX$26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COUNTIF(C26:AE26,"*BRT*")</f>
        <v>0</v>
      </c>
      <c r="AZ26" s="159">
        <f>COUNTIF(A26:AH26,"*$BTP*")</f>
        <v>3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1</v>
      </c>
      <c r="BE26" s="159">
        <f>BD26*('Setting key Duty'!$I$8+'Setting key Duty'!$I$9+'Setting key Duty'!$I$12)</f>
        <v>0.5625</v>
      </c>
      <c r="BF26" s="159">
        <f>COUNTIF(AF26:AH26,"*$N*")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2</v>
      </c>
      <c r="BJ26" s="159">
        <f>BI26*('Setting key Duty'!$I$12+'Setting key Duty'!$I$8)</f>
        <v>0.875</v>
      </c>
      <c r="BK26" s="159">
        <f>COUNTIF(C26:AH26,"*$FC*")</f>
        <v>4</v>
      </c>
      <c r="BL26" s="159">
        <f>BK26*('Setting key Duty'!$J$11+'Setting key Duty'!$I$8)</f>
        <v>0.5</v>
      </c>
      <c r="BM26" s="159">
        <f>COUNTIF($C26:$AE26,BM$4)</f>
        <v>0</v>
      </c>
      <c r="BN26" s="159">
        <f>COUNTIF($C26:$AE26,BN$4)</f>
        <v>0</v>
      </c>
      <c r="BO26" s="159">
        <f>COUNTIF($C26:$AE26,BO$4)</f>
        <v>0</v>
      </c>
      <c r="BP26" s="160"/>
    </row>
    <row r="27" ht="19.5" customHeight="1" spans="1:68">
      <c r="A27" s="19"/>
      <c r="B27" s="103" t="s">
        <v>746</v>
      </c>
      <c r="C27" s="155" t="s">
        <v>56</v>
      </c>
      <c r="D27" s="155"/>
      <c r="E27" s="155" t="s">
        <v>699</v>
      </c>
      <c r="F27" s="155"/>
      <c r="G27" s="155" t="s">
        <v>680</v>
      </c>
      <c r="I27" s="155" t="s">
        <v>56</v>
      </c>
      <c r="J27" s="155"/>
      <c r="K27" s="155"/>
      <c r="L27" s="155" t="s">
        <v>693</v>
      </c>
      <c r="M27" s="155"/>
      <c r="N27" s="155" t="s">
        <v>690</v>
      </c>
      <c r="O27" s="155"/>
      <c r="P27" s="155"/>
      <c r="Q27" s="155"/>
      <c r="R27" s="155" t="s">
        <v>56</v>
      </c>
      <c r="S27" s="155" t="s">
        <v>570</v>
      </c>
      <c r="T27" s="186"/>
      <c r="U27" s="155"/>
      <c r="V27" s="155"/>
      <c r="W27" s="155" t="s">
        <v>62</v>
      </c>
      <c r="X27" s="20"/>
      <c r="Y27" s="155" t="s">
        <v>62</v>
      </c>
      <c r="AA27" s="155" t="s">
        <v>42</v>
      </c>
      <c r="AB27" s="155" t="s">
        <v>56</v>
      </c>
      <c r="AC27" s="20"/>
      <c r="AD27" s="186" t="s">
        <v>211</v>
      </c>
      <c r="AE27" s="186" t="s">
        <v>211</v>
      </c>
      <c r="AF27" s="186" t="s">
        <v>211</v>
      </c>
      <c r="AG27" s="186" t="s">
        <v>211</v>
      </c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AH27+AI27+$AJ$23+$AK$23+$AM$23+$AN$23</f>
        <v>8</v>
      </c>
      <c r="AV27" s="104">
        <f>BF27+BG27+BI27+BD27+BB27+AZ27+BK27</f>
        <v>9</v>
      </c>
      <c r="AW27" s="104" t="e">
        <f>AT27+$AX$27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COUNTIF(C27:AE27,"*BRT*")</f>
        <v>0</v>
      </c>
      <c r="AZ27" s="159">
        <f>COUNTIF(A27:AH27,"*$BTP*")</f>
        <v>2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0</v>
      </c>
      <c r="BE27" s="159">
        <f>BD27*('Setting key Duty'!$I$8+'Setting key Duty'!$I$9+'Setting key Duty'!$I$12)</f>
        <v>0</v>
      </c>
      <c r="BF27" s="159">
        <f>COUNTIF(AF27:AH27,"*$N*")</f>
        <v>0</v>
      </c>
      <c r="BG27" s="159">
        <f>COUNTIF(AF27:AH27,"*$PM*")</f>
        <v>0</v>
      </c>
      <c r="BH27" s="159">
        <f>BG27*('Setting key Duty'!$I$9)</f>
        <v>0</v>
      </c>
      <c r="BI27" s="159">
        <f>COUNTIF(A27:AH27,"*$AM*")</f>
        <v>3</v>
      </c>
      <c r="BJ27" s="159">
        <f>BI27*('Setting key Duty'!$I$12+'Setting key Duty'!$I$8)</f>
        <v>1.3125</v>
      </c>
      <c r="BK27" s="159">
        <f>COUNTIF(C27:AH27,"*$FC*")</f>
        <v>4</v>
      </c>
      <c r="BL27" s="159">
        <f>BK27*('Setting key Duty'!$J$11+'Setting key Duty'!$I$8)</f>
        <v>0.5</v>
      </c>
      <c r="BM27" s="159">
        <f>COUNTIF($C27:$AE27,BM$4)</f>
        <v>0</v>
      </c>
      <c r="BN27" s="159">
        <f>COUNTIF($C27:$AE27,BN$4)</f>
        <v>0</v>
      </c>
      <c r="BO27" s="159">
        <f>COUNTIF($C27:$AE27,BO$4)</f>
        <v>0</v>
      </c>
      <c r="BP27" s="160"/>
    </row>
    <row r="28" ht="19.5" customHeight="1" spans="1:68">
      <c r="A28" s="19"/>
      <c r="B28" s="14"/>
      <c r="C28" s="190"/>
      <c r="D28" s="186"/>
      <c r="E28" s="186"/>
      <c r="F28" s="186"/>
      <c r="G28" s="186"/>
      <c r="H28" s="228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20"/>
      <c r="T28" s="186"/>
      <c r="U28" s="186"/>
      <c r="V28" s="186"/>
      <c r="W28" s="186"/>
      <c r="X28" s="20"/>
      <c r="Y28" s="186"/>
      <c r="Z28" s="186"/>
      <c r="AA28" s="186"/>
      <c r="AB28" s="186"/>
      <c r="AC28" s="186"/>
      <c r="AD28" s="186"/>
      <c r="AE28" s="186"/>
      <c r="AF28" s="186"/>
      <c r="AG28" s="186"/>
      <c r="AH28" s="157">
        <f>COUNTIF($C28:$AG28,AH$4)</f>
        <v>0</v>
      </c>
      <c r="AI28" s="158">
        <f>COUNTIF($C28:$AG28,AI$4)</f>
        <v>0</v>
      </c>
      <c r="AJ28" s="157">
        <f>COUNTIF($C28:$AG28,AJ$4)</f>
        <v>0</v>
      </c>
      <c r="AK28" s="159">
        <f>COUNTIF($C28:$AG28,AK$4)</f>
        <v>0</v>
      </c>
      <c r="AL28" s="159">
        <f>COUNTIF($C28:$AG28,AL$4)</f>
        <v>0</v>
      </c>
      <c r="AM28" s="159">
        <f>COUNTIF($C28:$AG28,AM$4)</f>
        <v>0</v>
      </c>
      <c r="AN28" s="159">
        <f>COUNTIF($C28:$AG28,AN$4)</f>
        <v>0</v>
      </c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>
        <f>BF28+BG28+BI28+BD28+BB28+AZ28+BK28</f>
        <v>0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COUNTIF(C28:AG28,"*BRT*")</f>
        <v>0</v>
      </c>
      <c r="AZ28" s="159">
        <f>COUNTIF(D28:AH28,"*$BTP*")</f>
        <v>0</v>
      </c>
      <c r="BA28" s="159" t="e">
        <f>AZ28*('Setting key Duty'!$I$13+'Setting key Duty'!$I$12+'Setting key Duty'!$I$11)</f>
        <v>#VALUE!</v>
      </c>
      <c r="BB28" s="159">
        <f>COUNTIF(D28:AH28,"*$L*")</f>
        <v>0</v>
      </c>
      <c r="BC28" s="159" t="e">
        <f>BB28*('Setting key Duty'!$I$13+'Setting key Duty'!$I$9)</f>
        <v>#VALUE!</v>
      </c>
      <c r="BD28" s="159">
        <f>COUNTIF(D28:AH28,"*$M*")</f>
        <v>0</v>
      </c>
      <c r="BE28" s="159">
        <f>BD28*('Setting key Duty'!$I$8+'Setting key Duty'!$I$9+'Setting key Duty'!$I$12)</f>
        <v>0</v>
      </c>
      <c r="BF28" s="159">
        <f>COUNTIF(D28:AH28,"*$N*")</f>
        <v>0</v>
      </c>
      <c r="BG28" s="159">
        <f>COUNTIF(D28:AH28,"*$PM*")</f>
        <v>0</v>
      </c>
      <c r="BH28" s="159">
        <f>BG28*('Setting key Duty'!$I$9)</f>
        <v>0</v>
      </c>
      <c r="BI28" s="159">
        <f>COUNTIF(D28:AH28,"*$AM*")</f>
        <v>0</v>
      </c>
      <c r="BJ28" s="159">
        <f>BI28*('Setting key Duty'!$I$12+'Setting key Duty'!$I$8)</f>
        <v>0</v>
      </c>
      <c r="BK28" s="159">
        <f>COUNTIF(C28:AH28,"*$FC*")</f>
        <v>0</v>
      </c>
      <c r="BL28" s="159">
        <f>BK28*('Setting key Duty'!$J$11+'Setting key Duty'!$I$8)</f>
        <v>0</v>
      </c>
      <c r="BM28" s="159">
        <f>COUNTIF($C28:$AG28,BM$4)</f>
        <v>0</v>
      </c>
      <c r="BN28" s="159">
        <f>COUNTIF($C28:$AG28,BN$4)</f>
        <v>0</v>
      </c>
      <c r="BO28" s="159">
        <f>COUNTIF($C28:$AG28,BO$4)</f>
        <v>0</v>
      </c>
      <c r="BP28" s="160"/>
    </row>
    <row r="29" ht="19.5" customHeight="1" spans="1:68">
      <c r="A29" s="19"/>
      <c r="B29" s="189" t="s">
        <v>228</v>
      </c>
      <c r="C29" s="190"/>
      <c r="D29" s="186"/>
      <c r="E29" s="186"/>
      <c r="F29" s="186"/>
      <c r="G29" s="186"/>
      <c r="H29" s="228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57">
        <f>COUNTIF($C29:$AG29,AH$4)</f>
        <v>0</v>
      </c>
      <c r="AI29" s="158">
        <f>COUNTIF($C29:$AG29,AI$4)</f>
        <v>0</v>
      </c>
      <c r="AJ29" s="157">
        <f>COUNTIF($C29:$AG29,AJ$4)</f>
        <v>0</v>
      </c>
      <c r="AK29" s="191">
        <f>COUNTIF($C29:$AG29,AK$4)</f>
        <v>0</v>
      </c>
      <c r="AL29" s="191">
        <f>COUNTIF($C29:$AG29,AL$4)</f>
        <v>0</v>
      </c>
      <c r="AM29" s="191">
        <f>COUNTIF($C29:$AG29,AM$4)</f>
        <v>0</v>
      </c>
      <c r="AN29" s="191">
        <f>COUNTIF($C29:$AG29,AN$4)</f>
        <v>0</v>
      </c>
      <c r="AO29" s="192"/>
      <c r="AP29" s="159">
        <f>SUMPRODUCT(--WEEKDAY(C$3:AG$3,2)&lt;6,--((C29:AG29="DM"))+(C29:AG29="CS1")+((C29:AG29="CS2"))+(C29:AG29="SB1")+(C29:AG29="AE")+(C29:AG29="EM"))</f>
        <v>0</v>
      </c>
      <c r="AQ29" s="192"/>
      <c r="AR29" s="104">
        <f>SUMPRODUCT(--WEEKDAY(C$3:AG$3,2)&gt;5,--((C29:AG29="DM"))+(C29:AG29="CS1")+((C29:AG29="CS2"))+(C29:AG29="SB1")+(C29:AG29="AE")+(C29:AG29="EM"))</f>
        <v>0</v>
      </c>
      <c r="AS29" s="192"/>
      <c r="AT29" s="192">
        <f>(AP29-AQ29)/2+(AR29-AS29)</f>
        <v>0</v>
      </c>
      <c r="AU29" s="104">
        <f>AH29+AI29+AJ29+AK29+AM29+AN29</f>
        <v>0</v>
      </c>
      <c r="AV29" s="104">
        <f>BF29+BG29+BI29+BD29+BB29+AZ29+BK29</f>
        <v>0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COUNTIF(C29:AG29,"*BRT*")</f>
        <v>0</v>
      </c>
      <c r="AZ29" s="159">
        <f>COUNTIF(D29:AH29,"*$BTP*")</f>
        <v>0</v>
      </c>
      <c r="BA29" s="159" t="e">
        <f>AZ29*('Setting key Duty'!$I$13+'Setting key Duty'!$I$12+'Setting key Duty'!$I$11)</f>
        <v>#VALUE!</v>
      </c>
      <c r="BB29" s="159">
        <f>COUNTIF(D29:AH29,"*$L*")</f>
        <v>0</v>
      </c>
      <c r="BC29" s="159" t="e">
        <f>BB29*('Setting key Duty'!$I$13+'Setting key Duty'!$I$9)</f>
        <v>#VALUE!</v>
      </c>
      <c r="BD29" s="159">
        <f>COUNTIF(D29:AH29,"*$M*")</f>
        <v>0</v>
      </c>
      <c r="BE29" s="159">
        <f>BD29*('Setting key Duty'!$I$8+'Setting key Duty'!$I$9+'Setting key Duty'!$I$12)</f>
        <v>0</v>
      </c>
      <c r="BF29" s="159">
        <f>COUNTIF(D29:AH29,"*$N*")</f>
        <v>0</v>
      </c>
      <c r="BG29" s="159">
        <f>COUNTIF(D29:AH29,"*$PM*")</f>
        <v>0</v>
      </c>
      <c r="BH29" s="159">
        <f>BG29*('Setting key Duty'!$I$9)</f>
        <v>0</v>
      </c>
      <c r="BI29" s="159">
        <f>COUNTIF(D29:AH29,"*$AM*")</f>
        <v>0</v>
      </c>
      <c r="BJ29" s="159">
        <f>BI29*('Setting key Duty'!$I$12+'Setting key Duty'!$I$8)</f>
        <v>0</v>
      </c>
      <c r="BK29" s="159">
        <f>COUNTIF(C29:AH29,"*$FC*")</f>
        <v>0</v>
      </c>
      <c r="BL29" s="159">
        <f>BK29*('Setting key Duty'!$J$11+'Setting key Duty'!$I$8)</f>
        <v>0</v>
      </c>
      <c r="BM29" s="191">
        <f>COUNTIF($C29:$AG29,BM$4)</f>
        <v>0</v>
      </c>
      <c r="BN29" s="191">
        <f>COUNTIF($C29:$AG29,BN$4)</f>
        <v>0</v>
      </c>
      <c r="BO29" s="191">
        <f>COUNTIF($C29:$AG29,BO$4)</f>
        <v>0</v>
      </c>
      <c r="BP29" s="193"/>
    </row>
    <row r="30" ht="19.5" customHeight="1" spans="1:68">
      <c r="A30" s="19"/>
      <c r="B30" s="194"/>
      <c r="C30" s="195"/>
      <c r="D30" s="196"/>
      <c r="E30" s="196"/>
      <c r="F30" s="196"/>
      <c r="G30" s="196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7"/>
      <c r="AI30" s="198"/>
      <c r="AJ30" s="197"/>
      <c r="AK30" s="199"/>
      <c r="AL30" s="199"/>
      <c r="AM30" s="199"/>
      <c r="AN30" s="199"/>
      <c r="AO30" s="200"/>
      <c r="AP30" s="200"/>
      <c r="AQ30" s="200"/>
      <c r="AR30" s="200">
        <f>SUMPRODUCT(--WEEKDAY(C$3:AG$3,2)&gt;5,--((C30:AG30="DM"))+(C30:AG30="CS1")+((C30:AG30="CS2"))+(C30:AG30="SB1")+(C30:AG30="AE")+(C30:AG30="EM"))</f>
        <v>0</v>
      </c>
      <c r="AS30" s="200"/>
      <c r="AT30" s="200">
        <f>(AP30-AQ30)/2+(AR30-AS30)</f>
        <v>0</v>
      </c>
      <c r="AU30" s="200"/>
      <c r="AV30" s="200"/>
      <c r="AW30" s="200"/>
      <c r="AX30" s="199"/>
      <c r="AY30" s="199"/>
      <c r="AZ30" s="199"/>
      <c r="BA30" s="199"/>
      <c r="BB30" s="199"/>
      <c r="BC30" s="199"/>
      <c r="BD30" s="199"/>
      <c r="BE30" s="199"/>
      <c r="BF30" s="199"/>
      <c r="BG30" s="199"/>
      <c r="BH30" s="199"/>
      <c r="BI30" s="199"/>
      <c r="BJ30" s="199"/>
      <c r="BK30" s="199"/>
      <c r="BL30" s="199"/>
      <c r="BM30" s="199"/>
      <c r="BN30" s="199"/>
      <c r="BO30" s="199"/>
      <c r="BP30" s="201"/>
    </row>
    <row r="31" ht="19.5" customHeight="1" spans="1:68">
      <c r="A31" s="19"/>
      <c r="B31" s="202" t="s">
        <v>48</v>
      </c>
      <c r="C31" s="203" t="str">
        <f>VLOOKUP("DM",C4:C29,1,FALSE)</f>
        <v>DM</v>
      </c>
      <c r="D31" s="203" t="str">
        <f>VLOOKUP("DM",D4:D29,1,FALSE)</f>
        <v>DM</v>
      </c>
      <c r="E31" s="203" t="str">
        <f>VLOOKUP("DM",E4:E29,1,FALSE)</f>
        <v>DM</v>
      </c>
      <c r="F31" s="203" t="str">
        <f>VLOOKUP("DM",F4:F29,1,FALSE)</f>
        <v>DM</v>
      </c>
      <c r="G31" s="203" t="str">
        <f>VLOOKUP("DM",G4:G29,1,FALSE)</f>
        <v>DM</v>
      </c>
      <c r="H31" s="203" t="str">
        <f>VLOOKUP("DM",H4:H29,1,FALSE)</f>
        <v>DM</v>
      </c>
      <c r="I31" s="203" t="str">
        <f>VLOOKUP("DM",I4:I29,1,FALSE)</f>
        <v>DM</v>
      </c>
      <c r="J31" s="203" t="str">
        <f>VLOOKUP("DM",J4:J29,1,FALSE)</f>
        <v>DM</v>
      </c>
      <c r="K31" s="203" t="str">
        <f>VLOOKUP("DM",K4:K29,1,FALSE)</f>
        <v>DM</v>
      </c>
      <c r="L31" s="203" t="str">
        <f>VLOOKUP("DM",L4:L29,1,FALSE)</f>
        <v>DM</v>
      </c>
      <c r="M31" s="203" t="str">
        <f>VLOOKUP("DM",M4:M29,1,FALSE)</f>
        <v>DM</v>
      </c>
      <c r="N31" s="203" t="str">
        <f>VLOOKUP("DM",N4:N29,1,FALSE)</f>
        <v>DM</v>
      </c>
      <c r="O31" s="203" t="str">
        <f>VLOOKUP("DM",O4:O29,1,FALSE)</f>
        <v>DM</v>
      </c>
      <c r="P31" s="203" t="str">
        <f>VLOOKUP("DM",P4:P29,1,FALSE)</f>
        <v>DM</v>
      </c>
      <c r="Q31" s="203" t="str">
        <f>VLOOKUP("DM",Q4:Q29,1,FALSE)</f>
        <v>DM</v>
      </c>
      <c r="R31" s="203" t="str">
        <f>VLOOKUP("DM",R4:R29,1,FALSE)</f>
        <v>DM</v>
      </c>
      <c r="S31" s="203" t="str">
        <f>VLOOKUP("DM",S4:S29,1,FALSE)</f>
        <v>DM</v>
      </c>
      <c r="T31" s="203" t="str">
        <f>VLOOKUP("DM",T4:T29,1,FALSE)</f>
        <v>DM</v>
      </c>
      <c r="U31" s="203" t="str">
        <f>VLOOKUP("DM",U4:U29,1,FALSE)</f>
        <v>DM</v>
      </c>
      <c r="V31" s="203" t="str">
        <f>VLOOKUP("DM",V4:V29,1,FALSE)</f>
        <v>DM</v>
      </c>
      <c r="W31" s="203" t="str">
        <f>VLOOKUP("DM",W4:W29,1,FALSE)</f>
        <v>DM</v>
      </c>
      <c r="X31" s="203" t="str">
        <f>VLOOKUP("DM",X4:X29,1,FALSE)</f>
        <v>DM</v>
      </c>
      <c r="Y31" s="203" t="str">
        <f>VLOOKUP("DM",Y4:Y29,1,FALSE)</f>
        <v>DM</v>
      </c>
      <c r="Z31" s="203" t="str">
        <f>VLOOKUP("DM",Z4:Z29,1,FALSE)</f>
        <v>DM</v>
      </c>
      <c r="AA31" s="203" t="str">
        <f>VLOOKUP("DM",AA4:AA29,1,FALSE)</f>
        <v>DM</v>
      </c>
      <c r="AB31" s="203" t="str">
        <f>VLOOKUP("DM",AB4:AB29,1,FALSE)</f>
        <v>DM</v>
      </c>
      <c r="AC31" s="203" t="str">
        <f>VLOOKUP("DM",AC4:AC29,1,FALSE)</f>
        <v>DM</v>
      </c>
      <c r="AD31" s="203" t="str">
        <f>VLOOKUP("DM",AD4:AD29,1,FALSE)</f>
        <v>DM</v>
      </c>
      <c r="AE31" s="203" t="str">
        <f>VLOOKUP("DM",AE4:AE29,1,FALSE)</f>
        <v>DM</v>
      </c>
      <c r="AF31" s="203" t="str">
        <f>VLOOKUP("DM",AF4:AF29,1,FALSE)</f>
        <v>DM</v>
      </c>
      <c r="AG31" s="203" t="str">
        <f>VLOOKUP("DM",AG4:AG29,1,FALSE)</f>
        <v>DM</v>
      </c>
      <c r="AH31" s="157"/>
      <c r="AI31" s="158"/>
      <c r="AJ31" s="157"/>
      <c r="AK31" s="159"/>
      <c r="AL31" s="159"/>
      <c r="AM31" s="159"/>
      <c r="AN31" s="159"/>
      <c r="AO31" s="159"/>
      <c r="AP31" s="159"/>
      <c r="AQ31" s="159"/>
      <c r="AR31" s="159"/>
      <c r="AS31" s="159"/>
      <c r="AT31" s="159"/>
      <c r="AU31" s="159"/>
      <c r="AV31" s="159"/>
      <c r="AW31" s="159"/>
      <c r="AX31" s="159"/>
      <c r="AY31" s="159"/>
      <c r="AZ31" s="159"/>
      <c r="BA31" s="159"/>
      <c r="BB31" s="159"/>
      <c r="BC31" s="159"/>
      <c r="BD31" s="159"/>
      <c r="BE31" s="159"/>
      <c r="BF31" s="159"/>
      <c r="BG31" s="159"/>
      <c r="BH31" s="159"/>
      <c r="BI31" s="159"/>
      <c r="BJ31" s="159"/>
      <c r="BK31" s="159"/>
      <c r="BL31" s="159"/>
      <c r="BM31" s="159"/>
      <c r="BN31" s="159"/>
      <c r="BO31" s="159"/>
      <c r="BP31" s="160"/>
    </row>
    <row r="32" ht="19.5" customHeight="1" spans="1:68">
      <c r="A32" s="19" t="e">
        <f>LTE()</f>
        <v>#NAME?</v>
      </c>
      <c r="B32" s="204" t="s">
        <v>44</v>
      </c>
      <c r="C32" s="203" t="str">
        <f>VLOOKUP("CS1",C5:C29,1,FALSE)</f>
        <v>CS1</v>
      </c>
      <c r="D32" s="203" t="str">
        <f>VLOOKUP("CS1",D5:D29,1,FALSE)</f>
        <v>CS1</v>
      </c>
      <c r="E32" s="203" t="str">
        <f>VLOOKUP("CS1",E6:E29,1,FALSE)</f>
        <v>CS1</v>
      </c>
      <c r="F32" s="203" t="str">
        <f>VLOOKUP("CS1",F5:F29,1,FALSE)</f>
        <v>CS1</v>
      </c>
      <c r="G32" s="203" t="str">
        <f>VLOOKUP("CS1",G6:G29,1,FALSE)</f>
        <v>CS1</v>
      </c>
      <c r="H32" s="203" t="str">
        <f>VLOOKUP("CS1",H5:H29,1,FALSE)</f>
        <v>CS1</v>
      </c>
      <c r="I32" s="203" t="str">
        <f>VLOOKUP("CS1",I5:I29,1,FALSE)</f>
        <v>CS1</v>
      </c>
      <c r="J32" s="203" t="str">
        <f>VLOOKUP("CS1",J4:J29,1,FALSE)</f>
        <v>CS1</v>
      </c>
      <c r="K32" s="203" t="str">
        <f>VLOOKUP("CS1",K6:K29,1,FALSE)</f>
        <v>CS1</v>
      </c>
      <c r="L32" s="203" t="str">
        <f>VLOOKUP("CS1",L5:L29,1,FALSE)</f>
        <v>CS1</v>
      </c>
      <c r="M32" s="203" t="str">
        <f>VLOOKUP("CS1",M5:M29,1,FALSE)</f>
        <v>CS1</v>
      </c>
      <c r="N32" s="203" t="str">
        <f>VLOOKUP("CS1",N6:N29,1,FALSE)</f>
        <v>CS1</v>
      </c>
      <c r="O32" s="203" t="str">
        <f>VLOOKUP("CS1",O6:O29,1,FALSE)</f>
        <v>CS1</v>
      </c>
      <c r="P32" s="203" t="str">
        <f>VLOOKUP("CS1",P6:P29,1,FALSE)</f>
        <v>CS1</v>
      </c>
      <c r="Q32" s="203" t="str">
        <f>VLOOKUP("CS1",Q5:Q29,1,FALSE)</f>
        <v>CS1</v>
      </c>
      <c r="R32" s="203" t="str">
        <f>VLOOKUP("CS1",R5:R29,1,FALSE)</f>
        <v>CS1</v>
      </c>
      <c r="S32" s="203" t="str">
        <f>VLOOKUP("CS1",S5:S29,1,FALSE)</f>
        <v>CS1</v>
      </c>
      <c r="T32" s="203" t="str">
        <f>VLOOKUP("CS1",T5:T29,1,FALSE)</f>
        <v>CS1</v>
      </c>
      <c r="U32" s="203" t="str">
        <f>VLOOKUP("CS1",U5:U29,1,FALSE)</f>
        <v>CS1</v>
      </c>
      <c r="V32" s="203" t="str">
        <f>VLOOKUP("CS1",V5:V29,1,FALSE)</f>
        <v>CS1</v>
      </c>
      <c r="W32" s="203" t="str">
        <f>VLOOKUP("CS1",W5:W29,1,FALSE)</f>
        <v>CS1</v>
      </c>
      <c r="X32" s="203" t="str">
        <f>VLOOKUP("CS1",X5:X29,1,FALSE)</f>
        <v>CS1</v>
      </c>
      <c r="Y32" s="203" t="str">
        <f>VLOOKUP("CS1",Y5:Y29,1,FALSE)</f>
        <v>CS1</v>
      </c>
      <c r="Z32" s="203" t="str">
        <f>VLOOKUP("CS1",Z5:Z29,1,FALSE)</f>
        <v>CS1</v>
      </c>
      <c r="AA32" s="203" t="str">
        <f>VLOOKUP("CS1",AA5:AA29,1,FALSE)</f>
        <v>CS1</v>
      </c>
      <c r="AB32" s="203" t="str">
        <f>VLOOKUP("CS1",AB5:AB29,1,FALSE)</f>
        <v>CS1</v>
      </c>
      <c r="AC32" s="203" t="str">
        <f>VLOOKUP("CS1",AC5:AC29,1,FALSE)</f>
        <v>CS1</v>
      </c>
      <c r="AD32" s="203" t="str">
        <f>VLOOKUP("CS1",AD6:AD29,1,FALSE)</f>
        <v>CS1</v>
      </c>
      <c r="AE32" s="203" t="str">
        <f>VLOOKUP("CS1",AE5:AE29,1,FALSE)</f>
        <v>CS1</v>
      </c>
      <c r="AF32" s="203" t="str">
        <f>VLOOKUP("CS1",AF5:AF29,1,FALSE)</f>
        <v>CS1</v>
      </c>
      <c r="AG32" s="203" t="str">
        <f>VLOOKUP("CS1",AG5:AG29,1,FALSE)</f>
        <v>CS1</v>
      </c>
      <c r="AH32" s="157"/>
      <c r="AI32" s="158"/>
      <c r="AJ32" s="157"/>
      <c r="AK32" s="159"/>
      <c r="AL32" s="159"/>
      <c r="AM32" s="159"/>
      <c r="AN32" s="159"/>
      <c r="AO32" s="159"/>
      <c r="AP32" s="159"/>
      <c r="AQ32" s="159"/>
      <c r="AR32" s="159"/>
      <c r="AS32" s="159"/>
      <c r="AT32" s="159"/>
      <c r="AU32" s="159"/>
      <c r="AV32" s="159"/>
      <c r="AW32" s="159"/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60"/>
    </row>
    <row r="33" ht="19.5" customHeight="1" spans="1:68">
      <c r="A33" s="19"/>
      <c r="B33" s="205" t="s">
        <v>45</v>
      </c>
      <c r="C33" s="203" t="str">
        <f>VLOOKUP("CS2",C5:C29,1,FALSE)</f>
        <v>CS2</v>
      </c>
      <c r="D33" s="203" t="str">
        <f>VLOOKUP("CS2",D5:D29,1,FALSE)</f>
        <v>CS2</v>
      </c>
      <c r="E33" s="203" t="str">
        <f>VLOOKUP("CS2",E6:E29,1,FALSE)</f>
        <v>CS2</v>
      </c>
      <c r="F33" s="203" t="str">
        <f>VLOOKUP("CS2",F5:F29,1,FALSE)</f>
        <v>CS2</v>
      </c>
      <c r="G33" s="203" t="str">
        <f>VLOOKUP("CS2",G5:G29,1,FALSE)</f>
        <v>CS2</v>
      </c>
      <c r="H33" s="203" t="str">
        <f>VLOOKUP("CS2",H5:H29,1,FALSE)</f>
        <v>CS2</v>
      </c>
      <c r="I33" s="203" t="str">
        <f>VLOOKUP("CS2",I5:I29,1,FALSE)</f>
        <v>CS2</v>
      </c>
      <c r="J33" s="203" t="str">
        <f>VLOOKUP("CS2",J4:J29,1,FALSE)</f>
        <v>CS2</v>
      </c>
      <c r="K33" s="203" t="str">
        <f>VLOOKUP("CS2",K5:K29,1,FALSE)</f>
        <v>CS2</v>
      </c>
      <c r="L33" s="203" t="str">
        <f>VLOOKUP("CS2",L6:L29,1,FALSE)</f>
        <v>CS2</v>
      </c>
      <c r="M33" s="203" t="str">
        <f>VLOOKUP("CS2",M5:M29,1,FALSE)</f>
        <v>CS2</v>
      </c>
      <c r="N33" s="203" t="str">
        <f>VLOOKUP("CS2",N6:N29,1,FALSE)</f>
        <v>CS2</v>
      </c>
      <c r="O33" s="203" t="str">
        <f>VLOOKUP("CS2",O8:O29,1,FALSE)</f>
        <v>CS2</v>
      </c>
      <c r="P33" s="203" t="str">
        <f>VLOOKUP("CS2",P5:P29,1,FALSE)</f>
        <v>CS2</v>
      </c>
      <c r="Q33" s="203" t="str">
        <f>VLOOKUP("CS2",Q5:Q29,1,FALSE)</f>
        <v>CS2</v>
      </c>
      <c r="R33" s="203" t="str">
        <f>VLOOKUP("CS2",R5:R29,1,FALSE)</f>
        <v>CS2</v>
      </c>
      <c r="S33" s="203" t="str">
        <f>VLOOKUP("CS2",S6:S29,1,FALSE)</f>
        <v>CS2</v>
      </c>
      <c r="T33" s="203" t="str">
        <f>VLOOKUP("CS2",T5:T29,1,FALSE)</f>
        <v>CS2</v>
      </c>
      <c r="U33" s="203" t="str">
        <f>VLOOKUP("CS2",U5:U29,1,FALSE)</f>
        <v>CS2</v>
      </c>
      <c r="V33" s="203" t="str">
        <f>VLOOKUP("CS2",V5:V29,1,FALSE)</f>
        <v>CS2</v>
      </c>
      <c r="W33" s="203" t="str">
        <f>VLOOKUP("CS2",W5:W29,1,FALSE)</f>
        <v>CS2</v>
      </c>
      <c r="X33" s="203" t="str">
        <f>VLOOKUP("CS2",X5:X29,1,FALSE)</f>
        <v>CS2</v>
      </c>
      <c r="Y33" s="203" t="str">
        <f>VLOOKUP("CS2",Y5:Y29,1,FALSE)</f>
        <v>CS2</v>
      </c>
      <c r="Z33" s="203" t="str">
        <f>VLOOKUP("CS2",Z5:Z29,1,FALSE)</f>
        <v>CS2</v>
      </c>
      <c r="AA33" s="203" t="str">
        <f>VLOOKUP("CS2",AA5:AA29,1,FALSE)</f>
        <v>CS2</v>
      </c>
      <c r="AB33" s="203" t="str">
        <f>VLOOKUP("CS2",AB5:AB29,1,FALSE)</f>
        <v>CS2</v>
      </c>
      <c r="AC33" s="203" t="str">
        <f>VLOOKUP("CS2",AC5:AC29,1,FALSE)</f>
        <v>CS2</v>
      </c>
      <c r="AD33" s="203" t="e">
        <f>VLOOKUP("CS2",AD6:AD29,1,FALSE)</f>
        <v>#N/A</v>
      </c>
      <c r="AE33" s="203" t="str">
        <f>VLOOKUP("CS2",AE5:AE29,1,FALSE)</f>
        <v>CS2</v>
      </c>
      <c r="AF33" s="203" t="str">
        <f>VLOOKUP("CS2",AF5:AF29,1,FALSE)</f>
        <v>CS2</v>
      </c>
      <c r="AG33" s="203" t="str">
        <f>VLOOKUP("CS2",AG5:AG29,1,FALSE)</f>
        <v>CS2</v>
      </c>
      <c r="AH33" s="157"/>
      <c r="AI33" s="158"/>
      <c r="AJ33" s="157"/>
      <c r="AK33" s="159"/>
      <c r="AL33" s="159"/>
      <c r="AM33" s="159"/>
      <c r="AN33" s="159"/>
      <c r="AO33" s="159"/>
      <c r="AP33" s="159"/>
      <c r="AQ33" s="159"/>
      <c r="AR33" s="159"/>
      <c r="AS33" s="159"/>
      <c r="AT33" s="159"/>
      <c r="AU33" s="159"/>
      <c r="AV33" s="159"/>
      <c r="AW33" s="159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60"/>
    </row>
    <row r="34" ht="19.5" customHeight="1" spans="1:68">
      <c r="A34" s="19"/>
      <c r="B34" s="206" t="s">
        <v>50</v>
      </c>
      <c r="C34" s="203" t="str">
        <f>VLOOKUP("SB1",C5:C29,1,FALSE)</f>
        <v>SB1</v>
      </c>
      <c r="D34" s="203" t="str">
        <f>VLOOKUP("SB1",D5:D29,1,FALSE)</f>
        <v>SB1</v>
      </c>
      <c r="E34" s="203" t="str">
        <f>VLOOKUP("SB1",E6:E29,1,FALSE)</f>
        <v>SB1</v>
      </c>
      <c r="F34" s="203" t="str">
        <f>VLOOKUP("SB1",F5:F29,1,FALSE)</f>
        <v>SB1</v>
      </c>
      <c r="G34" s="203" t="str">
        <f>VLOOKUP("SB1",G6:G29,1,FALSE)</f>
        <v>SB1</v>
      </c>
      <c r="H34" s="203" t="str">
        <f>VLOOKUP("SB1",H5:H29,1,FALSE)</f>
        <v>SB1</v>
      </c>
      <c r="I34" s="203" t="str">
        <f>VLOOKUP("SB1",I5:I29,1,FALSE)</f>
        <v>SB1</v>
      </c>
      <c r="J34" s="203" t="str">
        <f>VLOOKUP("SB1",J4:J29,1,FALSE)</f>
        <v>SB1</v>
      </c>
      <c r="K34" s="203" t="str">
        <f>VLOOKUP("SB1",K6:K29,1,FALSE)</f>
        <v>SB1</v>
      </c>
      <c r="L34" s="203" t="str">
        <f>VLOOKUP("SB1",L6:L29,1,FALSE)</f>
        <v>SB1</v>
      </c>
      <c r="M34" s="203" t="str">
        <f>VLOOKUP("SB1",M5:M29,1,FALSE)</f>
        <v>SB1</v>
      </c>
      <c r="N34" s="203" t="str">
        <f>VLOOKUP("SB1",N5:N29,1,FALSE)</f>
        <v>SB1</v>
      </c>
      <c r="O34" s="203" t="str">
        <f>VLOOKUP("SB1",O5:O29,1,FALSE)</f>
        <v>SB1</v>
      </c>
      <c r="P34" s="203" t="str">
        <f>VLOOKUP("SB1",P5:P29,1,FALSE)</f>
        <v>SB1</v>
      </c>
      <c r="Q34" s="203" t="str">
        <f>VLOOKUP("SB1",Q5:Q29,1,FALSE)</f>
        <v>SB1</v>
      </c>
      <c r="R34" s="203" t="str">
        <f>VLOOKUP("SB1",R5:R29,1,FALSE)</f>
        <v>SB1</v>
      </c>
      <c r="S34" s="203" t="str">
        <f>VLOOKUP("SB1",S6:S29,1,FALSE)</f>
        <v>SB1</v>
      </c>
      <c r="T34" s="203" t="str">
        <f>VLOOKUP("SB1",T5:T29,1,FALSE)</f>
        <v>SB1</v>
      </c>
      <c r="U34" s="203" t="str">
        <f>VLOOKUP("SB1",U5:U29,1,FALSE)</f>
        <v>SB1</v>
      </c>
      <c r="V34" s="203" t="str">
        <f>VLOOKUP("SB1",V5:V29,1,FALSE)</f>
        <v>SB1</v>
      </c>
      <c r="W34" s="203" t="str">
        <f>VLOOKUP("SB1",W5:W29,1,FALSE)</f>
        <v>SB1</v>
      </c>
      <c r="X34" s="203" t="str">
        <f>VLOOKUP("SB1",X5:X29,1,FALSE)</f>
        <v>SB1</v>
      </c>
      <c r="Y34" s="203" t="str">
        <f>VLOOKUP("SB1",Y5:Y29,1,FALSE)</f>
        <v>SB1</v>
      </c>
      <c r="Z34" s="203" t="str">
        <f>VLOOKUP("SB1",Z5:Z29,1,FALSE)</f>
        <v>SB1</v>
      </c>
      <c r="AA34" s="203" t="str">
        <f>VLOOKUP("SB1",AA5:AA29,1,FALSE)</f>
        <v>SB1</v>
      </c>
      <c r="AB34" s="203" t="str">
        <f>VLOOKUP("SB1",AB5:AB29,1,FALSE)</f>
        <v>SB1</v>
      </c>
      <c r="AC34" s="203" t="str">
        <f>VLOOKUP("SB1",AC5:AC29,1,FALSE)</f>
        <v>SB1</v>
      </c>
      <c r="AD34" s="203" t="str">
        <f>VLOOKUP("SB1",AD6:AD29,1,FALSE)</f>
        <v>SB1</v>
      </c>
      <c r="AE34" s="203" t="str">
        <f>VLOOKUP("SB1",AE5:AE29,1,FALSE)</f>
        <v>SB1</v>
      </c>
      <c r="AF34" s="203" t="str">
        <f>VLOOKUP("SB1",AF5:AF29,1,FALSE)</f>
        <v>SB1</v>
      </c>
      <c r="AG34" s="203" t="str">
        <f>VLOOKUP("SB1",AG5:AG29,1,FALSE)</f>
        <v>SB1</v>
      </c>
      <c r="AH34" s="157"/>
      <c r="AI34" s="158"/>
      <c r="AJ34" s="157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60"/>
    </row>
    <row r="35" ht="19.5" customHeight="1" spans="1:68">
      <c r="A35" s="19"/>
      <c r="B35" s="207" t="s">
        <v>56</v>
      </c>
      <c r="C35" s="203" t="str">
        <f>VLOOKUP("SB2",C5:C29,1,FALSE)</f>
        <v>SB2</v>
      </c>
      <c r="D35" s="203" t="str">
        <f>VLOOKUP("SB2",D5:D29,1,FALSE)</f>
        <v>SB2</v>
      </c>
      <c r="E35" s="203" t="str">
        <f>VLOOKUP("SB2",E6:E29,1,FALSE)</f>
        <v>SB2</v>
      </c>
      <c r="F35" s="203" t="str">
        <f>VLOOKUP("SB2",F5:F29,1,FALSE)</f>
        <v>SB2</v>
      </c>
      <c r="G35" s="203" t="str">
        <f>VLOOKUP("SB2",G6:G29,1,FALSE)</f>
        <v>SB2</v>
      </c>
      <c r="H35" s="203" t="str">
        <f>VLOOKUP("SB2",H5:H29,1,FALSE)</f>
        <v>SB2</v>
      </c>
      <c r="I35" s="203" t="str">
        <f>VLOOKUP("SB2",I5:I29,1,FALSE)</f>
        <v>SB2</v>
      </c>
      <c r="J35" s="203" t="str">
        <f>VLOOKUP("SB2",J4:J29,1,FALSE)</f>
        <v>SB2</v>
      </c>
      <c r="K35" s="203" t="str">
        <f>VLOOKUP("SB2",K6:K29,1,FALSE)</f>
        <v>SB2</v>
      </c>
      <c r="L35" s="203" t="str">
        <f>VLOOKUP("SB2",L6:L29,1,FALSE)</f>
        <v>SB2</v>
      </c>
      <c r="M35" s="203" t="str">
        <f>VLOOKUP("SB2",M5:M29,1,FALSE)</f>
        <v>SB2</v>
      </c>
      <c r="N35" s="203" t="str">
        <f>VLOOKUP("SB2",N6:N29,1,FALSE)</f>
        <v>SB2</v>
      </c>
      <c r="O35" s="203" t="str">
        <f>VLOOKUP("SB2",O5:O29,1,FALSE)</f>
        <v>SB2</v>
      </c>
      <c r="P35" s="203" t="str">
        <f>VLOOKUP("SB2",P5:P29,1,FALSE)</f>
        <v>SB2</v>
      </c>
      <c r="Q35" s="203" t="str">
        <f>VLOOKUP("SB2",Q5:Q29,1,FALSE)</f>
        <v>SB2</v>
      </c>
      <c r="R35" s="203" t="str">
        <f>VLOOKUP("SB2",R5:R29,1,FALSE)</f>
        <v>SB2</v>
      </c>
      <c r="S35" s="203" t="str">
        <f>VLOOKUP("SB2",S6:S29,1,FALSE)</f>
        <v>SB2</v>
      </c>
      <c r="T35" s="203" t="str">
        <f>VLOOKUP("SB2",T5:T29,1,FALSE)</f>
        <v>SB2</v>
      </c>
      <c r="U35" s="203" t="str">
        <f>VLOOKUP("SB2",U5:U29,1,FALSE)</f>
        <v>SB2</v>
      </c>
      <c r="V35" s="203" t="str">
        <f>VLOOKUP("SB2",V5:V29,1,FALSE)</f>
        <v>SB2</v>
      </c>
      <c r="W35" s="203" t="str">
        <f>VLOOKUP("SB2",W5:W29,1,FALSE)</f>
        <v>SB2</v>
      </c>
      <c r="X35" s="203" t="str">
        <f>VLOOKUP("SB2",X5:X29,1,FALSE)</f>
        <v>SB2</v>
      </c>
      <c r="Y35" s="203" t="str">
        <f>VLOOKUP("SB2",Y5:Y29,1,FALSE)</f>
        <v>SB2</v>
      </c>
      <c r="Z35" s="203" t="str">
        <f>VLOOKUP("SB2",Z5:Z29,1,FALSE)</f>
        <v>SB2</v>
      </c>
      <c r="AA35" s="203" t="str">
        <f>VLOOKUP("SB2",AA5:AA29,1,FALSE)</f>
        <v>SB2</v>
      </c>
      <c r="AB35" s="203" t="str">
        <f>VLOOKUP("SB2",AB5:AB29,1,FALSE)</f>
        <v>SB2</v>
      </c>
      <c r="AC35" s="203" t="str">
        <f>VLOOKUP("SB2",AC5:AC29,1,FALSE)</f>
        <v>SB2</v>
      </c>
      <c r="AD35" s="203" t="str">
        <f>VLOOKUP("SB2",AD5:AD29,1,FALSE)</f>
        <v>SB2</v>
      </c>
      <c r="AE35" s="203" t="str">
        <f>VLOOKUP("SB2",AE5:AE29,1,FALSE)</f>
        <v>SB2</v>
      </c>
      <c r="AF35" s="203" t="str">
        <f>VLOOKUP("SB2",AF5:AF29,1,FALSE)</f>
        <v>SB2</v>
      </c>
      <c r="AG35" s="203" t="str">
        <f>VLOOKUP("SB2",AG5:AG29,1,FALSE)</f>
        <v>SB2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/>
      <c r="B36" s="208" t="s">
        <v>62</v>
      </c>
      <c r="C36" s="203" t="str">
        <f>VLOOKUP("AE",C5:C29,1,FALSE)</f>
        <v>AE</v>
      </c>
      <c r="D36" s="203" t="str">
        <f>VLOOKUP("AE",D5:D29,1,FALSE)</f>
        <v>AE</v>
      </c>
      <c r="E36" s="203" t="str">
        <f>VLOOKUP("AE",E5:E29,1,FALSE)</f>
        <v>AE</v>
      </c>
      <c r="F36" s="203" t="str">
        <f>VLOOKUP("AE",F5:F29,1,FALSE)</f>
        <v>AE</v>
      </c>
      <c r="G36" s="203" t="str">
        <f>VLOOKUP("AE",G6:G29,1,FALSE)</f>
        <v>AE</v>
      </c>
      <c r="H36" s="203" t="str">
        <f>VLOOKUP("AE",H5:H29,1,FALSE)</f>
        <v>AE</v>
      </c>
      <c r="I36" s="203" t="str">
        <f>VLOOKUP("AE",I5:I29,1,FALSE)</f>
        <v>AE</v>
      </c>
      <c r="J36" s="203" t="str">
        <f>VLOOKUP("AE",J4:J29,1,FALSE)</f>
        <v>AE</v>
      </c>
      <c r="K36" s="203" t="str">
        <f>VLOOKUP("AE",K6:K29,1,FALSE)</f>
        <v>AE</v>
      </c>
      <c r="L36" s="203" t="str">
        <f>VLOOKUP("AE",L5:L29,1,FALSE)</f>
        <v>AE</v>
      </c>
      <c r="M36" s="203" t="str">
        <f>VLOOKUP("AE",M5:M29,1,FALSE)</f>
        <v>AE</v>
      </c>
      <c r="N36" s="203" t="str">
        <f>VLOOKUP("AE",N5:N29,1,FALSE)</f>
        <v>AE</v>
      </c>
      <c r="O36" s="203" t="str">
        <f>VLOOKUP("AE",O5:O29,1,FALSE)</f>
        <v>AE</v>
      </c>
      <c r="P36" s="203" t="str">
        <f>VLOOKUP("AE",P5:P29,1,FALSE)</f>
        <v>AE</v>
      </c>
      <c r="Q36" s="203" t="str">
        <f>VLOOKUP("AE",Q5:Q29,1,FALSE)</f>
        <v>AE</v>
      </c>
      <c r="R36" s="203" t="str">
        <f>VLOOKUP("AE",R5:R29,1,FALSE)</f>
        <v>AE</v>
      </c>
      <c r="S36" s="203" t="str">
        <f>VLOOKUP("AE",S6:S29,1,FALSE)</f>
        <v>AE</v>
      </c>
      <c r="T36" s="203" t="str">
        <f>VLOOKUP("AE",T5:T29,1,FALSE)</f>
        <v>AE</v>
      </c>
      <c r="U36" s="203" t="str">
        <f>VLOOKUP("AE",U5:U29,1,FALSE)</f>
        <v>AE</v>
      </c>
      <c r="V36" s="203" t="str">
        <f>VLOOKUP("AE",V5:V29,1,FALSE)</f>
        <v>AE</v>
      </c>
      <c r="W36" s="203" t="str">
        <f>VLOOKUP("AE",W5:W29,1,FALSE)</f>
        <v>AE</v>
      </c>
      <c r="X36" s="203" t="str">
        <f>VLOOKUP("AE",X5:X29,1,FALSE)</f>
        <v>AE</v>
      </c>
      <c r="Y36" s="203" t="str">
        <f>VLOOKUP("AE",Y5:Y29,1,FALSE)</f>
        <v>AE</v>
      </c>
      <c r="Z36" s="203" t="str">
        <f>VLOOKUP("AE",Z5:Z29,1,FALSE)</f>
        <v>AE</v>
      </c>
      <c r="AA36" s="203" t="str">
        <f>VLOOKUP("AE",AA5:AA29,1,FALSE)</f>
        <v>AE</v>
      </c>
      <c r="AB36" s="203" t="str">
        <f>VLOOKUP("AE",AB5:AB29,1,FALSE)</f>
        <v>AE</v>
      </c>
      <c r="AC36" s="203" t="str">
        <f>VLOOKUP("AE",AC5:AC29,1,FALSE)</f>
        <v>AE</v>
      </c>
      <c r="AD36" s="203" t="str">
        <f>VLOOKUP("AE",AD6:AD29,1,FALSE)</f>
        <v>AE</v>
      </c>
      <c r="AE36" s="203" t="str">
        <f>VLOOKUP("AE",AE5:AE29,1,FALSE)</f>
        <v>AE</v>
      </c>
      <c r="AF36" s="203" t="str">
        <f>VLOOKUP("AE",AF5:AF29,1,FALSE)</f>
        <v>AE</v>
      </c>
      <c r="AG36" s="203" t="str">
        <f>VLOOKUP("AE",AG5:AG29,1,FALSE)</f>
        <v>AE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</sheetData>
  <mergeCells count="1">
    <mergeCell ref="C1:S1"/>
  </mergeCells>
  <conditionalFormatting sqref="C6">
    <cfRule type="expression" dxfId="135" priority="1">
      <formula>WEEKDAY(D$3,2)&gt;5</formula>
    </cfRule>
  </conditionalFormatting>
  <conditionalFormatting sqref="S2:X29 Z2:Z29 C3:D5 E3:R29 Y3:Y29 AA3:AG29 C7:D29">
    <cfRule type="expression" dxfId="135" priority="38">
      <formula>WEEKDAY(S$3,2)&gt;5</formula>
    </cfRule>
  </conditionalFormatting>
  <conditionalFormatting sqref="J4:J36 AA4:AA36 C5:C7 D5 E5:I36 K5:Z36 AB5:AG36 D7:D36 C9:C15 C18:C36">
    <cfRule type="cellIs" dxfId="136" priority="23" operator="equal">
      <formula>"B"</formula>
    </cfRule>
    <cfRule type="cellIs" dxfId="136" priority="24" operator="equal">
      <formula>"AL"</formula>
    </cfRule>
    <cfRule type="cellIs" dxfId="137" priority="25" operator="equal">
      <formula>"DM"</formula>
    </cfRule>
    <cfRule type="cellIs" dxfId="138" priority="26" operator="equal">
      <formula>"CS1"</formula>
    </cfRule>
    <cfRule type="cellIs" dxfId="139" priority="27" operator="equal">
      <formula>"CS2"</formula>
    </cfRule>
    <cfRule type="cellIs" dxfId="140" priority="28" operator="equal">
      <formula>"SB1"</formula>
    </cfRule>
    <cfRule type="cellIs" dxfId="141" priority="29" operator="equal">
      <formula>"SB2"</formula>
    </cfRule>
    <cfRule type="cellIs" dxfId="142" priority="30" operator="equal">
      <formula>"AE"</formula>
    </cfRule>
  </conditionalFormatting>
  <conditionalFormatting sqref="J4:J29 AA4:AA29 C5:C7 D5 E5:I29 K5:Z29 AB5:AG29 D7:D29 C9:C15 C18:C29">
    <cfRule type="cellIs" dxfId="136" priority="32" operator="equal">
      <formula>"DB"</formula>
    </cfRule>
    <cfRule type="containsText" dxfId="143" priority="33" operator="between" text="$AM">
      <formula>NOT(ISERROR(SEARCH("$AM",C4)))</formula>
    </cfRule>
    <cfRule type="containsText" dxfId="144" priority="34" operator="between" text="$PM">
      <formula>NOT(ISERROR(SEARCH("$PM",C4)))</formula>
    </cfRule>
    <cfRule type="containsText" dxfId="145" priority="35" operator="between" text="$L">
      <formula>NOT(ISERROR(SEARCH("$L",C4)))</formula>
    </cfRule>
    <cfRule type="containsText" dxfId="146" priority="36" operator="between" text="$BTP">
      <formula>NOT(ISERROR(SEARCH("$BTP",C4)))</formula>
    </cfRule>
    <cfRule type="containsText" dxfId="147" priority="37" operator="between" text="$M">
      <formula>NOT(ISERROR(SEARCH("$M",C4)))</formula>
    </cfRule>
    <cfRule type="containsText" dxfId="148" priority="39" operator="between" text="$N">
      <formula>NOT(ISERROR(SEARCH("$N",C4)))</formula>
    </cfRule>
    <cfRule type="containsText" dxfId="149" priority="40" operator="between" text="$FC">
      <formula>NOT(ISERROR(SEARCH("$FC",C4)))</formula>
    </cfRule>
    <cfRule type="containsText" dxfId="150" priority="41" operator="between" text="OAL">
      <formula>NOT(ISERROR(SEARCH("OAL",C4)))</formula>
    </cfRule>
    <cfRule type="containsText" dxfId="151" priority="42" operator="between" text="S+">
      <formula>NOT(ISERROR(SEARCH("S+",C4)))</formula>
    </cfRule>
    <cfRule type="containsText" dxfId="152" priority="43" operator="between" text="EX-D">
      <formula>NOT(ISERROR(SEARCH("EX-D",C4)))</formula>
    </cfRule>
  </conditionalFormatting>
  <conditionalFormatting sqref="J4:J27 C5:C7 D5 E5:I27 K5:N27 O5:O20 P5:Q27 R5:R13 S5:S28 T5:U27 V5:V6 W5:AG27 D7:D27 V8:V27 C9:C15 R15:R27 C18:C27 O22:O27">
    <cfRule type="containsText" dxfId="153" priority="44" operator="between" text="VACC">
      <formula>NOT(ISERROR(SEARCH("VACC",C4)))</formula>
    </cfRule>
  </conditionalFormatting>
  <conditionalFormatting sqref="BO5:BP29">
    <cfRule type="cellIs" dxfId="154" priority="31" operator="lessThan">
      <formula>1</formula>
    </cfRule>
  </conditionalFormatting>
  <conditionalFormatting sqref="C8 AA9 W12:W13 Y12:Z13 AC12 X13 AA13 Z16 AB16 C17 X20:AB20 Y23 AA23 AC23 W24:X24 AA26:AA27 X27:Z27">
    <cfRule type="cellIs" dxfId="136" priority="2" operator="equal">
      <formula>"B"</formula>
    </cfRule>
    <cfRule type="cellIs" dxfId="136" priority="3" operator="equal">
      <formula>"AL"</formula>
    </cfRule>
    <cfRule type="cellIs" dxfId="137" priority="4" operator="equal">
      <formula>"DM"</formula>
    </cfRule>
    <cfRule type="cellIs" dxfId="138" priority="5" operator="equal">
      <formula>"CS1"</formula>
    </cfRule>
    <cfRule type="cellIs" dxfId="139" priority="6" operator="equal">
      <formula>"CS2"</formula>
    </cfRule>
    <cfRule type="cellIs" dxfId="140" priority="7" operator="equal">
      <formula>"SB1"</formula>
    </cfRule>
    <cfRule type="cellIs" dxfId="141" priority="8" operator="equal">
      <formula>"SB2"</formula>
    </cfRule>
    <cfRule type="cellIs" dxfId="142" priority="9" operator="equal">
      <formula>"AE"</formula>
    </cfRule>
    <cfRule type="containsText" dxfId="153" priority="10" operator="between" text="VACC">
      <formula>NOT(ISERROR(SEARCH("VACC",C8)))</formula>
    </cfRule>
    <cfRule type="cellIs" dxfId="136" priority="11" operator="equal">
      <formula>"DB"</formula>
    </cfRule>
    <cfRule type="containsText" dxfId="143" priority="12" operator="between" text="$AM">
      <formula>NOT(ISERROR(SEARCH("$AM",C8)))</formula>
    </cfRule>
    <cfRule type="containsText" dxfId="144" priority="13" operator="between" text="$PM">
      <formula>NOT(ISERROR(SEARCH("$PM",C8)))</formula>
    </cfRule>
    <cfRule type="containsText" dxfId="145" priority="14" operator="between" text="$L">
      <formula>NOT(ISERROR(SEARCH("$L",C8)))</formula>
    </cfRule>
    <cfRule type="containsText" dxfId="146" priority="15" operator="between" text="$BTP">
      <formula>NOT(ISERROR(SEARCH("$BTP",C8)))</formula>
    </cfRule>
    <cfRule type="containsText" dxfId="147" priority="16" operator="between" text="$M">
      <formula>NOT(ISERROR(SEARCH("$M",C8)))</formula>
    </cfRule>
    <cfRule type="containsText" dxfId="148" priority="17" operator="between" text="$N">
      <formula>NOT(ISERROR(SEARCH("$N",C8)))</formula>
    </cfRule>
    <cfRule type="containsText" dxfId="149" priority="18" operator="between" text="$FC">
      <formula>NOT(ISERROR(SEARCH("$FC",C8)))</formula>
    </cfRule>
    <cfRule type="containsText" dxfId="150" priority="19" operator="between" text="OAL">
      <formula>NOT(ISERROR(SEARCH("OAL",C8)))</formula>
    </cfRule>
    <cfRule type="containsText" dxfId="151" priority="20" operator="between" text="S+">
      <formula>NOT(ISERROR(SEARCH("S+",C8)))</formula>
    </cfRule>
    <cfRule type="containsText" dxfId="152" priority="21" operator="between" text="EX-D">
      <formula>NOT(ISERROR(SEARCH("EX-D",C8)))</formula>
    </cfRule>
  </conditionalFormatting>
  <conditionalFormatting sqref="AA9 W12:W13 Y12:Z13 AC12 X13 AA13 Z16 AB16 X20:AB20 Y23 AA23 AC23 W24:X24 AA26:AA27 X27:Z27">
    <cfRule type="expression" dxfId="135" priority="22">
      <formula>WEEKDAY(#REF!,2)&gt;5</formula>
    </cfRule>
  </conditionalFormatting>
  <dataValidations count="2">
    <dataValidation type="list" allowBlank="1" sqref="C5:V5 X5 Z5 AB5:AG5 C6 E6:AG6 C7:E7 G7:N7 Q7:U7 X7:Z7 AB7:AG7 C8:F8 H8:K8 M8 P8:R8 U8:X8 Z8:AA8 AD8:AG8 C9:D9 G9:AG9 C10:AA10 AC10:AG10 C11:K11 M11 O11:R11 T11 W11 Y11:AA11 AC11 AE11:AG11 C12:J12 L12 N12:R12 T12:U12 X12 Z12 AB12:AC12 AF12 C13:G13 I13 L13:U13 W13:AA13 AC13:AG13 C14:J14 L14:Q14 S14:T14 V14:W14 Y14:AB14 AD14:AG14 C15 E15 G15:U15 W15:X15 Z15 AB15 AD15:AF15 D16:W16 Y16:AA16 AC16:AG16 C17:G17 I17 M17:O17 Q17 S17:T17 V17:AG17 C18:O18 Q18:V18 Y18 AA18:AD18 AG18 C19 E19:F19 H19 J19:K19 M19:AC19 AF19:AG19 C20:E20 G20:S20 U20:AB20 AD20 AF20 D21:L21 P21:T21 W21:X21 Z21:AE21 AG21 C22:J22 L22:M22 P22:Y22 AA22 AC22:AF22 C23:G23 I23:J23 L23:R23 T23:AG23 C24 E24:N24 P24:Q24 S24:T24 Y24 AA24:AB24 C25:H25 J25:L25 N25:U25 W25 Y25:AC25 C26 G26:I26 K26 M26:U26 Z26:AA26 AC26:AG26 C27:G27 I27:W27 Y27 AA27:AB27 AD27:AG27 C28:R28 T28:W28 Y28:AG28 C29:AG29 AE24:AE25 AG24:AG25" showDropDown="1">
      <formula1>'Setting key Duty'!$B$7:$B$56</formula1>
    </dataValidation>
    <dataValidation type="list" allowBlank="1" sqref="C30:AG36" showDropDown="1">
      <formula1>'Setting key Duty'!$B$7:$B$23</formula1>
    </dataValidation>
  </dataValidations>
  <pageMargins left="0.75" right="0.75" top="1" bottom="1" header="0.5" footer="0.5"/>
  <headerFooter/>
  <tableParts count="2"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P36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30" width="9.24761904761905" customWidth="1"/>
    <col min="31" max="31" width="10.5047619047619" customWidth="1"/>
    <col min="32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0</v>
      </c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 t="s">
        <v>747</v>
      </c>
      <c r="D2" s="132" t="s">
        <v>748</v>
      </c>
      <c r="E2" s="131" t="s">
        <v>749</v>
      </c>
      <c r="F2" s="131"/>
      <c r="G2" s="131"/>
      <c r="H2" s="131" t="s">
        <v>750</v>
      </c>
      <c r="I2" s="131" t="s">
        <v>751</v>
      </c>
      <c r="J2" s="131" t="s">
        <v>752</v>
      </c>
      <c r="K2" s="131" t="s">
        <v>753</v>
      </c>
      <c r="L2" s="131"/>
      <c r="M2" s="131"/>
      <c r="N2" s="131"/>
      <c r="O2" s="131" t="s">
        <v>754</v>
      </c>
      <c r="P2" s="131" t="s">
        <v>665</v>
      </c>
      <c r="Q2" s="131" t="s">
        <v>755</v>
      </c>
      <c r="R2" s="131" t="s">
        <v>756</v>
      </c>
      <c r="S2" s="131" t="s">
        <v>757</v>
      </c>
      <c r="T2" s="131"/>
      <c r="U2" s="131"/>
      <c r="V2" s="131" t="s">
        <v>758</v>
      </c>
      <c r="W2" s="131" t="s">
        <v>759</v>
      </c>
      <c r="X2" s="131" t="s">
        <v>760</v>
      </c>
      <c r="Y2" s="131" t="s">
        <v>761</v>
      </c>
      <c r="Z2" s="131" t="s">
        <v>762</v>
      </c>
      <c r="AA2" s="131"/>
      <c r="AB2" s="131"/>
      <c r="AC2" s="131" t="s">
        <v>763</v>
      </c>
      <c r="AD2" s="131"/>
      <c r="AE2" s="131" t="s">
        <v>764</v>
      </c>
      <c r="AF2" s="131"/>
      <c r="AG2" s="131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45231</v>
      </c>
      <c r="D3" s="140">
        <f>C3+1</f>
        <v>45232</v>
      </c>
      <c r="E3" s="140">
        <f>D3+1</f>
        <v>45233</v>
      </c>
      <c r="F3" s="140">
        <f>E3+1</f>
        <v>45234</v>
      </c>
      <c r="G3" s="140">
        <f>F3+1</f>
        <v>45235</v>
      </c>
      <c r="H3" s="140">
        <f>G3+1</f>
        <v>45236</v>
      </c>
      <c r="I3" s="140">
        <f>H3+1</f>
        <v>45237</v>
      </c>
      <c r="J3" s="140">
        <f>I3+1</f>
        <v>45238</v>
      </c>
      <c r="K3" s="140">
        <f>J3+1</f>
        <v>45239</v>
      </c>
      <c r="L3" s="140">
        <f>K3+1</f>
        <v>45240</v>
      </c>
      <c r="M3" s="140">
        <f>L3+1</f>
        <v>45241</v>
      </c>
      <c r="N3" s="140">
        <f>M3+1</f>
        <v>45242</v>
      </c>
      <c r="O3" s="140">
        <f>N3+1</f>
        <v>45243</v>
      </c>
      <c r="P3" s="140">
        <f>O3+1</f>
        <v>45244</v>
      </c>
      <c r="Q3" s="140">
        <f>P3+1</f>
        <v>45245</v>
      </c>
      <c r="R3" s="140">
        <f>Q3+1</f>
        <v>45246</v>
      </c>
      <c r="S3" s="140">
        <f>R3+1</f>
        <v>45247</v>
      </c>
      <c r="T3" s="140">
        <f>S3+1</f>
        <v>45248</v>
      </c>
      <c r="U3" s="140">
        <f>T3+1</f>
        <v>45249</v>
      </c>
      <c r="V3" s="140">
        <f>U3+1</f>
        <v>45250</v>
      </c>
      <c r="W3" s="140">
        <f>V3+1</f>
        <v>45251</v>
      </c>
      <c r="X3" s="140">
        <f>W3+1</f>
        <v>45252</v>
      </c>
      <c r="Y3" s="140">
        <f>X3+1</f>
        <v>45253</v>
      </c>
      <c r="Z3" s="140">
        <f>Y3+1</f>
        <v>45254</v>
      </c>
      <c r="AA3" s="140">
        <f>Z3+1</f>
        <v>45255</v>
      </c>
      <c r="AB3" s="140">
        <f>AA3+1</f>
        <v>45256</v>
      </c>
      <c r="AC3" s="140">
        <f>AB3+1</f>
        <v>45257</v>
      </c>
      <c r="AD3" s="140">
        <f>AC3+1</f>
        <v>45258</v>
      </c>
      <c r="AE3" s="140">
        <f>AD3+1</f>
        <v>45259</v>
      </c>
      <c r="AF3" s="140">
        <f>AE3+1</f>
        <v>45260</v>
      </c>
      <c r="AG3" s="140">
        <f>AF3+1</f>
        <v>45261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Wed</v>
      </c>
      <c r="D4" s="147" t="str">
        <f>TEXT(D3,"ddd")</f>
        <v>Thu</v>
      </c>
      <c r="E4" s="147" t="str">
        <f>TEXT(E3,"ddd")</f>
        <v>Fri</v>
      </c>
      <c r="F4" s="147" t="str">
        <f>TEXT(F3,"ddd")</f>
        <v>Sat</v>
      </c>
      <c r="G4" s="147" t="str">
        <f>TEXT(G3,"ddd")</f>
        <v>Sun</v>
      </c>
      <c r="H4" s="147" t="str">
        <f>TEXT(H3,"ddd")</f>
        <v>Mon</v>
      </c>
      <c r="I4" s="147" t="str">
        <f>TEXT(I3,"ddd")</f>
        <v>Tue</v>
      </c>
      <c r="J4" s="147" t="str">
        <f>TEXT(J3,"ddd")</f>
        <v>Wed</v>
      </c>
      <c r="K4" s="147" t="str">
        <f>TEXT(K3,"ddd")</f>
        <v>Thu</v>
      </c>
      <c r="L4" s="147" t="str">
        <f>TEXT(L3,"ddd")</f>
        <v>Fri</v>
      </c>
      <c r="M4" s="147" t="str">
        <f>TEXT(M3,"ddd")</f>
        <v>Sat</v>
      </c>
      <c r="N4" s="147" t="str">
        <f>TEXT(N3,"ddd")</f>
        <v>Sun</v>
      </c>
      <c r="O4" s="147" t="str">
        <f>TEXT(O3,"ddd")</f>
        <v>Mon</v>
      </c>
      <c r="P4" s="147" t="str">
        <f>TEXT(P3,"ddd")</f>
        <v>Tue</v>
      </c>
      <c r="Q4" s="147" t="str">
        <f>TEXT(Q3,"ddd")</f>
        <v>Wed</v>
      </c>
      <c r="R4" s="147" t="str">
        <f>TEXT(R3,"ddd")</f>
        <v>Thu</v>
      </c>
      <c r="S4" s="147" t="str">
        <f>TEXT(S3,"ddd")</f>
        <v>Fri</v>
      </c>
      <c r="T4" s="147" t="str">
        <f>TEXT(T3,"ddd")</f>
        <v>Sat</v>
      </c>
      <c r="U4" s="147" t="str">
        <f>TEXT(U3,"ddd")</f>
        <v>Sun</v>
      </c>
      <c r="V4" s="147" t="str">
        <f>TEXT(V3,"ddd")</f>
        <v>Mon</v>
      </c>
      <c r="W4" s="147" t="str">
        <f>TEXT(W3,"ddd")</f>
        <v>Tue</v>
      </c>
      <c r="X4" s="147" t="str">
        <f>TEXT(X3,"ddd")</f>
        <v>Wed</v>
      </c>
      <c r="Y4" s="147" t="str">
        <f>TEXT(Y3,"ddd")</f>
        <v>Thu</v>
      </c>
      <c r="Z4" s="147" t="str">
        <f>TEXT(Z3,"ddd")</f>
        <v>Fri</v>
      </c>
      <c r="AA4" s="147" t="str">
        <f>TEXT(AA3,"ddd")</f>
        <v>Sat</v>
      </c>
      <c r="AB4" s="147" t="str">
        <f>TEXT(AB3,"ddd")</f>
        <v>Sun</v>
      </c>
      <c r="AC4" s="147" t="str">
        <f>TEXT(AC3,"ddd")</f>
        <v>Mon</v>
      </c>
      <c r="AD4" s="147" t="str">
        <f>TEXT(AD3,"ddd")</f>
        <v>Tue</v>
      </c>
      <c r="AE4" s="147" t="str">
        <f>TEXT(AE3,"ddd")</f>
        <v>Wed</v>
      </c>
      <c r="AF4" s="147" t="str">
        <f>TEXT(AF3,"ddd")</f>
        <v>Thu</v>
      </c>
      <c r="AG4" s="147" t="str">
        <f>TEXT(AG3,"ddd")</f>
        <v>Fri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14" t="s">
        <v>727</v>
      </c>
      <c r="C5" s="155"/>
      <c r="D5" s="155" t="s">
        <v>62</v>
      </c>
      <c r="E5" s="155"/>
      <c r="F5" s="155"/>
      <c r="G5" s="155" t="s">
        <v>50</v>
      </c>
      <c r="H5" s="155"/>
      <c r="I5" s="186" t="s">
        <v>62</v>
      </c>
      <c r="J5" s="20"/>
      <c r="K5" s="186" t="s">
        <v>62</v>
      </c>
      <c r="L5" s="155"/>
      <c r="M5" s="155"/>
      <c r="N5" s="155"/>
      <c r="O5" s="155" t="s">
        <v>62</v>
      </c>
      <c r="P5" s="155"/>
      <c r="Q5" s="155" t="s">
        <v>62</v>
      </c>
      <c r="R5" s="155"/>
      <c r="S5" s="155"/>
      <c r="T5" s="155" t="s">
        <v>50</v>
      </c>
      <c r="U5" s="20"/>
      <c r="W5" s="155" t="s">
        <v>50</v>
      </c>
      <c r="X5" s="155"/>
      <c r="Y5" s="155"/>
      <c r="Z5" s="155" t="s">
        <v>62</v>
      </c>
      <c r="AA5" s="20"/>
      <c r="AC5" s="155" t="s">
        <v>56</v>
      </c>
      <c r="AD5" s="155" t="s">
        <v>62</v>
      </c>
      <c r="AF5" s="186"/>
      <c r="AG5" s="618"/>
      <c r="AH5" s="157">
        <f>COUNTIF($C5:$AD5,AH$4)</f>
        <v>0</v>
      </c>
      <c r="AI5" s="158">
        <f>COUNTIF($C5:$AD5,AI$4)</f>
        <v>0</v>
      </c>
      <c r="AJ5" s="157">
        <f>COUNTIF($C5:$AD5,AJ$4)</f>
        <v>0</v>
      </c>
      <c r="AK5" s="159">
        <f>COUNTIF($C5:$AD5,AK$4)</f>
        <v>3</v>
      </c>
      <c r="AL5" s="159">
        <f>COUNTIF($C5:$AD5,AL$4)</f>
        <v>1</v>
      </c>
      <c r="AM5" s="159">
        <f>COUNTIF($C5:$AD5,AM$4)</f>
        <v>7</v>
      </c>
      <c r="AN5" s="159">
        <f>COUNTIF($C5:$AD5,AN$4)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10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COUNTIF(C5:AD5,"*BRT*")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COUNTIF($C5:$AD5,BM$4)</f>
        <v>0</v>
      </c>
      <c r="BN5" s="159">
        <f>COUNTIF($C5:$AD5,BN$4)</f>
        <v>0</v>
      </c>
      <c r="BO5" s="159">
        <f>COUNTIF($C5:$AD5,BO$4)</f>
        <v>0</v>
      </c>
      <c r="BP5" s="160"/>
    </row>
    <row r="6" ht="19.5" customHeight="1" spans="1:68">
      <c r="A6" s="19"/>
      <c r="B6" s="92" t="s">
        <v>728</v>
      </c>
      <c r="C6" s="155"/>
      <c r="D6" s="155" t="s">
        <v>120</v>
      </c>
      <c r="E6" s="155" t="s">
        <v>44</v>
      </c>
      <c r="F6" s="186">
        <v>0</v>
      </c>
      <c r="G6" s="155" t="s">
        <v>45</v>
      </c>
      <c r="H6" s="619"/>
      <c r="I6" s="155"/>
      <c r="J6" s="155"/>
      <c r="K6" s="155" t="s">
        <v>339</v>
      </c>
      <c r="L6" s="155" t="s">
        <v>765</v>
      </c>
      <c r="M6" s="155"/>
      <c r="N6" s="155" t="s">
        <v>50</v>
      </c>
      <c r="O6" s="155"/>
      <c r="P6" s="155"/>
      <c r="Q6" s="155" t="s">
        <v>50</v>
      </c>
      <c r="R6" s="155"/>
      <c r="S6" s="155" t="s">
        <v>44</v>
      </c>
      <c r="T6" s="155"/>
      <c r="U6" s="155"/>
      <c r="V6" s="186" t="s">
        <v>44</v>
      </c>
      <c r="W6" s="155"/>
      <c r="Y6" s="155" t="s">
        <v>766</v>
      </c>
      <c r="Z6" s="155" t="s">
        <v>44</v>
      </c>
      <c r="AA6" s="155"/>
      <c r="AB6" s="155"/>
      <c r="AC6" s="155" t="s">
        <v>42</v>
      </c>
      <c r="AD6" s="155" t="s">
        <v>44</v>
      </c>
      <c r="AE6" s="155"/>
      <c r="AF6" s="155" t="s">
        <v>120</v>
      </c>
      <c r="AG6" s="186" t="s">
        <v>48</v>
      </c>
      <c r="AH6" s="157">
        <f>COUNTIF($C6:$AE6,AH$4)</f>
        <v>0</v>
      </c>
      <c r="AI6" s="158">
        <f>COUNTIF($C6:$AE6,AI$4)</f>
        <v>5</v>
      </c>
      <c r="AJ6" s="157">
        <f>COUNTIF($C6:$AE6,AJ$4)</f>
        <v>1</v>
      </c>
      <c r="AK6" s="159">
        <f>COUNTIF($C6:$AE6,AK$4)</f>
        <v>2</v>
      </c>
      <c r="AL6" s="159">
        <f>COUNTIF($C6:$AE6,AL$4)</f>
        <v>0</v>
      </c>
      <c r="AM6" s="159">
        <f>COUNTIF($C6:$AE6,AM$4)</f>
        <v>0</v>
      </c>
      <c r="AN6" s="159">
        <f>COUNTIF($C6:$AE6,AN$4)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8</v>
      </c>
      <c r="AV6" s="104">
        <f>BF6+BG6+BI6+BD6+BB6+AZ6+BK6</f>
        <v>3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COUNTIF(C6:AE6,"*BRT*")</f>
        <v>1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1</v>
      </c>
      <c r="BE6" s="159">
        <f>BD6*('Setting key Duty'!$I$8+'Setting key Duty'!$I$9+'Setting key Duty'!$I$12)</f>
        <v>0.5625</v>
      </c>
      <c r="BF6" s="159">
        <f>COUNTIF(A6:AH6,"*$N*")</f>
        <v>0</v>
      </c>
      <c r="BG6" s="159">
        <f>COUNTIF(AF6:AH6,"*$PM*")</f>
        <v>1</v>
      </c>
      <c r="BH6" s="159">
        <f>BG6*('Setting key Duty'!$I$9)</f>
        <v>0.125</v>
      </c>
      <c r="BI6" s="159">
        <f>COUNTIF(A6:AH6,"*$AM*")</f>
        <v>1</v>
      </c>
      <c r="BJ6" s="159">
        <f>BI6*('Setting key Duty'!$I$12+'Setting key Duty'!$I$8)</f>
        <v>0.4375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COUNTIF($C6:$AE6,BM$4)</f>
        <v>1</v>
      </c>
      <c r="BN6" s="159">
        <f>COUNTIF($C6:$AE6,BN$4)</f>
        <v>0</v>
      </c>
      <c r="BO6" s="159">
        <f>COUNTIF($C6:$AE6,BO$4)</f>
        <v>0</v>
      </c>
      <c r="BP6" s="160"/>
    </row>
    <row r="7" ht="19.5" customHeight="1" spans="1:68">
      <c r="A7" s="19"/>
      <c r="B7" s="96" t="s">
        <v>668</v>
      </c>
      <c r="C7" s="155"/>
      <c r="D7" s="155" t="s">
        <v>767</v>
      </c>
      <c r="E7" s="155" t="s">
        <v>48</v>
      </c>
      <c r="F7" s="155"/>
      <c r="G7" s="155"/>
      <c r="H7" s="155" t="s">
        <v>768</v>
      </c>
      <c r="I7" s="155" t="s">
        <v>45</v>
      </c>
      <c r="J7" s="155"/>
      <c r="K7" s="155"/>
      <c r="L7" s="155" t="s">
        <v>47</v>
      </c>
      <c r="M7" s="155"/>
      <c r="N7" s="155"/>
      <c r="O7" s="164" t="s">
        <v>48</v>
      </c>
      <c r="P7" s="20"/>
      <c r="Q7" s="155" t="s">
        <v>769</v>
      </c>
      <c r="R7" s="155" t="s">
        <v>44</v>
      </c>
      <c r="S7" s="186"/>
      <c r="T7" s="155"/>
      <c r="U7" s="155" t="s">
        <v>48</v>
      </c>
      <c r="V7" s="15"/>
      <c r="W7" s="155" t="s">
        <v>44</v>
      </c>
      <c r="X7" s="155"/>
      <c r="Y7" s="155"/>
      <c r="Z7" s="155" t="s">
        <v>45</v>
      </c>
      <c r="AA7" s="155"/>
      <c r="AB7" s="155"/>
      <c r="AC7" s="186" t="s">
        <v>47</v>
      </c>
      <c r="AD7" s="155"/>
      <c r="AE7" s="155"/>
      <c r="AF7" s="155"/>
      <c r="AG7" s="155" t="s">
        <v>45</v>
      </c>
      <c r="AH7" s="157">
        <f>COUNTIF($C7:$AE7,AH$4)</f>
        <v>3</v>
      </c>
      <c r="AI7" s="158">
        <f>COUNTIF($C7:$AE7,AI$4)</f>
        <v>2</v>
      </c>
      <c r="AJ7" s="157">
        <f>COUNTIF($C7:$AE7,AJ$4)</f>
        <v>2</v>
      </c>
      <c r="AK7" s="159">
        <f>COUNTIF($C7:$AE7,AK$4)</f>
        <v>0</v>
      </c>
      <c r="AL7" s="159">
        <f>COUNTIF($C7:$AE7,AL$4)</f>
        <v>0</v>
      </c>
      <c r="AM7" s="159">
        <f>COUNTIF($C7:$AE7,AM$4)</f>
        <v>0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7</v>
      </c>
      <c r="AV7" s="104">
        <f>BF7+BG7+BI7+BD7+BB7+AZ7+BK7</f>
        <v>1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1</v>
      </c>
      <c r="BJ7" s="159">
        <f>BI7*('Setting key Duty'!$I$12+'Setting key Duty'!$I$8)</f>
        <v>0.4375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2</v>
      </c>
      <c r="BP7" s="160"/>
    </row>
    <row r="8" ht="54.75" customHeight="1" spans="1:68">
      <c r="A8" s="19"/>
      <c r="B8" s="14" t="s">
        <v>558</v>
      </c>
      <c r="C8" s="155"/>
      <c r="D8" s="155" t="s">
        <v>45</v>
      </c>
      <c r="E8" s="155"/>
      <c r="F8" s="155" t="s">
        <v>44</v>
      </c>
      <c r="H8" s="20"/>
      <c r="I8" s="155" t="s">
        <v>770</v>
      </c>
      <c r="J8" s="155"/>
      <c r="K8" s="620" t="s">
        <v>44</v>
      </c>
      <c r="M8" s="155"/>
      <c r="N8" s="155"/>
      <c r="O8" s="20"/>
      <c r="P8" s="155" t="s">
        <v>50</v>
      </c>
      <c r="R8" s="155"/>
      <c r="T8" s="155" t="s">
        <v>44</v>
      </c>
      <c r="U8" s="186"/>
      <c r="V8" s="186"/>
      <c r="W8" s="186" t="s">
        <v>45</v>
      </c>
      <c r="X8" s="155"/>
      <c r="Y8" s="186" t="s">
        <v>626</v>
      </c>
      <c r="Z8" s="20"/>
      <c r="AA8" s="155"/>
      <c r="AB8" s="155" t="s">
        <v>44</v>
      </c>
      <c r="AC8" s="155"/>
      <c r="AD8" s="155"/>
      <c r="AE8" s="155" t="s">
        <v>47</v>
      </c>
      <c r="AF8" s="155" t="s">
        <v>47</v>
      </c>
      <c r="AG8" s="20"/>
      <c r="AH8" s="157">
        <f>COUNTIF($C8:$AE8,AH$4)</f>
        <v>0</v>
      </c>
      <c r="AI8" s="158">
        <f>COUNTIF($C8:$AE8,AI$4)</f>
        <v>4</v>
      </c>
      <c r="AJ8" s="157">
        <f>COUNTIF($C8:$AE8,AJ$4)</f>
        <v>2</v>
      </c>
      <c r="AK8" s="159">
        <f>COUNTIF($C8:$AE8,AK$4)</f>
        <v>1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7</v>
      </c>
      <c r="AV8" s="104">
        <f>BF8+BG8+BI8+BD8+BB8+AZ8+BK8</f>
        <v>1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1</v>
      </c>
      <c r="BJ8" s="159">
        <f>BI8*('Setting key Duty'!$I$12+'Setting key Duty'!$I$8)</f>
        <v>0.4375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1</v>
      </c>
      <c r="BP8" s="160"/>
    </row>
    <row r="9" ht="19.5" customHeight="1" spans="1:68">
      <c r="A9" s="19"/>
      <c r="B9" s="101" t="s">
        <v>670</v>
      </c>
      <c r="C9" s="155" t="s">
        <v>62</v>
      </c>
      <c r="D9" s="20"/>
      <c r="E9" s="155"/>
      <c r="F9" s="155" t="s">
        <v>56</v>
      </c>
      <c r="G9" s="155"/>
      <c r="H9" s="155" t="s">
        <v>62</v>
      </c>
      <c r="I9" s="155"/>
      <c r="J9" s="155" t="s">
        <v>62</v>
      </c>
      <c r="K9" s="155"/>
      <c r="L9" s="155" t="s">
        <v>62</v>
      </c>
      <c r="M9" s="155"/>
      <c r="N9" s="186"/>
      <c r="O9" s="155"/>
      <c r="Q9" s="155"/>
      <c r="R9" s="575"/>
      <c r="S9" s="155" t="s">
        <v>50</v>
      </c>
      <c r="T9" s="155"/>
      <c r="U9" s="155"/>
      <c r="V9" s="155" t="s">
        <v>62</v>
      </c>
      <c r="W9" s="155"/>
      <c r="X9" s="155" t="s">
        <v>56</v>
      </c>
      <c r="Y9" s="20"/>
      <c r="Z9" s="155" t="s">
        <v>50</v>
      </c>
      <c r="AB9" s="155" t="s">
        <v>62</v>
      </c>
      <c r="AC9" s="155"/>
      <c r="AD9" s="20"/>
      <c r="AE9" s="186" t="s">
        <v>50</v>
      </c>
      <c r="AF9" s="155"/>
      <c r="AG9" s="618"/>
      <c r="AH9" s="157">
        <f>COUNTIF($C9:$AE9,AH$4)</f>
        <v>0</v>
      </c>
      <c r="AI9" s="158">
        <f>COUNTIF($C9:$AE9,AI$4)</f>
        <v>0</v>
      </c>
      <c r="AJ9" s="157">
        <f>COUNTIF($C9:$AE9,AJ$4)</f>
        <v>0</v>
      </c>
      <c r="AK9" s="159">
        <f>COUNTIF($C9:$AE9,AK$4)</f>
        <v>3</v>
      </c>
      <c r="AL9" s="159">
        <f>COUNTIF($C9:$AE9,AL$4)</f>
        <v>2</v>
      </c>
      <c r="AM9" s="159">
        <f>COUNTIF($C9:$AE9,AM$4)</f>
        <v>6</v>
      </c>
      <c r="AN9" s="159">
        <f>COUNTIF($C9:$AE9,AN$4)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9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0</v>
      </c>
      <c r="BP9" s="160"/>
    </row>
    <row r="10" ht="19.5" customHeight="1" spans="1:68">
      <c r="A10" s="19"/>
      <c r="B10" s="14" t="s">
        <v>389</v>
      </c>
      <c r="C10" s="155" t="s">
        <v>44</v>
      </c>
      <c r="E10" s="155"/>
      <c r="F10" s="155"/>
      <c r="G10" s="155"/>
      <c r="H10" s="186" t="s">
        <v>48</v>
      </c>
      <c r="I10" s="155"/>
      <c r="J10" s="155" t="s">
        <v>44</v>
      </c>
      <c r="K10" s="155"/>
      <c r="L10" s="155"/>
      <c r="M10" s="155"/>
      <c r="N10" s="155"/>
      <c r="O10" s="155" t="s">
        <v>44</v>
      </c>
      <c r="P10" s="155"/>
      <c r="Q10" s="155" t="s">
        <v>48</v>
      </c>
      <c r="R10" s="155"/>
      <c r="S10" s="155"/>
      <c r="T10" s="155"/>
      <c r="U10" s="155"/>
      <c r="V10" s="155"/>
      <c r="W10" s="155" t="s">
        <v>48</v>
      </c>
      <c r="X10" s="155"/>
      <c r="Z10" s="155" t="s">
        <v>771</v>
      </c>
      <c r="AA10" s="186"/>
      <c r="AC10" s="186" t="s">
        <v>48</v>
      </c>
      <c r="AE10" s="155" t="s">
        <v>44</v>
      </c>
      <c r="AG10" s="155"/>
      <c r="AH10" s="157">
        <f>COUNTIF($C10:$AE10,AH$4)</f>
        <v>4</v>
      </c>
      <c r="AI10" s="158">
        <f>COUNTIF($C10:$AE10,AI$4)</f>
        <v>4</v>
      </c>
      <c r="AJ10" s="157">
        <f>COUNTIF($C10:$AE10,AJ$4)</f>
        <v>0</v>
      </c>
      <c r="AK10" s="159">
        <f>COUNTIF($C10:$AE10,AK$4)</f>
        <v>0</v>
      </c>
      <c r="AL10" s="159">
        <f>COUNTIF($C10:$AE10,AL$4)</f>
        <v>0</v>
      </c>
      <c r="AM10" s="159">
        <f>COUNTIF($C10:$AE10,AM$4)</f>
        <v>0</v>
      </c>
      <c r="AN10" s="159">
        <f>COUNTIF($C10:$AE10,AN$4)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8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COUNTIF(AE10:AH10,"*$N*")</f>
        <v>0</v>
      </c>
      <c r="BG10" s="159">
        <f>COUNTIF(AE10:AH10,"*$PM*")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14" t="s">
        <v>671</v>
      </c>
      <c r="C11" s="620"/>
      <c r="D11" s="155" t="s">
        <v>44</v>
      </c>
      <c r="E11" s="155"/>
      <c r="F11" s="155" t="s">
        <v>48</v>
      </c>
      <c r="G11" s="155"/>
      <c r="H11" s="155"/>
      <c r="I11" s="155"/>
      <c r="J11" s="155"/>
      <c r="K11" s="155" t="s">
        <v>48</v>
      </c>
      <c r="M11" s="164" t="s">
        <v>48</v>
      </c>
      <c r="O11" s="164"/>
      <c r="P11" s="155"/>
      <c r="Q11" s="155"/>
      <c r="S11" s="20"/>
      <c r="T11" s="155"/>
      <c r="U11" s="164" t="s">
        <v>44</v>
      </c>
      <c r="V11" s="20"/>
      <c r="W11" s="155"/>
      <c r="X11" s="155" t="s">
        <v>48</v>
      </c>
      <c r="Y11" s="155"/>
      <c r="Z11" s="155" t="s">
        <v>48</v>
      </c>
      <c r="AA11" s="155"/>
      <c r="AB11" s="155"/>
      <c r="AD11" s="186" t="s">
        <v>48</v>
      </c>
      <c r="AF11" s="155" t="s">
        <v>44</v>
      </c>
      <c r="AG11" s="155"/>
      <c r="AH11" s="157">
        <f>COUNTIF($C11:$AF11,AH$4)</f>
        <v>6</v>
      </c>
      <c r="AI11" s="158">
        <f>COUNTIF($C11:$AF11,AI$4)</f>
        <v>3</v>
      </c>
      <c r="AJ11" s="157">
        <f>COUNTIF($C11:$AF11,AJ$4)</f>
        <v>0</v>
      </c>
      <c r="AK11" s="159">
        <f>COUNTIF($C11:$AF11,AK$4)</f>
        <v>0</v>
      </c>
      <c r="AL11" s="159">
        <f>COUNTIF($C11:$AF11,AL$4)</f>
        <v>0</v>
      </c>
      <c r="AM11" s="159">
        <f>COUNTIF($C11:$AF11,AM$4)</f>
        <v>0</v>
      </c>
      <c r="AN11" s="159">
        <f>COUNTIF($C11:$AF11,AN$4)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9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COUNTIF(C11:AF11,"*BRT*")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COUNTIF(AF11:AH11,"*$N*")</f>
        <v>0</v>
      </c>
      <c r="BG11" s="159">
        <f>COUNTIF(AF11:AH11,"*$PM*")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COUNTIF($C11:$AF11,BM$4)</f>
        <v>0</v>
      </c>
      <c r="BN11" s="159">
        <f>COUNTIF($C11:$AF11,BN$4)</f>
        <v>0</v>
      </c>
      <c r="BO11" s="159">
        <f>COUNTIF($C11:$AF11,BO$4)</f>
        <v>0</v>
      </c>
      <c r="BP11" s="160"/>
    </row>
    <row r="12" ht="19.5" customHeight="1" spans="1:68">
      <c r="A12" s="19"/>
      <c r="B12" s="14" t="s">
        <v>729</v>
      </c>
      <c r="C12" s="155" t="s">
        <v>772</v>
      </c>
      <c r="D12" s="155"/>
      <c r="E12" s="155" t="s">
        <v>773</v>
      </c>
      <c r="F12" s="155" t="s">
        <v>45</v>
      </c>
      <c r="G12" s="155"/>
      <c r="H12" s="155" t="s">
        <v>774</v>
      </c>
      <c r="J12" s="155" t="s">
        <v>50</v>
      </c>
      <c r="K12" s="20"/>
      <c r="L12" s="155" t="s">
        <v>44</v>
      </c>
      <c r="M12" s="155"/>
      <c r="N12" s="155"/>
      <c r="O12" s="155" t="s">
        <v>45</v>
      </c>
      <c r="P12" s="155"/>
      <c r="Q12" s="155" t="s">
        <v>775</v>
      </c>
      <c r="S12" s="155" t="s">
        <v>776</v>
      </c>
      <c r="T12" s="155"/>
      <c r="U12" s="155"/>
      <c r="V12" s="155" t="s">
        <v>777</v>
      </c>
      <c r="W12" s="155"/>
      <c r="X12" s="155" t="s">
        <v>50</v>
      </c>
      <c r="Y12" s="186"/>
      <c r="Z12" s="155"/>
      <c r="AA12" s="155" t="s">
        <v>45</v>
      </c>
      <c r="AB12" s="155"/>
      <c r="AC12" s="155" t="s">
        <v>44</v>
      </c>
      <c r="AE12" s="155" t="s">
        <v>255</v>
      </c>
      <c r="AF12" s="155" t="s">
        <v>255</v>
      </c>
      <c r="AG12" s="155" t="s">
        <v>44</v>
      </c>
      <c r="AH12" s="157">
        <f>COUNTIF($C12:$AB12,AH$4)</f>
        <v>0</v>
      </c>
      <c r="AI12" s="158">
        <f>COUNTIF($C12:$AB12,AI$4)</f>
        <v>1</v>
      </c>
      <c r="AJ12" s="157">
        <f>COUNTIF($C12:$AB12,AJ$4)</f>
        <v>3</v>
      </c>
      <c r="AK12" s="159">
        <f>COUNTIF($C12:$AB12,AK$4)</f>
        <v>2</v>
      </c>
      <c r="AL12" s="159">
        <f>COUNTIF($C12:$AB12,AL$4)</f>
        <v>0</v>
      </c>
      <c r="AM12" s="159">
        <f>COUNTIF($C12:$AB12,AM$4)</f>
        <v>0</v>
      </c>
      <c r="AN12" s="159">
        <f>COUNTIF($C12:$AB12,AN$4)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6</v>
      </c>
      <c r="AV12" s="104">
        <f>BF12+BG12+BI12+BD12+BB12+AZ12+BK12</f>
        <v>5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COUNTIF(C12:AB12,"*BRT*")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1</v>
      </c>
      <c r="BE12" s="159">
        <f>BD12*('Setting key Duty'!$I$8+'Setting key Duty'!$I$9+'Setting key Duty'!$I$12)</f>
        <v>0.5625</v>
      </c>
      <c r="BF12" s="159">
        <f>COUNTIF(A12:AH12,"*$N*")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4</v>
      </c>
      <c r="BJ12" s="159">
        <f>BI12*('Setting key Duty'!$I$12+'Setting key Duty'!$I$8)</f>
        <v>1.75</v>
      </c>
      <c r="BK12" s="159">
        <f>COUNTIF(C12:AH12,"*$FC*")</f>
        <v>0</v>
      </c>
      <c r="BL12" s="159">
        <f>BK12*('Setting key Duty'!$J$11+'Setting key Duty'!$I$8)</f>
        <v>0</v>
      </c>
      <c r="BM12" s="159">
        <f>COUNTIF($C12:$AB12,BM$4)</f>
        <v>0</v>
      </c>
      <c r="BN12" s="159">
        <f>COUNTIF($C12:$AB12,BN$4)</f>
        <v>0</v>
      </c>
      <c r="BO12" s="159">
        <f>COUNTIF($C12:$AB12,BO$4)</f>
        <v>0</v>
      </c>
      <c r="BP12" s="160"/>
    </row>
    <row r="13" ht="19.5" customHeight="1" spans="1:68">
      <c r="A13" s="19"/>
      <c r="B13" s="92" t="s">
        <v>778</v>
      </c>
      <c r="D13" s="155" t="s">
        <v>779</v>
      </c>
      <c r="E13" s="155" t="s">
        <v>50</v>
      </c>
      <c r="G13" s="155" t="s">
        <v>56</v>
      </c>
      <c r="I13" s="155" t="s">
        <v>780</v>
      </c>
      <c r="J13" s="20"/>
      <c r="K13" s="155" t="s">
        <v>772</v>
      </c>
      <c r="L13" s="155" t="s">
        <v>50</v>
      </c>
      <c r="M13" s="575"/>
      <c r="N13" s="186"/>
      <c r="O13" s="155" t="s">
        <v>50</v>
      </c>
      <c r="P13" s="155"/>
      <c r="Q13" s="155" t="s">
        <v>781</v>
      </c>
      <c r="R13" s="186"/>
      <c r="S13" s="155" t="s">
        <v>62</v>
      </c>
      <c r="T13" s="155"/>
      <c r="U13" s="155"/>
      <c r="W13" s="155" t="s">
        <v>56</v>
      </c>
      <c r="X13" s="155" t="s">
        <v>650</v>
      </c>
      <c r="Y13" s="155"/>
      <c r="Z13" s="155"/>
      <c r="AA13" s="155" t="s">
        <v>50</v>
      </c>
      <c r="AB13" s="155"/>
      <c r="AD13" s="155" t="s">
        <v>617</v>
      </c>
      <c r="AE13" s="155" t="s">
        <v>62</v>
      </c>
      <c r="AG13" s="20"/>
      <c r="AH13" s="157">
        <f>COUNTIF($C13:$AA13,AH$4)</f>
        <v>0</v>
      </c>
      <c r="AI13" s="158">
        <f>COUNTIF($C13:$AA13,AI$4)</f>
        <v>0</v>
      </c>
      <c r="AJ13" s="157">
        <f>COUNTIF($C13:$AA13,AJ$4)</f>
        <v>0</v>
      </c>
      <c r="AK13" s="159">
        <f>COUNTIF($C13:$AA13,AK$4)</f>
        <v>4</v>
      </c>
      <c r="AL13" s="159">
        <f>COUNTIF($C13:$AA13,AL$4)</f>
        <v>2</v>
      </c>
      <c r="AM13" s="159">
        <f>COUNTIF($C13:$AA13,AM$4)</f>
        <v>1</v>
      </c>
      <c r="AN13" s="159">
        <f>COUNTIF($C13:$AA13,AN$4)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5</v>
      </c>
      <c r="AV13" s="104">
        <f>BF13+BG13+BI13+BD13+BB13+AZ13+BK13</f>
        <v>6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COUNTIF(C13:AA13,"*BRT*")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1</v>
      </c>
      <c r="BE13" s="159">
        <f>BD13*('Setting key Duty'!$I$8+'Setting key Duty'!$I$9+'Setting key Duty'!$I$12)</f>
        <v>0.5625</v>
      </c>
      <c r="BF13" s="159">
        <f>COUNTIF(AH13,"*$N*")</f>
        <v>0</v>
      </c>
      <c r="BG13" s="159">
        <f>COUNTIF(AH13,"*$PM*")</f>
        <v>0</v>
      </c>
      <c r="BH13" s="159">
        <f>BG13*('Setting key Duty'!$I$9)</f>
        <v>0</v>
      </c>
      <c r="BI13" s="159">
        <f>COUNTIF(A13:AH13,"*$AM*")</f>
        <v>5</v>
      </c>
      <c r="BJ13" s="159">
        <f>BI13*('Setting key Duty'!$I$12+'Setting key Duty'!$I$8)</f>
        <v>2.1875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COUNTIF($C13:$AA13,BM$4)</f>
        <v>0</v>
      </c>
      <c r="BN13" s="159">
        <f>COUNTIF($C13:$AA13,BN$4)</f>
        <v>0</v>
      </c>
      <c r="BO13" s="159">
        <f>COUNTIF($C13:$AA13,BO$4)</f>
        <v>0</v>
      </c>
      <c r="BP13" s="160"/>
    </row>
    <row r="14" ht="19.5" customHeight="1" spans="1:68">
      <c r="A14" s="19"/>
      <c r="B14" s="94" t="s">
        <v>566</v>
      </c>
      <c r="C14" s="155"/>
      <c r="D14" s="155"/>
      <c r="E14" s="155"/>
      <c r="F14" s="155"/>
      <c r="G14" s="155"/>
      <c r="H14" s="155" t="s">
        <v>45</v>
      </c>
      <c r="I14" s="155"/>
      <c r="J14" s="171" t="s">
        <v>48</v>
      </c>
      <c r="K14" s="186"/>
      <c r="L14" s="155"/>
      <c r="M14" s="155"/>
      <c r="N14" s="155" t="s">
        <v>48</v>
      </c>
      <c r="O14" s="155"/>
      <c r="Q14" s="155" t="s">
        <v>44</v>
      </c>
      <c r="R14" s="155"/>
      <c r="S14" s="155"/>
      <c r="T14" s="155"/>
      <c r="U14" s="155"/>
      <c r="V14" s="155" t="s">
        <v>45</v>
      </c>
      <c r="W14" s="186"/>
      <c r="X14" s="186"/>
      <c r="Y14" s="155" t="s">
        <v>44</v>
      </c>
      <c r="AA14" s="186"/>
      <c r="AB14" s="155" t="s">
        <v>48</v>
      </c>
      <c r="AC14" s="20"/>
      <c r="AD14" s="20"/>
      <c r="AE14" s="155"/>
      <c r="AF14" s="155" t="s">
        <v>48</v>
      </c>
      <c r="AG14" s="155"/>
      <c r="AH14" s="157">
        <f>COUNTIF($C14:$AE14,AH$4)</f>
        <v>3</v>
      </c>
      <c r="AI14" s="158">
        <f>COUNTIF($C14:$AE14,AI$4)</f>
        <v>2</v>
      </c>
      <c r="AJ14" s="157">
        <f>COUNTIF($C14:$AE14,AJ$4)</f>
        <v>2</v>
      </c>
      <c r="AK14" s="159">
        <f>COUNTIF($C14:$AE14,AK$4)</f>
        <v>0</v>
      </c>
      <c r="AL14" s="159">
        <f>COUNTIF($C14:$AE14,AL$4)</f>
        <v>0</v>
      </c>
      <c r="AM14" s="159">
        <f>COUNTIF($C14:$AE14,AM$4)</f>
        <v>0</v>
      </c>
      <c r="AN14" s="159">
        <f>COUNTIF($C14:$AE14,AN$4)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7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COUNTIF(C14:AE14,"*BRT*")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COUNTIF(AF14:AH14,"*$N*")</f>
        <v>0</v>
      </c>
      <c r="BG14" s="159">
        <f>COUNTIF(AF14:AH14,"*$PM*")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COUNTIF($C14:$AE14,BM$4)</f>
        <v>0</v>
      </c>
      <c r="BN14" s="159">
        <f>COUNTIF($C14:$AE14,BN$4)</f>
        <v>0</v>
      </c>
      <c r="BO14" s="159">
        <f>COUNTIF($C14:$AE14,BO$4)</f>
        <v>0</v>
      </c>
      <c r="BP14" s="160"/>
    </row>
    <row r="15" ht="12.75" spans="1:68">
      <c r="A15" s="19"/>
      <c r="B15" s="14" t="s">
        <v>568</v>
      </c>
      <c r="C15" s="155" t="s">
        <v>45</v>
      </c>
      <c r="E15" s="20"/>
      <c r="F15" s="20"/>
      <c r="G15" s="186" t="s">
        <v>48</v>
      </c>
      <c r="I15" s="155" t="s">
        <v>48</v>
      </c>
      <c r="J15" s="155"/>
      <c r="L15" s="155"/>
      <c r="M15" s="155"/>
      <c r="N15" s="155"/>
      <c r="O15" s="155"/>
      <c r="P15" s="155" t="s">
        <v>44</v>
      </c>
      <c r="Q15" s="164"/>
      <c r="R15" s="164" t="s">
        <v>48</v>
      </c>
      <c r="S15" s="155"/>
      <c r="T15" s="186"/>
      <c r="U15" s="186" t="s">
        <v>45</v>
      </c>
      <c r="V15" s="20"/>
      <c r="W15" s="155"/>
      <c r="X15" s="155" t="s">
        <v>45</v>
      </c>
      <c r="Z15" s="155" t="s">
        <v>771</v>
      </c>
      <c r="AA15" s="155"/>
      <c r="AB15" s="155"/>
      <c r="AC15" s="155" t="s">
        <v>45</v>
      </c>
      <c r="AE15" s="155" t="s">
        <v>255</v>
      </c>
      <c r="AF15" s="155" t="s">
        <v>255</v>
      </c>
      <c r="AG15" s="20"/>
      <c r="AH15" s="157">
        <f>COUNTIF($C15:$X15,AH$4)</f>
        <v>3</v>
      </c>
      <c r="AI15" s="158">
        <f>COUNTIF($C15:$X15,AI$4)</f>
        <v>1</v>
      </c>
      <c r="AJ15" s="157">
        <f>COUNTIF($C15:$X15,AJ$4)</f>
        <v>3</v>
      </c>
      <c r="AK15" s="159">
        <f>COUNTIF($C15:$X15,AK$4)</f>
        <v>0</v>
      </c>
      <c r="AL15" s="159">
        <f>COUNTIF($C15:$X15,AL$4)</f>
        <v>0</v>
      </c>
      <c r="AM15" s="159">
        <f>COUNTIF($C15:$X15,AM$4)</f>
        <v>0</v>
      </c>
      <c r="AN15" s="159">
        <f>COUNTIF($C15:$X15,AN$4)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7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COUNTIF(C15:X15,"*BRT*")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COUNTIF(AH15,"*$N*")</f>
        <v>0</v>
      </c>
      <c r="BG15" s="159">
        <f>COUNTIF(AF15:AH15,"*$PM*")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COUNTIF($C15:$X15,BM$4)</f>
        <v>0</v>
      </c>
      <c r="BN15" s="159">
        <f>COUNTIF($C15:$X15,BN$4)</f>
        <v>0</v>
      </c>
      <c r="BO15" s="159">
        <f>COUNTIF($C15:$X15,BO$4)</f>
        <v>0</v>
      </c>
      <c r="BP15" s="160"/>
    </row>
    <row r="16" ht="19.5" customHeight="1" spans="1:68">
      <c r="A16" s="19"/>
      <c r="B16" s="14" t="s">
        <v>782</v>
      </c>
      <c r="D16" s="155" t="s">
        <v>50</v>
      </c>
      <c r="E16" s="155"/>
      <c r="F16" s="155"/>
      <c r="G16" s="155"/>
      <c r="H16" s="155" t="s">
        <v>783</v>
      </c>
      <c r="I16" s="155"/>
      <c r="J16" s="155"/>
      <c r="K16" s="155" t="s">
        <v>784</v>
      </c>
      <c r="L16" s="155" t="s">
        <v>785</v>
      </c>
      <c r="M16" s="155"/>
      <c r="N16" s="155"/>
      <c r="O16" s="155"/>
      <c r="P16" s="575" t="s">
        <v>45</v>
      </c>
      <c r="Q16" s="20"/>
      <c r="R16" s="20"/>
      <c r="S16" s="155" t="s">
        <v>45</v>
      </c>
      <c r="T16" s="155"/>
      <c r="U16" s="155"/>
      <c r="V16" s="155" t="s">
        <v>786</v>
      </c>
      <c r="X16" s="186"/>
      <c r="Y16" s="186" t="s">
        <v>45</v>
      </c>
      <c r="Z16" s="155"/>
      <c r="AA16" s="155" t="s">
        <v>120</v>
      </c>
      <c r="AC16" s="186"/>
      <c r="AD16" s="186" t="s">
        <v>45</v>
      </c>
      <c r="AE16" s="155"/>
      <c r="AF16" s="155" t="s">
        <v>45</v>
      </c>
      <c r="AG16" s="20"/>
      <c r="AH16" s="157">
        <f>COUNTIF($C16:$AC16,AH$4)</f>
        <v>0</v>
      </c>
      <c r="AI16" s="158">
        <f>COUNTIF($C16:$AC16,AI$4)</f>
        <v>0</v>
      </c>
      <c r="AJ16" s="157">
        <f>COUNTIF($C16:$AC16,AJ$4)</f>
        <v>3</v>
      </c>
      <c r="AK16" s="159">
        <f>COUNTIF($C16:$AC16,AK$4)</f>
        <v>1</v>
      </c>
      <c r="AL16" s="159">
        <f>COUNTIF($C16:$AC16,AL$4)</f>
        <v>0</v>
      </c>
      <c r="AM16" s="159">
        <f>COUNTIF($C16:$AC16,AM$4)</f>
        <v>0</v>
      </c>
      <c r="AN16" s="159">
        <f>COUNTIF($C16:$AC16,AN$4)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4</v>
      </c>
      <c r="AV16" s="104">
        <f>BF16+BG16+BI16+BD16+BB16+AZ16+BK16</f>
        <v>4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COUNTIF(C16:AC16,"*BRT*")</f>
        <v>1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2</v>
      </c>
      <c r="BE16" s="159">
        <f>BD16*('Setting key Duty'!$I$8+'Setting key Duty'!$I$9+'Setting key Duty'!$I$12)</f>
        <v>1.125</v>
      </c>
      <c r="BF16" s="159">
        <f>COUNTIF(A16:AH16,"*$N*")</f>
        <v>0</v>
      </c>
      <c r="BG16" s="159">
        <f>COUNTIF(AG16:AH16,"*$PM*")</f>
        <v>0</v>
      </c>
      <c r="BH16" s="159">
        <f>BG16*('Setting key Duty'!$I$9)</f>
        <v>0</v>
      </c>
      <c r="BI16" s="159">
        <f>COUNTIF(A16:AH16,"*$AM*")</f>
        <v>2</v>
      </c>
      <c r="BJ16" s="159">
        <f>BI16*('Setting key Duty'!$I$12+'Setting key Duty'!$I$8)</f>
        <v>0.875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COUNTIF($C16:$AC16,BM$4)</f>
        <v>0</v>
      </c>
      <c r="BN16" s="159">
        <f>COUNTIF($C16:$AC16,BN$4)</f>
        <v>0</v>
      </c>
      <c r="BO16" s="159">
        <f>COUNTIF($C16:$AC16,BO$4)</f>
        <v>0</v>
      </c>
      <c r="BP16" s="160"/>
    </row>
    <row r="17" ht="19.5" customHeight="1" spans="1:68">
      <c r="A17" s="19"/>
      <c r="B17" s="14" t="s">
        <v>734</v>
      </c>
      <c r="C17" s="618"/>
      <c r="D17" s="155"/>
      <c r="E17" s="155" t="s">
        <v>45</v>
      </c>
      <c r="F17" s="155"/>
      <c r="G17" s="155"/>
      <c r="H17" s="155"/>
      <c r="I17" s="155"/>
      <c r="J17" s="155" t="s">
        <v>45</v>
      </c>
      <c r="K17" s="186"/>
      <c r="L17" s="155" t="s">
        <v>45</v>
      </c>
      <c r="M17" s="155" t="s">
        <v>736</v>
      </c>
      <c r="N17" s="155" t="s">
        <v>736</v>
      </c>
      <c r="O17" s="155"/>
      <c r="P17" s="20"/>
      <c r="Q17" s="164" t="s">
        <v>787</v>
      </c>
      <c r="R17" s="155" t="s">
        <v>649</v>
      </c>
      <c r="S17" s="155"/>
      <c r="T17" s="155" t="s">
        <v>736</v>
      </c>
      <c r="U17" s="155" t="s">
        <v>736</v>
      </c>
      <c r="W17" s="155"/>
      <c r="X17" s="155" t="s">
        <v>788</v>
      </c>
      <c r="Y17" s="186" t="s">
        <v>50</v>
      </c>
      <c r="AA17" s="155" t="s">
        <v>44</v>
      </c>
      <c r="AB17" s="155"/>
      <c r="AC17" s="155"/>
      <c r="AD17" s="155"/>
      <c r="AE17" s="155"/>
      <c r="AF17" s="155" t="s">
        <v>56</v>
      </c>
      <c r="AG17" s="556" t="s">
        <v>62</v>
      </c>
      <c r="AH17" s="157">
        <f>COUNTIF($C17:$AC17,AH$4)</f>
        <v>0</v>
      </c>
      <c r="AI17" s="158">
        <f>COUNTIF($C17:$AC17,AI$4)</f>
        <v>1</v>
      </c>
      <c r="AJ17" s="157">
        <f>COUNTIF($C17:$AC17,AJ$4)</f>
        <v>3</v>
      </c>
      <c r="AK17" s="159">
        <f>COUNTIF($C17:$AC17,AK$4)</f>
        <v>1</v>
      </c>
      <c r="AL17" s="159">
        <f>COUNTIF($C17:$AC17,AL$4)</f>
        <v>0</v>
      </c>
      <c r="AM17" s="159">
        <f>COUNTIF($C17:$AC17,AM$4)</f>
        <v>0</v>
      </c>
      <c r="AN17" s="159">
        <f>COUNTIF($C17:$AC17,AN$4)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5</v>
      </c>
      <c r="AV17" s="104">
        <f>BF17+BG17+BI17+BD17+BB17+AZ17+BK17</f>
        <v>2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COUNTIF(C17:AC17,"*BRT*")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2</v>
      </c>
      <c r="BE17" s="159">
        <f>BD17*('Setting key Duty'!$I$8+'Setting key Duty'!$I$9+'Setting key Duty'!$I$12)</f>
        <v>1.125</v>
      </c>
      <c r="BF17" s="159">
        <f>COUNTIF(A17:AH17,"*$N*")</f>
        <v>0</v>
      </c>
      <c r="BG17" s="159">
        <f>COUNTIF(AH17,"*$PM*")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COUNTIF($C17:$AC17,BM$4)</f>
        <v>0</v>
      </c>
      <c r="BN17" s="159">
        <f>COUNTIF($C17:$AC17,BN$4)</f>
        <v>0</v>
      </c>
      <c r="BO17" s="159">
        <f>COUNTIF($C17:$AC17,BO$4)</f>
        <v>0</v>
      </c>
      <c r="BP17" s="160"/>
    </row>
    <row r="18" ht="19.5" customHeight="1" spans="1:68">
      <c r="A18" s="19"/>
      <c r="B18" s="101" t="s">
        <v>789</v>
      </c>
      <c r="C18" s="155" t="s">
        <v>313</v>
      </c>
      <c r="D18" s="155" t="s">
        <v>313</v>
      </c>
      <c r="E18" s="155" t="s">
        <v>313</v>
      </c>
      <c r="F18" s="155"/>
      <c r="G18" s="155"/>
      <c r="H18" s="155" t="s">
        <v>50</v>
      </c>
      <c r="J18" s="155"/>
      <c r="K18" s="155" t="s">
        <v>50</v>
      </c>
      <c r="M18" s="155" t="s">
        <v>50</v>
      </c>
      <c r="N18" s="575"/>
      <c r="O18" s="155"/>
      <c r="P18" s="155" t="s">
        <v>62</v>
      </c>
      <c r="R18" s="155" t="s">
        <v>62</v>
      </c>
      <c r="S18" s="155"/>
      <c r="T18" s="155"/>
      <c r="U18" s="155" t="s">
        <v>120</v>
      </c>
      <c r="V18" s="155"/>
      <c r="X18" s="155" t="s">
        <v>62</v>
      </c>
      <c r="Y18" s="155"/>
      <c r="Z18" s="155"/>
      <c r="AA18" s="155"/>
      <c r="AB18" s="155"/>
      <c r="AC18" s="186" t="s">
        <v>62</v>
      </c>
      <c r="AD18" s="186"/>
      <c r="AE18" s="155" t="s">
        <v>255</v>
      </c>
      <c r="AF18" s="155" t="s">
        <v>255</v>
      </c>
      <c r="AG18" s="186"/>
      <c r="AH18" s="157">
        <f>COUNTIF($C18:$AC18,AH$4)</f>
        <v>0</v>
      </c>
      <c r="AI18" s="158">
        <f>COUNTIF($C18:$AC18,AI$4)</f>
        <v>0</v>
      </c>
      <c r="AJ18" s="157">
        <f>COUNTIF($C18:$AC18,AJ$4)</f>
        <v>0</v>
      </c>
      <c r="AK18" s="159">
        <f>COUNTIF($C18:$AC18,AK$4)</f>
        <v>3</v>
      </c>
      <c r="AL18" s="159">
        <f>COUNTIF($C18:$AC18,AL$4)</f>
        <v>0</v>
      </c>
      <c r="AM18" s="159">
        <f>COUNTIF($C18:$AC18,AM$4)</f>
        <v>4</v>
      </c>
      <c r="AN18" s="159">
        <f>COUNTIF($C18:$AC18,AN$4)</f>
        <v>0</v>
      </c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7</v>
      </c>
      <c r="AV18" s="104">
        <f>BF18+BG18+BI18+BD18+BB18+AZ18+BK18</f>
        <v>3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1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3</v>
      </c>
      <c r="BL18" s="159">
        <f>BK18*('Setting key Duty'!$J$11+'Setting key Duty'!$I$8)</f>
        <v>0.375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0</v>
      </c>
      <c r="BP18" s="160"/>
    </row>
    <row r="19" ht="19.5" customHeight="1" spans="1:68">
      <c r="A19" s="19"/>
      <c r="B19" s="96" t="s">
        <v>576</v>
      </c>
      <c r="C19" s="155"/>
      <c r="E19" s="155"/>
      <c r="F19" s="155"/>
      <c r="G19" s="155"/>
      <c r="I19" s="155" t="s">
        <v>790</v>
      </c>
      <c r="J19" s="155" t="s">
        <v>790</v>
      </c>
      <c r="K19" s="155" t="s">
        <v>790</v>
      </c>
      <c r="L19" s="155" t="s">
        <v>48</v>
      </c>
      <c r="M19" s="155"/>
      <c r="N19" s="155"/>
      <c r="P19" s="155"/>
      <c r="Q19" s="155" t="s">
        <v>45</v>
      </c>
      <c r="S19" s="155" t="s">
        <v>48</v>
      </c>
      <c r="T19" s="155"/>
      <c r="U19" s="155"/>
      <c r="V19" s="155" t="s">
        <v>48</v>
      </c>
      <c r="W19" s="20"/>
      <c r="X19" s="155" t="s">
        <v>44</v>
      </c>
      <c r="Y19" s="186" t="s">
        <v>626</v>
      </c>
      <c r="Z19" s="155"/>
      <c r="AA19" s="155" t="s">
        <v>48</v>
      </c>
      <c r="AB19" s="155"/>
      <c r="AC19" s="155"/>
      <c r="AD19" s="20"/>
      <c r="AE19" s="155" t="s">
        <v>48</v>
      </c>
      <c r="AF19" s="186"/>
      <c r="AG19" s="155"/>
      <c r="AH19" s="157">
        <f>COUNTIF($C19:$AF19,AH$4)</f>
        <v>5</v>
      </c>
      <c r="AI19" s="158">
        <f>COUNTIF($C19:$AF19,AI$4)</f>
        <v>1</v>
      </c>
      <c r="AJ19" s="157">
        <f>COUNTIF($C19:$AF19,AJ$4)</f>
        <v>1</v>
      </c>
      <c r="AK19" s="159">
        <f>COUNTIF($C19:$AF19,AK$4)</f>
        <v>0</v>
      </c>
      <c r="AL19" s="159">
        <f>COUNTIF($C19:$AF19,AL$4)</f>
        <v>0</v>
      </c>
      <c r="AM19" s="159">
        <f>COUNTIF($C19:$AF19,AM$4)</f>
        <v>0</v>
      </c>
      <c r="AN19" s="159">
        <f>COUNTIF($C19:$AF19,AN$4)</f>
        <v>0</v>
      </c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7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COUNTIF(C19:AF19,"*BRT*")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COUNTIF(AF19:AH19,"*$N*")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COUNTIF($C19:$AF19,BM$4)</f>
        <v>0</v>
      </c>
      <c r="BN19" s="159">
        <f>COUNTIF($C19:$AF19,BN$4)</f>
        <v>0</v>
      </c>
      <c r="BO19" s="159">
        <f>COUNTIF($C19:$AF19,BO$4)</f>
        <v>0</v>
      </c>
      <c r="BP19" s="160"/>
    </row>
    <row r="20" ht="19.5" customHeight="1" spans="1:68">
      <c r="A20" s="19"/>
      <c r="B20" s="92" t="s">
        <v>791</v>
      </c>
      <c r="C20" s="155" t="s">
        <v>733</v>
      </c>
      <c r="D20" s="155" t="s">
        <v>792</v>
      </c>
      <c r="E20" s="155" t="s">
        <v>47</v>
      </c>
      <c r="F20" s="155" t="s">
        <v>50</v>
      </c>
      <c r="G20" s="186"/>
      <c r="H20" s="155" t="s">
        <v>793</v>
      </c>
      <c r="I20" s="155" t="s">
        <v>50</v>
      </c>
      <c r="J20" s="186"/>
      <c r="K20" s="155"/>
      <c r="L20" s="155" t="s">
        <v>794</v>
      </c>
      <c r="M20" s="155"/>
      <c r="N20" s="155"/>
      <c r="O20" s="155"/>
      <c r="Q20" s="155" t="s">
        <v>565</v>
      </c>
      <c r="R20" s="155" t="s">
        <v>795</v>
      </c>
      <c r="S20" s="155" t="s">
        <v>47</v>
      </c>
      <c r="T20" s="155" t="s">
        <v>62</v>
      </c>
      <c r="U20" s="155"/>
      <c r="W20" s="155" t="s">
        <v>62</v>
      </c>
      <c r="X20" s="155"/>
      <c r="Y20" s="155"/>
      <c r="Z20" s="155"/>
      <c r="AA20" s="155"/>
      <c r="AB20" s="155"/>
      <c r="AD20" s="155" t="s">
        <v>50</v>
      </c>
      <c r="AF20" s="155" t="s">
        <v>62</v>
      </c>
      <c r="AG20" s="155"/>
      <c r="AH20" s="157">
        <f>COUNTIF($C20:$AF20,AH$4)</f>
        <v>0</v>
      </c>
      <c r="AI20" s="157">
        <f>COUNTIF($C20:$AF20,AI$4)</f>
        <v>0</v>
      </c>
      <c r="AJ20" s="157">
        <f>COUNTIF($C20:$AF20,AJ$4)</f>
        <v>0</v>
      </c>
      <c r="AK20" s="160">
        <f>COUNTIF($C20:$AF20,AK$4)</f>
        <v>3</v>
      </c>
      <c r="AL20" s="160">
        <f>COUNTIF($C20:$AF20,AL$4)</f>
        <v>0</v>
      </c>
      <c r="AM20" s="160">
        <f>COUNTIF($C20:$AF20,AM$4)</f>
        <v>3</v>
      </c>
      <c r="AN20" s="160">
        <f>COUNTIF($C20:$AF20,AN$4)</f>
        <v>0</v>
      </c>
      <c r="AO20" s="175"/>
      <c r="AP20" s="160">
        <f>SUMPRODUCT(--WEEKDAY(C$3:AG$3,2)&lt;6,--((C20:AG20="DM"))+(C20:AG20="CS1")+((C20:AG20="CS2"))+(C20:AG20="SB1")+(C20:AG20="AE")+(C20:AG20="EM"))</f>
        <v>0</v>
      </c>
      <c r="AQ20" s="175"/>
      <c r="AR20" s="175">
        <f>SUMPRODUCT(--WEEKDAY(C$3:AG$3,2)&gt;5,--((C20:AG20="DM"))+(C20:AG20="CS1")+((C20:AG20="CS2"))+(C20:AG20="SB1")+(C20:AG20="AE")+(C20:AG20="EM"))</f>
        <v>0</v>
      </c>
      <c r="AS20" s="175"/>
      <c r="AT20" s="175">
        <f>(AP20-AQ20)/2+(AR20-AS20)</f>
        <v>0</v>
      </c>
      <c r="AU20" s="175">
        <f>AH20+AI20+AJ20+AK20+AM20+AN20</f>
        <v>6</v>
      </c>
      <c r="AV20" s="175">
        <f>BF20+BG20+BI20+BD20+BB20+AZ20+BK20</f>
        <v>2</v>
      </c>
      <c r="AW20" s="175" t="e">
        <f>AT20+AX20</f>
        <v>#VALUE!</v>
      </c>
      <c r="AX20" s="160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60">
        <f>COUNTIF(C20:AF20,"*BRT*")</f>
        <v>0</v>
      </c>
      <c r="AZ20" s="160">
        <f>COUNTIF(A20:AH20,"*$BTP*")</f>
        <v>0</v>
      </c>
      <c r="BA20" s="160" t="e">
        <f>AZ20*('Setting key Duty'!$I$13+'Setting key Duty'!$I$12+'Setting key Duty'!$I$11)</f>
        <v>#VALUE!</v>
      </c>
      <c r="BB20" s="160">
        <f>COUNTIF(A20:AH20,"*$L*")</f>
        <v>0</v>
      </c>
      <c r="BC20" s="160" t="e">
        <f>BB20*('Setting key Duty'!$I$13+'Setting key Duty'!$I$9)</f>
        <v>#VALUE!</v>
      </c>
      <c r="BD20" s="160">
        <f>COUNTIF(A20:AH20,"*$M*")</f>
        <v>0</v>
      </c>
      <c r="BE20" s="160">
        <f>BD20*('Setting key Duty'!$I$8+'Setting key Duty'!$I$9+'Setting key Duty'!$I$12)</f>
        <v>0</v>
      </c>
      <c r="BF20" s="160">
        <f>COUNTIF(AF20:AH20,"*$N*")</f>
        <v>0</v>
      </c>
      <c r="BG20" s="160">
        <f>COUNTIF(AF20:AH20,"*$PM*")</f>
        <v>0</v>
      </c>
      <c r="BH20" s="160">
        <f>BG20*('Setting key Duty'!$I$9)</f>
        <v>0</v>
      </c>
      <c r="BI20" s="160">
        <f>COUNTIF(A20:AH20,"*$AM*")</f>
        <v>2</v>
      </c>
      <c r="BJ20" s="160">
        <f>BI20*('Setting key Duty'!$I$12+'Setting key Duty'!$I$8)</f>
        <v>0.875</v>
      </c>
      <c r="BK20" s="160">
        <f>COUNTIF(C20:AH20,"*$FC*")</f>
        <v>0</v>
      </c>
      <c r="BL20" s="160">
        <f>BK20*('Setting key Duty'!$J$11+'Setting key Duty'!$I$8)</f>
        <v>0</v>
      </c>
      <c r="BM20" s="160">
        <f>COUNTIF($C20:$AF20,BM$4)</f>
        <v>0</v>
      </c>
      <c r="BN20" s="160">
        <f>COUNTIF($C20:$AF20,BN$4)</f>
        <v>0</v>
      </c>
      <c r="BO20" s="160">
        <f>COUNTIF($C20:$AF20,BO$4)</f>
        <v>2</v>
      </c>
      <c r="BP20" s="160"/>
    </row>
    <row r="21" ht="19.5" customHeight="1" spans="1:68">
      <c r="A21" s="19" t="s">
        <v>796</v>
      </c>
      <c r="B21" s="94" t="s">
        <v>797</v>
      </c>
      <c r="D21" s="155" t="s">
        <v>48</v>
      </c>
      <c r="E21" s="20"/>
      <c r="G21" s="155"/>
      <c r="H21" s="155" t="s">
        <v>44</v>
      </c>
      <c r="J21" s="171"/>
      <c r="K21" s="186" t="s">
        <v>45</v>
      </c>
      <c r="L21" s="155"/>
      <c r="M21" s="171" t="s">
        <v>44</v>
      </c>
      <c r="N21" s="20"/>
      <c r="O21" s="20"/>
      <c r="P21" s="155" t="s">
        <v>48</v>
      </c>
      <c r="Q21" s="20"/>
      <c r="R21" s="155" t="s">
        <v>45</v>
      </c>
      <c r="S21" s="155"/>
      <c r="T21" s="171" t="s">
        <v>48</v>
      </c>
      <c r="V21" s="155" t="s">
        <v>50</v>
      </c>
      <c r="W21" s="155"/>
      <c r="X21" s="186"/>
      <c r="Y21" s="186" t="s">
        <v>48</v>
      </c>
      <c r="Z21" s="171"/>
      <c r="AA21" s="155"/>
      <c r="AB21" s="155"/>
      <c r="AC21" s="155"/>
      <c r="AD21" s="155"/>
      <c r="AE21" s="155" t="s">
        <v>45</v>
      </c>
      <c r="AF21" s="556"/>
      <c r="AG21" s="155"/>
      <c r="AH21" s="157">
        <f>COUNTIF($D21:$AE21,AH$4)</f>
        <v>4</v>
      </c>
      <c r="AI21" s="158">
        <f>COUNTIF($D21:$AE21,AI$4)</f>
        <v>2</v>
      </c>
      <c r="AJ21" s="157">
        <f>COUNTIF($D21:$AE21,AJ$4)</f>
        <v>3</v>
      </c>
      <c r="AK21" s="159">
        <f>COUNTIF($D21:$AE21,AK$4)</f>
        <v>1</v>
      </c>
      <c r="AL21" s="159">
        <f>COUNTIF($D21:$AE21,AL$4)</f>
        <v>0</v>
      </c>
      <c r="AM21" s="159">
        <f>COUNTIF($D21:$AE21,AM$4)</f>
        <v>0</v>
      </c>
      <c r="AN21" s="159">
        <f>COUNTIF($D21:$AE21,AN$4)</f>
        <v>0</v>
      </c>
      <c r="AO21" s="104"/>
      <c r="AP21" s="160">
        <f>SUMPRODUCT(--WEEKDAY(C$3:AG$3,2)&lt;6,--((C21:AG21="DM"))+(C21:AG21="CS1")+((C21:AG21="CS2"))+(C21:AG21="SB1")+(C21:AG21="AE")+(C21:AG21="EM"))</f>
        <v>0</v>
      </c>
      <c r="AQ21" s="104"/>
      <c r="AR21" s="175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10</v>
      </c>
      <c r="AV21" s="104">
        <f>BF21+BG21+BI21+BD21+BB21+AZ21+BK21</f>
        <v>0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COUNTIF(D21:AE21,"*BRT*")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COUNTIF(A21:AH21,"*$N*")</f>
        <v>0</v>
      </c>
      <c r="BG21" s="159">
        <f>COUNTIF(AF21:AH21,"*$PM*")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COUNTIF(D21:AH21,"*$FC*")</f>
        <v>0</v>
      </c>
      <c r="BL21" s="159">
        <f>BK21*('Setting key Duty'!$J$11+'Setting key Duty'!$I$8)</f>
        <v>0</v>
      </c>
      <c r="BM21" s="159">
        <f>COUNTIF($D21:$AE21,BM$4)</f>
        <v>0</v>
      </c>
      <c r="BN21" s="159">
        <f>COUNTIF($D21:$AE21,BN$4)</f>
        <v>0</v>
      </c>
      <c r="BO21" s="159">
        <f>COUNTIF($D21:$AE21,BO$4)</f>
        <v>0</v>
      </c>
      <c r="BP21" s="160"/>
    </row>
    <row r="22" ht="19.5" customHeight="1" spans="1:68">
      <c r="A22" s="19"/>
      <c r="B22" s="92" t="s">
        <v>578</v>
      </c>
      <c r="C22" s="155" t="s">
        <v>48</v>
      </c>
      <c r="D22" s="155"/>
      <c r="E22" s="155"/>
      <c r="F22" s="155"/>
      <c r="G22" s="155"/>
      <c r="H22" s="155"/>
      <c r="I22" s="155"/>
      <c r="J22" s="155" t="s">
        <v>42</v>
      </c>
      <c r="K22" s="155" t="s">
        <v>42</v>
      </c>
      <c r="L22" s="155"/>
      <c r="M22" s="186"/>
      <c r="N22" s="155" t="s">
        <v>45</v>
      </c>
      <c r="O22" s="20"/>
      <c r="P22" s="155" t="s">
        <v>42</v>
      </c>
      <c r="R22" s="231" t="s">
        <v>50</v>
      </c>
      <c r="S22" s="155"/>
      <c r="T22" s="155"/>
      <c r="U22" s="155"/>
      <c r="V22" s="155" t="s">
        <v>47</v>
      </c>
      <c r="W22" s="155" t="s">
        <v>47</v>
      </c>
      <c r="X22" s="155" t="s">
        <v>47</v>
      </c>
      <c r="Y22" s="155" t="s">
        <v>47</v>
      </c>
      <c r="Z22" s="155" t="s">
        <v>47</v>
      </c>
      <c r="AA22" s="155"/>
      <c r="AB22" s="155" t="s">
        <v>45</v>
      </c>
      <c r="AC22" s="155"/>
      <c r="AD22" s="155"/>
      <c r="AE22" s="155" t="s">
        <v>255</v>
      </c>
      <c r="AF22" s="155" t="s">
        <v>255</v>
      </c>
      <c r="AG22" s="155"/>
      <c r="AH22" s="157">
        <f>COUNTIF($C22:$AE22,AH$4)</f>
        <v>1</v>
      </c>
      <c r="AI22" s="158">
        <f>COUNTIF($C22:$AE22,AI$4)</f>
        <v>0</v>
      </c>
      <c r="AJ22" s="157">
        <f>COUNTIF($C22:$AE22,AJ$4)</f>
        <v>2</v>
      </c>
      <c r="AK22" s="159">
        <f>COUNTIF($C22:$AE22,AK$4)</f>
        <v>1</v>
      </c>
      <c r="AL22" s="159">
        <f>COUNTIF($C22:$AE22,AL$4)</f>
        <v>0</v>
      </c>
      <c r="AM22" s="159">
        <f>COUNTIF($C22:$AE22,AM$4)</f>
        <v>0</v>
      </c>
      <c r="AN22" s="159">
        <f>COUNTIF($C22:$AE22,AN$4)</f>
        <v>0</v>
      </c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4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COUNTIF(C22:AE22,"*BRT*")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COUNTIF(C22:AH22,"*$FC*")</f>
        <v>0</v>
      </c>
      <c r="BL22" s="159">
        <f>BK22*('Setting key Duty'!$J$11+'Setting key Duty'!$I$8)</f>
        <v>0</v>
      </c>
      <c r="BM22" s="159">
        <f>COUNTIF($C22:$AE22,BM$4)</f>
        <v>0</v>
      </c>
      <c r="BN22" s="159">
        <f>COUNTIF($C22:$AE22,BN$4)</f>
        <v>0</v>
      </c>
      <c r="BO22" s="159">
        <f>COUNTIF($C22:$AE22,BO$4)</f>
        <v>5</v>
      </c>
      <c r="BP22" s="160"/>
    </row>
    <row r="23" ht="19.5" customHeight="1" spans="1:68">
      <c r="A23" s="19"/>
      <c r="B23" s="103" t="s">
        <v>798</v>
      </c>
      <c r="C23" s="210" t="s">
        <v>50</v>
      </c>
      <c r="D23" s="155"/>
      <c r="E23" s="155" t="s">
        <v>799</v>
      </c>
      <c r="F23" s="542" t="s">
        <v>672</v>
      </c>
      <c r="G23" s="608" t="s">
        <v>44</v>
      </c>
      <c r="H23" s="20"/>
      <c r="I23" s="155" t="s">
        <v>44</v>
      </c>
      <c r="J23" s="620"/>
      <c r="K23" s="608" t="s">
        <v>48</v>
      </c>
      <c r="L23" s="20"/>
      <c r="M23" s="155" t="s">
        <v>672</v>
      </c>
      <c r="N23" s="155" t="s">
        <v>672</v>
      </c>
      <c r="O23" s="155" t="s">
        <v>47</v>
      </c>
      <c r="P23" s="155" t="s">
        <v>47</v>
      </c>
      <c r="Q23" s="155" t="s">
        <v>47</v>
      </c>
      <c r="R23" s="155" t="s">
        <v>47</v>
      </c>
      <c r="S23" s="155" t="s">
        <v>47</v>
      </c>
      <c r="T23" s="155" t="s">
        <v>47</v>
      </c>
      <c r="U23" s="155" t="s">
        <v>47</v>
      </c>
      <c r="V23" s="155" t="s">
        <v>47</v>
      </c>
      <c r="W23" s="155" t="s">
        <v>47</v>
      </c>
      <c r="X23" s="155" t="s">
        <v>47</v>
      </c>
      <c r="Y23" s="155" t="s">
        <v>47</v>
      </c>
      <c r="Z23" s="155" t="s">
        <v>47</v>
      </c>
      <c r="AA23" s="155"/>
      <c r="AB23" s="155"/>
      <c r="AC23" s="155" t="s">
        <v>50</v>
      </c>
      <c r="AD23" s="155"/>
      <c r="AE23" s="155" t="s">
        <v>255</v>
      </c>
      <c r="AF23" s="155" t="s">
        <v>255</v>
      </c>
      <c r="AG23" s="186"/>
      <c r="AH23" s="157">
        <f>COUNTIF($C23:$AE23,AH$4)</f>
        <v>1</v>
      </c>
      <c r="AI23" s="158">
        <f>COUNTIF($C23:$AE23,AI$4)</f>
        <v>2</v>
      </c>
      <c r="AJ23" s="157">
        <f>COUNTIF($C23:$AE23,AJ$4)</f>
        <v>0</v>
      </c>
      <c r="AK23" s="159">
        <f>COUNTIF($C23:$AE23,AK$4)</f>
        <v>2</v>
      </c>
      <c r="AL23" s="159">
        <f>COUNTIF($C23:$AE23,AL$4)</f>
        <v>0</v>
      </c>
      <c r="AM23" s="159">
        <f>COUNTIF($C23:$AE23,AM$4)</f>
        <v>0</v>
      </c>
      <c r="AN23" s="159">
        <f>COUNTIF($C23:$AE23,AN$4)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AH23+AI23+$AJ$23+$AK$23+$AM$23+$AN$23</f>
        <v>5</v>
      </c>
      <c r="AV23" s="104">
        <f>BF23+BG23+BI23+BD23+BB23+AZ23+BK23</f>
        <v>1</v>
      </c>
      <c r="AW23" s="104" t="e">
        <f>AT23+$AX$23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COUNTIF(C23:AE23,"*BRT*")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COUNTIF(AF23:AH23,"*$N*")</f>
        <v>0</v>
      </c>
      <c r="BG23" s="159">
        <f>COUNTIF(AF23:AH23,"*$PM*")</f>
        <v>0</v>
      </c>
      <c r="BH23" s="159">
        <f>BG23*('Setting key Duty'!$I$9)</f>
        <v>0</v>
      </c>
      <c r="BI23" s="159">
        <f>COUNTIF(A23:AH23,"*$AM*")</f>
        <v>1</v>
      </c>
      <c r="BJ23" s="159">
        <f>BI23*('Setting key Duty'!$I$12+'Setting key Duty'!$I$8)</f>
        <v>0.4375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COUNTIF($C23:$AE23,BM$4)</f>
        <v>0</v>
      </c>
      <c r="BN23" s="159">
        <f>COUNTIF($C23:$AE23,BN$4)</f>
        <v>0</v>
      </c>
      <c r="BO23" s="159">
        <f>COUNTIF($C23:$AE23,BO$4)</f>
        <v>12</v>
      </c>
      <c r="BP23" s="160"/>
    </row>
    <row r="24" ht="19.5" customHeight="1" spans="1:68">
      <c r="A24" s="19"/>
      <c r="B24" s="14" t="s">
        <v>800</v>
      </c>
      <c r="C24" s="210" t="s">
        <v>56</v>
      </c>
      <c r="D24" s="20"/>
      <c r="E24" s="155" t="s">
        <v>765</v>
      </c>
      <c r="F24" s="186"/>
      <c r="G24" s="155"/>
      <c r="H24" s="20"/>
      <c r="I24" s="166" t="s">
        <v>56</v>
      </c>
      <c r="J24" s="155"/>
      <c r="L24" s="155" t="s">
        <v>657</v>
      </c>
      <c r="M24" s="155"/>
      <c r="N24" s="155"/>
      <c r="O24" s="155"/>
      <c r="P24" s="155" t="s">
        <v>801</v>
      </c>
      <c r="Q24" s="155" t="s">
        <v>56</v>
      </c>
      <c r="S24" s="155" t="s">
        <v>56</v>
      </c>
      <c r="T24" s="155"/>
      <c r="U24" s="20"/>
      <c r="V24" s="155" t="s">
        <v>56</v>
      </c>
      <c r="W24" s="155" t="s">
        <v>802</v>
      </c>
      <c r="X24" s="20"/>
      <c r="Y24" s="155" t="s">
        <v>56</v>
      </c>
      <c r="Z24" s="155" t="s">
        <v>803</v>
      </c>
      <c r="AA24" s="155"/>
      <c r="AB24" s="155" t="s">
        <v>50</v>
      </c>
      <c r="AC24" s="20"/>
      <c r="AD24" s="155" t="s">
        <v>804</v>
      </c>
      <c r="AE24" s="186" t="s">
        <v>47</v>
      </c>
      <c r="AF24" s="186" t="s">
        <v>47</v>
      </c>
      <c r="AG24" s="186" t="s">
        <v>47</v>
      </c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AH24+AI24+$AJ$23+$AK$23+$AM$23+$AN$23</f>
        <v>2</v>
      </c>
      <c r="AV24" s="104">
        <f>BF24+BG24+BI24+BD24+BB24+AZ24+BK24</f>
        <v>6</v>
      </c>
      <c r="AW24" s="104" t="e">
        <f>AT24+$AX$24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COUNTIF(C24:AE24,"*BRT*")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3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COUNTIF(AF24:AH24,"*$N*")</f>
        <v>0</v>
      </c>
      <c r="BG24" s="159">
        <f>COUNTIF(AF24:AH24,"*$PM*")</f>
        <v>0</v>
      </c>
      <c r="BH24" s="159">
        <f>BG24*('Setting key Duty'!$I$9)</f>
        <v>0</v>
      </c>
      <c r="BI24" s="159">
        <f>COUNTIF(A24:AH24,"*$AM*")</f>
        <v>3</v>
      </c>
      <c r="BJ24" s="159">
        <f>BI24*('Setting key Duty'!$I$12+'Setting key Duty'!$I$8)</f>
        <v>1.3125</v>
      </c>
      <c r="BK24" s="159">
        <f>COUNTIF(C24:AH24,"*$FC*")</f>
        <v>0</v>
      </c>
      <c r="BL24" s="159">
        <f>BK24*('Setting key Duty'!$J$11+'Setting key Duty'!$I$8)</f>
        <v>0</v>
      </c>
      <c r="BM24" s="159">
        <f>COUNTIF($C24:$AE24,BM$4)</f>
        <v>0</v>
      </c>
      <c r="BN24" s="159">
        <f>COUNTIF($C24:$AE24,BN$4)</f>
        <v>0</v>
      </c>
      <c r="BO24" s="159">
        <f>COUNTIF($C24:$AE24,BO$4)</f>
        <v>1</v>
      </c>
      <c r="BP24" s="160"/>
    </row>
    <row r="25" ht="19.5" customHeight="1" spans="1:68">
      <c r="A25" s="19"/>
      <c r="B25" s="14" t="s">
        <v>805</v>
      </c>
      <c r="C25" s="155"/>
      <c r="D25" s="155" t="s">
        <v>806</v>
      </c>
      <c r="E25" s="155" t="s">
        <v>56</v>
      </c>
      <c r="F25" s="155" t="s">
        <v>62</v>
      </c>
      <c r="G25" s="155"/>
      <c r="H25" s="166" t="s">
        <v>42</v>
      </c>
      <c r="I25" s="166" t="s">
        <v>42</v>
      </c>
      <c r="J25" s="155" t="s">
        <v>56</v>
      </c>
      <c r="K25" s="155"/>
      <c r="L25" s="155" t="s">
        <v>807</v>
      </c>
      <c r="M25" s="155"/>
      <c r="N25" s="155"/>
      <c r="O25" s="155"/>
      <c r="P25" s="155" t="s">
        <v>808</v>
      </c>
      <c r="Q25" s="155" t="s">
        <v>809</v>
      </c>
      <c r="R25" s="155"/>
      <c r="S25" s="155"/>
      <c r="T25" s="186"/>
      <c r="U25" s="155" t="s">
        <v>62</v>
      </c>
      <c r="W25" s="155" t="s">
        <v>810</v>
      </c>
      <c r="X25" s="20"/>
      <c r="Y25" s="155" t="s">
        <v>62</v>
      </c>
      <c r="AA25" s="155"/>
      <c r="AB25" s="155" t="s">
        <v>56</v>
      </c>
      <c r="AC25" s="155" t="s">
        <v>766</v>
      </c>
      <c r="AD25" s="20"/>
      <c r="AE25" s="155" t="s">
        <v>255</v>
      </c>
      <c r="AF25" s="155" t="s">
        <v>255</v>
      </c>
      <c r="AG25" s="186"/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AH25+AI25+$AJ$23+$AK$23+$AM$23+$AN$23</f>
        <v>2</v>
      </c>
      <c r="AV25" s="104">
        <f>BF25+BG25+BI25+BD25+BB25+AZ25+BK25</f>
        <v>5</v>
      </c>
      <c r="AW25" s="104" t="e">
        <f>AT25+$AX$25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COUNTIF(C25:AE25,"*BRT*")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5</v>
      </c>
      <c r="BE25" s="159">
        <f>BD25*('Setting key Duty'!$I$8+'Setting key Duty'!$I$9+'Setting key Duty'!$I$12)</f>
        <v>2.8125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0</v>
      </c>
      <c r="BJ25" s="159">
        <f>BI25*('Setting key Duty'!$I$12+'Setting key Duty'!$I$8)</f>
        <v>0</v>
      </c>
      <c r="BK25" s="159">
        <f>COUNTIF(C25:AH25,"*$FC*")</f>
        <v>0</v>
      </c>
      <c r="BL25" s="159">
        <f>BK25*('Setting key Duty'!$J$11+'Setting key Duty'!$I$8)</f>
        <v>0</v>
      </c>
      <c r="BM25" s="159">
        <f>COUNTIF($C25:$AE25,BM$4)</f>
        <v>0</v>
      </c>
      <c r="BN25" s="159">
        <f>COUNTIF($C25:$AE25,BN$4)</f>
        <v>0</v>
      </c>
      <c r="BO25" s="159">
        <f>COUNTIF($C25:$AE25,BO$4)</f>
        <v>0</v>
      </c>
      <c r="BP25" s="160"/>
    </row>
    <row r="26" ht="19.5" customHeight="1" spans="1:68">
      <c r="A26" s="19"/>
      <c r="B26" s="14" t="s">
        <v>811</v>
      </c>
      <c r="C26" s="155" t="s">
        <v>431</v>
      </c>
      <c r="D26" s="20"/>
      <c r="E26" s="155" t="s">
        <v>62</v>
      </c>
      <c r="F26" s="20"/>
      <c r="G26" s="155"/>
      <c r="H26" s="155" t="s">
        <v>56</v>
      </c>
      <c r="I26" s="155" t="s">
        <v>644</v>
      </c>
      <c r="J26" s="20"/>
      <c r="K26" s="155" t="s">
        <v>56</v>
      </c>
      <c r="M26" s="155" t="s">
        <v>62</v>
      </c>
      <c r="N26" s="155"/>
      <c r="O26" s="155"/>
      <c r="P26" s="155" t="s">
        <v>56</v>
      </c>
      <c r="Q26" s="155" t="s">
        <v>812</v>
      </c>
      <c r="R26" s="155"/>
      <c r="S26" s="155" t="s">
        <v>699</v>
      </c>
      <c r="T26" s="186"/>
      <c r="U26" s="155" t="s">
        <v>56</v>
      </c>
      <c r="V26" s="155"/>
      <c r="W26" s="155" t="s">
        <v>696</v>
      </c>
      <c r="Y26" s="155" t="s">
        <v>813</v>
      </c>
      <c r="Z26" s="155" t="s">
        <v>56</v>
      </c>
      <c r="AA26" s="155" t="s">
        <v>62</v>
      </c>
      <c r="AC26" s="155"/>
      <c r="AE26" s="155" t="s">
        <v>255</v>
      </c>
      <c r="AF26" s="155" t="s">
        <v>255</v>
      </c>
      <c r="AG26" s="155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AH26+AI26+$AJ$23+$AK$23+$AM$23+$AN$23</f>
        <v>2</v>
      </c>
      <c r="AV26" s="104">
        <f>BF26+BG26+BI26+BD26+BB26+AZ26+BK26</f>
        <v>6</v>
      </c>
      <c r="AW26" s="104" t="e">
        <f>AT26+$AX$26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COUNTIF(C26:AE26,"*BRT*")</f>
        <v>0</v>
      </c>
      <c r="AZ26" s="159">
        <f>COUNTIF(A26:AH26,"*$BTP*")</f>
        <v>1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2</v>
      </c>
      <c r="BE26" s="159">
        <f>BD26*('Setting key Duty'!$I$8+'Setting key Duty'!$I$9+'Setting key Duty'!$I$12)</f>
        <v>1.125</v>
      </c>
      <c r="BF26" s="159">
        <f>COUNTIF(AF26:AH26,"*$N*")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2</v>
      </c>
      <c r="BJ26" s="159">
        <f>BI26*('Setting key Duty'!$I$12+'Setting key Duty'!$I$8)</f>
        <v>0.875</v>
      </c>
      <c r="BK26" s="159">
        <f>COUNTIF(C26:AH26,"*$FC*")</f>
        <v>1</v>
      </c>
      <c r="BL26" s="159">
        <f>BK26*('Setting key Duty'!$J$11+'Setting key Duty'!$I$8)</f>
        <v>0.125</v>
      </c>
      <c r="BM26" s="159">
        <f>COUNTIF($C26:$AE26,BM$4)</f>
        <v>0</v>
      </c>
      <c r="BN26" s="159">
        <f>COUNTIF($C26:$AE26,BN$4)</f>
        <v>0</v>
      </c>
      <c r="BO26" s="159">
        <f>COUNTIF($C26:$AE26,BO$4)</f>
        <v>0</v>
      </c>
      <c r="BP26" s="160"/>
    </row>
    <row r="27" ht="19.5" customHeight="1" spans="1:68">
      <c r="A27" s="19"/>
      <c r="B27" s="14" t="s">
        <v>814</v>
      </c>
      <c r="C27" s="155" t="s">
        <v>211</v>
      </c>
      <c r="D27" s="155" t="s">
        <v>56</v>
      </c>
      <c r="E27" s="155"/>
      <c r="G27" s="155" t="s">
        <v>62</v>
      </c>
      <c r="H27" s="20"/>
      <c r="J27" s="155"/>
      <c r="K27" s="155" t="s">
        <v>815</v>
      </c>
      <c r="L27" s="155" t="s">
        <v>56</v>
      </c>
      <c r="M27" s="155"/>
      <c r="N27" s="155" t="s">
        <v>62</v>
      </c>
      <c r="P27" s="155" t="s">
        <v>47</v>
      </c>
      <c r="Q27" s="155" t="s">
        <v>816</v>
      </c>
      <c r="R27" s="155" t="s">
        <v>56</v>
      </c>
      <c r="T27" s="186" t="s">
        <v>56</v>
      </c>
      <c r="U27" s="155"/>
      <c r="V27" s="155" t="s">
        <v>817</v>
      </c>
      <c r="W27" s="155"/>
      <c r="X27" s="155" t="s">
        <v>818</v>
      </c>
      <c r="Y27" s="155" t="s">
        <v>819</v>
      </c>
      <c r="Z27" s="155" t="s">
        <v>42</v>
      </c>
      <c r="AA27" s="155" t="s">
        <v>56</v>
      </c>
      <c r="AB27" s="155"/>
      <c r="AC27" s="186" t="s">
        <v>47</v>
      </c>
      <c r="AD27" s="186" t="s">
        <v>56</v>
      </c>
      <c r="AE27" s="155" t="s">
        <v>255</v>
      </c>
      <c r="AF27" s="155" t="s">
        <v>255</v>
      </c>
      <c r="AG27" s="186" t="s">
        <v>56</v>
      </c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AH27+AI27+$AJ$23+$AK$23+$AM$23+$AN$23</f>
        <v>2</v>
      </c>
      <c r="AV27" s="104">
        <f>BF27+BG27+BI27+BD27+BB27+AZ27+BK27</f>
        <v>4</v>
      </c>
      <c r="AW27" s="104" t="e">
        <f>AT27+$AX$27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COUNTIF(C27:AE27,"*BRT*")</f>
        <v>0</v>
      </c>
      <c r="AZ27" s="159">
        <f>COUNTIF(A27:AH27,"*$BTP*")</f>
        <v>0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3</v>
      </c>
      <c r="BE27" s="159">
        <f>BD27*('Setting key Duty'!$I$8+'Setting key Duty'!$I$9+'Setting key Duty'!$I$12)</f>
        <v>1.6875</v>
      </c>
      <c r="BF27" s="159">
        <f>COUNTIF(AF27:AH27,"*$N*")</f>
        <v>0</v>
      </c>
      <c r="BG27" s="159">
        <f>COUNTIF(AF27:AH27,"*$PM*")</f>
        <v>0</v>
      </c>
      <c r="BH27" s="159">
        <f>BG27*('Setting key Duty'!$I$9)</f>
        <v>0</v>
      </c>
      <c r="BI27" s="159">
        <f>COUNTIF(A27:AH27,"*$AM*")</f>
        <v>0</v>
      </c>
      <c r="BJ27" s="159">
        <f>BI27*('Setting key Duty'!$I$12+'Setting key Duty'!$I$8)</f>
        <v>0</v>
      </c>
      <c r="BK27" s="159">
        <f>COUNTIF(C27:AH27,"*$FC*")</f>
        <v>1</v>
      </c>
      <c r="BL27" s="159">
        <f>BK27*('Setting key Duty'!$J$11+'Setting key Duty'!$I$8)</f>
        <v>0.125</v>
      </c>
      <c r="BM27" s="159">
        <f>COUNTIF($C27:$AE27,BM$4)</f>
        <v>0</v>
      </c>
      <c r="BN27" s="159">
        <f>COUNTIF($C27:$AE27,BN$4)</f>
        <v>0</v>
      </c>
      <c r="BO27" s="159">
        <f>COUNTIF($C27:$AE27,BO$4)</f>
        <v>2</v>
      </c>
      <c r="BP27" s="160"/>
    </row>
    <row r="28" ht="19.5" customHeight="1" spans="1:68">
      <c r="A28" s="19"/>
      <c r="B28" s="14"/>
      <c r="C28" s="190"/>
      <c r="D28" s="186"/>
      <c r="E28" s="186"/>
      <c r="F28" s="186"/>
      <c r="G28" s="186"/>
      <c r="H28" s="228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20"/>
      <c r="T28" s="186"/>
      <c r="U28" s="186"/>
      <c r="V28" s="186"/>
      <c r="W28" s="186"/>
      <c r="X28" s="20"/>
      <c r="Y28" s="186"/>
      <c r="Z28" s="186"/>
      <c r="AA28" s="186"/>
      <c r="AB28" s="186"/>
      <c r="AC28" s="186"/>
      <c r="AD28" s="186"/>
      <c r="AE28" s="186"/>
      <c r="AF28" s="186"/>
      <c r="AG28" s="186"/>
      <c r="AH28" s="157">
        <f>COUNTIF($C28:$AG28,AH$4)</f>
        <v>0</v>
      </c>
      <c r="AI28" s="158">
        <f>COUNTIF($C28:$AG28,AI$4)</f>
        <v>0</v>
      </c>
      <c r="AJ28" s="157">
        <f>COUNTIF($C28:$AG28,AJ$4)</f>
        <v>0</v>
      </c>
      <c r="AK28" s="159">
        <f>COUNTIF($C28:$AG28,AK$4)</f>
        <v>0</v>
      </c>
      <c r="AL28" s="159">
        <f>COUNTIF($C28:$AG28,AL$4)</f>
        <v>0</v>
      </c>
      <c r="AM28" s="159">
        <f>COUNTIF($C28:$AG28,AM$4)</f>
        <v>0</v>
      </c>
      <c r="AN28" s="159">
        <f>COUNTIF($C28:$AG28,AN$4)</f>
        <v>0</v>
      </c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>
        <f>BF28+BG28+BI28+BD28+BB28+AZ28+BK28</f>
        <v>0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COUNTIF(C28:AG28,"*BRT*")</f>
        <v>0</v>
      </c>
      <c r="AZ28" s="159">
        <f>COUNTIF(D28:AH28,"*$BTP*")</f>
        <v>0</v>
      </c>
      <c r="BA28" s="159" t="e">
        <f>AZ28*('Setting key Duty'!$I$13+'Setting key Duty'!$I$12+'Setting key Duty'!$I$11)</f>
        <v>#VALUE!</v>
      </c>
      <c r="BB28" s="159">
        <f>COUNTIF(D28:AH28,"*$L*")</f>
        <v>0</v>
      </c>
      <c r="BC28" s="159" t="e">
        <f>BB28*('Setting key Duty'!$I$13+'Setting key Duty'!$I$9)</f>
        <v>#VALUE!</v>
      </c>
      <c r="BD28" s="159">
        <f>COUNTIF(D28:AH28,"*$M*")</f>
        <v>0</v>
      </c>
      <c r="BE28" s="159">
        <f>BD28*('Setting key Duty'!$I$8+'Setting key Duty'!$I$9+'Setting key Duty'!$I$12)</f>
        <v>0</v>
      </c>
      <c r="BF28" s="159">
        <f>COUNTIF(D28:AH28,"*$N*")</f>
        <v>0</v>
      </c>
      <c r="BG28" s="159">
        <f>COUNTIF(D28:AH28,"*$PM*")</f>
        <v>0</v>
      </c>
      <c r="BH28" s="159">
        <f>BG28*('Setting key Duty'!$I$9)</f>
        <v>0</v>
      </c>
      <c r="BI28" s="159">
        <f>COUNTIF(D28:AH28,"*$AM*")</f>
        <v>0</v>
      </c>
      <c r="BJ28" s="159">
        <f>BI28*('Setting key Duty'!$I$12+'Setting key Duty'!$I$8)</f>
        <v>0</v>
      </c>
      <c r="BK28" s="159">
        <f>COUNTIF(C28:AH28,"*$FC*")</f>
        <v>0</v>
      </c>
      <c r="BL28" s="159">
        <f>BK28*('Setting key Duty'!$J$11+'Setting key Duty'!$I$8)</f>
        <v>0</v>
      </c>
      <c r="BM28" s="159">
        <f>COUNTIF($C28:$AG28,BM$4)</f>
        <v>0</v>
      </c>
      <c r="BN28" s="159">
        <f>COUNTIF($C28:$AG28,BN$4)</f>
        <v>0</v>
      </c>
      <c r="BO28" s="159">
        <f>COUNTIF($C28:$AG28,BO$4)</f>
        <v>0</v>
      </c>
      <c r="BP28" s="160"/>
    </row>
    <row r="29" ht="19.5" customHeight="1" spans="1:68">
      <c r="A29" s="19"/>
      <c r="B29" s="189" t="s">
        <v>228</v>
      </c>
      <c r="C29" s="190"/>
      <c r="D29" s="186"/>
      <c r="E29" s="186"/>
      <c r="F29" s="186"/>
      <c r="G29" s="186"/>
      <c r="H29" s="228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57">
        <f>COUNTIF($C29:$AG29,AH$4)</f>
        <v>0</v>
      </c>
      <c r="AI29" s="158">
        <f>COUNTIF($C29:$AG29,AI$4)</f>
        <v>0</v>
      </c>
      <c r="AJ29" s="157">
        <f>COUNTIF($C29:$AG29,AJ$4)</f>
        <v>0</v>
      </c>
      <c r="AK29" s="191">
        <f>COUNTIF($C29:$AG29,AK$4)</f>
        <v>0</v>
      </c>
      <c r="AL29" s="191">
        <f>COUNTIF($C29:$AG29,AL$4)</f>
        <v>0</v>
      </c>
      <c r="AM29" s="191">
        <f>COUNTIF($C29:$AG29,AM$4)</f>
        <v>0</v>
      </c>
      <c r="AN29" s="191">
        <f>COUNTIF($C29:$AG29,AN$4)</f>
        <v>0</v>
      </c>
      <c r="AO29" s="192"/>
      <c r="AP29" s="159">
        <f>SUMPRODUCT(--WEEKDAY(C$3:AG$3,2)&lt;6,--((C29:AG29="DM"))+(C29:AG29="CS1")+((C29:AG29="CS2"))+(C29:AG29="SB1")+(C29:AG29="AE")+(C29:AG29="EM"))</f>
        <v>0</v>
      </c>
      <c r="AQ29" s="192"/>
      <c r="AR29" s="104">
        <f>SUMPRODUCT(--WEEKDAY(C$3:AG$3,2)&gt;5,--((C29:AG29="DM"))+(C29:AG29="CS1")+((C29:AG29="CS2"))+(C29:AG29="SB1")+(C29:AG29="AE")+(C29:AG29="EM"))</f>
        <v>0</v>
      </c>
      <c r="AS29" s="192"/>
      <c r="AT29" s="192">
        <f>(AP29-AQ29)/2+(AR29-AS29)</f>
        <v>0</v>
      </c>
      <c r="AU29" s="104">
        <f>AH29+AI29+AJ29+AK29+AM29+AN29</f>
        <v>0</v>
      </c>
      <c r="AV29" s="104">
        <f>BF29+BG29+BI29+BD29+BB29+AZ29+BK29</f>
        <v>0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COUNTIF(C29:AG29,"*BRT*")</f>
        <v>0</v>
      </c>
      <c r="AZ29" s="159">
        <f>COUNTIF(D29:AH29,"*$BTP*")</f>
        <v>0</v>
      </c>
      <c r="BA29" s="159" t="e">
        <f>AZ29*('Setting key Duty'!$I$13+'Setting key Duty'!$I$12+'Setting key Duty'!$I$11)</f>
        <v>#VALUE!</v>
      </c>
      <c r="BB29" s="159">
        <f>COUNTIF(D29:AH29,"*$L*")</f>
        <v>0</v>
      </c>
      <c r="BC29" s="159" t="e">
        <f>BB29*('Setting key Duty'!$I$13+'Setting key Duty'!$I$9)</f>
        <v>#VALUE!</v>
      </c>
      <c r="BD29" s="159">
        <f>COUNTIF(D29:AH29,"*$M*")</f>
        <v>0</v>
      </c>
      <c r="BE29" s="159">
        <f>BD29*('Setting key Duty'!$I$8+'Setting key Duty'!$I$9+'Setting key Duty'!$I$12)</f>
        <v>0</v>
      </c>
      <c r="BF29" s="159">
        <f>COUNTIF(D29:AH29,"*$N*")</f>
        <v>0</v>
      </c>
      <c r="BG29" s="159">
        <f>COUNTIF(D29:AH29,"*$PM*")</f>
        <v>0</v>
      </c>
      <c r="BH29" s="159">
        <f>BG29*('Setting key Duty'!$I$9)</f>
        <v>0</v>
      </c>
      <c r="BI29" s="159">
        <f>COUNTIF(D29:AH29,"*$AM*")</f>
        <v>0</v>
      </c>
      <c r="BJ29" s="159">
        <f>BI29*('Setting key Duty'!$I$12+'Setting key Duty'!$I$8)</f>
        <v>0</v>
      </c>
      <c r="BK29" s="159">
        <f>COUNTIF(C29:AH29,"*$FC*")</f>
        <v>0</v>
      </c>
      <c r="BL29" s="159">
        <f>BK29*('Setting key Duty'!$J$11+'Setting key Duty'!$I$8)</f>
        <v>0</v>
      </c>
      <c r="BM29" s="191">
        <f>COUNTIF($C29:$AG29,BM$4)</f>
        <v>0</v>
      </c>
      <c r="BN29" s="191">
        <f>COUNTIF($C29:$AG29,BN$4)</f>
        <v>0</v>
      </c>
      <c r="BO29" s="191">
        <f>COUNTIF($C29:$AG29,BO$4)</f>
        <v>0</v>
      </c>
      <c r="BP29" s="193"/>
    </row>
    <row r="30" ht="19.5" customHeight="1" spans="1:68">
      <c r="A30" s="19"/>
      <c r="B30" s="194"/>
      <c r="C30" s="195"/>
      <c r="D30" s="196"/>
      <c r="E30" s="196"/>
      <c r="F30" s="196"/>
      <c r="G30" s="196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7"/>
      <c r="AI30" s="198"/>
      <c r="AJ30" s="197"/>
      <c r="AK30" s="199"/>
      <c r="AL30" s="199"/>
      <c r="AM30" s="199"/>
      <c r="AN30" s="199"/>
      <c r="AO30" s="200"/>
      <c r="AP30" s="200"/>
      <c r="AQ30" s="200"/>
      <c r="AR30" s="200">
        <f>SUMPRODUCT(--WEEKDAY(C$3:AG$3,2)&gt;5,--((C30:AG30="DM"))+(C30:AG30="CS1")+((C30:AG30="CS2"))+(C30:AG30="SB1")+(C30:AG30="AE")+(C30:AG30="EM"))</f>
        <v>0</v>
      </c>
      <c r="AS30" s="200"/>
      <c r="AT30" s="200">
        <f>(AP30-AQ30)/2+(AR30-AS30)</f>
        <v>0</v>
      </c>
      <c r="AU30" s="200"/>
      <c r="AV30" s="200"/>
      <c r="AW30" s="200"/>
      <c r="AX30" s="199"/>
      <c r="AY30" s="199"/>
      <c r="AZ30" s="199"/>
      <c r="BA30" s="199"/>
      <c r="BB30" s="199"/>
      <c r="BC30" s="199"/>
      <c r="BD30" s="199"/>
      <c r="BE30" s="199"/>
      <c r="BF30" s="199"/>
      <c r="BG30" s="199"/>
      <c r="BH30" s="199"/>
      <c r="BI30" s="199"/>
      <c r="BJ30" s="199"/>
      <c r="BK30" s="199"/>
      <c r="BL30" s="199"/>
      <c r="BM30" s="199"/>
      <c r="BN30" s="199"/>
      <c r="BO30" s="199"/>
      <c r="BP30" s="201"/>
    </row>
    <row r="31" ht="19.5" customHeight="1" spans="1:68">
      <c r="A31" s="19"/>
      <c r="B31" s="202" t="s">
        <v>48</v>
      </c>
      <c r="C31" s="203" t="str">
        <f>VLOOKUP("DM",C4:C29,1,FALSE)</f>
        <v>DM</v>
      </c>
      <c r="D31" s="203" t="str">
        <f>VLOOKUP("DM",D4:D29,1,FALSE)</f>
        <v>DM</v>
      </c>
      <c r="E31" s="203" t="str">
        <f>VLOOKUP("DM",E4:E29,1,FALSE)</f>
        <v>DM</v>
      </c>
      <c r="F31" s="203" t="str">
        <f>VLOOKUP("DM",F4:F29,1,FALSE)</f>
        <v>DM</v>
      </c>
      <c r="G31" s="203" t="str">
        <f>VLOOKUP("DM",G4:G29,1,FALSE)</f>
        <v>DM</v>
      </c>
      <c r="H31" s="203" t="str">
        <f>VLOOKUP("DM",H4:H29,1,FALSE)</f>
        <v>DM</v>
      </c>
      <c r="I31" s="203" t="str">
        <f>VLOOKUP("DM",I4:I29,1,FALSE)</f>
        <v>DM</v>
      </c>
      <c r="J31" s="203" t="str">
        <f>VLOOKUP("DM",J4:J29,1,FALSE)</f>
        <v>DM</v>
      </c>
      <c r="K31" s="203" t="str">
        <f>VLOOKUP("DM",K4:K29,1,FALSE)</f>
        <v>DM</v>
      </c>
      <c r="L31" s="203" t="str">
        <f>VLOOKUP("DM",L4:L29,1,FALSE)</f>
        <v>DM</v>
      </c>
      <c r="M31" s="203" t="str">
        <f>VLOOKUP("DM",M4:M29,1,FALSE)</f>
        <v>DM</v>
      </c>
      <c r="N31" s="203" t="str">
        <f>VLOOKUP("DM",N4:N29,1,FALSE)</f>
        <v>DM</v>
      </c>
      <c r="O31" s="203" t="str">
        <f>VLOOKUP("DM",O4:O29,1,FALSE)</f>
        <v>DM</v>
      </c>
      <c r="P31" s="203" t="str">
        <f>VLOOKUP("DM",P4:P29,1,FALSE)</f>
        <v>DM</v>
      </c>
      <c r="Q31" s="203" t="str">
        <f>VLOOKUP("DM",Q4:Q29,1,FALSE)</f>
        <v>DM</v>
      </c>
      <c r="R31" s="203" t="str">
        <f>VLOOKUP("DM",R4:R29,1,FALSE)</f>
        <v>DM</v>
      </c>
      <c r="S31" s="203" t="str">
        <f>VLOOKUP("DM",S4:S29,1,FALSE)</f>
        <v>DM</v>
      </c>
      <c r="T31" s="203" t="str">
        <f>VLOOKUP("DM",T4:T29,1,FALSE)</f>
        <v>DM</v>
      </c>
      <c r="U31" s="203" t="str">
        <f>VLOOKUP("DM",U4:U29,1,FALSE)</f>
        <v>DM</v>
      </c>
      <c r="V31" s="203" t="str">
        <f>VLOOKUP("DM",V4:V29,1,FALSE)</f>
        <v>DM</v>
      </c>
      <c r="W31" s="203" t="str">
        <f>VLOOKUP("DM",W4:W29,1,FALSE)</f>
        <v>DM</v>
      </c>
      <c r="X31" s="203" t="str">
        <f>VLOOKUP("DM",X4:X29,1,FALSE)</f>
        <v>DM</v>
      </c>
      <c r="Y31" s="203" t="str">
        <f>VLOOKUP("DM",Y4:Y29,1,FALSE)</f>
        <v>DM</v>
      </c>
      <c r="Z31" s="203" t="str">
        <f>VLOOKUP("DM",Z4:Z29,1,FALSE)</f>
        <v>DM</v>
      </c>
      <c r="AA31" s="203" t="str">
        <f>VLOOKUP("DM",AA4:AA29,1,FALSE)</f>
        <v>DM</v>
      </c>
      <c r="AB31" s="203" t="str">
        <f>VLOOKUP("DM",AB4:AB29,1,FALSE)</f>
        <v>DM</v>
      </c>
      <c r="AC31" s="203" t="str">
        <f>VLOOKUP("DM",AC4:AC29,1,FALSE)</f>
        <v>DM</v>
      </c>
      <c r="AD31" s="203" t="str">
        <f>VLOOKUP("DM",AD4:AD29,1,FALSE)</f>
        <v>DM</v>
      </c>
      <c r="AE31" s="203" t="str">
        <f>VLOOKUP("DM",AE4:AE29,1,FALSE)</f>
        <v>DM</v>
      </c>
      <c r="AF31" s="203" t="str">
        <f>VLOOKUP("DM",AF4:AF29,1,FALSE)</f>
        <v>DM</v>
      </c>
      <c r="AG31" s="203" t="str">
        <f>VLOOKUP("DM",AG4:AG29,1,FALSE)</f>
        <v>DM</v>
      </c>
      <c r="AH31" s="157"/>
      <c r="AI31" s="158"/>
      <c r="AJ31" s="157"/>
      <c r="AK31" s="159"/>
      <c r="AL31" s="159"/>
      <c r="AM31" s="159"/>
      <c r="AN31" s="159"/>
      <c r="AO31" s="159"/>
      <c r="AP31" s="159"/>
      <c r="AQ31" s="159"/>
      <c r="AR31" s="159"/>
      <c r="AS31" s="159"/>
      <c r="AT31" s="159"/>
      <c r="AU31" s="159"/>
      <c r="AV31" s="159"/>
      <c r="AW31" s="159"/>
      <c r="AX31" s="159"/>
      <c r="AY31" s="159"/>
      <c r="AZ31" s="159"/>
      <c r="BA31" s="159"/>
      <c r="BB31" s="159"/>
      <c r="BC31" s="159"/>
      <c r="BD31" s="159"/>
      <c r="BE31" s="159"/>
      <c r="BF31" s="159"/>
      <c r="BG31" s="159"/>
      <c r="BH31" s="159"/>
      <c r="BI31" s="159"/>
      <c r="BJ31" s="159"/>
      <c r="BK31" s="159"/>
      <c r="BL31" s="159"/>
      <c r="BM31" s="159"/>
      <c r="BN31" s="159"/>
      <c r="BO31" s="159"/>
      <c r="BP31" s="160"/>
    </row>
    <row r="32" ht="19.5" customHeight="1" spans="1:68">
      <c r="A32" s="19" t="e">
        <f>LTE()</f>
        <v>#NAME?</v>
      </c>
      <c r="B32" s="204" t="s">
        <v>44</v>
      </c>
      <c r="C32" s="203" t="str">
        <f>VLOOKUP("CS1",C5:C29,1,FALSE)</f>
        <v>CS1</v>
      </c>
      <c r="D32" s="203" t="str">
        <f>VLOOKUP("CS1",D5:D29,1,FALSE)</f>
        <v>CS1</v>
      </c>
      <c r="E32" s="203" t="str">
        <f>VLOOKUP("CS1",E6:E29,1,FALSE)</f>
        <v>CS1</v>
      </c>
      <c r="F32" s="203" t="str">
        <f>VLOOKUP("CS1",F5:F29,1,FALSE)</f>
        <v>CS1</v>
      </c>
      <c r="G32" s="203" t="str">
        <f>VLOOKUP("CS1",G6:G29,1,FALSE)</f>
        <v>CS1</v>
      </c>
      <c r="H32" s="203" t="str">
        <f>VLOOKUP("CS1",H5:H29,1,FALSE)</f>
        <v>CS1</v>
      </c>
      <c r="I32" s="203" t="str">
        <f>VLOOKUP("CS1",I5:I29,1,FALSE)</f>
        <v>CS1</v>
      </c>
      <c r="J32" s="203" t="str">
        <f>VLOOKUP("CS1",J4:J29,1,FALSE)</f>
        <v>CS1</v>
      </c>
      <c r="K32" s="203" t="str">
        <f>VLOOKUP("CS1",K6:K29,1,FALSE)</f>
        <v>CS1</v>
      </c>
      <c r="L32" s="203" t="str">
        <f>VLOOKUP("CS1",L5:L29,1,FALSE)</f>
        <v>CS1</v>
      </c>
      <c r="M32" s="203" t="str">
        <f>VLOOKUP("CS1",M5:M29,1,FALSE)</f>
        <v>CS1</v>
      </c>
      <c r="N32" s="203" t="e">
        <f>VLOOKUP("CS1",N6:N29,1,FALSE)</f>
        <v>#N/A</v>
      </c>
      <c r="O32" s="203" t="str">
        <f>VLOOKUP("CS1",O6:O29,1,FALSE)</f>
        <v>CS1</v>
      </c>
      <c r="P32" s="203" t="str">
        <f>VLOOKUP("CS1",P6:P29,1,FALSE)</f>
        <v>CS1</v>
      </c>
      <c r="Q32" s="203" t="str">
        <f>VLOOKUP("CS1",Q5:Q29,1,FALSE)</f>
        <v>CS1</v>
      </c>
      <c r="R32" s="203" t="str">
        <f>VLOOKUP("CS1",R5:R29,1,FALSE)</f>
        <v>CS1</v>
      </c>
      <c r="S32" s="203" t="str">
        <f>VLOOKUP("CS1",S5:S29,1,FALSE)</f>
        <v>CS1</v>
      </c>
      <c r="T32" s="203" t="str">
        <f>VLOOKUP("CS1",T6:T29,1,FALSE)</f>
        <v>CS1</v>
      </c>
      <c r="U32" s="203" t="str">
        <f>VLOOKUP("CS1",U6:U29,1,FALSE)</f>
        <v>CS1</v>
      </c>
      <c r="V32" s="203" t="str">
        <f>VLOOKUP("CS1",V6:V29,1,FALSE)</f>
        <v>CS1</v>
      </c>
      <c r="W32" s="203" t="str">
        <f>VLOOKUP("CS1",W5:W29,1,FALSE)</f>
        <v>CS1</v>
      </c>
      <c r="X32" s="203" t="str">
        <f>VLOOKUP("CS1",X5:X29,1,FALSE)</f>
        <v>CS1</v>
      </c>
      <c r="Y32" s="203" t="str">
        <f>VLOOKUP("CS1",Y5:Y29,1,FALSE)</f>
        <v>CS1</v>
      </c>
      <c r="Z32" s="203" t="str">
        <f>VLOOKUP("CS1",Z5:Z29,1,FALSE)</f>
        <v>CS1</v>
      </c>
      <c r="AA32" s="203" t="str">
        <f>VLOOKUP("CS1",AA6:AA29,1,FALSE)</f>
        <v>CS1</v>
      </c>
      <c r="AB32" s="203" t="str">
        <f>VLOOKUP("CS1",AB6:AB29,1,FALSE)</f>
        <v>CS1</v>
      </c>
      <c r="AC32" s="203" t="str">
        <f>VLOOKUP("CS1",AC5:AC29,1,FALSE)</f>
        <v>CS1</v>
      </c>
      <c r="AD32" s="203" t="str">
        <f>VLOOKUP("CS1",AD6:AD29,1,FALSE)</f>
        <v>CS1</v>
      </c>
      <c r="AE32" s="203" t="str">
        <f>VLOOKUP("CS1",AE6:AE29,1,FALSE)</f>
        <v>CS1</v>
      </c>
      <c r="AF32" s="203" t="str">
        <f>VLOOKUP("CS1",AF5:AF29,1,FALSE)</f>
        <v>CS1</v>
      </c>
      <c r="AG32" s="203" t="str">
        <f>VLOOKUP("CS1",AG5:AG29,1,FALSE)</f>
        <v>CS1</v>
      </c>
      <c r="AH32" s="157"/>
      <c r="AI32" s="158"/>
      <c r="AJ32" s="157"/>
      <c r="AK32" s="159"/>
      <c r="AL32" s="159"/>
      <c r="AM32" s="159"/>
      <c r="AN32" s="159"/>
      <c r="AO32" s="159"/>
      <c r="AP32" s="159"/>
      <c r="AQ32" s="159"/>
      <c r="AR32" s="159"/>
      <c r="AS32" s="159"/>
      <c r="AT32" s="159"/>
      <c r="AU32" s="159"/>
      <c r="AV32" s="159"/>
      <c r="AW32" s="159"/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60"/>
    </row>
    <row r="33" ht="19.5" customHeight="1" spans="1:68">
      <c r="A33" s="19"/>
      <c r="B33" s="205" t="s">
        <v>45</v>
      </c>
      <c r="C33" s="203" t="str">
        <f>VLOOKUP("CS2",C5:C29,1,FALSE)</f>
        <v>CS2</v>
      </c>
      <c r="D33" s="203" t="str">
        <f>VLOOKUP("CS2",D5:D29,1,FALSE)</f>
        <v>CS2</v>
      </c>
      <c r="E33" s="203" t="str">
        <f>VLOOKUP("CS2",E6:E29,1,FALSE)</f>
        <v>CS2</v>
      </c>
      <c r="F33" s="203" t="str">
        <f>VLOOKUP("CS2",F5:F29,1,FALSE)</f>
        <v>CS2</v>
      </c>
      <c r="G33" s="203" t="str">
        <f>VLOOKUP("CS2",G5:G29,1,FALSE)</f>
        <v>CS2</v>
      </c>
      <c r="H33" s="203" t="str">
        <f>VLOOKUP("CS2",H5:H29,1,FALSE)</f>
        <v>CS2</v>
      </c>
      <c r="I33" s="203" t="str">
        <f>VLOOKUP("CS2",I5:I29,1,FALSE)</f>
        <v>CS2</v>
      </c>
      <c r="J33" s="203" t="str">
        <f>VLOOKUP("CS2",J4:J29,1,FALSE)</f>
        <v>CS2</v>
      </c>
      <c r="K33" s="203" t="str">
        <f>VLOOKUP("CS2",K6:K29,1,FALSE)</f>
        <v>CS2</v>
      </c>
      <c r="L33" s="203" t="str">
        <f>VLOOKUP("CS2",L7:L29,1,FALSE)</f>
        <v>CS2</v>
      </c>
      <c r="M33" s="203" t="e">
        <f>VLOOKUP("CS2",M5:M29,1,FALSE)</f>
        <v>#N/A</v>
      </c>
      <c r="N33" s="203" t="str">
        <f>VLOOKUP("CS2",N6:N29,1,FALSE)</f>
        <v>CS2</v>
      </c>
      <c r="O33" s="203" t="str">
        <f>VLOOKUP("CS2",O8:O29,1,FALSE)</f>
        <v>CS2</v>
      </c>
      <c r="P33" s="203" t="str">
        <f>VLOOKUP("CS2",P5:P29,1,FALSE)</f>
        <v>CS2</v>
      </c>
      <c r="Q33" s="203" t="str">
        <f>VLOOKUP("CS2",Q5:Q29,1,FALSE)</f>
        <v>CS2</v>
      </c>
      <c r="R33" s="203" t="str">
        <f>VLOOKUP("CS2",R5:R29,1,FALSE)</f>
        <v>CS2</v>
      </c>
      <c r="S33" s="203" t="str">
        <f>VLOOKUP("CS2",S6:S29,1,FALSE)</f>
        <v>CS2</v>
      </c>
      <c r="T33" s="203" t="e">
        <f>VLOOKUP("CS2",T6:T29,1,FALSE)</f>
        <v>#N/A</v>
      </c>
      <c r="U33" s="203" t="str">
        <f>VLOOKUP("CS2",U6:U29,1,FALSE)</f>
        <v>CS2</v>
      </c>
      <c r="V33" s="203" t="str">
        <f>VLOOKUP("CS2",V6:V29,1,FALSE)</f>
        <v>CS2</v>
      </c>
      <c r="W33" s="203" t="str">
        <f>VLOOKUP("CS2",W5:W29,1,FALSE)</f>
        <v>CS2</v>
      </c>
      <c r="X33" s="203" t="str">
        <f>VLOOKUP("CS2",X5:X29,1,FALSE)</f>
        <v>CS2</v>
      </c>
      <c r="Y33" s="203" t="str">
        <f>VLOOKUP("CS2",Y5:Y29,1,FALSE)</f>
        <v>CS2</v>
      </c>
      <c r="Z33" s="203" t="str">
        <f>VLOOKUP("CS2",Z5:Z29,1,FALSE)</f>
        <v>CS2</v>
      </c>
      <c r="AA33" s="203" t="str">
        <f>VLOOKUP("CS2",AA6:AA29,1,FALSE)</f>
        <v>CS2</v>
      </c>
      <c r="AB33" s="203" t="str">
        <f>VLOOKUP("CS2",AB6:AB29,1,FALSE)</f>
        <v>CS2</v>
      </c>
      <c r="AC33" s="203" t="str">
        <f>VLOOKUP("CS2",AC5:AC29,1,FALSE)</f>
        <v>CS2</v>
      </c>
      <c r="AD33" s="203" t="str">
        <f>VLOOKUP("CS2",AD6:AD29,1,FALSE)</f>
        <v>CS2</v>
      </c>
      <c r="AE33" s="203" t="str">
        <f>VLOOKUP("CS2",AE6:AE29,1,FALSE)</f>
        <v>CS2</v>
      </c>
      <c r="AF33" s="203" t="str">
        <f>VLOOKUP("CS2",AF5:AF29,1,FALSE)</f>
        <v>CS2</v>
      </c>
      <c r="AG33" s="203" t="str">
        <f>VLOOKUP("CS2",AG5:AG29,1,FALSE)</f>
        <v>CS2</v>
      </c>
      <c r="AH33" s="157"/>
      <c r="AI33" s="158"/>
      <c r="AJ33" s="157"/>
      <c r="AK33" s="159"/>
      <c r="AL33" s="159"/>
      <c r="AM33" s="159"/>
      <c r="AN33" s="159"/>
      <c r="AO33" s="159"/>
      <c r="AP33" s="159"/>
      <c r="AQ33" s="159"/>
      <c r="AR33" s="159"/>
      <c r="AS33" s="159"/>
      <c r="AT33" s="159"/>
      <c r="AU33" s="159"/>
      <c r="AV33" s="159"/>
      <c r="AW33" s="159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60"/>
    </row>
    <row r="34" ht="19.5" customHeight="1" spans="1:68">
      <c r="A34" s="19"/>
      <c r="B34" s="206" t="s">
        <v>50</v>
      </c>
      <c r="C34" s="203" t="str">
        <f>VLOOKUP("SB1",C5:C29,1,FALSE)</f>
        <v>SB1</v>
      </c>
      <c r="D34" s="203" t="str">
        <f>VLOOKUP("SB1",D5:D29,1,FALSE)</f>
        <v>SB1</v>
      </c>
      <c r="E34" s="203" t="str">
        <f>VLOOKUP("SB1",E6:E29,1,FALSE)</f>
        <v>SB1</v>
      </c>
      <c r="F34" s="203" t="str">
        <f>VLOOKUP("SB1",F5:F29,1,FALSE)</f>
        <v>SB1</v>
      </c>
      <c r="G34" s="203" t="str">
        <f>VLOOKUP("SB1",G5:G29,1,FALSE)</f>
        <v>SB1</v>
      </c>
      <c r="H34" s="203" t="str">
        <f>VLOOKUP("SB1",H5:H29,1,FALSE)</f>
        <v>SB1</v>
      </c>
      <c r="I34" s="203" t="str">
        <f>VLOOKUP("SB1",I5:I29,1,FALSE)</f>
        <v>SB1</v>
      </c>
      <c r="J34" s="203" t="str">
        <f>VLOOKUP("SB1",J4:J29,1,FALSE)</f>
        <v>SB1</v>
      </c>
      <c r="K34" s="203" t="str">
        <f>VLOOKUP("SB1",K6:K29,1,FALSE)</f>
        <v>SB1</v>
      </c>
      <c r="L34" s="203" t="str">
        <f>VLOOKUP("SB1",L7:L29,1,FALSE)</f>
        <v>SB1</v>
      </c>
      <c r="M34" s="203" t="str">
        <f>VLOOKUP("SB1",M5:M29,1,FALSE)</f>
        <v>SB1</v>
      </c>
      <c r="N34" s="203" t="str">
        <f>VLOOKUP("SB1",N5:N29,1,FALSE)</f>
        <v>SB1</v>
      </c>
      <c r="O34" s="203" t="str">
        <f>VLOOKUP("SB1",O5:O29,1,FALSE)</f>
        <v>SB1</v>
      </c>
      <c r="P34" s="203" t="str">
        <f>VLOOKUP("SB1",P5:P29,1,FALSE)</f>
        <v>SB1</v>
      </c>
      <c r="Q34" s="203" t="str">
        <f>VLOOKUP("SB1",Q5:Q29,1,FALSE)</f>
        <v>SB1</v>
      </c>
      <c r="R34" s="203" t="str">
        <f>VLOOKUP("SB1",R5:R29,1,FALSE)</f>
        <v>SB1</v>
      </c>
      <c r="S34" s="203" t="str">
        <f>VLOOKUP("SB1",S6:S29,1,FALSE)</f>
        <v>SB1</v>
      </c>
      <c r="T34" s="203" t="str">
        <f>VLOOKUP("SB1",T5:T29,1,FALSE)</f>
        <v>SB1</v>
      </c>
      <c r="U34" s="203" t="e">
        <f>VLOOKUP("SB1",U6:U29,1,FALSE)</f>
        <v>#N/A</v>
      </c>
      <c r="V34" s="203" t="str">
        <f>VLOOKUP("SB1",V6:V29,1,FALSE)</f>
        <v>SB1</v>
      </c>
      <c r="W34" s="203" t="str">
        <f>VLOOKUP("SB1",W5:W29,1,FALSE)</f>
        <v>SB1</v>
      </c>
      <c r="X34" s="203" t="str">
        <f>VLOOKUP("SB1",X5:X29,1,FALSE)</f>
        <v>SB1</v>
      </c>
      <c r="Y34" s="203" t="str">
        <f>VLOOKUP("SB1",Y5:Y29,1,FALSE)</f>
        <v>SB1</v>
      </c>
      <c r="Z34" s="203" t="str">
        <f>VLOOKUP("SB1",Z5:Z29,1,FALSE)</f>
        <v>SB1</v>
      </c>
      <c r="AA34" s="203" t="str">
        <f>VLOOKUP("SB1",AA6:AA29,1,FALSE)</f>
        <v>SB1</v>
      </c>
      <c r="AB34" s="203" t="str">
        <f>VLOOKUP("SB1",AB6:AB29,1,FALSE)</f>
        <v>SB1</v>
      </c>
      <c r="AC34" s="203" t="str">
        <f>VLOOKUP("SB1",AC5:AC29,1,FALSE)</f>
        <v>SB1</v>
      </c>
      <c r="AD34" s="203" t="str">
        <f>VLOOKUP("SB1",AD6:AD29,1,FALSE)</f>
        <v>SB1</v>
      </c>
      <c r="AE34" s="203" t="str">
        <f>VLOOKUP("SB1",AE5:AE29,1,FALSE)</f>
        <v>SB1</v>
      </c>
      <c r="AF34" s="203" t="e">
        <f>VLOOKUP("SB1",AF5:AF29,1,FALSE)</f>
        <v>#N/A</v>
      </c>
      <c r="AG34" s="203" t="e">
        <f>VLOOKUP("SB1",AG5:AG29,1,FALSE)</f>
        <v>#N/A</v>
      </c>
      <c r="AH34" s="157"/>
      <c r="AI34" s="158"/>
      <c r="AJ34" s="157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60"/>
    </row>
    <row r="35" ht="19.5" customHeight="1" spans="1:68">
      <c r="A35" s="19"/>
      <c r="B35" s="207" t="s">
        <v>56</v>
      </c>
      <c r="C35" s="203" t="str">
        <f>VLOOKUP("SB2",C5:C29,1,FALSE)</f>
        <v>SB2</v>
      </c>
      <c r="D35" s="203" t="str">
        <f>VLOOKUP("SB2",D5:D29,1,FALSE)</f>
        <v>SB2</v>
      </c>
      <c r="E35" s="203" t="str">
        <f>VLOOKUP("SB2",E6:E29,1,FALSE)</f>
        <v>SB2</v>
      </c>
      <c r="F35" s="203" t="str">
        <f>VLOOKUP("SB2",F5:F29,1,FALSE)</f>
        <v>SB2</v>
      </c>
      <c r="G35" s="203" t="str">
        <f>VLOOKUP("SB2",G6:G29,1,FALSE)</f>
        <v>SB2</v>
      </c>
      <c r="H35" s="203" t="str">
        <f>VLOOKUP("SB2",H5:H29,1,FALSE)</f>
        <v>SB2</v>
      </c>
      <c r="I35" s="203" t="str">
        <f>VLOOKUP("SB2",I5:I29,1,FALSE)</f>
        <v>SB2</v>
      </c>
      <c r="J35" s="203" t="str">
        <f>VLOOKUP("SB2",J4:J29,1,FALSE)</f>
        <v>SB2</v>
      </c>
      <c r="K35" s="203" t="str">
        <f>VLOOKUP("SB2",K6:K29,1,FALSE)</f>
        <v>SB2</v>
      </c>
      <c r="L35" s="203" t="str">
        <f>VLOOKUP("SB2",L7:L29,1,FALSE)</f>
        <v>SB2</v>
      </c>
      <c r="M35" s="203" t="e">
        <f>VLOOKUP("SB2",M5:M29,1,FALSE)</f>
        <v>#N/A</v>
      </c>
      <c r="N35" s="203" t="e">
        <f>VLOOKUP("SB2",N6:N29,1,FALSE)</f>
        <v>#N/A</v>
      </c>
      <c r="O35" s="203" t="e">
        <f>VLOOKUP("SB2",O5:O29,1,FALSE)</f>
        <v>#N/A</v>
      </c>
      <c r="P35" s="203" t="str">
        <f>VLOOKUP("SB2",P5:P29,1,FALSE)</f>
        <v>SB2</v>
      </c>
      <c r="Q35" s="203" t="str">
        <f>VLOOKUP("SB2",Q5:Q29,1,FALSE)</f>
        <v>SB2</v>
      </c>
      <c r="R35" s="203" t="str">
        <f>VLOOKUP("SB2",R5:R29,1,FALSE)</f>
        <v>SB2</v>
      </c>
      <c r="S35" s="203" t="str">
        <f>VLOOKUP("SB2",S6:S29,1,FALSE)</f>
        <v>SB2</v>
      </c>
      <c r="T35" s="203" t="str">
        <f>VLOOKUP("SB2",T6:T29,1,FALSE)</f>
        <v>SB2</v>
      </c>
      <c r="U35" s="203" t="str">
        <f>VLOOKUP("SB2",U6:U29,1,FALSE)</f>
        <v>SB2</v>
      </c>
      <c r="V35" s="203" t="str">
        <f>VLOOKUP("SB2",V6:V29,1,FALSE)</f>
        <v>SB2</v>
      </c>
      <c r="W35" s="203" t="str">
        <f>VLOOKUP("SB2",W5:W29,1,FALSE)</f>
        <v>SB2</v>
      </c>
      <c r="X35" s="203" t="str">
        <f>VLOOKUP("SB2",X5:X29,1,FALSE)</f>
        <v>SB2</v>
      </c>
      <c r="Y35" s="203" t="str">
        <f>VLOOKUP("SB2",Y5:Y29,1,FALSE)</f>
        <v>SB2</v>
      </c>
      <c r="Z35" s="203" t="str">
        <f>VLOOKUP("SB2",Z5:Z29,1,FALSE)</f>
        <v>SB2</v>
      </c>
      <c r="AA35" s="203" t="str">
        <f>VLOOKUP("SB2",AA6:AA29,1,FALSE)</f>
        <v>SB2</v>
      </c>
      <c r="AB35" s="203" t="str">
        <f>VLOOKUP("SB2",AB6:AB29,1,FALSE)</f>
        <v>SB2</v>
      </c>
      <c r="AC35" s="203" t="str">
        <f>VLOOKUP("SB2",AC5:AC29,1,FALSE)</f>
        <v>SB2</v>
      </c>
      <c r="AD35" s="203" t="str">
        <f>VLOOKUP("SB2",AD5:AD29,1,FALSE)</f>
        <v>SB2</v>
      </c>
      <c r="AE35" s="203" t="e">
        <f>VLOOKUP("SB2",AE6:AE29,1,FALSE)</f>
        <v>#N/A</v>
      </c>
      <c r="AF35" s="203" t="str">
        <f>VLOOKUP("SB2",AF5:AF29,1,FALSE)</f>
        <v>SB2</v>
      </c>
      <c r="AG35" s="203" t="str">
        <f>VLOOKUP("SB2",AG5:AG29,1,FALSE)</f>
        <v>SB2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/>
      <c r="B36" s="208" t="s">
        <v>62</v>
      </c>
      <c r="C36" s="203" t="str">
        <f>VLOOKUP("AE",C5:C29,1,FALSE)</f>
        <v>AE</v>
      </c>
      <c r="D36" s="203" t="str">
        <f>VLOOKUP("AE",D5:D29,1,FALSE)</f>
        <v>AE</v>
      </c>
      <c r="E36" s="203" t="str">
        <f>VLOOKUP("AE",E5:E29,1,FALSE)</f>
        <v>AE</v>
      </c>
      <c r="F36" s="203" t="str">
        <f>VLOOKUP("AE",F5:F29,1,FALSE)</f>
        <v>AE</v>
      </c>
      <c r="G36" s="203" t="str">
        <f>VLOOKUP("AE",G6:G29,1,FALSE)</f>
        <v>AE</v>
      </c>
      <c r="H36" s="203" t="str">
        <f>VLOOKUP("AE",H5:H29,1,FALSE)</f>
        <v>AE</v>
      </c>
      <c r="I36" s="203" t="str">
        <f>VLOOKUP("AE",I5:I29,1,FALSE)</f>
        <v>AE</v>
      </c>
      <c r="J36" s="203" t="str">
        <f>VLOOKUP("AE",J4:J29,1,FALSE)</f>
        <v>AE</v>
      </c>
      <c r="K36" s="203" t="str">
        <f>VLOOKUP("AE",K5:K29,1,FALSE)</f>
        <v>AE</v>
      </c>
      <c r="L36" s="203" t="str">
        <f>VLOOKUP("AE",L5:L29,1,FALSE)</f>
        <v>AE</v>
      </c>
      <c r="M36" s="203" t="str">
        <f>VLOOKUP("AE",M5:M29,1,FALSE)</f>
        <v>AE</v>
      </c>
      <c r="N36" s="203" t="str">
        <f>VLOOKUP("AE",N5:N29,1,FALSE)</f>
        <v>AE</v>
      </c>
      <c r="O36" s="203" t="str">
        <f>VLOOKUP("AE",O5:O29,1,FALSE)</f>
        <v>AE</v>
      </c>
      <c r="P36" s="203" t="str">
        <f>VLOOKUP("AE",P5:P29,1,FALSE)</f>
        <v>AE</v>
      </c>
      <c r="Q36" s="203" t="str">
        <f>VLOOKUP("AE",Q5:Q29,1,FALSE)</f>
        <v>AE</v>
      </c>
      <c r="R36" s="203" t="str">
        <f>VLOOKUP("AE",R5:R29,1,FALSE)</f>
        <v>AE</v>
      </c>
      <c r="S36" s="203" t="str">
        <f>VLOOKUP("AE",S6:S29,1,FALSE)</f>
        <v>AE</v>
      </c>
      <c r="T36" s="203" t="str">
        <f>VLOOKUP("AE",T6:T29,1,FALSE)</f>
        <v>AE</v>
      </c>
      <c r="U36" s="203" t="str">
        <f>VLOOKUP("AE",U6:U29,1,FALSE)</f>
        <v>AE</v>
      </c>
      <c r="V36" s="203" t="str">
        <f>VLOOKUP("AE",V6:V29,1,FALSE)</f>
        <v>AE</v>
      </c>
      <c r="W36" s="203" t="str">
        <f>VLOOKUP("AE",W5:W29,1,FALSE)</f>
        <v>AE</v>
      </c>
      <c r="X36" s="203" t="str">
        <f>VLOOKUP("AE",X5:X29,1,FALSE)</f>
        <v>AE</v>
      </c>
      <c r="Y36" s="203" t="str">
        <f>VLOOKUP("AE",Y5:Y29,1,FALSE)</f>
        <v>AE</v>
      </c>
      <c r="Z36" s="203" t="str">
        <f>VLOOKUP("AE",Z5:Z29,1,FALSE)</f>
        <v>AE</v>
      </c>
      <c r="AA36" s="203" t="str">
        <f>VLOOKUP("AE",AA6:AA29,1,FALSE)</f>
        <v>AE</v>
      </c>
      <c r="AB36" s="203" t="str">
        <f>VLOOKUP("AE",AB6:AB29,1,FALSE)</f>
        <v>AE</v>
      </c>
      <c r="AC36" s="203" t="str">
        <f>VLOOKUP("AE",AC5:AC29,1,FALSE)</f>
        <v>AE</v>
      </c>
      <c r="AD36" s="203" t="str">
        <f>VLOOKUP("AE",AD5:AD29,1,FALSE)</f>
        <v>AE</v>
      </c>
      <c r="AE36" s="203" t="str">
        <f>VLOOKUP("AE",AE6:AE29,1,FALSE)</f>
        <v>AE</v>
      </c>
      <c r="AF36" s="203" t="str">
        <f>VLOOKUP("AE",AF5:AF29,1,FALSE)</f>
        <v>AE</v>
      </c>
      <c r="AG36" s="203" t="str">
        <f>VLOOKUP("AE",AG5:AG29,1,FALSE)</f>
        <v>AE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</sheetData>
  <mergeCells count="1">
    <mergeCell ref="C1:S1"/>
  </mergeCells>
  <conditionalFormatting sqref="C6">
    <cfRule type="expression" dxfId="135" priority="1">
      <formula>WEEKDAY(D$3,2)&gt;5</formula>
    </cfRule>
  </conditionalFormatting>
  <conditionalFormatting sqref="S2:X29 Z2:Z29 C3:C5 D3:R29 Y3:Y29 AA3:AG29 C7:C29">
    <cfRule type="expression" dxfId="135" priority="38">
      <formula>WEEKDAY(S$3,2)&gt;5</formula>
    </cfRule>
  </conditionalFormatting>
  <conditionalFormatting sqref="J4:J36 AA4:AA36 C5:C15 D5:I36 K5:Z36 AB5:AG36 C18:C36">
    <cfRule type="cellIs" dxfId="136" priority="23" operator="equal">
      <formula>"B"</formula>
    </cfRule>
    <cfRule type="cellIs" dxfId="136" priority="24" operator="equal">
      <formula>"AL"</formula>
    </cfRule>
    <cfRule type="cellIs" dxfId="137" priority="25" operator="equal">
      <formula>"DM"</formula>
    </cfRule>
    <cfRule type="cellIs" dxfId="138" priority="26" operator="equal">
      <formula>"CS1"</formula>
    </cfRule>
    <cfRule type="cellIs" dxfId="139" priority="27" operator="equal">
      <formula>"CS2"</formula>
    </cfRule>
    <cfRule type="cellIs" dxfId="140" priority="28" operator="equal">
      <formula>"SB1"</formula>
    </cfRule>
    <cfRule type="cellIs" dxfId="141" priority="29" operator="equal">
      <formula>"SB2"</formula>
    </cfRule>
    <cfRule type="cellIs" dxfId="142" priority="30" operator="equal">
      <formula>"AE"</formula>
    </cfRule>
  </conditionalFormatting>
  <conditionalFormatting sqref="J4:J29 AA4:AA29 C5:C15 D5:I29 K5:Z29 AB5:AG29 C18:C29">
    <cfRule type="cellIs" dxfId="136" priority="32" operator="equal">
      <formula>"DB"</formula>
    </cfRule>
    <cfRule type="containsText" dxfId="143" priority="33" operator="between" text="$AM">
      <formula>NOT(ISERROR(SEARCH("$AM",C4)))</formula>
    </cfRule>
    <cfRule type="containsText" dxfId="144" priority="34" operator="between" text="$PM">
      <formula>NOT(ISERROR(SEARCH("$PM",C4)))</formula>
    </cfRule>
    <cfRule type="containsText" dxfId="145" priority="35" operator="between" text="$L">
      <formula>NOT(ISERROR(SEARCH("$L",C4)))</formula>
    </cfRule>
    <cfRule type="containsText" dxfId="146" priority="36" operator="between" text="$BTP">
      <formula>NOT(ISERROR(SEARCH("$BTP",C4)))</formula>
    </cfRule>
    <cfRule type="containsText" dxfId="147" priority="37" operator="between" text="$M">
      <formula>NOT(ISERROR(SEARCH("$M",C4)))</formula>
    </cfRule>
    <cfRule type="containsText" dxfId="148" priority="39" operator="between" text="$N">
      <formula>NOT(ISERROR(SEARCH("$N",C4)))</formula>
    </cfRule>
    <cfRule type="containsText" dxfId="149" priority="40" operator="between" text="$FC">
      <formula>NOT(ISERROR(SEARCH("$FC",C4)))</formula>
    </cfRule>
    <cfRule type="containsText" dxfId="150" priority="41" operator="between" text="OAL">
      <formula>NOT(ISERROR(SEARCH("OAL",C4)))</formula>
    </cfRule>
    <cfRule type="containsText" dxfId="151" priority="42" operator="between" text="S+">
      <formula>NOT(ISERROR(SEARCH("S+",C4)))</formula>
    </cfRule>
    <cfRule type="containsText" dxfId="152" priority="43" operator="between" text="EX-D">
      <formula>NOT(ISERROR(SEARCH("EX-D",C4)))</formula>
    </cfRule>
  </conditionalFormatting>
  <conditionalFormatting sqref="J4:J27 C5:C15 D5:I27 K5:N27 O5:O20 P5:Q27 R5:R10 S5:S28 T5:U27 V5:V6 W5:AG27 V8:V27 R12:R27 C18:C27 O22:O27">
    <cfRule type="containsText" dxfId="153" priority="44" operator="between" text="VACC">
      <formula>NOT(ISERROR(SEARCH("VACC",C4)))</formula>
    </cfRule>
  </conditionalFormatting>
  <conditionalFormatting sqref="BO5:BP29">
    <cfRule type="cellIs" dxfId="154" priority="31" operator="lessThan">
      <formula>1</formula>
    </cfRule>
  </conditionalFormatting>
  <conditionalFormatting sqref="C7:C8 F7:G7 M7:N8 Z7:AB7 E9 F9:G10 T9:U10 X9 M10:N10 V10 H11:J11 AA11:AA13 AB11 M12:N12 T12:U12 W12 X12:X13 Z12:Z13 G13 Y13 AB13 AC15 Y16:AB16 C17 W17 X20:Z20 AA20:AB21 AD20 Y23 AA23 AC23 X24 M25:N25 AA26:AA27 Z27 AC27">
    <cfRule type="cellIs" dxfId="136" priority="2" operator="equal">
      <formula>"B"</formula>
    </cfRule>
    <cfRule type="cellIs" dxfId="136" priority="3" operator="equal">
      <formula>"AL"</formula>
    </cfRule>
    <cfRule type="cellIs" dxfId="137" priority="4" operator="equal">
      <formula>"DM"</formula>
    </cfRule>
    <cfRule type="cellIs" dxfId="138" priority="5" operator="equal">
      <formula>"CS1"</formula>
    </cfRule>
    <cfRule type="cellIs" dxfId="139" priority="6" operator="equal">
      <formula>"CS2"</formula>
    </cfRule>
    <cfRule type="cellIs" dxfId="140" priority="7" operator="equal">
      <formula>"SB1"</formula>
    </cfRule>
    <cfRule type="cellIs" dxfId="141" priority="8" operator="equal">
      <formula>"SB2"</formula>
    </cfRule>
    <cfRule type="cellIs" dxfId="142" priority="9" operator="equal">
      <formula>"AE"</formula>
    </cfRule>
    <cfRule type="containsText" dxfId="153" priority="10" operator="between" text="VACC">
      <formula>NOT(ISERROR(SEARCH("VACC",C7)))</formula>
    </cfRule>
    <cfRule type="cellIs" dxfId="136" priority="11" operator="equal">
      <formula>"DB"</formula>
    </cfRule>
    <cfRule type="containsText" dxfId="143" priority="12" operator="between" text="$AM">
      <formula>NOT(ISERROR(SEARCH("$AM",C7)))</formula>
    </cfRule>
    <cfRule type="containsText" dxfId="144" priority="13" operator="between" text="$PM">
      <formula>NOT(ISERROR(SEARCH("$PM",C7)))</formula>
    </cfRule>
    <cfRule type="containsText" dxfId="145" priority="14" operator="between" text="$L">
      <formula>NOT(ISERROR(SEARCH("$L",C7)))</formula>
    </cfRule>
    <cfRule type="containsText" dxfId="146" priority="15" operator="between" text="$BTP">
      <formula>NOT(ISERROR(SEARCH("$BTP",C7)))</formula>
    </cfRule>
    <cfRule type="containsText" dxfId="147" priority="16" operator="between" text="$M">
      <formula>NOT(ISERROR(SEARCH("$M",C7)))</formula>
    </cfRule>
    <cfRule type="containsText" dxfId="148" priority="17" operator="between" text="$N">
      <formula>NOT(ISERROR(SEARCH("$N",C7)))</formula>
    </cfRule>
    <cfRule type="containsText" dxfId="149" priority="18" operator="between" text="$FC">
      <formula>NOT(ISERROR(SEARCH("$FC",C7)))</formula>
    </cfRule>
    <cfRule type="containsText" dxfId="150" priority="19" operator="between" text="OAL">
      <formula>NOT(ISERROR(SEARCH("OAL",C7)))</formula>
    </cfRule>
    <cfRule type="containsText" dxfId="151" priority="20" operator="between" text="S+">
      <formula>NOT(ISERROR(SEARCH("S+",C7)))</formula>
    </cfRule>
    <cfRule type="containsText" dxfId="152" priority="21" operator="between" text="EX-D">
      <formula>NOT(ISERROR(SEARCH("EX-D",C7)))</formula>
    </cfRule>
  </conditionalFormatting>
  <conditionalFormatting sqref="C7 F7:G7 M7:N8 Z7:AB7 E9 F9:G10 T9:U10 X9 M10:N10 V10 H11:J11 AA11:AA13 AB11 M12:N12 T12:U12 W12 X12:X13 Z12:Z13 G13 Y13 AB13 AC15 Y16:AB16 W17 X20:Z20 AA20:AB21 AD20 Y23 AA23 AC23 X24 M25:N25 AA26:AA27 Z27 AC27">
    <cfRule type="expression" dxfId="135" priority="22">
      <formula>WEEKDAY(#REF!,2)&gt;5</formula>
    </cfRule>
  </conditionalFormatting>
  <dataValidations count="2">
    <dataValidation type="list" allowBlank="1" sqref="C5:I5 K5:T5 W5:Z5 AC5:AD5 AF5:AG5 C6:W6 Y6:AG6 C7:O7 Q7:U7 W7:AG7 C8:F8 I8:K8 M8:N8 P8 R8 T8:Y8 AA8:AF8 E9:O9 Q9:X9 Z9 AB9:AC9 AE9:AG9 E10:X10 Z10:AA10 AC10 AE10 AG10 C11:K11 M11 O11:Q11 T11:U11 W11:AB11 AD11 AF11:AG11 C12:H12 J12 L12:Q12 S12:AC12 AE12:AG12 D13:E13 G13 I13 K13:U13 W13:AB13 AD13:AE13 C14:O14 Q14:Y14 AA14:AB14 AE14:AG14 C15 G15 I15:J15 L15:U15 W15:X15 Z15:AC15 AE15:AF15 D16:P16 S16:V16 X16:AA16 AC16:AF16 C17:O17 Q17:U17 W17:Y17 AA17:AG17 C18:H18 J18:K18 M18:P18 R18:V18 X18:AG18 C19 E19:G19 I19:N19 P19:Q19 S19:V19 X19:AC19 AE19:AG19 C20:O20 Q20:U20 W20:AB20 AD20 AF20:AG20 D21 G21:H21 J21:M21 R21:T21 V21:AG21 C22:N22 R22:AG22 C23:G23 I23:K23 M23:AG23 C24 E24:G24 I24:J24 L24:Q24 S24:T24 V24:W24 Y24:AB24 AD24:AG24 C25:U25 W25 Y25 AA25:AC25 C26 E26 G26:I26 K26 M26:W26 Y26:AA26 AC26 C27:E27 G27 J27:N27 P27:R27 T27:AG27 C28:R28 T28:W28 Y28:AG28 C29:AG29 C9:C10 P21:P22 AE25:AG26" showDropDown="1">
      <formula1>'Setting key Duty'!$B$7:$B$56</formula1>
    </dataValidation>
    <dataValidation type="list" allowBlank="1" sqref="C30:AG36" showDropDown="1">
      <formula1>'Setting key Duty'!$B$7:$B$23</formula1>
    </dataValidation>
  </dataValidations>
  <pageMargins left="0.75" right="0.75" top="1" bottom="1" header="0.5" footer="0.5"/>
  <headerFooter/>
  <tableParts count="2">
    <tablePart r:id="rId1"/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P47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33" width="9.24761904761905" customWidth="1"/>
    <col min="34" max="40" width="9.38095238095238" hidden="1" customWidth="1" outlineLevel="1"/>
    <col min="41" max="41" width="1.75238095238095" customWidth="1" collapsed="1"/>
    <col min="42" max="46" width="4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609" t="s">
        <v>0</v>
      </c>
      <c r="B1" s="123" t="s">
        <v>1</v>
      </c>
      <c r="C1" s="610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2"/>
      <c r="D2" s="131"/>
      <c r="E2" s="131"/>
      <c r="F2" s="131"/>
      <c r="G2" s="131"/>
      <c r="H2" s="140"/>
      <c r="I2" s="131"/>
      <c r="J2" s="132"/>
      <c r="K2" s="131"/>
      <c r="L2" s="132"/>
      <c r="M2" s="132"/>
      <c r="N2" s="140"/>
      <c r="O2" s="140"/>
      <c r="P2" s="132"/>
      <c r="Q2" s="132"/>
      <c r="R2" s="132"/>
      <c r="S2" s="132"/>
      <c r="T2" s="140"/>
      <c r="U2" s="140"/>
      <c r="V2" s="140"/>
      <c r="W2" s="140"/>
      <c r="X2" s="140"/>
      <c r="Y2" s="131"/>
      <c r="Z2" s="131"/>
      <c r="AA2" s="131"/>
      <c r="AB2" s="132"/>
      <c r="AC2" s="140"/>
      <c r="AD2" s="140"/>
      <c r="AE2" s="140"/>
      <c r="AF2" s="140"/>
      <c r="AG2" s="140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611">
        <v>44835</v>
      </c>
      <c r="D3" s="140">
        <f>C3+1</f>
        <v>44836</v>
      </c>
      <c r="E3" s="140">
        <f>D3+1</f>
        <v>44837</v>
      </c>
      <c r="F3" s="140">
        <f>E3+1</f>
        <v>44838</v>
      </c>
      <c r="G3" s="140">
        <f>F3+1</f>
        <v>44839</v>
      </c>
      <c r="H3" s="140">
        <f>G3+1</f>
        <v>44840</v>
      </c>
      <c r="I3" s="140">
        <f>H3+1</f>
        <v>44841</v>
      </c>
      <c r="J3" s="140">
        <f>I3+1</f>
        <v>44842</v>
      </c>
      <c r="K3" s="140">
        <f>J3+1</f>
        <v>44843</v>
      </c>
      <c r="L3" s="140">
        <f>K3+1</f>
        <v>44844</v>
      </c>
      <c r="M3" s="140">
        <f>L3+1</f>
        <v>44845</v>
      </c>
      <c r="N3" s="140">
        <f>M3+1</f>
        <v>44846</v>
      </c>
      <c r="O3" s="140">
        <f>N3+1</f>
        <v>44847</v>
      </c>
      <c r="P3" s="140">
        <f>O3+1</f>
        <v>44848</v>
      </c>
      <c r="Q3" s="140">
        <f>P3+1</f>
        <v>44849</v>
      </c>
      <c r="R3" s="140">
        <f>Q3+1</f>
        <v>44850</v>
      </c>
      <c r="S3" s="140">
        <f>R3+1</f>
        <v>44851</v>
      </c>
      <c r="T3" s="140">
        <f>S3+1</f>
        <v>44852</v>
      </c>
      <c r="U3" s="140">
        <f>T3+1</f>
        <v>44853</v>
      </c>
      <c r="V3" s="140">
        <f>U3+1</f>
        <v>44854</v>
      </c>
      <c r="W3" s="140">
        <f>V3+1</f>
        <v>44855</v>
      </c>
      <c r="X3" s="140">
        <f>W3+1</f>
        <v>44856</v>
      </c>
      <c r="Y3" s="140">
        <f>X3+1</f>
        <v>44857</v>
      </c>
      <c r="Z3" s="140">
        <f>Y3+1</f>
        <v>44858</v>
      </c>
      <c r="AA3" s="140">
        <f>Z3+1</f>
        <v>44859</v>
      </c>
      <c r="AB3" s="140">
        <f>AA3+1</f>
        <v>44860</v>
      </c>
      <c r="AC3" s="140">
        <f>AB3+1</f>
        <v>44861</v>
      </c>
      <c r="AD3" s="140">
        <f>AC3+1</f>
        <v>44862</v>
      </c>
      <c r="AE3" s="140">
        <f>AD3+1</f>
        <v>44863</v>
      </c>
      <c r="AF3" s="140">
        <f>AE3+1</f>
        <v>44864</v>
      </c>
      <c r="AG3" s="140">
        <f>AF3+1</f>
        <v>44865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4"/>
      <c r="AP3" s="144" t="s">
        <v>11</v>
      </c>
      <c r="AQ3" s="144" t="s">
        <v>12</v>
      </c>
      <c r="AR3" s="144" t="s">
        <v>13</v>
      </c>
      <c r="AS3" s="144" t="s">
        <v>14</v>
      </c>
      <c r="AT3" s="144" t="s">
        <v>15</v>
      </c>
      <c r="AU3" s="144" t="s">
        <v>16</v>
      </c>
      <c r="AV3" s="144" t="s">
        <v>17</v>
      </c>
      <c r="AW3" s="144" t="s">
        <v>18</v>
      </c>
      <c r="AX3" s="144" t="s">
        <v>19</v>
      </c>
      <c r="AY3" s="144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Sat</v>
      </c>
      <c r="D4" s="147" t="str">
        <f>TEXT(D3,"ddd")</f>
        <v>Sun</v>
      </c>
      <c r="E4" s="147" t="str">
        <f>TEXT(E3,"ddd")</f>
        <v>Mon</v>
      </c>
      <c r="F4" s="147" t="str">
        <f>TEXT(F3,"ddd")</f>
        <v>Tue</v>
      </c>
      <c r="G4" s="147" t="str">
        <f>TEXT(G3,"ddd")</f>
        <v>Wed</v>
      </c>
      <c r="H4" s="147" t="str">
        <f>TEXT(H3,"ddd")</f>
        <v>Thu</v>
      </c>
      <c r="I4" s="147" t="str">
        <f>TEXT(I3,"ddd")</f>
        <v>Fri</v>
      </c>
      <c r="J4" s="147" t="str">
        <f>TEXT(J3,"ddd")</f>
        <v>Sat</v>
      </c>
      <c r="K4" s="147" t="str">
        <f>TEXT(K3,"ddd")</f>
        <v>Sun</v>
      </c>
      <c r="L4" s="147" t="str">
        <f>TEXT(L3,"ddd")</f>
        <v>Mon</v>
      </c>
      <c r="M4" s="147" t="str">
        <f>TEXT(M3,"ddd")</f>
        <v>Tue</v>
      </c>
      <c r="N4" s="147" t="str">
        <f>TEXT(N3,"ddd")</f>
        <v>Wed</v>
      </c>
      <c r="O4" s="147" t="str">
        <f>TEXT(O3,"ddd")</f>
        <v>Thu</v>
      </c>
      <c r="P4" s="147" t="str">
        <f>TEXT(P3,"ddd")</f>
        <v>Fri</v>
      </c>
      <c r="Q4" s="147" t="str">
        <f>TEXT(Q3,"ddd")</f>
        <v>Sat</v>
      </c>
      <c r="R4" s="147" t="str">
        <f>TEXT(R3,"ddd")</f>
        <v>Sun</v>
      </c>
      <c r="S4" s="147" t="str">
        <f>TEXT(S3,"ddd")</f>
        <v>Mon</v>
      </c>
      <c r="T4" s="147" t="str">
        <f>TEXT(T3,"ddd")</f>
        <v>Tue</v>
      </c>
      <c r="U4" s="147" t="str">
        <f>TEXT(U3,"ddd")</f>
        <v>Wed</v>
      </c>
      <c r="V4" s="147" t="str">
        <f>TEXT(V3,"ddd")</f>
        <v>Thu</v>
      </c>
      <c r="W4" s="147" t="str">
        <f>TEXT(W3,"ddd")</f>
        <v>Fri</v>
      </c>
      <c r="X4" s="147" t="str">
        <f>TEXT(X3,"ddd")</f>
        <v>Sat</v>
      </c>
      <c r="Y4" s="147" t="str">
        <f>TEXT(Y3,"ddd")</f>
        <v>Sun</v>
      </c>
      <c r="Z4" s="147" t="str">
        <f>TEXT(Z3,"ddd")</f>
        <v>Mon</v>
      </c>
      <c r="AA4" s="147" t="str">
        <f>TEXT(AA3,"ddd")</f>
        <v>Tue</v>
      </c>
      <c r="AB4" s="612" t="str">
        <f>TEXT(AB3,"ddd")</f>
        <v>Wed</v>
      </c>
      <c r="AC4" s="147" t="str">
        <f>TEXT(AC3,"ddd")</f>
        <v>Thu</v>
      </c>
      <c r="AD4" s="147" t="str">
        <f>TEXT(AD3,"ddd")</f>
        <v>Fri</v>
      </c>
      <c r="AE4" s="147" t="str">
        <f>TEXT(AE3,"ddd")</f>
        <v>Sat</v>
      </c>
      <c r="AF4" s="147" t="str">
        <f>TEXT(AF3,"ddd")</f>
        <v>Sun</v>
      </c>
      <c r="AG4" s="147" t="str">
        <f>TEXT(AG3,"ddd")</f>
        <v>Mon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16" t="s">
        <v>820</v>
      </c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  <c r="AA5" s="186"/>
      <c r="AB5" s="186"/>
      <c r="AC5" s="186"/>
      <c r="AD5" s="186"/>
      <c r="AE5" s="186"/>
      <c r="AF5" s="186"/>
      <c r="AG5" s="186"/>
      <c r="AH5" s="157"/>
      <c r="AI5" s="157"/>
      <c r="AJ5" s="157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  <c r="BP5" s="160"/>
    </row>
    <row r="6" ht="19.5" customHeight="1" spans="1:68">
      <c r="A6" s="19"/>
      <c r="B6" s="16" t="s">
        <v>821</v>
      </c>
      <c r="C6" s="186"/>
      <c r="D6" s="186"/>
      <c r="E6" s="186"/>
      <c r="F6" s="186"/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  <c r="AA6" s="186"/>
      <c r="AB6" s="186"/>
      <c r="AC6" s="186"/>
      <c r="AD6" s="186"/>
      <c r="AE6" s="186"/>
      <c r="AF6" s="186"/>
      <c r="AG6" s="186"/>
      <c r="AH6" s="157"/>
      <c r="AI6" s="157"/>
      <c r="AJ6" s="157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  <c r="BP6" s="160"/>
    </row>
    <row r="7" ht="19.5" customHeight="1" spans="1:68">
      <c r="A7" s="19"/>
      <c r="B7" s="16" t="s">
        <v>822</v>
      </c>
      <c r="C7" s="186" t="s">
        <v>89</v>
      </c>
      <c r="D7" s="186" t="s">
        <v>89</v>
      </c>
      <c r="E7" s="186" t="s">
        <v>89</v>
      </c>
      <c r="F7" s="186" t="s">
        <v>89</v>
      </c>
      <c r="G7" s="186" t="s">
        <v>89</v>
      </c>
      <c r="H7" s="186" t="s">
        <v>89</v>
      </c>
      <c r="I7" s="186" t="s">
        <v>89</v>
      </c>
      <c r="J7" s="186" t="s">
        <v>89</v>
      </c>
      <c r="K7" s="186" t="s">
        <v>89</v>
      </c>
      <c r="L7" s="186" t="s">
        <v>89</v>
      </c>
      <c r="M7" s="186" t="s">
        <v>89</v>
      </c>
      <c r="N7" s="186" t="s">
        <v>89</v>
      </c>
      <c r="O7" s="186" t="s">
        <v>89</v>
      </c>
      <c r="P7" s="186" t="s">
        <v>89</v>
      </c>
      <c r="Q7" s="186" t="s">
        <v>89</v>
      </c>
      <c r="R7" s="186" t="s">
        <v>89</v>
      </c>
      <c r="S7" s="186" t="s">
        <v>89</v>
      </c>
      <c r="T7" s="186" t="s">
        <v>89</v>
      </c>
      <c r="U7" s="186" t="s">
        <v>89</v>
      </c>
      <c r="V7" s="186" t="s">
        <v>89</v>
      </c>
      <c r="W7" s="186" t="s">
        <v>89</v>
      </c>
      <c r="X7" s="186" t="s">
        <v>89</v>
      </c>
      <c r="Y7" s="186" t="s">
        <v>89</v>
      </c>
      <c r="Z7" s="186" t="s">
        <v>89</v>
      </c>
      <c r="AA7" s="186" t="s">
        <v>89</v>
      </c>
      <c r="AB7" s="186" t="s">
        <v>89</v>
      </c>
      <c r="AC7" s="186" t="s">
        <v>89</v>
      </c>
      <c r="AD7" s="186" t="s">
        <v>89</v>
      </c>
      <c r="AE7" s="186" t="s">
        <v>89</v>
      </c>
      <c r="AF7" s="186" t="s">
        <v>89</v>
      </c>
      <c r="AG7" s="186" t="s">
        <v>89</v>
      </c>
      <c r="AH7" s="157"/>
      <c r="AI7" s="157"/>
      <c r="AJ7" s="157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  <c r="BP7" s="160"/>
    </row>
    <row r="8" ht="19.5" customHeight="1" spans="1:68">
      <c r="A8" s="19"/>
      <c r="B8" s="16" t="s">
        <v>823</v>
      </c>
      <c r="C8" s="186"/>
      <c r="D8" s="186" t="s">
        <v>45</v>
      </c>
      <c r="E8" s="186"/>
      <c r="F8" s="186"/>
      <c r="G8" s="186"/>
      <c r="H8" s="186"/>
      <c r="I8" s="186"/>
      <c r="J8" s="186"/>
      <c r="K8" s="186"/>
      <c r="L8" s="186"/>
      <c r="M8" s="186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  <c r="AA8" s="186"/>
      <c r="AB8" s="186"/>
      <c r="AC8" s="186"/>
      <c r="AD8" s="186"/>
      <c r="AE8" s="186"/>
      <c r="AF8" s="186"/>
      <c r="AG8" s="186"/>
      <c r="AH8" s="157">
        <f>COUNTIF($C8:$AG8,AH$4)</f>
        <v>0</v>
      </c>
      <c r="AI8" s="158">
        <f>COUNTIF($C8:$AG8,AI$4)</f>
        <v>0</v>
      </c>
      <c r="AJ8" s="157">
        <f>COUNTIF($C8:$AG8,AJ$4)</f>
        <v>1</v>
      </c>
      <c r="AK8" s="159">
        <f>COUNTIF($C8:$AG8,AK$4)</f>
        <v>0</v>
      </c>
      <c r="AL8" s="159">
        <f>COUNTIF($C8:$AG8,AL$4)</f>
        <v>0</v>
      </c>
      <c r="AM8" s="159">
        <f>COUNTIF($C8:$AG8,AM$4)</f>
        <v>0</v>
      </c>
      <c r="AN8" s="159">
        <f>COUNTIF($C8:$AG8,AN$4)</f>
        <v>0</v>
      </c>
      <c r="AO8" s="159"/>
      <c r="AP8" s="159">
        <f>SUMPRODUCT(--WEEKDAY(C$3:AG$3,2)&lt;6,--((C8:AG8="DM"))+(C8:AG8="CS1")+((C8:AG8="CS2"))+(C8:AG8="SB1")+(C8:AG8="AE")+(C8:AG8="EM"))</f>
        <v>0</v>
      </c>
      <c r="AQ8" s="159"/>
      <c r="AR8" s="159">
        <f>SUMPRODUCT(--WEEKDAY(C$3:AG$3,2)&gt;5,--((C8:AG8="DM"))+(C8:AG8="CS1")+((C8:AG8="CS2"))+(C8:AG8="SB1")+(C8:AG8="AE")+(C8:AG8="EM"))</f>
        <v>0</v>
      </c>
      <c r="AS8" s="159"/>
      <c r="AT8" s="159">
        <f>(AP8-AQ8)/2+(AR8-AS8)</f>
        <v>0</v>
      </c>
      <c r="AU8" s="159">
        <f>AH8+AI8+AJ8+AK8+AM8+AN8</f>
        <v>1</v>
      </c>
      <c r="AV8" s="159">
        <f>BF8+BG8+BI8+BD8+BB8+AZ8+BK8</f>
        <v>0</v>
      </c>
      <c r="AW8" s="159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COUNTIF(C8:AG8,"*BRT*")</f>
        <v>0</v>
      </c>
      <c r="AZ8" s="159">
        <f>COUNTIF(D8:AH8,"*$BTP*")</f>
        <v>0</v>
      </c>
      <c r="BA8" s="159" t="e">
        <f>AZ8*('Setting key Duty'!$I$13+'Setting key Duty'!$I$12+'Setting key Duty'!$I$11)</f>
        <v>#VALUE!</v>
      </c>
      <c r="BB8" s="159">
        <f>COUNTIF(D8:AH8,"*$L*")</f>
        <v>0</v>
      </c>
      <c r="BC8" s="159" t="e">
        <f>BB8*('Setting key Duty'!$I$13+'Setting key Duty'!$I$9)</f>
        <v>#VALUE!</v>
      </c>
      <c r="BD8" s="159">
        <f>COUNTIF(D8:AH8,"*$M*")</f>
        <v>0</v>
      </c>
      <c r="BE8" s="159">
        <f>BD8*('Setting key Duty'!$I$8+'Setting key Duty'!$I$9+'Setting key Duty'!$I$12)</f>
        <v>0</v>
      </c>
      <c r="BF8" s="159">
        <f>COUNTIF(D8:AH8,"*$N*")</f>
        <v>0</v>
      </c>
      <c r="BG8" s="159">
        <f>COUNTIF(D8:AH8,"*$PM*")</f>
        <v>0</v>
      </c>
      <c r="BH8" s="159">
        <f>BG8*('Setting key Duty'!$I$9)</f>
        <v>0</v>
      </c>
      <c r="BI8" s="159">
        <f>COUNTIF(D8:AH8,"*$AM*")</f>
        <v>0</v>
      </c>
      <c r="BJ8" s="159">
        <f>BI8*('Setting key Duty'!$I$12+'Setting key Duty'!$I$8)</f>
        <v>0</v>
      </c>
      <c r="BK8" s="159">
        <f>COUNTIF(D8:AH8,"*$FC*")</f>
        <v>0</v>
      </c>
      <c r="BL8" s="159">
        <f>BK8*('Setting key Duty'!$J$11+'Setting key Duty'!$I$8)</f>
        <v>0</v>
      </c>
      <c r="BM8" s="159">
        <f>COUNTIF($C8:$AG8,BM$4)</f>
        <v>0</v>
      </c>
      <c r="BN8" s="159">
        <f>COUNTIF($C8:$AG8,BN$4)</f>
        <v>0</v>
      </c>
      <c r="BO8" s="159">
        <f>COUNTIF($C8:$AG8,BO$4)</f>
        <v>0</v>
      </c>
      <c r="BP8" s="160"/>
    </row>
    <row r="9" ht="19.5" customHeight="1" spans="1:68">
      <c r="A9" s="19"/>
      <c r="B9" s="16" t="s">
        <v>41</v>
      </c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57">
        <f>COUNTIF($C9:$AG9,AH$4)</f>
        <v>0</v>
      </c>
      <c r="AI9" s="158">
        <f>COUNTIF($C9:$AG9,AI$4)</f>
        <v>0</v>
      </c>
      <c r="AJ9" s="157">
        <f>COUNTIF($C9:$AG9,AJ$4)</f>
        <v>0</v>
      </c>
      <c r="AK9" s="159">
        <f>COUNTIF($C9:$AG9,AK$4)</f>
        <v>0</v>
      </c>
      <c r="AL9" s="159">
        <f>COUNTIF($C9:$AG9,AL$4)</f>
        <v>0</v>
      </c>
      <c r="AM9" s="159">
        <f>COUNTIF($C9:$AG9,AM$4)</f>
        <v>0</v>
      </c>
      <c r="AN9" s="159">
        <f>COUNTIF($C9:$AG9,AN$4)</f>
        <v>0</v>
      </c>
      <c r="AO9" s="159"/>
      <c r="AP9" s="159">
        <f>SUMPRODUCT(--WEEKDAY(C$3:AG$3,2)&lt;6,--((C9:AG9="DM"))+(C9:AG9="CS1")+((C9:AG9="CS2"))+(C9:AG9="SB1")+(C9:AG9="AE")+(C9:AG9="EM"))</f>
        <v>0</v>
      </c>
      <c r="AQ9" s="159"/>
      <c r="AR9" s="159">
        <f>SUMPRODUCT(--WEEKDAY(C$3:AG$3,2)&gt;5,--((C9:AG9="DM"))+(C9:AG9="CS1")+((C9:AG9="CS2"))+(C9:AG9="SB1")+(C9:AG9="AE")+(C9:AG9="EM"))</f>
        <v>0</v>
      </c>
      <c r="AS9" s="159"/>
      <c r="AT9" s="159">
        <f>(AP9-AQ9)/2+(AR9-AS9)</f>
        <v>0</v>
      </c>
      <c r="AU9" s="159">
        <f>AH9+AI9+AJ9+AK9+AM9+AN9</f>
        <v>0</v>
      </c>
      <c r="AV9" s="159">
        <f>BF9+BG9+BI9+BD9+BB9+AZ9+BK9</f>
        <v>0</v>
      </c>
      <c r="AW9" s="159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COUNTIF(C9:AG9,"*BRT*")</f>
        <v>0</v>
      </c>
      <c r="AZ9" s="159">
        <f>COUNTIF(D9:AH9,"*$BTP*")</f>
        <v>0</v>
      </c>
      <c r="BA9" s="159" t="e">
        <f>AZ9*('Setting key Duty'!$I$13+'Setting key Duty'!$I$12+'Setting key Duty'!$I$11)</f>
        <v>#VALUE!</v>
      </c>
      <c r="BB9" s="159">
        <f>COUNTIF(D9:AH9,"*$L*")</f>
        <v>0</v>
      </c>
      <c r="BC9" s="159" t="e">
        <f>BB9*('Setting key Duty'!$I$13+'Setting key Duty'!$I$9)</f>
        <v>#VALUE!</v>
      </c>
      <c r="BD9" s="159">
        <f>COUNTIF(D9:AH9,"*$M*")</f>
        <v>0</v>
      </c>
      <c r="BE9" s="159">
        <f>BD9*('Setting key Duty'!$I$8+'Setting key Duty'!$I$9+'Setting key Duty'!$I$12)</f>
        <v>0</v>
      </c>
      <c r="BF9" s="159">
        <f>COUNTIF(D9:AH9,"*$N*")</f>
        <v>0</v>
      </c>
      <c r="BG9" s="159">
        <f>COUNTIF(D9:AH9,"*$PM*")</f>
        <v>0</v>
      </c>
      <c r="BH9" s="159">
        <f>BG9*('Setting key Duty'!$I$9)</f>
        <v>0</v>
      </c>
      <c r="BI9" s="159">
        <f>COUNTIF(D9:AH9,"*$AM*")</f>
        <v>0</v>
      </c>
      <c r="BJ9" s="159">
        <f>BI9*('Setting key Duty'!$I$12+'Setting key Duty'!$I$8)</f>
        <v>0</v>
      </c>
      <c r="BK9" s="159">
        <f>COUNTIF(D9:AH9,"*$FC*")</f>
        <v>0</v>
      </c>
      <c r="BL9" s="159">
        <f>BK9*('Setting key Duty'!$J$11+'Setting key Duty'!$I$8)</f>
        <v>0</v>
      </c>
      <c r="BM9" s="159">
        <f>COUNTIF($C9:$AG9,BM$4)</f>
        <v>0</v>
      </c>
      <c r="BN9" s="159">
        <f>COUNTIF($C9:$AG9,BN$4)</f>
        <v>0</v>
      </c>
      <c r="BO9" s="159">
        <f>COUNTIF($C9:$AG9,BO$4)</f>
        <v>0</v>
      </c>
      <c r="BP9" s="160"/>
    </row>
    <row r="10" ht="19.5" customHeight="1" spans="1:68">
      <c r="A10" s="19"/>
      <c r="B10" s="16" t="s">
        <v>824</v>
      </c>
      <c r="D10" s="186"/>
      <c r="E10" s="186"/>
      <c r="F10" s="186"/>
      <c r="G10" s="186"/>
      <c r="H10" s="186"/>
      <c r="I10" s="186"/>
      <c r="J10" s="186" t="s">
        <v>44</v>
      </c>
      <c r="K10" s="186"/>
      <c r="L10" s="186"/>
      <c r="M10" s="186"/>
      <c r="N10" s="186"/>
      <c r="O10" s="186"/>
      <c r="P10" s="186"/>
      <c r="Q10" s="186"/>
      <c r="R10" s="186"/>
      <c r="S10" s="186"/>
      <c r="T10" s="20"/>
      <c r="U10" s="186"/>
      <c r="V10" s="186"/>
      <c r="W10" s="186"/>
      <c r="X10" s="186"/>
      <c r="Y10" s="186"/>
      <c r="Z10" s="186"/>
      <c r="AA10" s="186"/>
      <c r="AB10" s="186"/>
      <c r="AC10" s="186"/>
      <c r="AD10" s="186"/>
      <c r="AE10" s="186"/>
      <c r="AF10" s="186"/>
      <c r="AG10" s="186"/>
      <c r="AH10" s="157">
        <f>COUNTIF($C10:$AG10,AH$4)</f>
        <v>0</v>
      </c>
      <c r="AI10" s="158">
        <f>COUNTIF($C10:$AG10,AI$4)</f>
        <v>1</v>
      </c>
      <c r="AJ10" s="157">
        <f>COUNTIF($C10:$AG10,AJ$4)</f>
        <v>0</v>
      </c>
      <c r="AK10" s="159">
        <f>COUNTIF($C10:$AG10,AK$4)</f>
        <v>0</v>
      </c>
      <c r="AL10" s="159">
        <f>COUNTIF($C10:$AG10,AL$4)</f>
        <v>0</v>
      </c>
      <c r="AM10" s="159">
        <f>COUNTIF($C10:$AG10,AM$4)</f>
        <v>0</v>
      </c>
      <c r="AN10" s="159">
        <f>COUNTIF($C10:$AG10,AN$4)</f>
        <v>0</v>
      </c>
      <c r="AO10" s="159"/>
      <c r="AP10" s="159">
        <f>SUMPRODUCT(--WEEKDAY(C$3:AG$3,2)&lt;6,--((C10:AG10="DM"))+(C10:AG10="CS1")+((C10:AG10="CS2"))+(C10:AG10="SB1")+(C10:AG10="AE")+(C10:AG10="EM"))</f>
        <v>0</v>
      </c>
      <c r="AQ10" s="159"/>
      <c r="AR10" s="159">
        <f>SUMPRODUCT(--WEEKDAY(C$3:AG$3,2)&gt;5,--((C10:AG10="DM"))+(C10:AG10="CS1")+((C10:AG10="CS2"))+(C10:AG10="SB1")+(C10:AG10="AE")+(C10:AG10="EM"))</f>
        <v>0</v>
      </c>
      <c r="AS10" s="159"/>
      <c r="AT10" s="159">
        <f>(AP10-AQ10)/2+(AR10-AS10)</f>
        <v>0</v>
      </c>
      <c r="AU10" s="159">
        <f>AH10+AI10+AJ10+AK10+AM10+AN10</f>
        <v>1</v>
      </c>
      <c r="AV10" s="159">
        <f>BF10+BG10+BI10+BD10+BB10+AZ10+BK10</f>
        <v>0</v>
      </c>
      <c r="AW10" s="159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COUNTIF(C10:AG10,"*BRT*")</f>
        <v>0</v>
      </c>
      <c r="AZ10" s="159">
        <f>COUNTIF(D10:AH10,"*$BTP*")</f>
        <v>0</v>
      </c>
      <c r="BA10" s="159" t="e">
        <f>AZ10*('Setting key Duty'!$I$13+'Setting key Duty'!$I$12+'Setting key Duty'!$I$11)</f>
        <v>#VALUE!</v>
      </c>
      <c r="BB10" s="159">
        <f>COUNTIF(D10:AH10,"*$L*")</f>
        <v>0</v>
      </c>
      <c r="BC10" s="159" t="e">
        <f>BB10*('Setting key Duty'!$I$13+'Setting key Duty'!$I$9)</f>
        <v>#VALUE!</v>
      </c>
      <c r="BD10" s="159">
        <f>COUNTIF(D10:AH10,"*$M*")</f>
        <v>0</v>
      </c>
      <c r="BE10" s="159">
        <f>BD10*('Setting key Duty'!$I$8+'Setting key Duty'!$I$9+'Setting key Duty'!$I$12)</f>
        <v>0</v>
      </c>
      <c r="BF10" s="159">
        <f>COUNTIF(D10:AH10,"*$N*")</f>
        <v>0</v>
      </c>
      <c r="BG10" s="159">
        <f>COUNTIF(D10:AH10,"*$PM*")</f>
        <v>0</v>
      </c>
      <c r="BH10" s="159">
        <f>BG10*('Setting key Duty'!$I$9)</f>
        <v>0</v>
      </c>
      <c r="BI10" s="159">
        <f>COUNTIF(D10:AH10,"*$AM*")</f>
        <v>0</v>
      </c>
      <c r="BJ10" s="159">
        <f>BI10*('Setting key Duty'!$I$12+'Setting key Duty'!$I$8)</f>
        <v>0</v>
      </c>
      <c r="BK10" s="159">
        <f>COUNTIF(D10:AH10,"*$FC*")</f>
        <v>0</v>
      </c>
      <c r="BL10" s="159">
        <f>BK10*('Setting key Duty'!$J$11+'Setting key Duty'!$I$8)</f>
        <v>0</v>
      </c>
      <c r="BM10" s="159">
        <f>COUNTIF($C10:$AG10,BM$4)</f>
        <v>0</v>
      </c>
      <c r="BN10" s="159">
        <f>COUNTIF($C10:$AG10,BN$4)</f>
        <v>0</v>
      </c>
      <c r="BO10" s="159">
        <f>COUNTIF($C10:$AG10,BO$4)</f>
        <v>0</v>
      </c>
      <c r="BP10" s="160"/>
    </row>
    <row r="11" ht="19.5" customHeight="1" spans="1:68">
      <c r="A11" s="19"/>
      <c r="B11" s="16" t="s">
        <v>49</v>
      </c>
      <c r="C11" s="186" t="s">
        <v>48</v>
      </c>
      <c r="D11" s="186"/>
      <c r="E11" s="186"/>
      <c r="F11" s="186"/>
      <c r="G11" s="186"/>
      <c r="H11" s="186"/>
      <c r="I11" s="186" t="s">
        <v>48</v>
      </c>
      <c r="J11" s="186"/>
      <c r="K11" s="186"/>
      <c r="L11" s="186" t="s">
        <v>48</v>
      </c>
      <c r="M11" s="186"/>
      <c r="N11" s="186"/>
      <c r="O11" s="186" t="s">
        <v>45</v>
      </c>
      <c r="P11" s="186"/>
      <c r="Q11" s="186" t="s">
        <v>48</v>
      </c>
      <c r="R11" s="186"/>
      <c r="S11" s="186"/>
      <c r="T11" s="186"/>
      <c r="U11" s="186"/>
      <c r="V11" s="186" t="s">
        <v>45</v>
      </c>
      <c r="W11" s="186"/>
      <c r="X11" s="186"/>
      <c r="Y11" s="186" t="s">
        <v>48</v>
      </c>
      <c r="Z11" s="186"/>
      <c r="AA11" s="186"/>
      <c r="AB11" s="186" t="s">
        <v>45</v>
      </c>
      <c r="AC11" s="186"/>
      <c r="AD11" s="186" t="s">
        <v>45</v>
      </c>
      <c r="AE11" s="186"/>
      <c r="AF11" s="186"/>
      <c r="AG11" s="186" t="s">
        <v>45</v>
      </c>
      <c r="AH11" s="157">
        <f>COUNTIF($C11:$AG11,AH$4)</f>
        <v>5</v>
      </c>
      <c r="AI11" s="158">
        <f>COUNTIF($C11:$AG11,AI$4)</f>
        <v>0</v>
      </c>
      <c r="AJ11" s="157">
        <f>COUNTIF($C11:$AG11,AJ$4)</f>
        <v>5</v>
      </c>
      <c r="AK11" s="159">
        <f>COUNTIF($C11:$AG11,AK$4)</f>
        <v>0</v>
      </c>
      <c r="AL11" s="159">
        <f>COUNTIF($C11:$AG11,AL$4)</f>
        <v>0</v>
      </c>
      <c r="AM11" s="159">
        <f>COUNTIF($C11:$AG11,AM$4)</f>
        <v>0</v>
      </c>
      <c r="AN11" s="159">
        <f>COUNTIF($C11:$AG11,AN$4)</f>
        <v>0</v>
      </c>
      <c r="AO11" s="159"/>
      <c r="AP11" s="159">
        <f>SUMPRODUCT(--WEEKDAY(C$3:AG$3,2)&lt;6,--((C11:AG11="DM"))+(C11:AG11="CS1")+((C11:AG11="CS2"))+(C11:AG11="SB1")+(C11:AG11="AE")+(C11:AG11="EM"))</f>
        <v>0</v>
      </c>
      <c r="AQ11" s="159"/>
      <c r="AR11" s="159">
        <f>SUMPRODUCT(--WEEKDAY(C$3:AG$3,2)&gt;5,--((C11:AG11="DM"))+(C11:AG11="CS1")+((C11:AG11="CS2"))+(C11:AG11="SB1")+(C11:AG11="AE")+(C11:AG11="EM"))</f>
        <v>0</v>
      </c>
      <c r="AS11" s="159"/>
      <c r="AT11" s="159">
        <f>(AP11-AQ11)/2+(AR11-AS11)</f>
        <v>0</v>
      </c>
      <c r="AU11" s="159">
        <f>AH11+AI11+AJ11+AK11+AM11+AN11</f>
        <v>10</v>
      </c>
      <c r="AV11" s="159">
        <f>BF11+BG11+BI11+BD11+BB11+AZ11+BK11</f>
        <v>0</v>
      </c>
      <c r="AW11" s="159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COUNTIF(C11:AG11,"*BRT*")</f>
        <v>0</v>
      </c>
      <c r="AZ11" s="159">
        <f>COUNTIF(D11:AH11,"*$BTP*")</f>
        <v>0</v>
      </c>
      <c r="BA11" s="159" t="e">
        <f>AZ11*('Setting key Duty'!$I$13+'Setting key Duty'!$I$12+'Setting key Duty'!$I$11)</f>
        <v>#VALUE!</v>
      </c>
      <c r="BB11" s="159">
        <f>COUNTIF(D11:AH11,"*$L*")</f>
        <v>0</v>
      </c>
      <c r="BC11" s="159" t="e">
        <f>BB11*('Setting key Duty'!$I$13+'Setting key Duty'!$I$9)</f>
        <v>#VALUE!</v>
      </c>
      <c r="BD11" s="159">
        <f>COUNTIF(D11:AH11,"*$M*")</f>
        <v>0</v>
      </c>
      <c r="BE11" s="159">
        <f>BD11*('Setting key Duty'!$I$8+'Setting key Duty'!$I$9+'Setting key Duty'!$I$12)</f>
        <v>0</v>
      </c>
      <c r="BF11" s="159">
        <f>COUNTIF(D11:AH11,"*$N*")</f>
        <v>0</v>
      </c>
      <c r="BG11" s="159">
        <f>COUNTIF(D11:AH11,"*$PM*")</f>
        <v>0</v>
      </c>
      <c r="BH11" s="159">
        <f>BG11*('Setting key Duty'!$I$9)</f>
        <v>0</v>
      </c>
      <c r="BI11" s="159">
        <f>COUNTIF(D11:AH11,"*$AM*")</f>
        <v>0</v>
      </c>
      <c r="BJ11" s="159">
        <f>BI11*('Setting key Duty'!$I$12+'Setting key Duty'!$I$8)</f>
        <v>0</v>
      </c>
      <c r="BK11" s="159">
        <f>COUNTIF(D11:AH11,"*$FC*")</f>
        <v>0</v>
      </c>
      <c r="BL11" s="159">
        <f>BK11*('Setting key Duty'!$J$11+'Setting key Duty'!$I$8)</f>
        <v>0</v>
      </c>
      <c r="BM11" s="159">
        <f>COUNTIF($C11:$AG11,BM$4)</f>
        <v>0</v>
      </c>
      <c r="BN11" s="159">
        <f>COUNTIF($C11:$AG11,BN$4)</f>
        <v>0</v>
      </c>
      <c r="BO11" s="159">
        <f>COUNTIF($C11:$AG11,BO$4)</f>
        <v>0</v>
      </c>
      <c r="BP11" s="160"/>
    </row>
    <row r="12" ht="19.5" customHeight="1" spans="1:68">
      <c r="A12" s="19"/>
      <c r="B12" s="614" t="s">
        <v>54</v>
      </c>
      <c r="C12" s="186"/>
      <c r="D12" s="186"/>
      <c r="E12" s="186" t="s">
        <v>56</v>
      </c>
      <c r="F12" s="186"/>
      <c r="G12" s="186" t="s">
        <v>56</v>
      </c>
      <c r="H12" s="186"/>
      <c r="I12" s="186" t="s">
        <v>56</v>
      </c>
      <c r="J12" s="186"/>
      <c r="K12" s="186"/>
      <c r="L12" s="186" t="s">
        <v>56</v>
      </c>
      <c r="M12" s="186"/>
      <c r="N12" s="186"/>
      <c r="O12" s="186" t="s">
        <v>56</v>
      </c>
      <c r="P12" s="186"/>
      <c r="Q12" s="186"/>
      <c r="R12" s="186"/>
      <c r="S12" s="186" t="s">
        <v>56</v>
      </c>
      <c r="T12" s="186"/>
      <c r="U12" s="186"/>
      <c r="V12" s="186" t="s">
        <v>56</v>
      </c>
      <c r="W12" s="186"/>
      <c r="X12" s="186"/>
      <c r="Y12" s="186"/>
      <c r="Z12" s="186"/>
      <c r="AA12" s="186"/>
      <c r="AB12" s="186"/>
      <c r="AC12" s="186"/>
      <c r="AD12" s="186" t="s">
        <v>56</v>
      </c>
      <c r="AE12" s="186"/>
      <c r="AF12" s="186"/>
      <c r="AG12" s="186" t="s">
        <v>56</v>
      </c>
      <c r="AH12" s="157">
        <f>COUNTIF($C12:$AG12,AH$4)</f>
        <v>0</v>
      </c>
      <c r="AI12" s="158">
        <f>COUNTIF($C12:$AG12,AI$4)</f>
        <v>0</v>
      </c>
      <c r="AJ12" s="157">
        <f>COUNTIF($C12:$AG12,AJ$4)</f>
        <v>0</v>
      </c>
      <c r="AK12" s="159">
        <f>COUNTIF($C12:$AG12,AK$4)</f>
        <v>0</v>
      </c>
      <c r="AL12" s="159">
        <f>COUNTIF($C12:$AG12,AL$4)</f>
        <v>9</v>
      </c>
      <c r="AM12" s="159">
        <f>COUNTIF($C12:$AG12,AM$4)</f>
        <v>0</v>
      </c>
      <c r="AN12" s="159">
        <f>COUNTIF($C12:$AG12,AN$4)</f>
        <v>0</v>
      </c>
      <c r="AO12" s="159"/>
      <c r="AP12" s="159">
        <f>SUMPRODUCT(--WEEKDAY(C$3:AG$3,2)&lt;6,--((C12:AG12="DM"))+(C12:AG12="CS1")+((C12:AG12="CS2"))+(C12:AG12="SB1")+(C12:AG12="AE")+(C12:AG12="EM"))</f>
        <v>0</v>
      </c>
      <c r="AQ12" s="159"/>
      <c r="AR12" s="159">
        <f>SUMPRODUCT(--WEEKDAY(C$3:AG$3,2)&gt;5,--((C12:AG12="DM"))+(C12:AG12="CS1")+((C12:AG12="CS2"))+(C12:AG12="SB1")+(C12:AG12="AE")+(C12:AG12="EM"))</f>
        <v>0</v>
      </c>
      <c r="AS12" s="159"/>
      <c r="AT12" s="159">
        <f>(AP12-AQ12)/2+(AR12-AS12)</f>
        <v>0</v>
      </c>
      <c r="AU12" s="159">
        <f>AH12+AI12+AJ12+AK12+AM12+AN12</f>
        <v>0</v>
      </c>
      <c r="AV12" s="159">
        <f>BF12+BG12+BI12+BD12+BB12+AZ12+BK12</f>
        <v>0</v>
      </c>
      <c r="AW12" s="159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COUNTIF(C12:AG12,"*BRT*")</f>
        <v>0</v>
      </c>
      <c r="AZ12" s="159">
        <f>COUNTIF(D12:AH12,"*$BTP*")</f>
        <v>0</v>
      </c>
      <c r="BA12" s="159" t="e">
        <f>AZ12*('Setting key Duty'!$I$13+'Setting key Duty'!$I$12+'Setting key Duty'!$I$11)</f>
        <v>#VALUE!</v>
      </c>
      <c r="BB12" s="159">
        <f>COUNTIF(D12:AH12,"*$L*")</f>
        <v>0</v>
      </c>
      <c r="BC12" s="159" t="e">
        <f>BB12*('Setting key Duty'!$I$13+'Setting key Duty'!$I$9)</f>
        <v>#VALUE!</v>
      </c>
      <c r="BD12" s="159">
        <f>COUNTIF(D12:AH12,"*$M*")</f>
        <v>0</v>
      </c>
      <c r="BE12" s="159">
        <f>BD12*('Setting key Duty'!$I$8+'Setting key Duty'!$I$9+'Setting key Duty'!$I$12)</f>
        <v>0</v>
      </c>
      <c r="BF12" s="159">
        <f>COUNTIF(D12:AH12,"*$N*")</f>
        <v>0</v>
      </c>
      <c r="BG12" s="159">
        <f>COUNTIF(D12:AH12,"*$PM*")</f>
        <v>0</v>
      </c>
      <c r="BH12" s="159">
        <f>BG12*('Setting key Duty'!$I$9)</f>
        <v>0</v>
      </c>
      <c r="BI12" s="159">
        <f>COUNTIF(D12:AH12,"*$AM*")</f>
        <v>0</v>
      </c>
      <c r="BJ12" s="159">
        <f>BI12*('Setting key Duty'!$I$12+'Setting key Duty'!$I$8)</f>
        <v>0</v>
      </c>
      <c r="BK12" s="159">
        <f>COUNTIF(D12:AH12,"*$FC*")</f>
        <v>0</v>
      </c>
      <c r="BL12" s="159">
        <f>BK12*('Setting key Duty'!$J$11+'Setting key Duty'!$I$8)</f>
        <v>0</v>
      </c>
      <c r="BM12" s="159">
        <f>COUNTIF($C12:$AG12,BM$4)</f>
        <v>0</v>
      </c>
      <c r="BN12" s="159">
        <f>COUNTIF($C12:$AG12,BN$4)</f>
        <v>0</v>
      </c>
      <c r="BO12" s="159">
        <f>COUNTIF($C12:$AG12,BO$4)</f>
        <v>0</v>
      </c>
      <c r="BP12" s="160"/>
    </row>
    <row r="13" ht="19.5" customHeight="1" spans="1:68">
      <c r="A13" s="19"/>
      <c r="B13" s="14" t="s">
        <v>58</v>
      </c>
      <c r="C13" s="186"/>
      <c r="D13" s="186" t="s">
        <v>48</v>
      </c>
      <c r="E13" s="186"/>
      <c r="F13" s="186" t="s">
        <v>48</v>
      </c>
      <c r="G13" s="186"/>
      <c r="H13" s="186" t="s">
        <v>45</v>
      </c>
      <c r="I13" s="186"/>
      <c r="J13" s="186"/>
      <c r="K13" s="186" t="s">
        <v>48</v>
      </c>
      <c r="L13" s="186"/>
      <c r="M13" s="186" t="s">
        <v>44</v>
      </c>
      <c r="N13" s="186"/>
      <c r="O13" s="186" t="s">
        <v>48</v>
      </c>
      <c r="P13" s="186"/>
      <c r="Q13" s="186"/>
      <c r="R13" s="186"/>
      <c r="S13" s="186"/>
      <c r="T13" s="186"/>
      <c r="U13" s="186" t="s">
        <v>45</v>
      </c>
      <c r="V13" s="186"/>
      <c r="W13" s="186" t="s">
        <v>45</v>
      </c>
      <c r="X13" s="186"/>
      <c r="Y13" s="20"/>
      <c r="Z13" s="186" t="s">
        <v>48</v>
      </c>
      <c r="AA13" s="186"/>
      <c r="AB13" s="186" t="s">
        <v>48</v>
      </c>
      <c r="AC13" s="186"/>
      <c r="AD13" s="186"/>
      <c r="AE13" s="186"/>
      <c r="AF13" s="186" t="s">
        <v>45</v>
      </c>
      <c r="AG13" s="186"/>
      <c r="AH13" s="157">
        <f>COUNTIF($C13:$AG13,AH$4)</f>
        <v>6</v>
      </c>
      <c r="AI13" s="158">
        <f>COUNTIF($C13:$AG13,AI$4)</f>
        <v>1</v>
      </c>
      <c r="AJ13" s="157">
        <f>COUNTIF($C13:$AG13,AJ$4)</f>
        <v>4</v>
      </c>
      <c r="AK13" s="159">
        <f>COUNTIF($C13:$AG13,AK$4)</f>
        <v>0</v>
      </c>
      <c r="AL13" s="159">
        <f>COUNTIF($C13:$AG13,AL$4)</f>
        <v>0</v>
      </c>
      <c r="AM13" s="159">
        <f>COUNTIF($C13:$AG13,AM$4)</f>
        <v>0</v>
      </c>
      <c r="AN13" s="159">
        <f>COUNTIF($C13:$AG13,AN$4)</f>
        <v>0</v>
      </c>
      <c r="AO13" s="159"/>
      <c r="AP13" s="159">
        <f>SUMPRODUCT(--WEEKDAY(C$3:AG$3,2)&lt;6,--((C13:AG13="DM"))+(C13:AG13="CS1")+((C13:AG13="CS2"))+(C13:AG13="SB1")+(C13:AG13="AE")+(C13:AG13="EM"))</f>
        <v>0</v>
      </c>
      <c r="AQ13" s="159"/>
      <c r="AR13" s="159">
        <f>SUMPRODUCT(--WEEKDAY(C$3:AG$3,2)&gt;5,--((C13:AG13="DM"))+(C13:AG13="CS1")+((C13:AG13="CS2"))+(C13:AG13="SB1")+(C13:AG13="AE")+(C13:AG13="EM"))</f>
        <v>0</v>
      </c>
      <c r="AS13" s="159"/>
      <c r="AT13" s="159">
        <f>(AP13-AQ13)/2+(AR13-AS13)</f>
        <v>0</v>
      </c>
      <c r="AU13" s="159">
        <f>AH13+AI13+AJ13+AK13+AM13+AN13</f>
        <v>11</v>
      </c>
      <c r="AV13" s="159">
        <f>BF13+BG13+BI13+BD13+BB13+AZ13+BK13</f>
        <v>0</v>
      </c>
      <c r="AW13" s="159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COUNTIF(C13:AG13,"*BRT*")</f>
        <v>0</v>
      </c>
      <c r="AZ13" s="159">
        <f>COUNTIF(D13:AH13,"*$BTP*")</f>
        <v>0</v>
      </c>
      <c r="BA13" s="159" t="e">
        <f>AZ13*('Setting key Duty'!$I$13+'Setting key Duty'!$I$12+'Setting key Duty'!$I$11)</f>
        <v>#VALUE!</v>
      </c>
      <c r="BB13" s="159">
        <f>COUNTIF(D13:AH13,"*$L*")</f>
        <v>0</v>
      </c>
      <c r="BC13" s="159" t="e">
        <f>BB13*('Setting key Duty'!$I$13+'Setting key Duty'!$I$9)</f>
        <v>#VALUE!</v>
      </c>
      <c r="BD13" s="159">
        <f>COUNTIF(D13:AH13,"*$M*")</f>
        <v>0</v>
      </c>
      <c r="BE13" s="159">
        <f>BD13*('Setting key Duty'!$I$8+'Setting key Duty'!$I$9+'Setting key Duty'!$I$12)</f>
        <v>0</v>
      </c>
      <c r="BF13" s="159">
        <f>COUNTIF(D13:AH13,"*$N*")</f>
        <v>0</v>
      </c>
      <c r="BG13" s="159">
        <f>COUNTIF(D13:AH13,"*$PM*")</f>
        <v>0</v>
      </c>
      <c r="BH13" s="159">
        <f>BG13*('Setting key Duty'!$I$9)</f>
        <v>0</v>
      </c>
      <c r="BI13" s="159">
        <f>COUNTIF(D13:AH13,"*$AM*")</f>
        <v>0</v>
      </c>
      <c r="BJ13" s="159">
        <f>BI13*('Setting key Duty'!$I$12+'Setting key Duty'!$I$8)</f>
        <v>0</v>
      </c>
      <c r="BK13" s="159">
        <f>COUNTIF(D13:AH13,"*$FC*")</f>
        <v>0</v>
      </c>
      <c r="BL13" s="159">
        <f>BK13*('Setting key Duty'!$J$11+'Setting key Duty'!$I$8)</f>
        <v>0</v>
      </c>
      <c r="BM13" s="159">
        <f>COUNTIF($C13:$AG13,BM$4)</f>
        <v>0</v>
      </c>
      <c r="BN13" s="159">
        <f>COUNTIF($C13:$AG13,BN$4)</f>
        <v>0</v>
      </c>
      <c r="BO13" s="159">
        <f>COUNTIF($C13:$AG13,BO$4)</f>
        <v>0</v>
      </c>
      <c r="BP13" s="160"/>
    </row>
    <row r="14" ht="19.5" customHeight="1" spans="1:68">
      <c r="A14" s="19"/>
      <c r="B14" s="14" t="s">
        <v>61</v>
      </c>
      <c r="C14" s="186" t="s">
        <v>50</v>
      </c>
      <c r="D14" s="186"/>
      <c r="E14" s="186"/>
      <c r="F14" s="186"/>
      <c r="G14" s="186"/>
      <c r="H14" s="186" t="s">
        <v>48</v>
      </c>
      <c r="I14" s="186"/>
      <c r="J14" s="186"/>
      <c r="K14" s="186"/>
      <c r="M14" s="186" t="s">
        <v>825</v>
      </c>
      <c r="N14" s="186"/>
      <c r="O14" s="186"/>
      <c r="P14" s="186" t="s">
        <v>44</v>
      </c>
      <c r="Q14" s="186"/>
      <c r="R14" s="186"/>
      <c r="S14" s="186"/>
      <c r="T14" s="186" t="s">
        <v>44</v>
      </c>
      <c r="U14" s="186"/>
      <c r="V14" s="186" t="s">
        <v>48</v>
      </c>
      <c r="W14" s="186"/>
      <c r="X14" s="186" t="s">
        <v>48</v>
      </c>
      <c r="Y14" s="20"/>
      <c r="Z14" s="186"/>
      <c r="AA14" s="186"/>
      <c r="AB14" s="186"/>
      <c r="AC14" s="186" t="s">
        <v>826</v>
      </c>
      <c r="AD14" s="186"/>
      <c r="AE14" s="186" t="s">
        <v>45</v>
      </c>
      <c r="AF14" s="186"/>
      <c r="AG14" s="186" t="s">
        <v>48</v>
      </c>
      <c r="AH14" s="157">
        <f>COUNTIF($C14:$AG14,AH$4)</f>
        <v>4</v>
      </c>
      <c r="AI14" s="158">
        <f>COUNTIF($C14:$AG14,AI$4)</f>
        <v>2</v>
      </c>
      <c r="AJ14" s="157">
        <f>COUNTIF($C14:$AG14,AJ$4)</f>
        <v>1</v>
      </c>
      <c r="AK14" s="159">
        <f>COUNTIF($C14:$AG14,AK$4)</f>
        <v>1</v>
      </c>
      <c r="AL14" s="159">
        <f>COUNTIF($C14:$AG14,AL$4)</f>
        <v>0</v>
      </c>
      <c r="AM14" s="159">
        <f>COUNTIF($C14:$AG14,AM$4)</f>
        <v>0</v>
      </c>
      <c r="AN14" s="159">
        <f>COUNTIF($C14:$AG14,AN$4)</f>
        <v>0</v>
      </c>
      <c r="AO14" s="159"/>
      <c r="AP14" s="159">
        <f>SUMPRODUCT(--WEEKDAY(C$3:AG$3,2)&lt;6,--((C14:AG14="DM"))+(C14:AG14="CS1")+((C14:AG14="CS2"))+(C14:AG14="SB1")+(C14:AG14="AE")+(C14:AG14="EM"))</f>
        <v>0</v>
      </c>
      <c r="AQ14" s="159"/>
      <c r="AR14" s="159">
        <f>SUMPRODUCT(--WEEKDAY(C$3:AG$3,2)&gt;5,--((C14:AG14="DM"))+(C14:AG14="CS1")+((C14:AG14="CS2"))+(C14:AG14="SB1")+(C14:AG14="AE")+(C14:AG14="EM"))</f>
        <v>0</v>
      </c>
      <c r="AS14" s="159"/>
      <c r="AT14" s="159">
        <f>(AP14-AQ14)/2+(AR14-AS14)</f>
        <v>0</v>
      </c>
      <c r="AU14" s="159">
        <f>AH14+AI14+AJ14+AK14+AM14+AN14</f>
        <v>8</v>
      </c>
      <c r="AV14" s="159">
        <f>BF14+BG14+BI14+BD14+BB14+AZ14+BK14</f>
        <v>2</v>
      </c>
      <c r="AW14" s="159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COUNTIF(C14:AG14,"*BRT*")</f>
        <v>0</v>
      </c>
      <c r="AZ14" s="159">
        <f>COUNTIF(D14:AH14,"*$BTP*")</f>
        <v>0</v>
      </c>
      <c r="BA14" s="159" t="e">
        <f>AZ14*('Setting key Duty'!$I$13+'Setting key Duty'!$I$12+'Setting key Duty'!$I$11)</f>
        <v>#VALUE!</v>
      </c>
      <c r="BB14" s="159">
        <f>COUNTIF(D14:AH14,"*$L*")</f>
        <v>0</v>
      </c>
      <c r="BC14" s="159" t="e">
        <f>BB14*('Setting key Duty'!$I$13+'Setting key Duty'!$I$9)</f>
        <v>#VALUE!</v>
      </c>
      <c r="BD14" s="159">
        <f>COUNTIF(D14:AH14,"*$M*")</f>
        <v>0</v>
      </c>
      <c r="BE14" s="159">
        <f>BD14*('Setting key Duty'!$I$8+'Setting key Duty'!$I$9+'Setting key Duty'!$I$12)</f>
        <v>0</v>
      </c>
      <c r="BF14" s="159">
        <f>COUNTIF(D14:AH14,"*$N*")</f>
        <v>0</v>
      </c>
      <c r="BG14" s="159">
        <f>COUNTIF(D14:AH14,"*$PM*")</f>
        <v>0</v>
      </c>
      <c r="BH14" s="159">
        <f>BG14*('Setting key Duty'!$I$9)</f>
        <v>0</v>
      </c>
      <c r="BI14" s="159">
        <f>COUNTIF(D14:AH14,"*$AM*")</f>
        <v>2</v>
      </c>
      <c r="BJ14" s="159">
        <f>BI14*('Setting key Duty'!$I$12+'Setting key Duty'!$I$8)</f>
        <v>0.875</v>
      </c>
      <c r="BK14" s="159">
        <f>COUNTIF(D14:AH14,"*$FC*")</f>
        <v>0</v>
      </c>
      <c r="BL14" s="159">
        <f>BK14*('Setting key Duty'!$J$11+'Setting key Duty'!$I$8)</f>
        <v>0</v>
      </c>
      <c r="BM14" s="159">
        <f>COUNTIF($C14:$AG14,BM$4)</f>
        <v>0</v>
      </c>
      <c r="BN14" s="159">
        <f>COUNTIF($C14:$AG14,BN$4)</f>
        <v>0</v>
      </c>
      <c r="BO14" s="159">
        <f>COUNTIF($C14:$AG14,BO$4)</f>
        <v>0</v>
      </c>
      <c r="BP14" s="160"/>
    </row>
    <row r="15" ht="19.5" customHeight="1" spans="1:68">
      <c r="A15" s="19"/>
      <c r="B15" s="14" t="s">
        <v>67</v>
      </c>
      <c r="C15" s="186"/>
      <c r="D15" s="186"/>
      <c r="E15" s="186" t="s">
        <v>48</v>
      </c>
      <c r="F15" s="186"/>
      <c r="G15" s="186" t="s">
        <v>44</v>
      </c>
      <c r="H15" s="186"/>
      <c r="I15" s="186"/>
      <c r="J15" s="186"/>
      <c r="K15" s="186" t="s">
        <v>44</v>
      </c>
      <c r="L15" s="186"/>
      <c r="M15" s="186"/>
      <c r="N15" s="186"/>
      <c r="O15" s="186"/>
      <c r="P15" s="186"/>
      <c r="Q15" s="186"/>
      <c r="R15" s="186"/>
      <c r="S15" s="186"/>
      <c r="T15" s="186"/>
      <c r="U15" s="186" t="s">
        <v>48</v>
      </c>
      <c r="V15" s="186"/>
      <c r="W15" s="186" t="s">
        <v>48</v>
      </c>
      <c r="X15" s="186"/>
      <c r="Y15" s="186"/>
      <c r="Z15" s="186"/>
      <c r="AA15" s="186" t="s">
        <v>48</v>
      </c>
      <c r="AB15" s="186"/>
      <c r="AC15" s="186"/>
      <c r="AD15" s="186" t="s">
        <v>48</v>
      </c>
      <c r="AE15" s="186"/>
      <c r="AF15" s="186"/>
      <c r="AG15" s="186" t="s">
        <v>44</v>
      </c>
      <c r="AH15" s="157">
        <f>COUNTIF($C15:$AG15,AH$4)</f>
        <v>5</v>
      </c>
      <c r="AI15" s="158">
        <f>COUNTIF($C15:$AG15,AI$4)</f>
        <v>3</v>
      </c>
      <c r="AJ15" s="157">
        <f>COUNTIF($C15:$AG15,AJ$4)</f>
        <v>0</v>
      </c>
      <c r="AK15" s="159">
        <f>COUNTIF($C15:$AG15,AK$4)</f>
        <v>0</v>
      </c>
      <c r="AL15" s="159">
        <f>COUNTIF($C15:$AG15,AL$4)</f>
        <v>0</v>
      </c>
      <c r="AM15" s="159">
        <f>COUNTIF($C15:$AG15,AM$4)</f>
        <v>0</v>
      </c>
      <c r="AN15" s="159">
        <f>COUNTIF($C15:$AG15,AN$4)</f>
        <v>0</v>
      </c>
      <c r="AO15" s="159"/>
      <c r="AP15" s="159">
        <f>SUMPRODUCT(--WEEKDAY(C$3:AG$3,2)&lt;6,--((C15:AG15="DM"))+(C15:AG15="CS1")+((C15:AG15="CS2"))+(C15:AG15="SB1")+(C15:AG15="AE")+(C15:AG15="EM"))</f>
        <v>0</v>
      </c>
      <c r="AQ15" s="159"/>
      <c r="AR15" s="159">
        <f>SUMPRODUCT(--WEEKDAY(C$3:AG$3,2)&gt;5,--((C15:AG15="DM"))+(C15:AG15="CS1")+((C15:AG15="CS2"))+(C15:AG15="SB1")+(C15:AG15="AE")+(C15:AG15="EM"))</f>
        <v>0</v>
      </c>
      <c r="AS15" s="159"/>
      <c r="AT15" s="159">
        <f>(AP15-AQ15)/2+(AR15-AS15)</f>
        <v>0</v>
      </c>
      <c r="AU15" s="159">
        <f>AH15+AI15+AJ15+AK15+AM15+AN15</f>
        <v>8</v>
      </c>
      <c r="AV15" s="159">
        <f>BF15+BG15+BI15+BD15+BB15+AZ15+BK15</f>
        <v>0</v>
      </c>
      <c r="AW15" s="159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COUNTIF(C15:AG15,"*BRT*")</f>
        <v>0</v>
      </c>
      <c r="AZ15" s="159">
        <f>COUNTIF(D15:AH15,"*$BTP*")</f>
        <v>0</v>
      </c>
      <c r="BA15" s="159" t="e">
        <f>AZ15*('Setting key Duty'!$I$13+'Setting key Duty'!$I$12+'Setting key Duty'!$I$11)</f>
        <v>#VALUE!</v>
      </c>
      <c r="BB15" s="159">
        <f>COUNTIF(D15:AH15,"*$L*")</f>
        <v>0</v>
      </c>
      <c r="BC15" s="159" t="e">
        <f>BB15*('Setting key Duty'!$I$13+'Setting key Duty'!$I$9)</f>
        <v>#VALUE!</v>
      </c>
      <c r="BD15" s="159">
        <f>COUNTIF(D15:AH15,"*$M*")</f>
        <v>0</v>
      </c>
      <c r="BE15" s="159">
        <f>BD15*('Setting key Duty'!$I$8+'Setting key Duty'!$I$9+'Setting key Duty'!$I$12)</f>
        <v>0</v>
      </c>
      <c r="BF15" s="159">
        <f>COUNTIF(D15:AH15,"*$N*")</f>
        <v>0</v>
      </c>
      <c r="BG15" s="159">
        <f>COUNTIF(D15:AH15,"*$PM*")</f>
        <v>0</v>
      </c>
      <c r="BH15" s="159">
        <f>BG15*('Setting key Duty'!$I$9)</f>
        <v>0</v>
      </c>
      <c r="BI15" s="159">
        <f>COUNTIF(D15:AH15,"*$AM*")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COUNTIF($C15:$AG15,BM$4)</f>
        <v>0</v>
      </c>
      <c r="BN15" s="159">
        <f>COUNTIF($C15:$AG15,BN$4)</f>
        <v>0</v>
      </c>
      <c r="BO15" s="159">
        <f>COUNTIF($C15:$AG15,BO$4)</f>
        <v>0</v>
      </c>
      <c r="BP15" s="160"/>
    </row>
    <row r="16" ht="19.5" customHeight="1" spans="1:68">
      <c r="A16" s="19"/>
      <c r="B16" s="14" t="s">
        <v>68</v>
      </c>
      <c r="C16" s="186"/>
      <c r="D16" s="186"/>
      <c r="E16" s="186"/>
      <c r="F16" s="615" t="s">
        <v>827</v>
      </c>
      <c r="G16" s="186" t="s">
        <v>48</v>
      </c>
      <c r="H16" s="186"/>
      <c r="I16" s="186"/>
      <c r="J16" s="186" t="s">
        <v>48</v>
      </c>
      <c r="K16" s="186"/>
      <c r="L16" s="155"/>
      <c r="M16" s="186"/>
      <c r="N16" s="186" t="s">
        <v>48</v>
      </c>
      <c r="O16" s="186"/>
      <c r="P16" s="186" t="s">
        <v>828</v>
      </c>
      <c r="Q16" s="186" t="s">
        <v>44</v>
      </c>
      <c r="R16" s="186"/>
      <c r="S16" s="186" t="s">
        <v>48</v>
      </c>
      <c r="T16" s="186"/>
      <c r="U16" s="186" t="s">
        <v>829</v>
      </c>
      <c r="V16" s="186"/>
      <c r="W16" s="186" t="s">
        <v>44</v>
      </c>
      <c r="X16" s="186"/>
      <c r="Y16" s="186"/>
      <c r="Z16" s="186"/>
      <c r="AA16" s="186" t="s">
        <v>44</v>
      </c>
      <c r="AB16" s="186"/>
      <c r="AC16" s="186" t="s">
        <v>45</v>
      </c>
      <c r="AD16" s="186"/>
      <c r="AE16" s="186" t="s">
        <v>48</v>
      </c>
      <c r="AF16" s="186"/>
      <c r="AG16" s="186"/>
      <c r="AH16" s="157">
        <f>COUNTIF($C16:$AG16,AH$4)</f>
        <v>5</v>
      </c>
      <c r="AI16" s="158">
        <f>COUNTIF($C16:$AG16,AI$4)</f>
        <v>3</v>
      </c>
      <c r="AJ16" s="157">
        <f>COUNTIF($C16:$AG16,AJ$4)</f>
        <v>1</v>
      </c>
      <c r="AK16" s="159">
        <f>COUNTIF($C16:$AG16,AK$4)</f>
        <v>0</v>
      </c>
      <c r="AL16" s="159">
        <f>COUNTIF($C16:$AG16,AL$4)</f>
        <v>0</v>
      </c>
      <c r="AM16" s="159">
        <f>COUNTIF($C16:$AG16,AM$4)</f>
        <v>0</v>
      </c>
      <c r="AN16" s="159">
        <f>COUNTIF($C16:$AG16,AN$4)</f>
        <v>0</v>
      </c>
      <c r="AO16" s="159"/>
      <c r="AP16" s="159">
        <f>SUMPRODUCT(--WEEKDAY(C$3:AG$3,2)&lt;6,--((C16:AG16="DM"))+(C16:AG16="CS1")+((C16:AG16="CS2"))+(C16:AG16="SB1")+(C16:AG16="AE")+(C16:AG16="EM"))</f>
        <v>0</v>
      </c>
      <c r="AQ16" s="159"/>
      <c r="AR16" s="159">
        <f>SUMPRODUCT(--WEEKDAY(C$3:AG$3,2)&gt;5,--((C16:AG16="DM"))+(C16:AG16="CS1")+((C16:AG16="CS2"))+(C16:AG16="SB1")+(C16:AG16="AE")+(C16:AG16="EM"))</f>
        <v>0</v>
      </c>
      <c r="AS16" s="159"/>
      <c r="AT16" s="159">
        <f>(AP16-AQ16)/2+(AR16-AS16)</f>
        <v>0</v>
      </c>
      <c r="AU16" s="159">
        <f>AH16+AI16+AJ16+AK16+AM16+AN16</f>
        <v>9</v>
      </c>
      <c r="AV16" s="159">
        <f>AI16+AJ16+AK16+AL16+AN16+AO16</f>
        <v>4</v>
      </c>
      <c r="AW16" s="159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COUNTIF(C16:AG16,"*BRT*")</f>
        <v>0</v>
      </c>
      <c r="AZ16" s="159">
        <f>COUNTIF(D16:AH16,"*$BTP*")</f>
        <v>0</v>
      </c>
      <c r="BA16" s="159" t="e">
        <f>AZ16*('Setting key Duty'!$I$13+'Setting key Duty'!$I$12+'Setting key Duty'!$I$11)</f>
        <v>#VALUE!</v>
      </c>
      <c r="BB16" s="159">
        <f>COUNTIF(D16:AH16,"*$L*")</f>
        <v>0</v>
      </c>
      <c r="BC16" s="159" t="e">
        <f>BB16*('Setting key Duty'!$I$13+'Setting key Duty'!$I$9)</f>
        <v>#VALUE!</v>
      </c>
      <c r="BD16" s="159">
        <f>COUNTIF(D16:AH16,"*$M*")</f>
        <v>0</v>
      </c>
      <c r="BE16" s="159">
        <f>BD16*('Setting key Duty'!$I$8+'Setting key Duty'!$I$9+'Setting key Duty'!$I$12)</f>
        <v>0</v>
      </c>
      <c r="BF16" s="159">
        <f>COUNTIF(D16:AH16,"*$N*")</f>
        <v>0</v>
      </c>
      <c r="BG16" s="159">
        <f>COUNTIF(D16:AH16,"*$PM*")</f>
        <v>0</v>
      </c>
      <c r="BH16" s="159">
        <f>BG16*('Setting key Duty'!$I$9)</f>
        <v>0</v>
      </c>
      <c r="BI16" s="159">
        <f>COUNTIF(D16:AH16,"*$AM*")</f>
        <v>3</v>
      </c>
      <c r="BJ16" s="159">
        <f>COUNTIF(D16:AI16,"*$AM*")</f>
        <v>3</v>
      </c>
      <c r="BK16" s="159">
        <f>BJ16*('Setting key Duty'!$I$12+'Setting key Duty'!$I$8)</f>
        <v>1.3125</v>
      </c>
      <c r="BL16" s="159">
        <f>COUNTIF(C16:AI16,"*$FC*")</f>
        <v>0</v>
      </c>
      <c r="BM16" s="159">
        <f>BL16*('Setting key Duty'!$J$11+'Setting key Duty'!$I$8)</f>
        <v>0</v>
      </c>
      <c r="BN16" s="159">
        <f>COUNTIF($C16:$AH16,BM$4)</f>
        <v>0</v>
      </c>
      <c r="BO16" s="159">
        <f>COUNTIF($C16:$AH16,BN$4)</f>
        <v>0</v>
      </c>
      <c r="BP16" s="159">
        <f>COUNTIF($C16:$AH16,BO$4)</f>
        <v>0</v>
      </c>
    </row>
    <row r="17" ht="19.5" customHeight="1" spans="1:68">
      <c r="A17" s="19"/>
      <c r="B17" s="14" t="s">
        <v>70</v>
      </c>
      <c r="C17" s="186" t="s">
        <v>44</v>
      </c>
      <c r="E17" s="186"/>
      <c r="F17" s="186"/>
      <c r="G17" s="186" t="s">
        <v>45</v>
      </c>
      <c r="H17" s="186"/>
      <c r="I17" s="186"/>
      <c r="J17" s="186"/>
      <c r="K17" s="186"/>
      <c r="L17" s="186"/>
      <c r="M17" s="186" t="s">
        <v>48</v>
      </c>
      <c r="N17" s="186"/>
      <c r="O17" s="186"/>
      <c r="P17" s="186" t="s">
        <v>48</v>
      </c>
      <c r="Q17" s="186"/>
      <c r="R17" s="186" t="s">
        <v>48</v>
      </c>
      <c r="S17" s="186"/>
      <c r="T17" s="186" t="s">
        <v>48</v>
      </c>
      <c r="U17" s="186"/>
      <c r="V17" s="186" t="s">
        <v>44</v>
      </c>
      <c r="W17" s="186"/>
      <c r="Y17" s="186"/>
      <c r="Z17" s="186" t="s">
        <v>44</v>
      </c>
      <c r="AA17" s="186"/>
      <c r="AB17" s="186"/>
      <c r="AC17" s="186" t="s">
        <v>48</v>
      </c>
      <c r="AD17" s="186"/>
      <c r="AE17" s="186"/>
      <c r="AF17" s="186" t="s">
        <v>48</v>
      </c>
      <c r="AG17" s="186"/>
      <c r="AH17" s="157">
        <f>COUNTIF($C17:$AG17,AH$4)</f>
        <v>6</v>
      </c>
      <c r="AI17" s="158">
        <f>COUNTIF($C17:$AG17,AI$4)</f>
        <v>3</v>
      </c>
      <c r="AJ17" s="157">
        <f>COUNTIF($C17:$AG17,AJ$4)</f>
        <v>1</v>
      </c>
      <c r="AK17" s="159">
        <f>COUNTIF($C17:$AG17,AK$4)</f>
        <v>0</v>
      </c>
      <c r="AL17" s="159">
        <f>COUNTIF($C17:$AG17,AL$4)</f>
        <v>0</v>
      </c>
      <c r="AM17" s="159">
        <f>COUNTIF($C17:$AG17,AM$4)</f>
        <v>0</v>
      </c>
      <c r="AN17" s="159">
        <f>COUNTIF($C17:$AG17,AN$4)</f>
        <v>0</v>
      </c>
      <c r="AO17" s="159"/>
      <c r="AP17" s="159">
        <f>SUMPRODUCT(--WEEKDAY(C$3:AG$3,2)&lt;6,--((C17:AG17="DM"))+(C17:AG17="CS1")+((C17:AG17="CS2"))+(C17:AG17="SB1")+(C17:AG17="AE")+(C17:AG17="EM"))</f>
        <v>0</v>
      </c>
      <c r="AQ17" s="159"/>
      <c r="AR17" s="159">
        <f>SUMPRODUCT(--WEEKDAY(C$3:AG$3,2)&gt;5,--((C17:AG17="DM"))+(C17:AG17="CS1")+((C17:AG17="CS2"))+(C17:AG17="SB1")+(C17:AG17="AE")+(C17:AG17="EM"))</f>
        <v>0</v>
      </c>
      <c r="AS17" s="159"/>
      <c r="AT17" s="159">
        <f>(AP17-AQ17)/2+(AR17-AS17)</f>
        <v>0</v>
      </c>
      <c r="AU17" s="159">
        <f>AH17+AI17+AJ17+AK17+AM17+AN17</f>
        <v>10</v>
      </c>
      <c r="AV17" s="159">
        <f>BF17+BG17+BI17+BD17+BB17+AZ17+BK17</f>
        <v>0</v>
      </c>
      <c r="AW17" s="159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COUNTIF(C17:AG17,"*BRT*")</f>
        <v>0</v>
      </c>
      <c r="AZ17" s="159">
        <f>COUNTIF(D17:AH17,"*$BTP*")</f>
        <v>0</v>
      </c>
      <c r="BA17" s="159" t="e">
        <f>AZ17*('Setting key Duty'!$I$13+'Setting key Duty'!$I$12+'Setting key Duty'!$I$11)</f>
        <v>#VALUE!</v>
      </c>
      <c r="BB17" s="159">
        <f>COUNTIF(D17:AH17,"*$L*")</f>
        <v>0</v>
      </c>
      <c r="BC17" s="159" t="e">
        <f>BB17*('Setting key Duty'!$I$13+'Setting key Duty'!$I$9)</f>
        <v>#VALUE!</v>
      </c>
      <c r="BD17" s="159">
        <f>COUNTIF(D17:AH17,"*$M*")</f>
        <v>0</v>
      </c>
      <c r="BE17" s="159">
        <f>BD17*('Setting key Duty'!$I$8+'Setting key Duty'!$I$9+'Setting key Duty'!$I$12)</f>
        <v>0</v>
      </c>
      <c r="BF17" s="159">
        <f>COUNTIF(D17:AH17,"*$N*")</f>
        <v>0</v>
      </c>
      <c r="BG17" s="159">
        <f>COUNTIF(D17:AH17,"*$PM*")</f>
        <v>0</v>
      </c>
      <c r="BH17" s="159">
        <f>BG17*('Setting key Duty'!$I$9)</f>
        <v>0</v>
      </c>
      <c r="BI17" s="159">
        <f>COUNTIF(D17:AH17,"*$AM*")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COUNTIF($C17:$AG17,BM$4)</f>
        <v>0</v>
      </c>
      <c r="BN17" s="159">
        <f>COUNTIF($C17:$AG17,BN$4)</f>
        <v>0</v>
      </c>
      <c r="BO17" s="159">
        <f>COUNTIF($C17:$AG17,BO$4)</f>
        <v>0</v>
      </c>
      <c r="BP17" s="160"/>
    </row>
    <row r="18" ht="19.5" customHeight="1" spans="1:68">
      <c r="A18" s="19"/>
      <c r="B18" s="14" t="s">
        <v>73</v>
      </c>
      <c r="C18" s="186" t="s">
        <v>45</v>
      </c>
      <c r="D18" s="186"/>
      <c r="E18" s="186"/>
      <c r="F18" s="186" t="s">
        <v>44</v>
      </c>
      <c r="G18" s="186"/>
      <c r="H18" s="186"/>
      <c r="I18" s="186" t="s">
        <v>45</v>
      </c>
      <c r="J18" s="186"/>
      <c r="K18" s="186"/>
      <c r="L18" s="186" t="s">
        <v>830</v>
      </c>
      <c r="M18" s="186" t="s">
        <v>831</v>
      </c>
      <c r="N18" s="186"/>
      <c r="O18" s="186"/>
      <c r="P18" s="186"/>
      <c r="Q18" s="186"/>
      <c r="R18" s="186" t="s">
        <v>832</v>
      </c>
      <c r="S18" s="186" t="s">
        <v>832</v>
      </c>
      <c r="T18" s="186" t="s">
        <v>832</v>
      </c>
      <c r="U18" s="186" t="s">
        <v>832</v>
      </c>
      <c r="V18" s="186" t="s">
        <v>832</v>
      </c>
      <c r="W18" s="186"/>
      <c r="X18" s="186"/>
      <c r="Y18" s="186" t="s">
        <v>44</v>
      </c>
      <c r="Z18" s="186"/>
      <c r="AA18" s="186" t="s">
        <v>45</v>
      </c>
      <c r="AB18" s="186"/>
      <c r="AC18" s="186" t="s">
        <v>833</v>
      </c>
      <c r="AD18" s="186" t="s">
        <v>834</v>
      </c>
      <c r="AE18" s="186"/>
      <c r="AF18" s="186"/>
      <c r="AG18" s="186"/>
      <c r="AH18" s="157">
        <f>COUNTIF($C18:$AG18,AH$4)</f>
        <v>0</v>
      </c>
      <c r="AI18" s="158">
        <f>COUNTIF($C18:$AG18,AI$4)</f>
        <v>2</v>
      </c>
      <c r="AJ18" s="157">
        <f>COUNTIF($C18:$AG18,AJ$4)</f>
        <v>3</v>
      </c>
      <c r="AK18" s="159">
        <f>COUNTIF($C18:$AG18,AK$4)</f>
        <v>0</v>
      </c>
      <c r="AL18" s="159">
        <f>COUNTIF($C18:$AG18,AL$4)</f>
        <v>0</v>
      </c>
      <c r="AM18" s="159">
        <f>COUNTIF($C18:$AG18,AM$4)</f>
        <v>0</v>
      </c>
      <c r="AN18" s="159">
        <f>COUNTIF($C18:$AG18,AN$4)</f>
        <v>0</v>
      </c>
      <c r="AO18" s="159"/>
      <c r="AP18" s="159">
        <f>SUMPRODUCT(--WEEKDAY(C$3:AG$3,2)&lt;6,--((C18:AG18="DM"))+(C18:AG18="CS1")+((C18:AG18="CS2"))+(C18:AG18="SB1")+(C18:AG18="AE")+(C18:AG18="EM"))</f>
        <v>0</v>
      </c>
      <c r="AQ18" s="159"/>
      <c r="AR18" s="159">
        <f>SUMPRODUCT(--WEEKDAY(C$3:AG$3,2)&gt;5,--((C18:AG18="DM"))+(C18:AG18="CS1")+((C18:AG18="CS2"))+(C18:AG18="SB1")+(C18:AG18="AE")+(C18:AG18="EM"))</f>
        <v>0</v>
      </c>
      <c r="AS18" s="159"/>
      <c r="AT18" s="159">
        <f>(AP18-AQ18)/2+(AR18-AS18)</f>
        <v>0</v>
      </c>
      <c r="AU18" s="159">
        <f>AH18+AI18+AJ18+AK18+AM18+AN18</f>
        <v>5</v>
      </c>
      <c r="AV18" s="159">
        <f>BF18+BG18+BI18+BD18+BB18+AZ18+BK18</f>
        <v>9</v>
      </c>
      <c r="AW18" s="159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COUNTIF(C18:AG18,"*BRT*")</f>
        <v>0</v>
      </c>
      <c r="AZ18" s="159">
        <f>COUNTIF(D18:AH18,"*$BTP*")</f>
        <v>1</v>
      </c>
      <c r="BA18" s="159" t="e">
        <f>AZ18*('Setting key Duty'!$I$13+'Setting key Duty'!$I$12+'Setting key Duty'!$I$11)</f>
        <v>#VALUE!</v>
      </c>
      <c r="BB18" s="159">
        <f>COUNTIF(D18:AH18,"*$L*")</f>
        <v>0</v>
      </c>
      <c r="BC18" s="159" t="e">
        <f>BB18*('Setting key Duty'!$I$13+'Setting key Duty'!$I$9)</f>
        <v>#VALUE!</v>
      </c>
      <c r="BD18" s="159">
        <f>COUNTIF(D18:AH18,"*$M*")</f>
        <v>0</v>
      </c>
      <c r="BE18" s="159">
        <f>BD18*('Setting key Duty'!$I$8+'Setting key Duty'!$I$9+'Setting key Duty'!$I$12)</f>
        <v>0</v>
      </c>
      <c r="BF18" s="159">
        <f>COUNTIF(D18:AH18,"*$N*")</f>
        <v>0</v>
      </c>
      <c r="BG18" s="159">
        <f>COUNTIF(D18:AH18,"*$PM*")</f>
        <v>0</v>
      </c>
      <c r="BH18" s="159">
        <f>BG18*('Setting key Duty'!$I$9)</f>
        <v>0</v>
      </c>
      <c r="BI18" s="159">
        <f>COUNTIF(D18:AH18,"*$AM*")</f>
        <v>3</v>
      </c>
      <c r="BJ18" s="159">
        <f>BI18*('Setting key Duty'!$I$12+'Setting key Duty'!$I$8)</f>
        <v>1.3125</v>
      </c>
      <c r="BK18" s="159">
        <f>COUNTIF(C18:AH18,"*$FC*")</f>
        <v>5</v>
      </c>
      <c r="BL18" s="159">
        <f>BK18*('Setting key Duty'!$J$11+'Setting key Duty'!$I$8)</f>
        <v>0.625</v>
      </c>
      <c r="BM18" s="159">
        <f>COUNTIF($C18:$AG18,BM$4)</f>
        <v>0</v>
      </c>
      <c r="BN18" s="159">
        <f>COUNTIF($C18:$AG18,BN$4)</f>
        <v>0</v>
      </c>
      <c r="BO18" s="159">
        <f>COUNTIF($C18:$AG18,BO$4)</f>
        <v>0</v>
      </c>
      <c r="BP18" s="160"/>
    </row>
    <row r="19" ht="19.5" customHeight="1" spans="1:68">
      <c r="A19" s="19"/>
      <c r="B19" s="14" t="s">
        <v>78</v>
      </c>
      <c r="C19" s="186"/>
      <c r="D19" s="186" t="s">
        <v>44</v>
      </c>
      <c r="E19" s="186"/>
      <c r="F19" s="186" t="s">
        <v>835</v>
      </c>
      <c r="G19" s="186" t="s">
        <v>50</v>
      </c>
      <c r="H19" s="186"/>
      <c r="I19" s="186" t="s">
        <v>44</v>
      </c>
      <c r="J19" s="186"/>
      <c r="K19" s="186"/>
      <c r="L19" s="186"/>
      <c r="M19" s="186" t="s">
        <v>45</v>
      </c>
      <c r="N19" s="186"/>
      <c r="O19" s="186" t="s">
        <v>44</v>
      </c>
      <c r="P19" s="186"/>
      <c r="Q19" s="186" t="s">
        <v>45</v>
      </c>
      <c r="R19" s="186"/>
      <c r="S19" s="155" t="s">
        <v>62</v>
      </c>
      <c r="T19" s="186"/>
      <c r="U19" s="186" t="s">
        <v>62</v>
      </c>
      <c r="V19" s="186"/>
      <c r="W19" s="186" t="s">
        <v>829</v>
      </c>
      <c r="X19" s="186"/>
      <c r="Y19" s="186"/>
      <c r="Z19" s="186"/>
      <c r="AA19" s="186"/>
      <c r="AB19" s="186"/>
      <c r="AC19" s="186" t="s">
        <v>44</v>
      </c>
      <c r="AD19" s="186"/>
      <c r="AE19" s="186" t="s">
        <v>62</v>
      </c>
      <c r="AF19" s="186" t="s">
        <v>836</v>
      </c>
      <c r="AG19" s="186"/>
      <c r="AH19" s="157">
        <f>COUNTIF($C19:$AG19,AH$4)</f>
        <v>0</v>
      </c>
      <c r="AI19" s="158">
        <f>COUNTIF($C19:$AG19,AI$4)</f>
        <v>4</v>
      </c>
      <c r="AJ19" s="157">
        <f>COUNTIF($C19:$AG19,AJ$4)</f>
        <v>2</v>
      </c>
      <c r="AK19" s="159">
        <f>COUNTIF($C19:$AG19,AK$4)</f>
        <v>1</v>
      </c>
      <c r="AL19" s="159">
        <f>COUNTIF($C19:$AG19,AL$4)</f>
        <v>0</v>
      </c>
      <c r="AM19" s="159">
        <f>COUNTIF($C19:$AG19,AM$4)</f>
        <v>3</v>
      </c>
      <c r="AN19" s="159">
        <f>COUNTIF($C19:$AG19,AN$4)</f>
        <v>0</v>
      </c>
      <c r="AO19" s="159"/>
      <c r="AP19" s="159">
        <f>SUMPRODUCT(--WEEKDAY(C$3:AG$3,2)&lt;6,--((C19:AG19="DM"))+(C19:AG19="CS1")+((C19:AG19="CS2"))+(C19:AG19="SB1")+(C19:AG19="AE")+(C19:AG19="EM"))</f>
        <v>0</v>
      </c>
      <c r="AQ19" s="159"/>
      <c r="AR19" s="159">
        <f>SUMPRODUCT(--WEEKDAY(C$3:AG$3,2)&gt;5,--((C19:AG19="DM"))+(C19:AG19="CS1")+((C19:AG19="CS2"))+(C19:AG19="SB1")+(C19:AG19="AE")+(C19:AG19="EM"))</f>
        <v>0</v>
      </c>
      <c r="AS19" s="159"/>
      <c r="AT19" s="159">
        <f>(AP19-AQ19)/2+(AR19-AS19)</f>
        <v>0</v>
      </c>
      <c r="AU19" s="159">
        <f>AH19+AI19+AJ19+AK19+AM19+AN19</f>
        <v>10</v>
      </c>
      <c r="AV19" s="159">
        <f>BF19+BG19+BI19+BD19+BB19+AZ19+BK19</f>
        <v>3</v>
      </c>
      <c r="AW19" s="159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COUNTIF(C19:AG19,"*BRT*")</f>
        <v>0</v>
      </c>
      <c r="AZ19" s="159">
        <f>COUNTIF(D19:AH19,"*$BTP*")</f>
        <v>0</v>
      </c>
      <c r="BA19" s="159" t="e">
        <f>AZ19*('Setting key Duty'!$I$13+'Setting key Duty'!$I$12+'Setting key Duty'!$I$11)</f>
        <v>#VALUE!</v>
      </c>
      <c r="BB19" s="159">
        <f>COUNTIF(D19:AH19,"*$L*")</f>
        <v>0</v>
      </c>
      <c r="BC19" s="159" t="e">
        <f>BB19*('Setting key Duty'!$I$13+'Setting key Duty'!$I$9)</f>
        <v>#VALUE!</v>
      </c>
      <c r="BD19" s="159">
        <f>COUNTIF(D19:AH19,"*$M*")</f>
        <v>0</v>
      </c>
      <c r="BE19" s="159">
        <f>BD19*('Setting key Duty'!$I$8+'Setting key Duty'!$I$9+'Setting key Duty'!$I$12)</f>
        <v>0</v>
      </c>
      <c r="BF19" s="159">
        <f>COUNTIF(D19:AH19,"*$N*")</f>
        <v>0</v>
      </c>
      <c r="BG19" s="159">
        <f>COUNTIF(D19:AH19,"*$PM*")</f>
        <v>1</v>
      </c>
      <c r="BH19" s="159">
        <f>BG19*('Setting key Duty'!$I$9)</f>
        <v>0.125</v>
      </c>
      <c r="BI19" s="159">
        <f>COUNTIF(D19:AH19,"*$AM*")</f>
        <v>2</v>
      </c>
      <c r="BJ19" s="159">
        <f>BI19*('Setting key Duty'!$I$12+'Setting key Duty'!$I$8)</f>
        <v>0.875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COUNTIF($C19:$AG19,BM$4)</f>
        <v>0</v>
      </c>
      <c r="BN19" s="159">
        <f>COUNTIF($C19:$AG19,BN$4)</f>
        <v>0</v>
      </c>
      <c r="BO19" s="159">
        <f>COUNTIF($C19:$AG19,BO$4)</f>
        <v>0</v>
      </c>
      <c r="BP19" s="160"/>
    </row>
    <row r="20" ht="19.5" customHeight="1" spans="1:68">
      <c r="A20" s="19"/>
      <c r="B20" s="14" t="s">
        <v>82</v>
      </c>
      <c r="C20" s="186"/>
      <c r="D20" s="186"/>
      <c r="E20" s="186"/>
      <c r="F20" s="186" t="s">
        <v>45</v>
      </c>
      <c r="G20" s="186"/>
      <c r="H20" s="186"/>
      <c r="I20" s="186" t="s">
        <v>62</v>
      </c>
      <c r="J20" s="155"/>
      <c r="K20" s="155" t="s">
        <v>45</v>
      </c>
      <c r="L20" s="155"/>
      <c r="M20" s="155"/>
      <c r="N20" s="155" t="s">
        <v>837</v>
      </c>
      <c r="O20" s="155" t="s">
        <v>838</v>
      </c>
      <c r="P20" s="155" t="s">
        <v>50</v>
      </c>
      <c r="Q20" s="155"/>
      <c r="R20" s="186" t="s">
        <v>45</v>
      </c>
      <c r="S20" s="155"/>
      <c r="T20" s="186" t="s">
        <v>839</v>
      </c>
      <c r="U20" s="186"/>
      <c r="V20" s="186"/>
      <c r="W20" s="186" t="s">
        <v>840</v>
      </c>
      <c r="X20" s="186"/>
      <c r="Y20" s="186" t="s">
        <v>45</v>
      </c>
      <c r="Z20" s="186"/>
      <c r="AA20" s="186"/>
      <c r="AB20" s="186"/>
      <c r="AC20" s="186" t="s">
        <v>841</v>
      </c>
      <c r="AD20" s="186" t="s">
        <v>44</v>
      </c>
      <c r="AE20" s="186"/>
      <c r="AF20" s="186"/>
      <c r="AG20" s="186" t="s">
        <v>842</v>
      </c>
      <c r="AH20" s="157">
        <f>COUNTIF($C20:$AG20,AH$4)</f>
        <v>0</v>
      </c>
      <c r="AI20" s="158">
        <f>COUNTIF($C20:$AG20,AI$4)</f>
        <v>1</v>
      </c>
      <c r="AJ20" s="157">
        <f>COUNTIF($C20:$AG20,AJ$4)</f>
        <v>4</v>
      </c>
      <c r="AK20" s="159">
        <f>COUNTIF($C20:$AG20,AK$4)</f>
        <v>1</v>
      </c>
      <c r="AL20" s="159">
        <f>COUNTIF($C20:$AG20,AL$4)</f>
        <v>0</v>
      </c>
      <c r="AM20" s="159">
        <f>COUNTIF($C20:$AG20,AM$4)</f>
        <v>1</v>
      </c>
      <c r="AN20" s="159">
        <f>COUNTIF($C20:$AG20,AN$4)</f>
        <v>0</v>
      </c>
      <c r="AO20" s="159"/>
      <c r="AP20" s="159">
        <f>SUMPRODUCT(--WEEKDAY(C$3:AG$3,2)&lt;6,--((C20:AG20="DM"))+(C20:AG20="CS1")+((C20:AG20="CS2"))+(C20:AG20="SB1")+(C20:AG20="AE")+(C20:AG20="EM"))</f>
        <v>0</v>
      </c>
      <c r="AQ20" s="159"/>
      <c r="AR20" s="159">
        <f>SUMPRODUCT(--WEEKDAY(C$3:AG$3,2)&gt;5,--((C20:AG20="DM"))+(C20:AG20="CS1")+((C20:AG20="CS2"))+(C20:AG20="SB1")+(C20:AG20="AE")+(C20:AG20="EM"))</f>
        <v>0</v>
      </c>
      <c r="AS20" s="159"/>
      <c r="AT20" s="159">
        <f>(AP20-AQ20)/2+(AR20-AS20)</f>
        <v>0</v>
      </c>
      <c r="AU20" s="159">
        <f>AH20+AI20+AJ20+AK20+AM20+AN20</f>
        <v>7</v>
      </c>
      <c r="AV20" s="159">
        <f>BF20+BG20+BI20+BD20+BB20+AZ20+BK20</f>
        <v>6</v>
      </c>
      <c r="AW20" s="159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COUNTIF(C20:AG20,"*BRT*")</f>
        <v>0</v>
      </c>
      <c r="AZ20" s="159">
        <f>COUNTIF(D20:AH20,"*$BTP*")</f>
        <v>0</v>
      </c>
      <c r="BA20" s="159" t="e">
        <f>AZ20*('Setting key Duty'!$I$13+'Setting key Duty'!$I$12+'Setting key Duty'!$I$11)</f>
        <v>#VALUE!</v>
      </c>
      <c r="BB20" s="159">
        <f>COUNTIF(D20:AH20,"*$L*")</f>
        <v>0</v>
      </c>
      <c r="BC20" s="159" t="e">
        <f>BB20*('Setting key Duty'!$I$13+'Setting key Duty'!$I$9)</f>
        <v>#VALUE!</v>
      </c>
      <c r="BD20" s="159">
        <f>COUNTIF(D20:AH20,"*$M*")</f>
        <v>1</v>
      </c>
      <c r="BE20" s="159">
        <f>BD20*('Setting key Duty'!$I$8+'Setting key Duty'!$I$9+'Setting key Duty'!$I$12)</f>
        <v>0.5625</v>
      </c>
      <c r="BF20" s="159">
        <f>COUNTIF(D20:AH20,"*$N*")</f>
        <v>0</v>
      </c>
      <c r="BG20" s="159">
        <f>COUNTIF(D20:AH20,"*$PM*")</f>
        <v>1</v>
      </c>
      <c r="BH20" s="159">
        <f>BG20*('Setting key Duty'!$I$9)</f>
        <v>0.125</v>
      </c>
      <c r="BI20" s="159">
        <f>COUNTIF(D20:AH20,"*$AM*")</f>
        <v>3</v>
      </c>
      <c r="BJ20" s="159">
        <f>BI20*('Setting key Duty'!$I$12+'Setting key Duty'!$I$8)</f>
        <v>1.3125</v>
      </c>
      <c r="BK20" s="159">
        <f>COUNTIF(C20:AH20,"*$FC*")</f>
        <v>1</v>
      </c>
      <c r="BL20" s="159">
        <f>BK20*('Setting key Duty'!$J$11+'Setting key Duty'!$I$8)</f>
        <v>0.125</v>
      </c>
      <c r="BM20" s="159">
        <f>COUNTIF($C20:$AG20,BM$4)</f>
        <v>0</v>
      </c>
      <c r="BN20" s="159">
        <f>COUNTIF($C20:$AG20,BN$4)</f>
        <v>0</v>
      </c>
      <c r="BO20" s="159">
        <f>COUNTIF($C20:$AG20,BO$4)</f>
        <v>0</v>
      </c>
      <c r="BP20" s="160"/>
    </row>
    <row r="21" ht="19.5" customHeight="1" spans="1:68">
      <c r="A21" s="19"/>
      <c r="B21" s="14" t="s">
        <v>86</v>
      </c>
      <c r="C21" s="186"/>
      <c r="D21" s="186" t="s">
        <v>62</v>
      </c>
      <c r="E21" s="186"/>
      <c r="F21" s="186"/>
      <c r="G21" s="186" t="s">
        <v>62</v>
      </c>
      <c r="H21" s="186"/>
      <c r="I21" s="186"/>
      <c r="J21" s="186"/>
      <c r="K21" s="186" t="s">
        <v>50</v>
      </c>
      <c r="L21" s="186"/>
      <c r="M21" s="186" t="s">
        <v>56</v>
      </c>
      <c r="N21" s="186" t="s">
        <v>50</v>
      </c>
      <c r="O21" s="186"/>
      <c r="P21" s="186" t="s">
        <v>56</v>
      </c>
      <c r="Q21" s="186"/>
      <c r="R21" s="186"/>
      <c r="S21" s="186" t="s">
        <v>50</v>
      </c>
      <c r="T21" s="186" t="s">
        <v>56</v>
      </c>
      <c r="U21" s="186" t="s">
        <v>56</v>
      </c>
      <c r="V21" s="186"/>
      <c r="W21" s="186" t="s">
        <v>50</v>
      </c>
      <c r="X21" s="186"/>
      <c r="Y21" s="186"/>
      <c r="Z21" s="186"/>
      <c r="AA21" s="186"/>
      <c r="AB21" s="186"/>
      <c r="AC21" s="186" t="s">
        <v>56</v>
      </c>
      <c r="AD21" s="186" t="s">
        <v>62</v>
      </c>
      <c r="AE21" s="186"/>
      <c r="AF21" s="186" t="s">
        <v>50</v>
      </c>
      <c r="AG21" s="186"/>
      <c r="AH21" s="157">
        <f>COUNTIF($C21:$AG21,AH$4)</f>
        <v>0</v>
      </c>
      <c r="AI21" s="158">
        <f>COUNTIF($C21:$AG21,AI$4)</f>
        <v>0</v>
      </c>
      <c r="AJ21" s="157">
        <f>COUNTIF($C21:$AG21,AJ$4)</f>
        <v>0</v>
      </c>
      <c r="AK21" s="159">
        <f>COUNTIF($C21:$AG21,AK$4)</f>
        <v>5</v>
      </c>
      <c r="AL21" s="159">
        <f>COUNTIF($C21:$AG21,AL$4)</f>
        <v>5</v>
      </c>
      <c r="AM21" s="159">
        <f>COUNTIF($C21:$AG21,AM$4)</f>
        <v>3</v>
      </c>
      <c r="AN21" s="159">
        <f>COUNTIF($C21:$AG21,AN$4)</f>
        <v>0</v>
      </c>
      <c r="AO21" s="159"/>
      <c r="AP21" s="159">
        <f>SUMPRODUCT(--WEEKDAY(C$3:AG$3,2)&lt;6,--((C21:AG21="DM"))+(C21:AG21="CS1")+((C21:AG21="CS2"))+(C21:AG21="SB1")+(C21:AG21="AE")+(C21:AG21="EM"))</f>
        <v>0</v>
      </c>
      <c r="AQ21" s="159"/>
      <c r="AR21" s="159">
        <f>SUMPRODUCT(--WEEKDAY(C$3:AG$3,2)&gt;5,--((C21:AG21="DM"))+(C21:AG21="CS1")+((C21:AG21="CS2"))+(C21:AG21="SB1")+(C21:AG21="AE")+(C21:AG21="EM"))</f>
        <v>0</v>
      </c>
      <c r="AS21" s="159"/>
      <c r="AT21" s="159">
        <f>(AP21-AQ21)/2+(AR21-AS21)</f>
        <v>0</v>
      </c>
      <c r="AU21" s="159">
        <f>AH21+AI21+AJ21+AK21+AM21+AN21</f>
        <v>8</v>
      </c>
      <c r="AV21" s="159">
        <f>BF21+BG21+BI21+BD21+BB21+AZ21+BK21</f>
        <v>0</v>
      </c>
      <c r="AW21" s="159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COUNTIF(C21:AG21,"*BRT*")</f>
        <v>0</v>
      </c>
      <c r="AZ21" s="159">
        <f>COUNTIF(D21:AH21,"*$BTP*")</f>
        <v>0</v>
      </c>
      <c r="BA21" s="159" t="e">
        <f>AZ21*('Setting key Duty'!$I$13+'Setting key Duty'!$I$12+'Setting key Duty'!$I$11)</f>
        <v>#VALUE!</v>
      </c>
      <c r="BB21" s="159">
        <f>COUNTIF(D21:AH21,"*$L*")</f>
        <v>0</v>
      </c>
      <c r="BC21" s="159" t="e">
        <f>BB21*('Setting key Duty'!$I$13+'Setting key Duty'!$I$9)</f>
        <v>#VALUE!</v>
      </c>
      <c r="BD21" s="159">
        <f>COUNTIF(D21:AH21,"*$M*")</f>
        <v>0</v>
      </c>
      <c r="BE21" s="159">
        <f>BD21*('Setting key Duty'!$I$8+'Setting key Duty'!$I$9+'Setting key Duty'!$I$12)</f>
        <v>0</v>
      </c>
      <c r="BF21" s="159">
        <f>COUNTIF(D21:AH21,"*$N*")</f>
        <v>0</v>
      </c>
      <c r="BG21" s="159">
        <f>COUNTIF(D21:AH21,"*$PM*")</f>
        <v>0</v>
      </c>
      <c r="BH21" s="159">
        <f>BG21*('Setting key Duty'!$I$9)</f>
        <v>0</v>
      </c>
      <c r="BI21" s="159">
        <f>COUNTIF(D21:AH21,"*$AM*")</f>
        <v>0</v>
      </c>
      <c r="BJ21" s="159">
        <f>BI21*('Setting key Duty'!$I$12+'Setting key Duty'!$I$8)</f>
        <v>0</v>
      </c>
      <c r="BK21" s="159">
        <f>COUNTIF(C21:AH21,"*$FC*")</f>
        <v>0</v>
      </c>
      <c r="BL21" s="159">
        <f>BK21*('Setting key Duty'!$J$11+'Setting key Duty'!$I$8)</f>
        <v>0</v>
      </c>
      <c r="BM21" s="159">
        <f>COUNTIF($C21:$AG21,BM$4)</f>
        <v>0</v>
      </c>
      <c r="BN21" s="159">
        <f>COUNTIF($C21:$AG21,BN$4)</f>
        <v>0</v>
      </c>
      <c r="BO21" s="159">
        <f>COUNTIF($C21:$AG21,BO$4)</f>
        <v>0</v>
      </c>
      <c r="BP21" s="160"/>
    </row>
    <row r="22" ht="19.5" customHeight="1" spans="1:68">
      <c r="A22" s="19"/>
      <c r="B22" s="14" t="s">
        <v>87</v>
      </c>
      <c r="C22" s="186"/>
      <c r="D22" s="186"/>
      <c r="E22" s="186" t="s">
        <v>44</v>
      </c>
      <c r="F22" s="186"/>
      <c r="G22" s="186"/>
      <c r="H22" s="186" t="s">
        <v>62</v>
      </c>
      <c r="I22" s="186"/>
      <c r="J22" s="186"/>
      <c r="K22" s="186"/>
      <c r="L22" s="186"/>
      <c r="M22" s="186"/>
      <c r="N22" s="186"/>
      <c r="O22" s="186" t="s">
        <v>843</v>
      </c>
      <c r="P22" s="186"/>
      <c r="Q22" s="186" t="s">
        <v>50</v>
      </c>
      <c r="R22" s="616"/>
      <c r="S22" s="186" t="s">
        <v>44</v>
      </c>
      <c r="T22" s="186"/>
      <c r="U22" s="186" t="s">
        <v>50</v>
      </c>
      <c r="V22" s="186"/>
      <c r="W22" s="186"/>
      <c r="X22" s="186" t="s">
        <v>45</v>
      </c>
      <c r="Y22" s="186"/>
      <c r="Z22" s="186" t="s">
        <v>50</v>
      </c>
      <c r="AA22" s="186"/>
      <c r="AB22" s="186" t="s">
        <v>50</v>
      </c>
      <c r="AC22" s="186"/>
      <c r="AD22" s="186" t="s">
        <v>50</v>
      </c>
      <c r="AE22" s="186"/>
      <c r="AF22" s="186" t="s">
        <v>44</v>
      </c>
      <c r="AG22" s="186"/>
      <c r="AH22" s="157">
        <f>COUNTIF($C22:$AG22,AH$4)</f>
        <v>0</v>
      </c>
      <c r="AI22" s="158">
        <f>COUNTIF($C22:$AG22,AI$4)</f>
        <v>3</v>
      </c>
      <c r="AJ22" s="157">
        <f>COUNTIF($C22:$AG22,AJ$4)</f>
        <v>1</v>
      </c>
      <c r="AK22" s="159">
        <f>COUNTIF($C22:$AG22,AK$4)</f>
        <v>5</v>
      </c>
      <c r="AL22" s="159">
        <f>COUNTIF($C22:$AG22,AL$4)</f>
        <v>0</v>
      </c>
      <c r="AM22" s="159">
        <f>COUNTIF($C22:$AG22,AM$4)</f>
        <v>1</v>
      </c>
      <c r="AN22" s="159">
        <f>COUNTIF($C22:$AG22,AN$4)</f>
        <v>0</v>
      </c>
      <c r="AO22" s="159"/>
      <c r="AP22" s="159">
        <f>SUMPRODUCT(--WEEKDAY(C$3:AG$3,2)&lt;6,--((C22:AG22="DM"))+(C22:AG22="CS1")+((C22:AG22="CS2"))+(C22:AG22="SB1")+(C22:AG22="AE")+(C22:AG22="EM"))</f>
        <v>0</v>
      </c>
      <c r="AQ22" s="159"/>
      <c r="AR22" s="159">
        <f>SUMPRODUCT(--WEEKDAY(C$3:AG$3,2)&gt;5,--((C22:AG22="DM"))+(C22:AG22="CS1")+((C22:AG22="CS2"))+(C22:AG22="SB1")+(C22:AG22="AE")+(C22:AG22="EM"))</f>
        <v>0</v>
      </c>
      <c r="AS22" s="159"/>
      <c r="AT22" s="159">
        <f>(AP22-AQ22)/2+(AR22-AS22)</f>
        <v>0</v>
      </c>
      <c r="AU22" s="159">
        <f>AH22+AI22+AJ22+AK22+AM22+AN22</f>
        <v>10</v>
      </c>
      <c r="AV22" s="159">
        <f>BF22+BG22+BI22+BD22+BB22+AZ22+BK22</f>
        <v>1</v>
      </c>
      <c r="AW22" s="159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COUNTIF(C22:AG22,"*BRT*")</f>
        <v>0</v>
      </c>
      <c r="AZ22" s="159">
        <f>COUNTIF(D22:AH22,"*$BTP*")</f>
        <v>0</v>
      </c>
      <c r="BA22" s="159" t="e">
        <f>AZ22*('Setting key Duty'!$I$13+'Setting key Duty'!$I$12+'Setting key Duty'!$I$11)</f>
        <v>#VALUE!</v>
      </c>
      <c r="BB22" s="159">
        <f>COUNTIF(D22:AH22,"*$L*")</f>
        <v>0</v>
      </c>
      <c r="BC22" s="159" t="e">
        <f>BB22*('Setting key Duty'!$I$13+'Setting key Duty'!$I$9)</f>
        <v>#VALUE!</v>
      </c>
      <c r="BD22" s="159">
        <f>COUNTIF(D22:AH22,"*$M*")</f>
        <v>0</v>
      </c>
      <c r="BE22" s="159">
        <f>BD22*('Setting key Duty'!$I$8+'Setting key Duty'!$I$9+'Setting key Duty'!$I$12)</f>
        <v>0</v>
      </c>
      <c r="BF22" s="159">
        <f>COUNTIF(D22:AH22,"*$N*")</f>
        <v>0</v>
      </c>
      <c r="BG22" s="159">
        <f>COUNTIF(D22:AH22,"*$PM*")</f>
        <v>0</v>
      </c>
      <c r="BH22" s="159">
        <f>BG22*('Setting key Duty'!$I$9)</f>
        <v>0</v>
      </c>
      <c r="BI22" s="159">
        <f>COUNTIF(D22:AH22,"*$AM*")</f>
        <v>1</v>
      </c>
      <c r="BJ22" s="159">
        <f>BI22*('Setting key Duty'!$I$12+'Setting key Duty'!$I$8)</f>
        <v>0.4375</v>
      </c>
      <c r="BK22" s="159">
        <f>COUNTIF(C22:AH22,"*$FC*")</f>
        <v>0</v>
      </c>
      <c r="BL22" s="159">
        <f>BK22*('Setting key Duty'!$J$11+'Setting key Duty'!$I$8)</f>
        <v>0</v>
      </c>
      <c r="BM22" s="159">
        <f>COUNTIF($C22:$AG22,BM$4)</f>
        <v>0</v>
      </c>
      <c r="BN22" s="159">
        <f>COUNTIF($C22:$AG22,BN$4)</f>
        <v>0</v>
      </c>
      <c r="BO22" s="159">
        <f>COUNTIF($C22:$AG22,BO$4)</f>
        <v>0</v>
      </c>
      <c r="BP22" s="160"/>
    </row>
    <row r="23" ht="19.5" customHeight="1" spans="1:68">
      <c r="A23" s="19"/>
      <c r="B23" s="14" t="s">
        <v>88</v>
      </c>
      <c r="C23" s="572" t="s">
        <v>89</v>
      </c>
      <c r="D23" s="572" t="s">
        <v>89</v>
      </c>
      <c r="E23" s="572" t="s">
        <v>89</v>
      </c>
      <c r="F23" s="572" t="s">
        <v>89</v>
      </c>
      <c r="G23" s="572" t="s">
        <v>89</v>
      </c>
      <c r="H23" s="572" t="s">
        <v>89</v>
      </c>
      <c r="I23" s="572" t="s">
        <v>89</v>
      </c>
      <c r="J23" s="572" t="s">
        <v>89</v>
      </c>
      <c r="K23" s="572" t="s">
        <v>89</v>
      </c>
      <c r="L23" s="572" t="s">
        <v>89</v>
      </c>
      <c r="M23" s="572" t="s">
        <v>89</v>
      </c>
      <c r="N23" s="572" t="s">
        <v>89</v>
      </c>
      <c r="O23" s="572" t="s">
        <v>89</v>
      </c>
      <c r="P23" s="572" t="s">
        <v>89</v>
      </c>
      <c r="Q23" s="572" t="s">
        <v>89</v>
      </c>
      <c r="R23" s="572" t="s">
        <v>89</v>
      </c>
      <c r="S23" s="572" t="s">
        <v>89</v>
      </c>
      <c r="T23" s="572" t="s">
        <v>89</v>
      </c>
      <c r="U23" s="572" t="s">
        <v>89</v>
      </c>
      <c r="V23" s="572" t="s">
        <v>89</v>
      </c>
      <c r="W23" s="572" t="s">
        <v>89</v>
      </c>
      <c r="X23" s="572" t="s">
        <v>89</v>
      </c>
      <c r="Y23" s="572" t="s">
        <v>89</v>
      </c>
      <c r="Z23" s="572" t="s">
        <v>89</v>
      </c>
      <c r="AA23" s="572" t="s">
        <v>89</v>
      </c>
      <c r="AB23" s="572" t="s">
        <v>89</v>
      </c>
      <c r="AC23" s="572" t="s">
        <v>89</v>
      </c>
      <c r="AD23" s="572" t="s">
        <v>89</v>
      </c>
      <c r="AE23" s="572" t="s">
        <v>89</v>
      </c>
      <c r="AF23" s="572" t="s">
        <v>89</v>
      </c>
      <c r="AG23" s="572" t="s">
        <v>89</v>
      </c>
      <c r="AH23" s="157">
        <f>COUNTIF($C23:$AG23,AH$4)</f>
        <v>0</v>
      </c>
      <c r="AI23" s="158">
        <f>COUNTIF($C23:$AG23,AI$4)</f>
        <v>0</v>
      </c>
      <c r="AJ23" s="157">
        <f>COUNTIF($C23:$AG23,AJ$4)</f>
        <v>0</v>
      </c>
      <c r="AK23" s="159">
        <f>COUNTIF($C23:$AG23,AK$4)</f>
        <v>0</v>
      </c>
      <c r="AL23" s="159">
        <f>COUNTIF($C23:$AG23,AL$4)</f>
        <v>0</v>
      </c>
      <c r="AM23" s="159">
        <f>COUNTIF($C23:$AG23,AM$4)</f>
        <v>0</v>
      </c>
      <c r="AN23" s="159">
        <f>COUNTIF($C23:$AG23,AN$4)</f>
        <v>0</v>
      </c>
      <c r="AO23" s="159"/>
      <c r="AP23" s="159">
        <f>SUMPRODUCT(--WEEKDAY(C$3:AG$3,2)&lt;6,--((C23:AG23="DM"))+(C23:AG23="CS1")+((C23:AG23="CS2"))+(C23:AG23="SB1")+(C23:AG23="AE")+(C23:AG23="EM"))</f>
        <v>0</v>
      </c>
      <c r="AQ23" s="159"/>
      <c r="AR23" s="159">
        <f>SUMPRODUCT(--WEEKDAY(C$3:AG$3,2)&gt;5,--((C23:AG23="DM"))+(C23:AG23="CS1")+((C23:AG23="CS2"))+(C23:AG23="SB1")+(C23:AG23="AE")+(C23:AG23="EM"))</f>
        <v>0</v>
      </c>
      <c r="AS23" s="159"/>
      <c r="AT23" s="159">
        <f>(AP23-AQ23)/2+(AR23-AS23)</f>
        <v>0</v>
      </c>
      <c r="AU23" s="159">
        <f>AH23+AI23+AJ23+AK23+AM23+AN23</f>
        <v>0</v>
      </c>
      <c r="AV23" s="159">
        <f>BF23+BG23+BI23+BD23+BB23+AZ23+BK23</f>
        <v>0</v>
      </c>
      <c r="AW23" s="159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COUNTIF(C23:AG23,"*BRT*")</f>
        <v>0</v>
      </c>
      <c r="AZ23" s="159">
        <f>COUNTIF(D23:AH23,"*$BTP*")</f>
        <v>0</v>
      </c>
      <c r="BA23" s="159" t="e">
        <f>AZ23*('Setting key Duty'!$I$13+'Setting key Duty'!$I$12+'Setting key Duty'!$I$11)</f>
        <v>#VALUE!</v>
      </c>
      <c r="BB23" s="159">
        <f>COUNTIF(D23:AH23,"*$L*")</f>
        <v>0</v>
      </c>
      <c r="BC23" s="159" t="e">
        <f>BB23*('Setting key Duty'!$I$13+'Setting key Duty'!$I$9)</f>
        <v>#VALUE!</v>
      </c>
      <c r="BD23" s="159">
        <f>COUNTIF(D23:AH23,"*$M*")</f>
        <v>0</v>
      </c>
      <c r="BE23" s="159">
        <f>BD23*('Setting key Duty'!$I$8+'Setting key Duty'!$I$9+'Setting key Duty'!$I$12)</f>
        <v>0</v>
      </c>
      <c r="BF23" s="159">
        <f>COUNTIF(D23:AH23,"*$N*")</f>
        <v>0</v>
      </c>
      <c r="BG23" s="159">
        <f>COUNTIF(D23:AH23,"*$PM*")</f>
        <v>0</v>
      </c>
      <c r="BH23" s="159">
        <f>BG23*('Setting key Duty'!$I$9)</f>
        <v>0</v>
      </c>
      <c r="BI23" s="159">
        <f>COUNTIF(D23:AH23,"*$AM*")</f>
        <v>0</v>
      </c>
      <c r="BJ23" s="159">
        <f>BI23*('Setting key Duty'!$I$12+'Setting key Duty'!$I$8)</f>
        <v>0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COUNTIF($C23:$AG23,BM$4)</f>
        <v>0</v>
      </c>
      <c r="BN23" s="159">
        <f>COUNTIF($C23:$AG23,BN$4)</f>
        <v>0</v>
      </c>
      <c r="BO23" s="159">
        <f>COUNTIF($C23:$AG23,BO$4)</f>
        <v>0</v>
      </c>
      <c r="BP23" s="160"/>
    </row>
    <row r="24" ht="19.5" customHeight="1" spans="1:68">
      <c r="A24" s="19"/>
      <c r="B24" s="14" t="s">
        <v>90</v>
      </c>
      <c r="C24" s="186"/>
      <c r="D24" s="186"/>
      <c r="E24" s="186" t="s">
        <v>50</v>
      </c>
      <c r="F24" s="186"/>
      <c r="G24" s="186"/>
      <c r="H24" s="186" t="s">
        <v>44</v>
      </c>
      <c r="I24" s="186"/>
      <c r="J24" s="186" t="s">
        <v>50</v>
      </c>
      <c r="K24" s="186"/>
      <c r="L24" s="186" t="s">
        <v>44</v>
      </c>
      <c r="M24" s="186"/>
      <c r="N24" s="186" t="s">
        <v>44</v>
      </c>
      <c r="O24" s="186"/>
      <c r="P24" s="186"/>
      <c r="Q24" s="186" t="s">
        <v>185</v>
      </c>
      <c r="R24" s="186" t="s">
        <v>44</v>
      </c>
      <c r="S24" s="186"/>
      <c r="T24" s="186" t="s">
        <v>45</v>
      </c>
      <c r="U24" s="186"/>
      <c r="V24" s="186" t="s">
        <v>50</v>
      </c>
      <c r="W24" s="186"/>
      <c r="X24" s="186"/>
      <c r="Y24" s="186"/>
      <c r="Z24" s="186"/>
      <c r="AA24" s="186"/>
      <c r="AB24" s="186"/>
      <c r="AC24" s="186"/>
      <c r="AD24" s="186"/>
      <c r="AE24" s="186" t="s">
        <v>44</v>
      </c>
      <c r="AG24" s="186" t="s">
        <v>50</v>
      </c>
      <c r="AH24" s="157">
        <f>COUNTIF($C24:$AG24,AH$4)</f>
        <v>0</v>
      </c>
      <c r="AI24" s="158">
        <f>COUNTIF($C24:$AG24,AI$4)</f>
        <v>5</v>
      </c>
      <c r="AJ24" s="157">
        <f>COUNTIF($C24:$AG24,AJ$4)</f>
        <v>1</v>
      </c>
      <c r="AK24" s="159">
        <f>COUNTIF($C24:$AG24,AK$4)</f>
        <v>4</v>
      </c>
      <c r="AL24" s="159">
        <f>COUNTIF($C24:$AG24,AL$4)</f>
        <v>0</v>
      </c>
      <c r="AM24" s="159">
        <f>COUNTIF($C24:$AG24,AM$4)</f>
        <v>0</v>
      </c>
      <c r="AN24" s="159">
        <f>COUNTIF($C24:$AG24,AN$4)</f>
        <v>0</v>
      </c>
      <c r="AO24" s="159"/>
      <c r="AP24" s="159">
        <f>SUMPRODUCT(--WEEKDAY(C$3:AG$3,2)&lt;6,--((C24:AG24="DM"))+(C24:AG24="CS1")+((C24:AG24="CS2"))+(C24:AG24="SB1")+(C24:AG24="AE")+(C24:AG24="EM"))</f>
        <v>0</v>
      </c>
      <c r="AQ24" s="159"/>
      <c r="AR24" s="159">
        <f>SUMPRODUCT(--WEEKDAY(C$3:AG$3,2)&gt;5,--((C24:AG24="DM"))+(C24:AG24="CS1")+((C24:AG24="CS2"))+(C24:AG24="SB1")+(C24:AG24="AE")+(C24:AG24="EM"))</f>
        <v>0</v>
      </c>
      <c r="AS24" s="159"/>
      <c r="AT24" s="159">
        <f>(AP24-AQ24)/2+(AR24-AS24)</f>
        <v>0</v>
      </c>
      <c r="AU24" s="159">
        <f>AH24+AI24+AJ24+AK24+AM24+AN24</f>
        <v>10</v>
      </c>
      <c r="AV24" s="159">
        <f>BF24+BG24+BI24+BD24+BB24+AZ24+BK24</f>
        <v>1</v>
      </c>
      <c r="AW24" s="159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COUNTIF(C24:AG24,"*BRT*")</f>
        <v>1</v>
      </c>
      <c r="AZ24" s="159">
        <f>COUNTIF(D24:AH24,"*$BTP*")</f>
        <v>0</v>
      </c>
      <c r="BA24" s="159" t="e">
        <f>AZ24*('Setting key Duty'!$I$13+'Setting key Duty'!$I$12+'Setting key Duty'!$I$11)</f>
        <v>#VALUE!</v>
      </c>
      <c r="BB24" s="159">
        <f>COUNTIF(D24:AH24,"*$L*")</f>
        <v>0</v>
      </c>
      <c r="BC24" s="159" t="e">
        <f>BB24*('Setting key Duty'!$I$13+'Setting key Duty'!$I$9)</f>
        <v>#VALUE!</v>
      </c>
      <c r="BD24" s="159">
        <f>COUNTIF(D24:AH24,"*$M*")</f>
        <v>0</v>
      </c>
      <c r="BE24" s="159">
        <f>BD24*('Setting key Duty'!$I$8+'Setting key Duty'!$I$9+'Setting key Duty'!$I$12)</f>
        <v>0</v>
      </c>
      <c r="BF24" s="159">
        <f>COUNTIF(D24:AH24,"*$N*")</f>
        <v>0</v>
      </c>
      <c r="BG24" s="159">
        <f>COUNTIF(D24:AH24,"*$PM*")</f>
        <v>0</v>
      </c>
      <c r="BH24" s="159">
        <f>BG24*('Setting key Duty'!$I$9)</f>
        <v>0</v>
      </c>
      <c r="BI24" s="159">
        <f>COUNTIF(D24:AH24,"*$AM*")</f>
        <v>1</v>
      </c>
      <c r="BJ24" s="159">
        <f>BI24*('Setting key Duty'!$I$12+'Setting key Duty'!$I$8)</f>
        <v>0.4375</v>
      </c>
      <c r="BK24" s="159">
        <f>COUNTIF(C24:AH24,"*$FC*")</f>
        <v>0</v>
      </c>
      <c r="BL24" s="159">
        <f>BK24*('Setting key Duty'!$J$11+'Setting key Duty'!$I$8)</f>
        <v>0</v>
      </c>
      <c r="BM24" s="159">
        <f>COUNTIF($C24:$AG24,BM$4)</f>
        <v>0</v>
      </c>
      <c r="BN24" s="159">
        <f>COUNTIF($C24:$AG24,BN$4)</f>
        <v>0</v>
      </c>
      <c r="BO24" s="159">
        <f>COUNTIF($C24:$AG24,BO$4)</f>
        <v>0</v>
      </c>
      <c r="BP24" s="160"/>
    </row>
    <row r="25" ht="19.5" customHeight="1" spans="1:68">
      <c r="A25" s="19"/>
      <c r="B25" s="14" t="s">
        <v>92</v>
      </c>
      <c r="C25" s="186"/>
      <c r="D25" s="186"/>
      <c r="E25" s="186" t="s">
        <v>45</v>
      </c>
      <c r="F25" s="186"/>
      <c r="G25" s="186"/>
      <c r="H25" s="186"/>
      <c r="I25" s="186"/>
      <c r="J25" s="186" t="s">
        <v>45</v>
      </c>
      <c r="K25" s="186"/>
      <c r="L25" s="186" t="s">
        <v>45</v>
      </c>
      <c r="M25" s="186"/>
      <c r="N25" s="186" t="s">
        <v>45</v>
      </c>
      <c r="O25" s="186"/>
      <c r="P25" s="186" t="s">
        <v>45</v>
      </c>
      <c r="Q25" s="186"/>
      <c r="R25" s="186"/>
      <c r="S25" s="186" t="s">
        <v>45</v>
      </c>
      <c r="T25" s="186"/>
      <c r="U25" s="186" t="s">
        <v>44</v>
      </c>
      <c r="V25" s="186"/>
      <c r="W25" s="186"/>
      <c r="X25" s="186" t="s">
        <v>44</v>
      </c>
      <c r="Y25" s="186"/>
      <c r="Z25" s="186" t="s">
        <v>45</v>
      </c>
      <c r="AA25" s="186"/>
      <c r="AB25" s="186" t="s">
        <v>44</v>
      </c>
      <c r="AC25" s="186" t="s">
        <v>50</v>
      </c>
      <c r="AD25" s="186"/>
      <c r="AE25" s="186" t="s">
        <v>50</v>
      </c>
      <c r="AF25" s="186"/>
      <c r="AG25" s="186"/>
      <c r="AH25" s="157">
        <f>COUNTIF($C25:$AG25,AH$4)</f>
        <v>0</v>
      </c>
      <c r="AI25" s="158">
        <f>COUNTIF($C25:$AG25,AI$4)</f>
        <v>3</v>
      </c>
      <c r="AJ25" s="157">
        <f>COUNTIF($C25:$AG25,AJ$4)</f>
        <v>7</v>
      </c>
      <c r="AK25" s="159">
        <f>COUNTIF($C25:$AG25,AK$4)</f>
        <v>2</v>
      </c>
      <c r="AL25" s="159">
        <f>COUNTIF($C25:$AG25,AL$4)</f>
        <v>0</v>
      </c>
      <c r="AM25" s="159">
        <f>COUNTIF($C25:$AG25,AM$4)</f>
        <v>0</v>
      </c>
      <c r="AN25" s="159">
        <f>COUNTIF($C25:$AG25,AN$4)</f>
        <v>0</v>
      </c>
      <c r="AO25" s="159"/>
      <c r="AP25" s="159">
        <f>SUMPRODUCT(--WEEKDAY(C$3:AG$3,2)&lt;6,--((C25:AG25="DM"))+(C25:AG25="CS1")+((C25:AG25="CS2"))+(C25:AG25="SB1")+(C25:AG25="AE")+(C25:AG25="EM"))</f>
        <v>0</v>
      </c>
      <c r="AQ25" s="159"/>
      <c r="AR25" s="159">
        <f>SUMPRODUCT(--WEEKDAY(C$3:AG$3,2)&gt;5,--((C25:AG25="DM"))+(C25:AG25="CS1")+((C25:AG25="CS2"))+(C25:AG25="SB1")+(C25:AG25="AE")+(C25:AG25="EM"))</f>
        <v>0</v>
      </c>
      <c r="AS25" s="159"/>
      <c r="AT25" s="159">
        <f>(AP25-AQ25)/2+(AR25-AS25)</f>
        <v>0</v>
      </c>
      <c r="AU25" s="159">
        <f>AH25+AI25+AJ25+AK25+AM25+AN25</f>
        <v>12</v>
      </c>
      <c r="AV25" s="159">
        <f>BF25+BG25+BI25+BD25+BB25+AZ25+BK25</f>
        <v>0</v>
      </c>
      <c r="AW25" s="159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COUNTIF(C25:AG25,"*BRT*")</f>
        <v>0</v>
      </c>
      <c r="AZ25" s="159">
        <f>COUNTIF(D25:AH25,"*$BTP*")</f>
        <v>0</v>
      </c>
      <c r="BA25" s="159" t="e">
        <f>AZ25*('Setting key Duty'!$I$13+'Setting key Duty'!$I$12+'Setting key Duty'!$I$11)</f>
        <v>#VALUE!</v>
      </c>
      <c r="BB25" s="159">
        <f>COUNTIF(D25:AH25,"*$L*")</f>
        <v>0</v>
      </c>
      <c r="BC25" s="159" t="e">
        <f>BB25*('Setting key Duty'!$I$13+'Setting key Duty'!$I$9)</f>
        <v>#VALUE!</v>
      </c>
      <c r="BD25" s="159">
        <f>COUNTIF(D25:AH25,"*$M*")</f>
        <v>0</v>
      </c>
      <c r="BE25" s="159">
        <f>BD25*('Setting key Duty'!$I$8+'Setting key Duty'!$I$9+'Setting key Duty'!$I$12)</f>
        <v>0</v>
      </c>
      <c r="BF25" s="159">
        <f>COUNTIF(D25:AH25,"*$N*")</f>
        <v>0</v>
      </c>
      <c r="BG25" s="159">
        <f>COUNTIF(D25:AH25,"*$PM*")</f>
        <v>0</v>
      </c>
      <c r="BH25" s="159">
        <f>BG25*('Setting key Duty'!$I$9)</f>
        <v>0</v>
      </c>
      <c r="BI25" s="159">
        <f>COUNTIF(D25:AH25,"*$AM*")</f>
        <v>0</v>
      </c>
      <c r="BJ25" s="159">
        <f>BI25*('Setting key Duty'!$I$12+'Setting key Duty'!$I$8)</f>
        <v>0</v>
      </c>
      <c r="BK25" s="159">
        <f>COUNTIF(C25:AH25,"*$FC*")</f>
        <v>0</v>
      </c>
      <c r="BL25" s="159">
        <f>BK25*('Setting key Duty'!$J$11+'Setting key Duty'!$I$8)</f>
        <v>0</v>
      </c>
      <c r="BM25" s="159">
        <f>COUNTIF($C25:$AG25,BM$4)</f>
        <v>0</v>
      </c>
      <c r="BN25" s="159">
        <f>COUNTIF($C25:$AG25,BN$4)</f>
        <v>0</v>
      </c>
      <c r="BO25" s="159">
        <f>COUNTIF($C25:$AG25,BO$4)</f>
        <v>0</v>
      </c>
      <c r="BP25" s="160"/>
    </row>
    <row r="26" ht="19.5" customHeight="1" spans="1:68">
      <c r="A26" s="19"/>
      <c r="B26" s="14" t="s">
        <v>94</v>
      </c>
      <c r="C26" s="186"/>
      <c r="D26" s="186"/>
      <c r="E26" s="186"/>
      <c r="F26" s="186" t="s">
        <v>837</v>
      </c>
      <c r="G26" s="186"/>
      <c r="H26" s="186" t="s">
        <v>844</v>
      </c>
      <c r="I26" s="186"/>
      <c r="J26" s="186"/>
      <c r="K26" s="186"/>
      <c r="L26" s="186"/>
      <c r="M26" s="186" t="s">
        <v>50</v>
      </c>
      <c r="N26" s="186" t="s">
        <v>845</v>
      </c>
      <c r="O26" s="186"/>
      <c r="P26" s="186" t="s">
        <v>846</v>
      </c>
      <c r="Q26" s="186"/>
      <c r="R26" s="186"/>
      <c r="S26" s="186" t="s">
        <v>847</v>
      </c>
      <c r="T26" s="186" t="s">
        <v>847</v>
      </c>
      <c r="U26" s="186"/>
      <c r="V26" s="186" t="s">
        <v>62</v>
      </c>
      <c r="W26" s="186"/>
      <c r="X26" s="186"/>
      <c r="Y26" s="186" t="s">
        <v>62</v>
      </c>
      <c r="Z26" s="186"/>
      <c r="AA26" s="186" t="s">
        <v>62</v>
      </c>
      <c r="AB26" s="186"/>
      <c r="AC26" s="186" t="s">
        <v>62</v>
      </c>
      <c r="AD26" s="186"/>
      <c r="AE26" s="186" t="s">
        <v>848</v>
      </c>
      <c r="AF26" s="186" t="s">
        <v>848</v>
      </c>
      <c r="AG26" s="186" t="s">
        <v>848</v>
      </c>
      <c r="AH26" s="157">
        <f>COUNTIF($C26:$AG26,AH$4)</f>
        <v>0</v>
      </c>
      <c r="AI26" s="158">
        <f>COUNTIF($C26:$AG26,AI$4)</f>
        <v>0</v>
      </c>
      <c r="AJ26" s="157">
        <f>COUNTIF($C26:$AG26,AJ$4)</f>
        <v>0</v>
      </c>
      <c r="AK26" s="159">
        <f>COUNTIF($C26:$AG26,AK$4)</f>
        <v>1</v>
      </c>
      <c r="AL26" s="159">
        <f>COUNTIF($C26:$AG26,AL$4)</f>
        <v>0</v>
      </c>
      <c r="AM26" s="159">
        <f>COUNTIF($C26:$AG26,AM$4)</f>
        <v>4</v>
      </c>
      <c r="AN26" s="159">
        <f>COUNTIF($C26:$AG26,AN$4)</f>
        <v>0</v>
      </c>
      <c r="AO26" s="159"/>
      <c r="AP26" s="159">
        <f>SUMPRODUCT(--WEEKDAY(C$3:AG$3,2)&lt;6,--((C26:AG26="DM"))+(C26:AG26="CS1")+((C26:AG26="CS2"))+(C26:AG26="SB1")+(C26:AG26="AE")+(C26:AG26="EM"))</f>
        <v>0</v>
      </c>
      <c r="AQ26" s="159"/>
      <c r="AR26" s="159">
        <f>SUMPRODUCT(--WEEKDAY(C$3:AG$3,2)&gt;5,--((C26:AG26="DM"))+(C26:AG26="CS1")+((C26:AG26="CS2"))+(C26:AG26="SB1")+(C26:AG26="AE")+(C26:AG26="EM"))</f>
        <v>0</v>
      </c>
      <c r="AS26" s="159"/>
      <c r="AT26" s="159">
        <f>(AP26-AQ26)/2+(AR26-AS26)</f>
        <v>0</v>
      </c>
      <c r="AU26" s="159">
        <f>AH26+AI26+AJ26+AK26+AM26+AN26</f>
        <v>5</v>
      </c>
      <c r="AV26" s="159">
        <f>BF26+BG26+BI26+BD26+BB26+AZ26+BK26</f>
        <v>9</v>
      </c>
      <c r="AW26" s="159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COUNTIF(C26:AG26,"*BRT*")</f>
        <v>0</v>
      </c>
      <c r="AZ26" s="159">
        <f>COUNTIF(D26:AH26,"*$BTP*")</f>
        <v>1</v>
      </c>
      <c r="BA26" s="159" t="e">
        <f>AZ26*('Setting key Duty'!$I$13+'Setting key Duty'!$I$12+'Setting key Duty'!$I$11)</f>
        <v>#VALUE!</v>
      </c>
      <c r="BB26" s="159">
        <f>COUNTIF(D26:AH26,"*$L*")</f>
        <v>2</v>
      </c>
      <c r="BC26" s="159" t="e">
        <f>BB26*('Setting key Duty'!$I$13+'Setting key Duty'!$I$9)</f>
        <v>#VALUE!</v>
      </c>
      <c r="BD26" s="159">
        <f>COUNTIF(D26:AH26,"*$M*")</f>
        <v>0</v>
      </c>
      <c r="BE26" s="159">
        <f>BD26*('Setting key Duty'!$I$8+'Setting key Duty'!$I$9+'Setting key Duty'!$I$12)</f>
        <v>0</v>
      </c>
      <c r="BF26" s="159">
        <f>COUNTIF(D26:AH26,"*$N*")</f>
        <v>0</v>
      </c>
      <c r="BG26" s="159">
        <f>COUNTIF(D26:AH26,"*$PM*")</f>
        <v>0</v>
      </c>
      <c r="BH26" s="159">
        <f>BG26*('Setting key Duty'!$I$9)</f>
        <v>0</v>
      </c>
      <c r="BI26" s="159">
        <f>COUNTIF(D26:AH26,"*$AM*")</f>
        <v>3</v>
      </c>
      <c r="BJ26" s="159">
        <f>BI26*('Setting key Duty'!$I$12+'Setting key Duty'!$I$8)</f>
        <v>1.3125</v>
      </c>
      <c r="BK26" s="159">
        <f>COUNTIF(C26:AH26,"*$FC*")</f>
        <v>3</v>
      </c>
      <c r="BL26" s="159">
        <f>BK26*('Setting key Duty'!$J$11+'Setting key Duty'!$I$8)</f>
        <v>0.375</v>
      </c>
      <c r="BM26" s="159">
        <f>COUNTIF($C26:$AG26,BM$4)</f>
        <v>0</v>
      </c>
      <c r="BN26" s="159">
        <f>COUNTIF($C26:$AG26,BN$4)</f>
        <v>0</v>
      </c>
      <c r="BO26" s="159">
        <f>COUNTIF($C26:$AG26,BO$4)</f>
        <v>0</v>
      </c>
      <c r="BP26" s="160"/>
    </row>
    <row r="27" ht="19.5" customHeight="1" spans="1:68">
      <c r="A27" s="19"/>
      <c r="B27" s="14" t="s">
        <v>99</v>
      </c>
      <c r="C27" s="186"/>
      <c r="D27" s="186"/>
      <c r="E27" s="186"/>
      <c r="F27" s="615"/>
      <c r="G27" s="186"/>
      <c r="H27" s="186"/>
      <c r="I27" s="186"/>
      <c r="J27" s="186"/>
      <c r="K27" s="186"/>
      <c r="L27" s="186"/>
      <c r="M27" s="186"/>
      <c r="N27" s="186"/>
      <c r="O27" s="186"/>
      <c r="P27" s="186"/>
      <c r="Q27" s="186"/>
      <c r="R27" s="186" t="s">
        <v>62</v>
      </c>
      <c r="S27" s="186"/>
      <c r="T27" s="186" t="s">
        <v>50</v>
      </c>
      <c r="U27" s="186"/>
      <c r="V27" s="186" t="s">
        <v>849</v>
      </c>
      <c r="W27" s="186"/>
      <c r="X27" s="186"/>
      <c r="Y27" s="186"/>
      <c r="Z27" s="186"/>
      <c r="AA27" s="186" t="s">
        <v>50</v>
      </c>
      <c r="AB27" s="186"/>
      <c r="AC27" s="186"/>
      <c r="AD27" s="186" t="s">
        <v>850</v>
      </c>
      <c r="AE27" s="186" t="s">
        <v>850</v>
      </c>
      <c r="AF27" s="186"/>
      <c r="AG27" s="186"/>
      <c r="AH27" s="157">
        <f>COUNTIF($C27:$AG27,AH$4)</f>
        <v>0</v>
      </c>
      <c r="AI27" s="158">
        <f>COUNTIF($C27:$AG27,AI$4)</f>
        <v>0</v>
      </c>
      <c r="AJ27" s="157">
        <f>COUNTIF($C27:$AG27,AJ$4)</f>
        <v>0</v>
      </c>
      <c r="AK27" s="159">
        <f>COUNTIF($C27:$AG27,AK$4)</f>
        <v>2</v>
      </c>
      <c r="AL27" s="159">
        <f>COUNTIF($C27:$AG27,AL$4)</f>
        <v>0</v>
      </c>
      <c r="AM27" s="159">
        <f>COUNTIF($C27:$AG27,AM$4)</f>
        <v>1</v>
      </c>
      <c r="AN27" s="159">
        <f>COUNTIF($C27:$AG27,AN$4)</f>
        <v>0</v>
      </c>
      <c r="AO27" s="159"/>
      <c r="AP27" s="159">
        <f>SUMPRODUCT(--WEEKDAY(C$3:AG$3,2)&lt;6,--((C27:AG27="DM"))+(C27:AG27="CS1")+((C27:AG27="CS2"))+(C27:AG27="SB1")+(C27:AG27="AE")+(C27:AG27="EM"))</f>
        <v>0</v>
      </c>
      <c r="AQ27" s="159"/>
      <c r="AR27" s="159">
        <f>SUMPRODUCT(--WEEKDAY(C$3:AG$3,2)&gt;5,--((C27:AG27="DM"))+(C27:AG27="CS1")+((C27:AG27="CS2"))+(C27:AG27="SB1")+(C27:AG27="AE")+(C27:AG27="EM"))</f>
        <v>0</v>
      </c>
      <c r="AS27" s="159"/>
      <c r="AT27" s="159">
        <f>(AP27-AQ27)/2+(AR27-AS27)</f>
        <v>0</v>
      </c>
      <c r="AU27" s="159">
        <f>AH27+AI27+AJ27+AK27+AM27+AN27</f>
        <v>3</v>
      </c>
      <c r="AV27" s="159">
        <f>BF27+BG27+BI27+BD27+BB27+AZ27+BK27</f>
        <v>3</v>
      </c>
      <c r="AW27" s="159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COUNTIF(C27:AG27,"*BRT*")</f>
        <v>0</v>
      </c>
      <c r="AZ27" s="159">
        <f>COUNTIF(D27:AH27,"*$BTP*")</f>
        <v>0</v>
      </c>
      <c r="BA27" s="159" t="e">
        <f>AZ27*('Setting key Duty'!$I$13+'Setting key Duty'!$I$12+'Setting key Duty'!$I$11)</f>
        <v>#VALUE!</v>
      </c>
      <c r="BB27" s="159">
        <f>COUNTIF(D27:AH27,"*$L*")</f>
        <v>2</v>
      </c>
      <c r="BC27" s="159" t="e">
        <f>BB27*('Setting key Duty'!$I$13+'Setting key Duty'!$I$9)</f>
        <v>#VALUE!</v>
      </c>
      <c r="BD27" s="159">
        <f>COUNTIF(D27:AH27,"*$M*")</f>
        <v>1</v>
      </c>
      <c r="BE27" s="159">
        <f>BD27*('Setting key Duty'!$I$8+'Setting key Duty'!$I$9+'Setting key Duty'!$I$12)</f>
        <v>0.5625</v>
      </c>
      <c r="BF27" s="159">
        <f>COUNTIF(D27:AH27,"*$N*")</f>
        <v>0</v>
      </c>
      <c r="BG27" s="159">
        <f>COUNTIF(D27:AH27,"*$PM*")</f>
        <v>0</v>
      </c>
      <c r="BH27" s="159">
        <f>BG27*('Setting key Duty'!$I$9)</f>
        <v>0</v>
      </c>
      <c r="BI27" s="159">
        <f>COUNTIF(D27:AH27,"*$AM*")</f>
        <v>0</v>
      </c>
      <c r="BJ27" s="159">
        <f>BI27*('Setting key Duty'!$I$12+'Setting key Duty'!$I$8)</f>
        <v>0</v>
      </c>
      <c r="BK27" s="159">
        <f>COUNTIF(C27:AH27,"*$FC*")</f>
        <v>0</v>
      </c>
      <c r="BL27" s="159">
        <f>BK27*('Setting key Duty'!$J$11+'Setting key Duty'!$I$8)</f>
        <v>0</v>
      </c>
      <c r="BM27" s="159">
        <f>COUNTIF($C27:$AG27,BM$4)</f>
        <v>0</v>
      </c>
      <c r="BN27" s="159">
        <f>COUNTIF($C27:$AG27,BN$4)</f>
        <v>0</v>
      </c>
      <c r="BO27" s="159">
        <f>COUNTIF($C27:$AG27,BO$4)</f>
        <v>0</v>
      </c>
      <c r="BP27" s="160"/>
    </row>
    <row r="28" ht="19.5" customHeight="1" spans="1:68">
      <c r="A28" s="19"/>
      <c r="B28" s="14" t="s">
        <v>102</v>
      </c>
      <c r="C28" s="186"/>
      <c r="D28" s="186" t="s">
        <v>50</v>
      </c>
      <c r="E28" s="186"/>
      <c r="F28" s="186" t="s">
        <v>50</v>
      </c>
      <c r="G28" s="186"/>
      <c r="H28" s="186"/>
      <c r="I28" s="186" t="s">
        <v>50</v>
      </c>
      <c r="J28" s="186"/>
      <c r="K28" s="186"/>
      <c r="L28" s="186" t="s">
        <v>50</v>
      </c>
      <c r="M28" s="186"/>
      <c r="N28" s="186"/>
      <c r="O28" s="186"/>
      <c r="P28" s="186"/>
      <c r="Q28" s="186" t="s">
        <v>62</v>
      </c>
      <c r="R28" s="186"/>
      <c r="S28" s="186" t="s">
        <v>851</v>
      </c>
      <c r="T28" s="617"/>
      <c r="U28" s="186" t="s">
        <v>829</v>
      </c>
      <c r="V28" s="186"/>
      <c r="W28" s="186"/>
      <c r="X28" s="186" t="s">
        <v>50</v>
      </c>
      <c r="Y28" s="186"/>
      <c r="Z28" s="186"/>
      <c r="AA28" s="186"/>
      <c r="AB28" s="186" t="s">
        <v>852</v>
      </c>
      <c r="AC28" s="186" t="s">
        <v>852</v>
      </c>
      <c r="AD28" s="186"/>
      <c r="AE28" s="186" t="s">
        <v>834</v>
      </c>
      <c r="AG28" s="186"/>
      <c r="AH28" s="157">
        <f>COUNTIF($C28:$AG28,AH$4)</f>
        <v>0</v>
      </c>
      <c r="AI28" s="158">
        <f>COUNTIF($C28:$AG28,AI$4)</f>
        <v>0</v>
      </c>
      <c r="AJ28" s="157">
        <f>COUNTIF($C28:$AG28,AJ$4)</f>
        <v>0</v>
      </c>
      <c r="AK28" s="159">
        <f>COUNTIF($C28:$AG28,AK$4)</f>
        <v>5</v>
      </c>
      <c r="AL28" s="159">
        <f>COUNTIF($C28:$AG28,AL$4)</f>
        <v>0</v>
      </c>
      <c r="AM28" s="159">
        <f>COUNTIF($C28:$AG28,AM$4)</f>
        <v>1</v>
      </c>
      <c r="AN28" s="159">
        <f>COUNTIF($C28:$AG28,AN$4)</f>
        <v>0</v>
      </c>
      <c r="AO28" s="159"/>
      <c r="AP28" s="159">
        <f>SUMPRODUCT(--WEEKDAY(C$3:AG$3,2)&lt;6,--((C28:AG28="DM"))+(C28:AG28="CS1")+((C28:AG28="CS2"))+(C28:AG28="SB1")+(C28:AG28="AE")+(C28:AG28="EM"))</f>
        <v>0</v>
      </c>
      <c r="AQ28" s="159"/>
      <c r="AR28" s="159">
        <f>SUMPRODUCT(--WEEKDAY(C$3:AG$3,2)&gt;5,--((C28:AG28="DM"))+(C28:AG28="CS1")+((C28:AG28="CS2"))+(C28:AG28="SB1")+(C28:AG28="AE")+(C28:AG28="EM"))</f>
        <v>0</v>
      </c>
      <c r="AS28" s="159"/>
      <c r="AT28" s="159">
        <f>(AP28-AQ28)/2+(AR28-AS28)</f>
        <v>0</v>
      </c>
      <c r="AU28" s="159">
        <f>AH28+AI28+AJ28+AK28+AM28+AN28</f>
        <v>6</v>
      </c>
      <c r="AV28" s="159">
        <f>BF28+BG28+BI28+BD28+BB28+AZ28+BK28</f>
        <v>5</v>
      </c>
      <c r="AW28" s="159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COUNTIF(C28:AG28,"*BRT*")</f>
        <v>0</v>
      </c>
      <c r="AZ28" s="159">
        <f>COUNTIF(D28:AH28,"*$BTP*")</f>
        <v>1</v>
      </c>
      <c r="BA28" s="159" t="e">
        <f>AZ28*('Setting key Duty'!$I$13+'Setting key Duty'!$I$12+'Setting key Duty'!$I$11)</f>
        <v>#VALUE!</v>
      </c>
      <c r="BB28" s="159">
        <f>COUNTIF(D28:AH28,"*$L*")</f>
        <v>0</v>
      </c>
      <c r="BC28" s="159" t="e">
        <f>BB28*('Setting key Duty'!$I$13+'Setting key Duty'!$I$9)</f>
        <v>#VALUE!</v>
      </c>
      <c r="BD28" s="159">
        <f>COUNTIF(D28:AH28,"*$M*")</f>
        <v>0</v>
      </c>
      <c r="BE28" s="159">
        <f>BD28*('Setting key Duty'!$I$8+'Setting key Duty'!$I$9+'Setting key Duty'!$I$12)</f>
        <v>0</v>
      </c>
      <c r="BF28" s="159">
        <f>COUNTIF(D28:AH28,"*$N*")</f>
        <v>0</v>
      </c>
      <c r="BG28" s="159">
        <f>COUNTIF(D28:AH28,"*$PM*")</f>
        <v>0</v>
      </c>
      <c r="BH28" s="159">
        <f>BG28*('Setting key Duty'!$I$9)</f>
        <v>0</v>
      </c>
      <c r="BI28" s="159">
        <f>COUNTIF(D28:AH28,"*$AM*")</f>
        <v>2</v>
      </c>
      <c r="BJ28" s="159">
        <f>BI28*('Setting key Duty'!$I$12+'Setting key Duty'!$I$8)</f>
        <v>0.875</v>
      </c>
      <c r="BK28" s="159">
        <f>COUNTIF(C28:AH28,"*$FC*")</f>
        <v>2</v>
      </c>
      <c r="BL28" s="159">
        <f>BK28*('Setting key Duty'!$J$11+'Setting key Duty'!$I$8)</f>
        <v>0.25</v>
      </c>
      <c r="BM28" s="159">
        <f>COUNTIF($C28:$AG28,BM$4)</f>
        <v>0</v>
      </c>
      <c r="BN28" s="159">
        <f>COUNTIF($C28:$AG28,BN$4)</f>
        <v>0</v>
      </c>
      <c r="BO28" s="159">
        <f>COUNTIF($C28:$AG28,BO$4)</f>
        <v>0</v>
      </c>
      <c r="BP28" s="160"/>
    </row>
    <row r="29" ht="19.5" customHeight="1" spans="1:68">
      <c r="A29" s="19"/>
      <c r="B29" s="14" t="s">
        <v>105</v>
      </c>
      <c r="C29" s="186"/>
      <c r="D29" s="186"/>
      <c r="E29" s="186"/>
      <c r="F29" s="186"/>
      <c r="G29" s="186"/>
      <c r="H29" s="186" t="s">
        <v>50</v>
      </c>
      <c r="I29" s="186"/>
      <c r="J29" s="186"/>
      <c r="K29" s="186"/>
      <c r="L29" s="186"/>
      <c r="M29" s="186" t="s">
        <v>853</v>
      </c>
      <c r="N29" s="186" t="s">
        <v>56</v>
      </c>
      <c r="O29" s="186"/>
      <c r="P29" s="186" t="s">
        <v>62</v>
      </c>
      <c r="Q29" s="186"/>
      <c r="R29" s="186" t="s">
        <v>50</v>
      </c>
      <c r="S29" s="186"/>
      <c r="T29" s="155" t="s">
        <v>62</v>
      </c>
      <c r="U29" s="186"/>
      <c r="V29" s="186" t="s">
        <v>854</v>
      </c>
      <c r="W29" s="186" t="s">
        <v>854</v>
      </c>
      <c r="X29" s="186"/>
      <c r="Y29" s="186"/>
      <c r="Z29" s="186"/>
      <c r="AA29" s="186"/>
      <c r="AD29" s="186" t="s">
        <v>852</v>
      </c>
      <c r="AE29" s="186" t="s">
        <v>852</v>
      </c>
      <c r="AF29" s="186"/>
      <c r="AG29" s="186"/>
      <c r="AH29" s="157">
        <f>COUNTIF($C29:$AG29,AH$4)</f>
        <v>0</v>
      </c>
      <c r="AI29" s="158">
        <f>COUNTIF($C29:$AG29,AI$4)</f>
        <v>0</v>
      </c>
      <c r="AJ29" s="157">
        <f>COUNTIF($C29:$AG29,AJ$4)</f>
        <v>0</v>
      </c>
      <c r="AK29" s="159">
        <f>COUNTIF($C29:$AG29,AK$4)</f>
        <v>2</v>
      </c>
      <c r="AL29" s="159">
        <f>COUNTIF($C29:$AG29,AL$4)</f>
        <v>1</v>
      </c>
      <c r="AM29" s="159">
        <f>COUNTIF($C29:$AG29,AM$4)</f>
        <v>2</v>
      </c>
      <c r="AN29" s="159">
        <f>COUNTIF($C29:$AG29,AN$4)</f>
        <v>0</v>
      </c>
      <c r="AO29" s="159"/>
      <c r="AP29" s="159">
        <f>SUMPRODUCT(--WEEKDAY(C$3:AG$3,2)&lt;6,--((C29:AG29="DM"))+(C29:AG29="CS1")+((C29:AG29="CS2"))+(C29:AG29="SB1")+(C29:AG29="AE")+(C29:AG29="EM"))</f>
        <v>0</v>
      </c>
      <c r="AQ29" s="159"/>
      <c r="AR29" s="159">
        <f>SUMPRODUCT(--WEEKDAY(C$3:AG$3,2)&gt;5,--((C29:AG29="DM"))+(C29:AG29="CS1")+((C29:AG29="CS2"))+(C29:AG29="SB1")+(C29:AG29="AE")+(C29:AG29="EM"))</f>
        <v>0</v>
      </c>
      <c r="AS29" s="159"/>
      <c r="AT29" s="159">
        <f>(AP29-AQ29)/2+(AR29-AS29)</f>
        <v>0</v>
      </c>
      <c r="AU29" s="159">
        <f>AH29+AI29+AJ29+AK29+AM29+AN29</f>
        <v>4</v>
      </c>
      <c r="AV29" s="159">
        <f>BF29+BG29+BI29+BD29+BB29+AZ29+BK29</f>
        <v>5</v>
      </c>
      <c r="AW29" s="159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COUNTIF(C29:AG29,"*BRT*")</f>
        <v>0</v>
      </c>
      <c r="AZ29" s="159">
        <f>COUNTIF(D29:AH29,"*$BTP*")</f>
        <v>0</v>
      </c>
      <c r="BA29" s="159" t="e">
        <f>AZ29*('Setting key Duty'!$I$13+'Setting key Duty'!$I$12+'Setting key Duty'!$I$11)</f>
        <v>#VALUE!</v>
      </c>
      <c r="BB29" s="159">
        <f>COUNTIF(D29:AH29,"*$L*")</f>
        <v>2</v>
      </c>
      <c r="BC29" s="159" t="e">
        <f>BB29*('Setting key Duty'!$I$13+'Setting key Duty'!$I$9)</f>
        <v>#VALUE!</v>
      </c>
      <c r="BD29" s="159">
        <f>COUNTIF(D29:AH29,"*$M*")</f>
        <v>0</v>
      </c>
      <c r="BE29" s="159">
        <f>BD29*('Setting key Duty'!$I$8+'Setting key Duty'!$I$9+'Setting key Duty'!$I$12)</f>
        <v>0</v>
      </c>
      <c r="BF29" s="159">
        <f>COUNTIF(D29:AH29,"*$N*")</f>
        <v>0</v>
      </c>
      <c r="BG29" s="159">
        <f>COUNTIF(D29:AH29,"*$PM*")</f>
        <v>0</v>
      </c>
      <c r="BH29" s="159">
        <f>BG29*('Setting key Duty'!$I$9)</f>
        <v>0</v>
      </c>
      <c r="BI29" s="159">
        <f>COUNTIF(D29:AH29,"*$AM*")</f>
        <v>1</v>
      </c>
      <c r="BJ29" s="159">
        <f>BI29*('Setting key Duty'!$I$12+'Setting key Duty'!$I$8)</f>
        <v>0.4375</v>
      </c>
      <c r="BK29" s="159">
        <f>COUNTIF(C29:AH29,"*$FC*")</f>
        <v>2</v>
      </c>
      <c r="BL29" s="159">
        <f>BK29*('Setting key Duty'!$J$11+'Setting key Duty'!$I$8)</f>
        <v>0.25</v>
      </c>
      <c r="BM29" s="159">
        <f>COUNTIF($C29:$AG29,BM$4)</f>
        <v>0</v>
      </c>
      <c r="BN29" s="159">
        <f>COUNTIF($C29:$AG29,BN$4)</f>
        <v>0</v>
      </c>
      <c r="BO29" s="159">
        <f>COUNTIF($C29:$AG29,BO$4)</f>
        <v>0</v>
      </c>
      <c r="BP29" s="160"/>
    </row>
    <row r="30" ht="19.5" customHeight="1" spans="1:68">
      <c r="A30" s="19"/>
      <c r="B30" s="14" t="s">
        <v>107</v>
      </c>
      <c r="C30" s="186"/>
      <c r="D30" s="186"/>
      <c r="E30" s="186" t="s">
        <v>855</v>
      </c>
      <c r="F30" s="186" t="s">
        <v>855</v>
      </c>
      <c r="G30" s="186"/>
      <c r="H30" s="186" t="s">
        <v>856</v>
      </c>
      <c r="I30" s="186"/>
      <c r="J30" s="186"/>
      <c r="K30" s="186"/>
      <c r="L30" s="186" t="s">
        <v>42</v>
      </c>
      <c r="M30" s="186"/>
      <c r="N30" s="186" t="s">
        <v>857</v>
      </c>
      <c r="O30" s="186" t="s">
        <v>50</v>
      </c>
      <c r="P30" s="186"/>
      <c r="R30" s="186"/>
      <c r="S30" s="186" t="s">
        <v>858</v>
      </c>
      <c r="T30" s="186" t="s">
        <v>858</v>
      </c>
      <c r="U30" s="186" t="s">
        <v>858</v>
      </c>
      <c r="V30" s="186" t="s">
        <v>858</v>
      </c>
      <c r="W30" s="186" t="s">
        <v>858</v>
      </c>
      <c r="X30" s="155"/>
      <c r="Y30" s="186" t="s">
        <v>50</v>
      </c>
      <c r="Z30" s="186"/>
      <c r="AA30" s="186"/>
      <c r="AB30" s="186"/>
      <c r="AC30" s="186"/>
      <c r="AD30" s="186" t="s">
        <v>859</v>
      </c>
      <c r="AE30" s="186"/>
      <c r="AF30" s="186"/>
      <c r="AG30" s="186"/>
      <c r="AH30" s="157">
        <f>COUNTIF($C30:$AG30,AH$4)</f>
        <v>0</v>
      </c>
      <c r="AI30" s="158">
        <f>COUNTIF($C30:$AG30,AI$4)</f>
        <v>0</v>
      </c>
      <c r="AJ30" s="157">
        <f>COUNTIF($C30:$AG30,AJ$4)</f>
        <v>0</v>
      </c>
      <c r="AK30" s="159">
        <f>COUNTIF($C30:$AG30,AK$4)</f>
        <v>2</v>
      </c>
      <c r="AL30" s="159">
        <f>COUNTIF($C30:$AG30,AL$4)</f>
        <v>0</v>
      </c>
      <c r="AM30" s="159">
        <f>COUNTIF($C30:$AG30,AM$4)</f>
        <v>0</v>
      </c>
      <c r="AN30" s="159">
        <f>COUNTIF($C30:$AG30,AN$4)</f>
        <v>0</v>
      </c>
      <c r="AO30" s="159"/>
      <c r="AP30" s="159">
        <f>SUMPRODUCT(--WEEKDAY(C$3:AG$3,2)&lt;6,--((C30:AG30="DM"))+(C30:AG30="CS1")+((C30:AG30="CS2"))+(C30:AG30="SB1")+(C30:AG30="AE")+(C30:AG30="EM"))</f>
        <v>0</v>
      </c>
      <c r="AQ30" s="159"/>
      <c r="AR30" s="159">
        <f>SUMPRODUCT(--WEEKDAY(C$3:AG$3,2)&gt;5,--((C30:AG30="DM"))+(C30:AG30="CS1")+((C30:AG30="CS2"))+(C30:AG30="SB1")+(C30:AG30="AE")+(C30:AG30="EM"))</f>
        <v>0</v>
      </c>
      <c r="AS30" s="159"/>
      <c r="AT30" s="159">
        <f>(AP30-AQ30)/2+(AR30-AS30)</f>
        <v>0</v>
      </c>
      <c r="AU30" s="159">
        <f>AH30+AI30+AJ30+AK30+AM30+AN30</f>
        <v>2</v>
      </c>
      <c r="AV30" s="159">
        <f>BF30+BG30+BI30+BD30+BB30+AZ30+BK30</f>
        <v>9</v>
      </c>
      <c r="AW30" s="159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COUNTIF(C30:AG30,"*BRT*")</f>
        <v>0</v>
      </c>
      <c r="AZ30" s="159">
        <f>COUNTIF(D30:AH30,"*$BTP*")</f>
        <v>0</v>
      </c>
      <c r="BA30" s="159" t="e">
        <f>AZ30*('Setting key Duty'!$I$13+'Setting key Duty'!$I$12+'Setting key Duty'!$I$11)</f>
        <v>#VALUE!</v>
      </c>
      <c r="BB30" s="159">
        <f>COUNTIF(D30:AH30,"*$L*")</f>
        <v>3</v>
      </c>
      <c r="BC30" s="159" t="e">
        <f>BB30*('Setting key Duty'!$I$13+'Setting key Duty'!$I$9)</f>
        <v>#VALUE!</v>
      </c>
      <c r="BD30" s="159">
        <f>COUNTIF(D30:AH30,"*$M*")</f>
        <v>1</v>
      </c>
      <c r="BE30" s="159">
        <f>BD30*('Setting key Duty'!$I$8+'Setting key Duty'!$I$9+'Setting key Duty'!$I$12)</f>
        <v>0.5625</v>
      </c>
      <c r="BF30" s="159">
        <f>COUNTIF(D30:AH30,"*$N*")</f>
        <v>0</v>
      </c>
      <c r="BG30" s="159">
        <f>COUNTIF(D30:AH30,"*$PM*")</f>
        <v>0</v>
      </c>
      <c r="BH30" s="159">
        <f>BG30*('Setting key Duty'!$I$9)</f>
        <v>0</v>
      </c>
      <c r="BI30" s="159">
        <f>COUNTIF(D30:AH30,"*$AM*")</f>
        <v>0</v>
      </c>
      <c r="BJ30" s="159">
        <f>BI30*('Setting key Duty'!$I$12+'Setting key Duty'!$I$8)</f>
        <v>0</v>
      </c>
      <c r="BK30" s="159">
        <f>COUNTIF(C30:AH30,"*$FC*")</f>
        <v>5</v>
      </c>
      <c r="BL30" s="159">
        <f>BK30*('Setting key Duty'!$J$11+'Setting key Duty'!$I$8)</f>
        <v>0.625</v>
      </c>
      <c r="BM30" s="159">
        <f>COUNTIF($C30:$AG30,BM$4)</f>
        <v>0</v>
      </c>
      <c r="BN30" s="159">
        <f>COUNTIF($C30:$AG30,BN$4)</f>
        <v>0</v>
      </c>
      <c r="BO30" s="159">
        <f>COUNTIF($C30:$AG30,BO$4)</f>
        <v>0</v>
      </c>
      <c r="BP30" s="160"/>
    </row>
    <row r="31" ht="19.5" customHeight="1" spans="1:68">
      <c r="A31" s="19"/>
      <c r="B31" s="14" t="s">
        <v>109</v>
      </c>
      <c r="C31" s="186" t="s">
        <v>110</v>
      </c>
      <c r="D31" s="186" t="s">
        <v>110</v>
      </c>
      <c r="E31" s="186" t="s">
        <v>110</v>
      </c>
      <c r="F31" s="186" t="s">
        <v>110</v>
      </c>
      <c r="G31" s="186" t="s">
        <v>110</v>
      </c>
      <c r="H31" s="186" t="s">
        <v>110</v>
      </c>
      <c r="I31" s="186" t="s">
        <v>110</v>
      </c>
      <c r="J31" s="186" t="s">
        <v>110</v>
      </c>
      <c r="K31" s="186" t="s">
        <v>110</v>
      </c>
      <c r="L31" s="186" t="s">
        <v>110</v>
      </c>
      <c r="M31" s="186" t="s">
        <v>110</v>
      </c>
      <c r="N31" s="186" t="s">
        <v>110</v>
      </c>
      <c r="O31" s="186" t="s">
        <v>110</v>
      </c>
      <c r="P31" s="186" t="s">
        <v>110</v>
      </c>
      <c r="Q31" s="186" t="s">
        <v>110</v>
      </c>
      <c r="R31" s="186" t="s">
        <v>110</v>
      </c>
      <c r="S31" s="186" t="s">
        <v>110</v>
      </c>
      <c r="T31" s="186" t="s">
        <v>110</v>
      </c>
      <c r="U31" s="186" t="s">
        <v>110</v>
      </c>
      <c r="V31" s="186" t="s">
        <v>110</v>
      </c>
      <c r="W31" s="186" t="s">
        <v>110</v>
      </c>
      <c r="X31" s="186" t="s">
        <v>110</v>
      </c>
      <c r="Y31" s="186" t="s">
        <v>110</v>
      </c>
      <c r="Z31" s="186" t="s">
        <v>110</v>
      </c>
      <c r="AA31" s="186" t="s">
        <v>110</v>
      </c>
      <c r="AB31" s="186" t="s">
        <v>110</v>
      </c>
      <c r="AC31" s="186" t="s">
        <v>110</v>
      </c>
      <c r="AD31" s="186" t="s">
        <v>110</v>
      </c>
      <c r="AE31" s="186" t="s">
        <v>110</v>
      </c>
      <c r="AF31" s="186" t="s">
        <v>110</v>
      </c>
      <c r="AG31" s="186" t="s">
        <v>110</v>
      </c>
      <c r="AH31" s="157">
        <f>COUNTIF($C31:$AG31,AH$4)</f>
        <v>0</v>
      </c>
      <c r="AI31" s="158">
        <f>COUNTIF($C31:$AG31,AI$4)</f>
        <v>0</v>
      </c>
      <c r="AJ31" s="157">
        <f>COUNTIF($C31:$AG31,AJ$4)</f>
        <v>0</v>
      </c>
      <c r="AK31" s="159">
        <f>COUNTIF($C31:$AG31,AK$4)</f>
        <v>0</v>
      </c>
      <c r="AL31" s="159">
        <f>COUNTIF($C31:$AG31,AL$4)</f>
        <v>0</v>
      </c>
      <c r="AM31" s="159">
        <f>COUNTIF($C31:$AG31,AM$4)</f>
        <v>0</v>
      </c>
      <c r="AN31" s="159">
        <f>COUNTIF($C31:$AG31,AN$4)</f>
        <v>0</v>
      </c>
      <c r="AO31" s="159"/>
      <c r="AP31" s="159">
        <f>SUMPRODUCT(--WEEKDAY(C$3:AG$3,2)&lt;6,--((C31:AG31="DM"))+(C31:AG31="CS1")+((C31:AG31="CS2"))+(C31:AG31="SB1")+(C31:AG31="AE")+(C31:AG31="EM"))</f>
        <v>0</v>
      </c>
      <c r="AQ31" s="159"/>
      <c r="AR31" s="159">
        <f>SUMPRODUCT(--WEEKDAY(C$3:AG$3,2)&gt;5,--((C31:AG31="DM"))+(C31:AG31="CS1")+((C31:AG31="CS2"))+(C31:AG31="SB1")+(C31:AG31="AE")+(C31:AG31="EM"))</f>
        <v>0</v>
      </c>
      <c r="AS31" s="159"/>
      <c r="AT31" s="159">
        <f>(AP31-AQ31)/2+(AR31-AS31)</f>
        <v>0</v>
      </c>
      <c r="AU31" s="159">
        <f>AH31+AI31+AJ31+AK31+AM31+AN31</f>
        <v>0</v>
      </c>
      <c r="AV31" s="159">
        <f>BF31+BG31+BI31+BD31+BB31+AZ31+BK31</f>
        <v>0</v>
      </c>
      <c r="AW31" s="159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COUNTIF(C31:AG31,"*BRT*")</f>
        <v>0</v>
      </c>
      <c r="AZ31" s="159">
        <f>COUNTIF(D31:AH31,"*$BTP*")</f>
        <v>0</v>
      </c>
      <c r="BA31" s="159" t="e">
        <f>AZ31*('Setting key Duty'!$I$13+'Setting key Duty'!$I$12+'Setting key Duty'!$I$11)</f>
        <v>#VALUE!</v>
      </c>
      <c r="BB31" s="159">
        <f>COUNTIF(D31:AH31,"*$L*")</f>
        <v>0</v>
      </c>
      <c r="BC31" s="159" t="e">
        <f>BB31*('Setting key Duty'!$I$13+'Setting key Duty'!$I$9)</f>
        <v>#VALUE!</v>
      </c>
      <c r="BD31" s="159">
        <f>COUNTIF(D31:AH31,"*$M*")</f>
        <v>0</v>
      </c>
      <c r="BE31" s="159">
        <f>BD31*('Setting key Duty'!$I$8+'Setting key Duty'!$I$9+'Setting key Duty'!$I$12)</f>
        <v>0</v>
      </c>
      <c r="BF31" s="159">
        <f>COUNTIF(D31:AH31,"*$N*")</f>
        <v>0</v>
      </c>
      <c r="BG31" s="159">
        <f>COUNTIF(D31:AH31,"*$PM*")</f>
        <v>0</v>
      </c>
      <c r="BH31" s="159">
        <f>BG31*('Setting key Duty'!$I$9)</f>
        <v>0</v>
      </c>
      <c r="BI31" s="159">
        <f>COUNTIF(D31:AH31,"*$AM*")</f>
        <v>0</v>
      </c>
      <c r="BJ31" s="159">
        <f>BI31*('Setting key Duty'!$I$12+'Setting key Duty'!$I$8)</f>
        <v>0</v>
      </c>
      <c r="BK31" s="159">
        <f>COUNTIF(C31:AH31,"*$FC*")</f>
        <v>0</v>
      </c>
      <c r="BL31" s="159">
        <f>BK31*('Setting key Duty'!$J$11+'Setting key Duty'!$I$8)</f>
        <v>0</v>
      </c>
      <c r="BM31" s="159">
        <f>COUNTIF($C31:$AG31,BM$4)</f>
        <v>0</v>
      </c>
      <c r="BN31" s="159">
        <f>COUNTIF($C31:$AG31,BN$4)</f>
        <v>0</v>
      </c>
      <c r="BO31" s="159">
        <f>COUNTIF($C31:$AG31,BO$4)</f>
        <v>0</v>
      </c>
      <c r="BP31" s="160"/>
    </row>
    <row r="32" ht="19.5" customHeight="1" spans="1:68">
      <c r="A32" s="19"/>
      <c r="B32" s="14" t="s">
        <v>111</v>
      </c>
      <c r="C32" s="186" t="s">
        <v>62</v>
      </c>
      <c r="D32" s="186"/>
      <c r="E32" s="186"/>
      <c r="F32" s="186" t="s">
        <v>860</v>
      </c>
      <c r="G32" s="186"/>
      <c r="H32" s="186"/>
      <c r="I32" s="186"/>
      <c r="J32" s="186"/>
      <c r="K32" s="186" t="s">
        <v>62</v>
      </c>
      <c r="L32" s="186"/>
      <c r="M32" s="186" t="s">
        <v>62</v>
      </c>
      <c r="N32" s="186"/>
      <c r="O32" s="186" t="s">
        <v>62</v>
      </c>
      <c r="P32" s="186"/>
      <c r="Q32" s="186" t="s">
        <v>861</v>
      </c>
      <c r="R32" s="186"/>
      <c r="S32" s="186" t="s">
        <v>862</v>
      </c>
      <c r="T32" s="186"/>
      <c r="U32" s="186"/>
      <c r="V32" s="186"/>
      <c r="W32" s="186" t="s">
        <v>829</v>
      </c>
      <c r="X32" s="186"/>
      <c r="Y32" s="186"/>
      <c r="Z32" s="186"/>
      <c r="AA32" s="186"/>
      <c r="AB32" s="186" t="s">
        <v>863</v>
      </c>
      <c r="AC32" s="186"/>
      <c r="AD32" s="186"/>
      <c r="AE32" s="186" t="s">
        <v>864</v>
      </c>
      <c r="AG32" s="155"/>
      <c r="AH32" s="157">
        <f>COUNTIF($C32:$AG32,AH$4)</f>
        <v>0</v>
      </c>
      <c r="AI32" s="158">
        <f>COUNTIF($C32:$AG32,AI$4)</f>
        <v>0</v>
      </c>
      <c r="AJ32" s="157">
        <f>COUNTIF($C32:$AG32,AJ$4)</f>
        <v>0</v>
      </c>
      <c r="AK32" s="159">
        <f>COUNTIF($C32:$AG32,AK$4)</f>
        <v>0</v>
      </c>
      <c r="AL32" s="159">
        <f>COUNTIF($C32:$AG32,AL$4)</f>
        <v>0</v>
      </c>
      <c r="AM32" s="159">
        <f>COUNTIF($C32:$AG32,AM$4)</f>
        <v>4</v>
      </c>
      <c r="AN32" s="159">
        <f>COUNTIF($C32:$AG32,AN$4)</f>
        <v>0</v>
      </c>
      <c r="AO32" s="159"/>
      <c r="AP32" s="159">
        <f>SUMPRODUCT(--WEEKDAY(C$3:AG$3,2)&lt;6,--((C32:AG32="DM"))+(C32:AG32="CS1")+((C32:AG32="CS2"))+(C32:AG32="SB1")+(C32:AG32="AE")+(C32:AG32="EM"))</f>
        <v>0</v>
      </c>
      <c r="AQ32" s="159"/>
      <c r="AR32" s="159">
        <f>SUMPRODUCT(--WEEKDAY(C$3:AG$3,2)&gt;5,--((C32:AG32="DM"))+(C32:AG32="CS1")+((C32:AG32="CS2"))+(C32:AG32="SB1")+(C32:AG32="AE")+(C32:AG32="EM"))</f>
        <v>0</v>
      </c>
      <c r="AS32" s="159"/>
      <c r="AT32" s="159">
        <f>(AP32-AQ32)/2+(AR32-AS32)</f>
        <v>0</v>
      </c>
      <c r="AU32" s="159">
        <f>AH32+AI32+AJ32+AK32+AM32+AN32</f>
        <v>4</v>
      </c>
      <c r="AV32" s="159">
        <f>BF32+BG32+BI32+BD32+BB32+AZ32+BK32</f>
        <v>6</v>
      </c>
      <c r="AW32" s="159" t="e">
        <f>AT32+AX32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COUNTIF(C32:AG32,"*BRT*")</f>
        <v>0</v>
      </c>
      <c r="AZ32" s="159">
        <f>COUNTIF(D32:AH32,"*$BTP*")</f>
        <v>2</v>
      </c>
      <c r="BA32" s="159" t="e">
        <f>AZ32*('Setting key Duty'!$I$13+'Setting key Duty'!$I$12+'Setting key Duty'!$I$11)</f>
        <v>#VALUE!</v>
      </c>
      <c r="BB32" s="159">
        <f>COUNTIF(D32:AH32,"*$L*")</f>
        <v>0</v>
      </c>
      <c r="BC32" s="159" t="e">
        <f>BB32*('Setting key Duty'!$I$13+'Setting key Duty'!$I$9)</f>
        <v>#VALUE!</v>
      </c>
      <c r="BD32" s="159">
        <f>COUNTIF(D32:AH32,"*$M*")</f>
        <v>1</v>
      </c>
      <c r="BE32" s="159">
        <f>BD32*('Setting key Duty'!$I$8+'Setting key Duty'!$I$9+'Setting key Duty'!$I$12)</f>
        <v>0.5625</v>
      </c>
      <c r="BF32" s="159">
        <f>COUNTIF(D32:AH32,"*$N*")</f>
        <v>0</v>
      </c>
      <c r="BG32" s="159">
        <f>COUNTIF(D32:AH32,"*$PM*")</f>
        <v>0</v>
      </c>
      <c r="BH32" s="159">
        <f>BG32*('Setting key Duty'!$I$9)</f>
        <v>0</v>
      </c>
      <c r="BI32" s="159">
        <f>COUNTIF(D32:AH32,"*$AM*")</f>
        <v>3</v>
      </c>
      <c r="BJ32" s="159">
        <f>BI32*('Setting key Duty'!$I$12+'Setting key Duty'!$I$8)</f>
        <v>1.3125</v>
      </c>
      <c r="BK32" s="159">
        <f>COUNTIF(C32:AH32,"*$FC*")</f>
        <v>0</v>
      </c>
      <c r="BL32" s="159">
        <f>BK32*('Setting key Duty'!$J$11+'Setting key Duty'!$I$8)</f>
        <v>0</v>
      </c>
      <c r="BM32" s="159">
        <f>COUNTIF($C32:$AG32,BM$4)</f>
        <v>0</v>
      </c>
      <c r="BN32" s="159">
        <f>COUNTIF($C32:$AG32,BN$4)</f>
        <v>0</v>
      </c>
      <c r="BO32" s="159">
        <f>COUNTIF($C32:$AG32,BO$4)</f>
        <v>0</v>
      </c>
      <c r="BP32" s="160"/>
    </row>
    <row r="33" ht="19.5" customHeight="1" spans="1:68">
      <c r="A33" s="19"/>
      <c r="B33" s="14" t="s">
        <v>117</v>
      </c>
      <c r="C33" s="186"/>
      <c r="D33" s="186"/>
      <c r="E33" s="186" t="s">
        <v>62</v>
      </c>
      <c r="F33" s="186"/>
      <c r="G33" s="186" t="s">
        <v>35</v>
      </c>
      <c r="H33" s="186"/>
      <c r="I33" s="186" t="s">
        <v>861</v>
      </c>
      <c r="J33" s="186" t="s">
        <v>62</v>
      </c>
      <c r="K33" s="186"/>
      <c r="L33" s="186"/>
      <c r="M33" s="186" t="s">
        <v>865</v>
      </c>
      <c r="N33" s="186"/>
      <c r="O33" s="186"/>
      <c r="P33" s="186"/>
      <c r="Q33" s="186" t="s">
        <v>866</v>
      </c>
      <c r="R33" s="186" t="s">
        <v>866</v>
      </c>
      <c r="S33" s="186" t="s">
        <v>866</v>
      </c>
      <c r="T33" s="186" t="s">
        <v>866</v>
      </c>
      <c r="U33" s="186" t="s">
        <v>866</v>
      </c>
      <c r="V33" s="186"/>
      <c r="W33" s="186" t="s">
        <v>62</v>
      </c>
      <c r="X33" s="186"/>
      <c r="Y33" s="186"/>
      <c r="Z33" s="186"/>
      <c r="AA33" s="186" t="s">
        <v>120</v>
      </c>
      <c r="AB33" s="186" t="s">
        <v>62</v>
      </c>
      <c r="AC33" s="186"/>
      <c r="AD33" s="186"/>
      <c r="AE33" s="186" t="s">
        <v>827</v>
      </c>
      <c r="AF33" s="186"/>
      <c r="AG33" s="186" t="s">
        <v>867</v>
      </c>
      <c r="AH33" s="157">
        <f>COUNTIF($C33:$AG33,AH$4)</f>
        <v>0</v>
      </c>
      <c r="AI33" s="158">
        <f>COUNTIF($C33:$AG33,AI$4)</f>
        <v>0</v>
      </c>
      <c r="AJ33" s="157">
        <f>COUNTIF($C33:$AG33,AJ$4)</f>
        <v>0</v>
      </c>
      <c r="AK33" s="159">
        <f>COUNTIF($C33:$AG33,AK$4)</f>
        <v>0</v>
      </c>
      <c r="AL33" s="159">
        <f>COUNTIF($C33:$AG33,AL$4)</f>
        <v>0</v>
      </c>
      <c r="AM33" s="159">
        <f>COUNTIF($C33:$AG33,AM$4)</f>
        <v>4</v>
      </c>
      <c r="AN33" s="159">
        <f>COUNTIF($C33:$AG33,AN$4)</f>
        <v>0</v>
      </c>
      <c r="AO33" s="159"/>
      <c r="AP33" s="159">
        <f>SUMPRODUCT(--WEEKDAY(C$3:AG$3,2)&lt;6,--((C33:AG33="DM"))+(C33:AG33="CS1")+((C33:AG33="CS2"))+(C33:AG33="SB1")+(C33:AG33="AE")+(C33:AG33="EM"))</f>
        <v>0</v>
      </c>
      <c r="AQ33" s="159"/>
      <c r="AR33" s="159">
        <f>SUMPRODUCT(--WEEKDAY(C$3:AG$3,2)&gt;5,--((C33:AG33="DM"))+(C33:AG33="CS1")+((C33:AG33="CS2"))+(C33:AG33="SB1")+(C33:AG33="AE")+(C33:AG33="EM"))</f>
        <v>0</v>
      </c>
      <c r="AS33" s="159"/>
      <c r="AT33" s="159">
        <f>(AP33-AQ33)/2+(AR33-AS33)</f>
        <v>0</v>
      </c>
      <c r="AU33" s="159">
        <f>AH33+AI33+AJ33+AK33+AM33+AN33</f>
        <v>4</v>
      </c>
      <c r="AV33" s="159">
        <f>BF33+BG33+BI33+BD33+BB33+AZ33+BK33</f>
        <v>11</v>
      </c>
      <c r="AW33" s="159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COUNTIF(C33:AG33,"*BRT*")</f>
        <v>1</v>
      </c>
      <c r="AZ33" s="159">
        <f>COUNTIF(D33:AH33,"*$BTP*")</f>
        <v>1</v>
      </c>
      <c r="BA33" s="159" t="e">
        <f>AZ33*('Setting key Duty'!$I$13+'Setting key Duty'!$I$12+'Setting key Duty'!$I$11)</f>
        <v>#VALUE!</v>
      </c>
      <c r="BB33" s="159">
        <f>COUNTIF(D33:AH33,"*$L*")</f>
        <v>2</v>
      </c>
      <c r="BC33" s="159" t="e">
        <f>BB33*('Setting key Duty'!$I$13+'Setting key Duty'!$I$9)</f>
        <v>#VALUE!</v>
      </c>
      <c r="BD33" s="159">
        <f>COUNTIF(D33:AH33,"*$M*")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COUNTIF(D33:AH33,"*$PM*")</f>
        <v>1</v>
      </c>
      <c r="BH33" s="159">
        <f>BG33*('Setting key Duty'!$I$9)</f>
        <v>0.125</v>
      </c>
      <c r="BI33" s="159">
        <f>COUNTIF(D33:AH33,"*$AM*")</f>
        <v>2</v>
      </c>
      <c r="BJ33" s="159">
        <f>BI33*('Setting key Duty'!$I$12+'Setting key Duty'!$I$8)</f>
        <v>0.875</v>
      </c>
      <c r="BK33" s="159">
        <f>COUNTIF(C33:AH33,"*$FC*")</f>
        <v>5</v>
      </c>
      <c r="BL33" s="159">
        <f>BK33*('Setting key Duty'!$J$11+'Setting key Duty'!$I$8)</f>
        <v>0.625</v>
      </c>
      <c r="BM33" s="159">
        <f>COUNTIF($C33:$AG33,BM$4)</f>
        <v>0</v>
      </c>
      <c r="BN33" s="159">
        <f>COUNTIF($C33:$AG33,BN$4)</f>
        <v>0</v>
      </c>
      <c r="BO33" s="159">
        <f>COUNTIF($C33:$AG33,BO$4)</f>
        <v>0</v>
      </c>
      <c r="BP33" s="160"/>
    </row>
    <row r="34" ht="19.5" customHeight="1" spans="1:68">
      <c r="A34" s="19"/>
      <c r="B34" s="14" t="s">
        <v>121</v>
      </c>
      <c r="C34" s="186"/>
      <c r="D34" s="186"/>
      <c r="E34" s="186" t="s">
        <v>868</v>
      </c>
      <c r="F34" s="186" t="s">
        <v>62</v>
      </c>
      <c r="G34" s="186"/>
      <c r="H34" s="186" t="s">
        <v>56</v>
      </c>
      <c r="I34" s="186" t="s">
        <v>856</v>
      </c>
      <c r="J34" s="186"/>
      <c r="K34" s="186"/>
      <c r="L34" s="155" t="s">
        <v>62</v>
      </c>
      <c r="M34" s="186"/>
      <c r="N34" s="186" t="s">
        <v>869</v>
      </c>
      <c r="O34" s="186" t="s">
        <v>837</v>
      </c>
      <c r="P34" s="186"/>
      <c r="Q34" s="186"/>
      <c r="R34" s="186" t="s">
        <v>870</v>
      </c>
      <c r="S34" s="186" t="s">
        <v>870</v>
      </c>
      <c r="T34" s="186" t="s">
        <v>870</v>
      </c>
      <c r="U34" s="186" t="s">
        <v>870</v>
      </c>
      <c r="V34" s="186" t="s">
        <v>870</v>
      </c>
      <c r="W34" s="186"/>
      <c r="X34" s="186" t="s">
        <v>62</v>
      </c>
      <c r="Y34" s="186"/>
      <c r="Z34" s="186"/>
      <c r="AA34" s="186" t="s">
        <v>56</v>
      </c>
      <c r="AB34" s="186"/>
      <c r="AC34" s="186"/>
      <c r="AD34" s="186" t="s">
        <v>871</v>
      </c>
      <c r="AE34" s="186" t="s">
        <v>871</v>
      </c>
      <c r="AF34" s="186"/>
      <c r="AG34" s="186" t="s">
        <v>62</v>
      </c>
      <c r="AH34" s="157">
        <f>COUNTIF($C34:$AG34,AH$4)</f>
        <v>0</v>
      </c>
      <c r="AI34" s="158">
        <f>COUNTIF($C34:$AG34,AI$4)</f>
        <v>0</v>
      </c>
      <c r="AJ34" s="157">
        <f>COUNTIF($C34:$AG34,AJ$4)</f>
        <v>0</v>
      </c>
      <c r="AK34" s="159">
        <f>COUNTIF($C34:$AG34,AK$4)</f>
        <v>0</v>
      </c>
      <c r="AL34" s="159">
        <f>COUNTIF($C34:$AG34,AL$4)</f>
        <v>2</v>
      </c>
      <c r="AM34" s="159">
        <f>COUNTIF($C34:$AG34,AM$4)</f>
        <v>4</v>
      </c>
      <c r="AN34" s="159">
        <f>COUNTIF($C34:$AG34,AN$4)</f>
        <v>0</v>
      </c>
      <c r="AO34" s="159"/>
      <c r="AP34" s="159">
        <f>SUMPRODUCT(--WEEKDAY(C$3:AG$3,2)&lt;6,--((C34:AG34="DM"))+(C34:AG34="CS1")+((C34:AG34="CS2"))+(C34:AG34="SB1")+(C34:AG34="AE")+(C34:AG34="EM"))</f>
        <v>0</v>
      </c>
      <c r="AQ34" s="159"/>
      <c r="AR34" s="159">
        <f>SUMPRODUCT(--WEEKDAY(C$3:AG$3,2)&gt;5,--((C34:AG34="DM"))+(C34:AG34="CS1")+((C34:AG34="CS2"))+(C34:AG34="SB1")+(C34:AG34="AE")+(C34:AG34="EM"))</f>
        <v>0</v>
      </c>
      <c r="AS34" s="159"/>
      <c r="AT34" s="159">
        <f>(AP34-AQ34)/2+(AR34-AS34)</f>
        <v>0</v>
      </c>
      <c r="AU34" s="159">
        <f>AH34+AI34+AJ34+AK34+AM34+AN34</f>
        <v>4</v>
      </c>
      <c r="AV34" s="159">
        <f>BF34+BG34+BI34+BD34+BB34+AZ34+BK34</f>
        <v>11</v>
      </c>
      <c r="AW34" s="159" t="e">
        <f>AT34+AX34</f>
        <v>#VALUE!</v>
      </c>
      <c r="AX34" s="159" t="e">
        <f>(BI34*('Setting key Duty'!$I$8+'Setting key Duty'!$I$12))+(BG34*'Setting key Duty'!$I$9)+(BB34*('Setting key Duty'!$I$13+'Setting key Duty'!$I$9))+(AZ34*('Setting key Duty'!$I$13+'Setting key Duty'!$I$12+'Setting key Duty'!$I$11))+(BD34*('Setting key Duty'!$I$8+'Setting key Duty'!$I$9+'Setting key Duty'!$I$12))</f>
        <v>#VALUE!</v>
      </c>
      <c r="AY34" s="159">
        <f>COUNTIF(C34:AG34,"*BRT*")</f>
        <v>0</v>
      </c>
      <c r="AZ34" s="159">
        <f>COUNTIF(D34:AH34,"*$BTP*")</f>
        <v>0</v>
      </c>
      <c r="BA34" s="159" t="e">
        <f>AZ34*('Setting key Duty'!$I$13+'Setting key Duty'!$I$12+'Setting key Duty'!$I$11)</f>
        <v>#VALUE!</v>
      </c>
      <c r="BB34" s="159">
        <f>COUNTIF(D34:AH34,"*$L*")</f>
        <v>2</v>
      </c>
      <c r="BC34" s="159" t="e">
        <f>BB34*('Setting key Duty'!$I$13+'Setting key Duty'!$I$9)</f>
        <v>#VALUE!</v>
      </c>
      <c r="BD34" s="159">
        <f>COUNTIF(D34:AH34,"*$M*")</f>
        <v>1</v>
      </c>
      <c r="BE34" s="159">
        <f>BD34*('Setting key Duty'!$I$8+'Setting key Duty'!$I$9+'Setting key Duty'!$I$12)</f>
        <v>0.5625</v>
      </c>
      <c r="BF34" s="159">
        <f>COUNTIF(D34:AH34,"*$N*")</f>
        <v>0</v>
      </c>
      <c r="BG34" s="159">
        <f>COUNTIF(D34:AH34,"*$PM*")</f>
        <v>0</v>
      </c>
      <c r="BH34" s="159">
        <f>BG34*('Setting key Duty'!$I$9)</f>
        <v>0</v>
      </c>
      <c r="BI34" s="159">
        <f>COUNTIF(D34:AH34,"*$AM*")</f>
        <v>3</v>
      </c>
      <c r="BJ34" s="159">
        <f>BI34*('Setting key Duty'!$I$12+'Setting key Duty'!$I$8)</f>
        <v>1.3125</v>
      </c>
      <c r="BK34" s="159">
        <f>COUNTIF(C34:AH34,"*$FC*")</f>
        <v>5</v>
      </c>
      <c r="BL34" s="159">
        <f>BK34*('Setting key Duty'!$J$11+'Setting key Duty'!$I$8)</f>
        <v>0.625</v>
      </c>
      <c r="BM34" s="159">
        <f>COUNTIF($C34:$AG34,BM$4)</f>
        <v>0</v>
      </c>
      <c r="BN34" s="159">
        <f>COUNTIF($C34:$AG34,BN$4)</f>
        <v>0</v>
      </c>
      <c r="BO34" s="159">
        <f>COUNTIF($C34:$AG34,BO$4)</f>
        <v>0</v>
      </c>
      <c r="BP34" s="160"/>
    </row>
    <row r="35" ht="19.5" customHeight="1" spans="1:68">
      <c r="A35" s="19"/>
      <c r="B35" s="14" t="s">
        <v>872</v>
      </c>
      <c r="C35" s="186"/>
      <c r="D35" s="186"/>
      <c r="E35" s="186" t="s">
        <v>873</v>
      </c>
      <c r="F35" s="186" t="s">
        <v>873</v>
      </c>
      <c r="G35" s="186"/>
      <c r="H35" s="186"/>
      <c r="I35" s="186" t="s">
        <v>874</v>
      </c>
      <c r="J35" s="186"/>
      <c r="K35" s="186"/>
      <c r="L35" s="186"/>
      <c r="M35" s="186" t="s">
        <v>875</v>
      </c>
      <c r="N35" s="186" t="s">
        <v>62</v>
      </c>
      <c r="O35" s="186"/>
      <c r="P35" s="186"/>
      <c r="Q35" s="186" t="s">
        <v>876</v>
      </c>
      <c r="R35" s="186" t="s">
        <v>876</v>
      </c>
      <c r="S35" s="186" t="s">
        <v>876</v>
      </c>
      <c r="T35" s="186" t="s">
        <v>876</v>
      </c>
      <c r="U35" s="186" t="s">
        <v>876</v>
      </c>
      <c r="V35" s="186"/>
      <c r="W35" s="186"/>
      <c r="X35" s="186"/>
      <c r="Y35" s="186"/>
      <c r="Z35" s="186" t="s">
        <v>62</v>
      </c>
      <c r="AA35" s="186"/>
      <c r="AB35" s="186" t="s">
        <v>183</v>
      </c>
      <c r="AC35" s="186" t="s">
        <v>863</v>
      </c>
      <c r="AD35" s="186"/>
      <c r="AE35" s="186"/>
      <c r="AF35" s="186" t="s">
        <v>62</v>
      </c>
      <c r="AG35" s="186" t="s">
        <v>877</v>
      </c>
      <c r="AH35" s="157">
        <f>COUNTIF($C35:$AG35,AH$4)</f>
        <v>0</v>
      </c>
      <c r="AI35" s="158">
        <f>COUNTIF($C35:$AG35,AI$4)</f>
        <v>0</v>
      </c>
      <c r="AJ35" s="157">
        <f>COUNTIF($C35:$AG35,AJ$4)</f>
        <v>0</v>
      </c>
      <c r="AK35" s="159">
        <f>COUNTIF($C35:$AG35,AK$4)</f>
        <v>0</v>
      </c>
      <c r="AL35" s="159">
        <f>COUNTIF($C35:$AG35,AL$4)</f>
        <v>0</v>
      </c>
      <c r="AM35" s="159">
        <f>COUNTIF($C35:$AG35,AM$4)</f>
        <v>3</v>
      </c>
      <c r="AN35" s="159">
        <f>COUNTIF($C35:$AG35,AN$4)</f>
        <v>0</v>
      </c>
      <c r="AO35" s="159"/>
      <c r="AP35" s="159">
        <f>SUMPRODUCT(--WEEKDAY(C$3:AG$3,2)&lt;6,--((C35:AG35="DM"))+(C35:AG35="CS1")+((C35:AG35="CS2"))+(C35:AG35="SB1")+(C35:AG35="AE")+(C35:AG35="EM"))</f>
        <v>0</v>
      </c>
      <c r="AQ35" s="159"/>
      <c r="AR35" s="159">
        <f>SUMPRODUCT(--WEEKDAY(C$3:AG$3,2)&gt;5,--((C35:AG35="DM"))+(C35:AG35="CS1")+((C35:AG35="CS2"))+(C35:AG35="SB1")+(C35:AG35="AE")+(C35:AG35="EM"))</f>
        <v>0</v>
      </c>
      <c r="AS35" s="159"/>
      <c r="AT35" s="159">
        <f>(AP35-AQ35)/2+(AR35-AS35)</f>
        <v>0</v>
      </c>
      <c r="AU35" s="159">
        <f>AH35+AI35+AJ35+AK35+AM35+AN35</f>
        <v>3</v>
      </c>
      <c r="AV35" s="159">
        <f>BF35+BG35+BI35+BD35+BB35+AZ35+BK35</f>
        <v>12</v>
      </c>
      <c r="AW35" s="159" t="e">
        <f>AT35+AX35</f>
        <v>#VALUE!</v>
      </c>
      <c r="AX35" s="159" t="e">
        <f>(BI35*('Setting key Duty'!$I$8+'Setting key Duty'!$I$12))+(BG35*'Setting key Duty'!$I$9)+(BB35*('Setting key Duty'!$I$13+'Setting key Duty'!$I$9))+(AZ35*('Setting key Duty'!$I$13+'Setting key Duty'!$I$12+'Setting key Duty'!$I$11))+(BD35*('Setting key Duty'!$I$8+'Setting key Duty'!$I$9+'Setting key Duty'!$I$12))</f>
        <v>#VALUE!</v>
      </c>
      <c r="AY35" s="159">
        <f>COUNTIF(C35:AG35,"*BRT*")</f>
        <v>0</v>
      </c>
      <c r="AZ35" s="159">
        <f>COUNTIF(D35:AH35,"*$BTP*")</f>
        <v>1</v>
      </c>
      <c r="BA35" s="159" t="e">
        <f>AZ35*('Setting key Duty'!$I$13+'Setting key Duty'!$I$12+'Setting key Duty'!$I$11)</f>
        <v>#VALUE!</v>
      </c>
      <c r="BB35" s="159">
        <f>COUNTIF(D35:AH35,"*$L*")</f>
        <v>2</v>
      </c>
      <c r="BC35" s="159" t="e">
        <f>BB35*('Setting key Duty'!$I$13+'Setting key Duty'!$I$9)</f>
        <v>#VALUE!</v>
      </c>
      <c r="BD35" s="159">
        <f>COUNTIF(D35:AH35,"*$M*")</f>
        <v>1</v>
      </c>
      <c r="BE35" s="159">
        <f>BD35*('Setting key Duty'!$I$8+'Setting key Duty'!$I$9+'Setting key Duty'!$I$12)</f>
        <v>0.5625</v>
      </c>
      <c r="BF35" s="159">
        <f>COUNTIF(D35:AH35,"*$N*")</f>
        <v>0</v>
      </c>
      <c r="BG35" s="159">
        <f>COUNTIF(D35:AH35,"*$PM*")</f>
        <v>0</v>
      </c>
      <c r="BH35" s="159">
        <f>BG35*('Setting key Duty'!$I$9)</f>
        <v>0</v>
      </c>
      <c r="BI35" s="159">
        <f>COUNTIF(D35:AH35,"*$AM*")</f>
        <v>2</v>
      </c>
      <c r="BJ35" s="159">
        <f>BI35*('Setting key Duty'!$I$12+'Setting key Duty'!$I$8)</f>
        <v>0.875</v>
      </c>
      <c r="BK35" s="159">
        <f>COUNTIF(C35:AH35,"*$FC*")</f>
        <v>6</v>
      </c>
      <c r="BL35" s="159">
        <f>BK35*('Setting key Duty'!$J$11+'Setting key Duty'!$I$8)</f>
        <v>0.75</v>
      </c>
      <c r="BM35" s="159">
        <f>COUNTIF($C35:$AG35,BM$4)</f>
        <v>0</v>
      </c>
      <c r="BN35" s="159">
        <f>COUNTIF($C35:$AG35,BN$4)</f>
        <v>0</v>
      </c>
      <c r="BO35" s="159">
        <f>COUNTIF($C35:$AG35,BO$4)</f>
        <v>0</v>
      </c>
      <c r="BP35" s="160"/>
    </row>
    <row r="36" ht="19.5" customHeight="1" spans="1:68">
      <c r="A36" s="19"/>
      <c r="B36" s="14" t="s">
        <v>878</v>
      </c>
      <c r="C36" s="186"/>
      <c r="D36" s="186"/>
      <c r="E36" s="186"/>
      <c r="F36" s="186" t="s">
        <v>56</v>
      </c>
      <c r="G36" s="186" t="s">
        <v>846</v>
      </c>
      <c r="H36" s="186"/>
      <c r="I36" s="186" t="s">
        <v>35</v>
      </c>
      <c r="J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 t="s">
        <v>56</v>
      </c>
      <c r="V36" s="186"/>
      <c r="W36" s="186"/>
      <c r="X36" s="186"/>
      <c r="Y36" s="186"/>
      <c r="Z36" s="186"/>
      <c r="AA36" s="186"/>
      <c r="AB36" s="186" t="s">
        <v>56</v>
      </c>
      <c r="AC36" s="186"/>
      <c r="AD36" s="186"/>
      <c r="AE36" s="186"/>
      <c r="AF36" s="186"/>
      <c r="AG36" s="186"/>
      <c r="AH36" s="157">
        <f>COUNTIF($C36:$AG36,AH$4)</f>
        <v>0</v>
      </c>
      <c r="AI36" s="158">
        <f>COUNTIF($C36:$AG36,AI$4)</f>
        <v>0</v>
      </c>
      <c r="AJ36" s="157">
        <f>COUNTIF($C36:$AG36,AJ$4)</f>
        <v>0</v>
      </c>
      <c r="AK36" s="159">
        <f>COUNTIF($C36:$AG36,AK$4)</f>
        <v>0</v>
      </c>
      <c r="AL36" s="159">
        <f>COUNTIF($C36:$AG36,AL$4)</f>
        <v>3</v>
      </c>
      <c r="AM36" s="159">
        <f>COUNTIF($C36:$AG36,AM$4)</f>
        <v>0</v>
      </c>
      <c r="AN36" s="159">
        <f>COUNTIF($C36:$AG36,AN$4)</f>
        <v>0</v>
      </c>
      <c r="AO36" s="159"/>
      <c r="AP36" s="159">
        <f>SUMPRODUCT(--WEEKDAY(C$3:AG$3,2)&lt;6,--((C36:AG36="DM"))+(C36:AG36="CS1")+((C36:AG36="CS2"))+(C36:AG36="SB1")+(C36:AG36="AE")+(C36:AG36="EM"))</f>
        <v>0</v>
      </c>
      <c r="AQ36" s="159"/>
      <c r="AR36" s="159">
        <f>SUMPRODUCT(--WEEKDAY(C$3:AG$3,2)&gt;5,--((C36:AG36="DM"))+(C36:AG36="CS1")+((C36:AG36="CS2"))+(C36:AG36="SB1")+(C36:AG36="AE")+(C36:AG36="EM"))</f>
        <v>0</v>
      </c>
      <c r="AS36" s="159"/>
      <c r="AT36" s="159">
        <f>(AP36-AQ36)/2+(AR36-AS36)</f>
        <v>0</v>
      </c>
      <c r="AU36" s="159">
        <f>AH36+AI36+AJ36+AK36+AM36+AN36</f>
        <v>0</v>
      </c>
      <c r="AV36" s="159">
        <f>BF36+BG36+BI36+BD36+BB36+AZ36+BK36</f>
        <v>2</v>
      </c>
      <c r="AW36" s="159" t="e">
        <f>AT36+AX36</f>
        <v>#VALUE!</v>
      </c>
      <c r="AX36" s="159" t="e">
        <f>(BI36*('Setting key Duty'!$I$8+'Setting key Duty'!$I$12))+(BG36*'Setting key Duty'!$I$9)+(BB36*('Setting key Duty'!$I$13+'Setting key Duty'!$I$9))+(AZ36*('Setting key Duty'!$I$13+'Setting key Duty'!$I$12+'Setting key Duty'!$I$11))+(BD36*('Setting key Duty'!$I$8+'Setting key Duty'!$I$9+'Setting key Duty'!$I$12))</f>
        <v>#VALUE!</v>
      </c>
      <c r="AY36" s="159">
        <f>COUNTIF(C36:AG36,"*BRT*")</f>
        <v>0</v>
      </c>
      <c r="AZ36" s="159">
        <f>COUNTIF(D36:AH36,"*$BTP*")</f>
        <v>1</v>
      </c>
      <c r="BA36" s="159" t="e">
        <f>AZ36*('Setting key Duty'!$I$13+'Setting key Duty'!$I$12+'Setting key Duty'!$I$11)</f>
        <v>#VALUE!</v>
      </c>
      <c r="BB36" s="159">
        <f>COUNTIF(D36:AH36,"*$L*")</f>
        <v>0</v>
      </c>
      <c r="BC36" s="159" t="e">
        <f>BB36*('Setting key Duty'!$I$13+'Setting key Duty'!$I$9)</f>
        <v>#VALUE!</v>
      </c>
      <c r="BD36" s="159">
        <f>COUNTIF(D36:AH36,"*$M*")</f>
        <v>0</v>
      </c>
      <c r="BE36" s="159">
        <f>BD36*('Setting key Duty'!$I$8+'Setting key Duty'!$I$9+'Setting key Duty'!$I$12)</f>
        <v>0</v>
      </c>
      <c r="BF36" s="159">
        <f>COUNTIF(D36:AH36,"*$N*")</f>
        <v>0</v>
      </c>
      <c r="BG36" s="159">
        <f>COUNTIF(D36:AH36,"*$PM*")</f>
        <v>0</v>
      </c>
      <c r="BH36" s="159">
        <f>BG36*('Setting key Duty'!$I$9)</f>
        <v>0</v>
      </c>
      <c r="BI36" s="159">
        <f>COUNTIF(D36:AH36,"*$AM*")</f>
        <v>1</v>
      </c>
      <c r="BJ36" s="159">
        <f>BI36*('Setting key Duty'!$I$12+'Setting key Duty'!$I$8)</f>
        <v>0.4375</v>
      </c>
      <c r="BK36" s="159">
        <f>COUNTIF(C36:AH36,"*$FC*")</f>
        <v>0</v>
      </c>
      <c r="BL36" s="159">
        <f>BK36*('Setting key Duty'!$J$11+'Setting key Duty'!$I$8)</f>
        <v>0</v>
      </c>
      <c r="BM36" s="159">
        <f>COUNTIF($C36:$AG36,BM$4)</f>
        <v>0</v>
      </c>
      <c r="BN36" s="159">
        <f>COUNTIF($C36:$AG36,BN$4)</f>
        <v>0</v>
      </c>
      <c r="BO36" s="159">
        <f>COUNTIF($C36:$AG36,BO$4)</f>
        <v>0</v>
      </c>
      <c r="BP36" s="160"/>
    </row>
    <row r="37" ht="19.5" customHeight="1" spans="1:68">
      <c r="A37" s="19"/>
      <c r="B37" s="14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  <c r="AA37" s="186"/>
      <c r="AB37" s="186"/>
      <c r="AC37" s="186"/>
      <c r="AD37" s="186"/>
      <c r="AE37" s="186"/>
      <c r="AF37" s="186"/>
      <c r="AG37" s="186"/>
      <c r="AH37" s="157">
        <f>COUNTIF($C37:$AG37,AH$4)</f>
        <v>0</v>
      </c>
      <c r="AI37" s="158">
        <f>COUNTIF($C37:$AG37,AI$4)</f>
        <v>0</v>
      </c>
      <c r="AJ37" s="157">
        <f>COUNTIF($C37:$AG37,AJ$4)</f>
        <v>0</v>
      </c>
      <c r="AK37" s="159">
        <f>COUNTIF($C37:$AG37,AK$4)</f>
        <v>0</v>
      </c>
      <c r="AL37" s="159">
        <f>COUNTIF($C37:$AG37,AL$4)</f>
        <v>0</v>
      </c>
      <c r="AM37" s="159">
        <f>COUNTIF($C37:$AG37,AM$4)</f>
        <v>0</v>
      </c>
      <c r="AN37" s="159">
        <f>COUNTIF($C37:$AG37,AN$4)</f>
        <v>0</v>
      </c>
      <c r="AO37" s="159"/>
      <c r="AP37" s="159">
        <f>SUMPRODUCT(--WEEKDAY(C$3:AG$3,2)&lt;6,--((C37:AG37="DM"))+(C37:AG37="CS1")+((C37:AG37="CS2"))+(C37:AG37="SB1")+(C37:AG37="AE")+(C37:AG37="EM"))</f>
        <v>0</v>
      </c>
      <c r="AQ37" s="159"/>
      <c r="AR37" s="159">
        <f>SUMPRODUCT(--WEEKDAY(C$3:AG$3,2)&gt;5,--((C37:AG37="DM"))+(C37:AG37="CS1")+((C37:AG37="CS2"))+(C37:AG37="SB1")+(C37:AG37="AE")+(C37:AG37="EM"))</f>
        <v>0</v>
      </c>
      <c r="AS37" s="159"/>
      <c r="AT37" s="159">
        <f>(AP37-AQ37)/2+(AR37-AS37)</f>
        <v>0</v>
      </c>
      <c r="AU37" s="159">
        <f>AH37+AI37+AJ37+AK37+AM37+AN37</f>
        <v>0</v>
      </c>
      <c r="AV37" s="159">
        <f>BF37+BG37+BI37+BD37+BB37+AZ37+BK37</f>
        <v>0</v>
      </c>
      <c r="AW37" s="159" t="e">
        <f>AT37+AX37</f>
        <v>#VALUE!</v>
      </c>
      <c r="AX37" s="159" t="e">
        <f>(BI37*('Setting key Duty'!$I$8+'Setting key Duty'!$I$12))+(BG37*'Setting key Duty'!$I$9)+(BB37*('Setting key Duty'!$I$13+'Setting key Duty'!$I$9))+(AZ37*('Setting key Duty'!$I$13+'Setting key Duty'!$I$12+'Setting key Duty'!$I$11))+(BD37*('Setting key Duty'!$I$8+'Setting key Duty'!$I$9+'Setting key Duty'!$I$12))</f>
        <v>#VALUE!</v>
      </c>
      <c r="AY37" s="159">
        <f>COUNTIF(C37:AG37,"*BRT*")</f>
        <v>0</v>
      </c>
      <c r="AZ37" s="159">
        <f>COUNTIF(D37:AH37,"*$BTP*")</f>
        <v>0</v>
      </c>
      <c r="BA37" s="159" t="e">
        <f>AZ37*('Setting key Duty'!$I$13+'Setting key Duty'!$I$12+'Setting key Duty'!$I$11)</f>
        <v>#VALUE!</v>
      </c>
      <c r="BB37" s="159">
        <f>COUNTIF(D37:AH37,"*$L*")</f>
        <v>0</v>
      </c>
      <c r="BC37" s="159" t="e">
        <f>BB37*('Setting key Duty'!$I$13+'Setting key Duty'!$I$9)</f>
        <v>#VALUE!</v>
      </c>
      <c r="BD37" s="159">
        <f>COUNTIF(D37:AH37,"*$M*")</f>
        <v>0</v>
      </c>
      <c r="BE37" s="159">
        <f>BD37*('Setting key Duty'!$I$8+'Setting key Duty'!$I$9+'Setting key Duty'!$I$12)</f>
        <v>0</v>
      </c>
      <c r="BF37" s="159">
        <f>COUNTIF(D37:AH37,"*$N*")</f>
        <v>0</v>
      </c>
      <c r="BG37" s="159">
        <f>COUNTIF(D37:AH37,"*$PM*")</f>
        <v>0</v>
      </c>
      <c r="BH37" s="159">
        <f>BG37*('Setting key Duty'!$I$9)</f>
        <v>0</v>
      </c>
      <c r="BI37" s="159">
        <f>COUNTIF(D37:AH37,"*$AM*")</f>
        <v>0</v>
      </c>
      <c r="BJ37" s="159">
        <f>BI37*('Setting key Duty'!$I$12+'Setting key Duty'!$I$8)</f>
        <v>0</v>
      </c>
      <c r="BK37" s="159">
        <f>COUNTIF(C37:AH37,"*$FC*")</f>
        <v>0</v>
      </c>
      <c r="BL37" s="159">
        <f>BK37*('Setting key Duty'!$J$11+'Setting key Duty'!$I$8)</f>
        <v>0</v>
      </c>
      <c r="BM37" s="159">
        <f>COUNTIF($C37:$AG37,BM$4)</f>
        <v>0</v>
      </c>
      <c r="BN37" s="159">
        <f>COUNTIF($C37:$AG37,BN$4)</f>
        <v>0</v>
      </c>
      <c r="BO37" s="159">
        <f>COUNTIF($C37:$AG37,BO$4)</f>
        <v>0</v>
      </c>
      <c r="BP37" s="160"/>
    </row>
    <row r="38" ht="19.5" customHeight="1" spans="1:68">
      <c r="A38" s="19"/>
      <c r="B38" s="14"/>
      <c r="C38" s="186"/>
      <c r="D38" s="186"/>
      <c r="E38" s="186"/>
      <c r="F38" s="186"/>
      <c r="G38" s="186"/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  <c r="AA38" s="186"/>
      <c r="AB38" s="186"/>
      <c r="AC38" s="186"/>
      <c r="AD38" s="186"/>
      <c r="AE38" s="186"/>
      <c r="AF38" s="186"/>
      <c r="AG38" s="186"/>
      <c r="AH38" s="157">
        <f>COUNTIF($C38:$AG38,AH$4)</f>
        <v>0</v>
      </c>
      <c r="AI38" s="158">
        <f>COUNTIF($C38:$AG38,AI$4)</f>
        <v>0</v>
      </c>
      <c r="AJ38" s="157">
        <f>COUNTIF($C38:$AG38,AJ$4)</f>
        <v>0</v>
      </c>
      <c r="AK38" s="159">
        <f>COUNTIF($C38:$AG38,AK$4)</f>
        <v>0</v>
      </c>
      <c r="AL38" s="159">
        <f>COUNTIF($C38:$AG38,AL$4)</f>
        <v>0</v>
      </c>
      <c r="AM38" s="159">
        <f>COUNTIF($C38:$AG38,AM$4)</f>
        <v>0</v>
      </c>
      <c r="AN38" s="159">
        <f>COUNTIF($C38:$AG38,AN$4)</f>
        <v>0</v>
      </c>
      <c r="AO38" s="159"/>
      <c r="AP38" s="159">
        <f>SUMPRODUCT(--WEEKDAY(C$3:AG$3,2)&lt;6,--((C38:AG38="DM"))+(C38:AG38="CS1")+((C38:AG38="CS2"))+(C38:AG38="SB1")+(C38:AG38="AE")+(C38:AG38="EM"))</f>
        <v>0</v>
      </c>
      <c r="AQ38" s="159"/>
      <c r="AR38" s="159">
        <f>SUMPRODUCT(--WEEKDAY(C$3:AG$3,2)&gt;5,--((C38:AG38="DM"))+(C38:AG38="CS1")+((C38:AG38="CS2"))+(C38:AG38="SB1")+(C38:AG38="AE")+(C38:AG38="EM"))</f>
        <v>0</v>
      </c>
      <c r="AS38" s="159"/>
      <c r="AT38" s="159">
        <f>(AP38-AQ38)/2+(AR38-AS38)</f>
        <v>0</v>
      </c>
      <c r="AU38" s="159">
        <f>AH38+AI38+AJ38+AK38+AM38+AN38</f>
        <v>0</v>
      </c>
      <c r="AV38" s="159">
        <f>BF38+BG38+BI38+BD38+BB38+AZ38+BK38</f>
        <v>0</v>
      </c>
      <c r="AW38" s="159" t="e">
        <f>AT38+AX38</f>
        <v>#VALUE!</v>
      </c>
      <c r="AX38" s="159" t="e">
        <f>(BI38*('Setting key Duty'!$I$8+'Setting key Duty'!$I$12))+(BG38*'Setting key Duty'!$I$9)+(BB38*('Setting key Duty'!$I$13+'Setting key Duty'!$I$9))+(AZ38*('Setting key Duty'!$I$13+'Setting key Duty'!$I$12+'Setting key Duty'!$I$11))+(BD38*('Setting key Duty'!$I$8+'Setting key Duty'!$I$9+'Setting key Duty'!$I$12))</f>
        <v>#VALUE!</v>
      </c>
      <c r="AY38" s="159">
        <f>COUNTIF(C38:AG38,"*BRT*")</f>
        <v>0</v>
      </c>
      <c r="AZ38" s="159">
        <f>COUNTIF(D38:AH38,"*$BTP*")</f>
        <v>0</v>
      </c>
      <c r="BA38" s="159" t="e">
        <f>AZ38*('Setting key Duty'!$I$13+'Setting key Duty'!$I$12+'Setting key Duty'!$I$11)</f>
        <v>#VALUE!</v>
      </c>
      <c r="BB38" s="159">
        <f>COUNTIF(D38:AH38,"*$L*")</f>
        <v>0</v>
      </c>
      <c r="BC38" s="159" t="e">
        <f>BB38*('Setting key Duty'!$I$13+'Setting key Duty'!$I$9)</f>
        <v>#VALUE!</v>
      </c>
      <c r="BD38" s="159">
        <f>COUNTIF(D38:AH38,"*$M*")</f>
        <v>0</v>
      </c>
      <c r="BE38" s="159">
        <f>BD38*('Setting key Duty'!$I$8+'Setting key Duty'!$I$9+'Setting key Duty'!$I$12)</f>
        <v>0</v>
      </c>
      <c r="BF38" s="159">
        <f>COUNTIF(D38:AH38,"*$N*")</f>
        <v>0</v>
      </c>
      <c r="BG38" s="159">
        <f>COUNTIF(D38:AH38,"*$PM*")</f>
        <v>0</v>
      </c>
      <c r="BH38" s="159">
        <f>BG38*('Setting key Duty'!$I$9)</f>
        <v>0</v>
      </c>
      <c r="BI38" s="159">
        <f>COUNTIF(D38:AH38,"*$AM*")</f>
        <v>0</v>
      </c>
      <c r="BJ38" s="159">
        <f>BI38*('Setting key Duty'!$I$12+'Setting key Duty'!$I$8)</f>
        <v>0</v>
      </c>
      <c r="BK38" s="159">
        <f>COUNTIF(C38:AH38,"*$FC*")</f>
        <v>0</v>
      </c>
      <c r="BL38" s="159">
        <f>BK38*('Setting key Duty'!$J$11+'Setting key Duty'!$I$8)</f>
        <v>0</v>
      </c>
      <c r="BM38" s="159">
        <f>COUNTIF($C38:$AG38,BM$4)</f>
        <v>0</v>
      </c>
      <c r="BN38" s="159">
        <f>COUNTIF($C38:$AG38,BN$4)</f>
        <v>0</v>
      </c>
      <c r="BO38" s="159">
        <f>COUNTIF($C38:$AG38,BO$4)</f>
        <v>0</v>
      </c>
      <c r="BP38" s="160"/>
    </row>
    <row r="39" ht="19.5" customHeight="1" spans="1:68">
      <c r="A39" s="19"/>
      <c r="B39" s="14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57">
        <f>COUNTIF($C39:$AG39,AH$4)</f>
        <v>0</v>
      </c>
      <c r="AI39" s="158">
        <f>COUNTIF($C39:$AG39,AI$4)</f>
        <v>0</v>
      </c>
      <c r="AJ39" s="157">
        <f>COUNTIF($C39:$AG39,AJ$4)</f>
        <v>0</v>
      </c>
      <c r="AK39" s="191">
        <f>COUNTIF($C39:$AG39,AK$4)</f>
        <v>0</v>
      </c>
      <c r="AL39" s="191">
        <f>COUNTIF($C39:$AG39,AL$4)</f>
        <v>0</v>
      </c>
      <c r="AM39" s="191">
        <f>COUNTIF($C39:$AG39,AM$4)</f>
        <v>0</v>
      </c>
      <c r="AN39" s="191">
        <f>COUNTIF($C39:$AG39,AN$4)</f>
        <v>0</v>
      </c>
      <c r="AO39" s="191"/>
      <c r="AP39" s="191">
        <f>SUMPRODUCT(--WEEKDAY(C$3:AG$3,2)&lt;6,--((C39:AG39="DM"))+(C39:AG39="CS1")+((C39:AG39="CS2"))+(C39:AG39="SB1")+(C39:AG39="AE")+(C39:AG39="EM"))</f>
        <v>0</v>
      </c>
      <c r="AQ39" s="191"/>
      <c r="AR39" s="191">
        <f>SUMPRODUCT(--WEEKDAY(C$3:AG$3,2)&gt;5,--((C39:AG39="DM"))+(C39:AG39="CS1")+((C39:AG39="CS2"))+(C39:AG39="SB1")+(C39:AG39="AE")+(C39:AG39="EM"))</f>
        <v>0</v>
      </c>
      <c r="AS39" s="191"/>
      <c r="AT39" s="191">
        <f>(AP39-AQ39)/2+(AR39-AS39)</f>
        <v>0</v>
      </c>
      <c r="AU39" s="191">
        <f>AH39+AI39+AJ39+AK39+AM39+AN39</f>
        <v>0</v>
      </c>
      <c r="AV39" s="159">
        <f>BF39+BG39+BI39+BD39+BB39+AZ39+BK39</f>
        <v>0</v>
      </c>
      <c r="AW39" s="159" t="e">
        <f>AT39+AX39</f>
        <v>#VALUE!</v>
      </c>
      <c r="AX39" s="159" t="e">
        <f>(BI39*('Setting key Duty'!$I$8+'Setting key Duty'!$I$12))+(BG39*'Setting key Duty'!$I$9)+(BB39*('Setting key Duty'!$I$13+'Setting key Duty'!$I$9))+(AZ39*('Setting key Duty'!$I$13+'Setting key Duty'!$I$12+'Setting key Duty'!$I$11))+(BD39*('Setting key Duty'!$I$8+'Setting key Duty'!$I$9+'Setting key Duty'!$I$12))</f>
        <v>#VALUE!</v>
      </c>
      <c r="AY39" s="159">
        <f>COUNTIF(C39:AG39,"*BRT*")</f>
        <v>0</v>
      </c>
      <c r="AZ39" s="159">
        <f>COUNTIF(D39:AH39,"*$BTP*")</f>
        <v>0</v>
      </c>
      <c r="BA39" s="159" t="e">
        <f>AZ39*('Setting key Duty'!$I$13+'Setting key Duty'!$I$12+'Setting key Duty'!$I$11)</f>
        <v>#VALUE!</v>
      </c>
      <c r="BB39" s="159">
        <f>COUNTIF(D39:AH39,"*$L*")</f>
        <v>0</v>
      </c>
      <c r="BC39" s="159" t="e">
        <f>BB39*('Setting key Duty'!$I$13+'Setting key Duty'!$I$9)</f>
        <v>#VALUE!</v>
      </c>
      <c r="BD39" s="159">
        <f>COUNTIF(D39:AH39,"*$M*")</f>
        <v>0</v>
      </c>
      <c r="BE39" s="159">
        <f>BD39*('Setting key Duty'!$I$8+'Setting key Duty'!$I$9+'Setting key Duty'!$I$12)</f>
        <v>0</v>
      </c>
      <c r="BF39" s="159">
        <f>COUNTIF(D39:AH39,"*$N*")</f>
        <v>0</v>
      </c>
      <c r="BG39" s="159">
        <f>COUNTIF(D39:AH39,"*$PM*")</f>
        <v>0</v>
      </c>
      <c r="BH39" s="159">
        <f>BG39*('Setting key Duty'!$I$9)</f>
        <v>0</v>
      </c>
      <c r="BI39" s="159">
        <f>COUNTIF(D39:AH39,"*$AM*")</f>
        <v>0</v>
      </c>
      <c r="BJ39" s="159">
        <f>BI39*('Setting key Duty'!$I$12+'Setting key Duty'!$I$8)</f>
        <v>0</v>
      </c>
      <c r="BK39" s="159">
        <f>COUNTIF(C39:AH39,"*$FC*")</f>
        <v>0</v>
      </c>
      <c r="BL39" s="159">
        <f>BK39*('Setting key Duty'!$J$11+'Setting key Duty'!$I$8)</f>
        <v>0</v>
      </c>
      <c r="BM39" s="191">
        <f>COUNTIF($C39:$AG39,BM$4)</f>
        <v>0</v>
      </c>
      <c r="BN39" s="191">
        <f>COUNTIF($C39:$AG39,BN$4)</f>
        <v>0</v>
      </c>
      <c r="BO39" s="191">
        <f>COUNTIF($C39:$AG39,BO$4)</f>
        <v>0</v>
      </c>
      <c r="BP39" s="193"/>
    </row>
    <row r="40" ht="19.5" customHeight="1" spans="1:68">
      <c r="A40" s="19"/>
      <c r="B40" s="194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7"/>
      <c r="AI40" s="198"/>
      <c r="AJ40" s="197"/>
      <c r="AK40" s="199"/>
      <c r="AL40" s="199"/>
      <c r="AM40" s="199"/>
      <c r="AN40" s="199"/>
      <c r="AO40" s="199"/>
      <c r="AP40" s="199"/>
      <c r="AQ40" s="199"/>
      <c r="AR40" s="199">
        <f>SUMPRODUCT(--WEEKDAY(C$3:AG$3,2)&gt;5,--((C40:AG40="DM"))+(C40:AG40="CS1")+((C40:AG40="CS2"))+(C40:AG40="SB1")+(C40:AG40="AE")+(C40:AG40="EM"))</f>
        <v>0</v>
      </c>
      <c r="AS40" s="199"/>
      <c r="AT40" s="199">
        <f>(AP40-AQ40)/2+(AR40-AS40)</f>
        <v>0</v>
      </c>
      <c r="AU40" s="199"/>
      <c r="AV40" s="199"/>
      <c r="AW40" s="199"/>
      <c r="AX40" s="199"/>
      <c r="AY40" s="199"/>
      <c r="AZ40" s="199"/>
      <c r="BA40" s="199"/>
      <c r="BB40" s="199"/>
      <c r="BC40" s="199"/>
      <c r="BD40" s="199"/>
      <c r="BE40" s="199"/>
      <c r="BF40" s="199"/>
      <c r="BG40" s="199"/>
      <c r="BH40" s="199"/>
      <c r="BI40" s="199"/>
      <c r="BJ40" s="199"/>
      <c r="BK40" s="199"/>
      <c r="BL40" s="199"/>
      <c r="BM40" s="199"/>
      <c r="BN40" s="199"/>
      <c r="BO40" s="199"/>
      <c r="BP40" s="201"/>
    </row>
    <row r="41" ht="19.5" customHeight="1" spans="1:68">
      <c r="A41" s="19"/>
      <c r="B41" s="202" t="s">
        <v>48</v>
      </c>
      <c r="C41" s="203" t="str">
        <f>VLOOKUP("DM",C4:C39,1,FALSE)</f>
        <v>DM</v>
      </c>
      <c r="D41" s="203" t="str">
        <f>VLOOKUP("DM",D4:D39,1,FALSE)</f>
        <v>DM</v>
      </c>
      <c r="E41" s="203" t="str">
        <f>VLOOKUP("DM",E4:E39,1,FALSE)</f>
        <v>DM</v>
      </c>
      <c r="F41" s="203" t="str">
        <f>VLOOKUP("DM",F4:F39,1,FALSE)</f>
        <v>DM</v>
      </c>
      <c r="G41" s="203" t="str">
        <f>VLOOKUP("DM",G4:G39,1,FALSE)</f>
        <v>DM</v>
      </c>
      <c r="H41" s="203" t="str">
        <f>VLOOKUP("DM",H4:H39,1,FALSE)</f>
        <v>DM</v>
      </c>
      <c r="I41" s="203" t="str">
        <f>VLOOKUP("DM",I4:I39,1,FALSE)</f>
        <v>DM</v>
      </c>
      <c r="J41" s="203" t="str">
        <f>VLOOKUP("DM",J4:J39,1,FALSE)</f>
        <v>DM</v>
      </c>
      <c r="K41" s="203" t="str">
        <f>VLOOKUP("DM",K4:K39,1,FALSE)</f>
        <v>DM</v>
      </c>
      <c r="L41" s="203" t="str">
        <f>VLOOKUP("DM",L4:L39,1,FALSE)</f>
        <v>DM</v>
      </c>
      <c r="M41" s="203" t="str">
        <f>VLOOKUP("DM",M4:M39,1,FALSE)</f>
        <v>DM</v>
      </c>
      <c r="N41" s="203" t="str">
        <f>VLOOKUP("DM",N4:N39,1,FALSE)</f>
        <v>DM</v>
      </c>
      <c r="O41" s="203" t="str">
        <f>VLOOKUP("DM",O4:O39,1,FALSE)</f>
        <v>DM</v>
      </c>
      <c r="P41" s="203" t="str">
        <f>VLOOKUP("DM",P4:P39,1,FALSE)</f>
        <v>DM</v>
      </c>
      <c r="Q41" s="203" t="str">
        <f>VLOOKUP("DM",Q4:Q39,1,FALSE)</f>
        <v>DM</v>
      </c>
      <c r="R41" s="203" t="str">
        <f>VLOOKUP("DM",R4:R39,1,FALSE)</f>
        <v>DM</v>
      </c>
      <c r="S41" s="203" t="str">
        <f>VLOOKUP("DM",S4:S39,1,FALSE)</f>
        <v>DM</v>
      </c>
      <c r="T41" s="203" t="str">
        <f>VLOOKUP("DM",T4:T39,1,FALSE)</f>
        <v>DM</v>
      </c>
      <c r="U41" s="203" t="str">
        <f>VLOOKUP("DM",U4:U39,1,FALSE)</f>
        <v>DM</v>
      </c>
      <c r="V41" s="203" t="str">
        <f>VLOOKUP("DM",V4:V39,1,FALSE)</f>
        <v>DM</v>
      </c>
      <c r="W41" s="203" t="str">
        <f>VLOOKUP("DM",W4:W39,1,FALSE)</f>
        <v>DM</v>
      </c>
      <c r="X41" s="203" t="str">
        <f>VLOOKUP("DM",X4:X39,1,FALSE)</f>
        <v>DM</v>
      </c>
      <c r="Y41" s="203" t="str">
        <f>VLOOKUP("DM",Y4:Y39,1,FALSE)</f>
        <v>DM</v>
      </c>
      <c r="Z41" s="203" t="str">
        <f>VLOOKUP("DM",Z4:Z39,1,FALSE)</f>
        <v>DM</v>
      </c>
      <c r="AA41" s="203" t="str">
        <f>VLOOKUP("DM",AA4:AA39,1,FALSE)</f>
        <v>DM</v>
      </c>
      <c r="AB41" s="203" t="str">
        <f>VLOOKUP("DM",AB4:AB39,1,FALSE)</f>
        <v>DM</v>
      </c>
      <c r="AC41" s="203" t="str">
        <f>VLOOKUP("DM",AC4:AC39,1,FALSE)</f>
        <v>DM</v>
      </c>
      <c r="AD41" s="203" t="str">
        <f>VLOOKUP("DM",AD4:AD39,1,FALSE)</f>
        <v>DM</v>
      </c>
      <c r="AE41" s="203" t="str">
        <f>VLOOKUP("DM",AE4:AE39,1,FALSE)</f>
        <v>DM</v>
      </c>
      <c r="AF41" s="203" t="str">
        <f>VLOOKUP("DM",AF4:AF39,1,FALSE)</f>
        <v>DM</v>
      </c>
      <c r="AG41" s="203" t="str">
        <f>VLOOKUP("DM",AG4:AG39,1,FALSE)</f>
        <v>DM</v>
      </c>
      <c r="AH41" s="157"/>
      <c r="AI41" s="158"/>
      <c r="AJ41" s="157"/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0"/>
    </row>
    <row r="42" ht="19.5" customHeight="1" spans="1:68">
      <c r="A42" s="19"/>
      <c r="B42" s="204" t="s">
        <v>44</v>
      </c>
      <c r="C42" s="203" t="str">
        <f>VLOOKUP("CS1",C8:C39,1,FALSE)</f>
        <v>CS1</v>
      </c>
      <c r="D42" s="203" t="str">
        <f>VLOOKUP("CS1",D8:D39,1,FALSE)</f>
        <v>CS1</v>
      </c>
      <c r="E42" s="203" t="str">
        <f>VLOOKUP("CS1",E8:E39,1,FALSE)</f>
        <v>CS1</v>
      </c>
      <c r="F42" s="203" t="str">
        <f>VLOOKUP("CS1",F8:F39,1,FALSE)</f>
        <v>CS1</v>
      </c>
      <c r="G42" s="203" t="str">
        <f>VLOOKUP("CS1",G8:G39,1,FALSE)</f>
        <v>CS1</v>
      </c>
      <c r="H42" s="203" t="str">
        <f>VLOOKUP("CS1",H8:H39,1,FALSE)</f>
        <v>CS1</v>
      </c>
      <c r="I42" s="203" t="str">
        <f>VLOOKUP("CS1",I8:I39,1,FALSE)</f>
        <v>CS1</v>
      </c>
      <c r="J42" s="203" t="str">
        <f>VLOOKUP("CS1",J8:J39,1,FALSE)</f>
        <v>CS1</v>
      </c>
      <c r="K42" s="203" t="str">
        <f>VLOOKUP("CS1",K8:K39,1,FALSE)</f>
        <v>CS1</v>
      </c>
      <c r="L42" s="203" t="str">
        <f>VLOOKUP("CS1",L8:L39,1,FALSE)</f>
        <v>CS1</v>
      </c>
      <c r="M42" s="203" t="str">
        <f>VLOOKUP("CS1",M8:M39,1,FALSE)</f>
        <v>CS1</v>
      </c>
      <c r="N42" s="203" t="str">
        <f>VLOOKUP("CS1",N8:N39,1,FALSE)</f>
        <v>CS1</v>
      </c>
      <c r="O42" s="203" t="str">
        <f>VLOOKUP("CS1",O8:O39,1,FALSE)</f>
        <v>CS1</v>
      </c>
      <c r="P42" s="203" t="str">
        <f>VLOOKUP("CS1",P8:P39,1,FALSE)</f>
        <v>CS1</v>
      </c>
      <c r="Q42" s="203" t="str">
        <f>VLOOKUP("CS1",Q8:Q39,1,FALSE)</f>
        <v>CS1</v>
      </c>
      <c r="R42" s="203" t="str">
        <f>VLOOKUP("CS1",R8:R39,1,FALSE)</f>
        <v>CS1</v>
      </c>
      <c r="S42" s="203" t="str">
        <f>VLOOKUP("CS1",S8:S39,1,FALSE)</f>
        <v>CS1</v>
      </c>
      <c r="T42" s="203" t="str">
        <f>VLOOKUP("CS1",T8:T39,1,FALSE)</f>
        <v>CS1</v>
      </c>
      <c r="U42" s="203" t="str">
        <f>VLOOKUP("CS1",U8:U39,1,FALSE)</f>
        <v>CS1</v>
      </c>
      <c r="V42" s="203" t="str">
        <f>VLOOKUP("CS1",V8:V39,1,FALSE)</f>
        <v>CS1</v>
      </c>
      <c r="W42" s="203" t="str">
        <f>VLOOKUP("CS1",W8:W39,1,FALSE)</f>
        <v>CS1</v>
      </c>
      <c r="X42" s="203" t="str">
        <f>VLOOKUP("CS1",X8:X39,1,FALSE)</f>
        <v>CS1</v>
      </c>
      <c r="Y42" s="203" t="str">
        <f>VLOOKUP("CS1",Y8:Y39,1,FALSE)</f>
        <v>CS1</v>
      </c>
      <c r="Z42" s="203" t="str">
        <f>VLOOKUP("CS1",Z8:Z39,1,FALSE)</f>
        <v>CS1</v>
      </c>
      <c r="AA42" s="203" t="str">
        <f>VLOOKUP("CS1",AA8:AA39,1,FALSE)</f>
        <v>CS1</v>
      </c>
      <c r="AB42" s="203" t="str">
        <f>VLOOKUP("CS1",AB8:AB39,1,FALSE)</f>
        <v>CS1</v>
      </c>
      <c r="AC42" s="203" t="str">
        <f>VLOOKUP("CS1",AC8:AC39,1,FALSE)</f>
        <v>CS1</v>
      </c>
      <c r="AD42" s="203" t="str">
        <f>VLOOKUP("CS1",AD8:AD39,1,FALSE)</f>
        <v>CS1</v>
      </c>
      <c r="AE42" s="203" t="str">
        <f>VLOOKUP("CS1",AE8:AE39,1,FALSE)</f>
        <v>CS1</v>
      </c>
      <c r="AF42" s="203" t="str">
        <f>VLOOKUP("CS1",AF8:AF39,1,FALSE)</f>
        <v>CS1</v>
      </c>
      <c r="AG42" s="203" t="str">
        <f>VLOOKUP("CS1",AG8:AG39,1,FALSE)</f>
        <v>CS1</v>
      </c>
      <c r="AH42" s="157"/>
      <c r="AI42" s="158"/>
      <c r="AJ42" s="157"/>
      <c r="AK42" s="159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60"/>
    </row>
    <row r="43" ht="19.5" customHeight="1" spans="1:68">
      <c r="A43" s="19"/>
      <c r="B43" s="205" t="s">
        <v>45</v>
      </c>
      <c r="C43" s="203" t="str">
        <f>VLOOKUP("CS2",C8:C39,1,FALSE)</f>
        <v>CS2</v>
      </c>
      <c r="D43" s="203" t="str">
        <f>VLOOKUP("CS2",D8:D39,1,FALSE)</f>
        <v>CS2</v>
      </c>
      <c r="E43" s="203" t="str">
        <f>VLOOKUP("CS2",E8:E39,1,FALSE)</f>
        <v>CS2</v>
      </c>
      <c r="F43" s="203" t="str">
        <f>VLOOKUP("CS2",F8:F39,1,FALSE)</f>
        <v>CS2</v>
      </c>
      <c r="G43" s="203" t="str">
        <f>VLOOKUP("CS2",G8:G39,1,FALSE)</f>
        <v>CS2</v>
      </c>
      <c r="H43" s="203" t="str">
        <f>VLOOKUP("CS2",H8:H39,1,FALSE)</f>
        <v>CS2</v>
      </c>
      <c r="I43" s="203" t="str">
        <f>VLOOKUP("CS2",I8:I39,1,FALSE)</f>
        <v>CS2</v>
      </c>
      <c r="J43" s="203" t="str">
        <f>VLOOKUP("CS2",J8:J39,1,FALSE)</f>
        <v>CS2</v>
      </c>
      <c r="K43" s="203" t="str">
        <f>VLOOKUP("CS2",K8:K39,1,FALSE)</f>
        <v>CS2</v>
      </c>
      <c r="L43" s="203" t="str">
        <f>VLOOKUP("CS2",L8:L39,1,FALSE)</f>
        <v>CS2</v>
      </c>
      <c r="M43" s="203" t="str">
        <f>VLOOKUP("CS2",M8:M39,1,FALSE)</f>
        <v>CS2</v>
      </c>
      <c r="N43" s="203" t="str">
        <f>VLOOKUP("CS2",N8:N39,1,FALSE)</f>
        <v>CS2</v>
      </c>
      <c r="O43" s="203" t="str">
        <f>VLOOKUP("CS2",O8:O39,1,FALSE)</f>
        <v>CS2</v>
      </c>
      <c r="P43" s="203" t="str">
        <f>VLOOKUP("CS2",P8:P39,1,FALSE)</f>
        <v>CS2</v>
      </c>
      <c r="Q43" s="203" t="str">
        <f>VLOOKUP("CS2",Q8:Q39,1,FALSE)</f>
        <v>CS2</v>
      </c>
      <c r="R43" s="203" t="str">
        <f>VLOOKUP("CS2",R8:R39,1,FALSE)</f>
        <v>CS2</v>
      </c>
      <c r="S43" s="203" t="str">
        <f>VLOOKUP("CS2",S8:S39,1,FALSE)</f>
        <v>CS2</v>
      </c>
      <c r="T43" s="203" t="str">
        <f>VLOOKUP("CS2",T8:T39,1,FALSE)</f>
        <v>CS2</v>
      </c>
      <c r="U43" s="203" t="str">
        <f>VLOOKUP("CS2",U8:U39,1,FALSE)</f>
        <v>CS2</v>
      </c>
      <c r="V43" s="203" t="str">
        <f>VLOOKUP("CS2",V8:V39,1,FALSE)</f>
        <v>CS2</v>
      </c>
      <c r="W43" s="203" t="str">
        <f>VLOOKUP("CS2",W8:W39,1,FALSE)</f>
        <v>CS2</v>
      </c>
      <c r="X43" s="203" t="str">
        <f>VLOOKUP("CS2",X8:X39,1,FALSE)</f>
        <v>CS2</v>
      </c>
      <c r="Y43" s="203" t="str">
        <f>VLOOKUP("CS2",Y8:Y39,1,FALSE)</f>
        <v>CS2</v>
      </c>
      <c r="Z43" s="203" t="str">
        <f>VLOOKUP("CS2",Z8:Z39,1,FALSE)</f>
        <v>CS2</v>
      </c>
      <c r="AA43" s="203" t="str">
        <f>VLOOKUP("CS2",AA8:AA39,1,FALSE)</f>
        <v>CS2</v>
      </c>
      <c r="AB43" s="203" t="str">
        <f>VLOOKUP("CS2",AB8:AB39,1,FALSE)</f>
        <v>CS2</v>
      </c>
      <c r="AC43" s="203" t="str">
        <f>VLOOKUP("CS2",AC8:AC39,1,FALSE)</f>
        <v>CS2</v>
      </c>
      <c r="AD43" s="203" t="str">
        <f>VLOOKUP("CS2",AD8:AD39,1,FALSE)</f>
        <v>CS2</v>
      </c>
      <c r="AE43" s="203" t="str">
        <f>VLOOKUP("CS2",AE8:AE39,1,FALSE)</f>
        <v>CS2</v>
      </c>
      <c r="AF43" s="203" t="str">
        <f>VLOOKUP("CS2",AF8:AF39,1,FALSE)</f>
        <v>CS2</v>
      </c>
      <c r="AG43" s="203" t="str">
        <f>VLOOKUP("CS2",AG8:AG39,1,FALSE)</f>
        <v>CS2</v>
      </c>
      <c r="AH43" s="157"/>
      <c r="AI43" s="158"/>
      <c r="AJ43" s="157"/>
      <c r="AK43" s="159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60"/>
    </row>
    <row r="44" ht="19.5" customHeight="1" spans="1:68">
      <c r="A44" s="19"/>
      <c r="B44" s="206" t="s">
        <v>50</v>
      </c>
      <c r="C44" s="203" t="str">
        <f>VLOOKUP("SB1",C8:C39,1,FALSE)</f>
        <v>SB1</v>
      </c>
      <c r="D44" s="203" t="str">
        <f>VLOOKUP("SB1",D8:D39,1,FALSE)</f>
        <v>SB1</v>
      </c>
      <c r="E44" s="203" t="str">
        <f>VLOOKUP("SB1",E8:E39,1,FALSE)</f>
        <v>SB1</v>
      </c>
      <c r="F44" s="203" t="str">
        <f>VLOOKUP("SB1",F8:F39,1,FALSE)</f>
        <v>SB1</v>
      </c>
      <c r="G44" s="203" t="str">
        <f>VLOOKUP("SB1",G8:G39,1,FALSE)</f>
        <v>SB1</v>
      </c>
      <c r="H44" s="203" t="str">
        <f>VLOOKUP("SB1",H8:H39,1,FALSE)</f>
        <v>SB1</v>
      </c>
      <c r="I44" s="203" t="str">
        <f>VLOOKUP("SB1",I8:I39,1,FALSE)</f>
        <v>SB1</v>
      </c>
      <c r="J44" s="203" t="str">
        <f>VLOOKUP("SB1",J8:J39,1,FALSE)</f>
        <v>SB1</v>
      </c>
      <c r="K44" s="203" t="str">
        <f>VLOOKUP("SB1",K8:K39,1,FALSE)</f>
        <v>SB1</v>
      </c>
      <c r="L44" s="203" t="str">
        <f>VLOOKUP("SB1",L8:L39,1,FALSE)</f>
        <v>SB1</v>
      </c>
      <c r="M44" s="203" t="str">
        <f>VLOOKUP("SB1",M8:M39,1,FALSE)</f>
        <v>SB1</v>
      </c>
      <c r="N44" s="203" t="str">
        <f>VLOOKUP("SB1",N8:N39,1,FALSE)</f>
        <v>SB1</v>
      </c>
      <c r="O44" s="203" t="str">
        <f>VLOOKUP("SB1",O8:O39,1,FALSE)</f>
        <v>SB1</v>
      </c>
      <c r="P44" s="203" t="str">
        <f>VLOOKUP("SB1",P8:P39,1,FALSE)</f>
        <v>SB1</v>
      </c>
      <c r="Q44" s="203" t="str">
        <f>VLOOKUP("SB1",Q8:Q39,1,FALSE)</f>
        <v>SB1</v>
      </c>
      <c r="R44" s="203" t="str">
        <f>VLOOKUP("SB1",R8:R39,1,FALSE)</f>
        <v>SB1</v>
      </c>
      <c r="S44" s="203" t="str">
        <f>VLOOKUP("SB1",S8:S39,1,FALSE)</f>
        <v>SB1</v>
      </c>
      <c r="T44" s="203" t="str">
        <f>VLOOKUP("SB1",T8:T39,1,FALSE)</f>
        <v>SB1</v>
      </c>
      <c r="U44" s="203" t="str">
        <f>VLOOKUP("SB1",U8:U39,1,FALSE)</f>
        <v>SB1</v>
      </c>
      <c r="V44" s="203" t="str">
        <f>VLOOKUP("SB1",V8:V39,1,FALSE)</f>
        <v>SB1</v>
      </c>
      <c r="W44" s="203" t="str">
        <f>VLOOKUP("SB1",W8:W39,1,FALSE)</f>
        <v>SB1</v>
      </c>
      <c r="X44" s="203" t="str">
        <f>VLOOKUP("SB1",X8:X39,1,FALSE)</f>
        <v>SB1</v>
      </c>
      <c r="Y44" s="203" t="str">
        <f>VLOOKUP("SB1",Y8:Y39,1,FALSE)</f>
        <v>SB1</v>
      </c>
      <c r="Z44" s="203" t="str">
        <f>VLOOKUP("SB1",Z8:Z39,1,FALSE)</f>
        <v>SB1</v>
      </c>
      <c r="AA44" s="203" t="str">
        <f>VLOOKUP("SB1",AA8:AA39,1,FALSE)</f>
        <v>SB1</v>
      </c>
      <c r="AB44" s="203" t="str">
        <f>VLOOKUP("SB1",AB8:AB39,1,FALSE)</f>
        <v>SB1</v>
      </c>
      <c r="AC44" s="203" t="str">
        <f>VLOOKUP("SB1",AC8:AC39,1,FALSE)</f>
        <v>SB1</v>
      </c>
      <c r="AD44" s="203" t="str">
        <f>VLOOKUP("SB1",AD8:AD39,1,FALSE)</f>
        <v>SB1</v>
      </c>
      <c r="AE44" s="203" t="str">
        <f>VLOOKUP("SB1",AE8:AE39,1,FALSE)</f>
        <v>SB1</v>
      </c>
      <c r="AF44" s="203" t="str">
        <f>VLOOKUP("SB1",AF8:AF39,1,FALSE)</f>
        <v>SB1</v>
      </c>
      <c r="AG44" s="203" t="str">
        <f>VLOOKUP("SB1",AG8:AG39,1,FALSE)</f>
        <v>SB1</v>
      </c>
      <c r="AH44" s="157"/>
      <c r="AI44" s="158"/>
      <c r="AJ44" s="157"/>
      <c r="AK44" s="159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60"/>
    </row>
    <row r="45" ht="19.5" customHeight="1" spans="1:68">
      <c r="A45" s="19"/>
      <c r="B45" s="207" t="s">
        <v>56</v>
      </c>
      <c r="C45" s="203" t="e">
        <f>VLOOKUP("SB2",C8:C39,1,FALSE)</f>
        <v>#N/A</v>
      </c>
      <c r="D45" s="203" t="e">
        <f>VLOOKUP("SB2",D8:D39,1,FALSE)</f>
        <v>#N/A</v>
      </c>
      <c r="E45" s="203" t="str">
        <f>VLOOKUP("SB2",E8:E39,1,FALSE)</f>
        <v>SB2</v>
      </c>
      <c r="F45" s="203" t="str">
        <f>VLOOKUP("SB2",F8:F39,1,FALSE)</f>
        <v>SB2</v>
      </c>
      <c r="G45" s="203" t="str">
        <f>VLOOKUP("SB2",G8:G39,1,FALSE)</f>
        <v>SB2</v>
      </c>
      <c r="H45" s="203" t="str">
        <f>VLOOKUP("SB2",H8:H39,1,FALSE)</f>
        <v>SB2</v>
      </c>
      <c r="I45" s="203" t="str">
        <f>VLOOKUP("SB2",I8:I39,1,FALSE)</f>
        <v>SB2</v>
      </c>
      <c r="J45" s="203" t="e">
        <f>VLOOKUP("SB2",J8:J39,1,FALSE)</f>
        <v>#N/A</v>
      </c>
      <c r="K45" s="203" t="e">
        <f>VLOOKUP("SB2",K8:K39,1,FALSE)</f>
        <v>#N/A</v>
      </c>
      <c r="L45" s="203" t="str">
        <f>VLOOKUP("SB2",L8:L39,1,FALSE)</f>
        <v>SB2</v>
      </c>
      <c r="M45" s="203" t="str">
        <f>VLOOKUP("SB2",M8:M39,1,FALSE)</f>
        <v>SB2</v>
      </c>
      <c r="N45" s="203" t="str">
        <f>VLOOKUP("SB2",N8:N39,1,FALSE)</f>
        <v>SB2</v>
      </c>
      <c r="O45" s="203" t="str">
        <f>VLOOKUP("SB2",O8:O39,1,FALSE)</f>
        <v>SB2</v>
      </c>
      <c r="P45" s="203" t="str">
        <f>VLOOKUP("SB2",P8:P39,1,FALSE)</f>
        <v>SB2</v>
      </c>
      <c r="Q45" s="203" t="e">
        <f>VLOOKUP("SB2",Q8:Q39,1,FALSE)</f>
        <v>#N/A</v>
      </c>
      <c r="R45" s="203" t="e">
        <f>VLOOKUP("SB2",R8:R39,1,FALSE)</f>
        <v>#N/A</v>
      </c>
      <c r="S45" s="203" t="str">
        <f>VLOOKUP("SB2",S8:S39,1,FALSE)</f>
        <v>SB2</v>
      </c>
      <c r="T45" s="203" t="str">
        <f>VLOOKUP("SB2",T8:T39,1,FALSE)</f>
        <v>SB2</v>
      </c>
      <c r="U45" s="203" t="str">
        <f>VLOOKUP("SB2",U8:U39,1,FALSE)</f>
        <v>SB2</v>
      </c>
      <c r="V45" s="203" t="str">
        <f>VLOOKUP("SB2",V8:V39,1,FALSE)</f>
        <v>SB2</v>
      </c>
      <c r="W45" s="203" t="e">
        <f>VLOOKUP("SB2",W8:W39,1,FALSE)</f>
        <v>#N/A</v>
      </c>
      <c r="X45" s="203" t="e">
        <f>VLOOKUP("SB2",X8:X39,1,FALSE)</f>
        <v>#N/A</v>
      </c>
      <c r="Y45" s="203" t="e">
        <f>VLOOKUP("SB2",Y8:Y39,1,FALSE)</f>
        <v>#N/A</v>
      </c>
      <c r="Z45" s="203" t="e">
        <f>VLOOKUP("SB2",Z8:Z39,1,FALSE)</f>
        <v>#N/A</v>
      </c>
      <c r="AA45" s="203" t="str">
        <f>VLOOKUP("SB2",AA8:AA39,1,FALSE)</f>
        <v>SB2</v>
      </c>
      <c r="AB45" s="203" t="str">
        <f>VLOOKUP("SB2",AB8:AB39,1,FALSE)</f>
        <v>SB2</v>
      </c>
      <c r="AC45" s="203" t="str">
        <f>VLOOKUP("SB2",AC8:AC39,1,FALSE)</f>
        <v>SB2</v>
      </c>
      <c r="AD45" s="203" t="str">
        <f>VLOOKUP("SB2",AD8:AD39,1,FALSE)</f>
        <v>SB2</v>
      </c>
      <c r="AE45" s="203" t="e">
        <f>VLOOKUP("SB2",AE8:AE39,1,FALSE)</f>
        <v>#N/A</v>
      </c>
      <c r="AF45" s="203" t="e">
        <f>VLOOKUP("SB2",AF8:AF39,1,FALSE)</f>
        <v>#N/A</v>
      </c>
      <c r="AG45" s="203" t="str">
        <f>VLOOKUP("SB2",AG8:AG39,1,FALSE)</f>
        <v>SB2</v>
      </c>
      <c r="AH45" s="157"/>
      <c r="AI45" s="158"/>
      <c r="AJ45" s="157"/>
      <c r="AK45" s="159"/>
      <c r="AL45" s="159"/>
      <c r="AM45" s="159"/>
      <c r="AN45" s="159"/>
      <c r="AO45" s="159"/>
      <c r="AP45" s="159"/>
      <c r="AQ45" s="159"/>
      <c r="AR45" s="159"/>
      <c r="AS45" s="159"/>
      <c r="AT45" s="159"/>
      <c r="AU45" s="159"/>
      <c r="AV45" s="159"/>
      <c r="AW45" s="159"/>
      <c r="AX45" s="159"/>
      <c r="AY45" s="159"/>
      <c r="AZ45" s="159"/>
      <c r="BA45" s="159"/>
      <c r="BB45" s="159"/>
      <c r="BC45" s="159"/>
      <c r="BD45" s="159"/>
      <c r="BE45" s="159"/>
      <c r="BF45" s="159"/>
      <c r="BG45" s="159"/>
      <c r="BH45" s="159"/>
      <c r="BI45" s="159"/>
      <c r="BJ45" s="159"/>
      <c r="BK45" s="159"/>
      <c r="BL45" s="159"/>
      <c r="BM45" s="159"/>
      <c r="BN45" s="159"/>
      <c r="BO45" s="159"/>
      <c r="BP45" s="160"/>
    </row>
    <row r="46" ht="19.5" customHeight="1" spans="1:68">
      <c r="A46" s="19"/>
      <c r="B46" s="208" t="s">
        <v>62</v>
      </c>
      <c r="C46" s="203" t="str">
        <f>VLOOKUP("AE",C8:C39,1,FALSE)</f>
        <v>AE</v>
      </c>
      <c r="D46" s="203" t="str">
        <f>VLOOKUP("AE",D8:D39,1,FALSE)</f>
        <v>AE</v>
      </c>
      <c r="E46" s="203" t="str">
        <f>VLOOKUP("AE",E8:E39,1,FALSE)</f>
        <v>AE</v>
      </c>
      <c r="F46" s="203" t="str">
        <f>VLOOKUP("AE",F8:F39,1,FALSE)</f>
        <v>AE</v>
      </c>
      <c r="G46" s="203" t="str">
        <f>VLOOKUP("AE",G8:G39,1,FALSE)</f>
        <v>AE</v>
      </c>
      <c r="H46" s="203" t="str">
        <f>VLOOKUP("AE",H8:H39,1,FALSE)</f>
        <v>AE</v>
      </c>
      <c r="I46" s="203" t="str">
        <f>VLOOKUP("AE",I8:I39,1,FALSE)</f>
        <v>AE</v>
      </c>
      <c r="J46" s="203" t="str">
        <f>VLOOKUP("AE",J8:J39,1,FALSE)</f>
        <v>AE</v>
      </c>
      <c r="K46" s="203" t="str">
        <f>VLOOKUP("AE",K8:K39,1,FALSE)</f>
        <v>AE</v>
      </c>
      <c r="L46" s="203" t="str">
        <f>VLOOKUP("AE",L8:L39,1,FALSE)</f>
        <v>AE</v>
      </c>
      <c r="M46" s="203" t="str">
        <f>VLOOKUP("AE",M8:M39,1,FALSE)</f>
        <v>AE</v>
      </c>
      <c r="N46" s="203" t="str">
        <f>VLOOKUP("AE",N8:N39,1,FALSE)</f>
        <v>AE</v>
      </c>
      <c r="O46" s="203" t="str">
        <f>VLOOKUP("AE",O8:O39,1,FALSE)</f>
        <v>AE</v>
      </c>
      <c r="P46" s="203" t="str">
        <f>VLOOKUP("AE",P8:P39,1,FALSE)</f>
        <v>AE</v>
      </c>
      <c r="Q46" s="203" t="str">
        <f>VLOOKUP("AE",Q8:Q39,1,FALSE)</f>
        <v>AE</v>
      </c>
      <c r="R46" s="203" t="str">
        <f>VLOOKUP("AE",R8:R39,1,FALSE)</f>
        <v>AE</v>
      </c>
      <c r="S46" s="203" t="str">
        <f>VLOOKUP("AE",S8:S39,1,FALSE)</f>
        <v>AE</v>
      </c>
      <c r="T46" s="203" t="str">
        <f>VLOOKUP("AE",T8:T39,1,FALSE)</f>
        <v>AE</v>
      </c>
      <c r="U46" s="203" t="str">
        <f>VLOOKUP("AE",U8:U39,1,FALSE)</f>
        <v>AE</v>
      </c>
      <c r="V46" s="203" t="str">
        <f>VLOOKUP("AE",V8:V39,1,FALSE)</f>
        <v>AE</v>
      </c>
      <c r="W46" s="203" t="str">
        <f>VLOOKUP("AE",W8:W39,1,FALSE)</f>
        <v>AE</v>
      </c>
      <c r="X46" s="203" t="str">
        <f>VLOOKUP("AE",X8:X39,1,FALSE)</f>
        <v>AE</v>
      </c>
      <c r="Y46" s="203" t="str">
        <f>VLOOKUP("AE",Y8:Y39,1,FALSE)</f>
        <v>AE</v>
      </c>
      <c r="Z46" s="203" t="str">
        <f>VLOOKUP("AE",Z8:Z39,1,FALSE)</f>
        <v>AE</v>
      </c>
      <c r="AA46" s="203" t="str">
        <f>VLOOKUP("AE",AA8:AA39,1,FALSE)</f>
        <v>AE</v>
      </c>
      <c r="AB46" s="203" t="str">
        <f>VLOOKUP("AE",AB8:AB39,1,FALSE)</f>
        <v>AE</v>
      </c>
      <c r="AC46" s="203" t="str">
        <f>VLOOKUP("AE",AC8:AC39,1,FALSE)</f>
        <v>AE</v>
      </c>
      <c r="AD46" s="203" t="str">
        <f>VLOOKUP("AE",AD8:AD39,1,FALSE)</f>
        <v>AE</v>
      </c>
      <c r="AE46" s="203" t="str">
        <f>VLOOKUP("AE",AE8:AE39,1,FALSE)</f>
        <v>AE</v>
      </c>
      <c r="AF46" s="203" t="str">
        <f>VLOOKUP("AE",AF8:AF39,1,FALSE)</f>
        <v>AE</v>
      </c>
      <c r="AG46" s="203" t="str">
        <f>VLOOKUP("AE",AG8:AG39,1,FALSE)</f>
        <v>AE</v>
      </c>
      <c r="AH46" s="157"/>
      <c r="AI46" s="158"/>
      <c r="AJ46" s="157"/>
      <c r="AK46" s="159"/>
      <c r="AL46" s="159"/>
      <c r="AM46" s="159"/>
      <c r="AN46" s="159"/>
      <c r="AO46" s="159"/>
      <c r="AP46" s="159"/>
      <c r="AQ46" s="159"/>
      <c r="AR46" s="159"/>
      <c r="AS46" s="159"/>
      <c r="AT46" s="159"/>
      <c r="AU46" s="159"/>
      <c r="AV46" s="159"/>
      <c r="AW46" s="159"/>
      <c r="AX46" s="159"/>
      <c r="AY46" s="159"/>
      <c r="AZ46" s="159"/>
      <c r="BA46" s="159"/>
      <c r="BB46" s="159"/>
      <c r="BC46" s="159"/>
      <c r="BD46" s="159"/>
      <c r="BE46" s="159"/>
      <c r="BF46" s="159"/>
      <c r="BG46" s="159"/>
      <c r="BH46" s="159"/>
      <c r="BI46" s="159"/>
      <c r="BJ46" s="159"/>
      <c r="BK46" s="159"/>
      <c r="BL46" s="159"/>
      <c r="BM46" s="159"/>
      <c r="BN46" s="159"/>
      <c r="BO46" s="159"/>
      <c r="BP46" s="160"/>
    </row>
    <row r="47" ht="19.5" customHeight="1" spans="1:68">
      <c r="A47" s="19"/>
      <c r="B47" s="14" t="s">
        <v>123</v>
      </c>
      <c r="C47" s="203" t="e">
        <f>VLOOKUP("EM",C8:C39,1,FALSE)</f>
        <v>#N/A</v>
      </c>
      <c r="D47" s="203" t="e">
        <f>VLOOKUP("EM",D8:D39,1,FALSE)</f>
        <v>#N/A</v>
      </c>
      <c r="E47" s="203" t="e">
        <f>VLOOKUP("EM",E8:E39,1,FALSE)</f>
        <v>#N/A</v>
      </c>
      <c r="F47" s="203" t="e">
        <f>VLOOKUP("EM",F8:F39,1,FALSE)</f>
        <v>#N/A</v>
      </c>
      <c r="G47" s="203" t="e">
        <f>VLOOKUP("EM",G8:G39,1,FALSE)</f>
        <v>#N/A</v>
      </c>
      <c r="H47" s="203" t="e">
        <f>VLOOKUP("EM",H8:H39,1,FALSE)</f>
        <v>#N/A</v>
      </c>
      <c r="I47" s="203" t="e">
        <f>VLOOKUP("EM",I8:I39,1,FALSE)</f>
        <v>#N/A</v>
      </c>
      <c r="J47" s="203" t="e">
        <f>VLOOKUP("EM",J8:J39,1,FALSE)</f>
        <v>#N/A</v>
      </c>
      <c r="K47" s="203" t="e">
        <f>VLOOKUP("EM",K8:K39,1,FALSE)</f>
        <v>#N/A</v>
      </c>
      <c r="L47" s="203" t="e">
        <f>VLOOKUP("EM",L8:L39,1,FALSE)</f>
        <v>#N/A</v>
      </c>
      <c r="M47" s="203" t="e">
        <f>VLOOKUP("EM",M8:M39,1,FALSE)</f>
        <v>#N/A</v>
      </c>
      <c r="N47" s="203" t="e">
        <f>VLOOKUP("EM",N8:N39,1,FALSE)</f>
        <v>#N/A</v>
      </c>
      <c r="O47" s="203" t="e">
        <f>VLOOKUP("EM",O8:O39,1,FALSE)</f>
        <v>#N/A</v>
      </c>
      <c r="P47" s="203" t="e">
        <f>VLOOKUP("EM",P8:P39,1,FALSE)</f>
        <v>#N/A</v>
      </c>
      <c r="Q47" s="203" t="e">
        <f>VLOOKUP("EM",Q8:Q39,1,FALSE)</f>
        <v>#N/A</v>
      </c>
      <c r="R47" s="203" t="e">
        <f>VLOOKUP("EM",R8:R39,1,FALSE)</f>
        <v>#N/A</v>
      </c>
      <c r="S47" s="203" t="e">
        <f>VLOOKUP("EM",S8:S39,1,FALSE)</f>
        <v>#N/A</v>
      </c>
      <c r="T47" s="203" t="e">
        <f>VLOOKUP("EM",T8:T39,1,FALSE)</f>
        <v>#N/A</v>
      </c>
      <c r="U47" s="203" t="e">
        <f>VLOOKUP("EM",U8:U39,1,FALSE)</f>
        <v>#N/A</v>
      </c>
      <c r="V47" s="203" t="e">
        <f>VLOOKUP("EM",V8:V39,1,FALSE)</f>
        <v>#N/A</v>
      </c>
      <c r="W47" s="203" t="e">
        <f>VLOOKUP("EM",W8:W39,1,FALSE)</f>
        <v>#N/A</v>
      </c>
      <c r="X47" s="203" t="e">
        <f>VLOOKUP("EM",X8:X39,1,FALSE)</f>
        <v>#N/A</v>
      </c>
      <c r="Y47" s="203" t="e">
        <f>VLOOKUP("EM",Y8:Y39,1,FALSE)</f>
        <v>#N/A</v>
      </c>
      <c r="Z47" s="203" t="e">
        <f>VLOOKUP("EM",Z8:Z39,1,FALSE)</f>
        <v>#N/A</v>
      </c>
      <c r="AA47" s="203" t="e">
        <f>VLOOKUP("EM",AA8:AA39,1,FALSE)</f>
        <v>#N/A</v>
      </c>
      <c r="AB47" s="203" t="e">
        <f>VLOOKUP("EM",AB8:AB39,1,FALSE)</f>
        <v>#N/A</v>
      </c>
      <c r="AC47" s="203" t="e">
        <f>VLOOKUP("EM",AC8:AC39,1,FALSE)</f>
        <v>#N/A</v>
      </c>
      <c r="AD47" s="203" t="e">
        <f>VLOOKUP("EM",AD8:AD39,1,FALSE)</f>
        <v>#N/A</v>
      </c>
      <c r="AE47" s="203" t="e">
        <f>VLOOKUP("EM",AE8:AE39,1,FALSE)</f>
        <v>#N/A</v>
      </c>
      <c r="AF47" s="203" t="e">
        <f>VLOOKUP("EM",AF8:AF39,1,FALSE)</f>
        <v>#N/A</v>
      </c>
      <c r="AG47" s="203" t="e">
        <f>VLOOKUP("EM",AG8:AG39,1,FALSE)</f>
        <v>#N/A</v>
      </c>
      <c r="AH47" s="157"/>
      <c r="AI47" s="158"/>
      <c r="AJ47" s="157"/>
      <c r="AK47" s="159"/>
      <c r="AL47" s="159"/>
      <c r="AM47" s="159"/>
      <c r="AN47" s="159"/>
      <c r="AO47" s="159"/>
      <c r="AP47" s="159"/>
      <c r="AQ47" s="159"/>
      <c r="AR47" s="159"/>
      <c r="AS47" s="159"/>
      <c r="AT47" s="159"/>
      <c r="AU47" s="159"/>
      <c r="AV47" s="159"/>
      <c r="AW47" s="159"/>
      <c r="AX47" s="159"/>
      <c r="AY47" s="159"/>
      <c r="AZ47" s="159"/>
      <c r="BA47" s="159"/>
      <c r="BB47" s="159"/>
      <c r="BC47" s="159"/>
      <c r="BD47" s="159"/>
      <c r="BE47" s="159"/>
      <c r="BF47" s="159"/>
      <c r="BG47" s="159"/>
      <c r="BH47" s="159"/>
      <c r="BI47" s="159"/>
      <c r="BJ47" s="159"/>
      <c r="BK47" s="159"/>
      <c r="BL47" s="159"/>
      <c r="BM47" s="159"/>
      <c r="BN47" s="159"/>
      <c r="BO47" s="159"/>
      <c r="BP47" s="160"/>
    </row>
  </sheetData>
  <mergeCells count="1">
    <mergeCell ref="C1:S1"/>
  </mergeCells>
  <conditionalFormatting sqref="X30">
    <cfRule type="notContainsBlanks" dxfId="2114" priority="16">
      <formula>LEN(TRIM(X30))&gt;0</formula>
    </cfRule>
  </conditionalFormatting>
  <conditionalFormatting sqref="C3:AG39">
    <cfRule type="expression" dxfId="135" priority="17">
      <formula>WEEKDAY(C$3,2)&gt;5</formula>
    </cfRule>
  </conditionalFormatting>
  <conditionalFormatting sqref="AA4:AA47 C5:Z47 AB5:AG47">
    <cfRule type="cellIs" dxfId="136" priority="1" operator="equal">
      <formula>"B"</formula>
    </cfRule>
    <cfRule type="cellIs" dxfId="136" priority="2" operator="equal">
      <formula>"AL"</formula>
    </cfRule>
    <cfRule type="cellIs" dxfId="137" priority="3" operator="equal">
      <formula>"DM"</formula>
    </cfRule>
    <cfRule type="cellIs" dxfId="138" priority="4" operator="equal">
      <formula>"CS1"</formula>
    </cfRule>
    <cfRule type="cellIs" dxfId="139" priority="5" operator="equal">
      <formula>"CS2"</formula>
    </cfRule>
    <cfRule type="cellIs" dxfId="140" priority="6" operator="equal">
      <formula>"SB1"</formula>
    </cfRule>
    <cfRule type="cellIs" dxfId="141" priority="7" operator="equal">
      <formula>"SB2"</formula>
    </cfRule>
    <cfRule type="cellIs" dxfId="142" priority="8" operator="equal">
      <formula>"AE"</formula>
    </cfRule>
  </conditionalFormatting>
  <conditionalFormatting sqref="AA4:AA39 C5:Z39 AB5:AG39">
    <cfRule type="cellIs" dxfId="136" priority="10" operator="equal">
      <formula>"DB"</formula>
    </cfRule>
    <cfRule type="containsText" dxfId="143" priority="11" operator="between" text="$AM">
      <formula>NOT(ISERROR(SEARCH("$AM",C4)))</formula>
    </cfRule>
    <cfRule type="containsText" dxfId="144" priority="12" operator="between" text="$PM">
      <formula>NOT(ISERROR(SEARCH("$PM",C4)))</formula>
    </cfRule>
    <cfRule type="containsText" dxfId="145" priority="13" operator="between" text="$L">
      <formula>NOT(ISERROR(SEARCH("$L",C4)))</formula>
    </cfRule>
    <cfRule type="containsText" dxfId="146" priority="14" operator="between" text="$BTP">
      <formula>NOT(ISERROR(SEARCH("$BTP",C4)))</formula>
    </cfRule>
    <cfRule type="containsText" dxfId="147" priority="15" operator="between" text="$M">
      <formula>NOT(ISERROR(SEARCH("$M",C4)))</formula>
    </cfRule>
    <cfRule type="containsText" dxfId="148" priority="18" operator="between" text="$N">
      <formula>NOT(ISERROR(SEARCH("$N",C4)))</formula>
    </cfRule>
    <cfRule type="containsText" dxfId="149" priority="19" operator="between" text="$FC">
      <formula>NOT(ISERROR(SEARCH("$FC",C4)))</formula>
    </cfRule>
    <cfRule type="containsText" dxfId="150" priority="20" operator="between" text="OAL">
      <formula>NOT(ISERROR(SEARCH("OAL",C4)))</formula>
    </cfRule>
    <cfRule type="containsText" dxfId="151" priority="21" operator="between" text="S+">
      <formula>NOT(ISERROR(SEARCH("S+",C4)))</formula>
    </cfRule>
    <cfRule type="containsText" dxfId="152" priority="22" operator="between" text="EX-D">
      <formula>NOT(ISERROR(SEARCH("EX-D",C4)))</formula>
    </cfRule>
  </conditionalFormatting>
  <conditionalFormatting sqref="C5:AG36">
    <cfRule type="containsText" dxfId="153" priority="23" operator="between" text="VACC">
      <formula>NOT(ISERROR(SEARCH("VACC",C5)))</formula>
    </cfRule>
  </conditionalFormatting>
  <conditionalFormatting sqref="BO5:BP15 BO17:BP39">
    <cfRule type="cellIs" dxfId="154" priority="9" operator="lessThan">
      <formula>1</formula>
    </cfRule>
  </conditionalFormatting>
  <dataValidations count="2">
    <dataValidation type="list" allowBlank="1" sqref="D10:S10 U10:AG10 C13:X13 C14:K14 M14:X14 C15:AG15 C16:E16 G16:AG16 C17 E17:W17 Y17:AG17 C22:Q22 S22:AG22 C23:AG23 C24:AE24 AG24 C27:E27 G27:AG27 C28:S28 U28:AE28 AG28 C29:AA29 AD29:AG29 C30:P30 R30:AG30 C31:AG31 C32:AE32 AG32 C36:J36 L36:AG36 C37:AG39 C11:AG12 C25:AG26 Z13:AG14 C5:AG9 C18:AG21 C33:AG35" showDropDown="1">
      <formula1>'Setting key Duty'!$B$7:$B$56</formula1>
    </dataValidation>
    <dataValidation type="list" allowBlank="1" sqref="C40:AG47" showDropDown="1">
      <formula1>'Setting key Duty'!$B$7:$B$23</formula1>
    </dataValidation>
  </dataValidations>
  <pageMargins left="0.75" right="0.75" top="1" bottom="1" header="0.5" footer="0.5"/>
  <headerFooter/>
  <legacyDrawing r:id="rId2"/>
  <tableParts count="2"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P44"/>
  <sheetViews>
    <sheetView showGridLines="0" workbookViewId="0">
      <pane xSplit="2" topLeftCell="C1" activePane="topRight" state="frozen"/>
      <selection/>
      <selection pane="topRight" activeCell="D2" sqref="D2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33" width="9.24761904761905" customWidth="1"/>
    <col min="34" max="40" width="9.38095238095238" hidden="1" customWidth="1" outlineLevel="1"/>
    <col min="41" max="41" width="1.75238095238095" customWidth="1" collapsed="1"/>
    <col min="42" max="46" width="4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609" t="s">
        <v>0</v>
      </c>
      <c r="B1" s="123" t="s">
        <v>1</v>
      </c>
      <c r="C1" s="610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2" t="s">
        <v>879</v>
      </c>
      <c r="D2" s="131" t="s">
        <v>880</v>
      </c>
      <c r="E2" s="131" t="s">
        <v>330</v>
      </c>
      <c r="F2" s="131" t="s">
        <v>881</v>
      </c>
      <c r="G2" s="131"/>
      <c r="H2" s="140"/>
      <c r="I2" s="131" t="s">
        <v>882</v>
      </c>
      <c r="J2" s="132" t="s">
        <v>883</v>
      </c>
      <c r="K2" s="131" t="s">
        <v>884</v>
      </c>
      <c r="L2" s="132" t="s">
        <v>885</v>
      </c>
      <c r="M2" s="132" t="s">
        <v>886</v>
      </c>
      <c r="N2" s="140"/>
      <c r="O2" s="140"/>
      <c r="P2" s="132" t="s">
        <v>887</v>
      </c>
      <c r="Q2" s="132" t="s">
        <v>888</v>
      </c>
      <c r="R2" s="132" t="s">
        <v>331</v>
      </c>
      <c r="S2" s="132" t="s">
        <v>889</v>
      </c>
      <c r="T2" s="140"/>
      <c r="U2" s="140"/>
      <c r="V2" s="140"/>
      <c r="W2" s="140"/>
      <c r="X2" s="140"/>
      <c r="Y2" s="131" t="s">
        <v>890</v>
      </c>
      <c r="Z2" s="131" t="s">
        <v>891</v>
      </c>
      <c r="AA2" s="131" t="s">
        <v>892</v>
      </c>
      <c r="AB2" s="132" t="s">
        <v>266</v>
      </c>
      <c r="AC2" s="140"/>
      <c r="AD2" s="140"/>
      <c r="AE2" s="140"/>
      <c r="AF2" s="140"/>
      <c r="AG2" s="140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611">
        <v>44866</v>
      </c>
      <c r="D3" s="140">
        <f>C3+1</f>
        <v>44867</v>
      </c>
      <c r="E3" s="140">
        <f>D3+1</f>
        <v>44868</v>
      </c>
      <c r="F3" s="140">
        <f>E3+1</f>
        <v>44869</v>
      </c>
      <c r="G3" s="140">
        <f>F3+1</f>
        <v>44870</v>
      </c>
      <c r="H3" s="140">
        <f>G3+1</f>
        <v>44871</v>
      </c>
      <c r="I3" s="140">
        <f>H3+1</f>
        <v>44872</v>
      </c>
      <c r="J3" s="140">
        <f>I3+1</f>
        <v>44873</v>
      </c>
      <c r="K3" s="140">
        <f>J3+1</f>
        <v>44874</v>
      </c>
      <c r="L3" s="140">
        <f>K3+1</f>
        <v>44875</v>
      </c>
      <c r="M3" s="140">
        <f>L3+1</f>
        <v>44876</v>
      </c>
      <c r="N3" s="140">
        <f>M3+1</f>
        <v>44877</v>
      </c>
      <c r="O3" s="140">
        <f>N3+1</f>
        <v>44878</v>
      </c>
      <c r="P3" s="140">
        <f>O3+1</f>
        <v>44879</v>
      </c>
      <c r="Q3" s="140">
        <f>P3+1</f>
        <v>44880</v>
      </c>
      <c r="R3" s="140">
        <f>Q3+1</f>
        <v>44881</v>
      </c>
      <c r="S3" s="140">
        <f>R3+1</f>
        <v>44882</v>
      </c>
      <c r="T3" s="140">
        <f>S3+1</f>
        <v>44883</v>
      </c>
      <c r="U3" s="140">
        <f>T3+1</f>
        <v>44884</v>
      </c>
      <c r="V3" s="140">
        <f>U3+1</f>
        <v>44885</v>
      </c>
      <c r="W3" s="140">
        <f>V3+1</f>
        <v>44886</v>
      </c>
      <c r="X3" s="140">
        <f>W3+1</f>
        <v>44887</v>
      </c>
      <c r="Y3" s="140">
        <f>X3+1</f>
        <v>44888</v>
      </c>
      <c r="Z3" s="140">
        <f>Y3+1</f>
        <v>44889</v>
      </c>
      <c r="AA3" s="140">
        <f>Z3+1</f>
        <v>44890</v>
      </c>
      <c r="AB3" s="140">
        <f>AA3+1</f>
        <v>44891</v>
      </c>
      <c r="AC3" s="140">
        <f>AB3+1</f>
        <v>44892</v>
      </c>
      <c r="AD3" s="140">
        <f>AC3+1</f>
        <v>44893</v>
      </c>
      <c r="AE3" s="140">
        <f>AD3+1</f>
        <v>44894</v>
      </c>
      <c r="AF3" s="140">
        <f>AE3+1</f>
        <v>44895</v>
      </c>
      <c r="AG3" s="140">
        <f>AF3+1</f>
        <v>44896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4"/>
      <c r="AP3" s="144" t="s">
        <v>11</v>
      </c>
      <c r="AQ3" s="144" t="s">
        <v>12</v>
      </c>
      <c r="AR3" s="144" t="s">
        <v>13</v>
      </c>
      <c r="AS3" s="144" t="s">
        <v>14</v>
      </c>
      <c r="AT3" s="144" t="s">
        <v>15</v>
      </c>
      <c r="AU3" s="144" t="s">
        <v>16</v>
      </c>
      <c r="AV3" s="144" t="s">
        <v>17</v>
      </c>
      <c r="AW3" s="144" t="s">
        <v>18</v>
      </c>
      <c r="AX3" s="144" t="s">
        <v>19</v>
      </c>
      <c r="AY3" s="144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Tue</v>
      </c>
      <c r="D4" s="147" t="str">
        <f>TEXT(D3,"ddd")</f>
        <v>Wed</v>
      </c>
      <c r="E4" s="147" t="str">
        <f>TEXT(E3,"ddd")</f>
        <v>Thu</v>
      </c>
      <c r="F4" s="147" t="str">
        <f>TEXT(F3,"ddd")</f>
        <v>Fri</v>
      </c>
      <c r="G4" s="147" t="str">
        <f>TEXT(G3,"ddd")</f>
        <v>Sat</v>
      </c>
      <c r="H4" s="147" t="str">
        <f>TEXT(H3,"ddd")</f>
        <v>Sun</v>
      </c>
      <c r="I4" s="147" t="str">
        <f>TEXT(I3,"ddd")</f>
        <v>Mon</v>
      </c>
      <c r="J4" s="147" t="str">
        <f>TEXT(J3,"ddd")</f>
        <v>Tue</v>
      </c>
      <c r="K4" s="147" t="str">
        <f>TEXT(K3,"ddd")</f>
        <v>Wed</v>
      </c>
      <c r="L4" s="147" t="str">
        <f>TEXT(L3,"ddd")</f>
        <v>Thu</v>
      </c>
      <c r="M4" s="147" t="str">
        <f>TEXT(M3,"ddd")</f>
        <v>Fri</v>
      </c>
      <c r="N4" s="147" t="str">
        <f>TEXT(N3,"ddd")</f>
        <v>Sat</v>
      </c>
      <c r="O4" s="147" t="str">
        <f>TEXT(O3,"ddd")</f>
        <v>Sun</v>
      </c>
      <c r="P4" s="147" t="str">
        <f>TEXT(P3,"ddd")</f>
        <v>Mon</v>
      </c>
      <c r="Q4" s="147" t="str">
        <f>TEXT(Q3,"ddd")</f>
        <v>Tue</v>
      </c>
      <c r="R4" s="147" t="str">
        <f>TEXT(R3,"ddd")</f>
        <v>Wed</v>
      </c>
      <c r="S4" s="147" t="str">
        <f>TEXT(S3,"ddd")</f>
        <v>Thu</v>
      </c>
      <c r="T4" s="147" t="str">
        <f>TEXT(T3,"ddd")</f>
        <v>Fri</v>
      </c>
      <c r="U4" s="147" t="str">
        <f>TEXT(U3,"ddd")</f>
        <v>Sat</v>
      </c>
      <c r="V4" s="147" t="str">
        <f>TEXT(V3,"ddd")</f>
        <v>Sun</v>
      </c>
      <c r="W4" s="147" t="str">
        <f>TEXT(W3,"ddd")</f>
        <v>Mon</v>
      </c>
      <c r="X4" s="147" t="str">
        <f>TEXT(X3,"ddd")</f>
        <v>Tue</v>
      </c>
      <c r="Y4" s="147" t="str">
        <f>TEXT(Y3,"ddd")</f>
        <v>Wed</v>
      </c>
      <c r="Z4" s="147" t="str">
        <f>TEXT(Z3,"ddd")</f>
        <v>Thu</v>
      </c>
      <c r="AA4" s="147" t="str">
        <f>TEXT(AA3,"ddd")</f>
        <v>Fri</v>
      </c>
      <c r="AB4" s="612" t="str">
        <f>TEXT(AB3,"ddd")</f>
        <v>Sat</v>
      </c>
      <c r="AC4" s="147" t="str">
        <f>TEXT(AC3,"ddd")</f>
        <v>Sun</v>
      </c>
      <c r="AD4" s="147" t="str">
        <f>TEXT(AD3,"ddd")</f>
        <v>Mon</v>
      </c>
      <c r="AE4" s="147" t="str">
        <f>TEXT(AE3,"ddd")</f>
        <v>Tue</v>
      </c>
      <c r="AF4" s="147" t="str">
        <f>TEXT(AF3,"ddd")</f>
        <v>Wed</v>
      </c>
      <c r="AG4" s="147" t="str">
        <f>TEXT(AG3,"ddd")</f>
        <v>Thu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613" t="s">
        <v>823</v>
      </c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  <c r="AA5" s="186"/>
      <c r="AB5" s="186"/>
      <c r="AC5" s="186"/>
      <c r="AD5" s="186"/>
      <c r="AE5" s="186"/>
      <c r="AF5" s="186"/>
      <c r="AG5" s="186"/>
      <c r="AH5" s="157">
        <f>COUNTIF($C5:$AG5,AH$4)</f>
        <v>0</v>
      </c>
      <c r="AI5" s="158">
        <f>COUNTIF($C5:$AG5,AI$4)</f>
        <v>0</v>
      </c>
      <c r="AJ5" s="157">
        <f>COUNTIF($C5:$AG5,AJ$4)</f>
        <v>0</v>
      </c>
      <c r="AK5" s="159">
        <f>COUNTIF($C5:$AG5,AK$4)</f>
        <v>0</v>
      </c>
      <c r="AL5" s="159">
        <f>COUNTIF($C5:$AG5,AL$4)</f>
        <v>0</v>
      </c>
      <c r="AM5" s="159">
        <f>COUNTIF($C5:$AG5,AM$4)</f>
        <v>0</v>
      </c>
      <c r="AN5" s="159">
        <f>COUNTIF($C5:$AG5,AN$4)</f>
        <v>0</v>
      </c>
      <c r="AO5" s="159"/>
      <c r="AP5" s="159">
        <f>SUMPRODUCT(--WEEKDAY(C$3:AG$3,2)&lt;6,--((C5:AG5="DM"))+(C5:AG5="CS1")+((C5:AG5="CS2"))+(C5:AG5="SB1")+(C5:AG5="AE")+(C5:AG5="EM"))</f>
        <v>0</v>
      </c>
      <c r="AQ5" s="159"/>
      <c r="AR5" s="159">
        <f>SUMPRODUCT(--WEEKDAY(C$3:AG$3,2)&gt;5,--((C5:AG5="DM"))+(C5:AG5="CS1")+((C5:AG5="CS2"))+(C5:AG5="SB1")+(C5:AG5="AE")+(C5:AG5="EM"))</f>
        <v>0</v>
      </c>
      <c r="AS5" s="159"/>
      <c r="AT5" s="159">
        <f>(AP5-AQ5)/2+(AR5-AS5)</f>
        <v>0</v>
      </c>
      <c r="AU5" s="159">
        <f>AH5+AI5+AJ5+AK5+AM5+AN5</f>
        <v>0</v>
      </c>
      <c r="AV5" s="159">
        <f>BF5+BG5+BI5+BD5+BB5+AZ5+BK5</f>
        <v>0</v>
      </c>
      <c r="AW5" s="159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COUNTIF(C5:AG5,"*BRT*")</f>
        <v>0</v>
      </c>
      <c r="AZ5" s="159">
        <f>COUNTIF(D5:AH5,"*$BTP*")</f>
        <v>0</v>
      </c>
      <c r="BA5" s="159" t="e">
        <f>AZ5*('Setting key Duty'!$I$13+'Setting key Duty'!$I$12+'Setting key Duty'!$I$11)</f>
        <v>#VALUE!</v>
      </c>
      <c r="BB5" s="159">
        <f>COUNTIF(D5:AH5,"*$L*")</f>
        <v>0</v>
      </c>
      <c r="BC5" s="159" t="e">
        <f>BB5*('Setting key Duty'!$I$13+'Setting key Duty'!$I$9)</f>
        <v>#VALUE!</v>
      </c>
      <c r="BD5" s="159">
        <f>COUNTIF(D5:AH5,"*$M*")</f>
        <v>0</v>
      </c>
      <c r="BE5" s="159">
        <f>BD5*('Setting key Duty'!$I$8+'Setting key Duty'!$I$9+'Setting key Duty'!$I$12)</f>
        <v>0</v>
      </c>
      <c r="BF5" s="159">
        <f>COUNTIF(D5:AH5,"*$N*")</f>
        <v>0</v>
      </c>
      <c r="BG5" s="159">
        <f>COUNTIF(D5:AH5,"*$PM*")</f>
        <v>0</v>
      </c>
      <c r="BH5" s="159">
        <f>BG5*('Setting key Duty'!$I$9)</f>
        <v>0</v>
      </c>
      <c r="BI5" s="159">
        <f>COUNTIF(D5:AH5,"*$AM*")</f>
        <v>0</v>
      </c>
      <c r="BJ5" s="159">
        <f>BI5*('Setting key Duty'!$I$12+'Setting key Duty'!$I$8)</f>
        <v>0</v>
      </c>
      <c r="BK5" s="159">
        <f>COUNTIF(D5:AH5,"*$FC*")</f>
        <v>0</v>
      </c>
      <c r="BL5" s="159">
        <f>BK5*('Setting key Duty'!$J$11+'Setting key Duty'!$I$8)</f>
        <v>0</v>
      </c>
      <c r="BM5" s="159">
        <f>COUNTIF($C5:$AG5,BM$4)</f>
        <v>0</v>
      </c>
      <c r="BN5" s="159">
        <f>COUNTIF($C5:$AG5,BN$4)</f>
        <v>0</v>
      </c>
      <c r="BO5" s="159">
        <f>COUNTIF($C5:$AG5,BO$4)</f>
        <v>0</v>
      </c>
      <c r="BP5" s="160"/>
    </row>
    <row r="6" ht="19.5" customHeight="1" spans="1:68">
      <c r="A6" s="19"/>
      <c r="B6" s="14" t="s">
        <v>41</v>
      </c>
      <c r="C6" s="186" t="s">
        <v>62</v>
      </c>
      <c r="D6" s="186"/>
      <c r="E6" s="186" t="s">
        <v>62</v>
      </c>
      <c r="F6" s="186"/>
      <c r="G6" s="186" t="s">
        <v>45</v>
      </c>
      <c r="H6" s="186"/>
      <c r="I6" s="186" t="s">
        <v>48</v>
      </c>
      <c r="J6" s="186"/>
      <c r="K6" s="186" t="s">
        <v>48</v>
      </c>
      <c r="L6" s="186"/>
      <c r="M6" s="186" t="s">
        <v>50</v>
      </c>
      <c r="N6" s="186"/>
      <c r="O6" s="186"/>
      <c r="P6" s="186" t="s">
        <v>45</v>
      </c>
      <c r="Q6" s="186"/>
      <c r="R6" s="186" t="s">
        <v>48</v>
      </c>
      <c r="S6" s="186"/>
      <c r="T6" s="186"/>
      <c r="U6" s="186"/>
      <c r="V6" s="186"/>
      <c r="W6" s="186"/>
      <c r="X6" s="186" t="s">
        <v>43</v>
      </c>
      <c r="Y6" s="186"/>
      <c r="Z6" s="186"/>
      <c r="AA6" s="186" t="s">
        <v>48</v>
      </c>
      <c r="AB6" s="186"/>
      <c r="AC6" s="186" t="s">
        <v>48</v>
      </c>
      <c r="AD6" s="186"/>
      <c r="AE6" s="186"/>
      <c r="AF6" s="186"/>
      <c r="AG6" s="186" t="s">
        <v>42</v>
      </c>
      <c r="AH6" s="157">
        <f>COUNTIF($C6:$AG6,AH$4)</f>
        <v>5</v>
      </c>
      <c r="AI6" s="158">
        <f>COUNTIF($C6:$AG6,AI$4)</f>
        <v>0</v>
      </c>
      <c r="AJ6" s="157">
        <f>COUNTIF($C6:$AG6,AJ$4)</f>
        <v>2</v>
      </c>
      <c r="AK6" s="159">
        <f>COUNTIF($C6:$AG6,AK$4)</f>
        <v>1</v>
      </c>
      <c r="AL6" s="159">
        <f>COUNTIF($C6:$AG6,AL$4)</f>
        <v>0</v>
      </c>
      <c r="AM6" s="159">
        <f>COUNTIF($C6:$AG6,AM$4)</f>
        <v>2</v>
      </c>
      <c r="AN6" s="159">
        <f>COUNTIF($C6:$AG6,AN$4)</f>
        <v>0</v>
      </c>
      <c r="AO6" s="159"/>
      <c r="AP6" s="159">
        <f>SUMPRODUCT(--WEEKDAY(C$3:AG$3,2)&lt;6,--((C6:AG6="DM"))+(C6:AG6="CS1")+((C6:AG6="CS2"))+(C6:AG6="SB1")+(C6:AG6="AE")+(C6:AG6="EM"))</f>
        <v>0</v>
      </c>
      <c r="AQ6" s="159"/>
      <c r="AR6" s="159">
        <f>SUMPRODUCT(--WEEKDAY(C$3:AG$3,2)&gt;5,--((C6:AG6="DM"))+(C6:AG6="CS1")+((C6:AG6="CS2"))+(C6:AG6="SB1")+(C6:AG6="AE")+(C6:AG6="EM"))</f>
        <v>0</v>
      </c>
      <c r="AS6" s="159"/>
      <c r="AT6" s="159">
        <f>(AP6-AQ6)/2+(AR6-AS6)</f>
        <v>0</v>
      </c>
      <c r="AU6" s="159">
        <f>AH6+AI6+AJ6+AK6+AM6+AN6</f>
        <v>10</v>
      </c>
      <c r="AV6" s="159">
        <f>BF6+BG6+BI6+BD6+BB6+AZ6+BK6</f>
        <v>0</v>
      </c>
      <c r="AW6" s="159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COUNTIF(C6:AG6,"*BRT*")</f>
        <v>0</v>
      </c>
      <c r="AZ6" s="159">
        <f>COUNTIF(D6:AH6,"*$BTP*")</f>
        <v>0</v>
      </c>
      <c r="BA6" s="159" t="e">
        <f>AZ6*('Setting key Duty'!$I$13+'Setting key Duty'!$I$12+'Setting key Duty'!$I$11)</f>
        <v>#VALUE!</v>
      </c>
      <c r="BB6" s="159">
        <f>COUNTIF(D6:AH6,"*$L*")</f>
        <v>0</v>
      </c>
      <c r="BC6" s="159" t="e">
        <f>BB6*('Setting key Duty'!$I$13+'Setting key Duty'!$I$9)</f>
        <v>#VALUE!</v>
      </c>
      <c r="BD6" s="159">
        <f>COUNTIF(D6:AH6,"*$M*")</f>
        <v>0</v>
      </c>
      <c r="BE6" s="159">
        <f>BD6*('Setting key Duty'!$I$8+'Setting key Duty'!$I$9+'Setting key Duty'!$I$12)</f>
        <v>0</v>
      </c>
      <c r="BF6" s="159">
        <f>COUNTIF(D6:AH6,"*$N*")</f>
        <v>0</v>
      </c>
      <c r="BG6" s="159">
        <f>COUNTIF(D6:AH6,"*$PM*")</f>
        <v>0</v>
      </c>
      <c r="BH6" s="159">
        <f>BG6*('Setting key Duty'!$I$9)</f>
        <v>0</v>
      </c>
      <c r="BI6" s="159">
        <f>COUNTIF(D6:AH6,"*$AM*")</f>
        <v>0</v>
      </c>
      <c r="BJ6" s="159">
        <f>BI6*('Setting key Duty'!$I$12+'Setting key Duty'!$I$8)</f>
        <v>0</v>
      </c>
      <c r="BK6" s="159">
        <f>COUNTIF(D6:AH6,"*$FC*")</f>
        <v>0</v>
      </c>
      <c r="BL6" s="159">
        <f>BK6*('Setting key Duty'!$J$11+'Setting key Duty'!$I$8)</f>
        <v>0</v>
      </c>
      <c r="BM6" s="159">
        <f>COUNTIF($C6:$AG6,BM$4)</f>
        <v>0</v>
      </c>
      <c r="BN6" s="159">
        <f>COUNTIF($C6:$AG6,BN$4)</f>
        <v>0</v>
      </c>
      <c r="BO6" s="159">
        <f>COUNTIF($C6:$AG6,BO$4)</f>
        <v>0</v>
      </c>
      <c r="BP6" s="160"/>
    </row>
    <row r="7" ht="19.5" customHeight="1" spans="1:68">
      <c r="A7" s="19"/>
      <c r="B7" s="613" t="s">
        <v>824</v>
      </c>
      <c r="D7" s="186"/>
      <c r="E7" s="186"/>
      <c r="F7" s="186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20"/>
      <c r="U7" s="186"/>
      <c r="V7" s="186"/>
      <c r="W7" s="186"/>
      <c r="X7" s="186"/>
      <c r="Y7" s="186"/>
      <c r="Z7" s="186"/>
      <c r="AA7" s="186"/>
      <c r="AB7" s="186"/>
      <c r="AC7" s="186"/>
      <c r="AD7" s="186"/>
      <c r="AE7" s="186"/>
      <c r="AF7" s="186"/>
      <c r="AG7" s="186"/>
      <c r="AH7" s="157">
        <f>COUNTIF($C7:$AG7,AH$4)</f>
        <v>0</v>
      </c>
      <c r="AI7" s="158">
        <f>COUNTIF($C7:$AG7,AI$4)</f>
        <v>0</v>
      </c>
      <c r="AJ7" s="157">
        <f>COUNTIF($C7:$AG7,AJ$4)</f>
        <v>0</v>
      </c>
      <c r="AK7" s="159">
        <f>COUNTIF($C7:$AG7,AK$4)</f>
        <v>0</v>
      </c>
      <c r="AL7" s="159">
        <f>COUNTIF($C7:$AG7,AL$4)</f>
        <v>0</v>
      </c>
      <c r="AM7" s="159">
        <f>COUNTIF($C7:$AG7,AM$4)</f>
        <v>0</v>
      </c>
      <c r="AN7" s="159">
        <f>COUNTIF($C7:$AG7,AN$4)</f>
        <v>0</v>
      </c>
      <c r="AO7" s="159"/>
      <c r="AP7" s="159">
        <f>SUMPRODUCT(--WEEKDAY(C$3:AG$3,2)&lt;6,--((C7:AG7="DM"))+(C7:AG7="CS1")+((C7:AG7="CS2"))+(C7:AG7="SB1")+(C7:AG7="AE")+(C7:AG7="EM"))</f>
        <v>0</v>
      </c>
      <c r="AQ7" s="159"/>
      <c r="AR7" s="159">
        <f>SUMPRODUCT(--WEEKDAY(C$3:AG$3,2)&gt;5,--((C7:AG7="DM"))+(C7:AG7="CS1")+((C7:AG7="CS2"))+(C7:AG7="SB1")+(C7:AG7="AE")+(C7:AG7="EM"))</f>
        <v>0</v>
      </c>
      <c r="AS7" s="159"/>
      <c r="AT7" s="159">
        <f>(AP7-AQ7)/2+(AR7-AS7)</f>
        <v>0</v>
      </c>
      <c r="AU7" s="159">
        <f>AH7+AI7+AJ7+AK7+AM7+AN7</f>
        <v>0</v>
      </c>
      <c r="AV7" s="159">
        <f>BF7+BG7+BI7+BD7+BB7+AZ7+BK7</f>
        <v>0</v>
      </c>
      <c r="AW7" s="159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COUNTIF(C7:AG7,"*BRT*")</f>
        <v>0</v>
      </c>
      <c r="AZ7" s="159">
        <f>COUNTIF(D7:AH7,"*$BTP*")</f>
        <v>0</v>
      </c>
      <c r="BA7" s="159" t="e">
        <f>AZ7*('Setting key Duty'!$I$13+'Setting key Duty'!$I$12+'Setting key Duty'!$I$11)</f>
        <v>#VALUE!</v>
      </c>
      <c r="BB7" s="159">
        <f>COUNTIF(D7:AH7,"*$L*")</f>
        <v>0</v>
      </c>
      <c r="BC7" s="159" t="e">
        <f>BB7*('Setting key Duty'!$I$13+'Setting key Duty'!$I$9)</f>
        <v>#VALUE!</v>
      </c>
      <c r="BD7" s="159">
        <f>COUNTIF(D7:AH7,"*$M*")</f>
        <v>0</v>
      </c>
      <c r="BE7" s="159">
        <f>BD7*('Setting key Duty'!$I$8+'Setting key Duty'!$I$9+'Setting key Duty'!$I$12)</f>
        <v>0</v>
      </c>
      <c r="BF7" s="159">
        <f>COUNTIF(D7:AH7,"*$N*")</f>
        <v>0</v>
      </c>
      <c r="BG7" s="159">
        <f>COUNTIF(D7:AH7,"*$PM*")</f>
        <v>0</v>
      </c>
      <c r="BH7" s="159">
        <f>BG7*('Setting key Duty'!$I$9)</f>
        <v>0</v>
      </c>
      <c r="BI7" s="159">
        <f>COUNTIF(D7:AH7,"*$AM*")</f>
        <v>0</v>
      </c>
      <c r="BJ7" s="159">
        <f>BI7*('Setting key Duty'!$I$12+'Setting key Duty'!$I$8)</f>
        <v>0</v>
      </c>
      <c r="BK7" s="159">
        <f>COUNTIF(D7:AH7,"*$FC*")</f>
        <v>0</v>
      </c>
      <c r="BL7" s="159">
        <f>BK7*('Setting key Duty'!$J$11+'Setting key Duty'!$I$8)</f>
        <v>0</v>
      </c>
      <c r="BM7" s="159">
        <f>COUNTIF($C7:$AG7,BM$4)</f>
        <v>0</v>
      </c>
      <c r="BN7" s="159">
        <f>COUNTIF($C7:$AG7,BN$4)</f>
        <v>0</v>
      </c>
      <c r="BO7" s="159">
        <f>COUNTIF($C7:$AG7,BO$4)</f>
        <v>0</v>
      </c>
      <c r="BP7" s="160"/>
    </row>
    <row r="8" ht="19.5" customHeight="1" spans="1:68">
      <c r="A8" s="19"/>
      <c r="B8" s="14" t="s">
        <v>49</v>
      </c>
      <c r="C8" s="186"/>
      <c r="D8" s="186" t="s">
        <v>48</v>
      </c>
      <c r="E8" s="186"/>
      <c r="F8" s="186"/>
      <c r="G8" s="186" t="s">
        <v>48</v>
      </c>
      <c r="H8" s="186"/>
      <c r="I8" s="186"/>
      <c r="J8" s="186" t="s">
        <v>44</v>
      </c>
      <c r="K8" s="186" t="s">
        <v>43</v>
      </c>
      <c r="L8" s="186"/>
      <c r="M8" s="186"/>
      <c r="N8" s="186" t="s">
        <v>48</v>
      </c>
      <c r="O8" s="186"/>
      <c r="P8" s="186"/>
      <c r="Q8" s="186"/>
      <c r="R8" s="186" t="s">
        <v>44</v>
      </c>
      <c r="S8" s="186"/>
      <c r="T8" s="186" t="s">
        <v>48</v>
      </c>
      <c r="U8" s="186"/>
      <c r="V8" s="186"/>
      <c r="W8" s="186" t="s">
        <v>48</v>
      </c>
      <c r="X8" s="186"/>
      <c r="Y8" s="186" t="s">
        <v>44</v>
      </c>
      <c r="Z8" s="186" t="s">
        <v>266</v>
      </c>
      <c r="AA8" s="186" t="s">
        <v>266</v>
      </c>
      <c r="AB8" s="186" t="s">
        <v>266</v>
      </c>
      <c r="AC8" s="186"/>
      <c r="AD8" s="186" t="s">
        <v>45</v>
      </c>
      <c r="AE8" s="186" t="s">
        <v>47</v>
      </c>
      <c r="AF8" s="186" t="s">
        <v>44</v>
      </c>
      <c r="AG8" s="186"/>
      <c r="AH8" s="157">
        <f>COUNTIF($C8:$AG8,AH$4)</f>
        <v>5</v>
      </c>
      <c r="AI8" s="158">
        <f>COUNTIF($C8:$AG8,AI$4)</f>
        <v>4</v>
      </c>
      <c r="AJ8" s="157">
        <f>COUNTIF($C8:$AG8,AJ$4)</f>
        <v>1</v>
      </c>
      <c r="AK8" s="159">
        <f>COUNTIF($C8:$AG8,AK$4)</f>
        <v>0</v>
      </c>
      <c r="AL8" s="159">
        <f>COUNTIF($C8:$AG8,AL$4)</f>
        <v>0</v>
      </c>
      <c r="AM8" s="159">
        <f>COUNTIF($C8:$AG8,AM$4)</f>
        <v>0</v>
      </c>
      <c r="AN8" s="159">
        <f>COUNTIF($C8:$AG8,AN$4)</f>
        <v>0</v>
      </c>
      <c r="AO8" s="159"/>
      <c r="AP8" s="159">
        <f>SUMPRODUCT(--WEEKDAY(C$3:AG$3,2)&lt;6,--((C8:AG8="DM"))+(C8:AG8="CS1")+((C8:AG8="CS2"))+(C8:AG8="SB1")+(C8:AG8="AE")+(C8:AG8="EM"))</f>
        <v>0</v>
      </c>
      <c r="AQ8" s="159"/>
      <c r="AR8" s="159">
        <f>SUMPRODUCT(--WEEKDAY(C$3:AG$3,2)&gt;5,--((C8:AG8="DM"))+(C8:AG8="CS1")+((C8:AG8="CS2"))+(C8:AG8="SB1")+(C8:AG8="AE")+(C8:AG8="EM"))</f>
        <v>0</v>
      </c>
      <c r="AS8" s="159"/>
      <c r="AT8" s="159">
        <f>(AP8-AQ8)/2+(AR8-AS8)</f>
        <v>0</v>
      </c>
      <c r="AU8" s="159">
        <f>AH8+AI8+AJ8+AK8+AM8+AN8</f>
        <v>10</v>
      </c>
      <c r="AV8" s="159">
        <f>BF8+BG8+BI8+BD8+BB8+AZ8+BK8</f>
        <v>0</v>
      </c>
      <c r="AW8" s="159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COUNTIF(C8:AG8,"*BRT*")</f>
        <v>0</v>
      </c>
      <c r="AZ8" s="159">
        <f>COUNTIF(D8:AH8,"*$BTP*")</f>
        <v>0</v>
      </c>
      <c r="BA8" s="159" t="e">
        <f>AZ8*('Setting key Duty'!$I$13+'Setting key Duty'!$I$12+'Setting key Duty'!$I$11)</f>
        <v>#VALUE!</v>
      </c>
      <c r="BB8" s="159">
        <f>COUNTIF(D8:AH8,"*$L*")</f>
        <v>0</v>
      </c>
      <c r="BC8" s="159" t="e">
        <f>BB8*('Setting key Duty'!$I$13+'Setting key Duty'!$I$9)</f>
        <v>#VALUE!</v>
      </c>
      <c r="BD8" s="159">
        <f>COUNTIF(D8:AH8,"*$M*")</f>
        <v>0</v>
      </c>
      <c r="BE8" s="159">
        <f>BD8*('Setting key Duty'!$I$8+'Setting key Duty'!$I$9+'Setting key Duty'!$I$12)</f>
        <v>0</v>
      </c>
      <c r="BF8" s="159">
        <f>COUNTIF(D8:AH8,"*$N*")</f>
        <v>0</v>
      </c>
      <c r="BG8" s="159">
        <f>COUNTIF(D8:AH8,"*$PM*")</f>
        <v>0</v>
      </c>
      <c r="BH8" s="159">
        <f>BG8*('Setting key Duty'!$I$9)</f>
        <v>0</v>
      </c>
      <c r="BI8" s="159">
        <f>COUNTIF(D8:AH8,"*$AM*")</f>
        <v>0</v>
      </c>
      <c r="BJ8" s="159">
        <f>BI8*('Setting key Duty'!$I$12+'Setting key Duty'!$I$8)</f>
        <v>0</v>
      </c>
      <c r="BK8" s="159">
        <f>COUNTIF(D8:AH8,"*$FC*")</f>
        <v>0</v>
      </c>
      <c r="BL8" s="159">
        <f>BK8*('Setting key Duty'!$J$11+'Setting key Duty'!$I$8)</f>
        <v>0</v>
      </c>
      <c r="BM8" s="159">
        <f>COUNTIF($C8:$AG8,BM$4)</f>
        <v>0</v>
      </c>
      <c r="BN8" s="159">
        <f>COUNTIF($C8:$AG8,BN$4)</f>
        <v>0</v>
      </c>
      <c r="BO8" s="159">
        <f>COUNTIF($C8:$AG8,BO$4)</f>
        <v>1</v>
      </c>
      <c r="BP8" s="160"/>
    </row>
    <row r="9" ht="19.5" customHeight="1" spans="1:68">
      <c r="A9" s="19"/>
      <c r="B9" s="614" t="s">
        <v>54</v>
      </c>
      <c r="C9" s="186"/>
      <c r="D9" s="186" t="s">
        <v>56</v>
      </c>
      <c r="E9" s="186"/>
      <c r="F9" s="186"/>
      <c r="G9" s="186"/>
      <c r="H9" s="186" t="s">
        <v>56</v>
      </c>
      <c r="I9" s="186" t="s">
        <v>56</v>
      </c>
      <c r="J9" s="186"/>
      <c r="K9" s="186"/>
      <c r="L9" s="186" t="s">
        <v>56</v>
      </c>
      <c r="M9" s="186" t="s">
        <v>56</v>
      </c>
      <c r="N9" s="186" t="s">
        <v>56</v>
      </c>
      <c r="O9" s="186"/>
      <c r="P9" s="186" t="s">
        <v>56</v>
      </c>
      <c r="Q9" s="186"/>
      <c r="R9" s="186"/>
      <c r="S9" s="186" t="s">
        <v>56</v>
      </c>
      <c r="T9" s="186" t="s">
        <v>56</v>
      </c>
      <c r="U9" s="186"/>
      <c r="V9" s="186"/>
      <c r="W9" s="186" t="s">
        <v>42</v>
      </c>
      <c r="X9" s="186" t="s">
        <v>43</v>
      </c>
      <c r="Y9" s="186" t="s">
        <v>56</v>
      </c>
      <c r="Z9" s="186"/>
      <c r="AA9" s="186"/>
      <c r="AB9" s="186"/>
      <c r="AC9" s="186"/>
      <c r="AD9" s="186" t="s">
        <v>56</v>
      </c>
      <c r="AE9" s="186" t="s">
        <v>42</v>
      </c>
      <c r="AF9" s="186" t="s">
        <v>57</v>
      </c>
      <c r="AG9" s="186"/>
      <c r="AH9" s="157">
        <f>COUNTIF($C9:$AG9,AH$4)</f>
        <v>0</v>
      </c>
      <c r="AI9" s="158">
        <f>COUNTIF($C9:$AG9,AI$4)</f>
        <v>0</v>
      </c>
      <c r="AJ9" s="157">
        <f>COUNTIF($C9:$AG9,AJ$4)</f>
        <v>0</v>
      </c>
      <c r="AK9" s="159">
        <f>COUNTIF($C9:$AG9,AK$4)</f>
        <v>0</v>
      </c>
      <c r="AL9" s="159">
        <f>COUNTIF($C9:$AG9,AL$4)</f>
        <v>11</v>
      </c>
      <c r="AM9" s="159">
        <f>COUNTIF($C9:$AG9,AM$4)</f>
        <v>0</v>
      </c>
      <c r="AN9" s="159">
        <f>COUNTIF($C9:$AG9,AN$4)</f>
        <v>0</v>
      </c>
      <c r="AO9" s="159"/>
      <c r="AP9" s="159">
        <f>SUMPRODUCT(--WEEKDAY(C$3:AG$3,2)&lt;6,--((C9:AG9="DM"))+(C9:AG9="CS1")+((C9:AG9="CS2"))+(C9:AG9="SB1")+(C9:AG9="AE")+(C9:AG9="EM"))</f>
        <v>0</v>
      </c>
      <c r="AQ9" s="159"/>
      <c r="AR9" s="159">
        <f>SUMPRODUCT(--WEEKDAY(C$3:AG$3,2)&gt;5,--((C9:AG9="DM"))+(C9:AG9="CS1")+((C9:AG9="CS2"))+(C9:AG9="SB1")+(C9:AG9="AE")+(C9:AG9="EM"))</f>
        <v>0</v>
      </c>
      <c r="AS9" s="159"/>
      <c r="AT9" s="159">
        <f>(AP9-AQ9)/2+(AR9-AS9)</f>
        <v>0</v>
      </c>
      <c r="AU9" s="159">
        <f>AH9+AI9+AJ9+AK9+AM9+AN9</f>
        <v>0</v>
      </c>
      <c r="AV9" s="159">
        <f>BF9+BG9+BI9+BD9+BB9+AZ9+BK9</f>
        <v>0</v>
      </c>
      <c r="AW9" s="159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COUNTIF(C9:AG9,"*BRT*")</f>
        <v>0</v>
      </c>
      <c r="AZ9" s="159">
        <f>COUNTIF(D9:AH9,"*$BTP*")</f>
        <v>0</v>
      </c>
      <c r="BA9" s="159" t="e">
        <f>AZ9*('Setting key Duty'!$I$13+'Setting key Duty'!$I$12+'Setting key Duty'!$I$11)</f>
        <v>#VALUE!</v>
      </c>
      <c r="BB9" s="159">
        <f>COUNTIF(D9:AH9,"*$L*")</f>
        <v>0</v>
      </c>
      <c r="BC9" s="159" t="e">
        <f>BB9*('Setting key Duty'!$I$13+'Setting key Duty'!$I$9)</f>
        <v>#VALUE!</v>
      </c>
      <c r="BD9" s="159">
        <f>COUNTIF(D9:AH9,"*$M*")</f>
        <v>0</v>
      </c>
      <c r="BE9" s="159">
        <f>BD9*('Setting key Duty'!$I$8+'Setting key Duty'!$I$9+'Setting key Duty'!$I$12)</f>
        <v>0</v>
      </c>
      <c r="BF9" s="159">
        <f>COUNTIF(D9:AH9,"*$N*")</f>
        <v>0</v>
      </c>
      <c r="BG9" s="159">
        <f>COUNTIF(D9:AH9,"*$PM*")</f>
        <v>0</v>
      </c>
      <c r="BH9" s="159">
        <f>BG9*('Setting key Duty'!$I$9)</f>
        <v>0</v>
      </c>
      <c r="BI9" s="159">
        <f>COUNTIF(D9:AH9,"*$AM*")</f>
        <v>0</v>
      </c>
      <c r="BJ9" s="159">
        <f>BI9*('Setting key Duty'!$I$12+'Setting key Duty'!$I$8)</f>
        <v>0</v>
      </c>
      <c r="BK9" s="159">
        <f>COUNTIF(D9:AH9,"*$FC*")</f>
        <v>0</v>
      </c>
      <c r="BL9" s="159">
        <f>BK9*('Setting key Duty'!$J$11+'Setting key Duty'!$I$8)</f>
        <v>0</v>
      </c>
      <c r="BM9" s="159">
        <f>COUNTIF($C9:$AG9,BM$4)</f>
        <v>0</v>
      </c>
      <c r="BN9" s="159">
        <f>COUNTIF($C9:$AG9,BN$4)</f>
        <v>0</v>
      </c>
      <c r="BO9" s="159">
        <f>COUNTIF($C9:$AG9,BO$4)</f>
        <v>0</v>
      </c>
      <c r="BP9" s="160"/>
    </row>
    <row r="10" ht="19.5" customHeight="1" spans="1:68">
      <c r="A10" s="19"/>
      <c r="B10" s="14" t="s">
        <v>58</v>
      </c>
      <c r="C10" s="186"/>
      <c r="D10" s="186"/>
      <c r="E10" s="186"/>
      <c r="F10" s="186" t="s">
        <v>48</v>
      </c>
      <c r="G10" s="186" t="s">
        <v>893</v>
      </c>
      <c r="H10" s="186"/>
      <c r="I10" s="186" t="s">
        <v>44</v>
      </c>
      <c r="J10" s="186" t="s">
        <v>47</v>
      </c>
      <c r="K10" s="186" t="s">
        <v>47</v>
      </c>
      <c r="L10" s="186" t="s">
        <v>48</v>
      </c>
      <c r="M10" s="186"/>
      <c r="N10" s="186" t="s">
        <v>893</v>
      </c>
      <c r="O10" s="186" t="s">
        <v>48</v>
      </c>
      <c r="P10" s="186"/>
      <c r="Q10" s="186" t="s">
        <v>47</v>
      </c>
      <c r="R10" s="186" t="s">
        <v>45</v>
      </c>
      <c r="S10" s="186"/>
      <c r="T10" s="186" t="s">
        <v>47</v>
      </c>
      <c r="U10" s="186" t="s">
        <v>43</v>
      </c>
      <c r="V10" s="186" t="s">
        <v>48</v>
      </c>
      <c r="W10" s="186"/>
      <c r="X10" s="186" t="s">
        <v>48</v>
      </c>
      <c r="Y10" s="20"/>
      <c r="Z10" s="186" t="s">
        <v>266</v>
      </c>
      <c r="AA10" s="186" t="s">
        <v>266</v>
      </c>
      <c r="AB10" s="186" t="s">
        <v>266</v>
      </c>
      <c r="AC10" s="186"/>
      <c r="AD10" s="186" t="s">
        <v>44</v>
      </c>
      <c r="AE10" s="186"/>
      <c r="AF10" s="186" t="s">
        <v>47</v>
      </c>
      <c r="AG10" s="186" t="s">
        <v>47</v>
      </c>
      <c r="AH10" s="157">
        <f>COUNTIF($C10:$AG10,AH$4)</f>
        <v>5</v>
      </c>
      <c r="AI10" s="158">
        <f>COUNTIF($C10:$AG10,AI$4)</f>
        <v>2</v>
      </c>
      <c r="AJ10" s="157">
        <f>COUNTIF($C10:$AG10,AJ$4)</f>
        <v>1</v>
      </c>
      <c r="AK10" s="159">
        <f>COUNTIF($C10:$AG10,AK$4)</f>
        <v>0</v>
      </c>
      <c r="AL10" s="159">
        <f>COUNTIF($C10:$AG10,AL$4)</f>
        <v>0</v>
      </c>
      <c r="AM10" s="159">
        <f>COUNTIF($C10:$AG10,AM$4)</f>
        <v>0</v>
      </c>
      <c r="AN10" s="159">
        <f>COUNTIF($C10:$AG10,AN$4)</f>
        <v>0</v>
      </c>
      <c r="AO10" s="159"/>
      <c r="AP10" s="159">
        <f>SUMPRODUCT(--WEEKDAY(C$3:AG$3,2)&lt;6,--((C10:AG10="DM"))+(C10:AG10="CS1")+((C10:AG10="CS2"))+(C10:AG10="SB1")+(C10:AG10="AE")+(C10:AG10="EM"))</f>
        <v>0</v>
      </c>
      <c r="AQ10" s="159"/>
      <c r="AR10" s="159">
        <f>SUMPRODUCT(--WEEKDAY(C$3:AG$3,2)&gt;5,--((C10:AG10="DM"))+(C10:AG10="CS1")+((C10:AG10="CS2"))+(C10:AG10="SB1")+(C10:AG10="AE")+(C10:AG10="EM"))</f>
        <v>0</v>
      </c>
      <c r="AS10" s="159"/>
      <c r="AT10" s="159">
        <f>(AP10-AQ10)/2+(AR10-AS10)</f>
        <v>0</v>
      </c>
      <c r="AU10" s="159">
        <f>AH10+AI10+AJ10+AK10+AM10+AN10</f>
        <v>8</v>
      </c>
      <c r="AV10" s="159">
        <f>BF10+BG10+BI10+BD10+BB10+AZ10+BK10</f>
        <v>0</v>
      </c>
      <c r="AW10" s="159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COUNTIF(C10:AG10,"*BRT*")</f>
        <v>0</v>
      </c>
      <c r="AZ10" s="159">
        <f>COUNTIF(D10:AH10,"*$BTP*")</f>
        <v>0</v>
      </c>
      <c r="BA10" s="159" t="e">
        <f>AZ10*('Setting key Duty'!$I$13+'Setting key Duty'!$I$12+'Setting key Duty'!$I$11)</f>
        <v>#VALUE!</v>
      </c>
      <c r="BB10" s="159">
        <f>COUNTIF(D10:AH10,"*$L*")</f>
        <v>0</v>
      </c>
      <c r="BC10" s="159" t="e">
        <f>BB10*('Setting key Duty'!$I$13+'Setting key Duty'!$I$9)</f>
        <v>#VALUE!</v>
      </c>
      <c r="BD10" s="159">
        <f>COUNTIF(D10:AH10,"*$M*")</f>
        <v>0</v>
      </c>
      <c r="BE10" s="159">
        <f>BD10*('Setting key Duty'!$I$8+'Setting key Duty'!$I$9+'Setting key Duty'!$I$12)</f>
        <v>0</v>
      </c>
      <c r="BF10" s="159">
        <f>COUNTIF(D10:AH10,"*$N*")</f>
        <v>0</v>
      </c>
      <c r="BG10" s="159">
        <f>COUNTIF(D10:AH10,"*$PM*")</f>
        <v>0</v>
      </c>
      <c r="BH10" s="159">
        <f>BG10*('Setting key Duty'!$I$9)</f>
        <v>0</v>
      </c>
      <c r="BI10" s="159">
        <f>COUNTIF(D10:AH10,"*$AM*")</f>
        <v>0</v>
      </c>
      <c r="BJ10" s="159">
        <f>BI10*('Setting key Duty'!$I$12+'Setting key Duty'!$I$8)</f>
        <v>0</v>
      </c>
      <c r="BK10" s="159">
        <f>COUNTIF(D10:AH10,"*$FC*")</f>
        <v>0</v>
      </c>
      <c r="BL10" s="159">
        <f>BK10*('Setting key Duty'!$J$11+'Setting key Duty'!$I$8)</f>
        <v>0</v>
      </c>
      <c r="BM10" s="159">
        <f>COUNTIF($C10:$AG10,BM$4)</f>
        <v>0</v>
      </c>
      <c r="BN10" s="159">
        <f>COUNTIF($C10:$AG10,BN$4)</f>
        <v>0</v>
      </c>
      <c r="BO10" s="159">
        <f>COUNTIF($C10:$AG10,BO$4)</f>
        <v>6</v>
      </c>
      <c r="BP10" s="160"/>
    </row>
    <row r="11" ht="19.5" customHeight="1" spans="1:68">
      <c r="A11" s="19"/>
      <c r="B11" s="14" t="s">
        <v>61</v>
      </c>
      <c r="C11" s="186"/>
      <c r="D11" s="186"/>
      <c r="E11" s="186" t="s">
        <v>183</v>
      </c>
      <c r="F11" s="186" t="s">
        <v>530</v>
      </c>
      <c r="G11" s="186"/>
      <c r="H11" s="186"/>
      <c r="I11" s="186" t="s">
        <v>894</v>
      </c>
      <c r="J11" s="186"/>
      <c r="K11" s="155" t="s">
        <v>895</v>
      </c>
      <c r="M11" s="186" t="s">
        <v>48</v>
      </c>
      <c r="N11" s="186"/>
      <c r="O11" s="186"/>
      <c r="P11" s="155" t="s">
        <v>896</v>
      </c>
      <c r="Q11" s="186"/>
      <c r="R11" s="186" t="s">
        <v>299</v>
      </c>
      <c r="S11" s="186" t="s">
        <v>45</v>
      </c>
      <c r="T11" s="186"/>
      <c r="U11" s="186"/>
      <c r="V11" s="186"/>
      <c r="W11" s="186" t="s">
        <v>897</v>
      </c>
      <c r="X11" s="186" t="s">
        <v>44</v>
      </c>
      <c r="Y11" s="20"/>
      <c r="Z11" s="186" t="s">
        <v>48</v>
      </c>
      <c r="AA11" s="186"/>
      <c r="AB11" s="186" t="s">
        <v>48</v>
      </c>
      <c r="AC11" s="186"/>
      <c r="AD11" s="186"/>
      <c r="AE11" s="186"/>
      <c r="AF11" s="186" t="s">
        <v>57</v>
      </c>
      <c r="AG11" s="186"/>
      <c r="AH11" s="157">
        <f>COUNTIF($C11:$AG11,AH$4)</f>
        <v>3</v>
      </c>
      <c r="AI11" s="158">
        <f>COUNTIF($C11:$AG11,AI$4)</f>
        <v>1</v>
      </c>
      <c r="AJ11" s="157">
        <f>COUNTIF($C11:$AG11,AJ$4)</f>
        <v>1</v>
      </c>
      <c r="AK11" s="159">
        <f>COUNTIF($C11:$AG11,AK$4)</f>
        <v>0</v>
      </c>
      <c r="AL11" s="159">
        <f>COUNTIF($C11:$AG11,AL$4)</f>
        <v>0</v>
      </c>
      <c r="AM11" s="159">
        <f>COUNTIF($C11:$AG11,AM$4)</f>
        <v>0</v>
      </c>
      <c r="AN11" s="159">
        <f>COUNTIF($C11:$AG11,AN$4)</f>
        <v>0</v>
      </c>
      <c r="AO11" s="159"/>
      <c r="AP11" s="159">
        <f>SUMPRODUCT(--WEEKDAY(C$3:AG$3,2)&lt;6,--((C11:AG11="DM"))+(C11:AG11="CS1")+((C11:AG11="CS2"))+(C11:AG11="SB1")+(C11:AG11="AE")+(C11:AG11="EM"))</f>
        <v>0</v>
      </c>
      <c r="AQ11" s="159"/>
      <c r="AR11" s="159">
        <f>SUMPRODUCT(--WEEKDAY(C$3:AG$3,2)&gt;5,--((C11:AG11="DM"))+(C11:AG11="CS1")+((C11:AG11="CS2"))+(C11:AG11="SB1")+(C11:AG11="AE")+(C11:AG11="EM"))</f>
        <v>0</v>
      </c>
      <c r="AS11" s="159"/>
      <c r="AT11" s="159">
        <f>(AP11-AQ11)/2+(AR11-AS11)</f>
        <v>0</v>
      </c>
      <c r="AU11" s="159">
        <f>AH11+AI11+AJ11+AK11+AM11+AN11</f>
        <v>5</v>
      </c>
      <c r="AV11" s="159">
        <f>BF11+BG11+BI11+BD11+BB11+AZ11+BK11</f>
        <v>7</v>
      </c>
      <c r="AW11" s="159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COUNTIF(C11:AG11,"*BRT*")</f>
        <v>0</v>
      </c>
      <c r="AZ11" s="159">
        <f>COUNTIF(D11:AH11,"*$BTP*")</f>
        <v>0</v>
      </c>
      <c r="BA11" s="159" t="e">
        <f>AZ11*('Setting key Duty'!$I$13+'Setting key Duty'!$I$12+'Setting key Duty'!$I$11)</f>
        <v>#VALUE!</v>
      </c>
      <c r="BB11" s="159">
        <f>COUNTIF(D11:AH11,"*$L*")</f>
        <v>0</v>
      </c>
      <c r="BC11" s="159" t="e">
        <f>BB11*('Setting key Duty'!$I$13+'Setting key Duty'!$I$9)</f>
        <v>#VALUE!</v>
      </c>
      <c r="BD11" s="159">
        <f>COUNTIF(D11:AH11,"*$M*")</f>
        <v>4</v>
      </c>
      <c r="BE11" s="159">
        <f>BD11*('Setting key Duty'!$I$8+'Setting key Duty'!$I$9+'Setting key Duty'!$I$12)</f>
        <v>2.25</v>
      </c>
      <c r="BF11" s="159">
        <f>COUNTIF(D11:AH11,"*$N*")</f>
        <v>0</v>
      </c>
      <c r="BG11" s="159">
        <f>COUNTIF(D11:AH11,"*$PM*")</f>
        <v>2</v>
      </c>
      <c r="BH11" s="159">
        <f>BG11*('Setting key Duty'!$I$9)</f>
        <v>0.25</v>
      </c>
      <c r="BI11" s="159">
        <f>COUNTIF(D11:AH11,"*$AM*")</f>
        <v>1</v>
      </c>
      <c r="BJ11" s="159">
        <f>BI11*('Setting key Duty'!$I$12+'Setting key Duty'!$I$8)</f>
        <v>0.4375</v>
      </c>
      <c r="BK11" s="159">
        <f>COUNTIF(D11:AH11,"*$FC*")</f>
        <v>0</v>
      </c>
      <c r="BL11" s="159">
        <f>BK11*('Setting key Duty'!$J$11+'Setting key Duty'!$I$8)</f>
        <v>0</v>
      </c>
      <c r="BM11" s="159">
        <f>COUNTIF($C11:$AG11,BM$4)</f>
        <v>0</v>
      </c>
      <c r="BN11" s="159">
        <f>COUNTIF($C11:$AG11,BN$4)</f>
        <v>0</v>
      </c>
      <c r="BO11" s="159">
        <f>COUNTIF($C11:$AG11,BO$4)</f>
        <v>0</v>
      </c>
      <c r="BP11" s="160"/>
    </row>
    <row r="12" ht="19.5" customHeight="1" spans="1:68">
      <c r="A12" s="19"/>
      <c r="B12" s="14" t="s">
        <v>67</v>
      </c>
      <c r="C12" s="186"/>
      <c r="D12" s="186"/>
      <c r="E12" s="186" t="s">
        <v>48</v>
      </c>
      <c r="F12" s="186"/>
      <c r="G12" s="186"/>
      <c r="H12" s="186" t="s">
        <v>48</v>
      </c>
      <c r="I12" s="186"/>
      <c r="J12" s="186" t="s">
        <v>50</v>
      </c>
      <c r="L12" s="186"/>
      <c r="M12" s="186" t="s">
        <v>45</v>
      </c>
      <c r="N12" s="186"/>
      <c r="O12" s="186"/>
      <c r="P12" s="186" t="s">
        <v>44</v>
      </c>
      <c r="Q12" s="186"/>
      <c r="R12" s="186"/>
      <c r="S12" s="186" t="s">
        <v>48</v>
      </c>
      <c r="T12" s="186"/>
      <c r="U12" s="186"/>
      <c r="V12" s="186"/>
      <c r="W12" s="186" t="s">
        <v>44</v>
      </c>
      <c r="X12" s="186"/>
      <c r="Y12" s="186" t="s">
        <v>48</v>
      </c>
      <c r="Z12" s="186" t="s">
        <v>266</v>
      </c>
      <c r="AA12" s="186" t="s">
        <v>266</v>
      </c>
      <c r="AB12" s="186" t="s">
        <v>266</v>
      </c>
      <c r="AC12" s="186"/>
      <c r="AD12" s="186"/>
      <c r="AE12" s="186" t="s">
        <v>48</v>
      </c>
      <c r="AF12" s="186"/>
      <c r="AG12" s="186" t="s">
        <v>45</v>
      </c>
      <c r="AH12" s="157">
        <f>COUNTIF($C12:$AG12,AH$4)</f>
        <v>5</v>
      </c>
      <c r="AI12" s="158">
        <f>COUNTIF($C12:$AG12,AI$4)</f>
        <v>2</v>
      </c>
      <c r="AJ12" s="157">
        <f>COUNTIF($C12:$AG12,AJ$4)</f>
        <v>2</v>
      </c>
      <c r="AK12" s="159">
        <f>COUNTIF($C12:$AG12,AK$4)</f>
        <v>1</v>
      </c>
      <c r="AL12" s="159">
        <f>COUNTIF($C12:$AG12,AL$4)</f>
        <v>0</v>
      </c>
      <c r="AM12" s="159">
        <f>COUNTIF($C12:$AG12,AM$4)</f>
        <v>0</v>
      </c>
      <c r="AN12" s="159">
        <f>COUNTIF($C12:$AG12,AN$4)</f>
        <v>0</v>
      </c>
      <c r="AO12" s="159"/>
      <c r="AP12" s="159">
        <f>SUMPRODUCT(--WEEKDAY(C$3:AG$3,2)&lt;6,--((C12:AG12="DM"))+(C12:AG12="CS1")+((C12:AG12="CS2"))+(C12:AG12="SB1")+(C12:AG12="AE")+(C12:AG12="EM"))</f>
        <v>0</v>
      </c>
      <c r="AQ12" s="159"/>
      <c r="AR12" s="159">
        <f>SUMPRODUCT(--WEEKDAY(C$3:AG$3,2)&gt;5,--((C12:AG12="DM"))+(C12:AG12="CS1")+((C12:AG12="CS2"))+(C12:AG12="SB1")+(C12:AG12="AE")+(C12:AG12="EM"))</f>
        <v>0</v>
      </c>
      <c r="AS12" s="159"/>
      <c r="AT12" s="159">
        <f>(AP12-AQ12)/2+(AR12-AS12)</f>
        <v>0</v>
      </c>
      <c r="AU12" s="159">
        <f>AH12+AI12+AJ12+AK12+AM12+AN12</f>
        <v>10</v>
      </c>
      <c r="AV12" s="159">
        <f>BF12+BG12+BI12+BD12+BB12+AZ12+BK12</f>
        <v>0</v>
      </c>
      <c r="AW12" s="159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COUNTIF(C12:AG12,"*BRT*")</f>
        <v>0</v>
      </c>
      <c r="AZ12" s="159">
        <f>COUNTIF(D12:AH12,"*$BTP*")</f>
        <v>0</v>
      </c>
      <c r="BA12" s="159" t="e">
        <f>AZ12*('Setting key Duty'!$I$13+'Setting key Duty'!$I$12+'Setting key Duty'!$I$11)</f>
        <v>#VALUE!</v>
      </c>
      <c r="BB12" s="159">
        <f>COUNTIF(D12:AH12,"*$L*")</f>
        <v>0</v>
      </c>
      <c r="BC12" s="159" t="e">
        <f>BB12*('Setting key Duty'!$I$13+'Setting key Duty'!$I$9)</f>
        <v>#VALUE!</v>
      </c>
      <c r="BD12" s="159">
        <f>COUNTIF(D12:AH12,"*$M*")</f>
        <v>0</v>
      </c>
      <c r="BE12" s="159">
        <f>BD12*('Setting key Duty'!$I$8+'Setting key Duty'!$I$9+'Setting key Duty'!$I$12)</f>
        <v>0</v>
      </c>
      <c r="BF12" s="159">
        <f>COUNTIF(D12:AH12,"*$N*")</f>
        <v>0</v>
      </c>
      <c r="BG12" s="159">
        <f>COUNTIF(D12:AH12,"*$PM*")</f>
        <v>0</v>
      </c>
      <c r="BH12" s="159">
        <f>BG12*('Setting key Duty'!$I$9)</f>
        <v>0</v>
      </c>
      <c r="BI12" s="159">
        <f>COUNTIF(D12:AH12,"*$AM*")</f>
        <v>0</v>
      </c>
      <c r="BJ12" s="159">
        <f>BI12*('Setting key Duty'!$I$12+'Setting key Duty'!$I$8)</f>
        <v>0</v>
      </c>
      <c r="BK12" s="159">
        <f>COUNTIF(C12:AH12,"*$FC*")</f>
        <v>0</v>
      </c>
      <c r="BL12" s="159">
        <f>BK12*('Setting key Duty'!$J$11+'Setting key Duty'!$I$8)</f>
        <v>0</v>
      </c>
      <c r="BM12" s="159">
        <f>COUNTIF($C12:$AG12,BM$4)</f>
        <v>0</v>
      </c>
      <c r="BN12" s="159">
        <f>COUNTIF($C12:$AG12,BN$4)</f>
        <v>0</v>
      </c>
      <c r="BO12" s="159">
        <f>COUNTIF($C12:$AG12,BO$4)</f>
        <v>0</v>
      </c>
      <c r="BP12" s="160"/>
    </row>
    <row r="13" ht="19.5" customHeight="1" spans="1:68">
      <c r="A13" s="19"/>
      <c r="B13" s="14" t="s">
        <v>68</v>
      </c>
      <c r="C13" s="186" t="s">
        <v>48</v>
      </c>
      <c r="D13" s="186"/>
      <c r="E13" s="186" t="s">
        <v>299</v>
      </c>
      <c r="F13" s="615" t="s">
        <v>44</v>
      </c>
      <c r="G13" s="186"/>
      <c r="H13" s="186"/>
      <c r="I13" s="186"/>
      <c r="J13" s="186"/>
      <c r="K13" s="186" t="s">
        <v>898</v>
      </c>
      <c r="L13" s="155" t="s">
        <v>899</v>
      </c>
      <c r="M13" s="186" t="s">
        <v>44</v>
      </c>
      <c r="N13" s="186"/>
      <c r="O13" s="186"/>
      <c r="P13" s="186" t="s">
        <v>48</v>
      </c>
      <c r="Q13" s="186"/>
      <c r="R13" s="186" t="s">
        <v>163</v>
      </c>
      <c r="S13" s="186"/>
      <c r="T13" s="186"/>
      <c r="U13" s="186" t="s">
        <v>48</v>
      </c>
      <c r="V13" s="186"/>
      <c r="W13" s="186"/>
      <c r="X13" s="186"/>
      <c r="Y13" s="186" t="s">
        <v>57</v>
      </c>
      <c r="Z13" s="186" t="s">
        <v>266</v>
      </c>
      <c r="AA13" s="186" t="s">
        <v>266</v>
      </c>
      <c r="AB13" s="186" t="s">
        <v>266</v>
      </c>
      <c r="AD13" s="186" t="s">
        <v>48</v>
      </c>
      <c r="AE13" s="186"/>
      <c r="AF13" s="186" t="s">
        <v>57</v>
      </c>
      <c r="AG13" s="186"/>
      <c r="AH13" s="157">
        <f>COUNTIF($C13:$AG13,AH$4)</f>
        <v>4</v>
      </c>
      <c r="AI13" s="157">
        <f>COUNTIF($C13:$AH13,AH$4)</f>
        <v>4</v>
      </c>
      <c r="AJ13" s="158">
        <f>COUNTIF($C13:$AH13,AI$4)</f>
        <v>2</v>
      </c>
      <c r="AK13" s="157">
        <f>COUNTIF($C13:$AH13,AJ$4)</f>
        <v>0</v>
      </c>
      <c r="AL13" s="159">
        <f>COUNTIF($C13:$AH13,AK$4)</f>
        <v>0</v>
      </c>
      <c r="AM13" s="159">
        <f>COUNTIF($C13:$AH13,AL$4)</f>
        <v>0</v>
      </c>
      <c r="AN13" s="159">
        <f>COUNTIF($C13:$AH13,AM$4)</f>
        <v>0</v>
      </c>
      <c r="AO13" s="159"/>
      <c r="AP13" s="159">
        <f>SUMPRODUCT(--WEEKDAY(C$3:AG$3,2)&lt;6,--((C13:AG13="DM"))+(C13:AG13="CS1")+((C13:AG13="CS2"))+(C13:AG13="SB1")+(C13:AG13="AE")+(C13:AG13="EM"))</f>
        <v>0</v>
      </c>
      <c r="AQ13" s="159"/>
      <c r="AR13" s="159">
        <f>SUMPRODUCT(--WEEKDAY(C$3:AG$3,2)&gt;5,--((C13:AG13="DM"))+(C13:AG13="CS1")+((C13:AG13="CS2"))+(C13:AG13="SB1")+(C13:AG13="AE")+(C13:AG13="EM"))</f>
        <v>0</v>
      </c>
      <c r="AS13" s="159"/>
      <c r="AT13" s="159">
        <f>(AP13-AQ13)/2+(AR13-AS13)</f>
        <v>0</v>
      </c>
      <c r="AU13" s="159">
        <f>AH13+AI13+AJ13+AK13+AM13+AN13</f>
        <v>10</v>
      </c>
      <c r="AV13" s="159">
        <f>AI13+AJ13+AK13+AL13+AN13+AO13</f>
        <v>6</v>
      </c>
      <c r="AW13" s="159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 t="e">
        <f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159">
        <f>COUNTIF(D13:AH13,"*$BTP*")</f>
        <v>0</v>
      </c>
      <c r="BA13" s="159" t="e">
        <f>AZ13*('Setting key Duty'!$I$13+'Setting key Duty'!$I$12+'Setting key Duty'!$I$11)</f>
        <v>#VALUE!</v>
      </c>
      <c r="BB13" s="159">
        <f>COUNTIF(D13:AH13,"*$L*")</f>
        <v>0</v>
      </c>
      <c r="BC13" s="159" t="e">
        <f>BB13*('Setting key Duty'!$I$13+'Setting key Duty'!$I$9)</f>
        <v>#VALUE!</v>
      </c>
      <c r="BD13" s="159">
        <f>COUNTIF(D13:AH13,"*$M*")</f>
        <v>0</v>
      </c>
      <c r="BE13" s="159">
        <f>BD13*('Setting key Duty'!$I$8+'Setting key Duty'!$I$9+'Setting key Duty'!$I$12)</f>
        <v>0</v>
      </c>
      <c r="BF13" s="159">
        <f>COUNTIF(D13:AH13,"*$N*")</f>
        <v>0</v>
      </c>
      <c r="BG13" s="159">
        <f>COUNTIF(D13:AH13,"*$PM*")</f>
        <v>0</v>
      </c>
      <c r="BH13" s="159">
        <f>BG13*('Setting key Duty'!$I$9)</f>
        <v>0</v>
      </c>
      <c r="BI13" s="159">
        <f>COUNTIF(D13:AH13,"*$AM*")</f>
        <v>4</v>
      </c>
      <c r="BJ13" s="159">
        <f>COUNTIF(D13:AI13,"*$AM*")</f>
        <v>4</v>
      </c>
      <c r="BK13" s="159">
        <f>COUNTIF(C13:AH13,"*$FC*")</f>
        <v>0</v>
      </c>
      <c r="BL13" s="159">
        <f>COUNTIF(C13:AI13,"*$FC*")</f>
        <v>0</v>
      </c>
      <c r="BM13" s="159">
        <f>BL13*('Setting key Duty'!$J$11+'Setting key Duty'!$I$8)</f>
        <v>0</v>
      </c>
      <c r="BN13" s="159">
        <f>COUNTIF($C13:$AH13,BM$4)</f>
        <v>0</v>
      </c>
      <c r="BO13" s="159">
        <f>COUNTIF($C13:$AH13,BN$4)</f>
        <v>0</v>
      </c>
      <c r="BP13" s="159">
        <f>COUNTIF($C13:$AH13,BO$4)</f>
        <v>0</v>
      </c>
    </row>
    <row r="14" ht="19.5" customHeight="1" spans="1:68">
      <c r="A14" s="19"/>
      <c r="B14" s="14" t="s">
        <v>70</v>
      </c>
      <c r="C14" s="186"/>
      <c r="D14" s="186"/>
      <c r="E14" s="186"/>
      <c r="F14" s="186"/>
      <c r="G14" s="186"/>
      <c r="H14" s="186" t="s">
        <v>44</v>
      </c>
      <c r="I14" s="186"/>
      <c r="J14" s="186" t="s">
        <v>48</v>
      </c>
      <c r="K14" s="186" t="s">
        <v>768</v>
      </c>
      <c r="L14" s="186" t="s">
        <v>45</v>
      </c>
      <c r="M14" s="186" t="s">
        <v>47</v>
      </c>
      <c r="N14" s="186" t="s">
        <v>893</v>
      </c>
      <c r="O14" s="186" t="s">
        <v>45</v>
      </c>
      <c r="P14" s="186"/>
      <c r="Q14" s="186" t="s">
        <v>48</v>
      </c>
      <c r="R14" s="186"/>
      <c r="S14" s="186"/>
      <c r="T14" s="186"/>
      <c r="U14" s="186" t="s">
        <v>893</v>
      </c>
      <c r="V14" s="186"/>
      <c r="W14" s="186"/>
      <c r="Y14" s="186" t="s">
        <v>57</v>
      </c>
      <c r="Z14" s="186" t="s">
        <v>266</v>
      </c>
      <c r="AA14" s="186" t="s">
        <v>266</v>
      </c>
      <c r="AB14" s="186" t="s">
        <v>266</v>
      </c>
      <c r="AC14" s="186"/>
      <c r="AD14" s="186"/>
      <c r="AE14" s="186"/>
      <c r="AF14" s="186" t="s">
        <v>57</v>
      </c>
      <c r="AG14" s="186" t="s">
        <v>47</v>
      </c>
      <c r="AH14" s="157">
        <f>COUNTIF($C14:$AG14,AH$4)</f>
        <v>2</v>
      </c>
      <c r="AI14" s="158">
        <f>COUNTIF($C14:$AG14,AI$4)</f>
        <v>1</v>
      </c>
      <c r="AJ14" s="157">
        <f>COUNTIF($C14:$AG14,AJ$4)</f>
        <v>2</v>
      </c>
      <c r="AK14" s="159">
        <f>COUNTIF($C14:$AG14,AK$4)</f>
        <v>0</v>
      </c>
      <c r="AL14" s="159">
        <f>COUNTIF($C14:$AG14,AL$4)</f>
        <v>0</v>
      </c>
      <c r="AM14" s="159">
        <f>COUNTIF($C14:$AG14,AM$4)</f>
        <v>0</v>
      </c>
      <c r="AN14" s="159">
        <f>COUNTIF($C14:$AG14,AN$4)</f>
        <v>0</v>
      </c>
      <c r="AO14" s="159"/>
      <c r="AP14" s="159">
        <f>SUMPRODUCT(--WEEKDAY(C$3:AG$3,2)&lt;6,--((C14:AG14="DM"))+(C14:AG14="CS1")+((C14:AG14="CS2"))+(C14:AG14="SB1")+(C14:AG14="AE")+(C14:AG14="EM"))</f>
        <v>0</v>
      </c>
      <c r="AQ14" s="159"/>
      <c r="AR14" s="159">
        <f>SUMPRODUCT(--WEEKDAY(C$3:AG$3,2)&gt;5,--((C14:AG14="DM"))+(C14:AG14="CS1")+((C14:AG14="CS2"))+(C14:AG14="SB1")+(C14:AG14="AE")+(C14:AG14="EM"))</f>
        <v>0</v>
      </c>
      <c r="AS14" s="159"/>
      <c r="AT14" s="159">
        <f>(AP14-AQ14)/2+(AR14-AS14)</f>
        <v>0</v>
      </c>
      <c r="AU14" s="159">
        <f>AH14+AI14+AJ14+AK14+AM14+AN14</f>
        <v>5</v>
      </c>
      <c r="AV14" s="159">
        <f>BF14+BG14+BI14+BD14+BB14+AZ14+BK14</f>
        <v>0</v>
      </c>
      <c r="AW14" s="159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COUNTIF(C14:AG14,"*BRT*")</f>
        <v>0</v>
      </c>
      <c r="AZ14" s="159">
        <f>COUNTIF(D14:AH14,"*$BTP*")</f>
        <v>0</v>
      </c>
      <c r="BA14" s="159" t="e">
        <f>AZ14*('Setting key Duty'!$I$13+'Setting key Duty'!$I$12+'Setting key Duty'!$I$11)</f>
        <v>#VALUE!</v>
      </c>
      <c r="BB14" s="159">
        <f>COUNTIF(D14:AH14,"*$L*")</f>
        <v>0</v>
      </c>
      <c r="BC14" s="159" t="e">
        <f>BB14*('Setting key Duty'!$I$13+'Setting key Duty'!$I$9)</f>
        <v>#VALUE!</v>
      </c>
      <c r="BD14" s="159">
        <f>COUNTIF(D14:AH14,"*$M*")</f>
        <v>0</v>
      </c>
      <c r="BE14" s="159">
        <f>BD14*('Setting key Duty'!$I$8+'Setting key Duty'!$I$9+'Setting key Duty'!$I$12)</f>
        <v>0</v>
      </c>
      <c r="BF14" s="159">
        <f>COUNTIF(D14:AH14,"*$N*")</f>
        <v>0</v>
      </c>
      <c r="BG14" s="159">
        <f>COUNTIF(D14:AH14,"*$PM*")</f>
        <v>0</v>
      </c>
      <c r="BH14" s="159">
        <f>BG14*('Setting key Duty'!$I$9)</f>
        <v>0</v>
      </c>
      <c r="BI14" s="159">
        <f>COUNTIF(D14:AH14,"*$AM*")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COUNTIF($C14:$AG14,BM$4)</f>
        <v>0</v>
      </c>
      <c r="BN14" s="159">
        <f>COUNTIF($C14:$AG14,BN$4)</f>
        <v>0</v>
      </c>
      <c r="BO14" s="159">
        <f>COUNTIF($C14:$AG14,BO$4)</f>
        <v>2</v>
      </c>
      <c r="BP14" s="160"/>
    </row>
    <row r="15" ht="19.5" customHeight="1" spans="1:68">
      <c r="A15" s="19"/>
      <c r="B15" s="14" t="s">
        <v>73</v>
      </c>
      <c r="C15" s="186" t="s">
        <v>216</v>
      </c>
      <c r="D15" s="186" t="s">
        <v>50</v>
      </c>
      <c r="E15" s="186"/>
      <c r="F15" s="186" t="s">
        <v>530</v>
      </c>
      <c r="G15" s="186" t="s">
        <v>44</v>
      </c>
      <c r="H15" s="186"/>
      <c r="I15" s="186" t="s">
        <v>900</v>
      </c>
      <c r="J15" s="186"/>
      <c r="K15" s="186"/>
      <c r="L15" s="186" t="s">
        <v>901</v>
      </c>
      <c r="M15" s="186" t="s">
        <v>53</v>
      </c>
      <c r="N15" s="186" t="s">
        <v>53</v>
      </c>
      <c r="O15" s="186" t="s">
        <v>53</v>
      </c>
      <c r="P15" s="186" t="s">
        <v>53</v>
      </c>
      <c r="Q15" s="186" t="s">
        <v>62</v>
      </c>
      <c r="R15" s="186"/>
      <c r="S15" s="186" t="s">
        <v>216</v>
      </c>
      <c r="T15" s="186" t="s">
        <v>62</v>
      </c>
      <c r="U15" s="186"/>
      <c r="V15" s="186" t="s">
        <v>44</v>
      </c>
      <c r="W15" s="186"/>
      <c r="X15" s="186" t="s">
        <v>515</v>
      </c>
      <c r="Y15" s="186" t="s">
        <v>902</v>
      </c>
      <c r="Z15" s="186"/>
      <c r="AA15" s="186" t="s">
        <v>45</v>
      </c>
      <c r="AB15" s="186"/>
      <c r="AC15" s="186"/>
      <c r="AD15" s="186"/>
      <c r="AE15" s="186"/>
      <c r="AF15" s="186" t="s">
        <v>48</v>
      </c>
      <c r="AG15" s="186"/>
      <c r="AH15" s="157">
        <f>COUNTIF($C15:$AG15,AH$4)</f>
        <v>1</v>
      </c>
      <c r="AI15" s="158">
        <f>COUNTIF($C15:$AG15,AI$4)</f>
        <v>2</v>
      </c>
      <c r="AJ15" s="157">
        <f>COUNTIF($C15:$AG15,AJ$4)</f>
        <v>1</v>
      </c>
      <c r="AK15" s="159">
        <f>COUNTIF($C15:$AG15,AK$4)</f>
        <v>1</v>
      </c>
      <c r="AL15" s="159">
        <f>COUNTIF($C15:$AG15,AL$4)</f>
        <v>0</v>
      </c>
      <c r="AM15" s="159">
        <f>COUNTIF($C15:$AG15,AM$4)</f>
        <v>2</v>
      </c>
      <c r="AN15" s="159">
        <f>COUNTIF($C15:$AG15,AN$4)</f>
        <v>0</v>
      </c>
      <c r="AO15" s="159"/>
      <c r="AP15" s="159">
        <f>SUMPRODUCT(--WEEKDAY(C$3:AG$3,2)&lt;6,--((C15:AG15="DM"))+(C15:AG15="CS1")+((C15:AG15="CS2"))+(C15:AG15="SB1")+(C15:AG15="AE")+(C15:AG15="EM"))</f>
        <v>0</v>
      </c>
      <c r="AQ15" s="159"/>
      <c r="AR15" s="159">
        <f>SUMPRODUCT(--WEEKDAY(C$3:AG$3,2)&gt;5,--((C15:AG15="DM"))+(C15:AG15="CS1")+((C15:AG15="CS2"))+(C15:AG15="SB1")+(C15:AG15="AE")+(C15:AG15="EM"))</f>
        <v>0</v>
      </c>
      <c r="AS15" s="159"/>
      <c r="AT15" s="159">
        <f>(AP15-AQ15)/2+(AR15-AS15)</f>
        <v>0</v>
      </c>
      <c r="AU15" s="159">
        <f>AH15+AI15+AJ15+AK15+AM15+AN15</f>
        <v>7</v>
      </c>
      <c r="AV15" s="159">
        <f>BF15+BG15+BI15+BD15+BB15+AZ15+BK15</f>
        <v>6</v>
      </c>
      <c r="AW15" s="159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COUNTIF(C15:AG15,"*BRT*")</f>
        <v>0</v>
      </c>
      <c r="AZ15" s="159">
        <f>COUNTIF(D15:AH15,"*$BTP*")</f>
        <v>0</v>
      </c>
      <c r="BA15" s="159" t="e">
        <f>AZ15*('Setting key Duty'!$I$13+'Setting key Duty'!$I$12+'Setting key Duty'!$I$11)</f>
        <v>#VALUE!</v>
      </c>
      <c r="BB15" s="159">
        <f>COUNTIF(D15:AH15,"*$L*")</f>
        <v>2</v>
      </c>
      <c r="BC15" s="159" t="e">
        <f>BB15*('Setting key Duty'!$I$13+'Setting key Duty'!$I$9)</f>
        <v>#VALUE!</v>
      </c>
      <c r="BD15" s="159">
        <f>COUNTIF(D15:AH15,"*$M*")</f>
        <v>1</v>
      </c>
      <c r="BE15" s="159">
        <f>BD15*('Setting key Duty'!$I$8+'Setting key Duty'!$I$9+'Setting key Duty'!$I$12)</f>
        <v>0.5625</v>
      </c>
      <c r="BF15" s="159">
        <f>COUNTIF(D15:AH15,"*$N*")</f>
        <v>0</v>
      </c>
      <c r="BG15" s="159">
        <f>COUNTIF(D15:AH15,"*$PM*")</f>
        <v>1</v>
      </c>
      <c r="BH15" s="159">
        <f>BG15*('Setting key Duty'!$I$9)</f>
        <v>0.125</v>
      </c>
      <c r="BI15" s="159">
        <f>COUNTIF(D15:AH15,"*$AM*")</f>
        <v>2</v>
      </c>
      <c r="BJ15" s="159">
        <f>BI15*('Setting key Duty'!$I$12+'Setting key Duty'!$I$8)</f>
        <v>0.875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COUNTIF($C15:$AG15,BM$4)</f>
        <v>0</v>
      </c>
      <c r="BN15" s="159">
        <f>COUNTIF($C15:$AG15,BN$4)</f>
        <v>0</v>
      </c>
      <c r="BO15" s="159">
        <f>COUNTIF($C15:$AG15,BO$4)</f>
        <v>0</v>
      </c>
      <c r="BP15" s="160"/>
    </row>
    <row r="16" ht="19.5" customHeight="1" spans="1:68">
      <c r="A16" s="19"/>
      <c r="B16" s="14" t="s">
        <v>78</v>
      </c>
      <c r="C16" s="186" t="s">
        <v>44</v>
      </c>
      <c r="D16" s="186"/>
      <c r="E16" s="186" t="s">
        <v>45</v>
      </c>
      <c r="F16" s="186"/>
      <c r="G16" s="186" t="s">
        <v>56</v>
      </c>
      <c r="H16" s="186"/>
      <c r="I16" s="186"/>
      <c r="J16" s="186" t="s">
        <v>120</v>
      </c>
      <c r="K16" s="186" t="s">
        <v>44</v>
      </c>
      <c r="L16" s="186" t="s">
        <v>43</v>
      </c>
      <c r="M16" s="186"/>
      <c r="N16" s="186" t="s">
        <v>45</v>
      </c>
      <c r="O16" s="186"/>
      <c r="P16" s="186" t="s">
        <v>62</v>
      </c>
      <c r="Q16" s="186"/>
      <c r="R16" s="186" t="s">
        <v>50</v>
      </c>
      <c r="S16" s="155" t="s">
        <v>903</v>
      </c>
      <c r="T16" s="186"/>
      <c r="U16" s="186" t="s">
        <v>45</v>
      </c>
      <c r="V16" s="186"/>
      <c r="W16" s="186" t="s">
        <v>897</v>
      </c>
      <c r="X16" s="186" t="s">
        <v>45</v>
      </c>
      <c r="Y16" s="186"/>
      <c r="Z16" s="186" t="s">
        <v>44</v>
      </c>
      <c r="AA16" s="186"/>
      <c r="AB16" s="186" t="s">
        <v>45</v>
      </c>
      <c r="AC16" s="186"/>
      <c r="AD16" s="186"/>
      <c r="AE16" s="186"/>
      <c r="AF16" s="186" t="s">
        <v>120</v>
      </c>
      <c r="AG16" s="186" t="s">
        <v>48</v>
      </c>
      <c r="AH16" s="157">
        <f>COUNTIF($C16:$AG16,AH$4)</f>
        <v>1</v>
      </c>
      <c r="AI16" s="158">
        <f>COUNTIF($C16:$AG16,AI$4)</f>
        <v>3</v>
      </c>
      <c r="AJ16" s="157">
        <f>COUNTIF($C16:$AG16,AJ$4)</f>
        <v>5</v>
      </c>
      <c r="AK16" s="159">
        <f>COUNTIF($C16:$AG16,AK$4)</f>
        <v>1</v>
      </c>
      <c r="AL16" s="159">
        <f>COUNTIF($C16:$AG16,AL$4)</f>
        <v>1</v>
      </c>
      <c r="AM16" s="159">
        <f>COUNTIF($C16:$AG16,AM$4)</f>
        <v>1</v>
      </c>
      <c r="AN16" s="159">
        <f>COUNTIF($C16:$AG16,AN$4)</f>
        <v>0</v>
      </c>
      <c r="AO16" s="159"/>
      <c r="AP16" s="159">
        <f>SUMPRODUCT(--WEEKDAY(C$3:AG$3,2)&lt;6,--((C16:AG16="DM"))+(C16:AG16="CS1")+((C16:AG16="CS2"))+(C16:AG16="SB1")+(C16:AG16="AE")+(C16:AG16="EM"))</f>
        <v>0</v>
      </c>
      <c r="AQ16" s="159"/>
      <c r="AR16" s="159">
        <f>SUMPRODUCT(--WEEKDAY(C$3:AG$3,2)&gt;5,--((C16:AG16="DM"))+(C16:AG16="CS1")+((C16:AG16="CS2"))+(C16:AG16="SB1")+(C16:AG16="AE")+(C16:AG16="EM"))</f>
        <v>0</v>
      </c>
      <c r="AS16" s="159"/>
      <c r="AT16" s="159">
        <f>(AP16-AQ16)/2+(AR16-AS16)</f>
        <v>0</v>
      </c>
      <c r="AU16" s="159">
        <f>AH16+AI16+AJ16+AK16+AM16+AN16</f>
        <v>11</v>
      </c>
      <c r="AV16" s="159">
        <f>BF16+BG16+BI16+BD16+BB16+AZ16+BK16</f>
        <v>3</v>
      </c>
      <c r="AW16" s="159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COUNTIF(C16:AG16,"*BRT*")</f>
        <v>2</v>
      </c>
      <c r="AZ16" s="159">
        <f>COUNTIF(D16:AH16,"*$BTP*")</f>
        <v>0</v>
      </c>
      <c r="BA16" s="159" t="e">
        <f>AZ16*('Setting key Duty'!$I$13+'Setting key Duty'!$I$12+'Setting key Duty'!$I$11)</f>
        <v>#VALUE!</v>
      </c>
      <c r="BB16" s="159">
        <f>COUNTIF(D16:AH16,"*$L*")</f>
        <v>0</v>
      </c>
      <c r="BC16" s="159" t="e">
        <f>BB16*('Setting key Duty'!$I$13+'Setting key Duty'!$I$9)</f>
        <v>#VALUE!</v>
      </c>
      <c r="BD16" s="159">
        <f>COUNTIF(D16:AH16,"*$M*")</f>
        <v>0</v>
      </c>
      <c r="BE16" s="159">
        <f>BD16*('Setting key Duty'!$I$8+'Setting key Duty'!$I$9+'Setting key Duty'!$I$12)</f>
        <v>0</v>
      </c>
      <c r="BF16" s="159">
        <f>COUNTIF(D16:AH16,"*$N*")</f>
        <v>0</v>
      </c>
      <c r="BG16" s="159">
        <f>COUNTIF(D16:AH16,"*$PM*")</f>
        <v>3</v>
      </c>
      <c r="BH16" s="159">
        <f>BG16*('Setting key Duty'!$I$9)</f>
        <v>0.375</v>
      </c>
      <c r="BI16" s="159">
        <f>COUNTIF(D16:AH16,"*$AM*")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COUNTIF($C16:$AG16,BM$4)</f>
        <v>0</v>
      </c>
      <c r="BN16" s="159">
        <f>COUNTIF($C16:$AG16,BN$4)</f>
        <v>0</v>
      </c>
      <c r="BO16" s="159">
        <f>COUNTIF($C16:$AG16,BO$4)</f>
        <v>0</v>
      </c>
      <c r="BP16" s="160"/>
    </row>
    <row r="17" ht="19.5" customHeight="1" spans="1:68">
      <c r="A17" s="19"/>
      <c r="B17" s="14" t="s">
        <v>82</v>
      </c>
      <c r="C17" s="186" t="s">
        <v>412</v>
      </c>
      <c r="D17" s="186" t="s">
        <v>412</v>
      </c>
      <c r="E17" s="186" t="s">
        <v>412</v>
      </c>
      <c r="F17" s="186" t="s">
        <v>412</v>
      </c>
      <c r="G17" s="186"/>
      <c r="H17" s="186"/>
      <c r="I17" s="186"/>
      <c r="J17" s="155" t="s">
        <v>89</v>
      </c>
      <c r="K17" s="155" t="s">
        <v>89</v>
      </c>
      <c r="L17" s="155" t="s">
        <v>89</v>
      </c>
      <c r="M17" s="155" t="s">
        <v>89</v>
      </c>
      <c r="N17" s="155" t="s">
        <v>89</v>
      </c>
      <c r="O17" s="155" t="s">
        <v>89</v>
      </c>
      <c r="P17" s="155" t="s">
        <v>89</v>
      </c>
      <c r="Q17" s="155" t="s">
        <v>904</v>
      </c>
      <c r="R17" s="616" t="s">
        <v>905</v>
      </c>
      <c r="S17" s="155" t="s">
        <v>906</v>
      </c>
      <c r="T17" s="186" t="s">
        <v>47</v>
      </c>
      <c r="U17" s="186" t="s">
        <v>907</v>
      </c>
      <c r="V17" s="186" t="s">
        <v>907</v>
      </c>
      <c r="W17" s="186" t="s">
        <v>45</v>
      </c>
      <c r="X17" s="186"/>
      <c r="Y17" s="186" t="s">
        <v>908</v>
      </c>
      <c r="Z17" s="186"/>
      <c r="AA17" s="186" t="s">
        <v>44</v>
      </c>
      <c r="AB17" s="186"/>
      <c r="AC17" s="186" t="s">
        <v>44</v>
      </c>
      <c r="AD17" s="186" t="s">
        <v>907</v>
      </c>
      <c r="AE17" s="186" t="s">
        <v>45</v>
      </c>
      <c r="AF17" s="186"/>
      <c r="AG17" s="186" t="s">
        <v>83</v>
      </c>
      <c r="AH17" s="157">
        <f>COUNTIF($C17:$AG17,AH$4)</f>
        <v>0</v>
      </c>
      <c r="AI17" s="158">
        <f>COUNTIF($C17:$AG17,AI$4)</f>
        <v>2</v>
      </c>
      <c r="AJ17" s="157">
        <f>COUNTIF($C17:$AG17,AJ$4)</f>
        <v>2</v>
      </c>
      <c r="AK17" s="159">
        <f>COUNTIF($C17:$AG17,AK$4)</f>
        <v>0</v>
      </c>
      <c r="AL17" s="159">
        <f>COUNTIF($C17:$AG17,AL$4)</f>
        <v>0</v>
      </c>
      <c r="AM17" s="159">
        <f>COUNTIF($C17:$AG17,AM$4)</f>
        <v>0</v>
      </c>
      <c r="AN17" s="159">
        <f>COUNTIF($C17:$AG17,AN$4)</f>
        <v>0</v>
      </c>
      <c r="AO17" s="159"/>
      <c r="AP17" s="159">
        <f>SUMPRODUCT(--WEEKDAY(C$3:AG$3,2)&lt;6,--((C17:AG17="DM"))+(C17:AG17="CS1")+((C17:AG17="CS2"))+(C17:AG17="SB1")+(C17:AG17="AE")+(C17:AG17="EM"))</f>
        <v>0</v>
      </c>
      <c r="AQ17" s="159"/>
      <c r="AR17" s="159">
        <f>SUMPRODUCT(--WEEKDAY(C$3:AG$3,2)&gt;5,--((C17:AG17="DM"))+(C17:AG17="CS1")+((C17:AG17="CS2"))+(C17:AG17="SB1")+(C17:AG17="AE")+(C17:AG17="EM"))</f>
        <v>0</v>
      </c>
      <c r="AS17" s="159"/>
      <c r="AT17" s="159">
        <f>(AP17-AQ17)/2+(AR17-AS17)</f>
        <v>0</v>
      </c>
      <c r="AU17" s="159">
        <f>AH17+AI17+AJ17+AK17+AM17+AN17</f>
        <v>4</v>
      </c>
      <c r="AV17" s="159">
        <f>BF17+BG17+BI17+BD17+BB17+AZ17+BK17</f>
        <v>8</v>
      </c>
      <c r="AW17" s="159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COUNTIF(C17:AG17,"*BRT*")</f>
        <v>0</v>
      </c>
      <c r="AZ17" s="159">
        <f>COUNTIF(D17:AH17,"*$BTP*")</f>
        <v>0</v>
      </c>
      <c r="BA17" s="159" t="e">
        <f>AZ17*('Setting key Duty'!$I$13+'Setting key Duty'!$I$12+'Setting key Duty'!$I$11)</f>
        <v>#VALUE!</v>
      </c>
      <c r="BB17" s="159">
        <f>COUNTIF(D17:AH17,"*$L*")</f>
        <v>1</v>
      </c>
      <c r="BC17" s="159" t="e">
        <f>BB17*('Setting key Duty'!$I$13+'Setting key Duty'!$I$9)</f>
        <v>#VALUE!</v>
      </c>
      <c r="BD17" s="159">
        <f>COUNTIF(D17:AH17,"*$M*")</f>
        <v>0</v>
      </c>
      <c r="BE17" s="159">
        <f>BD17*('Setting key Duty'!$I$8+'Setting key Duty'!$I$9+'Setting key Duty'!$I$12)</f>
        <v>0</v>
      </c>
      <c r="BF17" s="159">
        <f>COUNTIF(D17:AH17,"*$N*")</f>
        <v>0</v>
      </c>
      <c r="BG17" s="159">
        <f>COUNTIF(D17:AH17,"*$PM*")</f>
        <v>2</v>
      </c>
      <c r="BH17" s="159">
        <f>BG17*('Setting key Duty'!$I$9)</f>
        <v>0.25</v>
      </c>
      <c r="BI17" s="159">
        <f>COUNTIF(D17:AH17,"*$AM*")</f>
        <v>1</v>
      </c>
      <c r="BJ17" s="159">
        <f>BI17*('Setting key Duty'!$I$12+'Setting key Duty'!$I$8)</f>
        <v>0.4375</v>
      </c>
      <c r="BK17" s="159">
        <f>COUNTIF(C17:AH17,"*$FC*")</f>
        <v>4</v>
      </c>
      <c r="BL17" s="159">
        <f>BK17*('Setting key Duty'!$J$11+'Setting key Duty'!$I$8)</f>
        <v>0.5</v>
      </c>
      <c r="BM17" s="159">
        <f>COUNTIF($C17:$AG17,BM$4)</f>
        <v>0</v>
      </c>
      <c r="BN17" s="159">
        <f>COUNTIF($C17:$AG17,BN$4)</f>
        <v>0</v>
      </c>
      <c r="BO17" s="159">
        <f>COUNTIF($C17:$AG17,BO$4)</f>
        <v>1</v>
      </c>
      <c r="BP17" s="160"/>
    </row>
    <row r="18" ht="19.5" customHeight="1" spans="1:68">
      <c r="A18" s="19"/>
      <c r="B18" s="14" t="s">
        <v>86</v>
      </c>
      <c r="C18" s="186" t="s">
        <v>50</v>
      </c>
      <c r="D18" s="186"/>
      <c r="E18" s="186" t="s">
        <v>56</v>
      </c>
      <c r="F18" s="186"/>
      <c r="G18" s="186"/>
      <c r="H18" s="186" t="s">
        <v>62</v>
      </c>
      <c r="I18" s="186" t="s">
        <v>47</v>
      </c>
      <c r="J18" s="186" t="s">
        <v>42</v>
      </c>
      <c r="K18" s="186" t="s">
        <v>56</v>
      </c>
      <c r="L18" s="186" t="s">
        <v>50</v>
      </c>
      <c r="M18" s="186"/>
      <c r="N18" s="186" t="s">
        <v>62</v>
      </c>
      <c r="O18" s="186"/>
      <c r="P18" s="186" t="s">
        <v>43</v>
      </c>
      <c r="Q18" s="186" t="s">
        <v>56</v>
      </c>
      <c r="R18" s="186"/>
      <c r="S18" s="186" t="s">
        <v>62</v>
      </c>
      <c r="T18" s="186"/>
      <c r="U18" s="186" t="s">
        <v>53</v>
      </c>
      <c r="V18" s="186" t="s">
        <v>53</v>
      </c>
      <c r="W18" s="186" t="s">
        <v>897</v>
      </c>
      <c r="X18" s="186"/>
      <c r="Y18" s="186" t="s">
        <v>62</v>
      </c>
      <c r="Z18" s="186" t="s">
        <v>56</v>
      </c>
      <c r="AA18" s="186" t="s">
        <v>56</v>
      </c>
      <c r="AB18" s="186"/>
      <c r="AC18" s="186"/>
      <c r="AD18" s="186"/>
      <c r="AE18" s="186" t="s">
        <v>56</v>
      </c>
      <c r="AF18" s="186" t="s">
        <v>62</v>
      </c>
      <c r="AG18" s="186"/>
      <c r="AH18" s="157">
        <f>COUNTIF($C18:$AG18,AH$4)</f>
        <v>0</v>
      </c>
      <c r="AI18" s="158">
        <f>COUNTIF($C18:$AG18,AI$4)</f>
        <v>0</v>
      </c>
      <c r="AJ18" s="157">
        <f>COUNTIF($C18:$AG18,AJ$4)</f>
        <v>0</v>
      </c>
      <c r="AK18" s="159">
        <f>COUNTIF($C18:$AG18,AK$4)</f>
        <v>2</v>
      </c>
      <c r="AL18" s="159">
        <f>COUNTIF($C18:$AG18,AL$4)</f>
        <v>6</v>
      </c>
      <c r="AM18" s="159">
        <f>COUNTIF($C18:$AG18,AM$4)</f>
        <v>5</v>
      </c>
      <c r="AN18" s="159">
        <f>COUNTIF($C18:$AG18,AN$4)</f>
        <v>0</v>
      </c>
      <c r="AO18" s="159"/>
      <c r="AP18" s="159">
        <f>SUMPRODUCT(--WEEKDAY(C$3:AG$3,2)&lt;6,--((C18:AG18="DM"))+(C18:AG18="CS1")+((C18:AG18="CS2"))+(C18:AG18="SB1")+(C18:AG18="AE")+(C18:AG18="EM"))</f>
        <v>0</v>
      </c>
      <c r="AQ18" s="159"/>
      <c r="AR18" s="159">
        <f>SUMPRODUCT(--WEEKDAY(C$3:AG$3,2)&gt;5,--((C18:AG18="DM"))+(C18:AG18="CS1")+((C18:AG18="CS2"))+(C18:AG18="SB1")+(C18:AG18="AE")+(C18:AG18="EM"))</f>
        <v>0</v>
      </c>
      <c r="AS18" s="159"/>
      <c r="AT18" s="159">
        <f>(AP18-AQ18)/2+(AR18-AS18)</f>
        <v>0</v>
      </c>
      <c r="AU18" s="159">
        <f>AH18+AI18+AJ18+AK18+AM18+AN18</f>
        <v>7</v>
      </c>
      <c r="AV18" s="159">
        <f>BF18+BG18+BI18+BD18+BB18+AZ18+BK18</f>
        <v>0</v>
      </c>
      <c r="AW18" s="159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COUNTIF(C18:AG18,"*BRT*")</f>
        <v>0</v>
      </c>
      <c r="AZ18" s="159">
        <f>COUNTIF(D18:AH18,"*$BTP*")</f>
        <v>0</v>
      </c>
      <c r="BA18" s="159" t="e">
        <f>AZ18*('Setting key Duty'!$I$13+'Setting key Duty'!$I$12+'Setting key Duty'!$I$11)</f>
        <v>#VALUE!</v>
      </c>
      <c r="BB18" s="159">
        <f>COUNTIF(D18:AH18,"*$L*")</f>
        <v>0</v>
      </c>
      <c r="BC18" s="159" t="e">
        <f>BB18*('Setting key Duty'!$I$13+'Setting key Duty'!$I$9)</f>
        <v>#VALUE!</v>
      </c>
      <c r="BD18" s="159">
        <f>COUNTIF(D18:AH18,"*$M*")</f>
        <v>0</v>
      </c>
      <c r="BE18" s="159">
        <f>BD18*('Setting key Duty'!$I$8+'Setting key Duty'!$I$9+'Setting key Duty'!$I$12)</f>
        <v>0</v>
      </c>
      <c r="BF18" s="159">
        <f>COUNTIF(D18:AH18,"*$N*")</f>
        <v>0</v>
      </c>
      <c r="BG18" s="159">
        <f>COUNTIF(D18:AH18,"*$PM*")</f>
        <v>0</v>
      </c>
      <c r="BH18" s="159">
        <f>BG18*('Setting key Duty'!$I$9)</f>
        <v>0</v>
      </c>
      <c r="BI18" s="159">
        <f>COUNTIF(D18:AH18,"*$AM*")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COUNTIF($C18:$AG18,BM$4)</f>
        <v>0</v>
      </c>
      <c r="BN18" s="159">
        <f>COUNTIF($C18:$AG18,BN$4)</f>
        <v>0</v>
      </c>
      <c r="BO18" s="159">
        <f>COUNTIF($C18:$AG18,BO$4)</f>
        <v>1</v>
      </c>
      <c r="BP18" s="160"/>
    </row>
    <row r="19" ht="19.5" customHeight="1" spans="1:68">
      <c r="A19" s="19"/>
      <c r="B19" s="14" t="s">
        <v>87</v>
      </c>
      <c r="C19" s="186" t="s">
        <v>45</v>
      </c>
      <c r="D19" s="186"/>
      <c r="E19" s="186" t="s">
        <v>44</v>
      </c>
      <c r="F19" s="186"/>
      <c r="G19" s="186"/>
      <c r="H19" s="186" t="s">
        <v>45</v>
      </c>
      <c r="I19" s="186"/>
      <c r="J19" s="186" t="s">
        <v>45</v>
      </c>
      <c r="K19" s="186"/>
      <c r="L19" s="186" t="s">
        <v>43</v>
      </c>
      <c r="M19" s="186" t="s">
        <v>47</v>
      </c>
      <c r="N19" s="186"/>
      <c r="O19" s="186"/>
      <c r="P19" s="186" t="s">
        <v>47</v>
      </c>
      <c r="Q19" s="186" t="s">
        <v>44</v>
      </c>
      <c r="R19" s="616"/>
      <c r="S19" s="186"/>
      <c r="T19" s="186" t="s">
        <v>44</v>
      </c>
      <c r="U19" s="186"/>
      <c r="V19" s="186" t="s">
        <v>45</v>
      </c>
      <c r="W19" s="186"/>
      <c r="X19" s="186" t="s">
        <v>50</v>
      </c>
      <c r="Y19" s="186"/>
      <c r="Z19" s="186" t="s">
        <v>266</v>
      </c>
      <c r="AA19" s="186" t="s">
        <v>266</v>
      </c>
      <c r="AB19" s="186" t="s">
        <v>266</v>
      </c>
      <c r="AC19" s="186"/>
      <c r="AD19" s="186"/>
      <c r="AE19" s="186" t="s">
        <v>50</v>
      </c>
      <c r="AF19" s="186"/>
      <c r="AG19" s="186"/>
      <c r="AH19" s="157">
        <f>COUNTIF($C19:$AG19,AH$4)</f>
        <v>0</v>
      </c>
      <c r="AI19" s="158">
        <f>COUNTIF($C19:$AG19,AI$4)</f>
        <v>3</v>
      </c>
      <c r="AJ19" s="157">
        <f>COUNTIF($C19:$AG19,AJ$4)</f>
        <v>4</v>
      </c>
      <c r="AK19" s="159">
        <f>COUNTIF($C19:$AG19,AK$4)</f>
        <v>2</v>
      </c>
      <c r="AL19" s="159">
        <f>COUNTIF($C19:$AG19,AL$4)</f>
        <v>0</v>
      </c>
      <c r="AM19" s="159">
        <f>COUNTIF($C19:$AG19,AM$4)</f>
        <v>0</v>
      </c>
      <c r="AN19" s="159">
        <f>COUNTIF($C19:$AG19,AN$4)</f>
        <v>0</v>
      </c>
      <c r="AO19" s="159"/>
      <c r="AP19" s="159">
        <f>SUMPRODUCT(--WEEKDAY(C$3:AG$3,2)&lt;6,--((C19:AG19="DM"))+(C19:AG19="CS1")+((C19:AG19="CS2"))+(C19:AG19="SB1")+(C19:AG19="AE")+(C19:AG19="EM"))</f>
        <v>0</v>
      </c>
      <c r="AQ19" s="159"/>
      <c r="AR19" s="159">
        <f>SUMPRODUCT(--WEEKDAY(C$3:AG$3,2)&gt;5,--((C19:AG19="DM"))+(C19:AG19="CS1")+((C19:AG19="CS2"))+(C19:AG19="SB1")+(C19:AG19="AE")+(C19:AG19="EM"))</f>
        <v>0</v>
      </c>
      <c r="AS19" s="159"/>
      <c r="AT19" s="159">
        <f>(AP19-AQ19)/2+(AR19-AS19)</f>
        <v>0</v>
      </c>
      <c r="AU19" s="159">
        <f>AH19+AI19+AJ19+AK19+AM19+AN19</f>
        <v>9</v>
      </c>
      <c r="AV19" s="159">
        <f>BF19+BG19+BI19+BD19+BB19+AZ19+BK19</f>
        <v>0</v>
      </c>
      <c r="AW19" s="159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COUNTIF(C19:AG19,"*BRT*")</f>
        <v>0</v>
      </c>
      <c r="AZ19" s="159">
        <f>COUNTIF(D19:AH19,"*$BTP*")</f>
        <v>0</v>
      </c>
      <c r="BA19" s="159" t="e">
        <f>AZ19*('Setting key Duty'!$I$13+'Setting key Duty'!$I$12+'Setting key Duty'!$I$11)</f>
        <v>#VALUE!</v>
      </c>
      <c r="BB19" s="159">
        <f>COUNTIF(D19:AH19,"*$L*")</f>
        <v>0</v>
      </c>
      <c r="BC19" s="159" t="e">
        <f>BB19*('Setting key Duty'!$I$13+'Setting key Duty'!$I$9)</f>
        <v>#VALUE!</v>
      </c>
      <c r="BD19" s="159">
        <f>COUNTIF(D19:AH19,"*$M*")</f>
        <v>0</v>
      </c>
      <c r="BE19" s="159">
        <f>BD19*('Setting key Duty'!$I$8+'Setting key Duty'!$I$9+'Setting key Duty'!$I$12)</f>
        <v>0</v>
      </c>
      <c r="BF19" s="159">
        <f>COUNTIF(D19:AH19,"*$N*")</f>
        <v>0</v>
      </c>
      <c r="BG19" s="159">
        <f>COUNTIF(D19:AH19,"*$PM*")</f>
        <v>0</v>
      </c>
      <c r="BH19" s="159">
        <f>BG19*('Setting key Duty'!$I$9)</f>
        <v>0</v>
      </c>
      <c r="BI19" s="159">
        <f>COUNTIF(D19:AH19,"*$AM*")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COUNTIF($C19:$AG19,BM$4)</f>
        <v>0</v>
      </c>
      <c r="BN19" s="159">
        <f>COUNTIF($C19:$AG19,BN$4)</f>
        <v>0</v>
      </c>
      <c r="BO19" s="159">
        <f>COUNTIF($C19:$AG19,BO$4)</f>
        <v>2</v>
      </c>
      <c r="BP19" s="160"/>
    </row>
    <row r="20" ht="19.5" customHeight="1" spans="1:68">
      <c r="A20" s="19"/>
      <c r="B20" s="14" t="s">
        <v>88</v>
      </c>
      <c r="C20" s="572" t="s">
        <v>89</v>
      </c>
      <c r="D20" s="572" t="s">
        <v>89</v>
      </c>
      <c r="E20" s="572" t="s">
        <v>89</v>
      </c>
      <c r="F20" s="572" t="s">
        <v>89</v>
      </c>
      <c r="G20" s="572" t="s">
        <v>89</v>
      </c>
      <c r="H20" s="572" t="s">
        <v>89</v>
      </c>
      <c r="I20" s="572" t="s">
        <v>89</v>
      </c>
      <c r="J20" s="572" t="s">
        <v>89</v>
      </c>
      <c r="K20" s="572" t="s">
        <v>89</v>
      </c>
      <c r="L20" s="572" t="s">
        <v>89</v>
      </c>
      <c r="M20" s="572" t="s">
        <v>89</v>
      </c>
      <c r="N20" s="572" t="s">
        <v>89</v>
      </c>
      <c r="O20" s="572" t="s">
        <v>89</v>
      </c>
      <c r="P20" s="572" t="s">
        <v>89</v>
      </c>
      <c r="Q20" s="572" t="s">
        <v>89</v>
      </c>
      <c r="R20" s="572" t="s">
        <v>89</v>
      </c>
      <c r="S20" s="572" t="s">
        <v>89</v>
      </c>
      <c r="T20" s="572" t="s">
        <v>89</v>
      </c>
      <c r="U20" s="572" t="s">
        <v>89</v>
      </c>
      <c r="V20" s="572" t="s">
        <v>89</v>
      </c>
      <c r="W20" s="572" t="s">
        <v>89</v>
      </c>
      <c r="X20" s="572" t="s">
        <v>89</v>
      </c>
      <c r="Y20" s="572" t="s">
        <v>89</v>
      </c>
      <c r="Z20" s="572" t="s">
        <v>89</v>
      </c>
      <c r="AA20" s="572" t="s">
        <v>89</v>
      </c>
      <c r="AB20" s="572" t="s">
        <v>89</v>
      </c>
      <c r="AC20" s="572" t="s">
        <v>89</v>
      </c>
      <c r="AD20" s="572" t="s">
        <v>89</v>
      </c>
      <c r="AE20" s="572" t="s">
        <v>89</v>
      </c>
      <c r="AF20" s="572" t="s">
        <v>89</v>
      </c>
      <c r="AG20" s="572" t="s">
        <v>89</v>
      </c>
      <c r="AH20" s="157">
        <f>COUNTIF($C20:$AG20,AH$4)</f>
        <v>0</v>
      </c>
      <c r="AI20" s="158">
        <f>COUNTIF($C20:$AG20,AI$4)</f>
        <v>0</v>
      </c>
      <c r="AJ20" s="157">
        <f>COUNTIF($C20:$AG20,AJ$4)</f>
        <v>0</v>
      </c>
      <c r="AK20" s="159">
        <f>COUNTIF($C20:$AG20,AK$4)</f>
        <v>0</v>
      </c>
      <c r="AL20" s="159">
        <f>COUNTIF($C20:$AG20,AL$4)</f>
        <v>0</v>
      </c>
      <c r="AM20" s="159">
        <f>COUNTIF($C20:$AG20,AM$4)</f>
        <v>0</v>
      </c>
      <c r="AN20" s="159">
        <f>COUNTIF($C20:$AG20,AN$4)</f>
        <v>0</v>
      </c>
      <c r="AO20" s="159"/>
      <c r="AP20" s="159">
        <f>SUMPRODUCT(--WEEKDAY(C$3:AG$3,2)&lt;6,--((C20:AG20="DM"))+(C20:AG20="CS1")+((C20:AG20="CS2"))+(C20:AG20="SB1")+(C20:AG20="AE")+(C20:AG20="EM"))</f>
        <v>0</v>
      </c>
      <c r="AQ20" s="159"/>
      <c r="AR20" s="159">
        <f>SUMPRODUCT(--WEEKDAY(C$3:AG$3,2)&gt;5,--((C20:AG20="DM"))+(C20:AG20="CS1")+((C20:AG20="CS2"))+(C20:AG20="SB1")+(C20:AG20="AE")+(C20:AG20="EM"))</f>
        <v>0</v>
      </c>
      <c r="AS20" s="159"/>
      <c r="AT20" s="159">
        <f>(AP20-AQ20)/2+(AR20-AS20)</f>
        <v>0</v>
      </c>
      <c r="AU20" s="159">
        <f>AH20+AI20+AJ20+AK20+AM20+AN20</f>
        <v>0</v>
      </c>
      <c r="AV20" s="159">
        <f>BF20+BG20+BI20+BD20+BB20+AZ20+BK20</f>
        <v>0</v>
      </c>
      <c r="AW20" s="159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COUNTIF(C20:AG20,"*BRT*")</f>
        <v>0</v>
      </c>
      <c r="AZ20" s="159">
        <f>COUNTIF(D20:AH20,"*$BTP*")</f>
        <v>0</v>
      </c>
      <c r="BA20" s="159" t="e">
        <f>AZ20*('Setting key Duty'!$I$13+'Setting key Duty'!$I$12+'Setting key Duty'!$I$11)</f>
        <v>#VALUE!</v>
      </c>
      <c r="BB20" s="159">
        <f>COUNTIF(D20:AH20,"*$L*")</f>
        <v>0</v>
      </c>
      <c r="BC20" s="159" t="e">
        <f>BB20*('Setting key Duty'!$I$13+'Setting key Duty'!$I$9)</f>
        <v>#VALUE!</v>
      </c>
      <c r="BD20" s="159">
        <f>COUNTIF(D20:AH20,"*$M*")</f>
        <v>0</v>
      </c>
      <c r="BE20" s="159">
        <f>BD20*('Setting key Duty'!$I$8+'Setting key Duty'!$I$9+'Setting key Duty'!$I$12)</f>
        <v>0</v>
      </c>
      <c r="BF20" s="159">
        <f>COUNTIF(D20:AH20,"*$N*")</f>
        <v>0</v>
      </c>
      <c r="BG20" s="159">
        <f>COUNTIF(D20:AH20,"*$PM*")</f>
        <v>0</v>
      </c>
      <c r="BH20" s="159">
        <f>BG20*('Setting key Duty'!$I$9)</f>
        <v>0</v>
      </c>
      <c r="BI20" s="159">
        <f>COUNTIF(D20:AH20,"*$AM*")</f>
        <v>0</v>
      </c>
      <c r="BJ20" s="159">
        <f>BI20*('Setting key Duty'!$I$12+'Setting key Duty'!$I$8)</f>
        <v>0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COUNTIF($C20:$AG20,BM$4)</f>
        <v>0</v>
      </c>
      <c r="BN20" s="159">
        <f>COUNTIF($C20:$AG20,BN$4)</f>
        <v>0</v>
      </c>
      <c r="BO20" s="159">
        <f>COUNTIF($C20:$AG20,BO$4)</f>
        <v>0</v>
      </c>
      <c r="BP20" s="160"/>
    </row>
    <row r="21" ht="19.5" customHeight="1" spans="1:68">
      <c r="A21" s="19"/>
      <c r="B21" s="14" t="s">
        <v>90</v>
      </c>
      <c r="C21" s="186"/>
      <c r="D21" s="186" t="s">
        <v>44</v>
      </c>
      <c r="E21" s="186"/>
      <c r="F21" s="186" t="s">
        <v>45</v>
      </c>
      <c r="G21" s="186"/>
      <c r="H21" s="186"/>
      <c r="I21" s="186" t="s">
        <v>45</v>
      </c>
      <c r="J21" s="186"/>
      <c r="K21" s="186" t="s">
        <v>45</v>
      </c>
      <c r="L21" s="186"/>
      <c r="M21" s="186" t="s">
        <v>43</v>
      </c>
      <c r="N21" s="186"/>
      <c r="O21" s="186" t="s">
        <v>44</v>
      </c>
      <c r="P21" s="186"/>
      <c r="Q21" s="186" t="s">
        <v>45</v>
      </c>
      <c r="R21" s="186"/>
      <c r="S21" s="186" t="s">
        <v>44</v>
      </c>
      <c r="T21" s="186"/>
      <c r="U21" s="186" t="s">
        <v>44</v>
      </c>
      <c r="V21" s="186"/>
      <c r="W21" s="186"/>
      <c r="X21" s="186" t="s">
        <v>897</v>
      </c>
      <c r="Y21" s="186" t="s">
        <v>120</v>
      </c>
      <c r="Z21" s="186" t="s">
        <v>45</v>
      </c>
      <c r="AA21" s="186"/>
      <c r="AB21" s="186" t="s">
        <v>44</v>
      </c>
      <c r="AC21" s="186"/>
      <c r="AD21" s="186"/>
      <c r="AE21" s="186"/>
      <c r="AG21" s="186" t="s">
        <v>44</v>
      </c>
      <c r="AH21" s="157">
        <f>COUNTIF($C21:$AG21,AH$4)</f>
        <v>0</v>
      </c>
      <c r="AI21" s="158">
        <f>COUNTIF($C21:$AG21,AI$4)</f>
        <v>6</v>
      </c>
      <c r="AJ21" s="157">
        <f>COUNTIF($C21:$AG21,AJ$4)</f>
        <v>5</v>
      </c>
      <c r="AK21" s="159">
        <f>COUNTIF($C21:$AG21,AK$4)</f>
        <v>0</v>
      </c>
      <c r="AL21" s="159">
        <f>COUNTIF($C21:$AG21,AL$4)</f>
        <v>0</v>
      </c>
      <c r="AM21" s="159">
        <f>COUNTIF($C21:$AG21,AM$4)</f>
        <v>0</v>
      </c>
      <c r="AN21" s="159">
        <f>COUNTIF($C21:$AG21,AN$4)</f>
        <v>0</v>
      </c>
      <c r="AO21" s="159"/>
      <c r="AP21" s="159">
        <f>SUMPRODUCT(--WEEKDAY(C$3:AG$3,2)&lt;6,--((C21:AG21="DM"))+(C21:AG21="CS1")+((C21:AG21="CS2"))+(C21:AG21="SB1")+(C21:AG21="AE")+(C21:AG21="EM"))</f>
        <v>0</v>
      </c>
      <c r="AQ21" s="159"/>
      <c r="AR21" s="159">
        <f>SUMPRODUCT(--WEEKDAY(C$3:AG$3,2)&gt;5,--((C21:AG21="DM"))+(C21:AG21="CS1")+((C21:AG21="CS2"))+(C21:AG21="SB1")+(C21:AG21="AE")+(C21:AG21="EM"))</f>
        <v>0</v>
      </c>
      <c r="AS21" s="159"/>
      <c r="AT21" s="159">
        <f>(AP21-AQ21)/2+(AR21-AS21)</f>
        <v>0</v>
      </c>
      <c r="AU21" s="159">
        <f>AH21+AI21+AJ21+AK21+AM21+AN21</f>
        <v>11</v>
      </c>
      <c r="AV21" s="159">
        <f>BF21+BG21+BI21+BD21+BB21+AZ21+BK21</f>
        <v>1</v>
      </c>
      <c r="AW21" s="159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COUNTIF(C21:AG21,"*BRT*")</f>
        <v>1</v>
      </c>
      <c r="AZ21" s="159">
        <f>COUNTIF(D21:AH21,"*$BTP*")</f>
        <v>0</v>
      </c>
      <c r="BA21" s="159" t="e">
        <f>AZ21*('Setting key Duty'!$I$13+'Setting key Duty'!$I$12+'Setting key Duty'!$I$11)</f>
        <v>#VALUE!</v>
      </c>
      <c r="BB21" s="159">
        <f>COUNTIF(D21:AH21,"*$L*")</f>
        <v>0</v>
      </c>
      <c r="BC21" s="159" t="e">
        <f>BB21*('Setting key Duty'!$I$13+'Setting key Duty'!$I$9)</f>
        <v>#VALUE!</v>
      </c>
      <c r="BD21" s="159">
        <f>COUNTIF(D21:AH21,"*$M*")</f>
        <v>0</v>
      </c>
      <c r="BE21" s="159">
        <f>BD21*('Setting key Duty'!$I$8+'Setting key Duty'!$I$9+'Setting key Duty'!$I$12)</f>
        <v>0</v>
      </c>
      <c r="BF21" s="159">
        <f>COUNTIF(D21:AH21,"*$N*")</f>
        <v>0</v>
      </c>
      <c r="BG21" s="159">
        <f>COUNTIF(D21:AH21,"*$PM*")</f>
        <v>1</v>
      </c>
      <c r="BH21" s="159">
        <f>BG21*('Setting key Duty'!$I$9)</f>
        <v>0.125</v>
      </c>
      <c r="BI21" s="159">
        <f>COUNTIF(D21:AH21,"*$AM*")</f>
        <v>0</v>
      </c>
      <c r="BJ21" s="159">
        <f>BI21*('Setting key Duty'!$I$12+'Setting key Duty'!$I$8)</f>
        <v>0</v>
      </c>
      <c r="BK21" s="159">
        <f>COUNTIF(C21:AH21,"*$FC*")</f>
        <v>0</v>
      </c>
      <c r="BL21" s="159">
        <f>BK21*('Setting key Duty'!$J$11+'Setting key Duty'!$I$8)</f>
        <v>0</v>
      </c>
      <c r="BM21" s="159">
        <f>COUNTIF($C21:$AG21,BM$4)</f>
        <v>0</v>
      </c>
      <c r="BN21" s="159">
        <f>COUNTIF($C21:$AG21,BN$4)</f>
        <v>0</v>
      </c>
      <c r="BO21" s="159">
        <f>COUNTIF($C21:$AG21,BO$4)</f>
        <v>0</v>
      </c>
      <c r="BP21" s="160"/>
    </row>
    <row r="22" ht="19.5" customHeight="1" spans="1:68">
      <c r="A22" s="19"/>
      <c r="B22" s="14" t="s">
        <v>92</v>
      </c>
      <c r="C22" s="186"/>
      <c r="D22" s="186" t="s">
        <v>45</v>
      </c>
      <c r="E22" s="186"/>
      <c r="F22" s="186" t="s">
        <v>50</v>
      </c>
      <c r="G22" s="186" t="s">
        <v>907</v>
      </c>
      <c r="H22" s="186" t="s">
        <v>907</v>
      </c>
      <c r="I22" s="186"/>
      <c r="J22" s="186" t="s">
        <v>42</v>
      </c>
      <c r="K22" s="186"/>
      <c r="L22" s="186" t="s">
        <v>44</v>
      </c>
      <c r="M22" s="186"/>
      <c r="N22" s="186" t="s">
        <v>44</v>
      </c>
      <c r="O22" s="186"/>
      <c r="P22" s="186" t="s">
        <v>50</v>
      </c>
      <c r="Q22" s="186"/>
      <c r="R22" s="186" t="s">
        <v>42</v>
      </c>
      <c r="S22" s="186"/>
      <c r="T22" s="186" t="s">
        <v>909</v>
      </c>
      <c r="U22" s="186"/>
      <c r="V22" s="186" t="s">
        <v>50</v>
      </c>
      <c r="W22" s="186"/>
      <c r="X22" s="186"/>
      <c r="Y22" s="186" t="s">
        <v>45</v>
      </c>
      <c r="Z22" s="186" t="s">
        <v>266</v>
      </c>
      <c r="AA22" s="186" t="s">
        <v>266</v>
      </c>
      <c r="AB22" s="186" t="s">
        <v>266</v>
      </c>
      <c r="AC22" s="186" t="s">
        <v>910</v>
      </c>
      <c r="AD22" s="186" t="s">
        <v>47</v>
      </c>
      <c r="AE22" s="186" t="s">
        <v>44</v>
      </c>
      <c r="AF22" s="186"/>
      <c r="AG22" s="186" t="s">
        <v>50</v>
      </c>
      <c r="AH22" s="157">
        <f>COUNTIF($C22:$AG22,AH$4)</f>
        <v>0</v>
      </c>
      <c r="AI22" s="158">
        <f>COUNTIF($C22:$AG22,AI$4)</f>
        <v>3</v>
      </c>
      <c r="AJ22" s="157">
        <f>COUNTIF($C22:$AG22,AJ$4)</f>
        <v>2</v>
      </c>
      <c r="AK22" s="159">
        <f>COUNTIF($C22:$AG22,AK$4)</f>
        <v>4</v>
      </c>
      <c r="AL22" s="159">
        <f>COUNTIF($C22:$AG22,AL$4)</f>
        <v>0</v>
      </c>
      <c r="AM22" s="159">
        <f>COUNTIF($C22:$AG22,AM$4)</f>
        <v>0</v>
      </c>
      <c r="AN22" s="159">
        <f>COUNTIF($C22:$AG22,AN$4)</f>
        <v>0</v>
      </c>
      <c r="AO22" s="159"/>
      <c r="AP22" s="159">
        <f>SUMPRODUCT(--WEEKDAY(C$3:AG$3,2)&lt;6,--((C22:AG22="DM"))+(C22:AG22="CS1")+((C22:AG22="CS2"))+(C22:AG22="SB1")+(C22:AG22="AE")+(C22:AG22="EM"))</f>
        <v>0</v>
      </c>
      <c r="AQ22" s="159"/>
      <c r="AR22" s="159">
        <f>SUMPRODUCT(--WEEKDAY(C$3:AG$3,2)&gt;5,--((C22:AG22="DM"))+(C22:AG22="CS1")+((C22:AG22="CS2"))+(C22:AG22="SB1")+(C22:AG22="AE")+(C22:AG22="EM"))</f>
        <v>0</v>
      </c>
      <c r="AS22" s="159"/>
      <c r="AT22" s="159">
        <f>(AP22-AQ22)/2+(AR22-AS22)</f>
        <v>0</v>
      </c>
      <c r="AU22" s="159">
        <f>AH22+AI22+AJ22+AK22+AM22+AN22</f>
        <v>9</v>
      </c>
      <c r="AV22" s="159">
        <f>BF22+BG22+BI22+BD22+BB22+AZ22+BK22</f>
        <v>0</v>
      </c>
      <c r="AW22" s="159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COUNTIF(C22:AG22,"*BRT*")</f>
        <v>0</v>
      </c>
      <c r="AZ22" s="159">
        <f>COUNTIF(D22:AH22,"*$BTP*")</f>
        <v>0</v>
      </c>
      <c r="BA22" s="159" t="e">
        <f>AZ22*('Setting key Duty'!$I$13+'Setting key Duty'!$I$12+'Setting key Duty'!$I$11)</f>
        <v>#VALUE!</v>
      </c>
      <c r="BB22" s="159">
        <f>COUNTIF(D22:AH22,"*$L*")</f>
        <v>0</v>
      </c>
      <c r="BC22" s="159" t="e">
        <f>BB22*('Setting key Duty'!$I$13+'Setting key Duty'!$I$9)</f>
        <v>#VALUE!</v>
      </c>
      <c r="BD22" s="159">
        <f>COUNTIF(D22:AH22,"*$M*")</f>
        <v>0</v>
      </c>
      <c r="BE22" s="159">
        <f>BD22*('Setting key Duty'!$I$8+'Setting key Duty'!$I$9+'Setting key Duty'!$I$12)</f>
        <v>0</v>
      </c>
      <c r="BF22" s="159">
        <f>COUNTIF(D22:AH22,"*$N*")</f>
        <v>0</v>
      </c>
      <c r="BG22" s="159">
        <f>COUNTIF(D22:AH22,"*$PM*")</f>
        <v>0</v>
      </c>
      <c r="BH22" s="159">
        <f>BG22*('Setting key Duty'!$I$9)</f>
        <v>0</v>
      </c>
      <c r="BI22" s="159">
        <f>COUNTIF(D22:AH22,"*$AM*")</f>
        <v>0</v>
      </c>
      <c r="BJ22" s="159">
        <f>BI22*('Setting key Duty'!$I$12+'Setting key Duty'!$I$8)</f>
        <v>0</v>
      </c>
      <c r="BK22" s="159">
        <f>COUNTIF(C22:AH22,"*$FC*")</f>
        <v>0</v>
      </c>
      <c r="BL22" s="159">
        <f>BK22*('Setting key Duty'!$J$11+'Setting key Duty'!$I$8)</f>
        <v>0</v>
      </c>
      <c r="BM22" s="159">
        <f>COUNTIF($C22:$AG22,BM$4)</f>
        <v>0</v>
      </c>
      <c r="BN22" s="159">
        <f>COUNTIF($C22:$AG22,BN$4)</f>
        <v>0</v>
      </c>
      <c r="BO22" s="159">
        <f>COUNTIF($C22:$AG22,BO$4)</f>
        <v>1</v>
      </c>
      <c r="BP22" s="160"/>
    </row>
    <row r="23" ht="19.5" customHeight="1" spans="1:68">
      <c r="A23" s="19"/>
      <c r="B23" s="14" t="s">
        <v>94</v>
      </c>
      <c r="C23" s="186" t="s">
        <v>431</v>
      </c>
      <c r="D23" s="186" t="s">
        <v>431</v>
      </c>
      <c r="E23" s="186" t="s">
        <v>47</v>
      </c>
      <c r="F23" s="186"/>
      <c r="G23" s="186"/>
      <c r="H23" s="186"/>
      <c r="I23" s="186" t="s">
        <v>50</v>
      </c>
      <c r="J23" s="186"/>
      <c r="K23" s="186" t="s">
        <v>875</v>
      </c>
      <c r="L23" s="186" t="s">
        <v>482</v>
      </c>
      <c r="M23" s="186" t="s">
        <v>482</v>
      </c>
      <c r="N23" s="186"/>
      <c r="O23" s="186" t="s">
        <v>62</v>
      </c>
      <c r="P23" s="186"/>
      <c r="Q23" s="186"/>
      <c r="R23" s="186" t="s">
        <v>911</v>
      </c>
      <c r="S23" s="186" t="s">
        <v>912</v>
      </c>
      <c r="T23" s="186" t="s">
        <v>169</v>
      </c>
      <c r="U23" s="186" t="s">
        <v>907</v>
      </c>
      <c r="V23" s="186"/>
      <c r="W23" s="186"/>
      <c r="X23" s="186" t="s">
        <v>913</v>
      </c>
      <c r="Y23" s="186" t="s">
        <v>908</v>
      </c>
      <c r="Z23" s="186"/>
      <c r="AA23" s="186" t="s">
        <v>62</v>
      </c>
      <c r="AB23" s="186"/>
      <c r="AC23" s="186" t="s">
        <v>45</v>
      </c>
      <c r="AD23" s="186"/>
      <c r="AE23" s="186" t="s">
        <v>914</v>
      </c>
      <c r="AF23" s="186" t="s">
        <v>45</v>
      </c>
      <c r="AG23" s="186"/>
      <c r="AH23" s="157">
        <f>COUNTIF($C23:$AG23,AH$4)</f>
        <v>0</v>
      </c>
      <c r="AI23" s="158">
        <f>COUNTIF($C23:$AG23,AI$4)</f>
        <v>0</v>
      </c>
      <c r="AJ23" s="157">
        <f>COUNTIF($C23:$AG23,AJ$4)</f>
        <v>2</v>
      </c>
      <c r="AK23" s="159">
        <f>COUNTIF($C23:$AG23,AK$4)</f>
        <v>1</v>
      </c>
      <c r="AL23" s="159">
        <f>COUNTIF($C23:$AG23,AL$4)</f>
        <v>0</v>
      </c>
      <c r="AM23" s="159">
        <f>COUNTIF($C23:$AG23,AM$4)</f>
        <v>2</v>
      </c>
      <c r="AN23" s="159">
        <f>COUNTIF($C23:$AG23,AN$4)</f>
        <v>0</v>
      </c>
      <c r="AO23" s="159"/>
      <c r="AP23" s="159">
        <f>SUMPRODUCT(--WEEKDAY(C$3:AG$3,2)&lt;6,--((C23:AG23="DM"))+(C23:AG23="CS1")+((C23:AG23="CS2"))+(C23:AG23="SB1")+(C23:AG23="AE")+(C23:AG23="EM"))</f>
        <v>0</v>
      </c>
      <c r="AQ23" s="159"/>
      <c r="AR23" s="159">
        <f>SUMPRODUCT(--WEEKDAY(C$3:AG$3,2)&gt;5,--((C23:AG23="DM"))+(C23:AG23="CS1")+((C23:AG23="CS2"))+(C23:AG23="SB1")+(C23:AG23="AE")+(C23:AG23="EM"))</f>
        <v>0</v>
      </c>
      <c r="AS23" s="159"/>
      <c r="AT23" s="159">
        <f>(AP23-AQ23)/2+(AR23-AS23)</f>
        <v>0</v>
      </c>
      <c r="AU23" s="159">
        <f>AH23+AI23+AJ23+AK23+AM23+AN23</f>
        <v>5</v>
      </c>
      <c r="AV23" s="159">
        <f>BF23+BG23+BI23+BD23+BB23+AZ23+BK23</f>
        <v>11</v>
      </c>
      <c r="AW23" s="159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COUNTIF(C23:AG23,"*BRT*")</f>
        <v>0</v>
      </c>
      <c r="AZ23" s="159">
        <f>COUNTIF(D23:AH23,"*$BTP*")</f>
        <v>0</v>
      </c>
      <c r="BA23" s="159" t="e">
        <f>AZ23*('Setting key Duty'!$I$13+'Setting key Duty'!$I$12+'Setting key Duty'!$I$11)</f>
        <v>#VALUE!</v>
      </c>
      <c r="BB23" s="159">
        <f>COUNTIF(D23:AH23,"*$L*")</f>
        <v>3</v>
      </c>
      <c r="BC23" s="159" t="e">
        <f>BB23*('Setting key Duty'!$I$13+'Setting key Duty'!$I$9)</f>
        <v>#VALUE!</v>
      </c>
      <c r="BD23" s="159">
        <f>COUNTIF(D23:AH23,"*$M*")</f>
        <v>0</v>
      </c>
      <c r="BE23" s="159">
        <f>BD23*('Setting key Duty'!$I$8+'Setting key Duty'!$I$9+'Setting key Duty'!$I$12)</f>
        <v>0</v>
      </c>
      <c r="BF23" s="159">
        <f>COUNTIF(D23:AH23,"*$N*")</f>
        <v>0</v>
      </c>
      <c r="BG23" s="159">
        <f>COUNTIF(D23:AH23,"*$PM*")</f>
        <v>1</v>
      </c>
      <c r="BH23" s="159">
        <f>BG23*('Setting key Duty'!$I$9)</f>
        <v>0.125</v>
      </c>
      <c r="BI23" s="159">
        <f>COUNTIF(D23:AH23,"*$AM*")</f>
        <v>5</v>
      </c>
      <c r="BJ23" s="159">
        <f>BI23*('Setting key Duty'!$I$12+'Setting key Duty'!$I$8)</f>
        <v>2.1875</v>
      </c>
      <c r="BK23" s="159">
        <f>COUNTIF(C23:AH23,"*$FC*")</f>
        <v>2</v>
      </c>
      <c r="BL23" s="159">
        <f>BK23*('Setting key Duty'!$J$11+'Setting key Duty'!$I$8)</f>
        <v>0.25</v>
      </c>
      <c r="BM23" s="159">
        <f>COUNTIF($C23:$AG23,BM$4)</f>
        <v>0</v>
      </c>
      <c r="BN23" s="159">
        <f>COUNTIF($C23:$AG23,BN$4)</f>
        <v>0</v>
      </c>
      <c r="BO23" s="159">
        <f>COUNTIF($C23:$AG23,BO$4)</f>
        <v>1</v>
      </c>
      <c r="BP23" s="160"/>
    </row>
    <row r="24" ht="19.5" customHeight="1" spans="1:68">
      <c r="A24" s="19"/>
      <c r="B24" s="14" t="s">
        <v>99</v>
      </c>
      <c r="C24" s="186"/>
      <c r="D24" s="186" t="s">
        <v>912</v>
      </c>
      <c r="E24" s="186" t="s">
        <v>915</v>
      </c>
      <c r="F24" s="615"/>
      <c r="G24" s="186"/>
      <c r="H24" s="186" t="s">
        <v>50</v>
      </c>
      <c r="I24" s="186"/>
      <c r="J24" s="186" t="s">
        <v>62</v>
      </c>
      <c r="K24" s="186"/>
      <c r="L24" s="186" t="s">
        <v>916</v>
      </c>
      <c r="M24" s="186"/>
      <c r="N24" s="186" t="s">
        <v>50</v>
      </c>
      <c r="O24" s="186"/>
      <c r="P24" s="186" t="s">
        <v>917</v>
      </c>
      <c r="Q24" s="186"/>
      <c r="R24" s="186" t="s">
        <v>465</v>
      </c>
      <c r="S24" s="186" t="s">
        <v>50</v>
      </c>
      <c r="T24" s="186"/>
      <c r="U24" s="186"/>
      <c r="V24" s="186"/>
      <c r="W24" s="186" t="s">
        <v>50</v>
      </c>
      <c r="X24" s="186"/>
      <c r="Y24" s="186" t="s">
        <v>103</v>
      </c>
      <c r="Z24" s="186" t="s">
        <v>266</v>
      </c>
      <c r="AA24" s="186" t="s">
        <v>266</v>
      </c>
      <c r="AB24" s="186" t="s">
        <v>266</v>
      </c>
      <c r="AC24" s="186"/>
      <c r="AD24" s="186" t="s">
        <v>50</v>
      </c>
      <c r="AE24" s="186"/>
      <c r="AF24" s="186" t="s">
        <v>56</v>
      </c>
      <c r="AG24" s="186"/>
      <c r="AH24" s="157">
        <f>COUNTIF($C24:$AG24,AH$4)</f>
        <v>0</v>
      </c>
      <c r="AI24" s="158">
        <f>COUNTIF($C24:$AG24,AI$4)</f>
        <v>0</v>
      </c>
      <c r="AJ24" s="157">
        <f>COUNTIF($C24:$AG24,AJ$4)</f>
        <v>0</v>
      </c>
      <c r="AK24" s="159">
        <f>COUNTIF($C24:$AG24,AK$4)</f>
        <v>5</v>
      </c>
      <c r="AL24" s="159">
        <f>COUNTIF($C24:$AG24,AL$4)</f>
        <v>1</v>
      </c>
      <c r="AM24" s="159">
        <f>COUNTIF($C24:$AG24,AM$4)</f>
        <v>1</v>
      </c>
      <c r="AN24" s="159">
        <f>COUNTIF($C24:$AG24,AN$4)</f>
        <v>0</v>
      </c>
      <c r="AO24" s="159"/>
      <c r="AP24" s="159">
        <f>SUMPRODUCT(--WEEKDAY(C$3:AG$3,2)&lt;6,--((C24:AG24="DM"))+(C24:AG24="CS1")+((C24:AG24="CS2"))+(C24:AG24="SB1")+(C24:AG24="AE")+(C24:AG24="EM"))</f>
        <v>0</v>
      </c>
      <c r="AQ24" s="159"/>
      <c r="AR24" s="159">
        <f>SUMPRODUCT(--WEEKDAY(C$3:AG$3,2)&gt;5,--((C24:AG24="DM"))+(C24:AG24="CS1")+((C24:AG24="CS2"))+(C24:AG24="SB1")+(C24:AG24="AE")+(C24:AG24="EM"))</f>
        <v>0</v>
      </c>
      <c r="AS24" s="159"/>
      <c r="AT24" s="159">
        <f>(AP24-AQ24)/2+(AR24-AS24)</f>
        <v>0</v>
      </c>
      <c r="AU24" s="159">
        <f>AH24+AI24+AJ24+AK24+AM24+AN24</f>
        <v>6</v>
      </c>
      <c r="AV24" s="159">
        <f>BF24+BG24+BI24+BD24+BB24+AZ24+BK24</f>
        <v>6</v>
      </c>
      <c r="AW24" s="159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COUNTIF(C24:AG24,"*BRT*")</f>
        <v>0</v>
      </c>
      <c r="AZ24" s="159">
        <f>COUNTIF(D24:AH24,"*$BTP*")</f>
        <v>1</v>
      </c>
      <c r="BA24" s="159" t="e">
        <f>AZ24*('Setting key Duty'!$I$13+'Setting key Duty'!$I$12+'Setting key Duty'!$I$11)</f>
        <v>#VALUE!</v>
      </c>
      <c r="BB24" s="159">
        <f>COUNTIF(D24:AH24,"*$L*")</f>
        <v>0</v>
      </c>
      <c r="BC24" s="159" t="e">
        <f>BB24*('Setting key Duty'!$I$13+'Setting key Duty'!$I$9)</f>
        <v>#VALUE!</v>
      </c>
      <c r="BD24" s="159">
        <f>COUNTIF(D24:AH24,"*$M*")</f>
        <v>0</v>
      </c>
      <c r="BE24" s="159">
        <f>BD24*('Setting key Duty'!$I$8+'Setting key Duty'!$I$9+'Setting key Duty'!$I$12)</f>
        <v>0</v>
      </c>
      <c r="BF24" s="159">
        <f>COUNTIF(D24:AH24,"*$N*")</f>
        <v>0</v>
      </c>
      <c r="BG24" s="159">
        <f>COUNTIF(D24:AH24,"*$PM*")</f>
        <v>2</v>
      </c>
      <c r="BH24" s="159">
        <f>BG24*('Setting key Duty'!$I$9)</f>
        <v>0.25</v>
      </c>
      <c r="BI24" s="159">
        <f>COUNTIF(D24:AH24,"*$AM*")</f>
        <v>3</v>
      </c>
      <c r="BJ24" s="159">
        <f>BI24*('Setting key Duty'!$I$12+'Setting key Duty'!$I$8)</f>
        <v>1.3125</v>
      </c>
      <c r="BK24" s="159">
        <f>COUNTIF(C24:AH24,"*$FC*")</f>
        <v>0</v>
      </c>
      <c r="BL24" s="159">
        <f>BK24*('Setting key Duty'!$J$11+'Setting key Duty'!$I$8)</f>
        <v>0</v>
      </c>
      <c r="BM24" s="159">
        <f>COUNTIF($C24:$AG24,BM$4)</f>
        <v>0</v>
      </c>
      <c r="BN24" s="159">
        <f>COUNTIF($C24:$AG24,BN$4)</f>
        <v>0</v>
      </c>
      <c r="BO24" s="159">
        <f>COUNTIF($C24:$AG24,BO$4)</f>
        <v>0</v>
      </c>
      <c r="BP24" s="160"/>
    </row>
    <row r="25" ht="19.5" customHeight="1" spans="1:68">
      <c r="A25" s="19"/>
      <c r="B25" s="14" t="s">
        <v>102</v>
      </c>
      <c r="C25" s="186" t="s">
        <v>56</v>
      </c>
      <c r="D25" s="186" t="s">
        <v>918</v>
      </c>
      <c r="E25" s="186" t="s">
        <v>50</v>
      </c>
      <c r="F25" s="186"/>
      <c r="G25" s="186" t="s">
        <v>53</v>
      </c>
      <c r="H25" s="186" t="s">
        <v>53</v>
      </c>
      <c r="I25" s="186"/>
      <c r="J25" s="186" t="s">
        <v>163</v>
      </c>
      <c r="K25" s="186" t="s">
        <v>50</v>
      </c>
      <c r="L25" s="186" t="s">
        <v>53</v>
      </c>
      <c r="M25" s="186" t="s">
        <v>53</v>
      </c>
      <c r="N25" s="186" t="s">
        <v>53</v>
      </c>
      <c r="O25" s="186" t="s">
        <v>53</v>
      </c>
      <c r="P25" s="186" t="s">
        <v>53</v>
      </c>
      <c r="Q25" s="186" t="s">
        <v>50</v>
      </c>
      <c r="R25" s="186"/>
      <c r="S25" s="155"/>
      <c r="T25" s="617" t="s">
        <v>919</v>
      </c>
      <c r="U25" s="186" t="s">
        <v>50</v>
      </c>
      <c r="V25" s="186"/>
      <c r="W25" s="186"/>
      <c r="X25" s="186"/>
      <c r="Y25" s="186" t="s">
        <v>50</v>
      </c>
      <c r="Z25" s="186"/>
      <c r="AA25" s="186"/>
      <c r="AB25" s="186" t="s">
        <v>62</v>
      </c>
      <c r="AC25" s="186"/>
      <c r="AD25" s="186"/>
      <c r="AE25" s="186"/>
      <c r="AF25" s="155" t="s">
        <v>920</v>
      </c>
      <c r="AG25" s="186" t="s">
        <v>62</v>
      </c>
      <c r="AH25" s="157">
        <f>COUNTIF($C25:$AG25,AH$4)</f>
        <v>0</v>
      </c>
      <c r="AI25" s="158">
        <f>COUNTIF($C25:$AG25,AI$4)</f>
        <v>0</v>
      </c>
      <c r="AJ25" s="157">
        <f>COUNTIF($C25:$AG25,AJ$4)</f>
        <v>0</v>
      </c>
      <c r="AK25" s="159">
        <f>COUNTIF($C25:$AG25,AK$4)</f>
        <v>5</v>
      </c>
      <c r="AL25" s="159">
        <f>COUNTIF($C25:$AG25,AL$4)</f>
        <v>1</v>
      </c>
      <c r="AM25" s="159">
        <f>COUNTIF($C25:$AG25,AM$4)</f>
        <v>2</v>
      </c>
      <c r="AN25" s="159">
        <f>COUNTIF($C25:$AG25,AN$4)</f>
        <v>0</v>
      </c>
      <c r="AO25" s="159"/>
      <c r="AP25" s="159">
        <f>SUMPRODUCT(--WEEKDAY(C$3:AG$3,2)&lt;6,--((C25:AG25="DM"))+(C25:AG25="CS1")+((C25:AG25="CS2"))+(C25:AG25="SB1")+(C25:AG25="AE")+(C25:AG25="EM"))</f>
        <v>0</v>
      </c>
      <c r="AQ25" s="159"/>
      <c r="AR25" s="159">
        <f>SUMPRODUCT(--WEEKDAY(C$3:AG$3,2)&gt;5,--((C25:AG25="DM"))+(C25:AG25="CS1")+((C25:AG25="CS2"))+(C25:AG25="SB1")+(C25:AG25="AE")+(C25:AG25="EM"))</f>
        <v>0</v>
      </c>
      <c r="AS25" s="159"/>
      <c r="AT25" s="159">
        <f>(AP25-AQ25)/2+(AR25-AS25)</f>
        <v>0</v>
      </c>
      <c r="AU25" s="159">
        <f>AH25+AI25+AJ25+AK25+AM25+AN25</f>
        <v>7</v>
      </c>
      <c r="AV25" s="159">
        <f>BF25+BG25+BI25+BD25+BB25+AZ25+BK25</f>
        <v>4</v>
      </c>
      <c r="AW25" s="159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COUNTIF(C25:AG25,"*BRT*")</f>
        <v>0</v>
      </c>
      <c r="AZ25" s="159">
        <f>COUNTIF(D25:AH25,"*$BTP*")</f>
        <v>0</v>
      </c>
      <c r="BA25" s="159" t="e">
        <f>AZ25*('Setting key Duty'!$I$13+'Setting key Duty'!$I$12+'Setting key Duty'!$I$11)</f>
        <v>#VALUE!</v>
      </c>
      <c r="BB25" s="159">
        <f>COUNTIF(D25:AH25,"*$L*")</f>
        <v>0</v>
      </c>
      <c r="BC25" s="159" t="e">
        <f>BB25*('Setting key Duty'!$I$13+'Setting key Duty'!$I$9)</f>
        <v>#VALUE!</v>
      </c>
      <c r="BD25" s="159">
        <f>COUNTIF(D25:AH25,"*$M*")</f>
        <v>0</v>
      </c>
      <c r="BE25" s="159">
        <f>BD25*('Setting key Duty'!$I$8+'Setting key Duty'!$I$9+'Setting key Duty'!$I$12)</f>
        <v>0</v>
      </c>
      <c r="BF25" s="159">
        <f>COUNTIF(D25:AH25,"*$N*")</f>
        <v>0</v>
      </c>
      <c r="BG25" s="159">
        <f>COUNTIF(D25:AH25,"*$PM*")</f>
        <v>0</v>
      </c>
      <c r="BH25" s="159">
        <f>BG25*('Setting key Duty'!$I$9)</f>
        <v>0</v>
      </c>
      <c r="BI25" s="159">
        <f>COUNTIF(D25:AH25,"*$AM*")</f>
        <v>4</v>
      </c>
      <c r="BJ25" s="159">
        <f>BI25*('Setting key Duty'!$I$12+'Setting key Duty'!$I$8)</f>
        <v>1.75</v>
      </c>
      <c r="BK25" s="159">
        <f>COUNTIF(C25:AH25,"*$FC*")</f>
        <v>0</v>
      </c>
      <c r="BL25" s="159">
        <f>BK25*('Setting key Duty'!$J$11+'Setting key Duty'!$I$8)</f>
        <v>0</v>
      </c>
      <c r="BM25" s="159">
        <f>COUNTIF($C25:$AG25,BM$4)</f>
        <v>0</v>
      </c>
      <c r="BN25" s="159">
        <f>COUNTIF($C25:$AG25,BN$4)</f>
        <v>0</v>
      </c>
      <c r="BO25" s="159">
        <f>COUNTIF($C25:$AG25,BO$4)</f>
        <v>0</v>
      </c>
      <c r="BP25" s="160"/>
    </row>
    <row r="26" ht="19.5" customHeight="1" spans="1:68">
      <c r="A26" s="19"/>
      <c r="B26" s="14" t="s">
        <v>105</v>
      </c>
      <c r="C26" s="186"/>
      <c r="D26" s="186" t="s">
        <v>921</v>
      </c>
      <c r="E26" s="186" t="s">
        <v>922</v>
      </c>
      <c r="F26" s="186" t="s">
        <v>62</v>
      </c>
      <c r="G26" s="186" t="s">
        <v>907</v>
      </c>
      <c r="H26" s="186" t="s">
        <v>907</v>
      </c>
      <c r="I26" s="186"/>
      <c r="J26" s="186"/>
      <c r="K26" s="186" t="s">
        <v>62</v>
      </c>
      <c r="L26" s="186"/>
      <c r="M26" s="155" t="s">
        <v>923</v>
      </c>
      <c r="N26" s="186"/>
      <c r="O26" s="186" t="s">
        <v>50</v>
      </c>
      <c r="P26" s="155" t="s">
        <v>924</v>
      </c>
      <c r="Q26" s="186"/>
      <c r="R26" s="186" t="s">
        <v>62</v>
      </c>
      <c r="T26" s="155" t="s">
        <v>925</v>
      </c>
      <c r="U26" s="186"/>
      <c r="V26" s="186"/>
      <c r="W26" s="186"/>
      <c r="X26" s="186" t="s">
        <v>56</v>
      </c>
      <c r="Y26" s="186" t="s">
        <v>80</v>
      </c>
      <c r="Z26" s="186" t="s">
        <v>62</v>
      </c>
      <c r="AA26" s="186"/>
      <c r="AB26" s="186"/>
      <c r="AC26" s="186" t="s">
        <v>50</v>
      </c>
      <c r="AD26" s="186"/>
      <c r="AE26" s="186"/>
      <c r="AF26" s="186" t="s">
        <v>50</v>
      </c>
      <c r="AG26" s="186"/>
      <c r="AH26" s="157">
        <f>COUNTIF($C26:$AG26,AH$4)</f>
        <v>0</v>
      </c>
      <c r="AI26" s="158">
        <f>COUNTIF($C26:$AG26,AI$4)</f>
        <v>0</v>
      </c>
      <c r="AJ26" s="157">
        <f>COUNTIF($C26:$AG26,AJ$4)</f>
        <v>0</v>
      </c>
      <c r="AK26" s="159">
        <f>COUNTIF($C26:$AG26,AK$4)</f>
        <v>3</v>
      </c>
      <c r="AL26" s="159">
        <f>COUNTIF($C26:$AG26,AL$4)</f>
        <v>1</v>
      </c>
      <c r="AM26" s="159">
        <f>COUNTIF($C26:$AG26,AM$4)</f>
        <v>4</v>
      </c>
      <c r="AN26" s="159">
        <f>COUNTIF($C26:$AG26,AN$4)</f>
        <v>0</v>
      </c>
      <c r="AO26" s="159"/>
      <c r="AP26" s="159">
        <f>SUMPRODUCT(--WEEKDAY(C$3:AG$3,2)&lt;6,--((C26:AG26="DM"))+(C26:AG26="CS1")+((C26:AG26="CS2"))+(C26:AG26="SB1")+(C26:AG26="AE")+(C26:AG26="EM"))</f>
        <v>0</v>
      </c>
      <c r="AQ26" s="159"/>
      <c r="AR26" s="159">
        <f>SUMPRODUCT(--WEEKDAY(C$3:AG$3,2)&gt;5,--((C26:AG26="DM"))+(C26:AG26="CS1")+((C26:AG26="CS2"))+(C26:AG26="SB1")+(C26:AG26="AE")+(C26:AG26="EM"))</f>
        <v>0</v>
      </c>
      <c r="AS26" s="159"/>
      <c r="AT26" s="159">
        <f>(AP26-AQ26)/2+(AR26-AS26)</f>
        <v>0</v>
      </c>
      <c r="AU26" s="159">
        <f>AH26+AI26+AJ26+AK26+AM26+AN26</f>
        <v>7</v>
      </c>
      <c r="AV26" s="159">
        <f>BF26+BG26+BI26+BD26+BB26+AZ26+BK26</f>
        <v>7</v>
      </c>
      <c r="AW26" s="159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COUNTIF(C26:AG26,"*BRT*")</f>
        <v>0</v>
      </c>
      <c r="AZ26" s="159">
        <f>COUNTIF(D26:AH26,"*$BTP*")</f>
        <v>0</v>
      </c>
      <c r="BA26" s="159" t="e">
        <f>AZ26*('Setting key Duty'!$I$13+'Setting key Duty'!$I$12+'Setting key Duty'!$I$11)</f>
        <v>#VALUE!</v>
      </c>
      <c r="BB26" s="159">
        <f>COUNTIF(D26:AH26,"*$L*")</f>
        <v>0</v>
      </c>
      <c r="BC26" s="159" t="e">
        <f>BB26*('Setting key Duty'!$I$13+'Setting key Duty'!$I$9)</f>
        <v>#VALUE!</v>
      </c>
      <c r="BD26" s="159">
        <f>COUNTIF(D26:AH26,"*$M*")</f>
        <v>2</v>
      </c>
      <c r="BE26" s="159">
        <f>BD26*('Setting key Duty'!$I$8+'Setting key Duty'!$I$9+'Setting key Duty'!$I$12)</f>
        <v>1.125</v>
      </c>
      <c r="BF26" s="159">
        <f>COUNTIF(D26:AH26,"*$N*")</f>
        <v>0</v>
      </c>
      <c r="BG26" s="159">
        <f>COUNTIF(D26:AH26,"*$PM*")</f>
        <v>2</v>
      </c>
      <c r="BH26" s="159">
        <f>BG26*('Setting key Duty'!$I$9)</f>
        <v>0.25</v>
      </c>
      <c r="BI26" s="159">
        <f>COUNTIF(D26:AH26,"*$AM*")</f>
        <v>3</v>
      </c>
      <c r="BJ26" s="159">
        <f>BI26*('Setting key Duty'!$I$12+'Setting key Duty'!$I$8)</f>
        <v>1.3125</v>
      </c>
      <c r="BK26" s="159">
        <f>COUNTIF(C26:AH26,"*$FC*")</f>
        <v>0</v>
      </c>
      <c r="BL26" s="159">
        <f>BK26*('Setting key Duty'!$J$11+'Setting key Duty'!$I$8)</f>
        <v>0</v>
      </c>
      <c r="BM26" s="159">
        <f>COUNTIF($C26:$AG26,BM$4)</f>
        <v>0</v>
      </c>
      <c r="BN26" s="159">
        <f>COUNTIF($C26:$AG26,BN$4)</f>
        <v>0</v>
      </c>
      <c r="BO26" s="159">
        <f>COUNTIF($C26:$AG26,BO$4)</f>
        <v>0</v>
      </c>
      <c r="BP26" s="160"/>
    </row>
    <row r="27" ht="19.5" customHeight="1" spans="1:68">
      <c r="A27" s="19"/>
      <c r="B27" s="14" t="s">
        <v>107</v>
      </c>
      <c r="C27" s="186" t="s">
        <v>53</v>
      </c>
      <c r="D27" s="186" t="s">
        <v>53</v>
      </c>
      <c r="E27" s="186" t="s">
        <v>53</v>
      </c>
      <c r="F27" s="186"/>
      <c r="G27" s="186" t="s">
        <v>50</v>
      </c>
      <c r="H27" s="186"/>
      <c r="I27" s="186"/>
      <c r="J27" s="186" t="s">
        <v>433</v>
      </c>
      <c r="K27" s="186" t="s">
        <v>433</v>
      </c>
      <c r="L27" s="186"/>
      <c r="M27" s="186" t="s">
        <v>926</v>
      </c>
      <c r="N27" s="186" t="s">
        <v>926</v>
      </c>
      <c r="O27" s="186" t="s">
        <v>926</v>
      </c>
      <c r="P27" s="186" t="s">
        <v>927</v>
      </c>
      <c r="R27" s="186" t="s">
        <v>205</v>
      </c>
      <c r="S27" s="186"/>
      <c r="T27" s="186" t="s">
        <v>53</v>
      </c>
      <c r="U27" s="186" t="s">
        <v>53</v>
      </c>
      <c r="V27" s="186" t="s">
        <v>53</v>
      </c>
      <c r="W27" s="186"/>
      <c r="X27" s="155" t="s">
        <v>928</v>
      </c>
      <c r="Y27" s="186" t="s">
        <v>908</v>
      </c>
      <c r="Z27" s="186"/>
      <c r="AA27" s="186"/>
      <c r="AB27" s="186" t="s">
        <v>50</v>
      </c>
      <c r="AC27" s="186"/>
      <c r="AD27" s="186"/>
      <c r="AE27" s="186"/>
      <c r="AF27" s="186"/>
      <c r="AG27" s="186"/>
      <c r="AH27" s="157">
        <f>COUNTIF($C27:$AG27,AH$4)</f>
        <v>0</v>
      </c>
      <c r="AI27" s="158">
        <f>COUNTIF($C27:$AG27,AI$4)</f>
        <v>0</v>
      </c>
      <c r="AJ27" s="157">
        <f>COUNTIF($C27:$AG27,AJ$4)</f>
        <v>0</v>
      </c>
      <c r="AK27" s="159">
        <f>COUNTIF($C27:$AG27,AK$4)</f>
        <v>2</v>
      </c>
      <c r="AL27" s="159">
        <f>COUNTIF($C27:$AG27,AL$4)</f>
        <v>0</v>
      </c>
      <c r="AM27" s="159">
        <f>COUNTIF($C27:$AG27,AM$4)</f>
        <v>0</v>
      </c>
      <c r="AN27" s="159">
        <f>COUNTIF($C27:$AG27,AN$4)</f>
        <v>0</v>
      </c>
      <c r="AO27" s="159"/>
      <c r="AP27" s="159">
        <f>SUMPRODUCT(--WEEKDAY(C$3:AG$3,2)&lt;6,--((C27:AG27="DM"))+(C27:AG27="CS1")+((C27:AG27="CS2"))+(C27:AG27="SB1")+(C27:AG27="AE")+(C27:AG27="EM"))</f>
        <v>0</v>
      </c>
      <c r="AQ27" s="159"/>
      <c r="AR27" s="159">
        <f>SUMPRODUCT(--WEEKDAY(C$3:AG$3,2)&gt;5,--((C27:AG27="DM"))+(C27:AG27="CS1")+((C27:AG27="CS2"))+(C27:AG27="SB1")+(C27:AG27="AE")+(C27:AG27="EM"))</f>
        <v>0</v>
      </c>
      <c r="AS27" s="159"/>
      <c r="AT27" s="159">
        <f>(AP27-AQ27)/2+(AR27-AS27)</f>
        <v>0</v>
      </c>
      <c r="AU27" s="159">
        <f>AH27+AI27+AJ27+AK27+AM27+AN27</f>
        <v>2</v>
      </c>
      <c r="AV27" s="159">
        <f>BF27+BG27+BI27+BD27+BB27+AZ27+BK27</f>
        <v>5</v>
      </c>
      <c r="AW27" s="159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COUNTIF(C27:AG27,"*BRT*")</f>
        <v>0</v>
      </c>
      <c r="AZ27" s="159">
        <f>COUNTIF(D27:AH27,"*$BTP*")</f>
        <v>0</v>
      </c>
      <c r="BA27" s="159" t="e">
        <f>AZ27*('Setting key Duty'!$I$13+'Setting key Duty'!$I$12+'Setting key Duty'!$I$11)</f>
        <v>#VALUE!</v>
      </c>
      <c r="BB27" s="159">
        <f>COUNTIF(D27:AH27,"*$L*")</f>
        <v>3</v>
      </c>
      <c r="BC27" s="159" t="e">
        <f>BB27*('Setting key Duty'!$I$13+'Setting key Duty'!$I$9)</f>
        <v>#VALUE!</v>
      </c>
      <c r="BD27" s="159">
        <f>COUNTIF(D27:AH27,"*$M*")</f>
        <v>0</v>
      </c>
      <c r="BE27" s="159">
        <f>BD27*('Setting key Duty'!$I$8+'Setting key Duty'!$I$9+'Setting key Duty'!$I$12)</f>
        <v>0</v>
      </c>
      <c r="BF27" s="159">
        <f>COUNTIF(D27:AH27,"*$N*")</f>
        <v>0</v>
      </c>
      <c r="BG27" s="159">
        <f>COUNTIF(D27:AH27,"*$PM*")</f>
        <v>1</v>
      </c>
      <c r="BH27" s="159">
        <f>BG27*('Setting key Duty'!$I$9)</f>
        <v>0.125</v>
      </c>
      <c r="BI27" s="159">
        <f>COUNTIF(D27:AH27,"*$AM*")</f>
        <v>1</v>
      </c>
      <c r="BJ27" s="159">
        <f>BI27*('Setting key Duty'!$I$12+'Setting key Duty'!$I$8)</f>
        <v>0.4375</v>
      </c>
      <c r="BK27" s="159">
        <f>COUNTIF(C27:AH27,"*$FC*")</f>
        <v>0</v>
      </c>
      <c r="BL27" s="159">
        <f>BK27*('Setting key Duty'!$J$11+'Setting key Duty'!$I$8)</f>
        <v>0</v>
      </c>
      <c r="BM27" s="159">
        <f>COUNTIF($C27:$AG27,BM$4)</f>
        <v>0</v>
      </c>
      <c r="BN27" s="159">
        <f>COUNTIF($C27:$AG27,BN$4)</f>
        <v>0</v>
      </c>
      <c r="BO27" s="159">
        <f>COUNTIF($C27:$AG27,BO$4)</f>
        <v>0</v>
      </c>
      <c r="BP27" s="160"/>
    </row>
    <row r="28" ht="19.5" customHeight="1" spans="1:68">
      <c r="A28" s="19"/>
      <c r="B28" s="14" t="s">
        <v>109</v>
      </c>
      <c r="C28" s="186" t="s">
        <v>110</v>
      </c>
      <c r="D28" s="186" t="s">
        <v>110</v>
      </c>
      <c r="E28" s="186" t="s">
        <v>110</v>
      </c>
      <c r="F28" s="186" t="s">
        <v>110</v>
      </c>
      <c r="G28" s="186" t="s">
        <v>110</v>
      </c>
      <c r="H28" s="186" t="s">
        <v>110</v>
      </c>
      <c r="I28" s="186" t="s">
        <v>110</v>
      </c>
      <c r="J28" s="186" t="s">
        <v>110</v>
      </c>
      <c r="K28" s="186" t="s">
        <v>110</v>
      </c>
      <c r="L28" s="186" t="s">
        <v>110</v>
      </c>
      <c r="M28" s="186" t="s">
        <v>110</v>
      </c>
      <c r="N28" s="186" t="s">
        <v>110</v>
      </c>
      <c r="O28" s="186" t="s">
        <v>110</v>
      </c>
      <c r="P28" s="186" t="s">
        <v>110</v>
      </c>
      <c r="Q28" s="186" t="s">
        <v>110</v>
      </c>
      <c r="R28" s="186" t="s">
        <v>110</v>
      </c>
      <c r="S28" s="186" t="s">
        <v>110</v>
      </c>
      <c r="T28" s="186" t="s">
        <v>110</v>
      </c>
      <c r="U28" s="186" t="s">
        <v>110</v>
      </c>
      <c r="V28" s="186" t="s">
        <v>110</v>
      </c>
      <c r="W28" s="186" t="s">
        <v>110</v>
      </c>
      <c r="X28" s="186" t="s">
        <v>110</v>
      </c>
      <c r="Y28" s="186" t="s">
        <v>110</v>
      </c>
      <c r="Z28" s="186" t="s">
        <v>110</v>
      </c>
      <c r="AA28" s="186" t="s">
        <v>110</v>
      </c>
      <c r="AB28" s="186" t="s">
        <v>110</v>
      </c>
      <c r="AC28" s="186" t="s">
        <v>110</v>
      </c>
      <c r="AD28" s="186" t="s">
        <v>110</v>
      </c>
      <c r="AE28" s="186" t="s">
        <v>110</v>
      </c>
      <c r="AF28" s="186" t="s">
        <v>110</v>
      </c>
      <c r="AG28" s="186" t="s">
        <v>110</v>
      </c>
      <c r="AH28" s="157">
        <f>COUNTIF($C28:$AG28,AH$4)</f>
        <v>0</v>
      </c>
      <c r="AI28" s="158">
        <f>COUNTIF($C28:$AG28,AI$4)</f>
        <v>0</v>
      </c>
      <c r="AJ28" s="157">
        <f>COUNTIF($C28:$AG28,AJ$4)</f>
        <v>0</v>
      </c>
      <c r="AK28" s="159">
        <f>COUNTIF($C28:$AG28,AK$4)</f>
        <v>0</v>
      </c>
      <c r="AL28" s="159">
        <f>COUNTIF($C28:$AG28,AL$4)</f>
        <v>0</v>
      </c>
      <c r="AM28" s="159">
        <f>COUNTIF($C28:$AG28,AM$4)</f>
        <v>0</v>
      </c>
      <c r="AN28" s="159">
        <f>COUNTIF($C28:$AG28,AN$4)</f>
        <v>0</v>
      </c>
      <c r="AO28" s="159"/>
      <c r="AP28" s="159">
        <f>SUMPRODUCT(--WEEKDAY(C$3:AG$3,2)&lt;6,--((C28:AG28="DM"))+(C28:AG28="CS1")+((C28:AG28="CS2"))+(C28:AG28="SB1")+(C28:AG28="AE")+(C28:AG28="EM"))</f>
        <v>0</v>
      </c>
      <c r="AQ28" s="159"/>
      <c r="AR28" s="159">
        <f>SUMPRODUCT(--WEEKDAY(C$3:AG$3,2)&gt;5,--((C28:AG28="DM"))+(C28:AG28="CS1")+((C28:AG28="CS2"))+(C28:AG28="SB1")+(C28:AG28="AE")+(C28:AG28="EM"))</f>
        <v>0</v>
      </c>
      <c r="AS28" s="159"/>
      <c r="AT28" s="159">
        <f>(AP28-AQ28)/2+(AR28-AS28)</f>
        <v>0</v>
      </c>
      <c r="AU28" s="159">
        <f>AH28+AI28+AJ28+AK28+AM28+AN28</f>
        <v>0</v>
      </c>
      <c r="AV28" s="159">
        <f>BF28+BG28+BI28+BD28+BB28+AZ28+BK28</f>
        <v>0</v>
      </c>
      <c r="AW28" s="159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COUNTIF(C28:AG28,"*BRT*")</f>
        <v>0</v>
      </c>
      <c r="AZ28" s="159">
        <f>COUNTIF(D28:AH28,"*$BTP*")</f>
        <v>0</v>
      </c>
      <c r="BA28" s="159" t="e">
        <f>AZ28*('Setting key Duty'!$I$13+'Setting key Duty'!$I$12+'Setting key Duty'!$I$11)</f>
        <v>#VALUE!</v>
      </c>
      <c r="BB28" s="159">
        <f>COUNTIF(D28:AH28,"*$L*")</f>
        <v>0</v>
      </c>
      <c r="BC28" s="159" t="e">
        <f>BB28*('Setting key Duty'!$I$13+'Setting key Duty'!$I$9)</f>
        <v>#VALUE!</v>
      </c>
      <c r="BD28" s="159">
        <f>COUNTIF(D28:AH28,"*$M*")</f>
        <v>0</v>
      </c>
      <c r="BE28" s="159">
        <f>BD28*('Setting key Duty'!$I$8+'Setting key Duty'!$I$9+'Setting key Duty'!$I$12)</f>
        <v>0</v>
      </c>
      <c r="BF28" s="159">
        <f>COUNTIF(D28:AH28,"*$N*")</f>
        <v>0</v>
      </c>
      <c r="BG28" s="159">
        <f>COUNTIF(D28:AH28,"*$PM*")</f>
        <v>0</v>
      </c>
      <c r="BH28" s="159">
        <f>BG28*('Setting key Duty'!$I$9)</f>
        <v>0</v>
      </c>
      <c r="BI28" s="159">
        <f>COUNTIF(D28:AH28,"*$AM*")</f>
        <v>0</v>
      </c>
      <c r="BJ28" s="159">
        <f>BI28*('Setting key Duty'!$I$12+'Setting key Duty'!$I$8)</f>
        <v>0</v>
      </c>
      <c r="BK28" s="159">
        <f>COUNTIF(C28:AH28,"*$FC*")</f>
        <v>0</v>
      </c>
      <c r="BL28" s="159">
        <f>BK28*('Setting key Duty'!$J$11+'Setting key Duty'!$I$8)</f>
        <v>0</v>
      </c>
      <c r="BM28" s="159">
        <f>COUNTIF($C28:$AG28,BM$4)</f>
        <v>0</v>
      </c>
      <c r="BN28" s="159">
        <f>COUNTIF($C28:$AG28,BN$4)</f>
        <v>0</v>
      </c>
      <c r="BO28" s="159">
        <f>COUNTIF($C28:$AG28,BO$4)</f>
        <v>0</v>
      </c>
      <c r="BP28" s="160"/>
    </row>
    <row r="29" ht="19.5" customHeight="1" spans="1:68">
      <c r="A29" s="19"/>
      <c r="B29" s="14" t="s">
        <v>111</v>
      </c>
      <c r="C29" s="186" t="s">
        <v>463</v>
      </c>
      <c r="D29" s="186" t="s">
        <v>463</v>
      </c>
      <c r="E29" s="186" t="s">
        <v>463</v>
      </c>
      <c r="F29" s="186" t="s">
        <v>463</v>
      </c>
      <c r="G29" s="186"/>
      <c r="H29" s="186"/>
      <c r="I29" s="186" t="s">
        <v>62</v>
      </c>
      <c r="J29" s="186" t="s">
        <v>929</v>
      </c>
      <c r="K29" s="186" t="s">
        <v>916</v>
      </c>
      <c r="L29" s="186" t="s">
        <v>43</v>
      </c>
      <c r="M29" s="186"/>
      <c r="N29" s="186"/>
      <c r="O29" s="186"/>
      <c r="P29" s="186"/>
      <c r="Q29" s="186" t="s">
        <v>930</v>
      </c>
      <c r="R29" s="186" t="s">
        <v>930</v>
      </c>
      <c r="T29" s="186" t="s">
        <v>47</v>
      </c>
      <c r="U29" s="186" t="s">
        <v>931</v>
      </c>
      <c r="V29" s="186" t="s">
        <v>62</v>
      </c>
      <c r="W29" s="186" t="s">
        <v>56</v>
      </c>
      <c r="X29" s="186" t="s">
        <v>932</v>
      </c>
      <c r="Y29" s="186" t="s">
        <v>908</v>
      </c>
      <c r="Z29" s="186"/>
      <c r="AA29" s="186"/>
      <c r="AB29" s="186"/>
      <c r="AC29" s="186" t="s">
        <v>62</v>
      </c>
      <c r="AD29" s="186"/>
      <c r="AE29" s="186" t="s">
        <v>65</v>
      </c>
      <c r="AG29" s="155" t="s">
        <v>112</v>
      </c>
      <c r="AH29" s="157">
        <f>COUNTIF($C29:$AG29,AH$4)</f>
        <v>0</v>
      </c>
      <c r="AI29" s="158">
        <f>COUNTIF($C29:$AG29,AI$4)</f>
        <v>0</v>
      </c>
      <c r="AJ29" s="157">
        <f>COUNTIF($C29:$AG29,AJ$4)</f>
        <v>0</v>
      </c>
      <c r="AK29" s="159">
        <f>COUNTIF($C29:$AG29,AK$4)</f>
        <v>0</v>
      </c>
      <c r="AL29" s="159">
        <f>COUNTIF($C29:$AG29,AL$4)</f>
        <v>1</v>
      </c>
      <c r="AM29" s="159">
        <f>COUNTIF($C29:$AG29,AM$4)</f>
        <v>3</v>
      </c>
      <c r="AN29" s="159">
        <f>COUNTIF($C29:$AG29,AN$4)</f>
        <v>0</v>
      </c>
      <c r="AO29" s="159"/>
      <c r="AP29" s="159">
        <f>SUMPRODUCT(--WEEKDAY(C$3:AG$3,2)&lt;6,--((C29:AG29="DM"))+(C29:AG29="CS1")+((C29:AG29="CS2"))+(C29:AG29="SB1")+(C29:AG29="AE")+(C29:AG29="EM"))</f>
        <v>0</v>
      </c>
      <c r="AQ29" s="159"/>
      <c r="AR29" s="159">
        <f>SUMPRODUCT(--WEEKDAY(C$3:AG$3,2)&gt;5,--((C29:AG29="DM"))+(C29:AG29="CS1")+((C29:AG29="CS2"))+(C29:AG29="SB1")+(C29:AG29="AE")+(C29:AG29="EM"))</f>
        <v>0</v>
      </c>
      <c r="AS29" s="159"/>
      <c r="AT29" s="159">
        <f>(AP29-AQ29)/2+(AR29-AS29)</f>
        <v>0</v>
      </c>
      <c r="AU29" s="159">
        <f>AH29+AI29+AJ29+AK29+AM29+AN29</f>
        <v>3</v>
      </c>
      <c r="AV29" s="159">
        <f>BF29+BG29+BI29+BD29+BB29+AZ29+BK29</f>
        <v>12</v>
      </c>
      <c r="AW29" s="159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COUNTIF(C29:AG29,"*BRT*")</f>
        <v>0</v>
      </c>
      <c r="AZ29" s="159">
        <f>COUNTIF(D29:AH29,"*$BTP*")</f>
        <v>1</v>
      </c>
      <c r="BA29" s="159" t="e">
        <f>AZ29*('Setting key Duty'!$I$13+'Setting key Duty'!$I$12+'Setting key Duty'!$I$11)</f>
        <v>#VALUE!</v>
      </c>
      <c r="BB29" s="159">
        <f>COUNTIF(D29:AH29,"*$L*")</f>
        <v>3</v>
      </c>
      <c r="BC29" s="159" t="e">
        <f>BB29*('Setting key Duty'!$I$13+'Setting key Duty'!$I$9)</f>
        <v>#VALUE!</v>
      </c>
      <c r="BD29" s="159">
        <f>COUNTIF(D29:AH29,"*$M*")</f>
        <v>0</v>
      </c>
      <c r="BE29" s="159">
        <f>BD29*('Setting key Duty'!$I$8+'Setting key Duty'!$I$9+'Setting key Duty'!$I$12)</f>
        <v>0</v>
      </c>
      <c r="BF29" s="159">
        <f>COUNTIF(D29:AH29,"*$N*")</f>
        <v>0</v>
      </c>
      <c r="BG29" s="159">
        <f>COUNTIF(D29:AH29,"*$PM*")</f>
        <v>2</v>
      </c>
      <c r="BH29" s="159">
        <f>BG29*('Setting key Duty'!$I$9)</f>
        <v>0.25</v>
      </c>
      <c r="BI29" s="159">
        <f>COUNTIF(D29:AH29,"*$AM*")</f>
        <v>2</v>
      </c>
      <c r="BJ29" s="159">
        <f>BI29*('Setting key Duty'!$I$12+'Setting key Duty'!$I$8)</f>
        <v>0.875</v>
      </c>
      <c r="BK29" s="159">
        <f>COUNTIF(C29:AH29,"*$FC*")</f>
        <v>4</v>
      </c>
      <c r="BL29" s="159">
        <f>BK29*('Setting key Duty'!$J$11+'Setting key Duty'!$I$8)</f>
        <v>0.5</v>
      </c>
      <c r="BM29" s="159">
        <f>COUNTIF($C29:$AG29,BM$4)</f>
        <v>0</v>
      </c>
      <c r="BN29" s="159">
        <f>COUNTIF($C29:$AG29,BN$4)</f>
        <v>0</v>
      </c>
      <c r="BO29" s="159">
        <f>COUNTIF($C29:$AG29,BO$4)</f>
        <v>1</v>
      </c>
      <c r="BP29" s="160"/>
    </row>
    <row r="30" ht="19.5" customHeight="1" spans="1:68">
      <c r="A30" s="19"/>
      <c r="B30" s="14" t="s">
        <v>117</v>
      </c>
      <c r="C30" s="186" t="s">
        <v>416</v>
      </c>
      <c r="D30" s="186" t="s">
        <v>62</v>
      </c>
      <c r="E30" s="186"/>
      <c r="F30" s="186" t="s">
        <v>56</v>
      </c>
      <c r="G30" s="186" t="s">
        <v>62</v>
      </c>
      <c r="H30" s="186"/>
      <c r="I30" s="186"/>
      <c r="K30" s="186" t="s">
        <v>933</v>
      </c>
      <c r="L30" s="186" t="s">
        <v>62</v>
      </c>
      <c r="M30" s="186" t="s">
        <v>843</v>
      </c>
      <c r="N30" s="186"/>
      <c r="O30" s="186" t="s">
        <v>56</v>
      </c>
      <c r="P30" s="186" t="s">
        <v>934</v>
      </c>
      <c r="Q30" s="186"/>
      <c r="R30" s="186" t="s">
        <v>56</v>
      </c>
      <c r="S30" s="186"/>
      <c r="T30" s="186" t="s">
        <v>468</v>
      </c>
      <c r="U30" s="186"/>
      <c r="V30" s="186"/>
      <c r="W30" s="186" t="s">
        <v>62</v>
      </c>
      <c r="X30" s="186"/>
      <c r="Y30" s="186" t="s">
        <v>908</v>
      </c>
      <c r="Z30" s="186"/>
      <c r="AA30" s="186"/>
      <c r="AB30" s="186"/>
      <c r="AC30" s="186"/>
      <c r="AD30" s="186"/>
      <c r="AE30" s="186" t="s">
        <v>62</v>
      </c>
      <c r="AF30" s="186" t="s">
        <v>47</v>
      </c>
      <c r="AG30" s="186"/>
      <c r="AH30" s="157">
        <f>COUNTIF($C30:$AG30,AH$4)</f>
        <v>0</v>
      </c>
      <c r="AI30" s="158">
        <f>COUNTIF($C30:$AG30,AI$4)</f>
        <v>0</v>
      </c>
      <c r="AJ30" s="157">
        <f>COUNTIF($C30:$AG30,AJ$4)</f>
        <v>0</v>
      </c>
      <c r="AK30" s="159">
        <f>COUNTIF($C30:$AG30,AK$4)</f>
        <v>0</v>
      </c>
      <c r="AL30" s="159">
        <f>COUNTIF($C30:$AG30,AL$4)</f>
        <v>3</v>
      </c>
      <c r="AM30" s="159">
        <f>COUNTIF($C30:$AG30,AM$4)</f>
        <v>5</v>
      </c>
      <c r="AN30" s="159">
        <f>COUNTIF($C30:$AG30,AN$4)</f>
        <v>0</v>
      </c>
      <c r="AO30" s="159"/>
      <c r="AP30" s="159">
        <f>SUMPRODUCT(--WEEKDAY(C$3:AG$3,2)&lt;6,--((C30:AG30="DM"))+(C30:AG30="CS1")+((C30:AG30="CS2"))+(C30:AG30="SB1")+(C30:AG30="AE")+(C30:AG30="EM"))</f>
        <v>0</v>
      </c>
      <c r="AQ30" s="159"/>
      <c r="AR30" s="159">
        <f>SUMPRODUCT(--WEEKDAY(C$3:AG$3,2)&gt;5,--((C30:AG30="DM"))+(C30:AG30="CS1")+((C30:AG30="CS2"))+(C30:AG30="SB1")+(C30:AG30="AE")+(C30:AG30="EM"))</f>
        <v>0</v>
      </c>
      <c r="AS30" s="159"/>
      <c r="AT30" s="159">
        <f>(AP30-AQ30)/2+(AR30-AS30)</f>
        <v>0</v>
      </c>
      <c r="AU30" s="159">
        <f>AH30+AI30+AJ30+AK30+AM30+AN30</f>
        <v>5</v>
      </c>
      <c r="AV30" s="159">
        <f>BF30+BG30+BI30+BD30+BB30+AZ30+BK30</f>
        <v>5</v>
      </c>
      <c r="AW30" s="159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COUNTIF(C30:AG30,"*BRT*")</f>
        <v>0</v>
      </c>
      <c r="AZ30" s="159">
        <f>COUNTIF(D30:AH30,"*$BTP*")</f>
        <v>0</v>
      </c>
      <c r="BA30" s="159" t="e">
        <f>AZ30*('Setting key Duty'!$I$13+'Setting key Duty'!$I$12+'Setting key Duty'!$I$11)</f>
        <v>#VALUE!</v>
      </c>
      <c r="BB30" s="159">
        <f>COUNTIF(D30:AH30,"*$L*")</f>
        <v>2</v>
      </c>
      <c r="BC30" s="159" t="e">
        <f>BB30*('Setting key Duty'!$I$13+'Setting key Duty'!$I$9)</f>
        <v>#VALUE!</v>
      </c>
      <c r="BD30" s="159">
        <f>COUNTIF(D30:AH30,"*$M*")</f>
        <v>2</v>
      </c>
      <c r="BE30" s="159">
        <f>BD30*('Setting key Duty'!$I$8+'Setting key Duty'!$I$9+'Setting key Duty'!$I$12)</f>
        <v>1.125</v>
      </c>
      <c r="BF30" s="159">
        <f>COUNTIF(D30:AH30,"*$N*")</f>
        <v>0</v>
      </c>
      <c r="BG30" s="159">
        <f>COUNTIF(D30:AH30,"*$PM*")</f>
        <v>0</v>
      </c>
      <c r="BH30" s="159">
        <f>BG30*('Setting key Duty'!$I$9)</f>
        <v>0</v>
      </c>
      <c r="BI30" s="159">
        <f>COUNTIF(D30:AH30,"*$AM*")</f>
        <v>1</v>
      </c>
      <c r="BJ30" s="159">
        <f>BI30*('Setting key Duty'!$I$12+'Setting key Duty'!$I$8)</f>
        <v>0.4375</v>
      </c>
      <c r="BK30" s="159">
        <f>COUNTIF(C30:AH30,"*$FC*")</f>
        <v>0</v>
      </c>
      <c r="BL30" s="159">
        <f>BK30*('Setting key Duty'!$J$11+'Setting key Duty'!$I$8)</f>
        <v>0</v>
      </c>
      <c r="BM30" s="159">
        <f>COUNTIF($C30:$AG30,BM$4)</f>
        <v>0</v>
      </c>
      <c r="BN30" s="159">
        <f>COUNTIF($C30:$AG30,BN$4)</f>
        <v>0</v>
      </c>
      <c r="BO30" s="159">
        <f>COUNTIF($C30:$AG30,BO$4)</f>
        <v>1</v>
      </c>
      <c r="BP30" s="160"/>
    </row>
    <row r="31" ht="19.5" customHeight="1" spans="1:68">
      <c r="A31" s="19"/>
      <c r="B31" s="14" t="s">
        <v>121</v>
      </c>
      <c r="C31" s="186"/>
      <c r="D31" s="186" t="s">
        <v>205</v>
      </c>
      <c r="E31" s="186" t="s">
        <v>935</v>
      </c>
      <c r="F31" s="186"/>
      <c r="G31" s="186"/>
      <c r="H31" s="186"/>
      <c r="I31" s="186"/>
      <c r="J31" s="186" t="s">
        <v>56</v>
      </c>
      <c r="K31" s="186" t="s">
        <v>936</v>
      </c>
      <c r="L31" s="155" t="s">
        <v>937</v>
      </c>
      <c r="M31" s="186" t="s">
        <v>62</v>
      </c>
      <c r="N31" s="186"/>
      <c r="O31" s="186"/>
      <c r="P31" s="186"/>
      <c r="Q31" s="186"/>
      <c r="R31" s="186"/>
      <c r="S31" s="186" t="s">
        <v>938</v>
      </c>
      <c r="T31" s="155" t="s">
        <v>939</v>
      </c>
      <c r="U31" s="186" t="s">
        <v>62</v>
      </c>
      <c r="V31" s="186"/>
      <c r="W31" s="186"/>
      <c r="X31" s="186" t="s">
        <v>62</v>
      </c>
      <c r="Y31" s="186" t="s">
        <v>908</v>
      </c>
      <c r="Z31" s="186"/>
      <c r="AA31" s="186"/>
      <c r="AB31" s="186"/>
      <c r="AC31" s="186"/>
      <c r="AD31" s="186" t="s">
        <v>62</v>
      </c>
      <c r="AE31" s="186"/>
      <c r="AF31" s="186" t="s">
        <v>47</v>
      </c>
      <c r="AG31" s="186" t="s">
        <v>47</v>
      </c>
      <c r="AH31" s="157">
        <f>COUNTIF($C31:$AG31,AH$4)</f>
        <v>0</v>
      </c>
      <c r="AI31" s="158">
        <f>COUNTIF($C31:$AG31,AI$4)</f>
        <v>0</v>
      </c>
      <c r="AJ31" s="157">
        <f>COUNTIF($C31:$AG31,AJ$4)</f>
        <v>0</v>
      </c>
      <c r="AK31" s="159">
        <f>COUNTIF($C31:$AG31,AK$4)</f>
        <v>0</v>
      </c>
      <c r="AL31" s="159">
        <f>COUNTIF($C31:$AG31,AL$4)</f>
        <v>1</v>
      </c>
      <c r="AM31" s="159">
        <f>COUNTIF($C31:$AG31,AM$4)</f>
        <v>4</v>
      </c>
      <c r="AN31" s="159">
        <f>COUNTIF($C31:$AG31,AN$4)</f>
        <v>0</v>
      </c>
      <c r="AO31" s="159"/>
      <c r="AP31" s="159">
        <f>SUMPRODUCT(--WEEKDAY(C$3:AG$3,2)&lt;6,--((C31:AG31="DM"))+(C31:AG31="CS1")+((C31:AG31="CS2"))+(C31:AG31="SB1")+(C31:AG31="AE")+(C31:AG31="EM"))</f>
        <v>0</v>
      </c>
      <c r="AQ31" s="159"/>
      <c r="AR31" s="159">
        <f>SUMPRODUCT(--WEEKDAY(C$3:AG$3,2)&gt;5,--((C31:AG31="DM"))+(C31:AG31="CS1")+((C31:AG31="CS2"))+(C31:AG31="SB1")+(C31:AG31="AE")+(C31:AG31="EM"))</f>
        <v>0</v>
      </c>
      <c r="AS31" s="159"/>
      <c r="AT31" s="159">
        <f>(AP31-AQ31)/2+(AR31-AS31)</f>
        <v>0</v>
      </c>
      <c r="AU31" s="159">
        <f>AH31+AI31+AJ31+AK31+AM31+AN31</f>
        <v>4</v>
      </c>
      <c r="AV31" s="159">
        <f>BF31+BG31+BI31+BD31+BB31+AZ31+BK31</f>
        <v>9</v>
      </c>
      <c r="AW31" s="159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COUNTIF(C31:AG31,"*BRT*")</f>
        <v>0</v>
      </c>
      <c r="AZ31" s="159">
        <f>COUNTIF(D31:AH31,"*$BTP*")</f>
        <v>1</v>
      </c>
      <c r="BA31" s="159" t="e">
        <f>AZ31*('Setting key Duty'!$I$13+'Setting key Duty'!$I$12+'Setting key Duty'!$I$11)</f>
        <v>#VALUE!</v>
      </c>
      <c r="BB31" s="159">
        <f>COUNTIF(D31:AH31,"*$L*")</f>
        <v>1</v>
      </c>
      <c r="BC31" s="159" t="e">
        <f>BB31*('Setting key Duty'!$I$13+'Setting key Duty'!$I$9)</f>
        <v>#VALUE!</v>
      </c>
      <c r="BD31" s="159">
        <f>COUNTIF(D31:AH31,"*$M*")</f>
        <v>3</v>
      </c>
      <c r="BE31" s="159">
        <f>BD31*('Setting key Duty'!$I$8+'Setting key Duty'!$I$9+'Setting key Duty'!$I$12)</f>
        <v>1.6875</v>
      </c>
      <c r="BF31" s="159">
        <f>COUNTIF(D31:AH31,"*$N*")</f>
        <v>0</v>
      </c>
      <c r="BG31" s="159">
        <f>COUNTIF(D31:AH31,"*$PM*")</f>
        <v>2</v>
      </c>
      <c r="BH31" s="159">
        <f>BG31*('Setting key Duty'!$I$9)</f>
        <v>0.25</v>
      </c>
      <c r="BI31" s="159">
        <f>COUNTIF(D31:AH31,"*$AM*")</f>
        <v>2</v>
      </c>
      <c r="BJ31" s="159">
        <f>BI31*('Setting key Duty'!$I$12+'Setting key Duty'!$I$8)</f>
        <v>0.875</v>
      </c>
      <c r="BK31" s="159">
        <f>COUNTIF(C31:AH31,"*$FC*")</f>
        <v>0</v>
      </c>
      <c r="BL31" s="159">
        <f>BK31*('Setting key Duty'!$J$11+'Setting key Duty'!$I$8)</f>
        <v>0</v>
      </c>
      <c r="BM31" s="159">
        <f>COUNTIF($C31:$AG31,BM$4)</f>
        <v>0</v>
      </c>
      <c r="BN31" s="159">
        <f>COUNTIF($C31:$AG31,BN$4)</f>
        <v>0</v>
      </c>
      <c r="BO31" s="159">
        <f>COUNTIF($C31:$AG31,BO$4)</f>
        <v>2</v>
      </c>
      <c r="BP31" s="160"/>
    </row>
    <row r="32" ht="19.5" customHeight="1" spans="1:68">
      <c r="A32" s="19"/>
      <c r="B32" s="14"/>
      <c r="C32" s="186"/>
      <c r="D32" s="186"/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  <c r="AA32" s="186"/>
      <c r="AB32" s="186"/>
      <c r="AC32" s="186"/>
      <c r="AD32" s="186"/>
      <c r="AE32" s="186"/>
      <c r="AF32" s="186"/>
      <c r="AG32" s="186"/>
      <c r="AH32" s="157">
        <f>COUNTIF($C32:$AG32,AH$4)</f>
        <v>0</v>
      </c>
      <c r="AI32" s="158">
        <f>COUNTIF($C32:$AG32,AI$4)</f>
        <v>0</v>
      </c>
      <c r="AJ32" s="157">
        <f>COUNTIF($C32:$AG32,AJ$4)</f>
        <v>0</v>
      </c>
      <c r="AK32" s="159">
        <f>COUNTIF($C32:$AG32,AK$4)</f>
        <v>0</v>
      </c>
      <c r="AL32" s="159">
        <f>COUNTIF($C32:$AG32,AL$4)</f>
        <v>0</v>
      </c>
      <c r="AM32" s="159">
        <f>COUNTIF($C32:$AG32,AM$4)</f>
        <v>0</v>
      </c>
      <c r="AN32" s="159">
        <f>COUNTIF($C32:$AG32,AN$4)</f>
        <v>0</v>
      </c>
      <c r="AO32" s="159"/>
      <c r="AP32" s="159">
        <f>SUMPRODUCT(--WEEKDAY(C$3:AG$3,2)&lt;6,--((C32:AG32="DM"))+(C32:AG32="CS1")+((C32:AG32="CS2"))+(C32:AG32="SB1")+(C32:AG32="AE")+(C32:AG32="EM"))</f>
        <v>0</v>
      </c>
      <c r="AQ32" s="159"/>
      <c r="AR32" s="159">
        <f>SUMPRODUCT(--WEEKDAY(C$3:AG$3,2)&gt;5,--((C32:AG32="DM"))+(C32:AG32="CS1")+((C32:AG32="CS2"))+(C32:AG32="SB1")+(C32:AG32="AE")+(C32:AG32="EM"))</f>
        <v>0</v>
      </c>
      <c r="AS32" s="159"/>
      <c r="AT32" s="159">
        <f>(AP32-AQ32)/2+(AR32-AS32)</f>
        <v>0</v>
      </c>
      <c r="AU32" s="159">
        <f>AH32+AI32+AJ32+AK32+AM32+AN32</f>
        <v>0</v>
      </c>
      <c r="AV32" s="159">
        <f>BF32+BG32+BI32+BD32+BB32+AZ32+BK32</f>
        <v>0</v>
      </c>
      <c r="AW32" s="159" t="e">
        <f>AT32+AX32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COUNTIF(C32:AG32,"*BRT*")</f>
        <v>0</v>
      </c>
      <c r="AZ32" s="159">
        <f>COUNTIF(D32:AH32,"*$BTP*")</f>
        <v>0</v>
      </c>
      <c r="BA32" s="159" t="e">
        <f>AZ32*('Setting key Duty'!$I$13+'Setting key Duty'!$I$12+'Setting key Duty'!$I$11)</f>
        <v>#VALUE!</v>
      </c>
      <c r="BB32" s="159">
        <f>COUNTIF(D32:AH32,"*$L*")</f>
        <v>0</v>
      </c>
      <c r="BC32" s="159" t="e">
        <f>BB32*('Setting key Duty'!$I$13+'Setting key Duty'!$I$9)</f>
        <v>#VALUE!</v>
      </c>
      <c r="BD32" s="159">
        <f>COUNTIF(D32:AH32,"*$M*")</f>
        <v>0</v>
      </c>
      <c r="BE32" s="159">
        <f>BD32*('Setting key Duty'!$I$8+'Setting key Duty'!$I$9+'Setting key Duty'!$I$12)</f>
        <v>0</v>
      </c>
      <c r="BF32" s="159">
        <f>COUNTIF(D32:AH32,"*$N*")</f>
        <v>0</v>
      </c>
      <c r="BG32" s="159">
        <f>COUNTIF(D32:AH32,"*$PM*")</f>
        <v>0</v>
      </c>
      <c r="BH32" s="159">
        <f>BG32*('Setting key Duty'!$I$9)</f>
        <v>0</v>
      </c>
      <c r="BI32" s="159">
        <f>COUNTIF(D32:AH32,"*$AM*")</f>
        <v>0</v>
      </c>
      <c r="BJ32" s="159">
        <f>BI32*('Setting key Duty'!$I$12+'Setting key Duty'!$I$8)</f>
        <v>0</v>
      </c>
      <c r="BK32" s="159">
        <f>COUNTIF(C32:AH32,"*$FC*")</f>
        <v>0</v>
      </c>
      <c r="BL32" s="159">
        <f>BK32*('Setting key Duty'!$J$11+'Setting key Duty'!$I$8)</f>
        <v>0</v>
      </c>
      <c r="BM32" s="159">
        <f>COUNTIF($C32:$AG32,BM$4)</f>
        <v>0</v>
      </c>
      <c r="BN32" s="159">
        <f>COUNTIF($C32:$AG32,BN$4)</f>
        <v>0</v>
      </c>
      <c r="BO32" s="159">
        <f>COUNTIF($C32:$AG32,BO$4)</f>
        <v>0</v>
      </c>
      <c r="BP32" s="160"/>
    </row>
    <row r="33" ht="19.5" customHeight="1" spans="1:68">
      <c r="A33" s="19"/>
      <c r="B33" s="14"/>
      <c r="C33" s="186"/>
      <c r="D33" s="186"/>
      <c r="E33" s="186"/>
      <c r="F33" s="186"/>
      <c r="G33" s="186"/>
      <c r="H33" s="186"/>
      <c r="I33" s="186"/>
      <c r="J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  <c r="AA33" s="186"/>
      <c r="AB33" s="186"/>
      <c r="AC33" s="186"/>
      <c r="AD33" s="186"/>
      <c r="AE33" s="186"/>
      <c r="AF33" s="186"/>
      <c r="AG33" s="186"/>
      <c r="AH33" s="157">
        <f>COUNTIF($C33:$AG33,AH$4)</f>
        <v>0</v>
      </c>
      <c r="AI33" s="158">
        <f>COUNTIF($C33:$AG33,AI$4)</f>
        <v>0</v>
      </c>
      <c r="AJ33" s="157">
        <f>COUNTIF($C33:$AG33,AJ$4)</f>
        <v>0</v>
      </c>
      <c r="AK33" s="159">
        <f>COUNTIF($C33:$AG33,AK$4)</f>
        <v>0</v>
      </c>
      <c r="AL33" s="159">
        <f>COUNTIF($C33:$AG33,AL$4)</f>
        <v>0</v>
      </c>
      <c r="AM33" s="159">
        <f>COUNTIF($C33:$AG33,AM$4)</f>
        <v>0</v>
      </c>
      <c r="AN33" s="159">
        <f>COUNTIF($C33:$AG33,AN$4)</f>
        <v>0</v>
      </c>
      <c r="AO33" s="159"/>
      <c r="AP33" s="159">
        <f>SUMPRODUCT(--WEEKDAY(C$3:AG$3,2)&lt;6,--((C33:AG33="DM"))+(C33:AG33="CS1")+((C33:AG33="CS2"))+(C33:AG33="SB1")+(C33:AG33="AE")+(C33:AG33="EM"))</f>
        <v>0</v>
      </c>
      <c r="AQ33" s="159"/>
      <c r="AR33" s="159">
        <f>SUMPRODUCT(--WEEKDAY(C$3:AG$3,2)&gt;5,--((C33:AG33="DM"))+(C33:AG33="CS1")+((C33:AG33="CS2"))+(C33:AG33="SB1")+(C33:AG33="AE")+(C33:AG33="EM"))</f>
        <v>0</v>
      </c>
      <c r="AS33" s="159"/>
      <c r="AT33" s="159">
        <f>(AP33-AQ33)/2+(AR33-AS33)</f>
        <v>0</v>
      </c>
      <c r="AU33" s="159">
        <f>AH33+AI33+AJ33+AK33+AM33+AN33</f>
        <v>0</v>
      </c>
      <c r="AV33" s="159">
        <f>BF33+BG33+BI33+BD33+BB33+AZ33+BK33</f>
        <v>0</v>
      </c>
      <c r="AW33" s="159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COUNTIF(C33:AG33,"*BRT*")</f>
        <v>0</v>
      </c>
      <c r="AZ33" s="159">
        <f>COUNTIF(D33:AH33,"*$BTP*")</f>
        <v>0</v>
      </c>
      <c r="BA33" s="159" t="e">
        <f>AZ33*('Setting key Duty'!$I$13+'Setting key Duty'!$I$12+'Setting key Duty'!$I$11)</f>
        <v>#VALUE!</v>
      </c>
      <c r="BB33" s="159">
        <f>COUNTIF(D33:AH33,"*$L*")</f>
        <v>0</v>
      </c>
      <c r="BC33" s="159" t="e">
        <f>BB33*('Setting key Duty'!$I$13+'Setting key Duty'!$I$9)</f>
        <v>#VALUE!</v>
      </c>
      <c r="BD33" s="159">
        <f>COUNTIF(D33:AH33,"*$M*")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COUNTIF(D33:AH33,"*$PM*")</f>
        <v>0</v>
      </c>
      <c r="BH33" s="159">
        <f>BG33*('Setting key Duty'!$I$9)</f>
        <v>0</v>
      </c>
      <c r="BI33" s="159">
        <f>COUNTIF(D33:AH33,"*$AM*")</f>
        <v>0</v>
      </c>
      <c r="BJ33" s="159">
        <f>BI33*('Setting key Duty'!$I$12+'Setting key Duty'!$I$8)</f>
        <v>0</v>
      </c>
      <c r="BK33" s="159">
        <f>COUNTIF(C33:AH33,"*$FC*")</f>
        <v>0</v>
      </c>
      <c r="BL33" s="159">
        <f>BK33*('Setting key Duty'!$J$11+'Setting key Duty'!$I$8)</f>
        <v>0</v>
      </c>
      <c r="BM33" s="159">
        <f>COUNTIF($C33:$AG33,BM$4)</f>
        <v>0</v>
      </c>
      <c r="BN33" s="159">
        <f>COUNTIF($C33:$AG33,BN$4)</f>
        <v>0</v>
      </c>
      <c r="BO33" s="159">
        <f>COUNTIF($C33:$AG33,BO$4)</f>
        <v>0</v>
      </c>
      <c r="BP33" s="160"/>
    </row>
    <row r="34" ht="19.5" customHeight="1" spans="1:68">
      <c r="A34" s="19"/>
      <c r="B34" s="14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  <c r="AA34" s="186"/>
      <c r="AB34" s="186"/>
      <c r="AC34" s="186"/>
      <c r="AD34" s="186"/>
      <c r="AE34" s="186"/>
      <c r="AF34" s="186"/>
      <c r="AG34" s="186"/>
      <c r="AH34" s="157">
        <f>COUNTIF($C34:$AG34,AH$4)</f>
        <v>0</v>
      </c>
      <c r="AI34" s="158">
        <f>COUNTIF($C34:$AG34,AI$4)</f>
        <v>0</v>
      </c>
      <c r="AJ34" s="157">
        <f>COUNTIF($C34:$AG34,AJ$4)</f>
        <v>0</v>
      </c>
      <c r="AK34" s="159">
        <f>COUNTIF($C34:$AG34,AK$4)</f>
        <v>0</v>
      </c>
      <c r="AL34" s="159">
        <f>COUNTIF($C34:$AG34,AL$4)</f>
        <v>0</v>
      </c>
      <c r="AM34" s="159">
        <f>COUNTIF($C34:$AG34,AM$4)</f>
        <v>0</v>
      </c>
      <c r="AN34" s="159">
        <f>COUNTIF($C34:$AG34,AN$4)</f>
        <v>0</v>
      </c>
      <c r="AO34" s="159"/>
      <c r="AP34" s="159">
        <f>SUMPRODUCT(--WEEKDAY(C$3:AG$3,2)&lt;6,--((C34:AG34="DM"))+(C34:AG34="CS1")+((C34:AG34="CS2"))+(C34:AG34="SB1")+(C34:AG34="AE")+(C34:AG34="EM"))</f>
        <v>0</v>
      </c>
      <c r="AQ34" s="159"/>
      <c r="AR34" s="159">
        <f>SUMPRODUCT(--WEEKDAY(C$3:AG$3,2)&gt;5,--((C34:AG34="DM"))+(C34:AG34="CS1")+((C34:AG34="CS2"))+(C34:AG34="SB1")+(C34:AG34="AE")+(C34:AG34="EM"))</f>
        <v>0</v>
      </c>
      <c r="AS34" s="159"/>
      <c r="AT34" s="159">
        <f>(AP34-AQ34)/2+(AR34-AS34)</f>
        <v>0</v>
      </c>
      <c r="AU34" s="159">
        <f>AH34+AI34+AJ34+AK34+AM34+AN34</f>
        <v>0</v>
      </c>
      <c r="AV34" s="159">
        <f>BF34+BG34+BI34+BD34+BB34+AZ34+BK34</f>
        <v>0</v>
      </c>
      <c r="AW34" s="159" t="e">
        <f>AT34+AX34</f>
        <v>#VALUE!</v>
      </c>
      <c r="AX34" s="159" t="e">
        <f>(BI34*('Setting key Duty'!$I$8+'Setting key Duty'!$I$12))+(BG34*'Setting key Duty'!$I$9)+(BB34*('Setting key Duty'!$I$13+'Setting key Duty'!$I$9))+(AZ34*('Setting key Duty'!$I$13+'Setting key Duty'!$I$12+'Setting key Duty'!$I$11))+(BD34*('Setting key Duty'!$I$8+'Setting key Duty'!$I$9+'Setting key Duty'!$I$12))</f>
        <v>#VALUE!</v>
      </c>
      <c r="AY34" s="159">
        <f>COUNTIF(C34:AG34,"*BRT*")</f>
        <v>0</v>
      </c>
      <c r="AZ34" s="159">
        <f>COUNTIF(D34:AH34,"*$BTP*")</f>
        <v>0</v>
      </c>
      <c r="BA34" s="159" t="e">
        <f>AZ34*('Setting key Duty'!$I$13+'Setting key Duty'!$I$12+'Setting key Duty'!$I$11)</f>
        <v>#VALUE!</v>
      </c>
      <c r="BB34" s="159">
        <f>COUNTIF(D34:AH34,"*$L*")</f>
        <v>0</v>
      </c>
      <c r="BC34" s="159" t="e">
        <f>BB34*('Setting key Duty'!$I$13+'Setting key Duty'!$I$9)</f>
        <v>#VALUE!</v>
      </c>
      <c r="BD34" s="159">
        <f>COUNTIF(D34:AH34,"*$M*")</f>
        <v>0</v>
      </c>
      <c r="BE34" s="159">
        <f>BD34*('Setting key Duty'!$I$8+'Setting key Duty'!$I$9+'Setting key Duty'!$I$12)</f>
        <v>0</v>
      </c>
      <c r="BF34" s="159">
        <f>COUNTIF(D34:AH34,"*$N*")</f>
        <v>0</v>
      </c>
      <c r="BG34" s="159">
        <f>COUNTIF(D34:AH34,"*$PM*")</f>
        <v>0</v>
      </c>
      <c r="BH34" s="159">
        <f>BG34*('Setting key Duty'!$I$9)</f>
        <v>0</v>
      </c>
      <c r="BI34" s="159">
        <f>COUNTIF(D34:AH34,"*$AM*")</f>
        <v>0</v>
      </c>
      <c r="BJ34" s="159">
        <f>BI34*('Setting key Duty'!$I$12+'Setting key Duty'!$I$8)</f>
        <v>0</v>
      </c>
      <c r="BK34" s="159">
        <f>COUNTIF(C34:AH34,"*$FC*")</f>
        <v>0</v>
      </c>
      <c r="BL34" s="159">
        <f>BK34*('Setting key Duty'!$J$11+'Setting key Duty'!$I$8)</f>
        <v>0</v>
      </c>
      <c r="BM34" s="159">
        <f>COUNTIF($C34:$AG34,BM$4)</f>
        <v>0</v>
      </c>
      <c r="BN34" s="159">
        <f>COUNTIF($C34:$AG34,BN$4)</f>
        <v>0</v>
      </c>
      <c r="BO34" s="159">
        <f>COUNTIF($C34:$AG34,BO$4)</f>
        <v>0</v>
      </c>
      <c r="BP34" s="160"/>
    </row>
    <row r="35" ht="19.5" customHeight="1" spans="1:68">
      <c r="A35" s="19"/>
      <c r="B35" s="14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57">
        <f>COUNTIF($C35:$AG35,AH$4)</f>
        <v>0</v>
      </c>
      <c r="AI35" s="158">
        <f>COUNTIF($C35:$AG35,AI$4)</f>
        <v>0</v>
      </c>
      <c r="AJ35" s="157">
        <f>COUNTIF($C35:$AG35,AJ$4)</f>
        <v>0</v>
      </c>
      <c r="AK35" s="159">
        <f>COUNTIF($C35:$AG35,AK$4)</f>
        <v>0</v>
      </c>
      <c r="AL35" s="159">
        <f>COUNTIF($C35:$AG35,AL$4)</f>
        <v>0</v>
      </c>
      <c r="AM35" s="159">
        <f>COUNTIF($C35:$AG35,AM$4)</f>
        <v>0</v>
      </c>
      <c r="AN35" s="159">
        <f>COUNTIF($C35:$AG35,AN$4)</f>
        <v>0</v>
      </c>
      <c r="AO35" s="159"/>
      <c r="AP35" s="159">
        <f>SUMPRODUCT(--WEEKDAY(C$3:AG$3,2)&lt;6,--((C35:AG35="DM"))+(C35:AG35="CS1")+((C35:AG35="CS2"))+(C35:AG35="SB1")+(C35:AG35="AE")+(C35:AG35="EM"))</f>
        <v>0</v>
      </c>
      <c r="AQ35" s="159"/>
      <c r="AR35" s="159">
        <f>SUMPRODUCT(--WEEKDAY(C$3:AG$3,2)&gt;5,--((C35:AG35="DM"))+(C35:AG35="CS1")+((C35:AG35="CS2"))+(C35:AG35="SB1")+(C35:AG35="AE")+(C35:AG35="EM"))</f>
        <v>0</v>
      </c>
      <c r="AS35" s="159"/>
      <c r="AT35" s="159">
        <f>(AP35-AQ35)/2+(AR35-AS35)</f>
        <v>0</v>
      </c>
      <c r="AU35" s="159">
        <f>AH35+AI35+AJ35+AK35+AM35+AN35</f>
        <v>0</v>
      </c>
      <c r="AV35" s="159">
        <f>BF35+BG35+BI35+BD35+BB35+AZ35+BK35</f>
        <v>0</v>
      </c>
      <c r="AW35" s="159" t="e">
        <f>AT35+AX35</f>
        <v>#VALUE!</v>
      </c>
      <c r="AX35" s="159" t="e">
        <f>(BI35*('Setting key Duty'!$I$8+'Setting key Duty'!$I$12))+(BG35*'Setting key Duty'!$I$9)+(BB35*('Setting key Duty'!$I$13+'Setting key Duty'!$I$9))+(AZ35*('Setting key Duty'!$I$13+'Setting key Duty'!$I$12+'Setting key Duty'!$I$11))+(BD35*('Setting key Duty'!$I$8+'Setting key Duty'!$I$9+'Setting key Duty'!$I$12))</f>
        <v>#VALUE!</v>
      </c>
      <c r="AY35" s="159">
        <f>COUNTIF(C35:AG35,"*BRT*")</f>
        <v>0</v>
      </c>
      <c r="AZ35" s="159">
        <f>COUNTIF(D35:AH35,"*$BTP*")</f>
        <v>0</v>
      </c>
      <c r="BA35" s="159" t="e">
        <f>AZ35*('Setting key Duty'!$I$13+'Setting key Duty'!$I$12+'Setting key Duty'!$I$11)</f>
        <v>#VALUE!</v>
      </c>
      <c r="BB35" s="159">
        <f>COUNTIF(D35:AH35,"*$L*")</f>
        <v>0</v>
      </c>
      <c r="BC35" s="159" t="e">
        <f>BB35*('Setting key Duty'!$I$13+'Setting key Duty'!$I$9)</f>
        <v>#VALUE!</v>
      </c>
      <c r="BD35" s="159">
        <f>COUNTIF(D35:AH35,"*$M*")</f>
        <v>0</v>
      </c>
      <c r="BE35" s="159">
        <f>BD35*('Setting key Duty'!$I$8+'Setting key Duty'!$I$9+'Setting key Duty'!$I$12)</f>
        <v>0</v>
      </c>
      <c r="BF35" s="159">
        <f>COUNTIF(D35:AH35,"*$N*")</f>
        <v>0</v>
      </c>
      <c r="BG35" s="159">
        <f>COUNTIF(D35:AH35,"*$PM*")</f>
        <v>0</v>
      </c>
      <c r="BH35" s="159">
        <f>BG35*('Setting key Duty'!$I$9)</f>
        <v>0</v>
      </c>
      <c r="BI35" s="159">
        <f>COUNTIF(D35:AH35,"*$AM*")</f>
        <v>0</v>
      </c>
      <c r="BJ35" s="159">
        <f>BI35*('Setting key Duty'!$I$12+'Setting key Duty'!$I$8)</f>
        <v>0</v>
      </c>
      <c r="BK35" s="159">
        <f>COUNTIF(C35:AH35,"*$FC*")</f>
        <v>0</v>
      </c>
      <c r="BL35" s="159">
        <f>BK35*('Setting key Duty'!$J$11+'Setting key Duty'!$I$8)</f>
        <v>0</v>
      </c>
      <c r="BM35" s="159">
        <f>COUNTIF($C35:$AG35,BM$4)</f>
        <v>0</v>
      </c>
      <c r="BN35" s="159">
        <f>COUNTIF($C35:$AG35,BN$4)</f>
        <v>0</v>
      </c>
      <c r="BO35" s="159">
        <f>COUNTIF($C35:$AG35,BO$4)</f>
        <v>0</v>
      </c>
      <c r="BP35" s="160"/>
    </row>
    <row r="36" ht="19.5" customHeight="1" spans="1:68">
      <c r="A36" s="19"/>
      <c r="B36" s="14"/>
      <c r="C36" s="186"/>
      <c r="D36" s="186"/>
      <c r="E36" s="186"/>
      <c r="F36" s="186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  <c r="AA36" s="186"/>
      <c r="AB36" s="186"/>
      <c r="AC36" s="186"/>
      <c r="AD36" s="186"/>
      <c r="AE36" s="186"/>
      <c r="AF36" s="186"/>
      <c r="AG36" s="186"/>
      <c r="AH36" s="157">
        <f>COUNTIF($C36:$AG36,AH$4)</f>
        <v>0</v>
      </c>
      <c r="AI36" s="158">
        <f>COUNTIF($C36:$AG36,AI$4)</f>
        <v>0</v>
      </c>
      <c r="AJ36" s="157">
        <f>COUNTIF($C36:$AG36,AJ$4)</f>
        <v>0</v>
      </c>
      <c r="AK36" s="191">
        <f>COUNTIF($C36:$AG36,AK$4)</f>
        <v>0</v>
      </c>
      <c r="AL36" s="191">
        <f>COUNTIF($C36:$AG36,AL$4)</f>
        <v>0</v>
      </c>
      <c r="AM36" s="191">
        <f>COUNTIF($C36:$AG36,AM$4)</f>
        <v>0</v>
      </c>
      <c r="AN36" s="191">
        <f>COUNTIF($C36:$AG36,AN$4)</f>
        <v>0</v>
      </c>
      <c r="AO36" s="191"/>
      <c r="AP36" s="191">
        <f>SUMPRODUCT(--WEEKDAY(C$3:AG$3,2)&lt;6,--((C36:AG36="DM"))+(C36:AG36="CS1")+((C36:AG36="CS2"))+(C36:AG36="SB1")+(C36:AG36="AE")+(C36:AG36="EM"))</f>
        <v>0</v>
      </c>
      <c r="AQ36" s="191"/>
      <c r="AR36" s="191">
        <f>SUMPRODUCT(--WEEKDAY(C$3:AG$3,2)&gt;5,--((C36:AG36="DM"))+(C36:AG36="CS1")+((C36:AG36="CS2"))+(C36:AG36="SB1")+(C36:AG36="AE")+(C36:AG36="EM"))</f>
        <v>0</v>
      </c>
      <c r="AS36" s="191"/>
      <c r="AT36" s="191">
        <f>(AP36-AQ36)/2+(AR36-AS36)</f>
        <v>0</v>
      </c>
      <c r="AU36" s="191">
        <f>AH36+AI36+AJ36+AK36+AM36+AN36</f>
        <v>0</v>
      </c>
      <c r="AV36" s="159">
        <f>BF36+BG36+BI36+BD36+BB36+AZ36+BK36</f>
        <v>0</v>
      </c>
      <c r="AW36" s="159" t="e">
        <f>AT36+AX36</f>
        <v>#VALUE!</v>
      </c>
      <c r="AX36" s="159" t="e">
        <f>(BI36*('Setting key Duty'!$I$8+'Setting key Duty'!$I$12))+(BG36*'Setting key Duty'!$I$9)+(BB36*('Setting key Duty'!$I$13+'Setting key Duty'!$I$9))+(AZ36*('Setting key Duty'!$I$13+'Setting key Duty'!$I$12+'Setting key Duty'!$I$11))+(BD36*('Setting key Duty'!$I$8+'Setting key Duty'!$I$9+'Setting key Duty'!$I$12))</f>
        <v>#VALUE!</v>
      </c>
      <c r="AY36" s="159">
        <f>COUNTIF(C36:AG36,"*BRT*")</f>
        <v>0</v>
      </c>
      <c r="AZ36" s="159">
        <f>COUNTIF(D36:AH36,"*$BTP*")</f>
        <v>0</v>
      </c>
      <c r="BA36" s="159" t="e">
        <f>AZ36*('Setting key Duty'!$I$13+'Setting key Duty'!$I$12+'Setting key Duty'!$I$11)</f>
        <v>#VALUE!</v>
      </c>
      <c r="BB36" s="159">
        <f>COUNTIF(D36:AH36,"*$L*")</f>
        <v>0</v>
      </c>
      <c r="BC36" s="159" t="e">
        <f>BB36*('Setting key Duty'!$I$13+'Setting key Duty'!$I$9)</f>
        <v>#VALUE!</v>
      </c>
      <c r="BD36" s="159">
        <f>COUNTIF(D36:AH36,"*$M*")</f>
        <v>0</v>
      </c>
      <c r="BE36" s="159">
        <f>BD36*('Setting key Duty'!$I$8+'Setting key Duty'!$I$9+'Setting key Duty'!$I$12)</f>
        <v>0</v>
      </c>
      <c r="BF36" s="159">
        <f>COUNTIF(D36:AH36,"*$N*")</f>
        <v>0</v>
      </c>
      <c r="BG36" s="159">
        <f>COUNTIF(D36:AH36,"*$PM*")</f>
        <v>0</v>
      </c>
      <c r="BH36" s="159">
        <f>BG36*('Setting key Duty'!$I$9)</f>
        <v>0</v>
      </c>
      <c r="BI36" s="159">
        <f>COUNTIF(D36:AH36,"*$AM*")</f>
        <v>0</v>
      </c>
      <c r="BJ36" s="159">
        <f>BI36*('Setting key Duty'!$I$12+'Setting key Duty'!$I$8)</f>
        <v>0</v>
      </c>
      <c r="BK36" s="159">
        <f>COUNTIF(C36:AH36,"*$FC*")</f>
        <v>0</v>
      </c>
      <c r="BL36" s="159">
        <f>BK36*('Setting key Duty'!$J$11+'Setting key Duty'!$I$8)</f>
        <v>0</v>
      </c>
      <c r="BM36" s="191">
        <f>COUNTIF($C36:$AG36,BM$4)</f>
        <v>0</v>
      </c>
      <c r="BN36" s="191">
        <f>COUNTIF($C36:$AG36,BN$4)</f>
        <v>0</v>
      </c>
      <c r="BO36" s="191">
        <f>COUNTIF($C36:$AG36,BO$4)</f>
        <v>0</v>
      </c>
      <c r="BP36" s="193"/>
    </row>
    <row r="37" ht="19.5" customHeight="1" spans="1:68">
      <c r="A37" s="19"/>
      <c r="B37" s="194"/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7"/>
      <c r="AI37" s="198"/>
      <c r="AJ37" s="197"/>
      <c r="AK37" s="199"/>
      <c r="AL37" s="199"/>
      <c r="AM37" s="199"/>
      <c r="AN37" s="199"/>
      <c r="AO37" s="199"/>
      <c r="AP37" s="199"/>
      <c r="AQ37" s="199"/>
      <c r="AR37" s="199">
        <f>SUMPRODUCT(--WEEKDAY(C$3:AG$3,2)&gt;5,--((C37:AG37="DM"))+(C37:AG37="CS1")+((C37:AG37="CS2"))+(C37:AG37="SB1")+(C37:AG37="AE")+(C37:AG37="EM"))</f>
        <v>0</v>
      </c>
      <c r="AS37" s="199"/>
      <c r="AT37" s="199">
        <f>(AP37-AQ37)/2+(AR37-AS37)</f>
        <v>0</v>
      </c>
      <c r="AU37" s="199"/>
      <c r="AV37" s="199"/>
      <c r="AW37" s="199"/>
      <c r="AX37" s="199"/>
      <c r="AY37" s="199"/>
      <c r="AZ37" s="199"/>
      <c r="BA37" s="199"/>
      <c r="BB37" s="199"/>
      <c r="BC37" s="199"/>
      <c r="BD37" s="199"/>
      <c r="BE37" s="199"/>
      <c r="BF37" s="199"/>
      <c r="BG37" s="199"/>
      <c r="BH37" s="199"/>
      <c r="BI37" s="199"/>
      <c r="BJ37" s="199"/>
      <c r="BK37" s="199"/>
      <c r="BL37" s="199"/>
      <c r="BM37" s="199"/>
      <c r="BN37" s="199"/>
      <c r="BO37" s="199"/>
      <c r="BP37" s="201"/>
    </row>
    <row r="38" ht="19.5" customHeight="1" spans="1:68">
      <c r="A38" s="19"/>
      <c r="B38" s="202" t="s">
        <v>48</v>
      </c>
      <c r="C38" s="203" t="str">
        <f>VLOOKUP("DM",C4:C36,1,FALSE)</f>
        <v>DM</v>
      </c>
      <c r="D38" s="203" t="str">
        <f>VLOOKUP("DM",D4:D36,1,FALSE)</f>
        <v>DM</v>
      </c>
      <c r="E38" s="203" t="str">
        <f>VLOOKUP("DM",E4:E36,1,FALSE)</f>
        <v>DM</v>
      </c>
      <c r="F38" s="203" t="str">
        <f>VLOOKUP("DM",F4:F36,1,FALSE)</f>
        <v>DM</v>
      </c>
      <c r="G38" s="203" t="str">
        <f>VLOOKUP("DM",G4:G36,1,FALSE)</f>
        <v>DM</v>
      </c>
      <c r="H38" s="203" t="str">
        <f>VLOOKUP("DM",H4:H36,1,FALSE)</f>
        <v>DM</v>
      </c>
      <c r="I38" s="203" t="str">
        <f>VLOOKUP("DM",I4:I36,1,FALSE)</f>
        <v>DM</v>
      </c>
      <c r="J38" s="203" t="str">
        <f>VLOOKUP("DM",J4:J36,1,FALSE)</f>
        <v>DM</v>
      </c>
      <c r="K38" s="203" t="str">
        <f>VLOOKUP("DM",K4:K36,1,FALSE)</f>
        <v>DM</v>
      </c>
      <c r="L38" s="203" t="str">
        <f>VLOOKUP("DM",L4:L36,1,FALSE)</f>
        <v>DM</v>
      </c>
      <c r="M38" s="203" t="str">
        <f>VLOOKUP("DM",M4:M36,1,FALSE)</f>
        <v>DM</v>
      </c>
      <c r="N38" s="203" t="str">
        <f>VLOOKUP("DM",N4:N36,1,FALSE)</f>
        <v>DM</v>
      </c>
      <c r="O38" s="203" t="str">
        <f>VLOOKUP("DM",O4:O36,1,FALSE)</f>
        <v>DM</v>
      </c>
      <c r="P38" s="203" t="str">
        <f>VLOOKUP("DM",P4:P36,1,FALSE)</f>
        <v>DM</v>
      </c>
      <c r="Q38" s="203" t="str">
        <f>VLOOKUP("DM",Q4:Q36,1,FALSE)</f>
        <v>DM</v>
      </c>
      <c r="R38" s="203" t="str">
        <f>VLOOKUP("DM",R4:R36,1,FALSE)</f>
        <v>DM</v>
      </c>
      <c r="S38" s="203" t="str">
        <f>VLOOKUP("DM",S4:S36,1,FALSE)</f>
        <v>DM</v>
      </c>
      <c r="T38" s="203" t="str">
        <f>VLOOKUP("DM",T4:T36,1,FALSE)</f>
        <v>DM</v>
      </c>
      <c r="U38" s="203" t="str">
        <f>VLOOKUP("DM",U4:U36,1,FALSE)</f>
        <v>DM</v>
      </c>
      <c r="V38" s="203" t="str">
        <f>VLOOKUP("DM",V4:V36,1,FALSE)</f>
        <v>DM</v>
      </c>
      <c r="W38" s="203" t="str">
        <f>VLOOKUP("DM",W4:W36,1,FALSE)</f>
        <v>DM</v>
      </c>
      <c r="X38" s="203" t="str">
        <f>VLOOKUP("DM",X4:X36,1,FALSE)</f>
        <v>DM</v>
      </c>
      <c r="Y38" s="203" t="str">
        <f>VLOOKUP("DM",Y4:Y36,1,FALSE)</f>
        <v>DM</v>
      </c>
      <c r="Z38" s="203" t="str">
        <f>VLOOKUP("DM",Z4:Z36,1,FALSE)</f>
        <v>DM</v>
      </c>
      <c r="AA38" s="203" t="str">
        <f>VLOOKUP("DM",AA4:AA36,1,FALSE)</f>
        <v>DM</v>
      </c>
      <c r="AB38" s="203" t="str">
        <f>VLOOKUP("DM",AB4:AB36,1,FALSE)</f>
        <v>DM</v>
      </c>
      <c r="AC38" s="203" t="str">
        <f>VLOOKUP("DM",AC4:AC36,1,FALSE)</f>
        <v>DM</v>
      </c>
      <c r="AD38" s="203" t="str">
        <f>VLOOKUP("DM",AD4:AD36,1,FALSE)</f>
        <v>DM</v>
      </c>
      <c r="AE38" s="203" t="str">
        <f>VLOOKUP("DM",AE4:AE36,1,FALSE)</f>
        <v>DM</v>
      </c>
      <c r="AF38" s="203" t="str">
        <f>VLOOKUP("DM",AF4:AF36,1,FALSE)</f>
        <v>DM</v>
      </c>
      <c r="AG38" s="203" t="str">
        <f>VLOOKUP("DM",AG4:AG36,1,FALSE)</f>
        <v>DM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  <row r="39" ht="19.5" customHeight="1" spans="1:68">
      <c r="A39" s="19"/>
      <c r="B39" s="204" t="s">
        <v>44</v>
      </c>
      <c r="C39" s="203" t="str">
        <f>VLOOKUP("CS1",C5:C36,1,FALSE)</f>
        <v>CS1</v>
      </c>
      <c r="D39" s="203" t="str">
        <f>VLOOKUP("CS1",D5:D36,1,FALSE)</f>
        <v>CS1</v>
      </c>
      <c r="E39" s="203" t="str">
        <f>VLOOKUP("CS1",E5:E36,1,FALSE)</f>
        <v>CS1</v>
      </c>
      <c r="F39" s="203" t="str">
        <f>VLOOKUP("CS1",F5:F36,1,FALSE)</f>
        <v>CS1</v>
      </c>
      <c r="G39" s="203" t="str">
        <f>VLOOKUP("CS1",G5:G36,1,FALSE)</f>
        <v>CS1</v>
      </c>
      <c r="H39" s="203" t="str">
        <f>VLOOKUP("CS1",H5:H36,1,FALSE)</f>
        <v>CS1</v>
      </c>
      <c r="I39" s="203" t="str">
        <f>VLOOKUP("CS1",I5:I36,1,FALSE)</f>
        <v>CS1</v>
      </c>
      <c r="J39" s="203" t="str">
        <f>VLOOKUP("CS1",J5:J36,1,FALSE)</f>
        <v>CS1</v>
      </c>
      <c r="K39" s="203" t="str">
        <f>VLOOKUP("CS1",K5:K36,1,FALSE)</f>
        <v>CS1</v>
      </c>
      <c r="L39" s="203" t="str">
        <f>VLOOKUP("CS1",L5:L36,1,FALSE)</f>
        <v>CS1</v>
      </c>
      <c r="M39" s="203" t="str">
        <f>VLOOKUP("CS1",M5:M36,1,FALSE)</f>
        <v>CS1</v>
      </c>
      <c r="N39" s="203" t="str">
        <f>VLOOKUP("CS1",N5:N36,1,FALSE)</f>
        <v>CS1</v>
      </c>
      <c r="O39" s="203" t="str">
        <f>VLOOKUP("CS1",O5:O36,1,FALSE)</f>
        <v>CS1</v>
      </c>
      <c r="P39" s="203" t="str">
        <f>VLOOKUP("CS1",P5:P36,1,FALSE)</f>
        <v>CS1</v>
      </c>
      <c r="Q39" s="203" t="str">
        <f>VLOOKUP("CS1",Q5:Q36,1,FALSE)</f>
        <v>CS1</v>
      </c>
      <c r="R39" s="203" t="str">
        <f>VLOOKUP("CS1",R5:R36,1,FALSE)</f>
        <v>CS1</v>
      </c>
      <c r="S39" s="203" t="str">
        <f>VLOOKUP("CS1",S5:S36,1,FALSE)</f>
        <v>CS1</v>
      </c>
      <c r="T39" s="203" t="str">
        <f>VLOOKUP("CS1",T5:T36,1,FALSE)</f>
        <v>CS1</v>
      </c>
      <c r="U39" s="203" t="str">
        <f>VLOOKUP("CS1",U5:U36,1,FALSE)</f>
        <v>CS1</v>
      </c>
      <c r="V39" s="203" t="str">
        <f>VLOOKUP("CS1",V5:V36,1,FALSE)</f>
        <v>CS1</v>
      </c>
      <c r="W39" s="203" t="str">
        <f>VLOOKUP("CS1",W5:W36,1,FALSE)</f>
        <v>CS1</v>
      </c>
      <c r="X39" s="203" t="str">
        <f>VLOOKUP("CS1",X5:X36,1,FALSE)</f>
        <v>CS1</v>
      </c>
      <c r="Y39" s="203" t="str">
        <f>VLOOKUP("CS1",Y5:Y36,1,FALSE)</f>
        <v>CS1</v>
      </c>
      <c r="Z39" s="203" t="str">
        <f>VLOOKUP("CS1",Z5:Z36,1,FALSE)</f>
        <v>CS1</v>
      </c>
      <c r="AA39" s="203" t="str">
        <f>VLOOKUP("CS1",AA5:AA36,1,FALSE)</f>
        <v>CS1</v>
      </c>
      <c r="AB39" s="203" t="str">
        <f>VLOOKUP("CS1",AB5:AB36,1,FALSE)</f>
        <v>CS1</v>
      </c>
      <c r="AC39" s="203" t="str">
        <f>VLOOKUP("CS1",AC5:AC36,1,FALSE)</f>
        <v>CS1</v>
      </c>
      <c r="AD39" s="203" t="str">
        <f>VLOOKUP("CS1",AD5:AD36,1,FALSE)</f>
        <v>CS1</v>
      </c>
      <c r="AE39" s="203" t="str">
        <f>VLOOKUP("CS1",AE5:AE36,1,FALSE)</f>
        <v>CS1</v>
      </c>
      <c r="AF39" s="203" t="str">
        <f>VLOOKUP("CS1",AF5:AF36,1,FALSE)</f>
        <v>CS1</v>
      </c>
      <c r="AG39" s="203" t="str">
        <f>VLOOKUP("CS1",AG5:AG36,1,FALSE)</f>
        <v>CS1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/>
      <c r="B40" s="205" t="s">
        <v>45</v>
      </c>
      <c r="C40" s="203" t="str">
        <f>VLOOKUP("CS2",C5:C36,1,FALSE)</f>
        <v>CS2</v>
      </c>
      <c r="D40" s="203" t="str">
        <f>VLOOKUP("CS2",D5:D36,1,FALSE)</f>
        <v>CS2</v>
      </c>
      <c r="E40" s="203" t="str">
        <f>VLOOKUP("CS2",E5:E36,1,FALSE)</f>
        <v>CS2</v>
      </c>
      <c r="F40" s="203" t="str">
        <f>VLOOKUP("CS2",F5:F36,1,FALSE)</f>
        <v>CS2</v>
      </c>
      <c r="G40" s="203" t="str">
        <f>VLOOKUP("CS2",G5:G36,1,FALSE)</f>
        <v>CS2</v>
      </c>
      <c r="H40" s="203" t="str">
        <f>VLOOKUP("CS2",H5:H36,1,FALSE)</f>
        <v>CS2</v>
      </c>
      <c r="I40" s="203" t="str">
        <f>VLOOKUP("CS2",I5:I36,1,FALSE)</f>
        <v>CS2</v>
      </c>
      <c r="J40" s="203" t="str">
        <f>VLOOKUP("CS2",J5:J36,1,FALSE)</f>
        <v>CS2</v>
      </c>
      <c r="K40" s="203" t="str">
        <f>VLOOKUP("CS2",K5:K36,1,FALSE)</f>
        <v>CS2</v>
      </c>
      <c r="L40" s="203" t="str">
        <f>VLOOKUP("CS2",L5:L36,1,FALSE)</f>
        <v>CS2</v>
      </c>
      <c r="M40" s="203" t="str">
        <f>VLOOKUP("CS2",M5:M36,1,FALSE)</f>
        <v>CS2</v>
      </c>
      <c r="N40" s="203" t="str">
        <f>VLOOKUP("CS2",N5:N36,1,FALSE)</f>
        <v>CS2</v>
      </c>
      <c r="O40" s="203" t="str">
        <f>VLOOKUP("CS2",O5:O36,1,FALSE)</f>
        <v>CS2</v>
      </c>
      <c r="P40" s="203" t="str">
        <f>VLOOKUP("CS2",P5:P36,1,FALSE)</f>
        <v>CS2</v>
      </c>
      <c r="Q40" s="203" t="str">
        <f>VLOOKUP("CS2",Q5:Q36,1,FALSE)</f>
        <v>CS2</v>
      </c>
      <c r="R40" s="203" t="str">
        <f>VLOOKUP("CS2",R5:R36,1,FALSE)</f>
        <v>CS2</v>
      </c>
      <c r="S40" s="203" t="str">
        <f>VLOOKUP("CS2",S5:S36,1,FALSE)</f>
        <v>CS2</v>
      </c>
      <c r="T40" s="203" t="e">
        <f>VLOOKUP("CS2",T5:T36,1,FALSE)</f>
        <v>#N/A</v>
      </c>
      <c r="U40" s="203" t="str">
        <f>VLOOKUP("CS2",U5:U36,1,FALSE)</f>
        <v>CS2</v>
      </c>
      <c r="V40" s="203" t="str">
        <f>VLOOKUP("CS2",V5:V36,1,FALSE)</f>
        <v>CS2</v>
      </c>
      <c r="W40" s="203" t="str">
        <f>VLOOKUP("CS2",W5:W36,1,FALSE)</f>
        <v>CS2</v>
      </c>
      <c r="X40" s="203" t="str">
        <f>VLOOKUP("CS2",X5:X36,1,FALSE)</f>
        <v>CS2</v>
      </c>
      <c r="Y40" s="203" t="str">
        <f>VLOOKUP("CS2",Y5:Y36,1,FALSE)</f>
        <v>CS2</v>
      </c>
      <c r="Z40" s="203" t="str">
        <f>VLOOKUP("CS2",Z5:Z36,1,FALSE)</f>
        <v>CS2</v>
      </c>
      <c r="AA40" s="203" t="str">
        <f>VLOOKUP("CS2",AA5:AA36,1,FALSE)</f>
        <v>CS2</v>
      </c>
      <c r="AB40" s="203" t="str">
        <f>VLOOKUP("CS2",AB5:AB36,1,FALSE)</f>
        <v>CS2</v>
      </c>
      <c r="AC40" s="203" t="str">
        <f>VLOOKUP("CS2",AC5:AC36,1,FALSE)</f>
        <v>CS2</v>
      </c>
      <c r="AD40" s="203" t="str">
        <f>VLOOKUP("CS2",AD5:AD36,1,FALSE)</f>
        <v>CS2</v>
      </c>
      <c r="AE40" s="203" t="str">
        <f>VLOOKUP("CS2",AE5:AE36,1,FALSE)</f>
        <v>CS2</v>
      </c>
      <c r="AF40" s="203" t="str">
        <f>VLOOKUP("CS2",AF5:AF36,1,FALSE)</f>
        <v>CS2</v>
      </c>
      <c r="AG40" s="203" t="str">
        <f>VLOOKUP("CS2",AG5:AG36,1,FALSE)</f>
        <v>CS2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  <row r="41" ht="19.5" customHeight="1" spans="1:68">
      <c r="A41" s="19"/>
      <c r="B41" s="206" t="s">
        <v>50</v>
      </c>
      <c r="C41" s="203" t="str">
        <f>VLOOKUP("SB1",C5:C36,1,FALSE)</f>
        <v>SB1</v>
      </c>
      <c r="D41" s="203" t="str">
        <f>VLOOKUP("SB1",D5:D36,1,FALSE)</f>
        <v>SB1</v>
      </c>
      <c r="E41" s="203" t="str">
        <f>VLOOKUP("SB1",E5:E36,1,FALSE)</f>
        <v>SB1</v>
      </c>
      <c r="F41" s="203" t="str">
        <f>VLOOKUP("SB1",F5:F36,1,FALSE)</f>
        <v>SB1</v>
      </c>
      <c r="G41" s="203" t="str">
        <f>VLOOKUP("SB1",G5:G36,1,FALSE)</f>
        <v>SB1</v>
      </c>
      <c r="H41" s="203" t="str">
        <f>VLOOKUP("SB1",H5:H36,1,FALSE)</f>
        <v>SB1</v>
      </c>
      <c r="I41" s="203" t="str">
        <f>VLOOKUP("SB1",I5:I36,1,FALSE)</f>
        <v>SB1</v>
      </c>
      <c r="J41" s="203" t="str">
        <f>VLOOKUP("SB1",J5:J36,1,FALSE)</f>
        <v>SB1</v>
      </c>
      <c r="K41" s="203" t="str">
        <f>VLOOKUP("SB1",K5:K36,1,FALSE)</f>
        <v>SB1</v>
      </c>
      <c r="L41" s="203" t="str">
        <f>VLOOKUP("SB1",L5:L36,1,FALSE)</f>
        <v>SB1</v>
      </c>
      <c r="M41" s="203" t="str">
        <f>VLOOKUP("SB1",M5:M36,1,FALSE)</f>
        <v>SB1</v>
      </c>
      <c r="N41" s="203" t="str">
        <f>VLOOKUP("SB1",N5:N36,1,FALSE)</f>
        <v>SB1</v>
      </c>
      <c r="O41" s="203" t="str">
        <f>VLOOKUP("SB1",O5:O36,1,FALSE)</f>
        <v>SB1</v>
      </c>
      <c r="P41" s="203" t="str">
        <f>VLOOKUP("SB1",P5:P36,1,FALSE)</f>
        <v>SB1</v>
      </c>
      <c r="Q41" s="203" t="str">
        <f>VLOOKUP("SB1",Q5:Q36,1,FALSE)</f>
        <v>SB1</v>
      </c>
      <c r="R41" s="203" t="str">
        <f>VLOOKUP("SB1",R5:R36,1,FALSE)</f>
        <v>SB1</v>
      </c>
      <c r="S41" s="203" t="str">
        <f>VLOOKUP("SB1",S5:S36,1,FALSE)</f>
        <v>SB1</v>
      </c>
      <c r="T41" s="203" t="e">
        <f>VLOOKUP("SB1",T5:T36,1,FALSE)</f>
        <v>#N/A</v>
      </c>
      <c r="U41" s="203" t="str">
        <f>VLOOKUP("SB1",U5:U36,1,FALSE)</f>
        <v>SB1</v>
      </c>
      <c r="V41" s="203" t="str">
        <f>VLOOKUP("SB1",V5:V36,1,FALSE)</f>
        <v>SB1</v>
      </c>
      <c r="W41" s="203" t="str">
        <f>VLOOKUP("SB1",W5:W36,1,FALSE)</f>
        <v>SB1</v>
      </c>
      <c r="X41" s="203" t="str">
        <f>VLOOKUP("SB1",X5:X36,1,FALSE)</f>
        <v>SB1</v>
      </c>
      <c r="Y41" s="203" t="str">
        <f>VLOOKUP("SB1",Y5:Y36,1,FALSE)</f>
        <v>SB1</v>
      </c>
      <c r="Z41" s="203" t="e">
        <f>VLOOKUP("SB1",Z5:Z36,1,FALSE)</f>
        <v>#N/A</v>
      </c>
      <c r="AA41" s="203" t="e">
        <f>VLOOKUP("SB1",AA5:AA36,1,FALSE)</f>
        <v>#N/A</v>
      </c>
      <c r="AB41" s="203" t="str">
        <f>VLOOKUP("SB1",AB5:AB36,1,FALSE)</f>
        <v>SB1</v>
      </c>
      <c r="AC41" s="203" t="str">
        <f>VLOOKUP("SB1",AC5:AC36,1,FALSE)</f>
        <v>SB1</v>
      </c>
      <c r="AD41" s="203" t="str">
        <f>VLOOKUP("SB1",AD5:AD36,1,FALSE)</f>
        <v>SB1</v>
      </c>
      <c r="AE41" s="203" t="str">
        <f>VLOOKUP("SB1",AE5:AE36,1,FALSE)</f>
        <v>SB1</v>
      </c>
      <c r="AF41" s="203" t="str">
        <f>VLOOKUP("SB1",AF5:AF36,1,FALSE)</f>
        <v>SB1</v>
      </c>
      <c r="AG41" s="203" t="str">
        <f>VLOOKUP("SB1",AG5:AG36,1,FALSE)</f>
        <v>SB1</v>
      </c>
      <c r="AH41" s="157"/>
      <c r="AI41" s="158"/>
      <c r="AJ41" s="157"/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0"/>
    </row>
    <row r="42" ht="19.5" customHeight="1" spans="1:68">
      <c r="A42" s="19"/>
      <c r="B42" s="207" t="s">
        <v>56</v>
      </c>
      <c r="C42" s="203" t="str">
        <f>VLOOKUP("SB2",C5:C36,1,FALSE)</f>
        <v>SB2</v>
      </c>
      <c r="D42" s="203" t="str">
        <f>VLOOKUP("SB2",D5:D36,1,FALSE)</f>
        <v>SB2</v>
      </c>
      <c r="E42" s="203" t="str">
        <f>VLOOKUP("SB2",E5:E36,1,FALSE)</f>
        <v>SB2</v>
      </c>
      <c r="F42" s="203" t="str">
        <f>VLOOKUP("SB2",F5:F36,1,FALSE)</f>
        <v>SB2</v>
      </c>
      <c r="G42" s="203" t="str">
        <f>VLOOKUP("SB2",G5:G36,1,FALSE)</f>
        <v>SB2</v>
      </c>
      <c r="H42" s="203" t="str">
        <f>VLOOKUP("SB2",H5:H36,1,FALSE)</f>
        <v>SB2</v>
      </c>
      <c r="I42" s="203" t="str">
        <f>VLOOKUP("SB2",I5:I36,1,FALSE)</f>
        <v>SB2</v>
      </c>
      <c r="J42" s="203" t="str">
        <f>VLOOKUP("SB2",J5:J36,1,FALSE)</f>
        <v>SB2</v>
      </c>
      <c r="K42" s="203" t="str">
        <f>VLOOKUP("SB2",K5:K36,1,FALSE)</f>
        <v>SB2</v>
      </c>
      <c r="L42" s="203" t="str">
        <f>VLOOKUP("SB2",L5:L36,1,FALSE)</f>
        <v>SB2</v>
      </c>
      <c r="M42" s="203" t="str">
        <f>VLOOKUP("SB2",M5:M36,1,FALSE)</f>
        <v>SB2</v>
      </c>
      <c r="N42" s="203" t="str">
        <f>VLOOKUP("SB2",N5:N36,1,FALSE)</f>
        <v>SB2</v>
      </c>
      <c r="O42" s="203" t="str">
        <f>VLOOKUP("SB2",O5:O36,1,FALSE)</f>
        <v>SB2</v>
      </c>
      <c r="P42" s="203" t="str">
        <f>VLOOKUP("SB2",P5:P36,1,FALSE)</f>
        <v>SB2</v>
      </c>
      <c r="Q42" s="203" t="str">
        <f>VLOOKUP("SB2",Q5:Q36,1,FALSE)</f>
        <v>SB2</v>
      </c>
      <c r="R42" s="203" t="str">
        <f>VLOOKUP("SB2",R5:R36,1,FALSE)</f>
        <v>SB2</v>
      </c>
      <c r="S42" s="203" t="str">
        <f>VLOOKUP("SB2",S5:S36,1,FALSE)</f>
        <v>SB2</v>
      </c>
      <c r="T42" s="203" t="str">
        <f>VLOOKUP("SB2",T5:T36,1,FALSE)</f>
        <v>SB2</v>
      </c>
      <c r="U42" s="203" t="e">
        <f>VLOOKUP("SB2",U5:U36,1,FALSE)</f>
        <v>#N/A</v>
      </c>
      <c r="V42" s="203" t="e">
        <f>VLOOKUP("SB2",V5:V36,1,FALSE)</f>
        <v>#N/A</v>
      </c>
      <c r="W42" s="203" t="str">
        <f>VLOOKUP("SB2",W5:W36,1,FALSE)</f>
        <v>SB2</v>
      </c>
      <c r="X42" s="203" t="str">
        <f>VLOOKUP("SB2",X5:X36,1,FALSE)</f>
        <v>SB2</v>
      </c>
      <c r="Y42" s="203" t="str">
        <f>VLOOKUP("SB2",Y5:Y36,1,FALSE)</f>
        <v>SB2</v>
      </c>
      <c r="Z42" s="203" t="str">
        <f>VLOOKUP("SB2",Z5:Z36,1,FALSE)</f>
        <v>SB2</v>
      </c>
      <c r="AA42" s="203" t="str">
        <f>VLOOKUP("SB2",AA5:AA36,1,FALSE)</f>
        <v>SB2</v>
      </c>
      <c r="AB42" s="203" t="e">
        <f>VLOOKUP("SB2",AB5:AB36,1,FALSE)</f>
        <v>#N/A</v>
      </c>
      <c r="AC42" s="203" t="e">
        <f>VLOOKUP("SB2",AC5:AC36,1,FALSE)</f>
        <v>#N/A</v>
      </c>
      <c r="AD42" s="203" t="str">
        <f>VLOOKUP("SB2",AD5:AD36,1,FALSE)</f>
        <v>SB2</v>
      </c>
      <c r="AE42" s="203" t="str">
        <f>VLOOKUP("SB2",AE5:AE36,1,FALSE)</f>
        <v>SB2</v>
      </c>
      <c r="AF42" s="203" t="str">
        <f>VLOOKUP("SB2",AF5:AF36,1,FALSE)</f>
        <v>SB2</v>
      </c>
      <c r="AG42" s="203" t="e">
        <f>VLOOKUP("SB2",AG5:AG36,1,FALSE)</f>
        <v>#N/A</v>
      </c>
      <c r="AH42" s="157"/>
      <c r="AI42" s="158"/>
      <c r="AJ42" s="157"/>
      <c r="AK42" s="159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60"/>
    </row>
    <row r="43" ht="19.5" customHeight="1" spans="1:68">
      <c r="A43" s="19"/>
      <c r="B43" s="208" t="s">
        <v>62</v>
      </c>
      <c r="C43" s="203" t="str">
        <f>VLOOKUP("AE",C5:C36,1,FALSE)</f>
        <v>AE</v>
      </c>
      <c r="D43" s="203" t="str">
        <f>VLOOKUP("AE",D5:D36,1,FALSE)</f>
        <v>AE</v>
      </c>
      <c r="E43" s="203" t="str">
        <f>VLOOKUP("AE",E5:E36,1,FALSE)</f>
        <v>AE</v>
      </c>
      <c r="F43" s="203" t="str">
        <f>VLOOKUP("AE",F5:F36,1,FALSE)</f>
        <v>AE</v>
      </c>
      <c r="G43" s="203" t="str">
        <f>VLOOKUP("AE",G5:G36,1,FALSE)</f>
        <v>AE</v>
      </c>
      <c r="H43" s="203" t="str">
        <f>VLOOKUP("AE",H5:H36,1,FALSE)</f>
        <v>AE</v>
      </c>
      <c r="I43" s="203" t="str">
        <f>VLOOKUP("AE",I5:I36,1,FALSE)</f>
        <v>AE</v>
      </c>
      <c r="J43" s="203" t="str">
        <f>VLOOKUP("AE",J5:J36,1,FALSE)</f>
        <v>AE</v>
      </c>
      <c r="K43" s="203" t="str">
        <f>VLOOKUP("AE",K5:K36,1,FALSE)</f>
        <v>AE</v>
      </c>
      <c r="L43" s="203" t="str">
        <f>VLOOKUP("AE",L5:L36,1,FALSE)</f>
        <v>AE</v>
      </c>
      <c r="M43" s="203" t="str">
        <f>VLOOKUP("AE",M5:M36,1,FALSE)</f>
        <v>AE</v>
      </c>
      <c r="N43" s="203" t="str">
        <f>VLOOKUP("AE",N5:N36,1,FALSE)</f>
        <v>AE</v>
      </c>
      <c r="O43" s="203" t="str">
        <f>VLOOKUP("AE",O5:O36,1,FALSE)</f>
        <v>AE</v>
      </c>
      <c r="P43" s="203" t="str">
        <f>VLOOKUP("AE",P5:P36,1,FALSE)</f>
        <v>AE</v>
      </c>
      <c r="Q43" s="203" t="str">
        <f>VLOOKUP("AE",Q5:Q36,1,FALSE)</f>
        <v>AE</v>
      </c>
      <c r="R43" s="203" t="str">
        <f>VLOOKUP("AE",R5:R36,1,FALSE)</f>
        <v>AE</v>
      </c>
      <c r="S43" s="203" t="str">
        <f>VLOOKUP("AE",S5:S36,1,FALSE)</f>
        <v>AE</v>
      </c>
      <c r="T43" s="203" t="str">
        <f>VLOOKUP("AE",T5:T36,1,FALSE)</f>
        <v>AE</v>
      </c>
      <c r="U43" s="203" t="str">
        <f>VLOOKUP("AE",U5:U36,1,FALSE)</f>
        <v>AE</v>
      </c>
      <c r="V43" s="203" t="str">
        <f>VLOOKUP("AE",V5:V36,1,FALSE)</f>
        <v>AE</v>
      </c>
      <c r="W43" s="203" t="str">
        <f>VLOOKUP("AE",W5:W36,1,FALSE)</f>
        <v>AE</v>
      </c>
      <c r="X43" s="203" t="str">
        <f>VLOOKUP("AE",X5:X36,1,FALSE)</f>
        <v>AE</v>
      </c>
      <c r="Y43" s="203" t="str">
        <f>VLOOKUP("AE",Y5:Y36,1,FALSE)</f>
        <v>AE</v>
      </c>
      <c r="Z43" s="203" t="str">
        <f>VLOOKUP("AE",Z5:Z36,1,FALSE)</f>
        <v>AE</v>
      </c>
      <c r="AA43" s="203" t="str">
        <f>VLOOKUP("AE",AA5:AA36,1,FALSE)</f>
        <v>AE</v>
      </c>
      <c r="AB43" s="203" t="str">
        <f>VLOOKUP("AE",AB5:AB36,1,FALSE)</f>
        <v>AE</v>
      </c>
      <c r="AC43" s="203" t="str">
        <f>VLOOKUP("AE",AC5:AC36,1,FALSE)</f>
        <v>AE</v>
      </c>
      <c r="AD43" s="203" t="str">
        <f>VLOOKUP("AE",AD5:AD36,1,FALSE)</f>
        <v>AE</v>
      </c>
      <c r="AE43" s="203" t="str">
        <f>VLOOKUP("AE",AE5:AE36,1,FALSE)</f>
        <v>AE</v>
      </c>
      <c r="AF43" s="203" t="str">
        <f>VLOOKUP("AE",AF5:AF36,1,FALSE)</f>
        <v>AE</v>
      </c>
      <c r="AG43" s="203" t="str">
        <f>VLOOKUP("AE",AG5:AG36,1,FALSE)</f>
        <v>AE</v>
      </c>
      <c r="AH43" s="157"/>
      <c r="AI43" s="158"/>
      <c r="AJ43" s="157"/>
      <c r="AK43" s="159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60"/>
    </row>
    <row r="44" ht="19.5" customHeight="1" spans="1:68">
      <c r="A44" s="19"/>
      <c r="B44" s="14" t="s">
        <v>123</v>
      </c>
      <c r="C44" s="203" t="e">
        <f>VLOOKUP("EM",C5:C36,1,FALSE)</f>
        <v>#N/A</v>
      </c>
      <c r="D44" s="203" t="e">
        <f>VLOOKUP("EM",D5:D36,1,FALSE)</f>
        <v>#N/A</v>
      </c>
      <c r="E44" s="203" t="e">
        <f>VLOOKUP("EM",E5:E36,1,FALSE)</f>
        <v>#N/A</v>
      </c>
      <c r="F44" s="203" t="e">
        <f>VLOOKUP("EM",F5:F36,1,FALSE)</f>
        <v>#N/A</v>
      </c>
      <c r="G44" s="203" t="e">
        <f>VLOOKUP("EM",G5:G36,1,FALSE)</f>
        <v>#N/A</v>
      </c>
      <c r="H44" s="203" t="e">
        <f>VLOOKUP("EM",H5:H36,1,FALSE)</f>
        <v>#N/A</v>
      </c>
      <c r="I44" s="203" t="e">
        <f>VLOOKUP("EM",I5:I36,1,FALSE)</f>
        <v>#N/A</v>
      </c>
      <c r="J44" s="203" t="e">
        <f>VLOOKUP("EM",J5:J36,1,FALSE)</f>
        <v>#N/A</v>
      </c>
      <c r="K44" s="203" t="e">
        <f>VLOOKUP("EM",K5:K36,1,FALSE)</f>
        <v>#N/A</v>
      </c>
      <c r="L44" s="203" t="e">
        <f>VLOOKUP("EM",L5:L36,1,FALSE)</f>
        <v>#N/A</v>
      </c>
      <c r="M44" s="203" t="e">
        <f>VLOOKUP("EM",M5:M36,1,FALSE)</f>
        <v>#N/A</v>
      </c>
      <c r="N44" s="203" t="e">
        <f>VLOOKUP("EM",N5:N36,1,FALSE)</f>
        <v>#N/A</v>
      </c>
      <c r="O44" s="203" t="e">
        <f>VLOOKUP("EM",O5:O36,1,FALSE)</f>
        <v>#N/A</v>
      </c>
      <c r="P44" s="203" t="e">
        <f>VLOOKUP("EM",P5:P36,1,FALSE)</f>
        <v>#N/A</v>
      </c>
      <c r="Q44" s="203" t="e">
        <f>VLOOKUP("EM",Q5:Q36,1,FALSE)</f>
        <v>#N/A</v>
      </c>
      <c r="R44" s="203" t="e">
        <f>VLOOKUP("EM",R5:R36,1,FALSE)</f>
        <v>#N/A</v>
      </c>
      <c r="S44" s="203" t="e">
        <f>VLOOKUP("EM",S5:S36,1,FALSE)</f>
        <v>#N/A</v>
      </c>
      <c r="T44" s="203" t="e">
        <f>VLOOKUP("EM",T5:T36,1,FALSE)</f>
        <v>#N/A</v>
      </c>
      <c r="U44" s="203" t="e">
        <f>VLOOKUP("EM",U5:U36,1,FALSE)</f>
        <v>#N/A</v>
      </c>
      <c r="V44" s="203" t="e">
        <f>VLOOKUP("EM",V5:V36,1,FALSE)</f>
        <v>#N/A</v>
      </c>
      <c r="W44" s="203" t="e">
        <f>VLOOKUP("EM",W5:W36,1,FALSE)</f>
        <v>#N/A</v>
      </c>
      <c r="X44" s="203" t="e">
        <f>VLOOKUP("EM",X5:X36,1,FALSE)</f>
        <v>#N/A</v>
      </c>
      <c r="Y44" s="203" t="e">
        <f>VLOOKUP("EM",Y5:Y36,1,FALSE)</f>
        <v>#N/A</v>
      </c>
      <c r="Z44" s="203" t="e">
        <f>VLOOKUP("EM",Z5:Z36,1,FALSE)</f>
        <v>#N/A</v>
      </c>
      <c r="AA44" s="203" t="e">
        <f>VLOOKUP("EM",AA5:AA36,1,FALSE)</f>
        <v>#N/A</v>
      </c>
      <c r="AB44" s="203" t="e">
        <f>VLOOKUP("EM",AB5:AB36,1,FALSE)</f>
        <v>#N/A</v>
      </c>
      <c r="AC44" s="203" t="e">
        <f>VLOOKUP("EM",AC5:AC36,1,FALSE)</f>
        <v>#N/A</v>
      </c>
      <c r="AD44" s="203" t="e">
        <f>VLOOKUP("EM",AD5:AD36,1,FALSE)</f>
        <v>#N/A</v>
      </c>
      <c r="AE44" s="203" t="e">
        <f>VLOOKUP("EM",AE5:AE36,1,FALSE)</f>
        <v>#N/A</v>
      </c>
      <c r="AF44" s="203" t="e">
        <f>VLOOKUP("EM",AF5:AF36,1,FALSE)</f>
        <v>#N/A</v>
      </c>
      <c r="AG44" s="203" t="e">
        <f>VLOOKUP("EM",AG5:AG36,1,FALSE)</f>
        <v>#N/A</v>
      </c>
      <c r="AH44" s="157"/>
      <c r="AI44" s="158"/>
      <c r="AJ44" s="157"/>
      <c r="AK44" s="159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60"/>
    </row>
  </sheetData>
  <mergeCells count="1">
    <mergeCell ref="C1:S1"/>
  </mergeCells>
  <conditionalFormatting sqref="X27">
    <cfRule type="notContainsBlanks" dxfId="2114" priority="16">
      <formula>LEN(TRIM(X27))&gt;0</formula>
    </cfRule>
  </conditionalFormatting>
  <conditionalFormatting sqref="C3:AG36">
    <cfRule type="expression" dxfId="135" priority="17">
      <formula>WEEKDAY(C$3,2)&gt;5</formula>
    </cfRule>
  </conditionalFormatting>
  <conditionalFormatting sqref="AA4:AA44 C5:Z44 AB5:AG44">
    <cfRule type="cellIs" dxfId="136" priority="1" operator="equal">
      <formula>"B"</formula>
    </cfRule>
    <cfRule type="cellIs" dxfId="136" priority="2" operator="equal">
      <formula>"AL"</formula>
    </cfRule>
    <cfRule type="cellIs" dxfId="137" priority="3" operator="equal">
      <formula>"DM"</formula>
    </cfRule>
    <cfRule type="cellIs" dxfId="138" priority="4" operator="equal">
      <formula>"CS1"</formula>
    </cfRule>
    <cfRule type="cellIs" dxfId="139" priority="5" operator="equal">
      <formula>"CS2"</formula>
    </cfRule>
    <cfRule type="cellIs" dxfId="140" priority="6" operator="equal">
      <formula>"SB1"</formula>
    </cfRule>
    <cfRule type="cellIs" dxfId="141" priority="7" operator="equal">
      <formula>"SB2"</formula>
    </cfRule>
    <cfRule type="cellIs" dxfId="142" priority="8" operator="equal">
      <formula>"AE"</formula>
    </cfRule>
  </conditionalFormatting>
  <conditionalFormatting sqref="AA4:AA36 C5:Z36 AB5:AG36">
    <cfRule type="cellIs" dxfId="136" priority="10" operator="equal">
      <formula>"DB"</formula>
    </cfRule>
    <cfRule type="containsText" dxfId="143" priority="11" operator="between" text="$AM">
      <formula>NOT(ISERROR(SEARCH("$AM",C4)))</formula>
    </cfRule>
    <cfRule type="containsText" dxfId="144" priority="12" operator="between" text="$PM">
      <formula>NOT(ISERROR(SEARCH("$PM",C4)))</formula>
    </cfRule>
    <cfRule type="containsText" dxfId="145" priority="13" operator="between" text="$L">
      <formula>NOT(ISERROR(SEARCH("$L",C4)))</formula>
    </cfRule>
    <cfRule type="containsText" dxfId="146" priority="14" operator="between" text="$BTP">
      <formula>NOT(ISERROR(SEARCH("$BTP",C4)))</formula>
    </cfRule>
    <cfRule type="containsText" dxfId="147" priority="15" operator="between" text="$M">
      <formula>NOT(ISERROR(SEARCH("$M",C4)))</formula>
    </cfRule>
    <cfRule type="containsText" dxfId="148" priority="18" operator="between" text="$N">
      <formula>NOT(ISERROR(SEARCH("$N",C4)))</formula>
    </cfRule>
    <cfRule type="containsText" dxfId="149" priority="19" operator="between" text="$FC">
      <formula>NOT(ISERROR(SEARCH("$FC",C4)))</formula>
    </cfRule>
    <cfRule type="containsText" dxfId="150" priority="20" operator="between" text="OAL">
      <formula>NOT(ISERROR(SEARCH("OAL",C4)))</formula>
    </cfRule>
    <cfRule type="containsText" dxfId="151" priority="21" operator="between" text="S+">
      <formula>NOT(ISERROR(SEARCH("S+",C4)))</formula>
    </cfRule>
    <cfRule type="containsText" dxfId="152" priority="22" operator="between" text="EX-D">
      <formula>NOT(ISERROR(SEARCH("EX-D",C4)))</formula>
    </cfRule>
  </conditionalFormatting>
  <conditionalFormatting sqref="C5:AG33">
    <cfRule type="containsText" dxfId="153" priority="23" operator="between" text="VACC">
      <formula>NOT(ISERROR(SEARCH("VACC",C5)))</formula>
    </cfRule>
  </conditionalFormatting>
  <conditionalFormatting sqref="BO5:BP12 BQ13 BO14:BP36">
    <cfRule type="cellIs" dxfId="154" priority="9" operator="lessThan">
      <formula>1</formula>
    </cfRule>
  </conditionalFormatting>
  <dataValidations count="2">
    <dataValidation type="list" allowBlank="1" sqref="D7:S7 U7:AG7 C10:X10 C11:K11 M11:X11 C12:J12 L12:AG12 C13:E13 G13:AB13 AD13:AG13 C14:W14 Y14:AG14 C17:Q17 S17:AG17 C18:AG18 C19:Q19 S19:AG19 C20:AG20 C21:AE21 AG21 C24:E24 G24:AG24 C25:S25 U25:AG25 C26:R26 T26:AG26 C27:P27 R27:AG27 C28:AG28 C29:R29 T29:AE29 AG29 C30:I30 K30:AG30 C33:J33 L33:AG33 C5:AG6 C15:AG16 C31:AG32 C8:AG9 C22:AG23 Z10:AG11 C34:AG36" showDropDown="1">
      <formula1>'Setting key Duty'!$B$7:$B$56</formula1>
    </dataValidation>
    <dataValidation type="list" allowBlank="1" sqref="C37:AG44" showDropDown="1">
      <formula1>'Setting key Duty'!$B$7:$B$23</formula1>
    </dataValidation>
  </dataValidations>
  <pageMargins left="0.75" right="0.75" top="1" bottom="1" header="0.5" footer="0.5"/>
  <headerFooter/>
  <legacyDrawing r:id="rId2"/>
  <tableParts count="2"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41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/>
      <c r="D2" s="132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2" t="s">
        <v>940</v>
      </c>
      <c r="AB2" s="131"/>
      <c r="AC2" s="131" t="s">
        <v>941</v>
      </c>
      <c r="AD2" s="131" t="s">
        <v>942</v>
      </c>
      <c r="AE2" s="131" t="s">
        <v>943</v>
      </c>
      <c r="AF2" s="131"/>
      <c r="AG2" s="131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45261</v>
      </c>
      <c r="D3" s="140">
        <f>C3+1</f>
        <v>45262</v>
      </c>
      <c r="E3" s="140">
        <f>D3+1</f>
        <v>45263</v>
      </c>
      <c r="F3" s="140">
        <f>E3+1</f>
        <v>45264</v>
      </c>
      <c r="G3" s="140">
        <f>F3+1</f>
        <v>45265</v>
      </c>
      <c r="H3" s="140">
        <f>G3+1</f>
        <v>45266</v>
      </c>
      <c r="I3" s="140">
        <f>H3+1</f>
        <v>45267</v>
      </c>
      <c r="J3" s="140">
        <f>I3+1</f>
        <v>45268</v>
      </c>
      <c r="K3" s="140">
        <f>J3+1</f>
        <v>45269</v>
      </c>
      <c r="L3" s="140">
        <f>K3+1</f>
        <v>45270</v>
      </c>
      <c r="M3" s="140">
        <f>L3+1</f>
        <v>45271</v>
      </c>
      <c r="N3" s="140">
        <f>M3+1</f>
        <v>45272</v>
      </c>
      <c r="O3" s="140">
        <f>N3+1</f>
        <v>45273</v>
      </c>
      <c r="P3" s="140">
        <f>O3+1</f>
        <v>45274</v>
      </c>
      <c r="Q3" s="140">
        <f>P3+1</f>
        <v>45275</v>
      </c>
      <c r="R3" s="140">
        <f>Q3+1</f>
        <v>45276</v>
      </c>
      <c r="S3" s="140">
        <f>R3+1</f>
        <v>45277</v>
      </c>
      <c r="T3" s="140">
        <f>S3+1</f>
        <v>45278</v>
      </c>
      <c r="U3" s="140">
        <f>T3+1</f>
        <v>45279</v>
      </c>
      <c r="V3" s="140">
        <f>U3+1</f>
        <v>45280</v>
      </c>
      <c r="W3" s="140">
        <f>V3+1</f>
        <v>45281</v>
      </c>
      <c r="X3" s="140">
        <f>W3+1</f>
        <v>45282</v>
      </c>
      <c r="Y3" s="140">
        <f>X3+1</f>
        <v>45283</v>
      </c>
      <c r="Z3" s="140">
        <f>Y3+1</f>
        <v>45284</v>
      </c>
      <c r="AA3" s="140">
        <f>Z3+1</f>
        <v>45285</v>
      </c>
      <c r="AB3" s="140">
        <f>AA3+1</f>
        <v>45286</v>
      </c>
      <c r="AC3" s="140">
        <f>AB3+1</f>
        <v>45287</v>
      </c>
      <c r="AD3" s="140">
        <f>AC3+1</f>
        <v>45288</v>
      </c>
      <c r="AE3" s="140">
        <f>AD3+1</f>
        <v>45289</v>
      </c>
      <c r="AF3" s="140">
        <f>AE3+1</f>
        <v>45290</v>
      </c>
      <c r="AG3" s="140">
        <f>AF3+1</f>
        <v>45291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Fri</v>
      </c>
      <c r="D4" s="147" t="str">
        <f>TEXT(D3,"ddd")</f>
        <v>Sat</v>
      </c>
      <c r="E4" s="147" t="str">
        <f>TEXT(E3,"ddd")</f>
        <v>Sun</v>
      </c>
      <c r="F4" s="147" t="str">
        <f>TEXT(F3,"ddd")</f>
        <v>Mon</v>
      </c>
      <c r="G4" s="147" t="str">
        <f>TEXT(G3,"ddd")</f>
        <v>Tue</v>
      </c>
      <c r="H4" s="147" t="str">
        <f>TEXT(H3,"ddd")</f>
        <v>Wed</v>
      </c>
      <c r="I4" s="147" t="str">
        <f>TEXT(I3,"ddd")</f>
        <v>Thu</v>
      </c>
      <c r="J4" s="147" t="str">
        <f>TEXT(J3,"ddd")</f>
        <v>Fri</v>
      </c>
      <c r="K4" s="147" t="str">
        <f>TEXT(K3,"ddd")</f>
        <v>Sat</v>
      </c>
      <c r="L4" s="147" t="str">
        <f>TEXT(L3,"ddd")</f>
        <v>Sun</v>
      </c>
      <c r="M4" s="147" t="str">
        <f>TEXT(M3,"ddd")</f>
        <v>Mon</v>
      </c>
      <c r="N4" s="147" t="str">
        <f>TEXT(N3,"ddd")</f>
        <v>Tue</v>
      </c>
      <c r="O4" s="147" t="str">
        <f>TEXT(O3,"ddd")</f>
        <v>Wed</v>
      </c>
      <c r="P4" s="147" t="str">
        <f>TEXT(P3,"ddd")</f>
        <v>Thu</v>
      </c>
      <c r="Q4" s="147" t="str">
        <f>TEXT(Q3,"ddd")</f>
        <v>Fri</v>
      </c>
      <c r="R4" s="147" t="str">
        <f>TEXT(R3,"ddd")</f>
        <v>Sat</v>
      </c>
      <c r="S4" s="147" t="str">
        <f>TEXT(S3,"ddd")</f>
        <v>Sun</v>
      </c>
      <c r="T4" s="147" t="str">
        <f>TEXT(T3,"ddd")</f>
        <v>Mon</v>
      </c>
      <c r="U4" s="147" t="str">
        <f>TEXT(U3,"ddd")</f>
        <v>Tue</v>
      </c>
      <c r="V4" s="147" t="str">
        <f>TEXT(V3,"ddd")</f>
        <v>Wed</v>
      </c>
      <c r="W4" s="147" t="str">
        <f>TEXT(W3,"ddd")</f>
        <v>Thu</v>
      </c>
      <c r="X4" s="147" t="str">
        <f>TEXT(X3,"ddd")</f>
        <v>Fri</v>
      </c>
      <c r="Y4" s="147" t="str">
        <f>TEXT(Y3,"ddd")</f>
        <v>Sat</v>
      </c>
      <c r="Z4" s="147" t="str">
        <f>TEXT(Z3,"ddd")</f>
        <v>Sun</v>
      </c>
      <c r="AA4" s="147" t="str">
        <f>TEXT(AA3,"ddd")</f>
        <v>Mon</v>
      </c>
      <c r="AB4" s="147" t="str">
        <f>TEXT(AB3,"ddd")</f>
        <v>Tue</v>
      </c>
      <c r="AC4" s="147" t="str">
        <f>TEXT(AC3,"ddd")</f>
        <v>Wed</v>
      </c>
      <c r="AD4" s="147" t="str">
        <f>TEXT(AD3,"ddd")</f>
        <v>Thu</v>
      </c>
      <c r="AE4" s="147" t="str">
        <f>TEXT(AE3,"ddd")</f>
        <v>Fri</v>
      </c>
      <c r="AF4" s="147" t="str">
        <f>TEXT(AF3,"ddd")</f>
        <v>Sat</v>
      </c>
      <c r="AG4" s="147" t="str">
        <f>TEXT(AG3,"ddd")</f>
        <v>Sun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14" t="s">
        <v>727</v>
      </c>
      <c r="C5" s="155"/>
      <c r="D5" s="155" t="s">
        <v>44</v>
      </c>
      <c r="E5" s="155"/>
      <c r="F5" s="155" t="s">
        <v>45</v>
      </c>
      <c r="G5" s="155" t="s">
        <v>944</v>
      </c>
      <c r="H5" s="155" t="s">
        <v>62</v>
      </c>
      <c r="I5" s="186"/>
      <c r="J5" s="155"/>
      <c r="K5" s="155"/>
      <c r="L5" s="155"/>
      <c r="M5" s="155" t="s">
        <v>44</v>
      </c>
      <c r="N5" s="155"/>
      <c r="O5" s="155" t="s">
        <v>44</v>
      </c>
      <c r="P5" s="155"/>
      <c r="Q5" s="155" t="s">
        <v>62</v>
      </c>
      <c r="R5" s="155" t="s">
        <v>47</v>
      </c>
      <c r="S5" s="155" t="s">
        <v>47</v>
      </c>
      <c r="T5" s="155" t="s">
        <v>47</v>
      </c>
      <c r="U5" s="155" t="s">
        <v>47</v>
      </c>
      <c r="V5" s="155" t="s">
        <v>47</v>
      </c>
      <c r="W5" s="155" t="s">
        <v>46</v>
      </c>
      <c r="X5" s="155" t="s">
        <v>47</v>
      </c>
      <c r="Y5" s="155" t="s">
        <v>47</v>
      </c>
      <c r="Z5" s="155" t="s">
        <v>47</v>
      </c>
      <c r="AA5" s="155" t="s">
        <v>47</v>
      </c>
      <c r="AB5" s="155" t="s">
        <v>47</v>
      </c>
      <c r="AC5" s="186" t="s">
        <v>44</v>
      </c>
      <c r="AE5" s="155" t="s">
        <v>62</v>
      </c>
      <c r="AF5" s="186"/>
      <c r="AG5" s="155"/>
      <c r="AH5" s="157">
        <f>COUNTIF($C5:$AE5,AH$4)</f>
        <v>0</v>
      </c>
      <c r="AI5" s="158">
        <f>COUNTIF($C5:$AE5,AI$4)</f>
        <v>4</v>
      </c>
      <c r="AJ5" s="157">
        <f>COUNTIF($C5:$AE5,AJ$4)</f>
        <v>1</v>
      </c>
      <c r="AK5" s="159">
        <f>COUNTIF($C5:$AE5,AK$4)</f>
        <v>0</v>
      </c>
      <c r="AL5" s="159">
        <f>COUNTIF($C5:$AE5,AL$4)</f>
        <v>0</v>
      </c>
      <c r="AM5" s="159">
        <f>COUNTIF($C5:$AE5,AM$4)</f>
        <v>3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8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10</v>
      </c>
      <c r="BP5" s="160"/>
    </row>
    <row r="6" ht="19.5" customHeight="1" spans="1:68">
      <c r="A6" s="19"/>
      <c r="B6" s="92" t="s">
        <v>728</v>
      </c>
      <c r="C6" s="155" t="s">
        <v>48</v>
      </c>
      <c r="D6" s="155"/>
      <c r="E6" s="155"/>
      <c r="F6" s="186" t="s">
        <v>44</v>
      </c>
      <c r="G6" s="155" t="s">
        <v>944</v>
      </c>
      <c r="H6" s="155" t="s">
        <v>945</v>
      </c>
      <c r="I6" s="155" t="s">
        <v>48</v>
      </c>
      <c r="J6" s="155" t="s">
        <v>47</v>
      </c>
      <c r="K6" s="155" t="s">
        <v>44</v>
      </c>
      <c r="L6" s="155"/>
      <c r="M6" s="155" t="s">
        <v>47</v>
      </c>
      <c r="N6" s="155" t="s">
        <v>47</v>
      </c>
      <c r="O6" s="155" t="s">
        <v>47</v>
      </c>
      <c r="P6" s="155" t="s">
        <v>48</v>
      </c>
      <c r="Q6" s="155" t="s">
        <v>47</v>
      </c>
      <c r="R6" s="155"/>
      <c r="S6" s="155" t="s">
        <v>48</v>
      </c>
      <c r="T6" s="155"/>
      <c r="V6" s="155" t="s">
        <v>44</v>
      </c>
      <c r="W6" s="155" t="s">
        <v>46</v>
      </c>
      <c r="X6" s="155" t="s">
        <v>44</v>
      </c>
      <c r="Y6" s="155"/>
      <c r="Z6" s="155"/>
      <c r="AA6" s="155"/>
      <c r="AB6" s="155" t="s">
        <v>44</v>
      </c>
      <c r="AC6" s="186"/>
      <c r="AD6" s="186" t="s">
        <v>44</v>
      </c>
      <c r="AF6" s="155" t="s">
        <v>48</v>
      </c>
      <c r="AG6" s="155"/>
      <c r="AH6" s="157">
        <f>COUNTIF($C6:$AE6,AH$4)</f>
        <v>4</v>
      </c>
      <c r="AI6" s="158">
        <f>COUNTIF($C6:$AE6,AI$4)</f>
        <v>6</v>
      </c>
      <c r="AJ6" s="157">
        <f>COUNTIF($C6:$AE6,AJ$4)</f>
        <v>0</v>
      </c>
      <c r="AK6" s="159">
        <f>COUNTIF($C6:$AE6,AK$4)</f>
        <v>0</v>
      </c>
      <c r="AL6" s="159">
        <f>COUNTIF($C6:$AE6,AL$4)</f>
        <v>0</v>
      </c>
      <c r="AM6" s="159">
        <f>COUNTIF($C6:$AE6,AM$4)</f>
        <v>0</v>
      </c>
      <c r="AN6" s="159">
        <f>COUNTIF($C6:$AE6,AN$4)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10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COUNTIF(C6:AE6,"*BRT*")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COUNTIF($C6:$AE6,BM$4)</f>
        <v>0</v>
      </c>
      <c r="BN6" s="159">
        <f>COUNTIF($C6:$AE6,BN$4)</f>
        <v>0</v>
      </c>
      <c r="BO6" s="159">
        <f>COUNTIF($C6:$AE6,BO$4)</f>
        <v>5</v>
      </c>
      <c r="BP6" s="160"/>
    </row>
    <row r="7" ht="19.5" customHeight="1" spans="1:68">
      <c r="A7" s="19"/>
      <c r="B7" s="96" t="s">
        <v>668</v>
      </c>
      <c r="C7" s="155" t="s">
        <v>45</v>
      </c>
      <c r="E7" s="155"/>
      <c r="G7" s="155" t="s">
        <v>946</v>
      </c>
      <c r="H7" s="155" t="s">
        <v>48</v>
      </c>
      <c r="I7" s="155" t="s">
        <v>947</v>
      </c>
      <c r="J7" s="155"/>
      <c r="K7" s="155" t="s">
        <v>48</v>
      </c>
      <c r="L7" s="155"/>
      <c r="M7" s="155" t="s">
        <v>47</v>
      </c>
      <c r="N7" s="155" t="s">
        <v>944</v>
      </c>
      <c r="O7" s="164" t="s">
        <v>47</v>
      </c>
      <c r="P7" s="155" t="s">
        <v>44</v>
      </c>
      <c r="Q7" s="155"/>
      <c r="R7" s="155"/>
      <c r="S7" s="186" t="s">
        <v>45</v>
      </c>
      <c r="T7" s="155"/>
      <c r="U7" s="155" t="s">
        <v>48</v>
      </c>
      <c r="V7" s="155" t="s">
        <v>47</v>
      </c>
      <c r="W7" s="155" t="s">
        <v>46</v>
      </c>
      <c r="X7" s="155" t="s">
        <v>47</v>
      </c>
      <c r="Y7" s="155"/>
      <c r="Z7" s="155"/>
      <c r="AA7" s="155"/>
      <c r="AB7" s="155" t="s">
        <v>47</v>
      </c>
      <c r="AC7" s="155" t="s">
        <v>48</v>
      </c>
      <c r="AD7" s="155"/>
      <c r="AE7" s="155" t="s">
        <v>45</v>
      </c>
      <c r="AF7" s="155"/>
      <c r="AG7" s="155"/>
      <c r="AH7" s="157">
        <f>COUNTIF($C7:$AE7,AH$4)</f>
        <v>4</v>
      </c>
      <c r="AI7" s="158">
        <f>COUNTIF($C7:$AE7,AI$4)</f>
        <v>1</v>
      </c>
      <c r="AJ7" s="157">
        <f>COUNTIF($C7:$AE7,AJ$4)</f>
        <v>3</v>
      </c>
      <c r="AK7" s="159">
        <f>COUNTIF($C7:$AE7,AK$4)</f>
        <v>0</v>
      </c>
      <c r="AL7" s="159">
        <f>COUNTIF($C7:$AE7,AL$4)</f>
        <v>0</v>
      </c>
      <c r="AM7" s="159">
        <f>COUNTIF($C7:$AE7,AM$4)</f>
        <v>0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8</v>
      </c>
      <c r="AV7" s="104">
        <f>BF7+BG7+BI7+BD7+BB7+AZ7+BK7</f>
        <v>1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1</v>
      </c>
      <c r="BJ7" s="159">
        <f>BI7*('Setting key Duty'!$I$12+'Setting key Duty'!$I$8)</f>
        <v>0.4375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5</v>
      </c>
      <c r="BP7" s="160"/>
    </row>
    <row r="8" ht="12.75" spans="1:68">
      <c r="A8" s="19"/>
      <c r="B8" s="96" t="s">
        <v>558</v>
      </c>
      <c r="D8" s="155" t="s">
        <v>266</v>
      </c>
      <c r="E8" s="155" t="s">
        <v>266</v>
      </c>
      <c r="F8" s="155" t="s">
        <v>48</v>
      </c>
      <c r="G8" s="155" t="s">
        <v>944</v>
      </c>
      <c r="H8" s="155"/>
      <c r="I8" s="155" t="s">
        <v>47</v>
      </c>
      <c r="J8" s="155" t="s">
        <v>47</v>
      </c>
      <c r="K8" s="155" t="s">
        <v>47</v>
      </c>
      <c r="L8" s="155" t="s">
        <v>47</v>
      </c>
      <c r="M8" s="155" t="s">
        <v>47</v>
      </c>
      <c r="N8" s="155" t="s">
        <v>47</v>
      </c>
      <c r="O8" s="155" t="s">
        <v>47</v>
      </c>
      <c r="P8" s="155" t="s">
        <v>47</v>
      </c>
      <c r="Q8" s="155" t="s">
        <v>47</v>
      </c>
      <c r="R8" s="155" t="s">
        <v>48</v>
      </c>
      <c r="T8" s="155" t="s">
        <v>47</v>
      </c>
      <c r="U8" s="155"/>
      <c r="V8" s="186" t="s">
        <v>48</v>
      </c>
      <c r="W8" s="155" t="s">
        <v>46</v>
      </c>
      <c r="Y8" s="20"/>
      <c r="Z8" s="155" t="s">
        <v>45</v>
      </c>
      <c r="AA8" s="155"/>
      <c r="AB8" s="155" t="s">
        <v>48</v>
      </c>
      <c r="AD8" s="155" t="s">
        <v>45</v>
      </c>
      <c r="AE8" s="155"/>
      <c r="AF8" s="155" t="s">
        <v>45</v>
      </c>
      <c r="AG8" s="155"/>
      <c r="AH8" s="157">
        <f>COUNTIF($C8:$AE8,AH$4)</f>
        <v>4</v>
      </c>
      <c r="AI8" s="158">
        <f>COUNTIF($C8:$AE8,AI$4)</f>
        <v>0</v>
      </c>
      <c r="AJ8" s="157">
        <f>COUNTIF($C8:$AE8,AJ$4)</f>
        <v>2</v>
      </c>
      <c r="AK8" s="159">
        <f>COUNTIF($C8:$AE8,AK$4)</f>
        <v>0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6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10</v>
      </c>
      <c r="BP8" s="160"/>
    </row>
    <row r="9" ht="19.5" customHeight="1" spans="1:68">
      <c r="A9" s="19"/>
      <c r="B9" s="92" t="s">
        <v>670</v>
      </c>
      <c r="C9" s="166"/>
      <c r="D9" s="155" t="s">
        <v>47</v>
      </c>
      <c r="E9" s="155" t="s">
        <v>47</v>
      </c>
      <c r="F9" s="155" t="s">
        <v>47</v>
      </c>
      <c r="G9" s="155" t="s">
        <v>47</v>
      </c>
      <c r="H9" s="155" t="s">
        <v>47</v>
      </c>
      <c r="I9" s="155" t="s">
        <v>47</v>
      </c>
      <c r="J9" s="155" t="s">
        <v>47</v>
      </c>
      <c r="K9" s="155" t="s">
        <v>47</v>
      </c>
      <c r="M9" s="155"/>
      <c r="N9" s="186" t="s">
        <v>62</v>
      </c>
      <c r="O9" s="155"/>
      <c r="P9" s="155" t="s">
        <v>62</v>
      </c>
      <c r="Q9" s="155" t="s">
        <v>46</v>
      </c>
      <c r="R9" s="575"/>
      <c r="S9" s="155" t="s">
        <v>62</v>
      </c>
      <c r="U9" s="155" t="s">
        <v>56</v>
      </c>
      <c r="W9" s="155" t="s">
        <v>44</v>
      </c>
      <c r="X9" s="155"/>
      <c r="Y9" s="155" t="s">
        <v>45</v>
      </c>
      <c r="Z9" s="20"/>
      <c r="AB9" s="155"/>
      <c r="AC9" s="155" t="s">
        <v>62</v>
      </c>
      <c r="AD9" s="186"/>
      <c r="AE9" s="155" t="s">
        <v>47</v>
      </c>
      <c r="AF9" s="155" t="s">
        <v>47</v>
      </c>
      <c r="AG9" s="155" t="s">
        <v>47</v>
      </c>
      <c r="AH9" s="157">
        <f>COUNTIF($C9:$AE9,AH$4)</f>
        <v>0</v>
      </c>
      <c r="AI9" s="158">
        <f>COUNTIF($C9:$AE9,AI$4)</f>
        <v>1</v>
      </c>
      <c r="AJ9" s="157">
        <f>COUNTIF($C9:$AE9,AJ$4)</f>
        <v>1</v>
      </c>
      <c r="AK9" s="159">
        <f>COUNTIF($C9:$AE9,AK$4)</f>
        <v>0</v>
      </c>
      <c r="AL9" s="159">
        <f>COUNTIF($C9:$AE9,AL$4)</f>
        <v>1</v>
      </c>
      <c r="AM9" s="159">
        <f>COUNTIF($C9:$AE9,AM$4)</f>
        <v>4</v>
      </c>
      <c r="AN9" s="159">
        <f>COUNTIF($C9:$AE9,AN$4)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6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9</v>
      </c>
      <c r="BP9" s="160"/>
    </row>
    <row r="10" ht="19.5" customHeight="1" spans="1:68">
      <c r="A10" s="19"/>
      <c r="B10" s="94" t="s">
        <v>389</v>
      </c>
      <c r="C10" s="155"/>
      <c r="D10" s="155"/>
      <c r="E10" s="155"/>
      <c r="F10" s="155"/>
      <c r="G10" s="155" t="s">
        <v>48</v>
      </c>
      <c r="H10" s="186"/>
      <c r="I10" s="155" t="s">
        <v>947</v>
      </c>
      <c r="J10" s="155"/>
      <c r="K10" s="155"/>
      <c r="L10" s="155"/>
      <c r="M10" s="155"/>
      <c r="N10" s="155" t="s">
        <v>944</v>
      </c>
      <c r="O10" s="155"/>
      <c r="P10" s="155"/>
      <c r="Q10" s="155"/>
      <c r="R10" s="155"/>
      <c r="T10" s="155"/>
      <c r="U10" s="155"/>
      <c r="V10" s="155"/>
      <c r="W10" s="155" t="s">
        <v>46</v>
      </c>
      <c r="X10" s="155"/>
      <c r="Y10" s="155"/>
      <c r="Z10" s="155"/>
      <c r="AA10" s="186" t="s">
        <v>48</v>
      </c>
      <c r="AB10" s="20"/>
      <c r="AC10" s="186"/>
      <c r="AD10" s="155" t="s">
        <v>44</v>
      </c>
      <c r="AE10" s="155"/>
      <c r="AF10" s="155"/>
      <c r="AG10" s="155"/>
      <c r="AH10" s="157">
        <f>COUNTIF($C10:$AE10,AH$4)</f>
        <v>2</v>
      </c>
      <c r="AI10" s="158">
        <f>COUNTIF($C10:$AE10,AI$4)</f>
        <v>1</v>
      </c>
      <c r="AJ10" s="157">
        <f>COUNTIF($C10:$AE10,AJ$4)</f>
        <v>0</v>
      </c>
      <c r="AK10" s="159">
        <f>COUNTIF($C10:$AE10,AK$4)</f>
        <v>0</v>
      </c>
      <c r="AL10" s="159">
        <f>COUNTIF($C10:$AE10,AL$4)</f>
        <v>0</v>
      </c>
      <c r="AM10" s="159">
        <f>COUNTIF($C10:$AE10,AM$4)</f>
        <v>0</v>
      </c>
      <c r="AN10" s="159">
        <f>COUNTIF($C10:$AE10,AN$4)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3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14" t="s">
        <v>671</v>
      </c>
      <c r="C11" s="155"/>
      <c r="D11" s="155" t="s">
        <v>266</v>
      </c>
      <c r="E11" s="155" t="s">
        <v>48</v>
      </c>
      <c r="F11" s="155"/>
      <c r="G11" s="155" t="s">
        <v>45</v>
      </c>
      <c r="H11" s="155" t="s">
        <v>945</v>
      </c>
      <c r="I11" s="155" t="s">
        <v>947</v>
      </c>
      <c r="J11" s="155" t="s">
        <v>48</v>
      </c>
      <c r="K11" s="155"/>
      <c r="L11" s="20"/>
      <c r="M11" s="155"/>
      <c r="N11" s="155" t="s">
        <v>944</v>
      </c>
      <c r="O11" s="155"/>
      <c r="P11" s="155"/>
      <c r="Q11" s="155" t="s">
        <v>48</v>
      </c>
      <c r="R11" s="155"/>
      <c r="S11" s="20"/>
      <c r="T11" s="155" t="s">
        <v>44</v>
      </c>
      <c r="V11" s="20"/>
      <c r="W11" s="155" t="s">
        <v>46</v>
      </c>
      <c r="X11" s="155"/>
      <c r="Y11" s="186" t="s">
        <v>48</v>
      </c>
      <c r="Z11" s="155"/>
      <c r="AA11" s="155"/>
      <c r="AB11" s="155" t="s">
        <v>45</v>
      </c>
      <c r="AC11" s="155"/>
      <c r="AD11" s="155" t="s">
        <v>48</v>
      </c>
      <c r="AE11" s="155"/>
      <c r="AF11" s="155" t="s">
        <v>44</v>
      </c>
      <c r="AG11" s="155"/>
      <c r="AH11" s="157">
        <f>COUNTIF($C11:$AE11,AH$4)</f>
        <v>5</v>
      </c>
      <c r="AI11" s="158">
        <f>COUNTIF($C11:$AE11,AI$4)</f>
        <v>1</v>
      </c>
      <c r="AJ11" s="157">
        <f>COUNTIF($C11:$AE11,AJ$4)</f>
        <v>2</v>
      </c>
      <c r="AK11" s="159">
        <f>COUNTIF($C11:$AE11,AK$4)</f>
        <v>0</v>
      </c>
      <c r="AL11" s="159">
        <f>COUNTIF($C11:$AE11,AL$4)</f>
        <v>0</v>
      </c>
      <c r="AM11" s="159">
        <f>COUNTIF($C11:$AE11,AM$4)</f>
        <v>0</v>
      </c>
      <c r="AN11" s="159">
        <f>COUNTIF($C11:$AE11,AN$4)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8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COUNTIF(C11:AE11,"*BRT*")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COUNTIF(AF11:AH11,"*$N*")</f>
        <v>0</v>
      </c>
      <c r="BG11" s="159">
        <f>COUNTIF(AF11:AH11,"*$PM*")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COUNTIF($C11:$AE11,BM$4)</f>
        <v>0</v>
      </c>
      <c r="BN11" s="159">
        <f>COUNTIF($C11:$AE11,BN$4)</f>
        <v>0</v>
      </c>
      <c r="BO11" s="159">
        <f>COUNTIF($C11:$AE11,BO$4)</f>
        <v>0</v>
      </c>
      <c r="BP11" s="160"/>
    </row>
    <row r="12" ht="19.5" customHeight="1" spans="1:68">
      <c r="A12" s="19"/>
      <c r="B12" s="14" t="s">
        <v>729</v>
      </c>
      <c r="C12" s="556" t="s">
        <v>44</v>
      </c>
      <c r="D12" s="155"/>
      <c r="E12" s="155"/>
      <c r="F12" s="155"/>
      <c r="G12" s="155" t="s">
        <v>944</v>
      </c>
      <c r="H12" s="155" t="s">
        <v>45</v>
      </c>
      <c r="I12" s="20"/>
      <c r="J12" s="155"/>
      <c r="K12" s="155"/>
      <c r="L12" s="155"/>
      <c r="M12" s="155" t="s">
        <v>45</v>
      </c>
      <c r="N12" s="155"/>
      <c r="O12" s="155" t="s">
        <v>48</v>
      </c>
      <c r="P12" s="155"/>
      <c r="Q12" s="155" t="s">
        <v>45</v>
      </c>
      <c r="R12" s="155"/>
      <c r="S12" s="155"/>
      <c r="T12" s="155" t="s">
        <v>48</v>
      </c>
      <c r="U12" s="20"/>
      <c r="V12" s="155" t="s">
        <v>45</v>
      </c>
      <c r="W12" s="155" t="s">
        <v>46</v>
      </c>
      <c r="X12" s="155"/>
      <c r="Z12" s="155" t="s">
        <v>48</v>
      </c>
      <c r="AA12" s="155"/>
      <c r="AB12" s="155"/>
      <c r="AC12" s="155" t="s">
        <v>45</v>
      </c>
      <c r="AD12" s="155"/>
      <c r="AE12" s="155" t="s">
        <v>48</v>
      </c>
      <c r="AG12" s="155"/>
      <c r="AH12" s="157">
        <f>COUNTIF($C12:$AB12,AH$4)</f>
        <v>3</v>
      </c>
      <c r="AI12" s="158">
        <f>COUNTIF($C12:$AB12,AI$4)</f>
        <v>1</v>
      </c>
      <c r="AJ12" s="157">
        <f>COUNTIF($C12:$AB12,AJ$4)</f>
        <v>4</v>
      </c>
      <c r="AK12" s="159">
        <f>COUNTIF($C12:$AB12,AK$4)</f>
        <v>0</v>
      </c>
      <c r="AL12" s="159">
        <f>COUNTIF($C12:$AB12,AL$4)</f>
        <v>0</v>
      </c>
      <c r="AM12" s="159">
        <f>COUNTIF($C12:$AB12,AM$4)</f>
        <v>0</v>
      </c>
      <c r="AN12" s="159">
        <f>COUNTIF($C12:$AB12,AN$4)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8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COUNTIF(C12:AB12,"*BRT*")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COUNTIF(A12:AH12,"*$N*")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COUNTIF(C12:AH12,"*$FC*")</f>
        <v>0</v>
      </c>
      <c r="BL12" s="159">
        <f>BK12*('Setting key Duty'!$J$11+'Setting key Duty'!$I$8)</f>
        <v>0</v>
      </c>
      <c r="BM12" s="159">
        <f>COUNTIF($C12:$AB12,BM$4)</f>
        <v>0</v>
      </c>
      <c r="BN12" s="159">
        <f>COUNTIF($C12:$AB12,BN$4)</f>
        <v>0</v>
      </c>
      <c r="BO12" s="159">
        <f>COUNTIF($C12:$AB12,BO$4)</f>
        <v>0</v>
      </c>
      <c r="BP12" s="160"/>
    </row>
    <row r="13" ht="19.5" customHeight="1" spans="1:68">
      <c r="A13" s="19"/>
      <c r="B13" s="14" t="s">
        <v>778</v>
      </c>
      <c r="D13" s="155" t="s">
        <v>45</v>
      </c>
      <c r="E13" s="155"/>
      <c r="F13" s="20"/>
      <c r="G13" s="155" t="s">
        <v>944</v>
      </c>
      <c r="H13" s="155" t="s">
        <v>945</v>
      </c>
      <c r="I13" s="155" t="s">
        <v>62</v>
      </c>
      <c r="J13" s="20"/>
      <c r="K13" s="155"/>
      <c r="L13" s="155"/>
      <c r="M13" s="155" t="s">
        <v>948</v>
      </c>
      <c r="N13" s="186" t="s">
        <v>44</v>
      </c>
      <c r="O13" s="155"/>
      <c r="P13" s="186" t="s">
        <v>945</v>
      </c>
      <c r="Q13" s="155" t="s">
        <v>46</v>
      </c>
      <c r="R13" s="186" t="s">
        <v>44</v>
      </c>
      <c r="S13" s="155"/>
      <c r="T13" s="155" t="s">
        <v>47</v>
      </c>
      <c r="U13" s="155" t="s">
        <v>47</v>
      </c>
      <c r="V13" s="155" t="s">
        <v>47</v>
      </c>
      <c r="W13" s="155" t="s">
        <v>47</v>
      </c>
      <c r="X13" s="155" t="s">
        <v>47</v>
      </c>
      <c r="Y13" s="186" t="s">
        <v>44</v>
      </c>
      <c r="Z13" s="155" t="s">
        <v>47</v>
      </c>
      <c r="AA13" s="155" t="s">
        <v>47</v>
      </c>
      <c r="AB13" s="155" t="s">
        <v>47</v>
      </c>
      <c r="AC13" s="155" t="s">
        <v>47</v>
      </c>
      <c r="AD13" s="155"/>
      <c r="AE13" s="155"/>
      <c r="AF13" s="155"/>
      <c r="AG13" s="155"/>
      <c r="AH13" s="157">
        <f>COUNTIF($C13:$AA13,AH$4)</f>
        <v>0</v>
      </c>
      <c r="AI13" s="158">
        <f>COUNTIF($C13:$AA13,AI$4)</f>
        <v>3</v>
      </c>
      <c r="AJ13" s="157">
        <f>COUNTIF($C13:$AA13,AJ$4)</f>
        <v>1</v>
      </c>
      <c r="AK13" s="159">
        <f>COUNTIF($C13:$AA13,AK$4)</f>
        <v>0</v>
      </c>
      <c r="AL13" s="159">
        <f>COUNTIF($C13:$AA13,AL$4)</f>
        <v>0</v>
      </c>
      <c r="AM13" s="159">
        <f>COUNTIF($C13:$AA13,AM$4)</f>
        <v>1</v>
      </c>
      <c r="AN13" s="159">
        <f>COUNTIF($C13:$AA13,AN$4)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5</v>
      </c>
      <c r="AV13" s="104">
        <f>BF13+BG13+BI13+BD13+BB13+AZ13+BK13</f>
        <v>1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COUNTIF(C13:AA13,"*BRT*")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1</v>
      </c>
      <c r="BE13" s="159">
        <f>BD13*('Setting key Duty'!$I$8+'Setting key Duty'!$I$9+'Setting key Duty'!$I$12)</f>
        <v>0.5625</v>
      </c>
      <c r="BF13" s="159">
        <f>COUNTIF(AH13,"*$N*")</f>
        <v>0</v>
      </c>
      <c r="BG13" s="159">
        <f>COUNTIF(AH13,"*$PM*")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COUNTIF($C13:$AA13,BM$4)</f>
        <v>0</v>
      </c>
      <c r="BN13" s="159">
        <f>COUNTIF($C13:$AA13,BN$4)</f>
        <v>0</v>
      </c>
      <c r="BO13" s="159">
        <f>COUNTIF($C13:$AA13,BO$4)</f>
        <v>7</v>
      </c>
      <c r="BP13" s="160"/>
    </row>
    <row r="14" ht="19.5" customHeight="1" spans="1:68">
      <c r="A14" s="19"/>
      <c r="B14" s="92" t="s">
        <v>805</v>
      </c>
      <c r="C14" s="20"/>
      <c r="D14" s="155"/>
      <c r="E14" s="155" t="s">
        <v>62</v>
      </c>
      <c r="F14" s="20"/>
      <c r="G14" s="155" t="s">
        <v>944</v>
      </c>
      <c r="H14" s="155" t="s">
        <v>949</v>
      </c>
      <c r="J14" s="155" t="s">
        <v>62</v>
      </c>
      <c r="K14" s="155"/>
      <c r="L14" s="155" t="s">
        <v>62</v>
      </c>
      <c r="N14" s="186" t="s">
        <v>120</v>
      </c>
      <c r="O14" s="155" t="s">
        <v>62</v>
      </c>
      <c r="P14" s="155"/>
      <c r="Q14" s="155" t="s">
        <v>46</v>
      </c>
      <c r="R14" s="186"/>
      <c r="S14" s="155"/>
      <c r="T14" s="155" t="s">
        <v>56</v>
      </c>
      <c r="U14" s="155" t="s">
        <v>47</v>
      </c>
      <c r="V14" s="155" t="s">
        <v>62</v>
      </c>
      <c r="W14" s="155" t="s">
        <v>42</v>
      </c>
      <c r="X14" s="155" t="s">
        <v>563</v>
      </c>
      <c r="Y14" s="155" t="s">
        <v>62</v>
      </c>
      <c r="Z14" s="155"/>
      <c r="AA14" s="155"/>
      <c r="AB14" s="155" t="s">
        <v>62</v>
      </c>
      <c r="AC14" s="155" t="s">
        <v>47</v>
      </c>
      <c r="AD14" s="155" t="s">
        <v>56</v>
      </c>
      <c r="AE14" s="155" t="s">
        <v>47</v>
      </c>
      <c r="AF14" s="155" t="s">
        <v>47</v>
      </c>
      <c r="AG14" s="155" t="s">
        <v>47</v>
      </c>
      <c r="AH14" s="157"/>
      <c r="AI14" s="158"/>
      <c r="AJ14" s="157"/>
      <c r="AK14" s="159"/>
      <c r="AL14" s="159"/>
      <c r="AM14" s="159"/>
      <c r="AN14" s="159"/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0</v>
      </c>
      <c r="AV14" s="104">
        <f>BF14+BG14+BI14+BD14+BB14+AZ14+BK14</f>
        <v>2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COUNTIF(C14:AA14,"*BRT*")</f>
        <v>1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1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COUNTIF(AH14,"*$N*")</f>
        <v>0</v>
      </c>
      <c r="BG14" s="159">
        <f>COUNTIF(AH14,"*$PM*")</f>
        <v>0</v>
      </c>
      <c r="BH14" s="159">
        <f>BG14*('Setting key Duty'!$I$9)</f>
        <v>0</v>
      </c>
      <c r="BI14" s="159">
        <f>COUNTIF(A14:AH14,"*$AM*")</f>
        <v>1</v>
      </c>
      <c r="BJ14" s="159">
        <f>BI14*('Setting key Duty'!$I$12+'Setting key Duty'!$I$8)</f>
        <v>0.4375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COUNTIF($C14:$AA14,BM$4)</f>
        <v>0</v>
      </c>
      <c r="BN14" s="159">
        <f>COUNTIF($C14:$AA14,BN$4)</f>
        <v>0</v>
      </c>
      <c r="BO14" s="159">
        <f>COUNTIF($C14:$AA14,BO$4)</f>
        <v>1</v>
      </c>
      <c r="BP14" s="160"/>
    </row>
    <row r="15" ht="19.5" customHeight="1" spans="1:68">
      <c r="A15" s="19"/>
      <c r="B15" s="94" t="s">
        <v>566</v>
      </c>
      <c r="C15" s="155"/>
      <c r="D15" s="155" t="s">
        <v>266</v>
      </c>
      <c r="E15" s="155" t="s">
        <v>266</v>
      </c>
      <c r="G15" s="155" t="s">
        <v>44</v>
      </c>
      <c r="H15" s="155" t="s">
        <v>945</v>
      </c>
      <c r="I15" s="155" t="s">
        <v>947</v>
      </c>
      <c r="J15" s="155"/>
      <c r="K15" s="186"/>
      <c r="L15" s="155"/>
      <c r="M15" s="155"/>
      <c r="N15" s="155" t="s">
        <v>944</v>
      </c>
      <c r="O15" s="155"/>
      <c r="P15" s="155" t="s">
        <v>945</v>
      </c>
      <c r="Q15" s="155"/>
      <c r="R15" s="155"/>
      <c r="S15" s="155"/>
      <c r="T15" s="155"/>
      <c r="U15" s="155"/>
      <c r="V15" s="155"/>
      <c r="W15" s="155" t="s">
        <v>46</v>
      </c>
      <c r="X15" s="155"/>
      <c r="Y15" s="155"/>
      <c r="Z15" s="155"/>
      <c r="AA15" s="155"/>
      <c r="AB15" s="155" t="s">
        <v>375</v>
      </c>
      <c r="AC15" s="155" t="s">
        <v>375</v>
      </c>
      <c r="AD15" s="155" t="s">
        <v>375</v>
      </c>
      <c r="AE15" s="155" t="s">
        <v>375</v>
      </c>
      <c r="AF15" s="155" t="s">
        <v>375</v>
      </c>
      <c r="AG15" s="155"/>
      <c r="AH15" s="157">
        <f>COUNTIF($C15:$AE15,AH$4)</f>
        <v>0</v>
      </c>
      <c r="AI15" s="158">
        <f>COUNTIF($C15:$AE15,AI$4)</f>
        <v>1</v>
      </c>
      <c r="AJ15" s="157">
        <f>COUNTIF($C15:$AE15,AJ$4)</f>
        <v>0</v>
      </c>
      <c r="AK15" s="159">
        <f>COUNTIF($C15:$AE15,AK$4)</f>
        <v>0</v>
      </c>
      <c r="AL15" s="159">
        <f>COUNTIF($C15:$AE15,AL$4)</f>
        <v>0</v>
      </c>
      <c r="AM15" s="159">
        <f>COUNTIF($C15:$AE15,AM$4)</f>
        <v>0</v>
      </c>
      <c r="AN15" s="159">
        <f>COUNTIF($C15:$AE15,AN$4)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1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COUNTIF(C15:AA15,"*BRT*")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COUNTIF($C15:$AA15,BM$4)</f>
        <v>0</v>
      </c>
      <c r="BN15" s="159">
        <f>COUNTIF($C15:$AA15,BN$4)</f>
        <v>0</v>
      </c>
      <c r="BO15" s="159">
        <f>COUNTIF($C15:$AA15,BO$4)</f>
        <v>0</v>
      </c>
      <c r="BP15" s="160"/>
    </row>
    <row r="16" ht="12.75" spans="1:68">
      <c r="A16" s="19"/>
      <c r="B16" s="14" t="s">
        <v>568</v>
      </c>
      <c r="C16" s="155" t="s">
        <v>47</v>
      </c>
      <c r="D16" s="155" t="s">
        <v>47</v>
      </c>
      <c r="E16" s="155" t="s">
        <v>47</v>
      </c>
      <c r="F16" s="155" t="s">
        <v>47</v>
      </c>
      <c r="G16" s="155" t="s">
        <v>47</v>
      </c>
      <c r="H16" s="155" t="s">
        <v>47</v>
      </c>
      <c r="I16" s="155" t="s">
        <v>47</v>
      </c>
      <c r="J16" s="155" t="s">
        <v>47</v>
      </c>
      <c r="K16" s="155" t="s">
        <v>47</v>
      </c>
      <c r="L16" s="155" t="s">
        <v>47</v>
      </c>
      <c r="M16" s="155" t="s">
        <v>47</v>
      </c>
      <c r="N16" s="155" t="s">
        <v>47</v>
      </c>
      <c r="O16" s="155" t="s">
        <v>47</v>
      </c>
      <c r="P16" s="155" t="s">
        <v>47</v>
      </c>
      <c r="Q16" s="155" t="s">
        <v>47</v>
      </c>
      <c r="R16" s="155" t="s">
        <v>47</v>
      </c>
      <c r="S16" s="155" t="s">
        <v>47</v>
      </c>
      <c r="T16" s="155" t="s">
        <v>947</v>
      </c>
      <c r="U16" s="186" t="s">
        <v>375</v>
      </c>
      <c r="V16" s="186" t="s">
        <v>375</v>
      </c>
      <c r="W16" s="155" t="s">
        <v>46</v>
      </c>
      <c r="X16" s="155" t="s">
        <v>375</v>
      </c>
      <c r="Y16" s="155" t="s">
        <v>375</v>
      </c>
      <c r="Z16" s="155" t="s">
        <v>375</v>
      </c>
      <c r="AA16" s="155" t="s">
        <v>375</v>
      </c>
      <c r="AB16" s="155" t="s">
        <v>375</v>
      </c>
      <c r="AC16" s="155" t="s">
        <v>375</v>
      </c>
      <c r="AD16" s="155" t="s">
        <v>375</v>
      </c>
      <c r="AE16" s="155" t="s">
        <v>375</v>
      </c>
      <c r="AF16" s="155" t="s">
        <v>375</v>
      </c>
      <c r="AG16" s="155" t="s">
        <v>375</v>
      </c>
      <c r="AH16" s="157">
        <f>COUNTIF($C16:$X16,AH$4)</f>
        <v>0</v>
      </c>
      <c r="AI16" s="158">
        <f>COUNTIF($C16:$X16,AI$4)</f>
        <v>0</v>
      </c>
      <c r="AJ16" s="157">
        <f>COUNTIF($C16:$X16,AJ$4)</f>
        <v>0</v>
      </c>
      <c r="AK16" s="159">
        <f>COUNTIF($C16:$X16,AK$4)</f>
        <v>0</v>
      </c>
      <c r="AL16" s="159">
        <f>COUNTIF($C16:$X16,AL$4)</f>
        <v>0</v>
      </c>
      <c r="AM16" s="159">
        <f>COUNTIF($C16:$X16,AM$4)</f>
        <v>0</v>
      </c>
      <c r="AN16" s="159">
        <f>COUNTIF($C16:$X16,AN$4)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0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COUNTIF(C16:X16,"*BRT*")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COUNTIF(AH16,"*$N*")</f>
        <v>0</v>
      </c>
      <c r="BG16" s="159">
        <f>COUNTIF(AF16:AH16,"*$PM*")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COUNTIF($C16:$X16,BM$4)</f>
        <v>0</v>
      </c>
      <c r="BN16" s="159">
        <f>COUNTIF($C16:$X16,BN$4)</f>
        <v>0</v>
      </c>
      <c r="BO16" s="159">
        <f>COUNTIF($C16:$X16,BO$4)</f>
        <v>17</v>
      </c>
      <c r="BP16" s="160"/>
    </row>
    <row r="17" ht="19.5" customHeight="1" spans="1:68">
      <c r="A17" s="19"/>
      <c r="B17" s="14" t="s">
        <v>782</v>
      </c>
      <c r="C17" s="155" t="s">
        <v>47</v>
      </c>
      <c r="D17" s="155" t="s">
        <v>47</v>
      </c>
      <c r="E17" s="155" t="s">
        <v>47</v>
      </c>
      <c r="F17" s="155" t="s">
        <v>47</v>
      </c>
      <c r="G17" s="155" t="s">
        <v>944</v>
      </c>
      <c r="H17" s="155" t="s">
        <v>945</v>
      </c>
      <c r="I17" s="155" t="s">
        <v>44</v>
      </c>
      <c r="K17" s="155"/>
      <c r="L17" s="155" t="s">
        <v>45</v>
      </c>
      <c r="M17" s="155"/>
      <c r="N17" s="155" t="s">
        <v>48</v>
      </c>
      <c r="O17" s="155"/>
      <c r="P17" s="186" t="s">
        <v>945</v>
      </c>
      <c r="Q17" s="155" t="s">
        <v>56</v>
      </c>
      <c r="R17" s="20"/>
      <c r="S17" s="155"/>
      <c r="T17" s="155" t="s">
        <v>47</v>
      </c>
      <c r="U17" s="155" t="s">
        <v>950</v>
      </c>
      <c r="V17" s="155" t="s">
        <v>47</v>
      </c>
      <c r="W17" s="155" t="s">
        <v>46</v>
      </c>
      <c r="X17" s="155" t="s">
        <v>47</v>
      </c>
      <c r="Y17" s="155" t="s">
        <v>47</v>
      </c>
      <c r="Z17" s="155" t="s">
        <v>47</v>
      </c>
      <c r="AA17" s="155" t="s">
        <v>45</v>
      </c>
      <c r="AB17" s="20"/>
      <c r="AD17" s="155"/>
      <c r="AE17" s="155" t="s">
        <v>44</v>
      </c>
      <c r="AG17" s="155" t="s">
        <v>48</v>
      </c>
      <c r="AH17" s="157">
        <f>COUNTIF($C17:$AD17,AH$4)</f>
        <v>1</v>
      </c>
      <c r="AI17" s="158">
        <f>COUNTIF($C17:$AD17,AI$4)</f>
        <v>1</v>
      </c>
      <c r="AJ17" s="157">
        <f>COUNTIF($C17:$AD17,AJ$4)</f>
        <v>2</v>
      </c>
      <c r="AK17" s="159">
        <f>COUNTIF($C17:$AD17,AK$4)</f>
        <v>0</v>
      </c>
      <c r="AL17" s="159">
        <f>COUNTIF($C17:$AD17,AL$4)</f>
        <v>1</v>
      </c>
      <c r="AM17" s="159">
        <f>COUNTIF($C17:$AD17,AM$4)</f>
        <v>0</v>
      </c>
      <c r="AN17" s="159">
        <f>COUNTIF($C17:$AD17,AN$4)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4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COUNTIF(C17:AD17,"*BRT*")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COUNTIF(A17:AH17,"*$N*")</f>
        <v>0</v>
      </c>
      <c r="BG17" s="159">
        <f>COUNTIF(AG17:AH17,"*$PM*")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COUNTIF($C17:$AD17,BM$4)</f>
        <v>0</v>
      </c>
      <c r="BN17" s="159">
        <f>COUNTIF($C17:$AD17,BN$4)</f>
        <v>0</v>
      </c>
      <c r="BO17" s="159">
        <f>COUNTIF($C17:$AD17,BO$4)</f>
        <v>9</v>
      </c>
      <c r="BP17" s="160"/>
    </row>
    <row r="18" ht="19.5" customHeight="1" spans="1:68">
      <c r="A18" s="19"/>
      <c r="B18" s="14" t="s">
        <v>734</v>
      </c>
      <c r="C18" s="155" t="s">
        <v>62</v>
      </c>
      <c r="D18" s="155"/>
      <c r="E18" s="155"/>
      <c r="F18" s="542" t="s">
        <v>56</v>
      </c>
      <c r="G18" s="155" t="s">
        <v>944</v>
      </c>
      <c r="H18" s="155" t="s">
        <v>951</v>
      </c>
      <c r="I18" s="155"/>
      <c r="J18" s="155" t="s">
        <v>45</v>
      </c>
      <c r="K18" s="186"/>
      <c r="L18" s="155" t="s">
        <v>44</v>
      </c>
      <c r="M18" s="155"/>
      <c r="N18" s="155" t="s">
        <v>45</v>
      </c>
      <c r="O18" s="155" t="s">
        <v>56</v>
      </c>
      <c r="P18" s="20"/>
      <c r="Q18" s="155" t="s">
        <v>46</v>
      </c>
      <c r="R18" s="155"/>
      <c r="S18" s="155"/>
      <c r="T18" s="155" t="s">
        <v>952</v>
      </c>
      <c r="U18" s="155" t="s">
        <v>62</v>
      </c>
      <c r="W18" s="155" t="s">
        <v>45</v>
      </c>
      <c r="X18" s="155" t="s">
        <v>56</v>
      </c>
      <c r="Y18" s="155"/>
      <c r="Z18" s="155"/>
      <c r="AA18" s="155"/>
      <c r="AB18" s="155" t="s">
        <v>47</v>
      </c>
      <c r="AC18" s="155" t="s">
        <v>47</v>
      </c>
      <c r="AD18" s="155" t="s">
        <v>47</v>
      </c>
      <c r="AE18" s="155"/>
      <c r="AF18" s="155"/>
      <c r="AG18" s="155"/>
      <c r="AH18" s="157">
        <f>COUNTIF($C18:$AC18,AH$4)</f>
        <v>0</v>
      </c>
      <c r="AI18" s="158">
        <f>COUNTIF($C18:$AC18,AI$4)</f>
        <v>1</v>
      </c>
      <c r="AJ18" s="157">
        <f>COUNTIF($C18:$AC18,AJ$4)</f>
        <v>3</v>
      </c>
      <c r="AK18" s="159">
        <f>COUNTIF($C18:$AC18,AK$4)</f>
        <v>0</v>
      </c>
      <c r="AL18" s="159">
        <f>COUNTIF($C18:$AC18,AL$4)</f>
        <v>3</v>
      </c>
      <c r="AM18" s="159">
        <f>COUNTIF($C18:$AC18,AM$4)</f>
        <v>2</v>
      </c>
      <c r="AN18" s="159">
        <f>COUNTIF($C18:$AC18,AN$4)</f>
        <v>0</v>
      </c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6</v>
      </c>
      <c r="AV18" s="104">
        <f>BF18+BG18+BI18+BD18+BB18+AZ18+BK18</f>
        <v>2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COUNTIF(A18:AH18,"*$N*")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2</v>
      </c>
      <c r="BJ18" s="159">
        <f>BI18*('Setting key Duty'!$I$12+'Setting key Duty'!$I$8)</f>
        <v>0.875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2</v>
      </c>
      <c r="BP18" s="160"/>
    </row>
    <row r="19" ht="19.5" customHeight="1" spans="1:68">
      <c r="A19" s="210"/>
      <c r="B19" s="96" t="s">
        <v>789</v>
      </c>
      <c r="D19" s="155"/>
      <c r="E19" s="155" t="s">
        <v>45</v>
      </c>
      <c r="F19" s="155"/>
      <c r="G19" s="155" t="s">
        <v>944</v>
      </c>
      <c r="H19" s="155" t="s">
        <v>945</v>
      </c>
      <c r="I19" s="155" t="s">
        <v>45</v>
      </c>
      <c r="J19" s="155"/>
      <c r="K19" s="155" t="s">
        <v>47</v>
      </c>
      <c r="L19" s="155" t="s">
        <v>47</v>
      </c>
      <c r="M19" s="155" t="s">
        <v>47</v>
      </c>
      <c r="N19" s="155" t="s">
        <v>47</v>
      </c>
      <c r="O19" s="155" t="s">
        <v>47</v>
      </c>
      <c r="P19" s="155" t="s">
        <v>47</v>
      </c>
      <c r="Q19" s="155" t="s">
        <v>47</v>
      </c>
      <c r="R19" s="155" t="s">
        <v>47</v>
      </c>
      <c r="S19" s="155" t="s">
        <v>44</v>
      </c>
      <c r="U19" s="155" t="s">
        <v>44</v>
      </c>
      <c r="V19" s="155"/>
      <c r="W19" s="155" t="s">
        <v>46</v>
      </c>
      <c r="X19" s="155"/>
      <c r="Y19" s="155"/>
      <c r="Z19" s="155" t="s">
        <v>44</v>
      </c>
      <c r="AA19" s="155" t="s">
        <v>47</v>
      </c>
      <c r="AB19" s="155" t="s">
        <v>47</v>
      </c>
      <c r="AC19" s="155" t="s">
        <v>47</v>
      </c>
      <c r="AD19" s="155" t="s">
        <v>47</v>
      </c>
      <c r="AE19" s="155"/>
      <c r="AF19" s="155"/>
      <c r="AG19" s="155"/>
      <c r="AH19" s="157">
        <f>COUNTIF($C19:$AC19,AH$4)</f>
        <v>0</v>
      </c>
      <c r="AI19" s="158">
        <f>COUNTIF($C19:$AC19,AI$4)</f>
        <v>3</v>
      </c>
      <c r="AJ19" s="157">
        <f>COUNTIF($C19:$AC19,AJ$4)</f>
        <v>2</v>
      </c>
      <c r="AK19" s="159">
        <f>COUNTIF($C19:$AC19,AK$4)</f>
        <v>0</v>
      </c>
      <c r="AL19" s="159">
        <f>COUNTIF($C19:$AC19,AL$4)</f>
        <v>0</v>
      </c>
      <c r="AM19" s="159">
        <f>COUNTIF($C19:$AC19,AM$4)</f>
        <v>0</v>
      </c>
      <c r="AN19" s="159">
        <f>COUNTIF($C19:$AC19,AN$4)</f>
        <v>0</v>
      </c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5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COUNTIF(C19:AC19,"*BRT*")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COUNTIF(AH19,"*$N*")</f>
        <v>0</v>
      </c>
      <c r="BG19" s="159">
        <f>COUNTIF(AH19,"*$PM*")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COUNTIF($C19:$AC19,BM$4)</f>
        <v>0</v>
      </c>
      <c r="BN19" s="159">
        <f>COUNTIF($C19:$AC19,BN$4)</f>
        <v>0</v>
      </c>
      <c r="BO19" s="159">
        <f>COUNTIF($C19:$AC19,BO$4)</f>
        <v>11</v>
      </c>
      <c r="BP19" s="160"/>
    </row>
    <row r="20" ht="19.5" customHeight="1" spans="1:68">
      <c r="A20" s="19"/>
      <c r="B20" s="603" t="s">
        <v>576</v>
      </c>
      <c r="C20" s="155"/>
      <c r="D20" s="155" t="s">
        <v>266</v>
      </c>
      <c r="E20" s="155"/>
      <c r="F20" s="155" t="s">
        <v>47</v>
      </c>
      <c r="G20" s="155" t="s">
        <v>944</v>
      </c>
      <c r="H20" s="155" t="s">
        <v>47</v>
      </c>
      <c r="I20" s="155" t="s">
        <v>47</v>
      </c>
      <c r="J20" s="155" t="s">
        <v>47</v>
      </c>
      <c r="K20" s="155" t="s">
        <v>47</v>
      </c>
      <c r="L20" s="155" t="s">
        <v>47</v>
      </c>
      <c r="M20" s="155" t="s">
        <v>47</v>
      </c>
      <c r="N20" s="155" t="s">
        <v>47</v>
      </c>
      <c r="O20" s="155"/>
      <c r="P20" s="155" t="s">
        <v>42</v>
      </c>
      <c r="Q20" s="155" t="s">
        <v>44</v>
      </c>
      <c r="R20" s="155"/>
      <c r="S20" s="155"/>
      <c r="T20" s="155"/>
      <c r="U20" s="155" t="s">
        <v>47</v>
      </c>
      <c r="V20" s="155"/>
      <c r="W20" s="155" t="s">
        <v>46</v>
      </c>
      <c r="X20" s="155" t="s">
        <v>45</v>
      </c>
      <c r="Y20" s="186"/>
      <c r="Z20" s="186"/>
      <c r="AA20" s="186"/>
      <c r="AB20" s="186"/>
      <c r="AC20" s="186"/>
      <c r="AD20" s="186" t="s">
        <v>47</v>
      </c>
      <c r="AE20" s="186" t="s">
        <v>47</v>
      </c>
      <c r="AF20" s="186"/>
      <c r="AG20" s="186"/>
      <c r="AH20" s="157">
        <f>COUNTIF($C20:$AF20,AH$4)</f>
        <v>0</v>
      </c>
      <c r="AI20" s="158">
        <f>COUNTIF($C20:$AF20,AI$4)</f>
        <v>1</v>
      </c>
      <c r="AJ20" s="157">
        <f>COUNTIF($C20:$AF20,AJ$4)</f>
        <v>1</v>
      </c>
      <c r="AK20" s="159">
        <f>COUNTIF($C20:$AF20,AK$4)</f>
        <v>0</v>
      </c>
      <c r="AL20" s="159">
        <f>COUNTIF($C20:$AF20,AL$4)</f>
        <v>0</v>
      </c>
      <c r="AM20" s="159">
        <f>COUNTIF($C20:$AF20,AM$4)</f>
        <v>0</v>
      </c>
      <c r="AN20" s="159">
        <f>COUNTIF($C20:$AF20,AN$4)</f>
        <v>0</v>
      </c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2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COUNTIF(C20:AC20,"*BRT*")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COUNTIF(AH20,"*$N*")</f>
        <v>0</v>
      </c>
      <c r="BG20" s="159">
        <f>COUNTIF(AH20,"*$PM*")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COUNTIF($C20:$AC20,BM$4)</f>
        <v>0</v>
      </c>
      <c r="BN20" s="159">
        <f>COUNTIF($C20:$AC20,BN$4)</f>
        <v>0</v>
      </c>
      <c r="BO20" s="159">
        <f>COUNTIF($C20:$AC20,BO$4)</f>
        <v>9</v>
      </c>
      <c r="BP20" s="160"/>
    </row>
    <row r="21" ht="19.5" customHeight="1" spans="1:68">
      <c r="A21" s="19"/>
      <c r="B21" s="96" t="s">
        <v>791</v>
      </c>
      <c r="C21" s="20"/>
      <c r="E21" s="155" t="s">
        <v>44</v>
      </c>
      <c r="F21" s="155"/>
      <c r="G21" s="155" t="s">
        <v>944</v>
      </c>
      <c r="H21" s="155" t="s">
        <v>945</v>
      </c>
      <c r="I21" s="155" t="s">
        <v>56</v>
      </c>
      <c r="J21" s="186" t="s">
        <v>47</v>
      </c>
      <c r="K21" s="155" t="s">
        <v>45</v>
      </c>
      <c r="L21" s="155"/>
      <c r="M21" s="155" t="s">
        <v>62</v>
      </c>
      <c r="N21" s="155"/>
      <c r="O21" s="155" t="s">
        <v>45</v>
      </c>
      <c r="P21" s="186" t="s">
        <v>945</v>
      </c>
      <c r="Q21" s="155" t="s">
        <v>46</v>
      </c>
      <c r="R21" s="155"/>
      <c r="S21" s="155"/>
      <c r="T21" s="155" t="s">
        <v>47</v>
      </c>
      <c r="U21" s="155" t="s">
        <v>47</v>
      </c>
      <c r="V21" s="155" t="s">
        <v>47</v>
      </c>
      <c r="W21" s="155" t="s">
        <v>47</v>
      </c>
      <c r="X21" s="155" t="s">
        <v>47</v>
      </c>
      <c r="Y21" s="155"/>
      <c r="AA21" s="155" t="s">
        <v>62</v>
      </c>
      <c r="AB21" s="155"/>
      <c r="AC21" s="155" t="s">
        <v>56</v>
      </c>
      <c r="AD21" s="155" t="s">
        <v>617</v>
      </c>
      <c r="AE21" s="155" t="s">
        <v>953</v>
      </c>
      <c r="AG21" s="155" t="s">
        <v>62</v>
      </c>
      <c r="AH21" s="157">
        <f>COUNTIF($C21:$AE21,AH$4)</f>
        <v>0</v>
      </c>
      <c r="AI21" s="157">
        <f>COUNTIF($C21:$AE21,AI$4)</f>
        <v>1</v>
      </c>
      <c r="AJ21" s="157">
        <f>COUNTIF($C21:$AE21,AJ$4)</f>
        <v>2</v>
      </c>
      <c r="AK21" s="160">
        <f>COUNTIF($C21:$AE21,AK$4)</f>
        <v>0</v>
      </c>
      <c r="AL21" s="160">
        <f>COUNTIF($C21:$AE21,AL$4)</f>
        <v>2</v>
      </c>
      <c r="AM21" s="160">
        <f>COUNTIF($C21:$AE21,AM$4)</f>
        <v>2</v>
      </c>
      <c r="AN21" s="160">
        <f>COUNTIF($C21:$AE21,AN$4)</f>
        <v>0</v>
      </c>
      <c r="AO21" s="175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5</v>
      </c>
      <c r="AV21" s="104">
        <f>BF21+BG21+BI21+BD21+BB21+AZ21+BK21</f>
        <v>1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COUNTIF(C21:AC21,"*BRT*")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COUNTIF(AH21,"*$N*")</f>
        <v>0</v>
      </c>
      <c r="BG21" s="159">
        <f>COUNTIF(AH21,"*$PM*")</f>
        <v>0</v>
      </c>
      <c r="BH21" s="159">
        <f>BG21*('Setting key Duty'!$I$9)</f>
        <v>0</v>
      </c>
      <c r="BI21" s="159">
        <f>COUNTIF(A21:AH21,"*$AM*")</f>
        <v>1</v>
      </c>
      <c r="BJ21" s="159">
        <f>BI21*('Setting key Duty'!$I$12+'Setting key Duty'!$I$8)</f>
        <v>0.4375</v>
      </c>
      <c r="BK21" s="159">
        <f>COUNTIF(C21:AH21,"*$FC*")</f>
        <v>0</v>
      </c>
      <c r="BL21" s="159">
        <f>BK21*('Setting key Duty'!$J$11+'Setting key Duty'!$I$8)</f>
        <v>0</v>
      </c>
      <c r="BM21" s="159">
        <f>COUNTIF($C21:$AC21,BM$4)</f>
        <v>0</v>
      </c>
      <c r="BN21" s="159">
        <f>COUNTIF($C21:$AC21,BN$4)</f>
        <v>0</v>
      </c>
      <c r="BO21" s="159">
        <f>COUNTIF($C21:$AC21,BO$4)</f>
        <v>6</v>
      </c>
      <c r="BP21" s="160"/>
    </row>
    <row r="22" ht="19.5" customHeight="1" spans="1:68">
      <c r="A22" s="19"/>
      <c r="B22" s="92" t="s">
        <v>814</v>
      </c>
      <c r="C22" s="155" t="s">
        <v>56</v>
      </c>
      <c r="D22" s="155"/>
      <c r="E22" s="155"/>
      <c r="F22" s="155" t="s">
        <v>42</v>
      </c>
      <c r="G22" s="155" t="s">
        <v>944</v>
      </c>
      <c r="H22" s="155" t="s">
        <v>954</v>
      </c>
      <c r="J22" s="186" t="s">
        <v>56</v>
      </c>
      <c r="K22" s="155" t="s">
        <v>62</v>
      </c>
      <c r="L22" s="155"/>
      <c r="M22" s="155" t="s">
        <v>56</v>
      </c>
      <c r="N22" s="155" t="s">
        <v>56</v>
      </c>
      <c r="O22" s="155" t="s">
        <v>955</v>
      </c>
      <c r="P22" s="155" t="s">
        <v>56</v>
      </c>
      <c r="Q22" s="155" t="s">
        <v>46</v>
      </c>
      <c r="R22" s="155" t="s">
        <v>62</v>
      </c>
      <c r="S22" s="155"/>
      <c r="T22" s="155"/>
      <c r="U22" s="155" t="s">
        <v>956</v>
      </c>
      <c r="V22" s="155" t="s">
        <v>56</v>
      </c>
      <c r="W22" s="155" t="s">
        <v>62</v>
      </c>
      <c r="X22" s="155"/>
      <c r="Y22" s="155"/>
      <c r="Z22" s="155"/>
      <c r="AA22" s="155"/>
      <c r="AB22" s="155"/>
      <c r="AC22" s="155"/>
      <c r="AD22" s="186" t="s">
        <v>47</v>
      </c>
      <c r="AE22" s="186" t="s">
        <v>47</v>
      </c>
      <c r="AF22" s="186" t="s">
        <v>47</v>
      </c>
      <c r="AG22" s="186" t="s">
        <v>47</v>
      </c>
      <c r="AH22" s="157"/>
      <c r="AI22" s="157"/>
      <c r="AJ22" s="157"/>
      <c r="AK22" s="160"/>
      <c r="AL22" s="160"/>
      <c r="AM22" s="160"/>
      <c r="AN22" s="160"/>
      <c r="AO22" s="175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0</v>
      </c>
      <c r="AV22" s="104">
        <f>BF22+BG22+BI22+BD22+BB22+AZ22+BK22</f>
        <v>2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COUNTIF(C22:AC22,"*BRT*")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1</v>
      </c>
      <c r="BE22" s="159">
        <f>BD22*('Setting key Duty'!$I$8+'Setting key Duty'!$I$9+'Setting key Duty'!$I$12)</f>
        <v>0.5625</v>
      </c>
      <c r="BF22" s="159">
        <f>COUNTIF(AH22,"*$N*")</f>
        <v>0</v>
      </c>
      <c r="BG22" s="159">
        <f>COUNTIF(AH22,"*$PM*")</f>
        <v>0</v>
      </c>
      <c r="BH22" s="159">
        <f>BG22*('Setting key Duty'!$I$9)</f>
        <v>0</v>
      </c>
      <c r="BI22" s="159">
        <f>COUNTIF(A22:AH22,"*$AM*")</f>
        <v>1</v>
      </c>
      <c r="BJ22" s="159">
        <f>BI22*('Setting key Duty'!$I$12+'Setting key Duty'!$I$8)</f>
        <v>0.4375</v>
      </c>
      <c r="BK22" s="159">
        <f>COUNTIF(C22:AH22,"*$FC*")</f>
        <v>0</v>
      </c>
      <c r="BL22" s="159">
        <f>BK22*('Setting key Duty'!$J$11+'Setting key Duty'!$I$8)</f>
        <v>0</v>
      </c>
      <c r="BM22" s="159">
        <f>COUNTIF($C22:$AC22,BM$4)</f>
        <v>0</v>
      </c>
      <c r="BN22" s="159">
        <f>COUNTIF($C22:$AC22,BN$4)</f>
        <v>0</v>
      </c>
      <c r="BO22" s="159">
        <f>COUNTIF($C22:$AC22,BO$4)</f>
        <v>0</v>
      </c>
      <c r="BP22" s="160"/>
    </row>
    <row r="23" ht="19.5" customHeight="1" spans="1:68">
      <c r="A23" s="19"/>
      <c r="B23" s="94" t="s">
        <v>797</v>
      </c>
      <c r="C23" s="155"/>
      <c r="D23" s="155" t="s">
        <v>266</v>
      </c>
      <c r="E23" s="155" t="s">
        <v>266</v>
      </c>
      <c r="F23" s="20"/>
      <c r="G23" s="155" t="s">
        <v>62</v>
      </c>
      <c r="H23" s="155" t="s">
        <v>945</v>
      </c>
      <c r="I23" s="20"/>
      <c r="J23" s="155" t="s">
        <v>44</v>
      </c>
      <c r="K23" s="186"/>
      <c r="L23" s="155"/>
      <c r="M23" s="155" t="s">
        <v>48</v>
      </c>
      <c r="N23" s="155" t="s">
        <v>944</v>
      </c>
      <c r="O23" s="20"/>
      <c r="P23" s="155" t="s">
        <v>945</v>
      </c>
      <c r="Q23" s="186"/>
      <c r="R23" s="155" t="s">
        <v>45</v>
      </c>
      <c r="S23" s="155"/>
      <c r="T23" s="155"/>
      <c r="U23" s="155" t="s">
        <v>45</v>
      </c>
      <c r="V23" s="155"/>
      <c r="W23" s="155" t="s">
        <v>46</v>
      </c>
      <c r="X23" s="186" t="s">
        <v>48</v>
      </c>
      <c r="Y23" s="186"/>
      <c r="Z23" s="155"/>
      <c r="AA23" s="155"/>
      <c r="AB23" s="155" t="s">
        <v>47</v>
      </c>
      <c r="AC23" s="155" t="s">
        <v>47</v>
      </c>
      <c r="AD23" s="155" t="s">
        <v>47</v>
      </c>
      <c r="AE23" s="155" t="s">
        <v>47</v>
      </c>
      <c r="AF23" s="155" t="s">
        <v>47</v>
      </c>
      <c r="AG23" s="155" t="s">
        <v>45</v>
      </c>
      <c r="AH23" s="157">
        <f>COUNTIF($D23:$AE23,AH$4)</f>
        <v>2</v>
      </c>
      <c r="AI23" s="158">
        <f>COUNTIF($D23:$AE23,AI$4)</f>
        <v>1</v>
      </c>
      <c r="AJ23" s="157">
        <f>COUNTIF($D23:$AE23,AJ$4)</f>
        <v>2</v>
      </c>
      <c r="AK23" s="159">
        <f>COUNTIF($D23:$AE23,AK$4)</f>
        <v>0</v>
      </c>
      <c r="AL23" s="159">
        <f>COUNTIF($D23:$AE23,AL$4)</f>
        <v>0</v>
      </c>
      <c r="AM23" s="159">
        <f>COUNTIF($D23:$AE23,AM$4)</f>
        <v>1</v>
      </c>
      <c r="AN23" s="159">
        <f>COUNTIF($D23:$AE23,AN$4)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6</v>
      </c>
      <c r="AV23" s="104">
        <f>BF23+BG23+BI23+BD23+BB23+AZ23+BK23</f>
        <v>0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COUNTIF(C23:AC23,"*BRT*")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COUNTIF(AH23,"*$N*")</f>
        <v>0</v>
      </c>
      <c r="BG23" s="159">
        <f>COUNTIF(AH23,"*$PM*")</f>
        <v>0</v>
      </c>
      <c r="BH23" s="159">
        <f>BG23*('Setting key Duty'!$I$9)</f>
        <v>0</v>
      </c>
      <c r="BI23" s="159">
        <f>COUNTIF(A23:AH23,"*$AM*")</f>
        <v>0</v>
      </c>
      <c r="BJ23" s="159">
        <f>BI23*('Setting key Duty'!$I$12+'Setting key Duty'!$I$8)</f>
        <v>0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COUNTIF($C23:$AC23,BM$4)</f>
        <v>0</v>
      </c>
      <c r="BN23" s="159">
        <f>COUNTIF($C23:$AC23,BN$4)</f>
        <v>0</v>
      </c>
      <c r="BO23" s="159">
        <f>COUNTIF($C23:$AC23,BO$4)</f>
        <v>2</v>
      </c>
      <c r="BP23" s="160"/>
    </row>
    <row r="24" ht="19.5" customHeight="1" spans="1:68">
      <c r="A24" s="19"/>
      <c r="B24" s="14" t="s">
        <v>578</v>
      </c>
      <c r="C24" s="155"/>
      <c r="D24" s="155" t="s">
        <v>266</v>
      </c>
      <c r="E24" s="155" t="s">
        <v>266</v>
      </c>
      <c r="F24" s="155" t="s">
        <v>47</v>
      </c>
      <c r="G24" s="155" t="s">
        <v>944</v>
      </c>
      <c r="H24" s="155" t="s">
        <v>375</v>
      </c>
      <c r="I24" s="155" t="s">
        <v>375</v>
      </c>
      <c r="J24" s="155" t="s">
        <v>375</v>
      </c>
      <c r="K24" s="155" t="s">
        <v>375</v>
      </c>
      <c r="L24" s="155" t="s">
        <v>375</v>
      </c>
      <c r="M24" s="155" t="s">
        <v>375</v>
      </c>
      <c r="N24" s="155" t="s">
        <v>375</v>
      </c>
      <c r="O24" s="155" t="s">
        <v>375</v>
      </c>
      <c r="P24" s="155" t="s">
        <v>47</v>
      </c>
      <c r="Q24" s="155" t="s">
        <v>46</v>
      </c>
      <c r="R24" s="186"/>
      <c r="S24" s="186"/>
      <c r="T24" s="155" t="s">
        <v>53</v>
      </c>
      <c r="U24" s="155" t="s">
        <v>53</v>
      </c>
      <c r="V24" s="155" t="s">
        <v>53</v>
      </c>
      <c r="W24" s="155" t="s">
        <v>53</v>
      </c>
      <c r="X24" s="155" t="s">
        <v>53</v>
      </c>
      <c r="Y24" s="155" t="s">
        <v>53</v>
      </c>
      <c r="Z24" s="155" t="s">
        <v>53</v>
      </c>
      <c r="AA24" s="155" t="s">
        <v>53</v>
      </c>
      <c r="AB24" s="155" t="s">
        <v>47</v>
      </c>
      <c r="AC24" s="155" t="s">
        <v>47</v>
      </c>
      <c r="AD24" s="155"/>
      <c r="AE24" s="155"/>
      <c r="AF24" s="155"/>
      <c r="AG24" s="155"/>
      <c r="AH24" s="157">
        <f>COUNTIF($C24:$AE24,AH$4)</f>
        <v>0</v>
      </c>
      <c r="AI24" s="158">
        <f>COUNTIF($C24:$AE24,AI$4)</f>
        <v>0</v>
      </c>
      <c r="AJ24" s="157">
        <f>COUNTIF($C24:$AE24,AJ$4)</f>
        <v>0</v>
      </c>
      <c r="AK24" s="159">
        <f>COUNTIF($C24:$AE24,AK$4)</f>
        <v>0</v>
      </c>
      <c r="AL24" s="159">
        <f>COUNTIF($C24:$AE24,AL$4)</f>
        <v>0</v>
      </c>
      <c r="AM24" s="159">
        <f>COUNTIF($C24:$AE24,AM$4)</f>
        <v>0</v>
      </c>
      <c r="AN24" s="159">
        <f>COUNTIF($C24:$AE24,AN$4)</f>
        <v>0</v>
      </c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0</v>
      </c>
      <c r="AV24" s="104">
        <f>BF24+BG24+BI24+BD24+BB24+AZ24+BK24</f>
        <v>0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COUNTIF(C24:AC24,"*BRT*")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COUNTIF(AH24,"*$N*")</f>
        <v>0</v>
      </c>
      <c r="BG24" s="159">
        <f>COUNTIF(AH24,"*$PM*")</f>
        <v>0</v>
      </c>
      <c r="BH24" s="159">
        <f>BG24*('Setting key Duty'!$I$9)</f>
        <v>0</v>
      </c>
      <c r="BI24" s="159">
        <f>COUNTIF(A24:AH24,"*$AM*")</f>
        <v>0</v>
      </c>
      <c r="BJ24" s="159">
        <f>BI24*('Setting key Duty'!$I$12+'Setting key Duty'!$I$8)</f>
        <v>0</v>
      </c>
      <c r="BK24" s="159">
        <f>COUNTIF(C24:AH24,"*$FC*")</f>
        <v>0</v>
      </c>
      <c r="BL24" s="159">
        <f>BK24*('Setting key Duty'!$J$11+'Setting key Duty'!$I$8)</f>
        <v>0</v>
      </c>
      <c r="BM24" s="159">
        <f>COUNTIF($C24:$AC24,BM$4)</f>
        <v>0</v>
      </c>
      <c r="BN24" s="159">
        <f>COUNTIF($C24:$AC24,BN$4)</f>
        <v>0</v>
      </c>
      <c r="BO24" s="159">
        <f>COUNTIF($C24:$AC24,BO$4)</f>
        <v>4</v>
      </c>
      <c r="BP24" s="160"/>
    </row>
    <row r="25" ht="19.5" customHeight="1" spans="1:68">
      <c r="A25" s="19"/>
      <c r="B25" s="92" t="s">
        <v>811</v>
      </c>
      <c r="C25" s="155"/>
      <c r="D25" s="155" t="s">
        <v>62</v>
      </c>
      <c r="E25" s="155"/>
      <c r="F25" s="155" t="s">
        <v>62</v>
      </c>
      <c r="G25" s="155" t="s">
        <v>944</v>
      </c>
      <c r="H25" s="155" t="s">
        <v>47</v>
      </c>
      <c r="I25" s="155" t="s">
        <v>47</v>
      </c>
      <c r="J25" s="155" t="s">
        <v>47</v>
      </c>
      <c r="K25" s="155" t="s">
        <v>47</v>
      </c>
      <c r="L25" s="155" t="s">
        <v>47</v>
      </c>
      <c r="M25" s="186" t="s">
        <v>47</v>
      </c>
      <c r="N25" s="186" t="s">
        <v>47</v>
      </c>
      <c r="O25" s="186" t="s">
        <v>47</v>
      </c>
      <c r="P25" s="186" t="s">
        <v>47</v>
      </c>
      <c r="Q25" s="155" t="s">
        <v>46</v>
      </c>
      <c r="R25" s="186"/>
      <c r="S25" s="20"/>
      <c r="T25" s="155" t="s">
        <v>62</v>
      </c>
      <c r="U25" s="20"/>
      <c r="V25" s="155" t="s">
        <v>803</v>
      </c>
      <c r="W25" s="155" t="s">
        <v>56</v>
      </c>
      <c r="X25" s="155" t="s">
        <v>62</v>
      </c>
      <c r="Y25" s="155"/>
      <c r="Z25" s="155" t="s">
        <v>62</v>
      </c>
      <c r="AA25" s="155"/>
      <c r="AB25" s="155" t="s">
        <v>56</v>
      </c>
      <c r="AC25" s="155" t="s">
        <v>946</v>
      </c>
      <c r="AD25" s="155" t="s">
        <v>62</v>
      </c>
      <c r="AE25" s="155"/>
      <c r="AF25" s="155" t="s">
        <v>62</v>
      </c>
      <c r="AG25" s="20"/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2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COUNTIF(C25:AC25,"*BRT*")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COUNTIF(AH25,"*$N*")</f>
        <v>0</v>
      </c>
      <c r="BG25" s="159">
        <f>COUNTIF(AH25,"*$PM*")</f>
        <v>0</v>
      </c>
      <c r="BH25" s="159">
        <f>BG25*('Setting key Duty'!$I$9)</f>
        <v>0</v>
      </c>
      <c r="BI25" s="159">
        <f>COUNTIF(A25:AH25,"*$AM*")</f>
        <v>2</v>
      </c>
      <c r="BJ25" s="159">
        <f>BI25*('Setting key Duty'!$I$12+'Setting key Duty'!$I$8)</f>
        <v>0.875</v>
      </c>
      <c r="BK25" s="159">
        <f>COUNTIF(C25:AH25,"*$FC*")</f>
        <v>0</v>
      </c>
      <c r="BL25" s="159">
        <f>BK25*('Setting key Duty'!$J$11+'Setting key Duty'!$I$8)</f>
        <v>0</v>
      </c>
      <c r="BM25" s="159">
        <f>COUNTIF($C25:$AC25,BM$4)</f>
        <v>0</v>
      </c>
      <c r="BN25" s="159">
        <f>COUNTIF($C25:$AC25,BN$4)</f>
        <v>0</v>
      </c>
      <c r="BO25" s="159">
        <f>COUNTIF($C25:$AC25,BO$4)</f>
        <v>9</v>
      </c>
      <c r="BP25" s="160"/>
    </row>
    <row r="26" ht="19.5" customHeight="1" spans="1:68">
      <c r="A26" s="19"/>
      <c r="B26" s="101" t="s">
        <v>798</v>
      </c>
      <c r="C26" s="20"/>
      <c r="D26" s="155" t="s">
        <v>48</v>
      </c>
      <c r="E26" s="155"/>
      <c r="F26" s="20"/>
      <c r="G26" s="542" t="s">
        <v>56</v>
      </c>
      <c r="H26" s="155" t="s">
        <v>945</v>
      </c>
      <c r="I26" s="20"/>
      <c r="J26" s="186"/>
      <c r="K26" s="542" t="s">
        <v>768</v>
      </c>
      <c r="L26" s="542" t="s">
        <v>48</v>
      </c>
      <c r="M26" s="155"/>
      <c r="N26" s="155" t="s">
        <v>944</v>
      </c>
      <c r="O26" s="155"/>
      <c r="P26" s="155" t="s">
        <v>45</v>
      </c>
      <c r="Q26" s="155" t="s">
        <v>46</v>
      </c>
      <c r="R26" s="155"/>
      <c r="S26" s="155"/>
      <c r="T26" s="155" t="s">
        <v>45</v>
      </c>
      <c r="U26" s="155"/>
      <c r="V26" s="20"/>
      <c r="W26" s="155" t="s">
        <v>48</v>
      </c>
      <c r="X26" s="155"/>
      <c r="Y26" s="20"/>
      <c r="Z26" s="20"/>
      <c r="AA26" s="155" t="s">
        <v>44</v>
      </c>
      <c r="AB26" s="155" t="s">
        <v>47</v>
      </c>
      <c r="AC26" s="155" t="s">
        <v>47</v>
      </c>
      <c r="AD26" s="155" t="s">
        <v>47</v>
      </c>
      <c r="AE26" s="155" t="s">
        <v>47</v>
      </c>
      <c r="AF26" s="155"/>
      <c r="AG26" s="186" t="s">
        <v>44</v>
      </c>
      <c r="AH26" s="157">
        <f>COUNTIF($D26:$AE26,AH$4)</f>
        <v>3</v>
      </c>
      <c r="AI26" s="158">
        <f>COUNTIF($D26:$AE26,AI$4)</f>
        <v>1</v>
      </c>
      <c r="AJ26" s="157">
        <f>COUNTIF($D26:$AE26,AJ$4)</f>
        <v>2</v>
      </c>
      <c r="AK26" s="159">
        <f>COUNTIF($D26:$AE26,AK$4)</f>
        <v>0</v>
      </c>
      <c r="AL26" s="159">
        <f>COUNTIF($D26:$AE26,AL$4)</f>
        <v>1</v>
      </c>
      <c r="AM26" s="159">
        <f>COUNTIF($D26:$AE26,AM$4)</f>
        <v>0</v>
      </c>
      <c r="AN26" s="159">
        <f>COUNTIF($D26:$AE26,AN$4)</f>
        <v>0</v>
      </c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6</v>
      </c>
      <c r="AV26" s="104">
        <f>BF26+BG26+BI26+BD26+BB26+AZ26+BK26</f>
        <v>0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COUNTIF(D26:AC26,"*BRT*")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COUNTIF(AF26:AH26,"*$N*")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0</v>
      </c>
      <c r="BJ26" s="159">
        <f>BI26*('Setting key Duty'!$I$12+'Setting key Duty'!$I$8)</f>
        <v>0</v>
      </c>
      <c r="BK26" s="159">
        <f>COUNTIF(D26:AH26,"*$FC*")</f>
        <v>0</v>
      </c>
      <c r="BL26" s="159">
        <f>BK26*('Setting key Duty'!$J$11+'Setting key Duty'!$I$8)</f>
        <v>0</v>
      </c>
      <c r="BM26" s="159">
        <f>COUNTIF($D26:$AE26,BM$4)</f>
        <v>0</v>
      </c>
      <c r="BN26" s="159">
        <f>COUNTIF($D26:$AE26,BN$4)</f>
        <v>0</v>
      </c>
      <c r="BO26" s="159">
        <f>COUNTIF($D26:$AE26,BO$4)</f>
        <v>4</v>
      </c>
      <c r="BP26" s="160"/>
    </row>
    <row r="27" ht="19.5" customHeight="1" spans="1:68">
      <c r="A27" s="19"/>
      <c r="B27" s="94" t="s">
        <v>957</v>
      </c>
      <c r="C27" s="20"/>
      <c r="D27" s="155"/>
      <c r="E27" s="155"/>
      <c r="F27" s="20"/>
      <c r="G27" s="542"/>
      <c r="H27" s="155"/>
      <c r="I27" s="20"/>
      <c r="J27" s="186"/>
      <c r="K27" s="542"/>
      <c r="L27" s="542"/>
      <c r="M27" s="155"/>
      <c r="N27" s="155"/>
      <c r="O27" s="155"/>
      <c r="P27" s="155"/>
      <c r="Q27" s="155"/>
      <c r="R27" s="155"/>
      <c r="S27" s="155"/>
      <c r="T27" s="155"/>
      <c r="U27" s="155"/>
      <c r="V27" s="155"/>
      <c r="W27" s="155"/>
      <c r="X27" s="155"/>
      <c r="Y27" s="20"/>
      <c r="Z27" s="20"/>
      <c r="AA27" s="155"/>
      <c r="AB27" s="155"/>
      <c r="AC27" s="155"/>
      <c r="AD27" s="155">
        <v>1</v>
      </c>
      <c r="AE27" s="155"/>
      <c r="AF27" s="155"/>
      <c r="AG27" s="186"/>
      <c r="AH27" s="157"/>
      <c r="AI27" s="158"/>
      <c r="AJ27" s="157"/>
      <c r="AK27" s="159"/>
      <c r="AL27" s="159"/>
      <c r="AM27" s="159"/>
      <c r="AN27" s="159"/>
      <c r="AO27" s="104"/>
      <c r="AP27" s="159"/>
      <c r="AQ27" s="104"/>
      <c r="AR27" s="104"/>
      <c r="AS27" s="104"/>
      <c r="AT27" s="104"/>
      <c r="AU27" s="104"/>
      <c r="AV27" s="104"/>
      <c r="AW27" s="104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60"/>
    </row>
    <row r="28" ht="19.5" customHeight="1" spans="1:68">
      <c r="A28" s="19"/>
      <c r="B28" s="14" t="s">
        <v>958</v>
      </c>
      <c r="C28" s="20"/>
      <c r="D28" s="155"/>
      <c r="E28" s="155"/>
      <c r="F28" s="20"/>
      <c r="G28" s="542"/>
      <c r="H28" s="155"/>
      <c r="I28" s="20"/>
      <c r="J28" s="186"/>
      <c r="K28" s="542"/>
      <c r="L28" s="542"/>
      <c r="M28" s="155"/>
      <c r="N28" s="155"/>
      <c r="O28" s="155"/>
      <c r="P28" s="155"/>
      <c r="Q28" s="155"/>
      <c r="R28" s="155"/>
      <c r="S28" s="155"/>
      <c r="T28" s="155"/>
      <c r="U28" s="155"/>
      <c r="V28" s="20"/>
      <c r="W28" s="155"/>
      <c r="X28" s="155">
        <v>3</v>
      </c>
      <c r="Y28" s="20"/>
      <c r="Z28" s="20"/>
      <c r="AA28" s="155"/>
      <c r="AB28" s="155"/>
      <c r="AC28" s="155"/>
      <c r="AD28" s="155">
        <v>4</v>
      </c>
      <c r="AE28" s="155"/>
      <c r="AF28" s="155"/>
      <c r="AG28" s="186"/>
      <c r="AH28" s="157"/>
      <c r="AI28" s="158"/>
      <c r="AJ28" s="157"/>
      <c r="AK28" s="159"/>
      <c r="AL28" s="159"/>
      <c r="AM28" s="159"/>
      <c r="AN28" s="159"/>
      <c r="AO28" s="104"/>
      <c r="AP28" s="159"/>
      <c r="AQ28" s="104"/>
      <c r="AR28" s="104"/>
      <c r="AS28" s="104"/>
      <c r="AT28" s="104"/>
      <c r="AU28" s="104"/>
      <c r="AV28" s="104"/>
      <c r="AW28" s="104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60"/>
    </row>
    <row r="29" ht="19.5" customHeight="1" spans="1:68">
      <c r="A29" s="19"/>
      <c r="B29" s="14" t="s">
        <v>959</v>
      </c>
      <c r="C29" s="20"/>
      <c r="D29" s="155"/>
      <c r="E29" s="155"/>
      <c r="F29" s="20"/>
      <c r="G29" s="542"/>
      <c r="H29" s="155"/>
      <c r="I29" s="20"/>
      <c r="J29" s="186"/>
      <c r="K29" s="542"/>
      <c r="L29" s="542"/>
      <c r="M29" s="155"/>
      <c r="N29" s="155"/>
      <c r="O29" s="155"/>
      <c r="P29" s="155"/>
      <c r="Q29" s="155"/>
      <c r="R29" s="155"/>
      <c r="S29" s="155"/>
      <c r="T29" s="155"/>
      <c r="U29" s="155"/>
      <c r="V29" s="155">
        <v>1</v>
      </c>
      <c r="W29" s="155"/>
      <c r="X29" s="155" t="s">
        <v>47</v>
      </c>
      <c r="Y29" s="20"/>
      <c r="Z29" s="20"/>
      <c r="AA29" s="155"/>
      <c r="AB29" s="155"/>
      <c r="AC29" s="155"/>
      <c r="AD29" s="155">
        <v>3</v>
      </c>
      <c r="AE29" s="155"/>
      <c r="AF29" s="155"/>
      <c r="AG29" s="186"/>
      <c r="AH29" s="157"/>
      <c r="AI29" s="158"/>
      <c r="AJ29" s="157"/>
      <c r="AK29" s="159"/>
      <c r="AL29" s="159"/>
      <c r="AM29" s="159"/>
      <c r="AN29" s="159"/>
      <c r="AO29" s="104"/>
      <c r="AP29" s="159"/>
      <c r="AQ29" s="104"/>
      <c r="AR29" s="104"/>
      <c r="AS29" s="104"/>
      <c r="AT29" s="104"/>
      <c r="AU29" s="104"/>
      <c r="AV29" s="104"/>
      <c r="AW29" s="104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60"/>
    </row>
    <row r="30" ht="19.5" customHeight="1" spans="1:68">
      <c r="A30" s="19"/>
      <c r="B30" s="14" t="s">
        <v>960</v>
      </c>
      <c r="C30" s="20"/>
      <c r="D30" s="155"/>
      <c r="E30" s="155"/>
      <c r="F30" s="20"/>
      <c r="G30" s="542"/>
      <c r="H30" s="155"/>
      <c r="I30" s="20"/>
      <c r="J30" s="186"/>
      <c r="K30" s="542"/>
      <c r="L30" s="542"/>
      <c r="M30" s="155"/>
      <c r="N30" s="155"/>
      <c r="O30" s="155"/>
      <c r="P30" s="155"/>
      <c r="Q30" s="155"/>
      <c r="R30" s="155"/>
      <c r="S30" s="155"/>
      <c r="T30" s="155"/>
      <c r="U30" s="155"/>
      <c r="V30" s="155">
        <v>3</v>
      </c>
      <c r="W30" s="155"/>
      <c r="X30" s="155">
        <v>4</v>
      </c>
      <c r="Y30" s="20"/>
      <c r="Z30" s="20"/>
      <c r="AA30" s="155"/>
      <c r="AB30" s="155"/>
      <c r="AE30" s="155" t="s">
        <v>47</v>
      </c>
      <c r="AF30" s="155"/>
      <c r="AG30" s="186"/>
      <c r="AH30" s="157"/>
      <c r="AI30" s="158"/>
      <c r="AJ30" s="157"/>
      <c r="AK30" s="159"/>
      <c r="AL30" s="159"/>
      <c r="AM30" s="159"/>
      <c r="AN30" s="159"/>
      <c r="AO30" s="104"/>
      <c r="AP30" s="159"/>
      <c r="AQ30" s="104"/>
      <c r="AR30" s="104"/>
      <c r="AS30" s="104"/>
      <c r="AT30" s="104"/>
      <c r="AU30" s="104"/>
      <c r="AV30" s="104"/>
      <c r="AW30" s="104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60"/>
    </row>
    <row r="31" ht="19.5" customHeight="1" spans="1:68">
      <c r="A31" s="19"/>
      <c r="B31" s="14" t="s">
        <v>961</v>
      </c>
      <c r="C31" s="20"/>
      <c r="D31" s="155"/>
      <c r="E31" s="155"/>
      <c r="F31" s="20"/>
      <c r="G31" s="542"/>
      <c r="H31" s="155"/>
      <c r="I31" s="20"/>
      <c r="J31" s="186"/>
      <c r="K31" s="542"/>
      <c r="L31" s="542"/>
      <c r="M31" s="155"/>
      <c r="N31" s="155"/>
      <c r="O31" s="155"/>
      <c r="P31" s="155"/>
      <c r="Q31" s="155"/>
      <c r="R31" s="155"/>
      <c r="S31" s="155"/>
      <c r="T31" s="155"/>
      <c r="U31" s="155"/>
      <c r="V31" s="155"/>
      <c r="W31" s="155"/>
      <c r="X31" s="155">
        <v>4</v>
      </c>
      <c r="Y31" s="20"/>
      <c r="Z31" s="20"/>
      <c r="AA31" s="155"/>
      <c r="AB31" s="155"/>
      <c r="AC31" s="155"/>
      <c r="AD31" s="155" t="s">
        <v>47</v>
      </c>
      <c r="AE31" s="155" t="s">
        <v>47</v>
      </c>
      <c r="AF31" s="155"/>
      <c r="AG31" s="186"/>
      <c r="AH31" s="157"/>
      <c r="AI31" s="158"/>
      <c r="AJ31" s="157"/>
      <c r="AK31" s="159"/>
      <c r="AL31" s="159"/>
      <c r="AM31" s="159"/>
      <c r="AN31" s="159"/>
      <c r="AO31" s="104"/>
      <c r="AP31" s="159"/>
      <c r="AQ31" s="104"/>
      <c r="AR31" s="104"/>
      <c r="AS31" s="104"/>
      <c r="AT31" s="104"/>
      <c r="AU31" s="104"/>
      <c r="AV31" s="104"/>
      <c r="AW31" s="104"/>
      <c r="AX31" s="159"/>
      <c r="AY31" s="159"/>
      <c r="AZ31" s="159"/>
      <c r="BA31" s="159"/>
      <c r="BB31" s="159"/>
      <c r="BC31" s="159"/>
      <c r="BD31" s="159"/>
      <c r="BE31" s="159"/>
      <c r="BF31" s="159"/>
      <c r="BG31" s="159"/>
      <c r="BH31" s="159"/>
      <c r="BI31" s="159"/>
      <c r="BJ31" s="159"/>
      <c r="BK31" s="159"/>
      <c r="BL31" s="159"/>
      <c r="BM31" s="159"/>
      <c r="BN31" s="159"/>
      <c r="BO31" s="159"/>
      <c r="BP31" s="160"/>
    </row>
    <row r="32" ht="19.5" customHeight="1" spans="1:68">
      <c r="A32" s="19"/>
      <c r="B32" s="14" t="s">
        <v>962</v>
      </c>
      <c r="D32" s="155"/>
      <c r="E32" s="155"/>
      <c r="G32" s="542"/>
      <c r="H32" s="166"/>
      <c r="J32" s="186"/>
      <c r="K32" s="608"/>
      <c r="L32" s="608"/>
      <c r="M32" s="155"/>
      <c r="N32" s="155"/>
      <c r="O32" s="155"/>
      <c r="P32" s="155"/>
      <c r="Q32" s="155"/>
      <c r="R32" s="155"/>
      <c r="S32" s="155"/>
      <c r="T32" s="155"/>
      <c r="U32" s="155"/>
      <c r="V32" s="155"/>
      <c r="W32" s="155"/>
      <c r="X32" s="155" t="s">
        <v>47</v>
      </c>
      <c r="Y32" s="170"/>
      <c r="AA32" s="155"/>
      <c r="AB32" s="155"/>
      <c r="AC32" s="155"/>
      <c r="AD32" s="155"/>
      <c r="AE32" s="155"/>
      <c r="AF32" s="155"/>
      <c r="AG32" s="186"/>
      <c r="AH32" s="157"/>
      <c r="AI32" s="158"/>
      <c r="AJ32" s="157"/>
      <c r="AK32" s="159"/>
      <c r="AL32" s="159"/>
      <c r="AM32" s="159"/>
      <c r="AN32" s="159"/>
      <c r="AO32" s="104"/>
      <c r="AP32" s="159"/>
      <c r="AQ32" s="104"/>
      <c r="AR32" s="104"/>
      <c r="AS32" s="104"/>
      <c r="AT32" s="104"/>
      <c r="AU32" s="104"/>
      <c r="AV32" s="104"/>
      <c r="AW32" s="104"/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60"/>
    </row>
    <row r="33" ht="19.5" customHeight="1" spans="1:68">
      <c r="A33" s="19"/>
      <c r="B33" s="14"/>
      <c r="C33" s="190"/>
      <c r="D33" s="186"/>
      <c r="E33" s="186"/>
      <c r="F33" s="186"/>
      <c r="G33" s="186"/>
      <c r="H33" s="228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20"/>
      <c r="T33" s="186"/>
      <c r="U33" s="186"/>
      <c r="V33" s="186"/>
      <c r="W33" s="186"/>
      <c r="X33" s="20"/>
      <c r="Y33" s="231"/>
      <c r="Z33" s="186"/>
      <c r="AA33" s="186"/>
      <c r="AB33" s="186"/>
      <c r="AC33" s="186"/>
      <c r="AD33" s="186"/>
      <c r="AE33" s="186"/>
      <c r="AF33" s="186"/>
      <c r="AG33" s="186"/>
      <c r="AH33" s="157">
        <f>COUNTIF($C33:$AG33,AH$4)</f>
        <v>0</v>
      </c>
      <c r="AI33" s="158">
        <f>COUNTIF($C33:$AG33,AI$4)</f>
        <v>0</v>
      </c>
      <c r="AJ33" s="157">
        <f>COUNTIF($C33:$AG33,AJ$4)</f>
        <v>0</v>
      </c>
      <c r="AK33" s="159">
        <f>COUNTIF($C33:$AG33,AK$4)</f>
        <v>0</v>
      </c>
      <c r="AL33" s="159">
        <f>COUNTIF($C33:$AG33,AL$4)</f>
        <v>0</v>
      </c>
      <c r="AM33" s="159">
        <f>COUNTIF($C33:$AG33,AM$4)</f>
        <v>0</v>
      </c>
      <c r="AN33" s="159">
        <f>COUNTIF($C33:$AG33,AN$4)</f>
        <v>0</v>
      </c>
      <c r="AO33" s="104"/>
      <c r="AP33" s="159">
        <f>SUMPRODUCT(--WEEKDAY(C$3:AG$3,2)&lt;6,--((C33:AG33="DM"))+(C33:AG33="CS1")+((C33:AG33="CS2"))+(C33:AG33="SB1")+(C33:AG33="AE")+(C33:AG33="EM"))</f>
        <v>0</v>
      </c>
      <c r="AQ33" s="104"/>
      <c r="AR33" s="104">
        <f>SUMPRODUCT(--WEEKDAY(C$3:AG$3,2)&gt;5,--((C33:AG33="DM"))+(C33:AG33="CS1")+((C33:AG33="CS2"))+(C33:AG33="SB1")+(C33:AG33="AE")+(C33:AG33="EM"))</f>
        <v>0</v>
      </c>
      <c r="AS33" s="104"/>
      <c r="AT33" s="104">
        <f>(AP33-AQ33)/2+(AR33-AS33)</f>
        <v>0</v>
      </c>
      <c r="AU33" s="104">
        <f>AH33+AI33+AJ33+AK33+AM33+AN33</f>
        <v>0</v>
      </c>
      <c r="AV33" s="104">
        <f>BF33+BG33+BI33+BD33+BB33+AZ33+BK33</f>
        <v>0</v>
      </c>
      <c r="AW33" s="104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COUNTIF(C33:AC33,"*BRT*")</f>
        <v>0</v>
      </c>
      <c r="AZ33" s="159">
        <f>COUNTIF(A33:AH33,"*$BTP*")</f>
        <v>0</v>
      </c>
      <c r="BA33" s="159" t="e">
        <f>AZ33*('Setting key Duty'!$I$13+'Setting key Duty'!$I$12+'Setting key Duty'!$I$11)</f>
        <v>#VALUE!</v>
      </c>
      <c r="BB33" s="159">
        <f>COUNTIF(D33:AH33,"*$L*")</f>
        <v>0</v>
      </c>
      <c r="BC33" s="159" t="e">
        <f>BB33*('Setting key Duty'!$I$13+'Setting key Duty'!$I$9)</f>
        <v>#VALUE!</v>
      </c>
      <c r="BD33" s="159">
        <f>COUNTIF(D33:AH33,"*$M*")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COUNTIF(D33:AH33,"*$PM*")</f>
        <v>0</v>
      </c>
      <c r="BH33" s="159">
        <f>BG33*('Setting key Duty'!$I$9)</f>
        <v>0</v>
      </c>
      <c r="BI33" s="159">
        <f>COUNTIF(D33:AH33,"*$AM*")</f>
        <v>0</v>
      </c>
      <c r="BJ33" s="159">
        <f>BI33*('Setting key Duty'!$I$12+'Setting key Duty'!$I$8)</f>
        <v>0</v>
      </c>
      <c r="BK33" s="159">
        <f>COUNTIF(C33:AH33,"*$FC*")</f>
        <v>0</v>
      </c>
      <c r="BL33" s="159">
        <f>BK33*('Setting key Duty'!$J$11+'Setting key Duty'!$I$8)</f>
        <v>0</v>
      </c>
      <c r="BM33" s="159">
        <f>COUNTIF($C33:$AG33,BM$4)</f>
        <v>0</v>
      </c>
      <c r="BN33" s="159">
        <f>COUNTIF($C33:$AG33,BN$4)</f>
        <v>0</v>
      </c>
      <c r="BO33" s="159">
        <f>COUNTIF($C33:$AG33,BO$4)</f>
        <v>0</v>
      </c>
      <c r="BP33" s="160"/>
    </row>
    <row r="34" ht="19.5" customHeight="1" spans="1:68">
      <c r="A34" s="19"/>
      <c r="B34" s="189" t="s">
        <v>228</v>
      </c>
      <c r="C34" s="190"/>
      <c r="D34" s="186"/>
      <c r="E34" s="186"/>
      <c r="F34" s="186"/>
      <c r="G34" s="186"/>
      <c r="H34" s="228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  <c r="AA34" s="186"/>
      <c r="AB34" s="186"/>
      <c r="AC34" s="186"/>
      <c r="AD34" s="186"/>
      <c r="AE34" s="186"/>
      <c r="AF34" s="186"/>
      <c r="AG34" s="186"/>
      <c r="AH34" s="157">
        <f>COUNTIF($C34:$AG34,AH$4)</f>
        <v>0</v>
      </c>
      <c r="AI34" s="158">
        <f>COUNTIF($C34:$AG34,AI$4)</f>
        <v>0</v>
      </c>
      <c r="AJ34" s="157">
        <f>COUNTIF($C34:$AG34,AJ$4)</f>
        <v>0</v>
      </c>
      <c r="AK34" s="191">
        <f>COUNTIF($C34:$AG34,AK$4)</f>
        <v>0</v>
      </c>
      <c r="AL34" s="191">
        <f>COUNTIF($C34:$AG34,AL$4)</f>
        <v>0</v>
      </c>
      <c r="AM34" s="191">
        <f>COUNTIF($C34:$AG34,AM$4)</f>
        <v>0</v>
      </c>
      <c r="AN34" s="191">
        <f>COUNTIF($C34:$AG34,AN$4)</f>
        <v>0</v>
      </c>
      <c r="AO34" s="192"/>
      <c r="AP34" s="159">
        <f>SUMPRODUCT(--WEEKDAY(C$3:AG$3,2)&lt;6,--((C34:AG34="DM"))+(C34:AG34="CS1")+((C34:AG34="CS2"))+(C34:AG34="SB1")+(C34:AG34="AE")+(C34:AG34="EM"))</f>
        <v>0</v>
      </c>
      <c r="AQ34" s="192"/>
      <c r="AR34" s="104">
        <f>SUMPRODUCT(--WEEKDAY(C$3:AG$3,2)&gt;5,--((C34:AG34="DM"))+(C34:AG34="CS1")+((C34:AG34="CS2"))+(C34:AG34="SB1")+(C34:AG34="AE")+(C34:AG34="EM"))</f>
        <v>0</v>
      </c>
      <c r="AS34" s="192"/>
      <c r="AT34" s="192">
        <f>(AP34-AQ34)/2+(AR34-AS34)</f>
        <v>0</v>
      </c>
      <c r="AU34" s="104">
        <f>AH34+AI34+AJ34+AK34+AM34+AN34</f>
        <v>0</v>
      </c>
      <c r="AV34" s="104">
        <f>BF34+BG34+BI34+BD34+BB34+AZ34+BK34</f>
        <v>0</v>
      </c>
      <c r="AW34" s="104" t="e">
        <f>AT34+AX34</f>
        <v>#VALUE!</v>
      </c>
      <c r="AX34" s="159" t="e">
        <f>(BI34*('Setting key Duty'!$I$8+'Setting key Duty'!$I$12))+(BG34*'Setting key Duty'!$I$9)+(BB34*('Setting key Duty'!$I$13+'Setting key Duty'!$I$9))+(AZ34*('Setting key Duty'!$I$13+'Setting key Duty'!$I$12+'Setting key Duty'!$I$11))+(BD34*('Setting key Duty'!$I$8+'Setting key Duty'!$I$9+'Setting key Duty'!$I$12))</f>
        <v>#VALUE!</v>
      </c>
      <c r="AY34" s="159">
        <f>COUNTIF(C34:AG34,"*BRT*")</f>
        <v>0</v>
      </c>
      <c r="AZ34" s="159">
        <f>COUNTIF(D34:AH34,"*$BTP*")</f>
        <v>0</v>
      </c>
      <c r="BA34" s="159" t="e">
        <f>AZ34*('Setting key Duty'!$I$13+'Setting key Duty'!$I$12+'Setting key Duty'!$I$11)</f>
        <v>#VALUE!</v>
      </c>
      <c r="BB34" s="159">
        <f>COUNTIF(D34:AH34,"*$L*")</f>
        <v>0</v>
      </c>
      <c r="BC34" s="159" t="e">
        <f>BB34*('Setting key Duty'!$I$13+'Setting key Duty'!$I$9)</f>
        <v>#VALUE!</v>
      </c>
      <c r="BD34" s="159">
        <f>COUNTIF(D34:AH34,"*$M*")</f>
        <v>0</v>
      </c>
      <c r="BE34" s="159">
        <f>BD34*('Setting key Duty'!$I$8+'Setting key Duty'!$I$9+'Setting key Duty'!$I$12)</f>
        <v>0</v>
      </c>
      <c r="BF34" s="159">
        <f>COUNTIF(D34:AH34,"*$N*")</f>
        <v>0</v>
      </c>
      <c r="BG34" s="159">
        <f>COUNTIF(D34:AH34,"*$PM*")</f>
        <v>0</v>
      </c>
      <c r="BH34" s="159">
        <f>BG34*('Setting key Duty'!$I$9)</f>
        <v>0</v>
      </c>
      <c r="BI34" s="159">
        <f>COUNTIF(D34:AH34,"*$AM*")</f>
        <v>0</v>
      </c>
      <c r="BJ34" s="159">
        <f>BI34*('Setting key Duty'!$I$12+'Setting key Duty'!$I$8)</f>
        <v>0</v>
      </c>
      <c r="BK34" s="159">
        <f>COUNTIF(C34:AH34,"*$FC*")</f>
        <v>0</v>
      </c>
      <c r="BL34" s="159">
        <f>BK34*('Setting key Duty'!$J$11+'Setting key Duty'!$I$8)</f>
        <v>0</v>
      </c>
      <c r="BM34" s="191">
        <f>COUNTIF($C34:$AG34,BM$4)</f>
        <v>0</v>
      </c>
      <c r="BN34" s="191">
        <f>COUNTIF($C34:$AG34,BN$4)</f>
        <v>0</v>
      </c>
      <c r="BO34" s="191">
        <f>COUNTIF($C34:$AG34,BO$4)</f>
        <v>0</v>
      </c>
      <c r="BP34" s="193"/>
    </row>
    <row r="35" ht="19.5" customHeight="1" spans="1:68">
      <c r="A35" s="19"/>
      <c r="B35" s="194"/>
      <c r="C35" s="195"/>
      <c r="D35" s="196"/>
      <c r="E35" s="196"/>
      <c r="F35" s="196"/>
      <c r="G35" s="196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7"/>
      <c r="AI35" s="198"/>
      <c r="AJ35" s="197"/>
      <c r="AK35" s="199"/>
      <c r="AL35" s="199"/>
      <c r="AM35" s="199"/>
      <c r="AN35" s="199"/>
      <c r="AO35" s="200"/>
      <c r="AP35" s="200"/>
      <c r="AQ35" s="200"/>
      <c r="AR35" s="200">
        <f>SUMPRODUCT(--WEEKDAY(C$3:AG$3,2)&gt;5,--((C35:AG35="DM"))+(C35:AG35="CS1")+((C35:AG35="CS2"))+(C35:AG35="SB1")+(C35:AG35="AE")+(C35:AG35="EM"))</f>
        <v>0</v>
      </c>
      <c r="AS35" s="200"/>
      <c r="AT35" s="200">
        <f>(AP35-AQ35)/2+(AR35-AS35)</f>
        <v>0</v>
      </c>
      <c r="AU35" s="200"/>
      <c r="AV35" s="200"/>
      <c r="AW35" s="200"/>
      <c r="AX35" s="199"/>
      <c r="AY35" s="199"/>
      <c r="AZ35" s="199"/>
      <c r="BA35" s="199"/>
      <c r="BB35" s="199"/>
      <c r="BC35" s="199"/>
      <c r="BD35" s="199"/>
      <c r="BE35" s="199"/>
      <c r="BF35" s="199"/>
      <c r="BG35" s="199"/>
      <c r="BH35" s="199"/>
      <c r="BI35" s="199"/>
      <c r="BJ35" s="199"/>
      <c r="BK35" s="199"/>
      <c r="BL35" s="199"/>
      <c r="BM35" s="199"/>
      <c r="BN35" s="199"/>
      <c r="BO35" s="199"/>
      <c r="BP35" s="201"/>
    </row>
    <row r="36" ht="19.5" customHeight="1" spans="1:68">
      <c r="A36" s="19"/>
      <c r="B36" s="202" t="s">
        <v>48</v>
      </c>
      <c r="C36" s="203" t="str">
        <f>VLOOKUP("DM",C4:C34,1,FALSE)</f>
        <v>DM</v>
      </c>
      <c r="D36" s="203" t="str">
        <f>VLOOKUP("DM",D4:D34,1,FALSE)</f>
        <v>DM</v>
      </c>
      <c r="E36" s="203" t="str">
        <f>VLOOKUP("DM",E4:E34,1,FALSE)</f>
        <v>DM</v>
      </c>
      <c r="F36" s="203" t="str">
        <f>VLOOKUP("DM",F4:F34,1,FALSE)</f>
        <v>DM</v>
      </c>
      <c r="G36" s="203" t="str">
        <f>VLOOKUP("DM",G4:G34,1,FALSE)</f>
        <v>DM</v>
      </c>
      <c r="H36" s="203" t="str">
        <f>VLOOKUP("DM",H4:H34,1,FALSE)</f>
        <v>DM</v>
      </c>
      <c r="I36" s="203" t="str">
        <f>VLOOKUP("DM",I4:I34,1,FALSE)</f>
        <v>DM</v>
      </c>
      <c r="J36" s="203" t="str">
        <f>VLOOKUP("DM",J4:J34,1,FALSE)</f>
        <v>DM</v>
      </c>
      <c r="K36" s="203" t="str">
        <f>VLOOKUP("DM",K4:K34,1,FALSE)</f>
        <v>DM</v>
      </c>
      <c r="L36" s="203" t="str">
        <f>VLOOKUP("DM",L4:L34,1,FALSE)</f>
        <v>DM</v>
      </c>
      <c r="M36" s="203" t="str">
        <f>VLOOKUP("DM",M4:M34,1,FALSE)</f>
        <v>DM</v>
      </c>
      <c r="N36" s="203" t="str">
        <f>VLOOKUP("DM",N4:N34,1,FALSE)</f>
        <v>DM</v>
      </c>
      <c r="O36" s="203" t="str">
        <f>VLOOKUP("DM",O4:O34,1,FALSE)</f>
        <v>DM</v>
      </c>
      <c r="P36" s="203" t="str">
        <f>VLOOKUP("DM",P4:P34,1,FALSE)</f>
        <v>DM</v>
      </c>
      <c r="Q36" s="203" t="str">
        <f>VLOOKUP("DM",Q4:Q34,1,FALSE)</f>
        <v>DM</v>
      </c>
      <c r="R36" s="203" t="str">
        <f>VLOOKUP("DM",R4:R34,1,FALSE)</f>
        <v>DM</v>
      </c>
      <c r="S36" s="203" t="str">
        <f>VLOOKUP("DM",S4:S34,1,FALSE)</f>
        <v>DM</v>
      </c>
      <c r="T36" s="203" t="str">
        <f>VLOOKUP("DM",T4:T34,1,FALSE)</f>
        <v>DM</v>
      </c>
      <c r="U36" s="203" t="str">
        <f>VLOOKUP("DM",U4:U34,1,FALSE)</f>
        <v>DM</v>
      </c>
      <c r="V36" s="203" t="str">
        <f>VLOOKUP("DM",V4:V34,1,FALSE)</f>
        <v>DM</v>
      </c>
      <c r="W36" s="203" t="str">
        <f>VLOOKUP("DM",W4:W34,1,FALSE)</f>
        <v>DM</v>
      </c>
      <c r="X36" s="203" t="str">
        <f>VLOOKUP("DM",X4:X34,1,FALSE)</f>
        <v>DM</v>
      </c>
      <c r="Y36" s="203" t="str">
        <f>VLOOKUP("DM",Y4:Y34,1,FALSE)</f>
        <v>DM</v>
      </c>
      <c r="Z36" s="203" t="str">
        <f>VLOOKUP("DM",Z4:Z34,1,FALSE)</f>
        <v>DM</v>
      </c>
      <c r="AA36" s="203" t="str">
        <f>VLOOKUP("DM",AA4:AA34,1,FALSE)</f>
        <v>DM</v>
      </c>
      <c r="AB36" s="203" t="str">
        <f>VLOOKUP("DM",AB4:AB34,1,FALSE)</f>
        <v>DM</v>
      </c>
      <c r="AC36" s="203" t="str">
        <f>VLOOKUP("DM",AC4:AC34,1,FALSE)</f>
        <v>DM</v>
      </c>
      <c r="AD36" s="203" t="str">
        <f>VLOOKUP("DM",AD4:AD34,1,FALSE)</f>
        <v>DM</v>
      </c>
      <c r="AE36" s="203" t="str">
        <f>VLOOKUP("DM",AE4:AE34,1,FALSE)</f>
        <v>DM</v>
      </c>
      <c r="AF36" s="203" t="str">
        <f>VLOOKUP("DM",AF4:AF34,1,FALSE)</f>
        <v>DM</v>
      </c>
      <c r="AG36" s="203" t="str">
        <f>VLOOKUP("DM",AG4:AG34,1,FALSE)</f>
        <v>DM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 t="e">
        <f>LTE()</f>
        <v>#NAME?</v>
      </c>
      <c r="B37" s="204" t="s">
        <v>44</v>
      </c>
      <c r="C37" s="203" t="str">
        <f>VLOOKUP("CS1",C5:C34,1,FALSE)</f>
        <v>CS1</v>
      </c>
      <c r="D37" s="203" t="str">
        <f>VLOOKUP("CS1",D5:D34,1,FALSE)</f>
        <v>CS1</v>
      </c>
      <c r="E37" s="203" t="str">
        <f>VLOOKUP("CS1",E6:E34,1,FALSE)</f>
        <v>CS1</v>
      </c>
      <c r="F37" s="203" t="str">
        <f>VLOOKUP("CS1",F5:F34,1,FALSE)</f>
        <v>CS1</v>
      </c>
      <c r="G37" s="203" t="str">
        <f>VLOOKUP("CS1",G6:G34,1,FALSE)</f>
        <v>CS1</v>
      </c>
      <c r="H37" s="203" t="e">
        <f>VLOOKUP("CS1",H5:H34,1,FALSE)</f>
        <v>#N/A</v>
      </c>
      <c r="I37" s="203" t="str">
        <f>VLOOKUP("CS1",I5:I34,1,FALSE)</f>
        <v>CS1</v>
      </c>
      <c r="J37" s="203" t="str">
        <f>VLOOKUP("CS1",J4:J34,1,FALSE)</f>
        <v>CS1</v>
      </c>
      <c r="K37" s="203" t="str">
        <f>VLOOKUP("CS1",K6:K34,1,FALSE)</f>
        <v>CS1</v>
      </c>
      <c r="L37" s="203" t="str">
        <f>VLOOKUP("CS1",L5:L34,1,FALSE)</f>
        <v>CS1</v>
      </c>
      <c r="M37" s="203" t="str">
        <f>VLOOKUP("CS1",M5:M34,1,FALSE)</f>
        <v>CS1</v>
      </c>
      <c r="N37" s="203" t="str">
        <f>VLOOKUP("CS1",N6:N34,1,FALSE)</f>
        <v>CS1</v>
      </c>
      <c r="O37" s="203" t="str">
        <f>VLOOKUP("CS1",O5:O34,1,FALSE)</f>
        <v>CS1</v>
      </c>
      <c r="P37" s="203" t="str">
        <f>VLOOKUP("CS1",P6:P34,1,FALSE)</f>
        <v>CS1</v>
      </c>
      <c r="Q37" s="203" t="str">
        <f>VLOOKUP("CS1",Q5:Q34,1,FALSE)</f>
        <v>CS1</v>
      </c>
      <c r="R37" s="203" t="str">
        <f>VLOOKUP("CS1",R5:R34,1,FALSE)</f>
        <v>CS1</v>
      </c>
      <c r="S37" s="203" t="str">
        <f>VLOOKUP("CS1",S5:S34,1,FALSE)</f>
        <v>CS1</v>
      </c>
      <c r="T37" s="203" t="str">
        <f>VLOOKUP("CS1",T6:T34,1,FALSE)</f>
        <v>CS1</v>
      </c>
      <c r="U37" s="203" t="str">
        <f>VLOOKUP("CS1",U7:U34,1,FALSE)</f>
        <v>CS1</v>
      </c>
      <c r="V37" s="203" t="str">
        <f>VLOOKUP("CS1",V6:V34,1,FALSE)</f>
        <v>CS1</v>
      </c>
      <c r="W37" s="203" t="str">
        <f>VLOOKUP("CS1",W5:W34,1,FALSE)</f>
        <v>CS1</v>
      </c>
      <c r="X37" s="203" t="str">
        <f>VLOOKUP("CS1",X5:X34,1,FALSE)</f>
        <v>CS1</v>
      </c>
      <c r="Y37" s="203" t="str">
        <f>VLOOKUP("CS1",Y5:Y34,1,FALSE)</f>
        <v>CS1</v>
      </c>
      <c r="Z37" s="203" t="str">
        <f>VLOOKUP("CS1",Z5:Z34,1,FALSE)</f>
        <v>CS1</v>
      </c>
      <c r="AA37" s="203" t="str">
        <f>VLOOKUP("CS1",AA6:AA34,1,FALSE)</f>
        <v>CS1</v>
      </c>
      <c r="AB37" s="203" t="str">
        <f>VLOOKUP("CS1",AB5:AB34,1,FALSE)</f>
        <v>CS1</v>
      </c>
      <c r="AC37" s="203" t="str">
        <f>VLOOKUP("CS1",AC5:AC34,1,FALSE)</f>
        <v>CS1</v>
      </c>
      <c r="AD37" s="203" t="str">
        <f>VLOOKUP("CS1",AD6:AD34,1,FALSE)</f>
        <v>CS1</v>
      </c>
      <c r="AE37" s="203" t="str">
        <f>VLOOKUP("CS1",AE6:AE34,1,FALSE)</f>
        <v>CS1</v>
      </c>
      <c r="AF37" s="203" t="str">
        <f>VLOOKUP("CS1",AF5:AF34,1,FALSE)</f>
        <v>CS1</v>
      </c>
      <c r="AG37" s="203" t="str">
        <f>VLOOKUP("CS1",AG5:AG34,1,FALSE)</f>
        <v>CS1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5" t="s">
        <v>45</v>
      </c>
      <c r="C38" s="203" t="str">
        <f>VLOOKUP("CS2",C5:C34,1,FALSE)</f>
        <v>CS2</v>
      </c>
      <c r="D38" s="203" t="str">
        <f>VLOOKUP("CS2",D5:D34,1,FALSE)</f>
        <v>CS2</v>
      </c>
      <c r="E38" s="203" t="str">
        <f>VLOOKUP("CS2",E6:E34,1,FALSE)</f>
        <v>CS2</v>
      </c>
      <c r="F38" s="203" t="str">
        <f>VLOOKUP("CS2",F5:F34,1,FALSE)</f>
        <v>CS2</v>
      </c>
      <c r="G38" s="203" t="str">
        <f>VLOOKUP("CS2",G5:G34,1,FALSE)</f>
        <v>CS2</v>
      </c>
      <c r="H38" s="203" t="str">
        <f>VLOOKUP("CS2",H5:H34,1,FALSE)</f>
        <v>CS2</v>
      </c>
      <c r="I38" s="203" t="str">
        <f>VLOOKUP("CS2",I5:I34,1,FALSE)</f>
        <v>CS2</v>
      </c>
      <c r="J38" s="203" t="str">
        <f>VLOOKUP("CS2",J4:J34,1,FALSE)</f>
        <v>CS2</v>
      </c>
      <c r="K38" s="203" t="str">
        <f>VLOOKUP("CS2",K6:K34,1,FALSE)</f>
        <v>CS2</v>
      </c>
      <c r="L38" s="203" t="str">
        <f>VLOOKUP("CS2",L7:L34,1,FALSE)</f>
        <v>CS2</v>
      </c>
      <c r="M38" s="203" t="str">
        <f>VLOOKUP("CS2",M5:M34,1,FALSE)</f>
        <v>CS2</v>
      </c>
      <c r="N38" s="203" t="str">
        <f>VLOOKUP("CS2",N6:N34,1,FALSE)</f>
        <v>CS2</v>
      </c>
      <c r="O38" s="203" t="str">
        <f>VLOOKUP("CS2",O8:O34,1,FALSE)</f>
        <v>CS2</v>
      </c>
      <c r="P38" s="203" t="str">
        <f>VLOOKUP("CS2",P5:P34,1,FALSE)</f>
        <v>CS2</v>
      </c>
      <c r="Q38" s="203" t="str">
        <f>VLOOKUP("CS2",Q5:Q34,1,FALSE)</f>
        <v>CS2</v>
      </c>
      <c r="R38" s="203" t="str">
        <f>VLOOKUP("CS2",R5:R34,1,FALSE)</f>
        <v>CS2</v>
      </c>
      <c r="S38" s="203" t="str">
        <f>VLOOKUP("CS2",S6:S34,1,FALSE)</f>
        <v>CS2</v>
      </c>
      <c r="T38" s="203" t="str">
        <f>VLOOKUP("CS2",T6:T34,1,FALSE)</f>
        <v>CS2</v>
      </c>
      <c r="U38" s="203" t="str">
        <f>VLOOKUP("CS2",U7:U34,1,FALSE)</f>
        <v>CS2</v>
      </c>
      <c r="V38" s="203" t="str">
        <f>VLOOKUP("CS2",V6:V34,1,FALSE)</f>
        <v>CS2</v>
      </c>
      <c r="W38" s="203" t="str">
        <f>VLOOKUP("CS2",W5:W34,1,FALSE)</f>
        <v>CS2</v>
      </c>
      <c r="X38" s="203" t="str">
        <f>VLOOKUP("CS2",X5:X34,1,FALSE)</f>
        <v>CS2</v>
      </c>
      <c r="Y38" s="203" t="str">
        <f>VLOOKUP("CS2",Y5:Y34,1,FALSE)</f>
        <v>CS2</v>
      </c>
      <c r="Z38" s="203" t="str">
        <f>VLOOKUP("CS2",Z5:Z34,1,FALSE)</f>
        <v>CS2</v>
      </c>
      <c r="AA38" s="203" t="str">
        <f>VLOOKUP("CS2",AA6:AA34,1,FALSE)</f>
        <v>CS2</v>
      </c>
      <c r="AB38" s="203" t="str">
        <f>VLOOKUP("CS2",AB6:AB34,1,FALSE)</f>
        <v>CS2</v>
      </c>
      <c r="AC38" s="203" t="str">
        <f>VLOOKUP("CS2",AC6:AC34,1,FALSE)</f>
        <v>CS2</v>
      </c>
      <c r="AD38" s="203" t="str">
        <f>VLOOKUP("CS2",AD6:AD34,1,FALSE)</f>
        <v>CS2</v>
      </c>
      <c r="AE38" s="203" t="str">
        <f>VLOOKUP("CS2",AE6:AE34,1,FALSE)</f>
        <v>CS2</v>
      </c>
      <c r="AF38" s="203" t="str">
        <f>VLOOKUP("CS2",AF5:AF34,1,FALSE)</f>
        <v>CS2</v>
      </c>
      <c r="AG38" s="203" t="str">
        <f>VLOOKUP("CS2",AG5:AG34,1,FALSE)</f>
        <v>CS2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  <row r="39" ht="19.5" customHeight="1" spans="1:68">
      <c r="A39" s="19"/>
      <c r="B39" s="206" t="s">
        <v>50</v>
      </c>
      <c r="C39" s="203" t="e">
        <f>VLOOKUP("SB1",C5:C34,1,FALSE)</f>
        <v>#N/A</v>
      </c>
      <c r="D39" s="203" t="e">
        <f>VLOOKUP("SB1",D5:D34,1,FALSE)</f>
        <v>#N/A</v>
      </c>
      <c r="E39" s="203" t="e">
        <f>VLOOKUP("SB1",E6:E34,1,FALSE)</f>
        <v>#N/A</v>
      </c>
      <c r="F39" s="203" t="e">
        <f>VLOOKUP("SB1",F5:F34,1,FALSE)</f>
        <v>#N/A</v>
      </c>
      <c r="G39" s="203" t="e">
        <f>VLOOKUP("SB1",G5:G34,1,FALSE)</f>
        <v>#N/A</v>
      </c>
      <c r="H39" s="203" t="e">
        <f>VLOOKUP("SB1",H5:H34,1,FALSE)</f>
        <v>#N/A</v>
      </c>
      <c r="I39" s="203" t="e">
        <f>VLOOKUP("SB1",I5:I34,1,FALSE)</f>
        <v>#N/A</v>
      </c>
      <c r="J39" s="203" t="e">
        <f>VLOOKUP("SB1",J4:J34,1,FALSE)</f>
        <v>#N/A</v>
      </c>
      <c r="K39" s="203" t="e">
        <f>VLOOKUP("SB1",K6:K34,1,FALSE)</f>
        <v>#N/A</v>
      </c>
      <c r="L39" s="203" t="e">
        <f>VLOOKUP("SB1",L7:L34,1,FALSE)</f>
        <v>#N/A</v>
      </c>
      <c r="M39" s="203" t="e">
        <f>VLOOKUP("SB1",M5:M34,1,FALSE)</f>
        <v>#N/A</v>
      </c>
      <c r="N39" s="203" t="e">
        <f>VLOOKUP("SB1",N5:N34,1,FALSE)</f>
        <v>#N/A</v>
      </c>
      <c r="O39" s="203" t="e">
        <f>VLOOKUP("SB1",O5:O34,1,FALSE)</f>
        <v>#N/A</v>
      </c>
      <c r="P39" s="203" t="e">
        <f>VLOOKUP("SB1",P5:P34,1,FALSE)</f>
        <v>#N/A</v>
      </c>
      <c r="Q39" s="203" t="e">
        <f>VLOOKUP("SB1",Q5:Q34,1,FALSE)</f>
        <v>#N/A</v>
      </c>
      <c r="R39" s="203" t="e">
        <f>VLOOKUP("SB1",R5:R34,1,FALSE)</f>
        <v>#N/A</v>
      </c>
      <c r="S39" s="203" t="e">
        <f>VLOOKUP("SB1",S6:S34,1,FALSE)</f>
        <v>#N/A</v>
      </c>
      <c r="T39" s="203" t="e">
        <f>VLOOKUP("SB1",T5:T34,1,FALSE)</f>
        <v>#N/A</v>
      </c>
      <c r="U39" s="203" t="e">
        <f>VLOOKUP("SB1",U7:U34,1,FALSE)</f>
        <v>#N/A</v>
      </c>
      <c r="V39" s="203" t="e">
        <f>VLOOKUP("SB1",V6:V34,1,FALSE)</f>
        <v>#N/A</v>
      </c>
      <c r="W39" s="203" t="e">
        <f>VLOOKUP("SB1",W5:W34,1,FALSE)</f>
        <v>#N/A</v>
      </c>
      <c r="X39" s="203" t="e">
        <f>VLOOKUP("SB1",X5:X34,1,FALSE)</f>
        <v>#N/A</v>
      </c>
      <c r="Y39" s="203" t="e">
        <f>VLOOKUP("SB1",Y5:Y34,1,FALSE)</f>
        <v>#N/A</v>
      </c>
      <c r="Z39" s="203" t="e">
        <f>VLOOKUP("SB1",Z5:Z34,1,FALSE)</f>
        <v>#N/A</v>
      </c>
      <c r="AA39" s="203" t="e">
        <f>VLOOKUP("SB1",AA6:AA34,1,FALSE)</f>
        <v>#N/A</v>
      </c>
      <c r="AB39" s="203" t="e">
        <f>VLOOKUP("SB1",AB5:AB34,1,FALSE)</f>
        <v>#N/A</v>
      </c>
      <c r="AC39" s="203" t="e">
        <f>VLOOKUP("SB1",AC6:AC34,1,FALSE)</f>
        <v>#N/A</v>
      </c>
      <c r="AD39" s="203" t="e">
        <f>VLOOKUP("SB1",AD6:AD34,1,FALSE)</f>
        <v>#N/A</v>
      </c>
      <c r="AE39" s="203" t="e">
        <f>VLOOKUP("SB1",AE6:AE34,1,FALSE)</f>
        <v>#N/A</v>
      </c>
      <c r="AF39" s="203" t="e">
        <f>VLOOKUP("SB1",AF5:AF34,1,FALSE)</f>
        <v>#N/A</v>
      </c>
      <c r="AG39" s="203" t="e">
        <f>VLOOKUP("SB1",AG5:AG34,1,FALSE)</f>
        <v>#N/A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/>
      <c r="B40" s="207" t="s">
        <v>56</v>
      </c>
      <c r="C40" s="203" t="str">
        <f>VLOOKUP("SB2",C5:C34,1,FALSE)</f>
        <v>SB2</v>
      </c>
      <c r="D40" s="203" t="e">
        <f>VLOOKUP("SB2",D5:D34,1,FALSE)</f>
        <v>#N/A</v>
      </c>
      <c r="E40" s="203" t="e">
        <f>VLOOKUP("SB2",E6:E34,1,FALSE)</f>
        <v>#N/A</v>
      </c>
      <c r="F40" s="203" t="str">
        <f>VLOOKUP("SB2",F5:F34,1,FALSE)</f>
        <v>SB2</v>
      </c>
      <c r="G40" s="203" t="str">
        <f>VLOOKUP("SB2",G6:G34,1,FALSE)</f>
        <v>SB2</v>
      </c>
      <c r="H40" s="203" t="e">
        <f>VLOOKUP("SB2",H5:H34,1,FALSE)</f>
        <v>#N/A</v>
      </c>
      <c r="I40" s="203" t="str">
        <f>VLOOKUP("SB2",I5:I34,1,FALSE)</f>
        <v>SB2</v>
      </c>
      <c r="J40" s="203" t="str">
        <f>VLOOKUP("SB2",J4:J34,1,FALSE)</f>
        <v>SB2</v>
      </c>
      <c r="K40" s="203" t="e">
        <f>VLOOKUP("SB2",K6:K34,1,FALSE)</f>
        <v>#N/A</v>
      </c>
      <c r="L40" s="203" t="e">
        <f>VLOOKUP("SB2",L7:L34,1,FALSE)</f>
        <v>#N/A</v>
      </c>
      <c r="M40" s="203" t="str">
        <f>VLOOKUP("SB2",M5:M34,1,FALSE)</f>
        <v>SB2</v>
      </c>
      <c r="N40" s="203" t="str">
        <f>VLOOKUP("SB2",N6:N34,1,FALSE)</f>
        <v>SB2</v>
      </c>
      <c r="O40" s="203" t="str">
        <f>VLOOKUP("SB2",O5:O34,1,FALSE)</f>
        <v>SB2</v>
      </c>
      <c r="P40" s="203" t="str">
        <f>VLOOKUP("SB2",P5:P34,1,FALSE)</f>
        <v>SB2</v>
      </c>
      <c r="Q40" s="203" t="str">
        <f>VLOOKUP("SB2",Q5:Q34,1,FALSE)</f>
        <v>SB2</v>
      </c>
      <c r="R40" s="203" t="e">
        <f>VLOOKUP("SB2",R5:R34,1,FALSE)</f>
        <v>#N/A</v>
      </c>
      <c r="S40" s="203" t="e">
        <f>VLOOKUP("SB2",S6:S34,1,FALSE)</f>
        <v>#N/A</v>
      </c>
      <c r="T40" s="203" t="str">
        <f>VLOOKUP("SB2",T6:T34,1,FALSE)</f>
        <v>SB2</v>
      </c>
      <c r="U40" s="203" t="str">
        <f>VLOOKUP("SB2",U7:U34,1,FALSE)</f>
        <v>SB2</v>
      </c>
      <c r="V40" s="203" t="str">
        <f>VLOOKUP("SB2",V6:V34,1,FALSE)</f>
        <v>SB2</v>
      </c>
      <c r="W40" s="203" t="str">
        <f>VLOOKUP("SB2",W5:W34,1,FALSE)</f>
        <v>SB2</v>
      </c>
      <c r="X40" s="203" t="str">
        <f>VLOOKUP("SB2",X5:X34,1,FALSE)</f>
        <v>SB2</v>
      </c>
      <c r="Y40" s="203" t="e">
        <f>VLOOKUP("SB2",Y5:Y34,1,FALSE)</f>
        <v>#N/A</v>
      </c>
      <c r="Z40" s="203" t="e">
        <f>VLOOKUP("SB2",Z5:Z34,1,FALSE)</f>
        <v>#N/A</v>
      </c>
      <c r="AA40" s="203" t="e">
        <f>VLOOKUP("SB2",AA6:AA34,1,FALSE)</f>
        <v>#N/A</v>
      </c>
      <c r="AB40" s="203" t="str">
        <f>VLOOKUP("SB2",AB6:AB34,1,FALSE)</f>
        <v>SB2</v>
      </c>
      <c r="AC40" s="203" t="str">
        <f>VLOOKUP("SB2",AC6:AC34,1,FALSE)</f>
        <v>SB2</v>
      </c>
      <c r="AD40" s="203" t="str">
        <f>VLOOKUP("SB2",AD6:AD34,1,FALSE)</f>
        <v>SB2</v>
      </c>
      <c r="AE40" s="203" t="e">
        <f>VLOOKUP("SB2",AE6:AE34,1,FALSE)</f>
        <v>#N/A</v>
      </c>
      <c r="AF40" s="203" t="e">
        <f>VLOOKUP("SB2",AF5:AF34,1,FALSE)</f>
        <v>#N/A</v>
      </c>
      <c r="AG40" s="203" t="e">
        <f>VLOOKUP("SB2",AG5:AG34,1,FALSE)</f>
        <v>#N/A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  <row r="41" ht="19.5" customHeight="1" spans="1:68">
      <c r="A41" s="19"/>
      <c r="B41" s="208" t="s">
        <v>62</v>
      </c>
      <c r="C41" s="203" t="str">
        <f>VLOOKUP("AE",C5:C34,1,FALSE)</f>
        <v>AE</v>
      </c>
      <c r="D41" s="203" t="str">
        <f>VLOOKUP("AE",D5:D34,1,FALSE)</f>
        <v>AE</v>
      </c>
      <c r="E41" s="203" t="str">
        <f>VLOOKUP("AE",E5:E34,1,FALSE)</f>
        <v>AE</v>
      </c>
      <c r="F41" s="203" t="str">
        <f>VLOOKUP("AE",F5:F34,1,FALSE)</f>
        <v>AE</v>
      </c>
      <c r="G41" s="203" t="str">
        <f>VLOOKUP("AE",G6:G34,1,FALSE)</f>
        <v>AE</v>
      </c>
      <c r="H41" s="203" t="str">
        <f>VLOOKUP("AE",H5:H34,1,FALSE)</f>
        <v>AE</v>
      </c>
      <c r="I41" s="203" t="str">
        <f>VLOOKUP("AE",I5:I34,1,FALSE)</f>
        <v>AE</v>
      </c>
      <c r="J41" s="203" t="str">
        <f>VLOOKUP("AE",J4:J34,1,FALSE)</f>
        <v>AE</v>
      </c>
      <c r="K41" s="203" t="str">
        <f>VLOOKUP("AE",K5:K34,1,FALSE)</f>
        <v>AE</v>
      </c>
      <c r="L41" s="203" t="str">
        <f>VLOOKUP("AE",L5:L34,1,FALSE)</f>
        <v>AE</v>
      </c>
      <c r="M41" s="203" t="str">
        <f>VLOOKUP("AE",M5:M34,1,FALSE)</f>
        <v>AE</v>
      </c>
      <c r="N41" s="203" t="str">
        <f>VLOOKUP("AE",N5:N34,1,FALSE)</f>
        <v>AE</v>
      </c>
      <c r="O41" s="203" t="str">
        <f>VLOOKUP("AE",O5:O34,1,FALSE)</f>
        <v>AE</v>
      </c>
      <c r="P41" s="203" t="str">
        <f>VLOOKUP("AE",P5:P34,1,FALSE)</f>
        <v>AE</v>
      </c>
      <c r="Q41" s="203" t="str">
        <f>VLOOKUP("AE",Q5:Q34,1,FALSE)</f>
        <v>AE</v>
      </c>
      <c r="R41" s="203" t="str">
        <f>VLOOKUP("AE",R5:R34,1,FALSE)</f>
        <v>AE</v>
      </c>
      <c r="S41" s="203" t="str">
        <f>VLOOKUP("AE",S6:S34,1,FALSE)</f>
        <v>AE</v>
      </c>
      <c r="T41" s="203" t="str">
        <f>VLOOKUP("AE",T6:T34,1,FALSE)</f>
        <v>AE</v>
      </c>
      <c r="U41" s="203" t="str">
        <f>VLOOKUP("AE",U7:U34,1,FALSE)</f>
        <v>AE</v>
      </c>
      <c r="V41" s="203" t="str">
        <f>VLOOKUP("AE",V6:V34,1,FALSE)</f>
        <v>AE</v>
      </c>
      <c r="W41" s="203" t="str">
        <f>VLOOKUP("AE",W5:W34,1,FALSE)</f>
        <v>AE</v>
      </c>
      <c r="X41" s="203" t="str">
        <f>VLOOKUP("AE",X5:X34,1,FALSE)</f>
        <v>AE</v>
      </c>
      <c r="Y41" s="203" t="str">
        <f>VLOOKUP("AE",Y5:Y34,1,FALSE)</f>
        <v>AE</v>
      </c>
      <c r="Z41" s="203" t="str">
        <f>VLOOKUP("AE",Z5:Z34,1,FALSE)</f>
        <v>AE</v>
      </c>
      <c r="AA41" s="203" t="str">
        <f>VLOOKUP("AE",AA6:AA34,1,FALSE)</f>
        <v>AE</v>
      </c>
      <c r="AB41" s="203" t="str">
        <f>VLOOKUP("AE",AB6:AB34,1,FALSE)</f>
        <v>AE</v>
      </c>
      <c r="AC41" s="203" t="str">
        <f>VLOOKUP("AE",AC6:AC34,1,FALSE)</f>
        <v>AE</v>
      </c>
      <c r="AD41" s="203" t="str">
        <f>VLOOKUP("AE",AD6:AD34,1,FALSE)</f>
        <v>AE</v>
      </c>
      <c r="AE41" s="203" t="str">
        <f>VLOOKUP("AE",AE5:AE34,1,FALSE)</f>
        <v>AE</v>
      </c>
      <c r="AF41" s="203" t="str">
        <f>VLOOKUP("AE",AF5:AF34,1,FALSE)</f>
        <v>AE</v>
      </c>
      <c r="AG41" s="203" t="str">
        <f>VLOOKUP("AE",AG5:AG34,1,FALSE)</f>
        <v>AE</v>
      </c>
      <c r="AH41" s="157"/>
      <c r="AI41" s="158"/>
      <c r="AJ41" s="157"/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0"/>
    </row>
  </sheetData>
  <mergeCells count="1">
    <mergeCell ref="C1:S1"/>
  </mergeCells>
  <conditionalFormatting sqref="A19">
    <cfRule type="expression" dxfId="135" priority="1">
      <formula>WEEKDAY(U$3,2)&gt;5</formula>
    </cfRule>
  </conditionalFormatting>
  <conditionalFormatting sqref="S2:X34 Z2:Z34 C3:C20 D3:R34 Y3:Y34 AA3:AG34 C22:C34">
    <cfRule type="expression" dxfId="135" priority="38">
      <formula>WEEKDAY(S$3,2)&gt;5</formula>
    </cfRule>
  </conditionalFormatting>
  <conditionalFormatting sqref="J4:J41 AA4:AA41 C5:C11 D5:I41 K5:Z41 AB5:AG41 C14:C41 A19">
    <cfRule type="cellIs" dxfId="136" priority="23" operator="equal">
      <formula>"B"</formula>
    </cfRule>
    <cfRule type="cellIs" dxfId="136" priority="24" operator="equal">
      <formula>"AL"</formula>
    </cfRule>
    <cfRule type="cellIs" dxfId="137" priority="25" operator="equal">
      <formula>"DM"</formula>
    </cfRule>
    <cfRule type="cellIs" dxfId="138" priority="26" operator="equal">
      <formula>"CS1"</formula>
    </cfRule>
    <cfRule type="cellIs" dxfId="139" priority="27" operator="equal">
      <formula>"CS2"</formula>
    </cfRule>
    <cfRule type="cellIs" dxfId="140" priority="28" operator="equal">
      <formula>"SB1"</formula>
    </cfRule>
    <cfRule type="cellIs" dxfId="141" priority="29" operator="equal">
      <formula>"SB2"</formula>
    </cfRule>
    <cfRule type="cellIs" dxfId="142" priority="30" operator="equal">
      <formula>"AE"</formula>
    </cfRule>
  </conditionalFormatting>
  <conditionalFormatting sqref="J4:J34 AA4:AA34 C5:C11 D5:I34 K5:Z34 AB5:AG34 C14:C34 A19">
    <cfRule type="cellIs" dxfId="136" priority="32" operator="equal">
      <formula>"DB"</formula>
    </cfRule>
    <cfRule type="containsText" dxfId="143" priority="33" operator="between" text="$AM">
      <formula>NOT(ISERROR(SEARCH("$AM",A4)))</formula>
    </cfRule>
    <cfRule type="containsText" dxfId="144" priority="34" operator="between" text="$PM">
      <formula>NOT(ISERROR(SEARCH("$PM",A4)))</formula>
    </cfRule>
    <cfRule type="containsText" dxfId="145" priority="35" operator="between" text="$L">
      <formula>NOT(ISERROR(SEARCH("$L",A4)))</formula>
    </cfRule>
    <cfRule type="containsText" dxfId="146" priority="36" operator="between" text="$BTP">
      <formula>NOT(ISERROR(SEARCH("$BTP",A4)))</formula>
    </cfRule>
    <cfRule type="containsText" dxfId="147" priority="37" operator="between" text="$M">
      <formula>NOT(ISERROR(SEARCH("$M",A4)))</formula>
    </cfRule>
    <cfRule type="containsText" dxfId="148" priority="39" operator="between" text="$N">
      <formula>NOT(ISERROR(SEARCH("$N",A4)))</formula>
    </cfRule>
    <cfRule type="containsText" dxfId="149" priority="40" operator="between" text="$FC">
      <formula>NOT(ISERROR(SEARCH("$FC",A4)))</formula>
    </cfRule>
    <cfRule type="containsText" dxfId="150" priority="41" operator="between" text="OAL">
      <formula>NOT(ISERROR(SEARCH("OAL",A4)))</formula>
    </cfRule>
    <cfRule type="containsText" dxfId="151" priority="42" operator="between" text="S+">
      <formula>NOT(ISERROR(SEARCH("S+",A4)))</formula>
    </cfRule>
    <cfRule type="containsText" dxfId="152" priority="43" operator="between" text="EX-D">
      <formula>NOT(ISERROR(SEARCH("EX-D",A4)))</formula>
    </cfRule>
  </conditionalFormatting>
  <conditionalFormatting sqref="J4:J32 C5:C11 D5:I32 K5:N32 O5:O22 P5:R32 S5:S33 T5:AG32 C14:C32 A19 O24:O32">
    <cfRule type="containsText" dxfId="153" priority="44" operator="between" text="VACC">
      <formula>NOT(ISERROR(SEARCH("VACC",A4)))</formula>
    </cfRule>
  </conditionalFormatting>
  <conditionalFormatting sqref="F5 C6 H6 P6 G7 M7:N8 Z7:AB7 E9 F9:G10 H9:K9 S9:S10 M10:R10 T10:V10 Y10:Z10 AF10:AG10 H11:J11 AA11:AB14 AD11:AD12 C12 M12:N12 T12 W12 X12:X13 Z12 G13:G15 H13 Y14:Z14 H15 AC16 H17:H19 Y17:Z17 AB17 Z19:AD19 H21 X21 Y21:Z22 AA21:AB23 C22 AC22:AC23 U23 AD23:AF23 AB26:AB32 AC26:AD29 AE26:AE32 V27:X27 X29 AC31:AD32 X32">
    <cfRule type="cellIs" dxfId="136" priority="2" operator="equal">
      <formula>"B"</formula>
    </cfRule>
    <cfRule type="cellIs" dxfId="136" priority="3" operator="equal">
      <formula>"AL"</formula>
    </cfRule>
    <cfRule type="cellIs" dxfId="137" priority="4" operator="equal">
      <formula>"DM"</formula>
    </cfRule>
    <cfRule type="cellIs" dxfId="138" priority="5" operator="equal">
      <formula>"CS1"</formula>
    </cfRule>
    <cfRule type="cellIs" dxfId="139" priority="6" operator="equal">
      <formula>"CS2"</formula>
    </cfRule>
    <cfRule type="cellIs" dxfId="140" priority="7" operator="equal">
      <formula>"SB1"</formula>
    </cfRule>
    <cfRule type="cellIs" dxfId="141" priority="8" operator="equal">
      <formula>"SB2"</formula>
    </cfRule>
    <cfRule type="cellIs" dxfId="142" priority="9" operator="equal">
      <formula>"AE"</formula>
    </cfRule>
    <cfRule type="containsText" dxfId="153" priority="10" operator="between" text="VACC">
      <formula>NOT(ISERROR(SEARCH("VACC",C5)))</formula>
    </cfRule>
    <cfRule type="cellIs" dxfId="136" priority="11" operator="equal">
      <formula>"DB"</formula>
    </cfRule>
    <cfRule type="containsText" dxfId="143" priority="12" operator="between" text="$AM">
      <formula>NOT(ISERROR(SEARCH("$AM",C5)))</formula>
    </cfRule>
    <cfRule type="containsText" dxfId="144" priority="13" operator="between" text="$PM">
      <formula>NOT(ISERROR(SEARCH("$PM",C5)))</formula>
    </cfRule>
    <cfRule type="containsText" dxfId="145" priority="14" operator="between" text="$L">
      <formula>NOT(ISERROR(SEARCH("$L",C5)))</formula>
    </cfRule>
    <cfRule type="containsText" dxfId="146" priority="15" operator="between" text="$BTP">
      <formula>NOT(ISERROR(SEARCH("$BTP",C5)))</formula>
    </cfRule>
    <cfRule type="containsText" dxfId="147" priority="16" operator="between" text="$M">
      <formula>NOT(ISERROR(SEARCH("$M",C5)))</formula>
    </cfRule>
    <cfRule type="containsText" dxfId="148" priority="17" operator="between" text="$N">
      <formula>NOT(ISERROR(SEARCH("$N",C5)))</formula>
    </cfRule>
    <cfRule type="containsText" dxfId="149" priority="18" operator="between" text="$FC">
      <formula>NOT(ISERROR(SEARCH("$FC",C5)))</formula>
    </cfRule>
    <cfRule type="containsText" dxfId="150" priority="19" operator="between" text="OAL">
      <formula>NOT(ISERROR(SEARCH("OAL",C5)))</formula>
    </cfRule>
    <cfRule type="containsText" dxfId="151" priority="20" operator="between" text="S+">
      <formula>NOT(ISERROR(SEARCH("S+",C5)))</formula>
    </cfRule>
    <cfRule type="containsText" dxfId="152" priority="21" operator="between" text="EX-D">
      <formula>NOT(ISERROR(SEARCH("EX-D",C5)))</formula>
    </cfRule>
  </conditionalFormatting>
  <conditionalFormatting sqref="F5 H6 P6 G7 M7:N8 Z7:AB7 E9 F9:G10 H9:K9 S9:S10 M10:R10 T10:V10 Y10:Z10 AF10:AG10 H11:J11 AA11:AB14 AD11:AD12 M12:N12 T12 W12 X12:X13 Z12 G13:G15 H13 Y14:Z14 H15 AC16 H17:H19 Y17:Z17 AB17 Z19:AD19 H21 X21 Y21:Z22 AA21:AB23 C22 AC22:AC23 U23 AD23:AF23 AB26:AB32 AC26:AD29 AE26:AE32 V27:X27 X29 AC31:AD32 X32">
    <cfRule type="expression" dxfId="135" priority="22">
      <formula>WEEKDAY(#REF!,2)&gt;5</formula>
    </cfRule>
  </conditionalFormatting>
  <conditionalFormatting sqref="BO5:BP34">
    <cfRule type="cellIs" dxfId="154" priority="31" operator="lessThan">
      <formula>1</formula>
    </cfRule>
  </conditionalFormatting>
  <dataValidations count="2">
    <dataValidation type="list" allowBlank="1" sqref="C5:AC5 AE5:AG5 C6:T6 V6:AD6 AF6:AG6 C7 E7 G7:AG7 D8:R8 T8:W8 Z8:AB8 AD8:AG8 C9:K9 M9:S9 U9 W9:Y9 AB9:AG9 C10:R10 T10:AA10 AC10:AG10 C11:K11 M11:R11 T11 W11:AG11 C12:H12 J12:T12 V12:X12 Z12:AE12 AG12 G13:I13 K13:AG13 G14:H14 J14:L14 N14:AG14 C15:E15 G15:AG15 C16:AG16 C17:I17 K17:Q17 S17:AA17 AD17:AE17 AG17 C18:O18 Q18:U18 W18:AG18 A19 D19:S19 U19:AG19 C20:AG20 E21:Y21 AA21:AE21 AG21 C22:H22 J22:AG22 C23:E23 G23:H23 J23:N23 P23:AG23 C24:AG24 C25:R25 T25 V25:AF25 J26:U26 W26:X26 J27:X27 J28:U28 W28:X28 AA30:AB30 AE30:AG30 C33:R33 T33:W33 Y33:AG33 C34:AG34 D26:E32 G26:H32 J29:X32 AA26:AG29 AA31:AG32 D13:E14" showDropDown="1">
      <formula1>'Setting key Duty'!$B$7:$B$56</formula1>
    </dataValidation>
    <dataValidation type="list" allowBlank="1" sqref="C35:AG41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38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10.1333333333333" customWidth="1"/>
    <col min="33" max="33" width="12.247619047619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963</v>
      </c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 t="s">
        <v>964</v>
      </c>
      <c r="D2" s="132"/>
      <c r="E2" s="131"/>
      <c r="F2" s="133" t="s">
        <v>442</v>
      </c>
      <c r="G2" s="131"/>
      <c r="H2" s="131"/>
      <c r="I2" s="131"/>
      <c r="J2" s="131" t="s">
        <v>965</v>
      </c>
      <c r="K2" s="131" t="s">
        <v>659</v>
      </c>
      <c r="L2" s="131" t="s">
        <v>966</v>
      </c>
      <c r="M2" s="131" t="s">
        <v>967</v>
      </c>
      <c r="N2" s="131" t="s">
        <v>968</v>
      </c>
      <c r="O2" s="131"/>
      <c r="P2" s="131"/>
      <c r="Q2" s="131" t="s">
        <v>969</v>
      </c>
      <c r="R2" s="134" t="s">
        <v>970</v>
      </c>
      <c r="S2" s="131" t="s">
        <v>971</v>
      </c>
      <c r="T2" s="131" t="s">
        <v>661</v>
      </c>
      <c r="U2" s="131" t="s">
        <v>59</v>
      </c>
      <c r="V2" s="131"/>
      <c r="W2" s="131"/>
      <c r="X2" s="131"/>
      <c r="Y2" s="131"/>
      <c r="Z2" s="131"/>
      <c r="AA2" s="132"/>
      <c r="AB2" s="131" t="s">
        <v>968</v>
      </c>
      <c r="AC2" s="131"/>
      <c r="AD2" s="131"/>
      <c r="AE2" s="131"/>
      <c r="AF2" s="131"/>
      <c r="AG2" s="131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45292</v>
      </c>
      <c r="D3" s="140">
        <f>C3+1</f>
        <v>45293</v>
      </c>
      <c r="E3" s="140">
        <f>D3+1</f>
        <v>45294</v>
      </c>
      <c r="F3" s="140">
        <f>E3+1</f>
        <v>45295</v>
      </c>
      <c r="G3" s="140">
        <f>F3+1</f>
        <v>45296</v>
      </c>
      <c r="H3" s="140">
        <f>G3+1</f>
        <v>45297</v>
      </c>
      <c r="I3" s="140">
        <f>H3+1</f>
        <v>45298</v>
      </c>
      <c r="J3" s="140">
        <f>I3+1</f>
        <v>45299</v>
      </c>
      <c r="K3" s="140">
        <f>J3+1</f>
        <v>45300</v>
      </c>
      <c r="L3" s="140">
        <f>K3+1</f>
        <v>45301</v>
      </c>
      <c r="M3" s="140">
        <f>L3+1</f>
        <v>45302</v>
      </c>
      <c r="N3" s="140">
        <f>M3+1</f>
        <v>45303</v>
      </c>
      <c r="O3" s="140">
        <f>N3+1</f>
        <v>45304</v>
      </c>
      <c r="P3" s="140">
        <f>O3+1</f>
        <v>45305</v>
      </c>
      <c r="Q3" s="140">
        <f>P3+1</f>
        <v>45306</v>
      </c>
      <c r="R3" s="140">
        <f>Q3+1</f>
        <v>45307</v>
      </c>
      <c r="S3" s="140">
        <f>R3+1</f>
        <v>45308</v>
      </c>
      <c r="T3" s="140">
        <f>S3+1</f>
        <v>45309</v>
      </c>
      <c r="U3" s="140">
        <f>T3+1</f>
        <v>45310</v>
      </c>
      <c r="V3" s="140">
        <f>U3+1</f>
        <v>45311</v>
      </c>
      <c r="W3" s="140">
        <f>V3+1</f>
        <v>45312</v>
      </c>
      <c r="X3" s="140">
        <f>W3+1</f>
        <v>45313</v>
      </c>
      <c r="Y3" s="140">
        <f>X3+1</f>
        <v>45314</v>
      </c>
      <c r="Z3" s="140">
        <f>Y3+1</f>
        <v>45315</v>
      </c>
      <c r="AA3" s="140">
        <f>Z3+1</f>
        <v>45316</v>
      </c>
      <c r="AB3" s="140">
        <f>AA3+1</f>
        <v>45317</v>
      </c>
      <c r="AC3" s="140">
        <f>AB3+1</f>
        <v>45318</v>
      </c>
      <c r="AD3" s="140">
        <f>AC3+1</f>
        <v>45319</v>
      </c>
      <c r="AE3" s="140">
        <f>AD3+1</f>
        <v>45320</v>
      </c>
      <c r="AF3" s="140">
        <f>AE3+1</f>
        <v>45321</v>
      </c>
      <c r="AG3" s="140">
        <f>AF3+1</f>
        <v>45322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Mon</v>
      </c>
      <c r="D4" s="147" t="str">
        <f>TEXT(D3,"ddd")</f>
        <v>Tue</v>
      </c>
      <c r="E4" s="147" t="str">
        <f>TEXT(E3,"ddd")</f>
        <v>Wed</v>
      </c>
      <c r="F4" s="147" t="str">
        <f>TEXT(F3,"ddd")</f>
        <v>Thu</v>
      </c>
      <c r="G4" s="147" t="str">
        <f>TEXT(G3,"ddd")</f>
        <v>Fri</v>
      </c>
      <c r="H4" s="147" t="str">
        <f>TEXT(H3,"ddd")</f>
        <v>Sat</v>
      </c>
      <c r="I4" s="147" t="str">
        <f>TEXT(I3,"ddd")</f>
        <v>Sun</v>
      </c>
      <c r="J4" s="147" t="str">
        <f>TEXT(J3,"ddd")</f>
        <v>Mon</v>
      </c>
      <c r="K4" s="147" t="str">
        <f>TEXT(K3,"ddd")</f>
        <v>Tue</v>
      </c>
      <c r="L4" s="147" t="str">
        <f>TEXT(L3,"ddd")</f>
        <v>Wed</v>
      </c>
      <c r="M4" s="147" t="str">
        <f>TEXT(M3,"ddd")</f>
        <v>Thu</v>
      </c>
      <c r="N4" s="147" t="str">
        <f>TEXT(N3,"ddd")</f>
        <v>Fri</v>
      </c>
      <c r="O4" s="147" t="str">
        <f>TEXT(O3,"ddd")</f>
        <v>Sat</v>
      </c>
      <c r="P4" s="147" t="str">
        <f>TEXT(P3,"ddd")</f>
        <v>Sun</v>
      </c>
      <c r="Q4" s="147" t="str">
        <f>TEXT(Q3,"ddd")</f>
        <v>Mon</v>
      </c>
      <c r="R4" s="147" t="str">
        <f>TEXT(R3,"ddd")</f>
        <v>Tue</v>
      </c>
      <c r="S4" s="147" t="str">
        <f>TEXT(S3,"ddd")</f>
        <v>Wed</v>
      </c>
      <c r="T4" s="147" t="str">
        <f>TEXT(T3,"ddd")</f>
        <v>Thu</v>
      </c>
      <c r="U4" s="147" t="str">
        <f>TEXT(U3,"ddd")</f>
        <v>Fri</v>
      </c>
      <c r="V4" s="147" t="str">
        <f>TEXT(V3,"ddd")</f>
        <v>Sat</v>
      </c>
      <c r="W4" s="147" t="str">
        <f>TEXT(W3,"ddd")</f>
        <v>Sun</v>
      </c>
      <c r="X4" s="147" t="str">
        <f>TEXT(X3,"ddd")</f>
        <v>Mon</v>
      </c>
      <c r="Y4" s="147" t="str">
        <f>TEXT(Y3,"ddd")</f>
        <v>Tue</v>
      </c>
      <c r="Z4" s="147" t="str">
        <f>TEXT(Z3,"ddd")</f>
        <v>Wed</v>
      </c>
      <c r="AA4" s="147" t="str">
        <f>TEXT(AA3,"ddd")</f>
        <v>Thu</v>
      </c>
      <c r="AB4" s="147" t="str">
        <f>TEXT(AB3,"ddd")</f>
        <v>Fri</v>
      </c>
      <c r="AC4" s="147" t="str">
        <f>TEXT(AC3,"ddd")</f>
        <v>Sat</v>
      </c>
      <c r="AD4" s="147" t="str">
        <f>TEXT(AD3,"ddd")</f>
        <v>Sun</v>
      </c>
      <c r="AE4" s="147" t="str">
        <f>TEXT(AE3,"ddd")</f>
        <v>Mon</v>
      </c>
      <c r="AF4" s="147" t="str">
        <f>TEXT(AF3,"ddd")</f>
        <v>Tue</v>
      </c>
      <c r="AG4" s="147" t="str">
        <f>TEXT(AG3,"ddd")</f>
        <v>Wed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/>
      <c r="B5" s="14" t="s">
        <v>972</v>
      </c>
      <c r="C5" s="155"/>
      <c r="D5" s="155"/>
      <c r="E5" s="155"/>
      <c r="F5" s="155" t="s">
        <v>44</v>
      </c>
      <c r="G5" s="155"/>
      <c r="H5" s="155"/>
      <c r="I5" s="155"/>
      <c r="J5" s="155" t="s">
        <v>44</v>
      </c>
      <c r="K5" s="155"/>
      <c r="L5" s="155"/>
      <c r="M5" s="155" t="s">
        <v>44</v>
      </c>
      <c r="N5" s="155"/>
      <c r="O5" s="155" t="s">
        <v>50</v>
      </c>
      <c r="P5" s="155"/>
      <c r="Q5" s="155"/>
      <c r="R5" s="155" t="s">
        <v>120</v>
      </c>
      <c r="S5" s="155"/>
      <c r="T5" s="155" t="s">
        <v>50</v>
      </c>
      <c r="V5" s="155"/>
      <c r="W5" s="155" t="s">
        <v>44</v>
      </c>
      <c r="X5" s="155"/>
      <c r="Y5" s="155" t="s">
        <v>44</v>
      </c>
      <c r="Z5" s="155"/>
      <c r="AB5" s="155" t="s">
        <v>45</v>
      </c>
      <c r="AC5" s="155"/>
      <c r="AD5" s="155"/>
      <c r="AE5" s="155" t="s">
        <v>120</v>
      </c>
      <c r="AF5" s="155"/>
      <c r="AG5" s="155" t="s">
        <v>62</v>
      </c>
      <c r="AH5" s="157">
        <f>COUNTIF($C5:$AE5,AH$4)</f>
        <v>0</v>
      </c>
      <c r="AI5" s="158">
        <f>COUNTIF($C5:$AE5,AI$4)</f>
        <v>5</v>
      </c>
      <c r="AJ5" s="157">
        <f>COUNTIF($C5:$AE5,AJ$4)</f>
        <v>1</v>
      </c>
      <c r="AK5" s="159">
        <f>COUNTIF($C5:$AE5,AK$4)</f>
        <v>2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8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2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92" t="s">
        <v>728</v>
      </c>
      <c r="D6" s="155"/>
      <c r="F6" s="186"/>
      <c r="G6" s="155"/>
      <c r="H6" s="155"/>
      <c r="I6" s="155"/>
      <c r="J6" s="155" t="s">
        <v>48</v>
      </c>
      <c r="K6" s="155"/>
      <c r="L6" s="155" t="s">
        <v>120</v>
      </c>
      <c r="M6" s="155"/>
      <c r="N6" s="155" t="s">
        <v>44</v>
      </c>
      <c r="O6" s="155"/>
      <c r="P6" s="155"/>
      <c r="Q6" s="155" t="s">
        <v>48</v>
      </c>
      <c r="S6" s="155" t="s">
        <v>50</v>
      </c>
      <c r="T6" s="155"/>
      <c r="U6" s="155" t="s">
        <v>45</v>
      </c>
      <c r="V6" s="155"/>
      <c r="W6" s="155"/>
      <c r="X6" s="155" t="s">
        <v>50</v>
      </c>
      <c r="Y6" s="155"/>
      <c r="Z6" s="155" t="s">
        <v>50</v>
      </c>
      <c r="AA6" s="155" t="s">
        <v>973</v>
      </c>
      <c r="AB6" s="155" t="s">
        <v>973</v>
      </c>
      <c r="AC6" s="186" t="s">
        <v>44</v>
      </c>
      <c r="AD6" s="186"/>
      <c r="AE6" s="155" t="s">
        <v>48</v>
      </c>
      <c r="AF6" s="155"/>
      <c r="AG6" s="155" t="s">
        <v>974</v>
      </c>
      <c r="AH6" s="157">
        <f>COUNTIF($C6:$AE6,AH$4)</f>
        <v>3</v>
      </c>
      <c r="AI6" s="158">
        <f>COUNTIF($C6:$AE6,AI$4)</f>
        <v>2</v>
      </c>
      <c r="AJ6" s="157">
        <f>COUNTIF($C6:$AE6,AJ$4)</f>
        <v>1</v>
      </c>
      <c r="AK6" s="159">
        <f>COUNTIF($C6:$AE6,AK$4)</f>
        <v>3</v>
      </c>
      <c r="AL6" s="159">
        <f>COUNTIF($C6:$AE6,AL$4)</f>
        <v>0</v>
      </c>
      <c r="AM6" s="159">
        <f>COUNTIF($C6:$AE6,AM$4)</f>
        <v>0</v>
      </c>
      <c r="AN6" s="159">
        <f>COUNTIF($C6:$AE6,AN$4)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9</v>
      </c>
      <c r="AV6" s="104">
        <f>BF6+BG6+BI6+BD6+BB6+AZ6+BK6</f>
        <v>1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COUNTIF(C6:AE6,"*BRT*")</f>
        <v>1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COUNTIF(A6:AH6,"*$N*")</f>
        <v>0</v>
      </c>
      <c r="BG6" s="159">
        <f>COUNTIF(AF6:AH6,"*$PM*")</f>
        <v>1</v>
      </c>
      <c r="BH6" s="159">
        <f>BG6*('Setting key Duty'!$I$9)</f>
        <v>0.125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COUNTIF($C6:$AE6,BM$4)</f>
        <v>0</v>
      </c>
      <c r="BN6" s="159">
        <f>COUNTIF($C6:$AE6,BN$4)</f>
        <v>0</v>
      </c>
      <c r="BO6" s="159">
        <f>COUNTIF($C6:$AE6,BO$4)</f>
        <v>0</v>
      </c>
      <c r="BP6" s="160"/>
    </row>
    <row r="7" ht="19.5" customHeight="1" spans="1:68">
      <c r="A7" s="19"/>
      <c r="B7" s="96" t="s">
        <v>668</v>
      </c>
      <c r="C7" s="155" t="s">
        <v>48</v>
      </c>
      <c r="D7" s="155" t="s">
        <v>42</v>
      </c>
      <c r="E7" s="155" t="s">
        <v>44</v>
      </c>
      <c r="G7" s="155"/>
      <c r="H7" s="155"/>
      <c r="I7" s="155"/>
      <c r="J7" s="155"/>
      <c r="K7" s="155" t="s">
        <v>48</v>
      </c>
      <c r="L7" s="155"/>
      <c r="M7" s="155" t="s">
        <v>59</v>
      </c>
      <c r="N7" s="155"/>
      <c r="O7" s="164" t="s">
        <v>44</v>
      </c>
      <c r="P7" s="155"/>
      <c r="Q7" s="155" t="s">
        <v>59</v>
      </c>
      <c r="R7" s="155" t="s">
        <v>59</v>
      </c>
      <c r="S7" s="155" t="s">
        <v>48</v>
      </c>
      <c r="T7" s="155"/>
      <c r="U7" s="155" t="s">
        <v>59</v>
      </c>
      <c r="V7" s="155"/>
      <c r="W7" s="155"/>
      <c r="X7" s="155" t="s">
        <v>45</v>
      </c>
      <c r="Y7" s="155" t="s">
        <v>42</v>
      </c>
      <c r="Z7" s="155"/>
      <c r="AA7" s="155"/>
      <c r="AB7" s="155"/>
      <c r="AC7" s="155"/>
      <c r="AD7" s="155" t="s">
        <v>45</v>
      </c>
      <c r="AE7" s="155"/>
      <c r="AF7" s="155" t="s">
        <v>44</v>
      </c>
      <c r="AG7" s="20"/>
      <c r="AH7" s="157">
        <f>COUNTIF($C7:$AE7,AH$4)</f>
        <v>3</v>
      </c>
      <c r="AI7" s="158">
        <f>COUNTIF($C7:$AE7,AI$4)</f>
        <v>2</v>
      </c>
      <c r="AJ7" s="157">
        <f>COUNTIF($C7:$AE7,AJ$4)</f>
        <v>2</v>
      </c>
      <c r="AK7" s="159">
        <f>COUNTIF($C7:$AE7,AK$4)</f>
        <v>0</v>
      </c>
      <c r="AL7" s="159">
        <f>COUNTIF($C7:$AE7,AL$4)</f>
        <v>0</v>
      </c>
      <c r="AM7" s="159">
        <f>COUNTIF($C7:$AE7,AM$4)</f>
        <v>0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7</v>
      </c>
      <c r="AV7" s="104" t="e">
        <f>AT7+AX7</f>
        <v>#VALUE!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0</v>
      </c>
      <c r="BJ7" s="159">
        <f>BI7*('Setting key Duty'!$I$12+'Setting key Duty'!$I$8)</f>
        <v>0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2.75" spans="1:68">
      <c r="A8" s="19"/>
      <c r="B8" s="96" t="s">
        <v>558</v>
      </c>
      <c r="C8" s="155"/>
      <c r="D8" s="155"/>
      <c r="E8" s="155"/>
      <c r="F8" s="155"/>
      <c r="G8" s="155" t="s">
        <v>48</v>
      </c>
      <c r="H8" s="155"/>
      <c r="I8" s="155"/>
      <c r="J8" s="155"/>
      <c r="K8" s="155"/>
      <c r="L8" s="155" t="s">
        <v>44</v>
      </c>
      <c r="M8" s="155"/>
      <c r="N8" s="155" t="s">
        <v>50</v>
      </c>
      <c r="O8" s="155"/>
      <c r="P8" s="155"/>
      <c r="Q8" s="155" t="s">
        <v>44</v>
      </c>
      <c r="R8" s="155"/>
      <c r="S8" s="155"/>
      <c r="T8" s="155" t="s">
        <v>44</v>
      </c>
      <c r="U8" s="155"/>
      <c r="V8" s="186" t="s">
        <v>48</v>
      </c>
      <c r="W8" s="155"/>
      <c r="X8" s="20"/>
      <c r="Y8" s="155" t="s">
        <v>45</v>
      </c>
      <c r="Z8" s="155"/>
      <c r="AA8" s="155" t="s">
        <v>44</v>
      </c>
      <c r="AB8" s="155"/>
      <c r="AC8" s="155"/>
      <c r="AD8" s="155" t="s">
        <v>48</v>
      </c>
      <c r="AE8" s="155"/>
      <c r="AF8" s="186" t="s">
        <v>45</v>
      </c>
      <c r="AG8" s="155"/>
      <c r="AH8" s="157">
        <f>COUNTIF($C8:$AE8,AH$4)</f>
        <v>3</v>
      </c>
      <c r="AI8" s="158">
        <f>COUNTIF($C8:$AE8,AI$4)</f>
        <v>4</v>
      </c>
      <c r="AJ8" s="157">
        <f>COUNTIF($C8:$AE8,AJ$4)</f>
        <v>1</v>
      </c>
      <c r="AK8" s="159">
        <f>COUNTIF($C8:$AE8,AK$4)</f>
        <v>1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9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19.5" customHeight="1" spans="1:68">
      <c r="A9" s="19"/>
      <c r="B9" s="92" t="s">
        <v>975</v>
      </c>
      <c r="C9" s="166" t="s">
        <v>47</v>
      </c>
      <c r="D9" s="155"/>
      <c r="E9" s="155"/>
      <c r="F9" s="155" t="s">
        <v>62</v>
      </c>
      <c r="G9" s="155"/>
      <c r="H9" s="155"/>
      <c r="I9" s="155"/>
      <c r="J9" s="155" t="s">
        <v>62</v>
      </c>
      <c r="K9" s="20"/>
      <c r="L9" s="20"/>
      <c r="M9" s="155" t="s">
        <v>50</v>
      </c>
      <c r="N9" s="186"/>
      <c r="O9" s="155" t="s">
        <v>45</v>
      </c>
      <c r="P9" s="155"/>
      <c r="Q9" s="155" t="s">
        <v>45</v>
      </c>
      <c r="R9" s="575"/>
      <c r="S9" s="155" t="s">
        <v>42</v>
      </c>
      <c r="T9" s="155" t="s">
        <v>62</v>
      </c>
      <c r="U9" s="155"/>
      <c r="V9" s="155"/>
      <c r="W9" s="155" t="s">
        <v>45</v>
      </c>
      <c r="X9" s="155"/>
      <c r="Y9" s="155"/>
      <c r="Z9" s="155" t="s">
        <v>62</v>
      </c>
      <c r="AB9" s="155" t="s">
        <v>50</v>
      </c>
      <c r="AC9" s="155"/>
      <c r="AD9" s="186"/>
      <c r="AE9" s="155" t="s">
        <v>50</v>
      </c>
      <c r="AG9" s="155" t="s">
        <v>44</v>
      </c>
      <c r="AH9" s="157">
        <f>COUNTIF($C9:$AE9,AH$4)</f>
        <v>0</v>
      </c>
      <c r="AI9" s="158">
        <f>COUNTIF($C9:$AE9,AI$4)</f>
        <v>0</v>
      </c>
      <c r="AJ9" s="157">
        <f>COUNTIF($C9:$AE9,AJ$4)</f>
        <v>3</v>
      </c>
      <c r="AK9" s="159">
        <f>COUNTIF($C9:$AE9,AK$4)</f>
        <v>3</v>
      </c>
      <c r="AL9" s="159">
        <f>COUNTIF($C9:$AE9,AL$4)</f>
        <v>0</v>
      </c>
      <c r="AM9" s="159">
        <f>COUNTIF($C9:$AE9,AM$4)</f>
        <v>4</v>
      </c>
      <c r="AN9" s="159">
        <f>COUNTIF($C9:$AE9,AN$4)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10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COUNTIF(AE9:AH9,"*$N*")</f>
        <v>0</v>
      </c>
      <c r="BG9" s="159">
        <f>COUNTIF(AE9:AH9,"*$PM*")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1</v>
      </c>
      <c r="BP9" s="160"/>
    </row>
    <row r="10" ht="19.5" customHeight="1" spans="1:68">
      <c r="A10" s="19"/>
      <c r="B10" s="14" t="s">
        <v>671</v>
      </c>
      <c r="C10" s="155"/>
      <c r="D10" s="155"/>
      <c r="E10" s="155" t="s">
        <v>45</v>
      </c>
      <c r="F10" s="155"/>
      <c r="G10" s="155" t="s">
        <v>44</v>
      </c>
      <c r="H10" s="155"/>
      <c r="I10" s="155"/>
      <c r="J10" s="155"/>
      <c r="K10" s="155" t="s">
        <v>44</v>
      </c>
      <c r="L10" s="20"/>
      <c r="M10" s="155" t="s">
        <v>59</v>
      </c>
      <c r="N10" s="155" t="s">
        <v>48</v>
      </c>
      <c r="O10" s="155"/>
      <c r="P10" s="155"/>
      <c r="Q10" s="155" t="s">
        <v>59</v>
      </c>
      <c r="R10" s="155" t="s">
        <v>59</v>
      </c>
      <c r="S10" s="155" t="s">
        <v>44</v>
      </c>
      <c r="T10" s="155"/>
      <c r="U10" s="155" t="s">
        <v>59</v>
      </c>
      <c r="V10" s="155"/>
      <c r="W10" s="155" t="s">
        <v>48</v>
      </c>
      <c r="X10" s="155"/>
      <c r="Y10" s="20"/>
      <c r="Z10" s="155" t="s">
        <v>45</v>
      </c>
      <c r="AA10" s="155"/>
      <c r="AB10" s="155"/>
      <c r="AC10" s="155" t="s">
        <v>45</v>
      </c>
      <c r="AD10" s="155"/>
      <c r="AE10" s="20"/>
      <c r="AF10" s="155" t="s">
        <v>48</v>
      </c>
      <c r="AG10" s="155"/>
      <c r="AH10" s="157">
        <f>COUNTIF($C10:$AF10,AH$4)</f>
        <v>3</v>
      </c>
      <c r="AI10" s="158">
        <f>COUNTIF($C10:$AF10,AI$4)</f>
        <v>3</v>
      </c>
      <c r="AJ10" s="157">
        <f>COUNTIF($C10:$AF10,AJ$4)</f>
        <v>3</v>
      </c>
      <c r="AK10" s="159">
        <f>COUNTIF($C10:$AF10,AK$4)</f>
        <v>0</v>
      </c>
      <c r="AL10" s="159">
        <f>COUNTIF($C10:$AF10,AL$4)</f>
        <v>0</v>
      </c>
      <c r="AM10" s="159">
        <f>COUNTIF($C10:$AF10,AM$4)</f>
        <v>0</v>
      </c>
      <c r="AN10" s="159">
        <f>COUNTIF($C10:$AF10,AN$4)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9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COUNTIF(C10:AF10,"*BRT*")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COUNTIF($C10:$AF10,BM$4)</f>
        <v>0</v>
      </c>
      <c r="BN10" s="159">
        <f>COUNTIF($C10:$AF10,BN$4)</f>
        <v>0</v>
      </c>
      <c r="BO10" s="159">
        <f>COUNTIF($C10:$AF10,BO$4)</f>
        <v>0</v>
      </c>
      <c r="BP10" s="160"/>
    </row>
    <row r="11" ht="19.5" customHeight="1" spans="1:68">
      <c r="A11" s="19"/>
      <c r="B11" s="14" t="s">
        <v>729</v>
      </c>
      <c r="C11" s="155" t="s">
        <v>45</v>
      </c>
      <c r="D11" s="155"/>
      <c r="E11" s="155"/>
      <c r="F11" s="155"/>
      <c r="G11" s="155" t="s">
        <v>45</v>
      </c>
      <c r="H11" s="155"/>
      <c r="I11" s="20"/>
      <c r="J11" s="155"/>
      <c r="K11" s="155"/>
      <c r="L11" s="155" t="s">
        <v>976</v>
      </c>
      <c r="M11" s="155" t="s">
        <v>48</v>
      </c>
      <c r="O11" s="155"/>
      <c r="P11" s="155" t="s">
        <v>48</v>
      </c>
      <c r="Q11" s="155"/>
      <c r="R11" s="155" t="s">
        <v>44</v>
      </c>
      <c r="T11" s="155"/>
      <c r="U11" s="155" t="s">
        <v>977</v>
      </c>
      <c r="V11" s="155"/>
      <c r="W11" s="155"/>
      <c r="Y11" s="155"/>
      <c r="Z11" s="155" t="s">
        <v>57</v>
      </c>
      <c r="AA11" s="155" t="s">
        <v>45</v>
      </c>
      <c r="AB11" s="155"/>
      <c r="AC11" s="155" t="s">
        <v>48</v>
      </c>
      <c r="AE11" s="20"/>
      <c r="AF11" s="155" t="s">
        <v>62</v>
      </c>
      <c r="AG11" s="20"/>
      <c r="AH11" s="157">
        <f>COUNTIF($C11:$AB11,AH$4)</f>
        <v>2</v>
      </c>
      <c r="AI11" s="158">
        <f>COUNTIF($C11:$AB11,AI$4)</f>
        <v>1</v>
      </c>
      <c r="AJ11" s="157">
        <f>COUNTIF($C11:$AB11,AJ$4)</f>
        <v>3</v>
      </c>
      <c r="AK11" s="159">
        <f>COUNTIF($C11:$AB11,AK$4)</f>
        <v>0</v>
      </c>
      <c r="AL11" s="159">
        <f>COUNTIF($C11:$AB11,AL$4)</f>
        <v>0</v>
      </c>
      <c r="AM11" s="159">
        <f>COUNTIF($C11:$AB11,AM$4)</f>
        <v>0</v>
      </c>
      <c r="AN11" s="159">
        <f>COUNTIF($C11:$AB11,AN$4)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6</v>
      </c>
      <c r="AV11" s="104">
        <f>BF11+BG11+BI11+BD11+BB11+AZ11+BK11</f>
        <v>1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COUNTIF(C11:AB11,"*BRT*")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COUNTIF(A11:AH11,"*$N*")</f>
        <v>0</v>
      </c>
      <c r="BG11" s="159">
        <f>COUNTIF(AH11,"*$PM*")</f>
        <v>0</v>
      </c>
      <c r="BH11" s="159">
        <f>BG11*('Setting key Duty'!$I$9)</f>
        <v>0</v>
      </c>
      <c r="BI11" s="159">
        <f>COUNTIF(A11:AH11,"*$AM*")</f>
        <v>1</v>
      </c>
      <c r="BJ11" s="159">
        <f>BI11*('Setting key Duty'!$I$12+'Setting key Duty'!$I$8)</f>
        <v>0.4375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COUNTIF($C11:$AB11,BM$4)</f>
        <v>0</v>
      </c>
      <c r="BN11" s="159">
        <f>COUNTIF($C11:$AB11,BN$4)</f>
        <v>0</v>
      </c>
      <c r="BO11" s="159">
        <f>COUNTIF($C11:$AB11,BO$4)</f>
        <v>0</v>
      </c>
      <c r="BP11" s="160"/>
    </row>
    <row r="12" ht="19.5" customHeight="1" spans="1:68">
      <c r="A12" s="19"/>
      <c r="B12" s="14" t="s">
        <v>778</v>
      </c>
      <c r="C12" s="155"/>
      <c r="D12" s="155"/>
      <c r="E12" s="155"/>
      <c r="F12" s="155" t="s">
        <v>45</v>
      </c>
      <c r="G12" s="155"/>
      <c r="H12" s="155"/>
      <c r="I12" s="155" t="s">
        <v>45</v>
      </c>
      <c r="J12" s="20"/>
      <c r="K12" s="155"/>
      <c r="L12" s="542" t="s">
        <v>978</v>
      </c>
      <c r="M12" s="155" t="s">
        <v>592</v>
      </c>
      <c r="N12" s="186" t="s">
        <v>0</v>
      </c>
      <c r="O12" s="155"/>
      <c r="P12" s="186"/>
      <c r="Q12" s="155" t="s">
        <v>979</v>
      </c>
      <c r="R12" s="186"/>
      <c r="S12" s="186"/>
      <c r="T12" s="186"/>
      <c r="U12" s="155" t="s">
        <v>44</v>
      </c>
      <c r="V12" s="155"/>
      <c r="W12" s="155"/>
      <c r="X12" s="155"/>
      <c r="Y12" s="155" t="s">
        <v>980</v>
      </c>
      <c r="Z12" s="155" t="s">
        <v>57</v>
      </c>
      <c r="AA12" s="155"/>
      <c r="AB12" s="155"/>
      <c r="AC12" s="155"/>
      <c r="AD12" s="155" t="s">
        <v>305</v>
      </c>
      <c r="AE12" s="155" t="s">
        <v>305</v>
      </c>
      <c r="AF12" s="155" t="s">
        <v>305</v>
      </c>
      <c r="AG12" s="155" t="s">
        <v>305</v>
      </c>
      <c r="AH12" s="157">
        <f>COUNTIF($C12:$AA12,AH$4)</f>
        <v>0</v>
      </c>
      <c r="AI12" s="158">
        <f>COUNTIF($C12:$AA12,AI$4)</f>
        <v>1</v>
      </c>
      <c r="AJ12" s="157">
        <f>COUNTIF($C12:$AA12,AJ$4)</f>
        <v>2</v>
      </c>
      <c r="AK12" s="159">
        <f>COUNTIF($C12:$AA12,AK$4)</f>
        <v>0</v>
      </c>
      <c r="AL12" s="159">
        <f>COUNTIF($C12:$AA12,AL$4)</f>
        <v>0</v>
      </c>
      <c r="AM12" s="159">
        <f>COUNTIF($C12:$AA12,AM$4)</f>
        <v>0</v>
      </c>
      <c r="AN12" s="159">
        <f>COUNTIF($C12:$AA12,AN$4)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3</v>
      </c>
      <c r="AV12" s="104">
        <f>BF12+BG12+BI12+BD12+BB12+AZ12+BK12</f>
        <v>8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COUNTIF(C12:AA12,"*BRT*")</f>
        <v>0</v>
      </c>
      <c r="AZ12" s="159">
        <f>COUNTIF(A12:AH12,"*$BTP*")</f>
        <v>1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2</v>
      </c>
      <c r="BE12" s="159">
        <f>BD12*('Setting key Duty'!$I$8+'Setting key Duty'!$I$9+'Setting key Duty'!$I$12)</f>
        <v>1.125</v>
      </c>
      <c r="BF12" s="159">
        <f>COUNTIF(AH12,"*$N*")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1</v>
      </c>
      <c r="BJ12" s="159">
        <f>BI12*('Setting key Duty'!$I$12+'Setting key Duty'!$I$8)</f>
        <v>0.4375</v>
      </c>
      <c r="BK12" s="159">
        <f>COUNTIF(C12:AH12,"*$FC*")</f>
        <v>4</v>
      </c>
      <c r="BL12" s="159">
        <f>BK12*('Setting key Duty'!$J$11+'Setting key Duty'!$I$8)</f>
        <v>0.5</v>
      </c>
      <c r="BM12" s="159">
        <f>COUNTIF($C12:$AA12,BM$4)</f>
        <v>0</v>
      </c>
      <c r="BN12" s="159">
        <f>COUNTIF($C12:$AA12,BN$4)</f>
        <v>0</v>
      </c>
      <c r="BO12" s="159">
        <f>COUNTIF($C12:$AA12,BO$4)</f>
        <v>0</v>
      </c>
      <c r="BP12" s="160"/>
    </row>
    <row r="13" ht="19.5" customHeight="1" spans="1:68">
      <c r="A13" s="19"/>
      <c r="B13" s="92" t="s">
        <v>805</v>
      </c>
      <c r="C13" s="20"/>
      <c r="D13" s="155"/>
      <c r="E13" s="155" t="s">
        <v>62</v>
      </c>
      <c r="F13" s="20"/>
      <c r="G13" s="155" t="s">
        <v>62</v>
      </c>
      <c r="H13" s="155"/>
      <c r="J13" s="155" t="s">
        <v>981</v>
      </c>
      <c r="K13" s="155"/>
      <c r="L13" s="542" t="s">
        <v>982</v>
      </c>
      <c r="M13" s="20"/>
      <c r="N13" s="155" t="s">
        <v>983</v>
      </c>
      <c r="O13" s="155"/>
      <c r="P13" s="155" t="s">
        <v>50</v>
      </c>
      <c r="Q13" s="155" t="s">
        <v>42</v>
      </c>
      <c r="R13" s="155" t="s">
        <v>984</v>
      </c>
      <c r="S13" s="155"/>
      <c r="T13" s="155"/>
      <c r="U13" s="155" t="s">
        <v>42</v>
      </c>
      <c r="V13" s="155" t="s">
        <v>62</v>
      </c>
      <c r="W13" s="155"/>
      <c r="X13" s="155"/>
      <c r="Y13" s="155" t="s">
        <v>361</v>
      </c>
      <c r="AA13" s="155"/>
      <c r="AB13" s="155" t="s">
        <v>42</v>
      </c>
      <c r="AC13" s="155" t="s">
        <v>985</v>
      </c>
      <c r="AD13" s="155"/>
      <c r="AE13" s="155" t="s">
        <v>56</v>
      </c>
      <c r="AF13" s="155" t="s">
        <v>211</v>
      </c>
      <c r="AG13" s="155" t="s">
        <v>211</v>
      </c>
      <c r="AH13" s="157"/>
      <c r="AI13" s="158"/>
      <c r="AJ13" s="157"/>
      <c r="AK13" s="159"/>
      <c r="AL13" s="159"/>
      <c r="AM13" s="159"/>
      <c r="AN13" s="159"/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0</v>
      </c>
      <c r="AV13" s="104">
        <f>BF13+BG13+BI13+BD13+BB13+AZ13+BK13</f>
        <v>6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COUNTIF(C13:AA13,"*BRT*")</f>
        <v>0</v>
      </c>
      <c r="AZ13" s="159">
        <f>COUNTIF(A13:AH13,"*$BTP*")</f>
        <v>1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2</v>
      </c>
      <c r="BE13" s="159">
        <f>BD13*('Setting key Duty'!$I$8+'Setting key Duty'!$I$9+'Setting key Duty'!$I$12)</f>
        <v>1.125</v>
      </c>
      <c r="BF13" s="159">
        <f>COUNTIF(AH13,"*$N*")</f>
        <v>0</v>
      </c>
      <c r="BG13" s="159">
        <f>COUNTIF(AH13,"*$PM*")</f>
        <v>0</v>
      </c>
      <c r="BH13" s="159">
        <f>BG13*('Setting key Duty'!$I$9)</f>
        <v>0</v>
      </c>
      <c r="BI13" s="159">
        <f>COUNTIF(A13:AH13,"*$AM*")</f>
        <v>1</v>
      </c>
      <c r="BJ13" s="159">
        <f>BI13*('Setting key Duty'!$I$12+'Setting key Duty'!$I$8)</f>
        <v>0.4375</v>
      </c>
      <c r="BK13" s="159">
        <f>COUNTIF(C13:AH13,"*$FC*")</f>
        <v>2</v>
      </c>
      <c r="BL13" s="159">
        <f>BK13*('Setting key Duty'!$J$11+'Setting key Duty'!$I$8)</f>
        <v>0.25</v>
      </c>
      <c r="BM13" s="159">
        <f>COUNTIF($C13:$AA13,BM$4)</f>
        <v>0</v>
      </c>
      <c r="BN13" s="159">
        <f>COUNTIF($C13:$AA13,BN$4)</f>
        <v>0</v>
      </c>
      <c r="BO13" s="159">
        <f>COUNTIF($C13:$AA13,BO$4)</f>
        <v>0</v>
      </c>
      <c r="BP13" s="160"/>
    </row>
    <row r="14" ht="19.5" customHeight="1" spans="1:68">
      <c r="A14" s="19"/>
      <c r="B14" s="14" t="s">
        <v>782</v>
      </c>
      <c r="C14" s="155"/>
      <c r="D14" s="155"/>
      <c r="E14" s="155"/>
      <c r="F14" s="155"/>
      <c r="G14" s="155" t="s">
        <v>50</v>
      </c>
      <c r="H14" s="155"/>
      <c r="I14" s="155"/>
      <c r="J14" s="155" t="s">
        <v>45</v>
      </c>
      <c r="K14" s="155"/>
      <c r="L14" s="155" t="s">
        <v>45</v>
      </c>
      <c r="M14" s="155"/>
      <c r="N14" s="155"/>
      <c r="O14" s="155"/>
      <c r="P14" s="186" t="s">
        <v>44</v>
      </c>
      <c r="Q14" s="155"/>
      <c r="R14" s="20"/>
      <c r="S14" s="155" t="s">
        <v>57</v>
      </c>
      <c r="T14" s="155"/>
      <c r="U14" s="155"/>
      <c r="V14" s="155"/>
      <c r="W14" s="155"/>
      <c r="X14" s="155" t="s">
        <v>62</v>
      </c>
      <c r="Y14" s="20"/>
      <c r="Z14" s="155"/>
      <c r="AA14" s="155" t="s">
        <v>62</v>
      </c>
      <c r="AB14" s="20"/>
      <c r="AD14" s="155" t="s">
        <v>62</v>
      </c>
      <c r="AE14" s="155"/>
      <c r="AF14" s="20"/>
      <c r="AG14" s="155" t="s">
        <v>57</v>
      </c>
      <c r="AH14" s="157">
        <f>COUNTIF($C14:$AD14,AH$4)</f>
        <v>0</v>
      </c>
      <c r="AI14" s="158">
        <f>COUNTIF($C14:$AD14,AI$4)</f>
        <v>1</v>
      </c>
      <c r="AJ14" s="157">
        <f>COUNTIF($C14:$AD14,AJ$4)</f>
        <v>2</v>
      </c>
      <c r="AK14" s="159">
        <f>COUNTIF($C14:$AD14,AK$4)</f>
        <v>1</v>
      </c>
      <c r="AL14" s="159">
        <f>COUNTIF($C14:$AD14,AL$4)</f>
        <v>0</v>
      </c>
      <c r="AM14" s="159">
        <f>COUNTIF($C14:$AD14,AM$4)</f>
        <v>3</v>
      </c>
      <c r="AN14" s="159">
        <f>COUNTIF($C14:$AD14,AN$4)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7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COUNTIF(C14:AD14,"*BRT*")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COUNTIF(A14:AH14,"*$N*")</f>
        <v>0</v>
      </c>
      <c r="BG14" s="159">
        <f>COUNTIF(AG14:AH14,"*$PM*")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COUNTIF($C14:$AD14,BM$4)</f>
        <v>0</v>
      </c>
      <c r="BN14" s="159">
        <f>COUNTIF($C14:$AD14,BN$4)</f>
        <v>0</v>
      </c>
      <c r="BO14" s="159">
        <f>COUNTIF($C14:$AD14,BO$4)</f>
        <v>0</v>
      </c>
      <c r="BP14" s="160"/>
    </row>
    <row r="15" ht="19.5" customHeight="1" spans="1:68">
      <c r="A15" s="19"/>
      <c r="B15" s="14" t="s">
        <v>734</v>
      </c>
      <c r="C15" s="155"/>
      <c r="D15" s="155"/>
      <c r="E15" s="155" t="s">
        <v>986</v>
      </c>
      <c r="F15" s="542"/>
      <c r="G15" s="155"/>
      <c r="H15" s="155" t="s">
        <v>50</v>
      </c>
      <c r="I15" s="155"/>
      <c r="J15" s="155"/>
      <c r="K15" s="155" t="s">
        <v>987</v>
      </c>
      <c r="L15" s="155"/>
      <c r="M15" s="169" t="s">
        <v>557</v>
      </c>
      <c r="N15" s="155"/>
      <c r="O15" s="155" t="s">
        <v>62</v>
      </c>
      <c r="P15" s="20"/>
      <c r="Q15" s="155" t="s">
        <v>988</v>
      </c>
      <c r="R15" s="155" t="s">
        <v>989</v>
      </c>
      <c r="S15" s="155" t="s">
        <v>57</v>
      </c>
      <c r="U15" s="20"/>
      <c r="V15" s="155"/>
      <c r="W15" s="155" t="s">
        <v>50</v>
      </c>
      <c r="X15" s="20"/>
      <c r="Y15" s="20"/>
      <c r="Z15" s="20"/>
      <c r="AA15" s="20"/>
      <c r="AB15" s="155" t="s">
        <v>62</v>
      </c>
      <c r="AC15" s="155"/>
      <c r="AD15" s="155"/>
      <c r="AE15" s="155" t="s">
        <v>62</v>
      </c>
      <c r="AF15" s="155" t="s">
        <v>56</v>
      </c>
      <c r="AG15" s="155" t="s">
        <v>57</v>
      </c>
      <c r="AH15" s="157">
        <f>COUNTIF($C15:$AC15,AH$4)</f>
        <v>0</v>
      </c>
      <c r="AI15" s="158">
        <f>COUNTIF($C15:$AC15,AI$4)</f>
        <v>0</v>
      </c>
      <c r="AJ15" s="157">
        <f>COUNTIF($C15:$AC15,AJ$4)</f>
        <v>0</v>
      </c>
      <c r="AK15" s="159">
        <f>COUNTIF($C15:$AC15,AK$4)</f>
        <v>2</v>
      </c>
      <c r="AL15" s="159">
        <f>COUNTIF($C15:$AC15,AL$4)</f>
        <v>0</v>
      </c>
      <c r="AM15" s="159">
        <f>COUNTIF($C15:$AC15,AM$4)</f>
        <v>2</v>
      </c>
      <c r="AN15" s="159">
        <f>COUNTIF($C15:$AC15,AN$4)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4</v>
      </c>
      <c r="AV15" s="104">
        <f>BF15+BG15+BI15+BD15+BB15+AZ15+BK15</f>
        <v>4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COUNTIF(C15:AC15,"*BRT*")</f>
        <v>0</v>
      </c>
      <c r="AZ15" s="159">
        <f>COUNTIF(A15:AH15,"*$BTP*")</f>
        <v>1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COUNTIF(A15:AH15,"*$N*")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3</v>
      </c>
      <c r="BJ15" s="159">
        <f>BI15*('Setting key Duty'!$I$12+'Setting key Duty'!$I$8)</f>
        <v>1.3125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COUNTIF($C15:$AC15,BM$4)</f>
        <v>0</v>
      </c>
      <c r="BN15" s="159">
        <f>COUNTIF($C15:$AC15,BN$4)</f>
        <v>0</v>
      </c>
      <c r="BO15" s="159">
        <f>COUNTIF($C15:$AC15,BO$4)</f>
        <v>0</v>
      </c>
      <c r="BP15" s="160"/>
    </row>
    <row r="16" ht="19.5" customHeight="1" spans="1:68">
      <c r="A16" s="210"/>
      <c r="B16" s="96" t="s">
        <v>789</v>
      </c>
      <c r="C16" s="155"/>
      <c r="D16" s="155"/>
      <c r="E16" s="155"/>
      <c r="F16" s="155" t="s">
        <v>50</v>
      </c>
      <c r="G16" s="155"/>
      <c r="H16" s="155" t="s">
        <v>44</v>
      </c>
      <c r="I16" s="155"/>
      <c r="J16" s="155" t="s">
        <v>50</v>
      </c>
      <c r="K16" s="155"/>
      <c r="L16" s="155"/>
      <c r="M16" s="155"/>
      <c r="N16" s="155"/>
      <c r="O16" s="155"/>
      <c r="P16" s="155"/>
      <c r="Q16" s="155" t="s">
        <v>50</v>
      </c>
      <c r="R16" s="155"/>
      <c r="S16" s="155" t="s">
        <v>45</v>
      </c>
      <c r="T16" s="155"/>
      <c r="U16" s="155"/>
      <c r="V16" s="155" t="s">
        <v>44</v>
      </c>
      <c r="W16" s="155"/>
      <c r="X16" s="155"/>
      <c r="Y16" s="155" t="s">
        <v>50</v>
      </c>
      <c r="Z16" s="155"/>
      <c r="AA16" s="155" t="s">
        <v>50</v>
      </c>
      <c r="AB16" s="155"/>
      <c r="AC16" s="155"/>
      <c r="AD16" s="155" t="s">
        <v>50</v>
      </c>
      <c r="AE16" s="155"/>
      <c r="AF16" s="155"/>
      <c r="AG16" s="155"/>
      <c r="AH16" s="157">
        <f>COUNTIF($C16:$AC16,AH$4)</f>
        <v>0</v>
      </c>
      <c r="AI16" s="158">
        <f>COUNTIF($C16:$AC16,AI$4)</f>
        <v>2</v>
      </c>
      <c r="AJ16" s="157">
        <f>COUNTIF($C16:$AC16,AJ$4)</f>
        <v>1</v>
      </c>
      <c r="AK16" s="159">
        <f>COUNTIF($C16:$AC16,AK$4)</f>
        <v>5</v>
      </c>
      <c r="AL16" s="159">
        <f>COUNTIF($C16:$AC16,AL$4)</f>
        <v>0</v>
      </c>
      <c r="AM16" s="159">
        <f>COUNTIF($C16:$AC16,AM$4)</f>
        <v>0</v>
      </c>
      <c r="AN16" s="159">
        <f>COUNTIF($C16:$AC16,AN$4)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8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COUNTIF(C16:AC16,"*BRT*")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COUNTIF(AH16,"*$N*")</f>
        <v>0</v>
      </c>
      <c r="BG16" s="159">
        <f>COUNTIF(AH16,"*$PM*")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COUNTIF($C16:$AC16,BM$4)</f>
        <v>0</v>
      </c>
      <c r="BN16" s="159">
        <f>COUNTIF($C16:$AC16,BN$4)</f>
        <v>0</v>
      </c>
      <c r="BO16" s="159">
        <f>COUNTIF($C16:$AC16,BO$4)</f>
        <v>0</v>
      </c>
      <c r="BP16" s="160"/>
    </row>
    <row r="17" ht="19.5" customHeight="1" spans="1:68">
      <c r="A17" s="19"/>
      <c r="B17" s="603" t="s">
        <v>576</v>
      </c>
      <c r="C17" s="155"/>
      <c r="D17" s="155" t="s">
        <v>42</v>
      </c>
      <c r="E17" s="155" t="s">
        <v>42</v>
      </c>
      <c r="F17" s="155"/>
      <c r="G17" s="155"/>
      <c r="H17" s="155" t="s">
        <v>48</v>
      </c>
      <c r="I17" s="155"/>
      <c r="J17" s="155"/>
      <c r="K17" s="155" t="s">
        <v>45</v>
      </c>
      <c r="L17" s="155"/>
      <c r="M17" s="155" t="s">
        <v>45</v>
      </c>
      <c r="N17" s="155"/>
      <c r="O17" s="155" t="s">
        <v>48</v>
      </c>
      <c r="P17" s="155"/>
      <c r="Q17" s="155"/>
      <c r="S17" s="155" t="s">
        <v>42</v>
      </c>
      <c r="T17" s="155"/>
      <c r="U17" s="155" t="s">
        <v>48</v>
      </c>
      <c r="V17" s="155"/>
      <c r="W17" s="155"/>
      <c r="X17" s="155" t="s">
        <v>48</v>
      </c>
      <c r="Y17" s="186"/>
      <c r="Z17" s="186" t="s">
        <v>44</v>
      </c>
      <c r="AA17" s="186"/>
      <c r="AB17" s="186"/>
      <c r="AC17" s="186" t="s">
        <v>50</v>
      </c>
      <c r="AD17" s="186"/>
      <c r="AE17" s="186" t="s">
        <v>45</v>
      </c>
      <c r="AF17" s="186"/>
      <c r="AG17" s="186" t="s">
        <v>45</v>
      </c>
      <c r="AH17" s="157">
        <f>COUNTIF($C17:$AF17,AH$4)</f>
        <v>4</v>
      </c>
      <c r="AI17" s="158">
        <f>COUNTIF($C17:$AF17,AI$4)</f>
        <v>1</v>
      </c>
      <c r="AJ17" s="157">
        <f>COUNTIF($C17:$AF17,AJ$4)</f>
        <v>3</v>
      </c>
      <c r="AK17" s="159">
        <f>COUNTIF($C17:$AF17,AK$4)</f>
        <v>1</v>
      </c>
      <c r="AL17" s="159">
        <f>COUNTIF($C17:$AF17,AL$4)</f>
        <v>0</v>
      </c>
      <c r="AM17" s="159">
        <f>COUNTIF($C17:$AF17,AM$4)</f>
        <v>0</v>
      </c>
      <c r="AN17" s="159">
        <f>COUNTIF($C17:$AF17,AN$4)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9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COUNTIF(C17:AC17,"*BRT*")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COUNTIF(AH17,"*$N*")</f>
        <v>0</v>
      </c>
      <c r="BG17" s="159">
        <f>COUNTIF(AH17,"*$PM*")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COUNTIF($C17:$AC17,BM$4)</f>
        <v>0</v>
      </c>
      <c r="BN17" s="159">
        <f>COUNTIF($C17:$AC17,BN$4)</f>
        <v>0</v>
      </c>
      <c r="BO17" s="159">
        <f>COUNTIF($C17:$AC17,BO$4)</f>
        <v>0</v>
      </c>
      <c r="BP17" s="160"/>
    </row>
    <row r="18" ht="19.5" customHeight="1" spans="1:68">
      <c r="A18" s="19"/>
      <c r="B18" s="96" t="s">
        <v>791</v>
      </c>
      <c r="C18" s="155"/>
      <c r="D18" s="20"/>
      <c r="F18" s="155"/>
      <c r="G18" s="155"/>
      <c r="H18" s="155"/>
      <c r="I18" s="155" t="s">
        <v>44</v>
      </c>
      <c r="J18" s="186"/>
      <c r="K18" s="155" t="s">
        <v>50</v>
      </c>
      <c r="L18" s="155"/>
      <c r="M18" s="155" t="s">
        <v>990</v>
      </c>
      <c r="O18" s="155"/>
      <c r="P18" s="155"/>
      <c r="R18" s="155" t="s">
        <v>50</v>
      </c>
      <c r="S18" s="155"/>
      <c r="U18" s="155"/>
      <c r="V18" s="155" t="s">
        <v>45</v>
      </c>
      <c r="W18" s="155"/>
      <c r="X18" s="155"/>
      <c r="Y18" s="155" t="s">
        <v>565</v>
      </c>
      <c r="AA18" s="155" t="s">
        <v>990</v>
      </c>
      <c r="AB18" s="155" t="s">
        <v>44</v>
      </c>
      <c r="AC18" s="155"/>
      <c r="AD18" s="155" t="s">
        <v>44</v>
      </c>
      <c r="AE18" s="155"/>
      <c r="AF18" s="186" t="s">
        <v>50</v>
      </c>
      <c r="AG18" s="155" t="s">
        <v>120</v>
      </c>
      <c r="AH18" s="157">
        <f>COUNTIF($C18:$AE18,AH$4)</f>
        <v>0</v>
      </c>
      <c r="AI18" s="157">
        <f>COUNTIF($C18:$AE18,AI$4)</f>
        <v>3</v>
      </c>
      <c r="AJ18" s="157">
        <f>COUNTIF($C18:$AE18,AJ$4)</f>
        <v>1</v>
      </c>
      <c r="AK18" s="160">
        <f>COUNTIF($C18:$AE18,AK$4)</f>
        <v>2</v>
      </c>
      <c r="AL18" s="160">
        <f>COUNTIF($C18:$AE18,AL$4)</f>
        <v>0</v>
      </c>
      <c r="AM18" s="160">
        <f>COUNTIF($C18:$AE18,AM$4)</f>
        <v>0</v>
      </c>
      <c r="AN18" s="160">
        <f>COUNTIF($C18:$AE18,AN$4)</f>
        <v>0</v>
      </c>
      <c r="AO18" s="175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6</v>
      </c>
      <c r="AV18" s="104">
        <f>BF18+BG18+BI18+BD18+BB18+AZ18+BK18</f>
        <v>2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2</v>
      </c>
      <c r="BJ18" s="159">
        <f>BI18*('Setting key Duty'!$I$12+'Setting key Duty'!$I$8)</f>
        <v>0.875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0</v>
      </c>
      <c r="BP18" s="160"/>
    </row>
    <row r="19" ht="19.5" customHeight="1" spans="1:68">
      <c r="A19" s="19"/>
      <c r="B19" s="92" t="s">
        <v>814</v>
      </c>
      <c r="C19" s="155"/>
      <c r="E19" s="155" t="s">
        <v>56</v>
      </c>
      <c r="F19" s="155" t="s">
        <v>991</v>
      </c>
      <c r="G19" s="155"/>
      <c r="H19" s="155" t="s">
        <v>62</v>
      </c>
      <c r="J19" s="20"/>
      <c r="K19" s="155" t="s">
        <v>56</v>
      </c>
      <c r="L19" s="155" t="s">
        <v>62</v>
      </c>
      <c r="N19" s="155" t="s">
        <v>586</v>
      </c>
      <c r="O19" s="155"/>
      <c r="P19" s="155"/>
      <c r="Q19" s="155" t="s">
        <v>992</v>
      </c>
      <c r="R19" s="155"/>
      <c r="S19" s="155" t="s">
        <v>62</v>
      </c>
      <c r="T19" s="155"/>
      <c r="U19" s="155"/>
      <c r="V19" s="155" t="s">
        <v>50</v>
      </c>
      <c r="W19" s="155"/>
      <c r="X19" s="155" t="s">
        <v>212</v>
      </c>
      <c r="Y19" s="155" t="s">
        <v>212</v>
      </c>
      <c r="Z19" s="155" t="s">
        <v>212</v>
      </c>
      <c r="AA19" s="155" t="s">
        <v>212</v>
      </c>
      <c r="AB19" s="155" t="s">
        <v>212</v>
      </c>
      <c r="AC19" s="155" t="s">
        <v>62</v>
      </c>
      <c r="AD19" s="155" t="s">
        <v>212</v>
      </c>
      <c r="AE19" s="155" t="s">
        <v>212</v>
      </c>
      <c r="AF19" s="155" t="s">
        <v>212</v>
      </c>
      <c r="AG19" s="155" t="s">
        <v>212</v>
      </c>
      <c r="AH19" s="157"/>
      <c r="AI19" s="157"/>
      <c r="AJ19" s="157"/>
      <c r="AK19" s="160"/>
      <c r="AL19" s="160"/>
      <c r="AM19" s="160"/>
      <c r="AN19" s="160"/>
      <c r="AO19" s="175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0</v>
      </c>
      <c r="AV19" s="104">
        <f>BF19+BG19+BI19+BD19+BB19+AZ19+BK19</f>
        <v>3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COUNTIF(C19:AC19,"*BRT*")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COUNTIF(AH19,"*$N*")</f>
        <v>0</v>
      </c>
      <c r="BG19" s="159">
        <f>COUNTIF(AH19,"*$PM*")</f>
        <v>0</v>
      </c>
      <c r="BH19" s="159">
        <f>BG19*('Setting key Duty'!$I$9)</f>
        <v>0</v>
      </c>
      <c r="BI19" s="159">
        <f>COUNTIF(A19:AH19,"*$AM*")</f>
        <v>3</v>
      </c>
      <c r="BJ19" s="159">
        <f>BI19*('Setting key Duty'!$I$12+'Setting key Duty'!$I$8)</f>
        <v>1.3125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COUNTIF($C19:$AC19,BM$4)</f>
        <v>0</v>
      </c>
      <c r="BN19" s="159">
        <f>COUNTIF($C19:$AC19,BN$4)</f>
        <v>0</v>
      </c>
      <c r="BO19" s="159">
        <f>COUNTIF($C19:$AC19,BO$4)</f>
        <v>0</v>
      </c>
      <c r="BP19" s="160"/>
    </row>
    <row r="20" ht="19.5" customHeight="1" spans="1:68">
      <c r="A20" s="19"/>
      <c r="B20" s="94" t="s">
        <v>797</v>
      </c>
      <c r="C20" s="155"/>
      <c r="D20" s="155" t="s">
        <v>48</v>
      </c>
      <c r="E20" s="155"/>
      <c r="F20" s="155" t="s">
        <v>973</v>
      </c>
      <c r="G20" s="155" t="s">
        <v>42</v>
      </c>
      <c r="H20" s="155" t="s">
        <v>45</v>
      </c>
      <c r="I20" s="20"/>
      <c r="J20" s="155"/>
      <c r="K20" s="186"/>
      <c r="L20" s="155" t="s">
        <v>48</v>
      </c>
      <c r="M20" s="155"/>
      <c r="N20" s="155" t="s">
        <v>45</v>
      </c>
      <c r="O20" s="20"/>
      <c r="P20" s="155"/>
      <c r="Q20" s="186"/>
      <c r="R20" s="155" t="s">
        <v>45</v>
      </c>
      <c r="S20" s="155"/>
      <c r="T20" s="155" t="s">
        <v>48</v>
      </c>
      <c r="U20" s="155"/>
      <c r="V20" s="155"/>
      <c r="W20" s="155"/>
      <c r="X20" s="186" t="s">
        <v>44</v>
      </c>
      <c r="Y20" s="186"/>
      <c r="Z20" s="155" t="s">
        <v>48</v>
      </c>
      <c r="AB20" s="155" t="s">
        <v>48</v>
      </c>
      <c r="AC20" s="155"/>
      <c r="AD20" s="155"/>
      <c r="AE20" s="155" t="s">
        <v>44</v>
      </c>
      <c r="AF20" s="155"/>
      <c r="AG20" s="155" t="s">
        <v>48</v>
      </c>
      <c r="AH20" s="157">
        <f>COUNTIF($D20:$AE20,AH$4)</f>
        <v>5</v>
      </c>
      <c r="AI20" s="158">
        <f>COUNTIF($D20:$AE20,AI$4)</f>
        <v>2</v>
      </c>
      <c r="AJ20" s="157">
        <f>COUNTIF($D20:$AE20,AJ$4)</f>
        <v>3</v>
      </c>
      <c r="AK20" s="159">
        <f>COUNTIF($D20:$AE20,AK$4)</f>
        <v>0</v>
      </c>
      <c r="AL20" s="159">
        <f>COUNTIF($D20:$AE20,AL$4)</f>
        <v>0</v>
      </c>
      <c r="AM20" s="159">
        <f>COUNTIF($D20:$AE20,AM$4)</f>
        <v>0</v>
      </c>
      <c r="AN20" s="159">
        <f>COUNTIF($D20:$AE20,AN$4)</f>
        <v>0</v>
      </c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10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COUNTIF(C20:AC20,"*BRT*")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COUNTIF(AH20,"*$N*")</f>
        <v>0</v>
      </c>
      <c r="BG20" s="159">
        <f>COUNTIF(AH20,"*$PM*")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COUNTIF($C20:$AC20,BM$4)</f>
        <v>0</v>
      </c>
      <c r="BN20" s="159">
        <f>COUNTIF($C20:$AC20,BN$4)</f>
        <v>0</v>
      </c>
      <c r="BO20" s="159">
        <f>COUNTIF($C20:$AC20,BO$4)</f>
        <v>0</v>
      </c>
      <c r="BP20" s="160"/>
    </row>
    <row r="21" ht="19.5" customHeight="1" spans="1:68">
      <c r="A21" s="19"/>
      <c r="B21" s="92" t="s">
        <v>811</v>
      </c>
      <c r="C21" s="155"/>
      <c r="D21" s="155" t="s">
        <v>56</v>
      </c>
      <c r="E21" s="155"/>
      <c r="F21" s="155" t="s">
        <v>56</v>
      </c>
      <c r="G21" s="155"/>
      <c r="H21" s="155"/>
      <c r="I21" s="155" t="s">
        <v>50</v>
      </c>
      <c r="J21" s="155"/>
      <c r="K21" s="155" t="s">
        <v>62</v>
      </c>
      <c r="L21" s="155"/>
      <c r="M21" s="155" t="s">
        <v>56</v>
      </c>
      <c r="N21" s="155"/>
      <c r="O21" s="155"/>
      <c r="P21" s="155"/>
      <c r="Q21" s="155"/>
      <c r="R21" s="186" t="s">
        <v>62</v>
      </c>
      <c r="S21" s="20"/>
      <c r="U21" s="155" t="s">
        <v>50</v>
      </c>
      <c r="V21" s="155"/>
      <c r="X21" s="155" t="s">
        <v>989</v>
      </c>
      <c r="Y21" s="155" t="s">
        <v>62</v>
      </c>
      <c r="Z21" s="155"/>
      <c r="AA21" s="155" t="s">
        <v>993</v>
      </c>
      <c r="AB21" s="20"/>
      <c r="AC21" s="155"/>
      <c r="AD21" s="155"/>
      <c r="AE21" s="155" t="s">
        <v>994</v>
      </c>
      <c r="AF21" s="155" t="s">
        <v>995</v>
      </c>
      <c r="AG21" s="155" t="s">
        <v>56</v>
      </c>
      <c r="AH21" s="157"/>
      <c r="AI21" s="158"/>
      <c r="AJ21" s="157"/>
      <c r="AK21" s="159"/>
      <c r="AL21" s="159"/>
      <c r="AM21" s="159"/>
      <c r="AN21" s="159"/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0</v>
      </c>
      <c r="AV21" s="104">
        <f>BF21+BG21+BI21+BD21+BB21+AZ21+BK21</f>
        <v>4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COUNTIF(C21:AC21,"*BRT*")</f>
        <v>0</v>
      </c>
      <c r="AZ21" s="159">
        <f>COUNTIF(A21:AH21,"*$BTP*")</f>
        <v>1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COUNTIF(AH21,"*$N*")</f>
        <v>0</v>
      </c>
      <c r="BG21" s="159">
        <f>COUNTIF(AH21,"*$PM*")</f>
        <v>0</v>
      </c>
      <c r="BH21" s="159">
        <f>BG21*('Setting key Duty'!$I$9)</f>
        <v>0</v>
      </c>
      <c r="BI21" s="159">
        <f>COUNTIF(A21:AH21,"*$AM*")</f>
        <v>3</v>
      </c>
      <c r="BJ21" s="159">
        <f>BI21*('Setting key Duty'!$I$12+'Setting key Duty'!$I$8)</f>
        <v>1.3125</v>
      </c>
      <c r="BK21" s="159">
        <f>COUNTIF(C21:AH21,"*$FC*")</f>
        <v>0</v>
      </c>
      <c r="BL21" s="159">
        <f>BK21*('Setting key Duty'!$J$11+'Setting key Duty'!$I$8)</f>
        <v>0</v>
      </c>
      <c r="BM21" s="159">
        <f>COUNTIF($C21:$AC21,BM$4)</f>
        <v>0</v>
      </c>
      <c r="BN21" s="159">
        <f>COUNTIF($C21:$AC21,BN$4)</f>
        <v>0</v>
      </c>
      <c r="BO21" s="159">
        <f>COUNTIF($C21:$AC21,BO$4)</f>
        <v>0</v>
      </c>
      <c r="BP21" s="160"/>
    </row>
    <row r="22" ht="19.5" customHeight="1" spans="1:68">
      <c r="A22" s="19"/>
      <c r="B22" s="101" t="s">
        <v>798</v>
      </c>
      <c r="C22" s="155"/>
      <c r="D22" s="155" t="s">
        <v>45</v>
      </c>
      <c r="E22" s="155"/>
      <c r="F22" s="20"/>
      <c r="G22" s="155" t="s">
        <v>56</v>
      </c>
      <c r="H22" s="155"/>
      <c r="I22" s="155" t="s">
        <v>48</v>
      </c>
      <c r="J22" s="186"/>
      <c r="K22" s="542"/>
      <c r="L22" s="542" t="s">
        <v>50</v>
      </c>
      <c r="M22" s="155"/>
      <c r="N22" s="155"/>
      <c r="O22" s="155"/>
      <c r="P22" s="155" t="s">
        <v>45</v>
      </c>
      <c r="Q22" s="155"/>
      <c r="R22" s="155" t="s">
        <v>48</v>
      </c>
      <c r="S22" s="155"/>
      <c r="T22" s="155" t="s">
        <v>45</v>
      </c>
      <c r="U22" s="155"/>
      <c r="V22" s="155" t="s">
        <v>768</v>
      </c>
      <c r="W22" s="155" t="s">
        <v>768</v>
      </c>
      <c r="X22" s="20"/>
      <c r="Y22" s="155" t="s">
        <v>48</v>
      </c>
      <c r="Z22" s="155"/>
      <c r="AA22" s="155" t="s">
        <v>48</v>
      </c>
      <c r="AC22" s="155" t="s">
        <v>768</v>
      </c>
      <c r="AD22" s="155" t="s">
        <v>768</v>
      </c>
      <c r="AF22" s="155" t="s">
        <v>996</v>
      </c>
      <c r="AG22" s="155" t="s">
        <v>996</v>
      </c>
      <c r="AH22" s="157">
        <f>COUNTIF($D22:$AE22,AH$4)</f>
        <v>4</v>
      </c>
      <c r="AI22" s="158">
        <f>COUNTIF($D22:$AE22,AI$4)</f>
        <v>0</v>
      </c>
      <c r="AJ22" s="157">
        <f>COUNTIF($D22:$AE22,AJ$4)</f>
        <v>3</v>
      </c>
      <c r="AK22" s="159">
        <f>COUNTIF($D22:$AE22,AK$4)</f>
        <v>1</v>
      </c>
      <c r="AL22" s="159">
        <f>COUNTIF($D22:$AE22,AL$4)</f>
        <v>1</v>
      </c>
      <c r="AM22" s="159">
        <f>COUNTIF($D22:$AE22,AM$4)</f>
        <v>0</v>
      </c>
      <c r="AN22" s="159">
        <f>COUNTIF($D22:$AE22,AN$4)</f>
        <v>0</v>
      </c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8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COUNTIF(D22:AC22,"*BRT*")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COUNTIF(AE22:AH22,"*$N*")</f>
        <v>0</v>
      </c>
      <c r="BG22" s="159">
        <f>COUNTIF(AE22:AH22,"*$PM*")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COUNTIF(D22:AH22,"*$FC*")</f>
        <v>0</v>
      </c>
      <c r="BL22" s="159">
        <f>BK22*('Setting key Duty'!$J$11+'Setting key Duty'!$I$8)</f>
        <v>0</v>
      </c>
      <c r="BM22" s="159">
        <f>COUNTIF($D22:$AE22,BM$4)</f>
        <v>0</v>
      </c>
      <c r="BN22" s="159">
        <f>COUNTIF($D22:$AE22,BN$4)</f>
        <v>0</v>
      </c>
      <c r="BO22" s="159">
        <f>COUNTIF($D22:$AE22,BO$4)</f>
        <v>0</v>
      </c>
      <c r="BP22" s="160"/>
    </row>
    <row r="23" ht="19.5" customHeight="1" spans="1:68">
      <c r="A23" s="19"/>
      <c r="B23" s="94" t="s">
        <v>957</v>
      </c>
      <c r="C23" s="20"/>
      <c r="D23" s="155"/>
      <c r="E23" s="155"/>
      <c r="F23" s="155"/>
      <c r="G23" s="155"/>
      <c r="H23" s="155"/>
      <c r="I23" s="20"/>
      <c r="J23" s="155">
        <v>2</v>
      </c>
      <c r="K23" s="155">
        <v>3</v>
      </c>
      <c r="L23" s="155" t="s">
        <v>56</v>
      </c>
      <c r="M23" s="155" t="s">
        <v>62</v>
      </c>
      <c r="O23" s="155"/>
      <c r="P23" s="155" t="s">
        <v>997</v>
      </c>
      <c r="Q23" s="155"/>
      <c r="R23" s="155" t="s">
        <v>998</v>
      </c>
      <c r="S23" s="155"/>
      <c r="T23" s="155" t="s">
        <v>56</v>
      </c>
      <c r="U23" s="155" t="s">
        <v>999</v>
      </c>
      <c r="V23" s="155"/>
      <c r="X23" s="20"/>
      <c r="Y23" s="155" t="s">
        <v>984</v>
      </c>
      <c r="Z23" s="155" t="s">
        <v>1000</v>
      </c>
      <c r="AB23" s="155" t="s">
        <v>56</v>
      </c>
      <c r="AD23" s="155" t="s">
        <v>202</v>
      </c>
      <c r="AE23" s="155" t="s">
        <v>202</v>
      </c>
      <c r="AF23" s="155" t="s">
        <v>202</v>
      </c>
      <c r="AG23" s="155" t="s">
        <v>202</v>
      </c>
      <c r="AH23" s="157"/>
      <c r="AI23" s="158"/>
      <c r="AJ23" s="157"/>
      <c r="AK23" s="159"/>
      <c r="AL23" s="159"/>
      <c r="AM23" s="159"/>
      <c r="AN23" s="159"/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0</v>
      </c>
      <c r="AV23" s="104">
        <f>BF23+BG23+BI23+BD23+BB23+AZ23+BK23</f>
        <v>7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COUNTIF(D23:AC23,"*BRT*")</f>
        <v>0</v>
      </c>
      <c r="AZ23" s="159">
        <f>COUNTIF(A23:AH23,"*$BTP*")</f>
        <v>2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COUNTIF(AF23:AH23,"*$N*")</f>
        <v>0</v>
      </c>
      <c r="BG23" s="159">
        <f>COUNTIF(AF23:AH23,"*$PM*")</f>
        <v>0</v>
      </c>
      <c r="BH23" s="159">
        <f>BG23*('Setting key Duty'!$I$9)</f>
        <v>0</v>
      </c>
      <c r="BI23" s="159">
        <f>COUNTIF(A23:AH23,"*$AM*")</f>
        <v>1</v>
      </c>
      <c r="BJ23" s="159">
        <f>BI23*('Setting key Duty'!$I$12+'Setting key Duty'!$I$8)</f>
        <v>0.4375</v>
      </c>
      <c r="BK23" s="159">
        <f>COUNTIF(D23:AH23,"*$FC*")</f>
        <v>4</v>
      </c>
      <c r="BL23" s="159">
        <f>BK23*('Setting key Duty'!$J$11+'Setting key Duty'!$I$8)</f>
        <v>0.5</v>
      </c>
      <c r="BM23" s="159">
        <f>COUNTIF($D23:$AE23,BM$4)</f>
        <v>0</v>
      </c>
      <c r="BN23" s="159">
        <f>COUNTIF($D23:$AE23,BN$4)</f>
        <v>0</v>
      </c>
      <c r="BO23" s="159">
        <f>COUNTIF($D23:$AE23,BO$4)</f>
        <v>0</v>
      </c>
      <c r="BP23" s="160"/>
    </row>
    <row r="24" ht="19.5" customHeight="1" spans="1:68">
      <c r="A24" s="19"/>
      <c r="B24" s="14" t="s">
        <v>958</v>
      </c>
      <c r="D24" s="155" t="s">
        <v>62</v>
      </c>
      <c r="E24" s="20"/>
      <c r="G24" s="20"/>
      <c r="H24" s="155"/>
      <c r="I24" s="155"/>
      <c r="J24" s="155" t="s">
        <v>375</v>
      </c>
      <c r="K24" s="155" t="s">
        <v>375</v>
      </c>
      <c r="L24" s="155" t="s">
        <v>375</v>
      </c>
      <c r="M24" s="155"/>
      <c r="N24" s="155" t="s">
        <v>56</v>
      </c>
      <c r="O24" s="155"/>
      <c r="P24" s="155" t="s">
        <v>62</v>
      </c>
      <c r="Q24" s="20"/>
      <c r="R24" s="155" t="s">
        <v>56</v>
      </c>
      <c r="S24" s="155" t="s">
        <v>988</v>
      </c>
      <c r="T24" s="155" t="s">
        <v>1001</v>
      </c>
      <c r="V24" s="20"/>
      <c r="W24" s="155"/>
      <c r="X24" s="155" t="s">
        <v>56</v>
      </c>
      <c r="Y24" s="155" t="s">
        <v>1002</v>
      </c>
      <c r="Z24" s="20"/>
      <c r="AA24" s="155" t="s">
        <v>56</v>
      </c>
      <c r="AB24" s="155" t="s">
        <v>219</v>
      </c>
      <c r="AC24" s="155" t="s">
        <v>219</v>
      </c>
      <c r="AD24" s="155" t="s">
        <v>219</v>
      </c>
      <c r="AE24" s="155" t="s">
        <v>219</v>
      </c>
      <c r="AF24" s="155" t="s">
        <v>219</v>
      </c>
      <c r="AG24" s="155"/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0</v>
      </c>
      <c r="AV24" s="104">
        <f>BF24+BG24+BI24+BD24+BB24+AZ24+BK24</f>
        <v>7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COUNTIF(D24:AC24,"*BRT*")</f>
        <v>0</v>
      </c>
      <c r="AZ24" s="159">
        <f>COUNTIF(A24:AH24,"*$BTP*")</f>
        <v>1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COUNTIF(AF24:AH24,"*$N*")</f>
        <v>0</v>
      </c>
      <c r="BG24" s="159">
        <f>COUNTIF(AF24:AH24,"*$PM*")</f>
        <v>0</v>
      </c>
      <c r="BH24" s="159">
        <f>BG24*('Setting key Duty'!$I$9)</f>
        <v>0</v>
      </c>
      <c r="BI24" s="159">
        <f>COUNTIF(A24:AH24,"*$AM*")</f>
        <v>1</v>
      </c>
      <c r="BJ24" s="159">
        <f>BI24*('Setting key Duty'!$I$12+'Setting key Duty'!$I$8)</f>
        <v>0.4375</v>
      </c>
      <c r="BK24" s="159">
        <f>COUNTIF(D24:AH24,"*$FC*")</f>
        <v>5</v>
      </c>
      <c r="BL24" s="159">
        <f>BK24*('Setting key Duty'!$J$11+'Setting key Duty'!$I$8)</f>
        <v>0.625</v>
      </c>
      <c r="BM24" s="159">
        <f>COUNTIF($D24:$AE24,BM$4)</f>
        <v>0</v>
      </c>
      <c r="BN24" s="159">
        <f>COUNTIF($D24:$AE24,BN$4)</f>
        <v>0</v>
      </c>
      <c r="BO24" s="159">
        <f>COUNTIF($D24:$AE24,BO$4)</f>
        <v>0</v>
      </c>
      <c r="BP24" s="160"/>
    </row>
    <row r="25" ht="19.5" customHeight="1" spans="1:68">
      <c r="A25" s="19"/>
      <c r="B25" s="14" t="s">
        <v>959</v>
      </c>
      <c r="C25" s="20"/>
      <c r="D25" s="155"/>
      <c r="E25" s="155">
        <v>4</v>
      </c>
      <c r="F25" s="20"/>
      <c r="G25" s="542" t="s">
        <v>986</v>
      </c>
      <c r="H25" s="155"/>
      <c r="J25" s="155">
        <v>4</v>
      </c>
      <c r="L25" s="169" t="s">
        <v>557</v>
      </c>
      <c r="N25" s="155" t="s">
        <v>980</v>
      </c>
      <c r="P25" s="155" t="s">
        <v>1003</v>
      </c>
      <c r="Q25" s="20"/>
      <c r="R25" s="155" t="s">
        <v>597</v>
      </c>
      <c r="T25" s="155" t="s">
        <v>1004</v>
      </c>
      <c r="U25" s="155" t="s">
        <v>56</v>
      </c>
      <c r="V25" s="155"/>
      <c r="W25" s="155"/>
      <c r="X25" s="155" t="s">
        <v>1005</v>
      </c>
      <c r="Y25" s="155" t="s">
        <v>56</v>
      </c>
      <c r="Z25" s="155" t="s">
        <v>1006</v>
      </c>
      <c r="AA25" s="155" t="s">
        <v>1000</v>
      </c>
      <c r="AB25" s="155"/>
      <c r="AC25" s="155"/>
      <c r="AD25" s="20"/>
      <c r="AE25" s="155" t="s">
        <v>434</v>
      </c>
      <c r="AF25" s="155" t="s">
        <v>434</v>
      </c>
      <c r="AG25" s="155" t="s">
        <v>434</v>
      </c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11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COUNTIF(D25:AC25,"*BRT*")</f>
        <v>0</v>
      </c>
      <c r="AZ25" s="159">
        <f>COUNTIF(A25:AH25,"*$BTP*")</f>
        <v>3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2</v>
      </c>
      <c r="BE25" s="159">
        <f>BD25*('Setting key Duty'!$I$8+'Setting key Duty'!$I$9+'Setting key Duty'!$I$12)</f>
        <v>1.125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3</v>
      </c>
      <c r="BJ25" s="159">
        <f>BI25*('Setting key Duty'!$I$12+'Setting key Duty'!$I$8)</f>
        <v>1.3125</v>
      </c>
      <c r="BK25" s="159">
        <f>COUNTIF(D25:AH25,"*$FC*")</f>
        <v>3</v>
      </c>
      <c r="BL25" s="159">
        <f>BK25*('Setting key Duty'!$J$11+'Setting key Duty'!$I$8)</f>
        <v>0.375</v>
      </c>
      <c r="BM25" s="159">
        <f>COUNTIF($D25:$AE25,BM$4)</f>
        <v>0</v>
      </c>
      <c r="BN25" s="159">
        <f>COUNTIF($D25:$AE25,BN$4)</f>
        <v>0</v>
      </c>
      <c r="BO25" s="159">
        <f>COUNTIF($D25:$AE25,BO$4)</f>
        <v>0</v>
      </c>
      <c r="BP25" s="160"/>
    </row>
    <row r="26" ht="19.5" customHeight="1" spans="1:68">
      <c r="A26" s="19"/>
      <c r="B26" s="14" t="s">
        <v>960</v>
      </c>
      <c r="C26" s="20"/>
      <c r="D26" s="155"/>
      <c r="E26" s="155" t="s">
        <v>1007</v>
      </c>
      <c r="G26" s="20"/>
      <c r="H26" s="155"/>
      <c r="I26" s="155" t="s">
        <v>62</v>
      </c>
      <c r="K26" s="155" t="s">
        <v>984</v>
      </c>
      <c r="M26" s="155" t="s">
        <v>1008</v>
      </c>
      <c r="N26" s="155" t="s">
        <v>62</v>
      </c>
      <c r="O26" s="20"/>
      <c r="P26" s="155"/>
      <c r="Q26" s="155" t="s">
        <v>62</v>
      </c>
      <c r="R26" s="155"/>
      <c r="S26" s="155" t="s">
        <v>56</v>
      </c>
      <c r="T26" s="155" t="s">
        <v>1009</v>
      </c>
      <c r="U26" s="155" t="s">
        <v>1010</v>
      </c>
      <c r="V26" s="155"/>
      <c r="W26" s="155" t="s">
        <v>62</v>
      </c>
      <c r="Y26" s="20"/>
      <c r="Z26" s="155" t="s">
        <v>1002</v>
      </c>
      <c r="AA26" s="155"/>
      <c r="AB26" s="155" t="s">
        <v>1003</v>
      </c>
      <c r="AC26" s="155"/>
      <c r="AD26" s="20"/>
      <c r="AE26" s="155" t="s">
        <v>431</v>
      </c>
      <c r="AF26" s="155" t="s">
        <v>431</v>
      </c>
      <c r="AG26" s="155" t="s">
        <v>431</v>
      </c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8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COUNTIF(D26:AC26,"*BRT*")</f>
        <v>0</v>
      </c>
      <c r="AZ26" s="159">
        <f>COUNTIF(A26:AH26,"*$BTP*")</f>
        <v>2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COUNTIF(AF26:AH26,"*$N*")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3</v>
      </c>
      <c r="BJ26" s="159">
        <f>BI26*('Setting key Duty'!$I$12+'Setting key Duty'!$I$8)</f>
        <v>1.3125</v>
      </c>
      <c r="BK26" s="159">
        <f>COUNTIF(D26:AH26,"*$FC*")</f>
        <v>3</v>
      </c>
      <c r="BL26" s="159">
        <f>BK26*('Setting key Duty'!$J$11+'Setting key Duty'!$I$8)</f>
        <v>0.375</v>
      </c>
      <c r="BM26" s="159">
        <f>COUNTIF($D26:$AE26,BM$4)</f>
        <v>0</v>
      </c>
      <c r="BN26" s="159">
        <f>COUNTIF($D26:$AE26,BN$4)</f>
        <v>0</v>
      </c>
      <c r="BO26" s="159">
        <f>COUNTIF($D26:$AE26,BO$4)</f>
        <v>0</v>
      </c>
      <c r="BP26" s="160"/>
    </row>
    <row r="27" ht="19.5" customHeight="1" spans="1:68">
      <c r="A27" s="19"/>
      <c r="B27" s="14" t="s">
        <v>961</v>
      </c>
      <c r="C27" s="155" t="s">
        <v>62</v>
      </c>
      <c r="E27" s="20"/>
      <c r="F27" s="155" t="s">
        <v>1007</v>
      </c>
      <c r="H27" s="155"/>
      <c r="I27" s="20"/>
      <c r="J27" s="155" t="s">
        <v>56</v>
      </c>
      <c r="K27" s="542"/>
      <c r="L27" s="169" t="s">
        <v>1011</v>
      </c>
      <c r="M27" s="155"/>
      <c r="O27" s="155" t="s">
        <v>1012</v>
      </c>
      <c r="Q27" s="155" t="s">
        <v>56</v>
      </c>
      <c r="R27" s="155"/>
      <c r="S27" s="155" t="s">
        <v>1004</v>
      </c>
      <c r="T27" s="155"/>
      <c r="U27" s="155" t="s">
        <v>62</v>
      </c>
      <c r="V27" s="155"/>
      <c r="W27" s="155"/>
      <c r="X27" s="155" t="s">
        <v>361</v>
      </c>
      <c r="Z27" s="155" t="s">
        <v>56</v>
      </c>
      <c r="AB27" s="155" t="s">
        <v>293</v>
      </c>
      <c r="AC27" s="155" t="s">
        <v>293</v>
      </c>
      <c r="AD27" s="155" t="s">
        <v>293</v>
      </c>
      <c r="AE27" s="155" t="s">
        <v>293</v>
      </c>
      <c r="AF27" s="155" t="s">
        <v>293</v>
      </c>
      <c r="AG27" s="186"/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10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COUNTIF(D27:AC27,"*BRT*")</f>
        <v>0</v>
      </c>
      <c r="AZ27" s="159">
        <f>COUNTIF(A27:AH27,"*$BTP*")</f>
        <v>3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1</v>
      </c>
      <c r="BE27" s="159">
        <f>BD27*('Setting key Duty'!$I$8+'Setting key Duty'!$I$9+'Setting key Duty'!$I$12)</f>
        <v>0.5625</v>
      </c>
      <c r="BF27" s="159">
        <f>COUNTIF(AF27:AH27,"*$N*")</f>
        <v>0</v>
      </c>
      <c r="BG27" s="159">
        <f>COUNTIF(AF27:AH27,"*$PM*")</f>
        <v>0</v>
      </c>
      <c r="BH27" s="159">
        <f>BG27*('Setting key Duty'!$I$9)</f>
        <v>0</v>
      </c>
      <c r="BI27" s="159">
        <f>COUNTIF(A27:AH27,"*$AM*")</f>
        <v>1</v>
      </c>
      <c r="BJ27" s="159">
        <f>BI27*('Setting key Duty'!$I$12+'Setting key Duty'!$I$8)</f>
        <v>0.4375</v>
      </c>
      <c r="BK27" s="159">
        <f>COUNTIF(D27:AH27,"*$FC*")</f>
        <v>5</v>
      </c>
      <c r="BL27" s="159">
        <f>BK27*('Setting key Duty'!$J$11+'Setting key Duty'!$I$8)</f>
        <v>0.625</v>
      </c>
      <c r="BM27" s="159">
        <f>COUNTIF($D27:$AE27,BM$4)</f>
        <v>0</v>
      </c>
      <c r="BN27" s="159">
        <f>COUNTIF($D27:$AE27,BN$4)</f>
        <v>0</v>
      </c>
      <c r="BO27" s="159">
        <f>COUNTIF($D27:$AE27,BO$4)</f>
        <v>0</v>
      </c>
      <c r="BP27" s="160"/>
    </row>
    <row r="28" ht="19.5" customHeight="1" spans="1:68">
      <c r="A28" s="19"/>
      <c r="B28" s="14" t="s">
        <v>962</v>
      </c>
      <c r="C28" s="155"/>
      <c r="D28" s="155"/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/>
      <c r="P28" s="155"/>
      <c r="Q28" s="155"/>
      <c r="R28" s="155"/>
      <c r="S28" s="155"/>
      <c r="T28" s="155"/>
      <c r="U28" s="155"/>
      <c r="V28" s="155"/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  <c r="AG28" s="155"/>
      <c r="AH28" s="157"/>
      <c r="AI28" s="158"/>
      <c r="AJ28" s="157"/>
      <c r="AK28" s="159"/>
      <c r="AL28" s="159"/>
      <c r="AM28" s="159"/>
      <c r="AN28" s="159"/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>
        <f>BF28+BG28+BI28+BD28+BB28+AZ28+BK28</f>
        <v>0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COUNTIF(D28:AC28,"*BRT*")</f>
        <v>0</v>
      </c>
      <c r="AZ28" s="159">
        <f>COUNTIF(A28:AH28,"*$BTP*")</f>
        <v>0</v>
      </c>
      <c r="BA28" s="159" t="e">
        <f>AZ28*('Setting key Duty'!$I$13+'Setting key Duty'!$I$12+'Setting key Duty'!$I$11)</f>
        <v>#VALUE!</v>
      </c>
      <c r="BB28" s="159">
        <f>COUNTIF(A28:AH28,"*$L*")</f>
        <v>0</v>
      </c>
      <c r="BC28" s="159" t="e">
        <f>BB28*('Setting key Duty'!$I$13+'Setting key Duty'!$I$9)</f>
        <v>#VALUE!</v>
      </c>
      <c r="BD28" s="159">
        <f>COUNTIF(A28:AH28,"*$M*")</f>
        <v>0</v>
      </c>
      <c r="BE28" s="159">
        <f>BD28*('Setting key Duty'!$I$8+'Setting key Duty'!$I$9+'Setting key Duty'!$I$12)</f>
        <v>0</v>
      </c>
      <c r="BF28" s="159">
        <f>COUNTIF(AF28:AH28,"*$N*")</f>
        <v>0</v>
      </c>
      <c r="BG28" s="159">
        <f>COUNTIF(AF28:AH28,"*$PM*")</f>
        <v>0</v>
      </c>
      <c r="BH28" s="159">
        <f>BG28*('Setting key Duty'!$I$9)</f>
        <v>0</v>
      </c>
      <c r="BI28" s="159">
        <f>COUNTIF(A28:AH28,"*$AM*")</f>
        <v>0</v>
      </c>
      <c r="BJ28" s="159">
        <f>BI28*('Setting key Duty'!$I$12+'Setting key Duty'!$I$8)</f>
        <v>0</v>
      </c>
      <c r="BK28" s="159">
        <f>COUNTIF(D28:AH28,"*$FC*")</f>
        <v>0</v>
      </c>
      <c r="BL28" s="159">
        <f>BK28*('Setting key Duty'!$J$11+'Setting key Duty'!$I$8)</f>
        <v>0</v>
      </c>
      <c r="BM28" s="159">
        <f>COUNTIF($D28:$AE28,BM$4)</f>
        <v>0</v>
      </c>
      <c r="BN28" s="159">
        <f>COUNTIF($D28:$AE28,BN$4)</f>
        <v>0</v>
      </c>
      <c r="BO28" s="159">
        <f>COUNTIF($D28:$AE28,BO$4)</f>
        <v>0</v>
      </c>
      <c r="BP28" s="160"/>
    </row>
    <row r="29" ht="19.5" customHeight="1" spans="1:68">
      <c r="A29" s="19"/>
      <c r="B29" s="14"/>
      <c r="C29" s="190"/>
      <c r="D29" s="186"/>
      <c r="E29" s="186"/>
      <c r="F29" s="186"/>
      <c r="G29" s="186"/>
      <c r="H29" s="228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20"/>
      <c r="T29" s="186"/>
      <c r="U29" s="186"/>
      <c r="V29" s="186"/>
      <c r="W29" s="186"/>
      <c r="X29" s="20"/>
      <c r="Y29" s="231"/>
      <c r="Z29" s="186"/>
      <c r="AA29" s="186"/>
      <c r="AB29" s="186"/>
      <c r="AC29" s="186"/>
      <c r="AD29" s="186"/>
      <c r="AE29" s="186" t="s">
        <v>1013</v>
      </c>
      <c r="AF29" s="186" t="s">
        <v>1013</v>
      </c>
      <c r="AG29" s="186" t="s">
        <v>1013</v>
      </c>
      <c r="AH29" s="157"/>
      <c r="AI29" s="158"/>
      <c r="AJ29" s="157"/>
      <c r="AK29" s="159"/>
      <c r="AL29" s="159"/>
      <c r="AM29" s="159"/>
      <c r="AN29" s="159"/>
      <c r="AO29" s="104"/>
      <c r="AP29" s="159"/>
      <c r="AQ29" s="104"/>
      <c r="AR29" s="104"/>
      <c r="AS29" s="104"/>
      <c r="AT29" s="104"/>
      <c r="AU29" s="104"/>
      <c r="AV29" s="104"/>
      <c r="AW29" s="104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60"/>
    </row>
    <row r="30" ht="19.5" customHeight="1" spans="1:68">
      <c r="A30" s="19"/>
      <c r="B30" s="14"/>
      <c r="C30" s="190"/>
      <c r="D30" s="186"/>
      <c r="E30" s="186"/>
      <c r="F30" s="186"/>
      <c r="G30" s="186"/>
      <c r="H30" s="228"/>
      <c r="I30" s="186"/>
      <c r="J30" s="186"/>
      <c r="K30" s="186"/>
      <c r="L30" s="186"/>
      <c r="M30" s="186"/>
      <c r="N30" s="186"/>
      <c r="O30" s="186"/>
      <c r="P30" s="186"/>
      <c r="Q30" s="186"/>
      <c r="R30" s="186"/>
      <c r="S30" s="20"/>
      <c r="T30" s="186"/>
      <c r="U30" s="186"/>
      <c r="V30" s="186"/>
      <c r="W30" s="186"/>
      <c r="X30" s="20"/>
      <c r="Y30" s="231"/>
      <c r="Z30" s="186"/>
      <c r="AA30" s="186"/>
      <c r="AB30" s="186"/>
      <c r="AC30" s="186"/>
      <c r="AD30" s="186"/>
      <c r="AE30" s="186"/>
      <c r="AF30" s="186"/>
      <c r="AG30" s="186"/>
      <c r="AH30" s="157">
        <f>COUNTIF($C30:$AG30,AH$4)</f>
        <v>0</v>
      </c>
      <c r="AI30" s="158">
        <f>COUNTIF($C30:$AG30,AI$4)</f>
        <v>0</v>
      </c>
      <c r="AJ30" s="157">
        <f>COUNTIF($C30:$AG30,AJ$4)</f>
        <v>0</v>
      </c>
      <c r="AK30" s="159">
        <f>COUNTIF($C30:$AG30,AK$4)</f>
        <v>0</v>
      </c>
      <c r="AL30" s="159">
        <f>COUNTIF($C30:$AG30,AL$4)</f>
        <v>0</v>
      </c>
      <c r="AM30" s="159">
        <f>COUNTIF($C30:$AG30,AM$4)</f>
        <v>0</v>
      </c>
      <c r="AN30" s="159">
        <f>COUNTIF($C30:$AG30,AN$4)</f>
        <v>0</v>
      </c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0</v>
      </c>
      <c r="AV30" s="104">
        <f>BF30+BG30+BI30+BD30+BB30+AZ30+BK30</f>
        <v>0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COUNTIF(C30:AC30,"*BRT*")</f>
        <v>0</v>
      </c>
      <c r="AZ30" s="159">
        <f>COUNTIF(A30:AH30,"*$BTP*")</f>
        <v>0</v>
      </c>
      <c r="BA30" s="159" t="e">
        <f>AZ30*('Setting key Duty'!$I$13+'Setting key Duty'!$I$12+'Setting key Duty'!$I$11)</f>
        <v>#VALUE!</v>
      </c>
      <c r="BB30" s="159">
        <f>COUNTIF(D30:AH30,"*$L*")</f>
        <v>0</v>
      </c>
      <c r="BC30" s="159" t="e">
        <f>BB30*('Setting key Duty'!$I$13+'Setting key Duty'!$I$9)</f>
        <v>#VALUE!</v>
      </c>
      <c r="BD30" s="159">
        <f>COUNTIF(D30:AH30,"*$M*")</f>
        <v>0</v>
      </c>
      <c r="BE30" s="159">
        <f>BD30*('Setting key Duty'!$I$8+'Setting key Duty'!$I$9+'Setting key Duty'!$I$12)</f>
        <v>0</v>
      </c>
      <c r="BF30" s="159">
        <f>COUNTIF(D30:AH30,"*$N*")</f>
        <v>0</v>
      </c>
      <c r="BG30" s="159">
        <f>COUNTIF(D30:AH30,"*$PM*")</f>
        <v>0</v>
      </c>
      <c r="BH30" s="159">
        <f>BG30*('Setting key Duty'!$I$9)</f>
        <v>0</v>
      </c>
      <c r="BI30" s="159">
        <f>COUNTIF(D30:AH30,"*$AM*")</f>
        <v>0</v>
      </c>
      <c r="BJ30" s="159">
        <f>BI30*('Setting key Duty'!$I$12+'Setting key Duty'!$I$8)</f>
        <v>0</v>
      </c>
      <c r="BK30" s="159">
        <f>COUNTIF(C30:AH30,"*$FC*")</f>
        <v>0</v>
      </c>
      <c r="BL30" s="159">
        <f>BK30*('Setting key Duty'!$J$11+'Setting key Duty'!$I$8)</f>
        <v>0</v>
      </c>
      <c r="BM30" s="159">
        <f>COUNTIF($C30:$AG30,BM$4)</f>
        <v>0</v>
      </c>
      <c r="BN30" s="159">
        <f>COUNTIF($C30:$AG30,BN$4)</f>
        <v>0</v>
      </c>
      <c r="BO30" s="159">
        <f>COUNTIF($C30:$AG30,BO$4)</f>
        <v>0</v>
      </c>
      <c r="BP30" s="160"/>
    </row>
    <row r="31" ht="19.5" customHeight="1" spans="1:68">
      <c r="A31" s="19"/>
      <c r="B31" s="189" t="s">
        <v>228</v>
      </c>
      <c r="C31" s="190"/>
      <c r="D31" s="186"/>
      <c r="E31" s="186"/>
      <c r="F31" s="186"/>
      <c r="G31" s="186"/>
      <c r="H31" s="228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186"/>
      <c r="AB31" s="186"/>
      <c r="AC31" s="186"/>
      <c r="AD31" s="186"/>
      <c r="AE31" s="186"/>
      <c r="AF31" s="186"/>
      <c r="AG31" s="186"/>
      <c r="AH31" s="157">
        <f>COUNTIF($C31:$AG31,AH$4)</f>
        <v>0</v>
      </c>
      <c r="AI31" s="158">
        <f>COUNTIF($C31:$AG31,AI$4)</f>
        <v>0</v>
      </c>
      <c r="AJ31" s="157">
        <f>COUNTIF($C31:$AG31,AJ$4)</f>
        <v>0</v>
      </c>
      <c r="AK31" s="191">
        <f>COUNTIF($C31:$AG31,AK$4)</f>
        <v>0</v>
      </c>
      <c r="AL31" s="191">
        <f>COUNTIF($C31:$AG31,AL$4)</f>
        <v>0</v>
      </c>
      <c r="AM31" s="191">
        <f>COUNTIF($C31:$AG31,AM$4)</f>
        <v>0</v>
      </c>
      <c r="AN31" s="191">
        <f>COUNTIF($C31:$AG31,AN$4)</f>
        <v>0</v>
      </c>
      <c r="AO31" s="192"/>
      <c r="AP31" s="159">
        <f>SUMPRODUCT(--WEEKDAY(C$3:AG$3,2)&lt;6,--((C31:AG31="DM"))+(C31:AG31="CS1")+((C31:AG31="CS2"))+(C31:AG31="SB1")+(C31:AG31="AE")+(C31:AG31="EM"))</f>
        <v>0</v>
      </c>
      <c r="AQ31" s="192"/>
      <c r="AR31" s="104">
        <f>SUMPRODUCT(--WEEKDAY(C$3:AG$3,2)&gt;5,--((C31:AG31="DM"))+(C31:AG31="CS1")+((C31:AG31="CS2"))+(C31:AG31="SB1")+(C31:AG31="AE")+(C31:AG31="EM"))</f>
        <v>0</v>
      </c>
      <c r="AS31" s="192"/>
      <c r="AT31" s="192">
        <f>(AP31-AQ31)/2+(AR31-AS31)</f>
        <v>0</v>
      </c>
      <c r="AU31" s="104">
        <f>AH31+AI31+AJ31+AK31+AM31+AN31</f>
        <v>0</v>
      </c>
      <c r="AV31" s="104">
        <f>BF31+BG31+BI31+BD31+BB31+AZ31+BK31</f>
        <v>0</v>
      </c>
      <c r="AW31" s="104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COUNTIF(C31:AG31,"*BRT*")</f>
        <v>0</v>
      </c>
      <c r="AZ31" s="159">
        <f>COUNTIF(D31:AH31,"*$BTP*")</f>
        <v>0</v>
      </c>
      <c r="BA31" s="159" t="e">
        <f>AZ31*('Setting key Duty'!$I$13+'Setting key Duty'!$I$12+'Setting key Duty'!$I$11)</f>
        <v>#VALUE!</v>
      </c>
      <c r="BB31" s="159">
        <f>COUNTIF(D31:AH31,"*$L*")</f>
        <v>0</v>
      </c>
      <c r="BC31" s="159" t="e">
        <f>BB31*('Setting key Duty'!$I$13+'Setting key Duty'!$I$9)</f>
        <v>#VALUE!</v>
      </c>
      <c r="BD31" s="159">
        <f>COUNTIF(D31:AH31,"*$M*")</f>
        <v>0</v>
      </c>
      <c r="BE31" s="159">
        <f>BD31*('Setting key Duty'!$I$8+'Setting key Duty'!$I$9+'Setting key Duty'!$I$12)</f>
        <v>0</v>
      </c>
      <c r="BF31" s="159">
        <f>COUNTIF(D31:AH31,"*$N*")</f>
        <v>0</v>
      </c>
      <c r="BG31" s="159">
        <f>COUNTIF(D31:AH31,"*$PM*")</f>
        <v>0</v>
      </c>
      <c r="BH31" s="159">
        <f>BG31*('Setting key Duty'!$I$9)</f>
        <v>0</v>
      </c>
      <c r="BI31" s="159">
        <f>COUNTIF(D31:AH31,"*$AM*")</f>
        <v>0</v>
      </c>
      <c r="BJ31" s="159">
        <f>BI31*('Setting key Duty'!$I$12+'Setting key Duty'!$I$8)</f>
        <v>0</v>
      </c>
      <c r="BK31" s="159">
        <f>COUNTIF(C31:AH31,"*$FC*")</f>
        <v>0</v>
      </c>
      <c r="BL31" s="159">
        <f>BK31*('Setting key Duty'!$J$11+'Setting key Duty'!$I$8)</f>
        <v>0</v>
      </c>
      <c r="BM31" s="191">
        <f>COUNTIF($C31:$AG31,BM$4)</f>
        <v>0</v>
      </c>
      <c r="BN31" s="191">
        <f>COUNTIF($C31:$AG31,BN$4)</f>
        <v>0</v>
      </c>
      <c r="BO31" s="191">
        <f>COUNTIF($C31:$AG31,BO$4)</f>
        <v>0</v>
      </c>
      <c r="BP31" s="193"/>
    </row>
    <row r="32" ht="19.5" customHeight="1" spans="1:68">
      <c r="A32" s="19"/>
      <c r="B32" s="194"/>
      <c r="C32" s="195"/>
      <c r="D32" s="196"/>
      <c r="E32" s="196"/>
      <c r="F32" s="196"/>
      <c r="G32" s="196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7"/>
      <c r="AI32" s="198"/>
      <c r="AJ32" s="197"/>
      <c r="AK32" s="199"/>
      <c r="AL32" s="199"/>
      <c r="AM32" s="199"/>
      <c r="AN32" s="199"/>
      <c r="AO32" s="200"/>
      <c r="AP32" s="200"/>
      <c r="AQ32" s="200"/>
      <c r="AR32" s="200">
        <f>SUMPRODUCT(--WEEKDAY(C$3:AG$3,2)&gt;5,--((C32:AG32="DM"))+(C32:AG32="CS1")+((C32:AG32="CS2"))+(C32:AG32="SB1")+(C32:AG32="AE")+(C32:AG32="EM"))</f>
        <v>0</v>
      </c>
      <c r="AS32" s="200"/>
      <c r="AT32" s="200">
        <f>(AP32-AQ32)/2+(AR32-AS32)</f>
        <v>0</v>
      </c>
      <c r="AU32" s="200"/>
      <c r="AV32" s="200"/>
      <c r="AW32" s="200"/>
      <c r="AX32" s="199"/>
      <c r="AY32" s="199"/>
      <c r="AZ32" s="199"/>
      <c r="BA32" s="199"/>
      <c r="BB32" s="199"/>
      <c r="BC32" s="199"/>
      <c r="BD32" s="199"/>
      <c r="BE32" s="199"/>
      <c r="BF32" s="199"/>
      <c r="BG32" s="199"/>
      <c r="BH32" s="199"/>
      <c r="BI32" s="199"/>
      <c r="BJ32" s="199"/>
      <c r="BK32" s="199"/>
      <c r="BL32" s="199"/>
      <c r="BM32" s="199"/>
      <c r="BN32" s="199"/>
      <c r="BO32" s="199"/>
      <c r="BP32" s="201"/>
    </row>
    <row r="33" ht="19.5" customHeight="1" spans="1:68">
      <c r="A33" s="19"/>
      <c r="B33" s="202" t="s">
        <v>48</v>
      </c>
      <c r="C33" s="203" t="str">
        <f>VLOOKUP("DM",C4:C31,1,FALSE)</f>
        <v>DM</v>
      </c>
      <c r="D33" s="203" t="str">
        <f>VLOOKUP("DM",D4:D31,1,FALSE)</f>
        <v>DM</v>
      </c>
      <c r="E33" s="203" t="e">
        <f>VLOOKUP("DM",E4:E31,1,FALSE)</f>
        <v>#N/A</v>
      </c>
      <c r="F33" s="203" t="e">
        <f>VLOOKUP("DM",F4:F31,1,FALSE)</f>
        <v>#N/A</v>
      </c>
      <c r="G33" s="203" t="str">
        <f>VLOOKUP("DM",G4:G31,1,FALSE)</f>
        <v>DM</v>
      </c>
      <c r="H33" s="203" t="str">
        <f>VLOOKUP("DM",H4:H31,1,FALSE)</f>
        <v>DM</v>
      </c>
      <c r="I33" s="203" t="str">
        <f>VLOOKUP("DM",I4:I31,1,FALSE)</f>
        <v>DM</v>
      </c>
      <c r="J33" s="203" t="str">
        <f>VLOOKUP("DM",J4:J31,1,FALSE)</f>
        <v>DM</v>
      </c>
      <c r="K33" s="203" t="str">
        <f>VLOOKUP("DM",K4:K31,1,FALSE)</f>
        <v>DM</v>
      </c>
      <c r="L33" s="203" t="str">
        <f>VLOOKUP("DM",L4:L31,1,FALSE)</f>
        <v>DM</v>
      </c>
      <c r="M33" s="203" t="str">
        <f>VLOOKUP("DM",M4:M31,1,FALSE)</f>
        <v>DM</v>
      </c>
      <c r="N33" s="203" t="str">
        <f>VLOOKUP("DM",N4:N31,1,FALSE)</f>
        <v>DM</v>
      </c>
      <c r="O33" s="203" t="str">
        <f>VLOOKUP("DM",O4:O31,1,FALSE)</f>
        <v>DM</v>
      </c>
      <c r="P33" s="203" t="str">
        <f>VLOOKUP("DM",P4:P31,1,FALSE)</f>
        <v>DM</v>
      </c>
      <c r="Q33" s="203" t="str">
        <f>VLOOKUP("DM",Q4:Q31,1,FALSE)</f>
        <v>DM</v>
      </c>
      <c r="R33" s="203" t="str">
        <f>VLOOKUP("DM",R4:R31,1,FALSE)</f>
        <v>DM</v>
      </c>
      <c r="S33" s="203" t="str">
        <f>VLOOKUP("DM",S4:S31,1,FALSE)</f>
        <v>DM</v>
      </c>
      <c r="T33" s="203" t="str">
        <f>VLOOKUP("DM",T4:T31,1,FALSE)</f>
        <v>DM</v>
      </c>
      <c r="U33" s="203" t="str">
        <f>VLOOKUP("DM",U4:U31,1,FALSE)</f>
        <v>DM</v>
      </c>
      <c r="V33" s="203" t="str">
        <f>VLOOKUP("DM",V4:V31,1,FALSE)</f>
        <v>DM</v>
      </c>
      <c r="W33" s="203" t="str">
        <f>VLOOKUP("DM",W4:W31,1,FALSE)</f>
        <v>DM</v>
      </c>
      <c r="X33" s="203" t="str">
        <f>VLOOKUP("DM",X4:X31,1,FALSE)</f>
        <v>DM</v>
      </c>
      <c r="Y33" s="203" t="str">
        <f>VLOOKUP("DM",Y4:Y31,1,FALSE)</f>
        <v>DM</v>
      </c>
      <c r="Z33" s="203" t="str">
        <f>VLOOKUP("DM",Z4:Z31,1,FALSE)</f>
        <v>DM</v>
      </c>
      <c r="AA33" s="203" t="str">
        <f>VLOOKUP("DM",AA4:AA31,1,FALSE)</f>
        <v>DM</v>
      </c>
      <c r="AB33" s="203" t="str">
        <f>VLOOKUP("DM",AB4:AB31,1,FALSE)</f>
        <v>DM</v>
      </c>
      <c r="AC33" s="203" t="str">
        <f>VLOOKUP("DM",AC4:AC31,1,FALSE)</f>
        <v>DM</v>
      </c>
      <c r="AD33" s="203" t="str">
        <f>VLOOKUP("DM",AD4:AD31,1,FALSE)</f>
        <v>DM</v>
      </c>
      <c r="AE33" s="203" t="str">
        <f>VLOOKUP("DM",AE4:AE31,1,FALSE)</f>
        <v>DM</v>
      </c>
      <c r="AF33" s="203" t="str">
        <f>VLOOKUP("DM",AF4:AF31,1,FALSE)</f>
        <v>DM</v>
      </c>
      <c r="AG33" s="203" t="str">
        <f>VLOOKUP("DM",AG4:AG31,1,FALSE)</f>
        <v>DM</v>
      </c>
      <c r="AH33" s="157"/>
      <c r="AI33" s="158"/>
      <c r="AJ33" s="157"/>
      <c r="AK33" s="159"/>
      <c r="AL33" s="159"/>
      <c r="AM33" s="159"/>
      <c r="AN33" s="159"/>
      <c r="AO33" s="159"/>
      <c r="AP33" s="159"/>
      <c r="AQ33" s="159"/>
      <c r="AR33" s="159"/>
      <c r="AS33" s="159"/>
      <c r="AT33" s="159"/>
      <c r="AU33" s="159"/>
      <c r="AV33" s="159"/>
      <c r="AW33" s="159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60"/>
    </row>
    <row r="34" ht="19.5" customHeight="1" spans="1:68">
      <c r="A34" s="19" t="e">
        <f>LTE()</f>
        <v>#NAME?</v>
      </c>
      <c r="B34" s="204" t="s">
        <v>44</v>
      </c>
      <c r="C34" s="203" t="e">
        <f>VLOOKUP("CS1",C5:C31,1,FALSE)</f>
        <v>#N/A</v>
      </c>
      <c r="D34" s="203" t="e">
        <f>VLOOKUP("CS1",D5:D31,1,FALSE)</f>
        <v>#N/A</v>
      </c>
      <c r="E34" s="203" t="str">
        <f>VLOOKUP("CS1",E7:E31,1,FALSE)</f>
        <v>CS1</v>
      </c>
      <c r="F34" s="203" t="str">
        <f>VLOOKUP("CS1",F5:F31,1,FALSE)</f>
        <v>CS1</v>
      </c>
      <c r="G34" s="203" t="str">
        <f>VLOOKUP("CS1",G6:G31,1,FALSE)</f>
        <v>CS1</v>
      </c>
      <c r="H34" s="203" t="str">
        <f>VLOOKUP("CS1",H5:H31,1,FALSE)</f>
        <v>CS1</v>
      </c>
      <c r="I34" s="203" t="str">
        <f>VLOOKUP("CS1",I5:I31,1,FALSE)</f>
        <v>CS1</v>
      </c>
      <c r="J34" s="203" t="str">
        <f>VLOOKUP("CS1",J4:J31,1,FALSE)</f>
        <v>CS1</v>
      </c>
      <c r="K34" s="203" t="str">
        <f>VLOOKUP("CS1",K6:K31,1,FALSE)</f>
        <v>CS1</v>
      </c>
      <c r="L34" s="203" t="str">
        <f>VLOOKUP("CS1",L6:L31,1,FALSE)</f>
        <v>CS1</v>
      </c>
      <c r="M34" s="203" t="str">
        <f>VLOOKUP("CS1",M5:M31,1,FALSE)</f>
        <v>CS1</v>
      </c>
      <c r="N34" s="203" t="str">
        <f>VLOOKUP("CS1",N6:N31,1,FALSE)</f>
        <v>CS1</v>
      </c>
      <c r="O34" s="203" t="str">
        <f>VLOOKUP("CS1",O5:O31,1,FALSE)</f>
        <v>CS1</v>
      </c>
      <c r="P34" s="203" t="str">
        <f>VLOOKUP("CS1",P6:P31,1,FALSE)</f>
        <v>CS1</v>
      </c>
      <c r="Q34" s="203" t="str">
        <f>VLOOKUP("CS1",Q5:Q31,1,FALSE)</f>
        <v>CS1</v>
      </c>
      <c r="R34" s="203" t="str">
        <f>VLOOKUP("CS1",R5:R31,1,FALSE)</f>
        <v>CS1</v>
      </c>
      <c r="S34" s="203" t="str">
        <f>VLOOKUP("CS1",S5:S31,1,FALSE)</f>
        <v>CS1</v>
      </c>
      <c r="T34" s="203" t="str">
        <f>VLOOKUP("CS1",T6:T31,1,FALSE)</f>
        <v>CS1</v>
      </c>
      <c r="U34" s="203" t="str">
        <f>VLOOKUP("CS1",U6:U31,1,FALSE)</f>
        <v>CS1</v>
      </c>
      <c r="V34" s="203" t="str">
        <f>VLOOKUP("CS1",V6:V31,1,FALSE)</f>
        <v>CS1</v>
      </c>
      <c r="W34" s="203" t="str">
        <f>VLOOKUP("CS1",W5:W31,1,FALSE)</f>
        <v>CS1</v>
      </c>
      <c r="X34" s="203" t="str">
        <f>VLOOKUP("CS1",X5:X31,1,FALSE)</f>
        <v>CS1</v>
      </c>
      <c r="Y34" s="203" t="str">
        <f>VLOOKUP("CS1",Y5:Y31,1,FALSE)</f>
        <v>CS1</v>
      </c>
      <c r="Z34" s="203" t="str">
        <f>VLOOKUP("CS1",Z5:Z31,1,FALSE)</f>
        <v>CS1</v>
      </c>
      <c r="AA34" s="203" t="str">
        <f>VLOOKUP("CS1",AA6:AA31,1,FALSE)</f>
        <v>CS1</v>
      </c>
      <c r="AB34" s="203" t="str">
        <f>VLOOKUP("CS1",AB5:AB31,1,FALSE)</f>
        <v>CS1</v>
      </c>
      <c r="AC34" s="203" t="str">
        <f>VLOOKUP("CS1",AC5:AC31,1,FALSE)</f>
        <v>CS1</v>
      </c>
      <c r="AD34" s="203" t="str">
        <f>VLOOKUP("CS1",AD6:AD31,1,FALSE)</f>
        <v>CS1</v>
      </c>
      <c r="AE34" s="203" t="str">
        <f>VLOOKUP("CS1",AE6:AE31,1,FALSE)</f>
        <v>CS1</v>
      </c>
      <c r="AF34" s="203" t="str">
        <f>VLOOKUP("CS1",AF5:AF31,1,FALSE)</f>
        <v>CS1</v>
      </c>
      <c r="AG34" s="203" t="str">
        <f>VLOOKUP("CS1",AG5:AG31,1,FALSE)</f>
        <v>CS1</v>
      </c>
      <c r="AH34" s="157"/>
      <c r="AI34" s="158"/>
      <c r="AJ34" s="157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60"/>
    </row>
    <row r="35" ht="19.5" customHeight="1" spans="1:68">
      <c r="A35" s="19"/>
      <c r="B35" s="205" t="s">
        <v>45</v>
      </c>
      <c r="C35" s="203" t="str">
        <f>VLOOKUP("CS2",C5:C31,1,FALSE)</f>
        <v>CS2</v>
      </c>
      <c r="D35" s="203" t="str">
        <f>VLOOKUP("CS2",D5:D31,1,FALSE)</f>
        <v>CS2</v>
      </c>
      <c r="E35" s="203" t="str">
        <f>VLOOKUP("CS2",E7:E31,1,FALSE)</f>
        <v>CS2</v>
      </c>
      <c r="F35" s="203" t="str">
        <f>VLOOKUP("CS2",F5:F31,1,FALSE)</f>
        <v>CS2</v>
      </c>
      <c r="G35" s="203" t="str">
        <f>VLOOKUP("CS2",G5:G31,1,FALSE)</f>
        <v>CS2</v>
      </c>
      <c r="H35" s="203" t="str">
        <f>VLOOKUP("CS2",H5:H31,1,FALSE)</f>
        <v>CS2</v>
      </c>
      <c r="I35" s="203" t="str">
        <f>VLOOKUP("CS2",I5:I31,1,FALSE)</f>
        <v>CS2</v>
      </c>
      <c r="J35" s="203" t="str">
        <f>VLOOKUP("CS2",J4:J31,1,FALSE)</f>
        <v>CS2</v>
      </c>
      <c r="K35" s="203" t="str">
        <f>VLOOKUP("CS2",K6:K31,1,FALSE)</f>
        <v>CS2</v>
      </c>
      <c r="L35" s="203" t="str">
        <f>VLOOKUP("CS2",L7:L31,1,FALSE)</f>
        <v>CS2</v>
      </c>
      <c r="M35" s="203" t="str">
        <f>VLOOKUP("CS2",M5:M31,1,FALSE)</f>
        <v>CS2</v>
      </c>
      <c r="N35" s="203" t="str">
        <f>VLOOKUP("CS2",N6:N31,1,FALSE)</f>
        <v>CS2</v>
      </c>
      <c r="O35" s="203" t="str">
        <f>VLOOKUP("CS2",O8:O31,1,FALSE)</f>
        <v>CS2</v>
      </c>
      <c r="P35" s="203" t="str">
        <f>VLOOKUP("CS2",P5:P31,1,FALSE)</f>
        <v>CS2</v>
      </c>
      <c r="Q35" s="203" t="str">
        <f>VLOOKUP("CS2",Q5:Q31,1,FALSE)</f>
        <v>CS2</v>
      </c>
      <c r="R35" s="203" t="str">
        <f>VLOOKUP("CS2",R5:R31,1,FALSE)</f>
        <v>CS2</v>
      </c>
      <c r="S35" s="203" t="str">
        <f>VLOOKUP("CS2",S6:S31,1,FALSE)</f>
        <v>CS2</v>
      </c>
      <c r="T35" s="203" t="str">
        <f>VLOOKUP("CS2",T6:T31,1,FALSE)</f>
        <v>CS2</v>
      </c>
      <c r="U35" s="203" t="str">
        <f>VLOOKUP("CS2",U6:U31,1,FALSE)</f>
        <v>CS2</v>
      </c>
      <c r="V35" s="203" t="str">
        <f>VLOOKUP("CS2",V6:V31,1,FALSE)</f>
        <v>CS2</v>
      </c>
      <c r="W35" s="203" t="str">
        <f>VLOOKUP("CS2",W5:W31,1,FALSE)</f>
        <v>CS2</v>
      </c>
      <c r="X35" s="203" t="str">
        <f>VLOOKUP("CS2",X5:X31,1,FALSE)</f>
        <v>CS2</v>
      </c>
      <c r="Y35" s="203" t="str">
        <f>VLOOKUP("CS2",Y5:Y31,1,FALSE)</f>
        <v>CS2</v>
      </c>
      <c r="Z35" s="203" t="str">
        <f>VLOOKUP("CS2",Z5:Z31,1,FALSE)</f>
        <v>CS2</v>
      </c>
      <c r="AA35" s="203" t="str">
        <f>VLOOKUP("CS2",AA6:AA31,1,FALSE)</f>
        <v>CS2</v>
      </c>
      <c r="AB35" s="203" t="str">
        <f>VLOOKUP("CS2",AB5:AB31,1,FALSE)</f>
        <v>CS2</v>
      </c>
      <c r="AC35" s="203" t="str">
        <f>VLOOKUP("CS2",AC6:AC31,1,FALSE)</f>
        <v>CS2</v>
      </c>
      <c r="AD35" s="203" t="str">
        <f>VLOOKUP("CS2",AD6:AD31,1,FALSE)</f>
        <v>CS2</v>
      </c>
      <c r="AE35" s="203" t="str">
        <f>VLOOKUP("CS2",AE6:AE31,1,FALSE)</f>
        <v>CS2</v>
      </c>
      <c r="AF35" s="203" t="str">
        <f>VLOOKUP("CS2",AF5:AF31,1,FALSE)</f>
        <v>CS2</v>
      </c>
      <c r="AG35" s="203" t="str">
        <f>VLOOKUP("CS2",AG5:AG31,1,FALSE)</f>
        <v>CS2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/>
      <c r="B36" s="206" t="s">
        <v>50</v>
      </c>
      <c r="C36" s="203" t="e">
        <f>VLOOKUP("SB1",C5:C31,1,FALSE)</f>
        <v>#N/A</v>
      </c>
      <c r="D36" s="203" t="e">
        <f>VLOOKUP("SB1",D5:D31,1,FALSE)</f>
        <v>#N/A</v>
      </c>
      <c r="E36" s="203" t="e">
        <f>VLOOKUP("SB1",E7:E31,1,FALSE)</f>
        <v>#N/A</v>
      </c>
      <c r="F36" s="203" t="str">
        <f>VLOOKUP("SB1",F5:F31,1,FALSE)</f>
        <v>SB1</v>
      </c>
      <c r="G36" s="203" t="str">
        <f>VLOOKUP("SB1",G5:G31,1,FALSE)</f>
        <v>SB1</v>
      </c>
      <c r="H36" s="203" t="str">
        <f>VLOOKUP("SB1",H5:H31,1,FALSE)</f>
        <v>SB1</v>
      </c>
      <c r="I36" s="203" t="str">
        <f>VLOOKUP("SB1",I5:I31,1,FALSE)</f>
        <v>SB1</v>
      </c>
      <c r="J36" s="203" t="str">
        <f>VLOOKUP("SB1",J4:J31,1,FALSE)</f>
        <v>SB1</v>
      </c>
      <c r="K36" s="203" t="str">
        <f>VLOOKUP("SB1",K6:K31,1,FALSE)</f>
        <v>SB1</v>
      </c>
      <c r="L36" s="203" t="str">
        <f>VLOOKUP("SB1",L7:L31,1,FALSE)</f>
        <v>SB1</v>
      </c>
      <c r="M36" s="203" t="str">
        <f>VLOOKUP("SB1",M5:M31,1,FALSE)</f>
        <v>SB1</v>
      </c>
      <c r="N36" s="203" t="str">
        <f>VLOOKUP("SB1",N5:N31,1,FALSE)</f>
        <v>SB1</v>
      </c>
      <c r="O36" s="203" t="str">
        <f>VLOOKUP("SB1",O5:O31,1,FALSE)</f>
        <v>SB1</v>
      </c>
      <c r="P36" s="203" t="str">
        <f>VLOOKUP("SB1",P5:P31,1,FALSE)</f>
        <v>SB1</v>
      </c>
      <c r="Q36" s="203" t="str">
        <f>VLOOKUP("SB1",Q5:Q31,1,FALSE)</f>
        <v>SB1</v>
      </c>
      <c r="R36" s="203" t="str">
        <f>VLOOKUP("SB1",R5:R31,1,FALSE)</f>
        <v>SB1</v>
      </c>
      <c r="S36" s="203" t="str">
        <f>VLOOKUP("SB1",S6:S31,1,FALSE)</f>
        <v>SB1</v>
      </c>
      <c r="T36" s="203" t="str">
        <f>VLOOKUP("SB1",T5:T31,1,FALSE)</f>
        <v>SB1</v>
      </c>
      <c r="U36" s="203" t="str">
        <f>VLOOKUP("SB1",U7:U31,1,FALSE)</f>
        <v>SB1</v>
      </c>
      <c r="V36" s="203" t="str">
        <f>VLOOKUP("SB1",V6:V31,1,FALSE)</f>
        <v>SB1</v>
      </c>
      <c r="W36" s="203" t="str">
        <f>VLOOKUP("SB1",W5:W31,1,FALSE)</f>
        <v>SB1</v>
      </c>
      <c r="X36" s="203" t="str">
        <f>VLOOKUP("SB1",X5:X31,1,FALSE)</f>
        <v>SB1</v>
      </c>
      <c r="Y36" s="203" t="str">
        <f>VLOOKUP("SB1",Y5:Y31,1,FALSE)</f>
        <v>SB1</v>
      </c>
      <c r="Z36" s="203" t="str">
        <f>VLOOKUP("SB1",Z5:Z31,1,FALSE)</f>
        <v>SB1</v>
      </c>
      <c r="AA36" s="203" t="str">
        <f>VLOOKUP("SB1",AA6:AA31,1,FALSE)</f>
        <v>SB1</v>
      </c>
      <c r="AB36" s="203" t="str">
        <f>VLOOKUP("SB1",AB5:AB31,1,FALSE)</f>
        <v>SB1</v>
      </c>
      <c r="AC36" s="203" t="str">
        <f>VLOOKUP("SB1",AC6:AC31,1,FALSE)</f>
        <v>SB1</v>
      </c>
      <c r="AD36" s="203" t="str">
        <f>VLOOKUP("SB1",AD6:AD31,1,FALSE)</f>
        <v>SB1</v>
      </c>
      <c r="AE36" s="203" t="str">
        <f>VLOOKUP("SB1",AE6:AE31,1,FALSE)</f>
        <v>SB1</v>
      </c>
      <c r="AF36" s="203" t="str">
        <f>VLOOKUP("SB1",AF5:AF31,1,FALSE)</f>
        <v>SB1</v>
      </c>
      <c r="AG36" s="203" t="e">
        <f>VLOOKUP("SB1",AG5:AG31,1,FALSE)</f>
        <v>#N/A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7" t="s">
        <v>56</v>
      </c>
      <c r="C37" s="203" t="e">
        <f>VLOOKUP("SB2",C5:C31,1,FALSE)</f>
        <v>#N/A</v>
      </c>
      <c r="D37" s="203" t="str">
        <f>VLOOKUP("SB2",D5:D31,1,FALSE)</f>
        <v>SB2</v>
      </c>
      <c r="E37" s="203" t="str">
        <f>VLOOKUP("SB2",E7:E31,1,FALSE)</f>
        <v>SB2</v>
      </c>
      <c r="F37" s="203" t="str">
        <f>VLOOKUP("SB2",F5:F31,1,FALSE)</f>
        <v>SB2</v>
      </c>
      <c r="G37" s="203" t="str">
        <f>VLOOKUP("SB2",G6:G31,1,FALSE)</f>
        <v>SB2</v>
      </c>
      <c r="H37" s="203" t="e">
        <f>VLOOKUP("SB2",H5:H31,1,FALSE)</f>
        <v>#N/A</v>
      </c>
      <c r="I37" s="203" t="e">
        <f>VLOOKUP("SB2",I5:I31,1,FALSE)</f>
        <v>#N/A</v>
      </c>
      <c r="J37" s="203" t="str">
        <f>VLOOKUP("SB2",J4:J31,1,FALSE)</f>
        <v>SB2</v>
      </c>
      <c r="K37" s="203" t="str">
        <f>VLOOKUP("SB2",K6:K31,1,FALSE)</f>
        <v>SB2</v>
      </c>
      <c r="L37" s="203" t="str">
        <f>VLOOKUP("SB2",L7:L31,1,FALSE)</f>
        <v>SB2</v>
      </c>
      <c r="M37" s="203" t="str">
        <f>VLOOKUP("SB2",M5:M31,1,FALSE)</f>
        <v>SB2</v>
      </c>
      <c r="N37" s="203" t="str">
        <f>VLOOKUP("SB2",N6:N31,1,FALSE)</f>
        <v>SB2</v>
      </c>
      <c r="O37" s="203" t="e">
        <f>VLOOKUP("SB2",O5:O31,1,FALSE)</f>
        <v>#N/A</v>
      </c>
      <c r="P37" s="203" t="e">
        <f>VLOOKUP("SB2",P5:P31,1,FALSE)</f>
        <v>#N/A</v>
      </c>
      <c r="Q37" s="203" t="str">
        <f>VLOOKUP("SB2",Q5:Q31,1,FALSE)</f>
        <v>SB2</v>
      </c>
      <c r="R37" s="203" t="str">
        <f>VLOOKUP("SB2",R5:R31,1,FALSE)</f>
        <v>SB2</v>
      </c>
      <c r="S37" s="203" t="str">
        <f>VLOOKUP("SB2",S6:S31,1,FALSE)</f>
        <v>SB2</v>
      </c>
      <c r="T37" s="203" t="str">
        <f>VLOOKUP("SB2",T6:T31,1,FALSE)</f>
        <v>SB2</v>
      </c>
      <c r="U37" s="203" t="str">
        <f>VLOOKUP("SB2",U7:U31,1,FALSE)</f>
        <v>SB2</v>
      </c>
      <c r="V37" s="203" t="e">
        <f>VLOOKUP("SB2",V6:V31,1,FALSE)</f>
        <v>#N/A</v>
      </c>
      <c r="W37" s="203" t="e">
        <f>VLOOKUP("SB2",W5:W31,1,FALSE)</f>
        <v>#N/A</v>
      </c>
      <c r="X37" s="203" t="str">
        <f>VLOOKUP("SB2",X5:X31,1,FALSE)</f>
        <v>SB2</v>
      </c>
      <c r="Y37" s="203" t="str">
        <f>VLOOKUP("SB2",Y5:Y31,1,FALSE)</f>
        <v>SB2</v>
      </c>
      <c r="Z37" s="203" t="str">
        <f>VLOOKUP("SB2",Z5:Z31,1,FALSE)</f>
        <v>SB2</v>
      </c>
      <c r="AA37" s="203" t="str">
        <f>VLOOKUP("SB2",AA6:AA31,1,FALSE)</f>
        <v>SB2</v>
      </c>
      <c r="AB37" s="203" t="str">
        <f>VLOOKUP("SB2",AB6:AB31,1,FALSE)</f>
        <v>SB2</v>
      </c>
      <c r="AC37" s="203" t="e">
        <f>VLOOKUP("SB2",AC6:AC31,1,FALSE)</f>
        <v>#N/A</v>
      </c>
      <c r="AD37" s="203" t="e">
        <f>VLOOKUP("SB2",AD6:AD31,1,FALSE)</f>
        <v>#N/A</v>
      </c>
      <c r="AE37" s="203" t="str">
        <f>VLOOKUP("SB2",AE6:AE31,1,FALSE)</f>
        <v>SB2</v>
      </c>
      <c r="AF37" s="203" t="str">
        <f>VLOOKUP("SB2",AF5:AF31,1,FALSE)</f>
        <v>SB2</v>
      </c>
      <c r="AG37" s="203" t="str">
        <f>VLOOKUP("SB2",AG5:AG31,1,FALSE)</f>
        <v>SB2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8" t="s">
        <v>62</v>
      </c>
      <c r="C38" s="203" t="str">
        <f>VLOOKUP("AE",C5:C31,1,FALSE)</f>
        <v>AE</v>
      </c>
      <c r="D38" s="203" t="str">
        <f>VLOOKUP("AE",D5:D31,1,FALSE)</f>
        <v>AE</v>
      </c>
      <c r="E38" s="203" t="str">
        <f>VLOOKUP("AE",E5:E31,1,FALSE)</f>
        <v>AE</v>
      </c>
      <c r="F38" s="203" t="str">
        <f>VLOOKUP("AE",F5:F31,1,FALSE)</f>
        <v>AE</v>
      </c>
      <c r="G38" s="203" t="str">
        <f>VLOOKUP("AE",G6:G31,1,FALSE)</f>
        <v>AE</v>
      </c>
      <c r="H38" s="203" t="str">
        <f>VLOOKUP("AE",H5:H31,1,FALSE)</f>
        <v>AE</v>
      </c>
      <c r="I38" s="203" t="str">
        <f>VLOOKUP("AE",I5:I31,1,FALSE)</f>
        <v>AE</v>
      </c>
      <c r="J38" s="203" t="str">
        <f>VLOOKUP("AE",J4:J31,1,FALSE)</f>
        <v>AE</v>
      </c>
      <c r="K38" s="203" t="str">
        <f>VLOOKUP("AE",K5:K31,1,FALSE)</f>
        <v>AE</v>
      </c>
      <c r="L38" s="203" t="str">
        <f>VLOOKUP("AE",L6:L31,1,FALSE)</f>
        <v>AE</v>
      </c>
      <c r="M38" s="203" t="str">
        <f>VLOOKUP("AE",M5:M31,1,FALSE)</f>
        <v>AE</v>
      </c>
      <c r="N38" s="203" t="str">
        <f>VLOOKUP("AE",N5:N31,1,FALSE)</f>
        <v>AE</v>
      </c>
      <c r="O38" s="203" t="str">
        <f>VLOOKUP("AE",O5:O31,1,FALSE)</f>
        <v>AE</v>
      </c>
      <c r="P38" s="203" t="str">
        <f>VLOOKUP("AE",P5:P31,1,FALSE)</f>
        <v>AE</v>
      </c>
      <c r="Q38" s="203" t="str">
        <f>VLOOKUP("AE",Q5:Q31,1,FALSE)</f>
        <v>AE</v>
      </c>
      <c r="R38" s="203" t="str">
        <f>VLOOKUP("AE",R5:R31,1,FALSE)</f>
        <v>AE</v>
      </c>
      <c r="S38" s="203" t="str">
        <f>VLOOKUP("AE",S6:S31,1,FALSE)</f>
        <v>AE</v>
      </c>
      <c r="T38" s="203" t="str">
        <f>VLOOKUP("AE",T6:T31,1,FALSE)</f>
        <v>AE</v>
      </c>
      <c r="U38" s="203" t="str">
        <f>VLOOKUP("AE",U7:U31,1,FALSE)</f>
        <v>AE</v>
      </c>
      <c r="V38" s="203" t="str">
        <f>VLOOKUP("AE",V6:V31,1,FALSE)</f>
        <v>AE</v>
      </c>
      <c r="W38" s="203" t="str">
        <f>VLOOKUP("AE",W5:W31,1,FALSE)</f>
        <v>AE</v>
      </c>
      <c r="X38" s="203" t="str">
        <f>VLOOKUP("AE",X5:X31,1,FALSE)</f>
        <v>AE</v>
      </c>
      <c r="Y38" s="203" t="str">
        <f>VLOOKUP("AE",Y5:Y31,1,FALSE)</f>
        <v>AE</v>
      </c>
      <c r="Z38" s="203" t="str">
        <f>VLOOKUP("AE",Z5:Z31,1,FALSE)</f>
        <v>AE</v>
      </c>
      <c r="AA38" s="203" t="str">
        <f>VLOOKUP("AE",AA6:AA31,1,FALSE)</f>
        <v>AE</v>
      </c>
      <c r="AB38" s="203" t="str">
        <f>VLOOKUP("AE",AB6:AB31,1,FALSE)</f>
        <v>AE</v>
      </c>
      <c r="AC38" s="203" t="str">
        <f>VLOOKUP("AE",AC6:AC31,1,FALSE)</f>
        <v>AE</v>
      </c>
      <c r="AD38" s="203" t="str">
        <f>VLOOKUP("AE",AD6:AD31,1,FALSE)</f>
        <v>AE</v>
      </c>
      <c r="AE38" s="203" t="str">
        <f>VLOOKUP("AE",AE5:AE31,1,FALSE)</f>
        <v>AE</v>
      </c>
      <c r="AF38" s="203" t="str">
        <f>VLOOKUP("AE",AF5:AF31,1,FALSE)</f>
        <v>AE</v>
      </c>
      <c r="AG38" s="203" t="str">
        <f>VLOOKUP("AE",AG5:AG31,1,FALSE)</f>
        <v>AE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</sheetData>
  <mergeCells count="1">
    <mergeCell ref="C1:S1"/>
  </mergeCells>
  <conditionalFormatting sqref="A16">
    <cfRule type="expression" dxfId="135" priority="1">
      <formula>WEEKDAY(U$3,2)&gt;5</formula>
    </cfRule>
  </conditionalFormatting>
  <conditionalFormatting sqref="S2:X31 Z2:Z31 C3:R31 Y3:Y31 AA3:AG31">
    <cfRule type="expression" dxfId="135" priority="38">
      <formula>WEEKDAY(S$3,2)&gt;5</formula>
    </cfRule>
  </conditionalFormatting>
  <conditionalFormatting sqref="J4:J38 AA4:AA38 C5 D5:I38 K5:Z38 AB5:AG38 C7:C38 A16">
    <cfRule type="cellIs" dxfId="136" priority="23" operator="equal">
      <formula>"B"</formula>
    </cfRule>
    <cfRule type="cellIs" dxfId="136" priority="24" operator="equal">
      <formula>"AL"</formula>
    </cfRule>
    <cfRule type="cellIs" dxfId="137" priority="25" operator="equal">
      <formula>"DM"</formula>
    </cfRule>
    <cfRule type="cellIs" dxfId="138" priority="26" operator="equal">
      <formula>"CS1"</formula>
    </cfRule>
    <cfRule type="cellIs" dxfId="139" priority="27" operator="equal">
      <formula>"CS2"</formula>
    </cfRule>
    <cfRule type="cellIs" dxfId="140" priority="28" operator="equal">
      <formula>"SB1"</formula>
    </cfRule>
    <cfRule type="cellIs" dxfId="141" priority="29" operator="equal">
      <formula>"SB2"</formula>
    </cfRule>
    <cfRule type="cellIs" dxfId="142" priority="30" operator="equal">
      <formula>"AE"</formula>
    </cfRule>
  </conditionalFormatting>
  <conditionalFormatting sqref="J4:J31 AA4:AA31 C5 D5:I31 K5:Z31 AB5:AG31 C7:C31 A16">
    <cfRule type="cellIs" dxfId="136" priority="32" operator="equal">
      <formula>"DB"</formula>
    </cfRule>
    <cfRule type="containsText" dxfId="143" priority="33" operator="between" text="$AM">
      <formula>NOT(ISERROR(SEARCH("$AM",A4)))</formula>
    </cfRule>
    <cfRule type="containsText" dxfId="144" priority="34" operator="between" text="$PM">
      <formula>NOT(ISERROR(SEARCH("$PM",A4)))</formula>
    </cfRule>
    <cfRule type="containsText" dxfId="145" priority="35" operator="between" text="$L">
      <formula>NOT(ISERROR(SEARCH("$L",A4)))</formula>
    </cfRule>
    <cfRule type="containsText" dxfId="146" priority="36" operator="between" text="$BTP">
      <formula>NOT(ISERROR(SEARCH("$BTP",A4)))</formula>
    </cfRule>
    <cfRule type="containsText" dxfId="147" priority="37" operator="between" text="$M">
      <formula>NOT(ISERROR(SEARCH("$M",A4)))</formula>
    </cfRule>
    <cfRule type="containsText" dxfId="148" priority="39" operator="between" text="$N">
      <formula>NOT(ISERROR(SEARCH("$N",A4)))</formula>
    </cfRule>
    <cfRule type="containsText" dxfId="149" priority="40" operator="between" text="$FC">
      <formula>NOT(ISERROR(SEARCH("$FC",A4)))</formula>
    </cfRule>
    <cfRule type="containsText" dxfId="150" priority="41" operator="between" text="OAL">
      <formula>NOT(ISERROR(SEARCH("OAL",A4)))</formula>
    </cfRule>
    <cfRule type="containsText" dxfId="151" priority="42" operator="between" text="S+">
      <formula>NOT(ISERROR(SEARCH("S+",A4)))</formula>
    </cfRule>
    <cfRule type="containsText" dxfId="152" priority="43" operator="between" text="EX-D">
      <formula>NOT(ISERROR(SEARCH("EX-D",A4)))</formula>
    </cfRule>
  </conditionalFormatting>
  <conditionalFormatting sqref="J4:J28 C5 D5:I28 K5:N28 O5:O19 P5:R28 S5:S30 T5:AG28 C7:C28 A16 O21:O28">
    <cfRule type="containsText" dxfId="153" priority="44" operator="between" text="VACC">
      <formula>NOT(ISERROR(SEARCH("VACC",A4)))</formula>
    </cfRule>
  </conditionalFormatting>
  <conditionalFormatting sqref="F5:G5 C6 H6 P6 G7 M7:N8 Z7:AB7 Y8 E9:G9 H9:I10 S9 J10 AA10 AB10:AB16 AD10 C11 M11 T11 W11 Z11 AF11:AF12 G12:G13 H12 AA12:AA13 AC12:AC13 AD12:AE12 AG12 Y13 H14:H16 Z14 AD15:AD16 AG15 Z16 AC16 AF16 S17 H18 X18 Z18:Z19 AB18:AB20 C19 Y19 AA19 U20 AC20 AD20:AD28 AE20 AF20:AF28 AG21:AG26 AC22 V23 AE23:AE28 AB24:AC28 X25 U26 X27:X28 C28:W28 Y28:AA28 AG28">
    <cfRule type="cellIs" dxfId="136" priority="2" operator="equal">
      <formula>"B"</formula>
    </cfRule>
    <cfRule type="cellIs" dxfId="136" priority="3" operator="equal">
      <formula>"AL"</formula>
    </cfRule>
    <cfRule type="cellIs" dxfId="137" priority="4" operator="equal">
      <formula>"DM"</formula>
    </cfRule>
    <cfRule type="cellIs" dxfId="138" priority="5" operator="equal">
      <formula>"CS1"</formula>
    </cfRule>
    <cfRule type="cellIs" dxfId="139" priority="6" operator="equal">
      <formula>"CS2"</formula>
    </cfRule>
    <cfRule type="cellIs" dxfId="140" priority="7" operator="equal">
      <formula>"SB1"</formula>
    </cfRule>
    <cfRule type="cellIs" dxfId="141" priority="8" operator="equal">
      <formula>"SB2"</formula>
    </cfRule>
    <cfRule type="cellIs" dxfId="142" priority="9" operator="equal">
      <formula>"AE"</formula>
    </cfRule>
    <cfRule type="containsText" dxfId="153" priority="10" operator="between" text="VACC">
      <formula>NOT(ISERROR(SEARCH("VACC",C5)))</formula>
    </cfRule>
    <cfRule type="cellIs" dxfId="136" priority="11" operator="equal">
      <formula>"DB"</formula>
    </cfRule>
    <cfRule type="containsText" dxfId="143" priority="12" operator="between" text="$AM">
      <formula>NOT(ISERROR(SEARCH("$AM",C5)))</formula>
    </cfRule>
    <cfRule type="containsText" dxfId="144" priority="13" operator="between" text="$PM">
      <formula>NOT(ISERROR(SEARCH("$PM",C5)))</formula>
    </cfRule>
    <cfRule type="containsText" dxfId="145" priority="14" operator="between" text="$L">
      <formula>NOT(ISERROR(SEARCH("$L",C5)))</formula>
    </cfRule>
    <cfRule type="containsText" dxfId="146" priority="15" operator="between" text="$BTP">
      <formula>NOT(ISERROR(SEARCH("$BTP",C5)))</formula>
    </cfRule>
    <cfRule type="containsText" dxfId="147" priority="16" operator="between" text="$M">
      <formula>NOT(ISERROR(SEARCH("$M",C5)))</formula>
    </cfRule>
    <cfRule type="containsText" dxfId="148" priority="17" operator="between" text="$N">
      <formula>NOT(ISERROR(SEARCH("$N",C5)))</formula>
    </cfRule>
    <cfRule type="containsText" dxfId="149" priority="18" operator="between" text="$FC">
      <formula>NOT(ISERROR(SEARCH("$FC",C5)))</formula>
    </cfRule>
    <cfRule type="containsText" dxfId="150" priority="19" operator="between" text="OAL">
      <formula>NOT(ISERROR(SEARCH("OAL",C5)))</formula>
    </cfRule>
    <cfRule type="containsText" dxfId="151" priority="20" operator="between" text="S+">
      <formula>NOT(ISERROR(SEARCH("S+",C5)))</formula>
    </cfRule>
    <cfRule type="containsText" dxfId="152" priority="21" operator="between" text="EX-D">
      <formula>NOT(ISERROR(SEARCH("EX-D",C5)))</formula>
    </cfRule>
  </conditionalFormatting>
  <conditionalFormatting sqref="F5:G5 H6 P6 G7 M7:N8 Z7:AB7 Y8 E9:G9 H9:I10 S9 J10 AA10 AB10:AB16 AD10 M11 T11 W11 Z11 AF11:AF12 G12:G13 H12 AA12:AA13 AC12:AC13 AD12:AE12 AG12 Y13 H14:H16 Z14 AD15:AD16 AG15 Z16 AC16 AF16 S17 H18 X18 Z18:Z19 AB18:AB20 C19 Y19 AA19 U20 AC20 AD20:AD28 AE20 AF20:AF28 AG21:AG26 AC22 V23 AE23:AE28 AB24:AC28 X25 U26 X27:X28 C28:W28 Y28:AA28 AG28">
    <cfRule type="expression" dxfId="135" priority="22">
      <formula>WEEKDAY(#REF!,2)&gt;5</formula>
    </cfRule>
  </conditionalFormatting>
  <conditionalFormatting sqref="BO5:BP31">
    <cfRule type="cellIs" dxfId="154" priority="31" operator="lessThan">
      <formula>1</formula>
    </cfRule>
  </conditionalFormatting>
  <dataValidations count="2">
    <dataValidation type="list" allowBlank="1" sqref="C5:T5 V5:Z5 AB5:AG5 D6 F6:Q6 S6:AG6 C7:E7 G7:AF7 C8:W8 Y8:AG8 C9:J9 M9:Z9 AB9:AE9 AG9 C10:K10 M10:X10 Z10:AD10 AF10:AG10 C11:H11 J11:M11 O11:R11 T11:W11 Y11:AC11 AF11 C12:I12 K12:AG12 D13:E13 G13:H13 J13:L13 N13:Y13 AA13:AG13 C14:Q14 S14:X14 Z14:AA14 AD14:AE14 AG14 C15:O15 Q15:S15 V15:W15 AB15:AG15 A16 C16:AG16 C17:Q17 S17:AG17 F18:M18 O18:P18 R18:S18 U18:Y18 AA18:AG18 E19:H19 K19:L19 N19:AG19 C20:H20 J20:N20 P20:Z20 AB20:AG20 C21:R21 U21:V21 X21:AA21 AC21:AG21 C22:E22 G22:W22 Y22:AA22 AC22:AD22 AF22:AG22 D23:H23 J23:M23 O23:V23 Y23:Z23 AB23 AD23:AG23 D24 H24:P24 R24:T24 W24:Y24 AA24:AG24 G25:H25 J25 L25 N25 P25 R25 T25:AC25 H26:I26 K26 M26:N26 P26:W26 Z26:AC26 C27 F27 H27 J27:M27 O27 Q27:X27 Z27 AB27:AG27 C28:AG28 C31:AG31 C18:C19 Y29:AG30 AE25:AG26 C29:R30 D25:E26 T29:W30" showDropDown="1">
      <formula1>'Setting key Duty'!$B$7:$B$56</formula1>
    </dataValidation>
    <dataValidation type="list" allowBlank="1" sqref="C32:AG38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38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1014</v>
      </c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/>
      <c r="D2" s="132"/>
      <c r="E2" s="131"/>
      <c r="F2" s="133"/>
      <c r="G2" s="131"/>
      <c r="H2" s="131" t="s">
        <v>1015</v>
      </c>
      <c r="I2" s="131" t="s">
        <v>1016</v>
      </c>
      <c r="J2" s="131" t="s">
        <v>1017</v>
      </c>
      <c r="K2" s="131" t="s">
        <v>1018</v>
      </c>
      <c r="L2" s="131" t="s">
        <v>159</v>
      </c>
      <c r="M2" s="131" t="s">
        <v>159</v>
      </c>
      <c r="N2" s="131" t="s">
        <v>159</v>
      </c>
      <c r="O2" s="131" t="s">
        <v>1019</v>
      </c>
      <c r="P2" s="131" t="s">
        <v>1020</v>
      </c>
      <c r="Q2" s="131" t="s">
        <v>442</v>
      </c>
      <c r="R2" s="134" t="s">
        <v>1021</v>
      </c>
      <c r="S2" s="131"/>
      <c r="T2" s="131"/>
      <c r="U2" s="131" t="s">
        <v>1022</v>
      </c>
      <c r="V2" s="131" t="s">
        <v>1023</v>
      </c>
      <c r="W2" s="131" t="s">
        <v>723</v>
      </c>
      <c r="X2" s="131" t="s">
        <v>548</v>
      </c>
      <c r="Y2" s="131" t="s">
        <v>1024</v>
      </c>
      <c r="Z2" s="131"/>
      <c r="AA2" s="132"/>
      <c r="AB2" s="131" t="s">
        <v>599</v>
      </c>
      <c r="AC2" s="131" t="s">
        <v>941</v>
      </c>
      <c r="AD2" s="131" t="s">
        <v>1025</v>
      </c>
      <c r="AE2" s="131" t="s">
        <v>1026</v>
      </c>
      <c r="AF2" s="131"/>
      <c r="AG2" s="131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45323</v>
      </c>
      <c r="D3" s="140">
        <f>C3+1</f>
        <v>45324</v>
      </c>
      <c r="E3" s="140">
        <f>D3+1</f>
        <v>45325</v>
      </c>
      <c r="F3" s="140">
        <f>E3+1</f>
        <v>45326</v>
      </c>
      <c r="G3" s="140">
        <f>F3+1</f>
        <v>45327</v>
      </c>
      <c r="H3" s="140">
        <f>G3+1</f>
        <v>45328</v>
      </c>
      <c r="I3" s="140">
        <f>H3+1</f>
        <v>45329</v>
      </c>
      <c r="J3" s="140">
        <f>I3+1</f>
        <v>45330</v>
      </c>
      <c r="K3" s="140">
        <f>J3+1</f>
        <v>45331</v>
      </c>
      <c r="L3" s="140">
        <f>K3+1</f>
        <v>45332</v>
      </c>
      <c r="M3" s="140">
        <f>L3+1</f>
        <v>45333</v>
      </c>
      <c r="N3" s="140">
        <f>M3+1</f>
        <v>45334</v>
      </c>
      <c r="O3" s="140">
        <f>N3+1</f>
        <v>45335</v>
      </c>
      <c r="P3" s="140">
        <f>O3+1</f>
        <v>45336</v>
      </c>
      <c r="Q3" s="140">
        <f>P3+1</f>
        <v>45337</v>
      </c>
      <c r="R3" s="140">
        <f>Q3+1</f>
        <v>45338</v>
      </c>
      <c r="S3" s="140">
        <f>R3+1</f>
        <v>45339</v>
      </c>
      <c r="T3" s="140">
        <f>S3+1</f>
        <v>45340</v>
      </c>
      <c r="U3" s="140">
        <f>T3+1</f>
        <v>45341</v>
      </c>
      <c r="V3" s="140">
        <f>U3+1</f>
        <v>45342</v>
      </c>
      <c r="W3" s="140">
        <f>V3+1</f>
        <v>45343</v>
      </c>
      <c r="X3" s="140">
        <f>W3+1</f>
        <v>45344</v>
      </c>
      <c r="Y3" s="140">
        <f>X3+1</f>
        <v>45345</v>
      </c>
      <c r="Z3" s="140">
        <f>Y3+1</f>
        <v>45346</v>
      </c>
      <c r="AA3" s="140">
        <f>Z3+1</f>
        <v>45347</v>
      </c>
      <c r="AB3" s="140">
        <f>AA3+1</f>
        <v>45348</v>
      </c>
      <c r="AC3" s="140">
        <f>AB3+1</f>
        <v>45349</v>
      </c>
      <c r="AD3" s="140">
        <f>AC3+1</f>
        <v>45350</v>
      </c>
      <c r="AE3" s="140">
        <f>AD3+1</f>
        <v>45351</v>
      </c>
      <c r="AF3" s="140">
        <f>AE3+1</f>
        <v>45352</v>
      </c>
      <c r="AG3" s="140">
        <f>AF3+1</f>
        <v>45353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Thu</v>
      </c>
      <c r="D4" s="147" t="str">
        <f>TEXT(D3,"ddd")</f>
        <v>Fri</v>
      </c>
      <c r="E4" s="147" t="str">
        <f>TEXT(E3,"ddd")</f>
        <v>Sat</v>
      </c>
      <c r="F4" s="147" t="str">
        <f>TEXT(F3,"ddd")</f>
        <v>Sun</v>
      </c>
      <c r="G4" s="147" t="str">
        <f>TEXT(G3,"ddd")</f>
        <v>Mon</v>
      </c>
      <c r="H4" s="147" t="str">
        <f>TEXT(H3,"ddd")</f>
        <v>Tue</v>
      </c>
      <c r="I4" s="147" t="str">
        <f>TEXT(I3,"ddd")</f>
        <v>Wed</v>
      </c>
      <c r="J4" s="147" t="str">
        <f>TEXT(J3,"ddd")</f>
        <v>Thu</v>
      </c>
      <c r="K4" s="147" t="str">
        <f>TEXT(K3,"ddd")</f>
        <v>Fri</v>
      </c>
      <c r="L4" s="147" t="str">
        <f>TEXT(L3,"ddd")</f>
        <v>Sat</v>
      </c>
      <c r="M4" s="147" t="str">
        <f>TEXT(M3,"ddd")</f>
        <v>Sun</v>
      </c>
      <c r="N4" s="147" t="str">
        <f>TEXT(N3,"ddd")</f>
        <v>Mon</v>
      </c>
      <c r="O4" s="147" t="str">
        <f>TEXT(O3,"ddd")</f>
        <v>Tue</v>
      </c>
      <c r="P4" s="147" t="str">
        <f>TEXT(P3,"ddd")</f>
        <v>Wed</v>
      </c>
      <c r="Q4" s="147" t="str">
        <f>TEXT(Q3,"ddd")</f>
        <v>Thu</v>
      </c>
      <c r="R4" s="147" t="str">
        <f>TEXT(R3,"ddd")</f>
        <v>Fri</v>
      </c>
      <c r="S4" s="147" t="str">
        <f>TEXT(S3,"ddd")</f>
        <v>Sat</v>
      </c>
      <c r="T4" s="147" t="str">
        <f>TEXT(T3,"ddd")</f>
        <v>Sun</v>
      </c>
      <c r="U4" s="147" t="str">
        <f>TEXT(U3,"ddd")</f>
        <v>Mon</v>
      </c>
      <c r="V4" s="147" t="str">
        <f>TEXT(V3,"ddd")</f>
        <v>Tue</v>
      </c>
      <c r="W4" s="147" t="str">
        <f>TEXT(W3,"ddd")</f>
        <v>Wed</v>
      </c>
      <c r="X4" s="147" t="str">
        <f>TEXT(X3,"ddd")</f>
        <v>Thu</v>
      </c>
      <c r="Y4" s="147" t="str">
        <f>TEXT(Y3,"ddd")</f>
        <v>Fri</v>
      </c>
      <c r="Z4" s="147" t="str">
        <f>TEXT(Z3,"ddd")</f>
        <v>Sat</v>
      </c>
      <c r="AA4" s="147" t="str">
        <f>TEXT(AA3,"ddd")</f>
        <v>Sun</v>
      </c>
      <c r="AB4" s="147" t="str">
        <f>TEXT(AB3,"ddd")</f>
        <v>Mon</v>
      </c>
      <c r="AC4" s="147" t="str">
        <f>TEXT(AC3,"ddd")</f>
        <v>Tue</v>
      </c>
      <c r="AD4" s="147" t="str">
        <f>TEXT(AD3,"ddd")</f>
        <v>Wed</v>
      </c>
      <c r="AE4" s="147" t="str">
        <f>TEXT(AE3,"ddd")</f>
        <v>Thu</v>
      </c>
      <c r="AF4" s="147" t="str">
        <f>TEXT(AF3,"ddd")</f>
        <v>Fri</v>
      </c>
      <c r="AG4" s="147" t="str">
        <f>TEXT(AG3,"ddd")</f>
        <v>Sat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 t="s">
        <v>1027</v>
      </c>
      <c r="B5" s="14" t="s">
        <v>972</v>
      </c>
      <c r="C5" s="155"/>
      <c r="D5" s="155" t="s">
        <v>50</v>
      </c>
      <c r="E5" s="155"/>
      <c r="F5" s="155"/>
      <c r="G5" s="155" t="s">
        <v>45</v>
      </c>
      <c r="H5" s="155"/>
      <c r="I5" s="155"/>
      <c r="J5" s="155" t="s">
        <v>1028</v>
      </c>
      <c r="K5" s="155"/>
      <c r="L5" s="155"/>
      <c r="M5" s="155"/>
      <c r="N5" s="155" t="s">
        <v>44</v>
      </c>
      <c r="O5" s="155"/>
      <c r="P5" s="155" t="s">
        <v>62</v>
      </c>
      <c r="Q5" s="155"/>
      <c r="R5" s="155" t="s">
        <v>1029</v>
      </c>
      <c r="S5" s="155"/>
      <c r="T5" s="186" t="s">
        <v>44</v>
      </c>
      <c r="V5" s="155" t="s">
        <v>56</v>
      </c>
      <c r="W5" s="155" t="s">
        <v>50</v>
      </c>
      <c r="X5" s="155"/>
      <c r="Y5" s="155"/>
      <c r="Z5" s="155"/>
      <c r="AA5" s="155"/>
      <c r="AB5" s="155" t="s">
        <v>44</v>
      </c>
      <c r="AC5" s="155"/>
      <c r="AD5" s="155" t="s">
        <v>120</v>
      </c>
      <c r="AE5" s="155"/>
      <c r="AF5" s="186"/>
      <c r="AG5" s="155"/>
      <c r="AH5" s="157">
        <f>COUNTIF($C5:$AE5,AH$4)</f>
        <v>0</v>
      </c>
      <c r="AI5" s="158">
        <f>COUNTIF($C5:$AE5,AI$4)</f>
        <v>3</v>
      </c>
      <c r="AJ5" s="157">
        <f>COUNTIF($C5:$AE5,AJ$4)</f>
        <v>1</v>
      </c>
      <c r="AK5" s="159">
        <f>COUNTIF($C5:$AE5,AK$4)</f>
        <v>2</v>
      </c>
      <c r="AL5" s="159">
        <f>COUNTIF($C5:$AE5,AL$4)</f>
        <v>1</v>
      </c>
      <c r="AM5" s="159">
        <f>COUNTIF($C5:$AE5,AM$4)</f>
        <v>1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7</v>
      </c>
      <c r="AV5" s="104">
        <f>BF5+BG5+BI5+BD5+BB5+AZ5+BK5</f>
        <v>1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1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1</v>
      </c>
      <c r="BJ5" s="159">
        <f>BI5*('Setting key Duty'!$I$12+'Setting key Duty'!$I$8)</f>
        <v>0.4375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92" t="s">
        <v>728</v>
      </c>
      <c r="C6" s="155"/>
      <c r="D6" s="155" t="s">
        <v>45</v>
      </c>
      <c r="E6" s="155"/>
      <c r="F6" s="155" t="s">
        <v>44</v>
      </c>
      <c r="G6" s="155"/>
      <c r="I6" s="155" t="s">
        <v>1030</v>
      </c>
      <c r="K6" s="155"/>
      <c r="L6" s="155"/>
      <c r="M6" s="155"/>
      <c r="N6" s="155"/>
      <c r="O6" s="155" t="s">
        <v>50</v>
      </c>
      <c r="P6" s="155"/>
      <c r="Q6" s="20"/>
      <c r="R6" s="20"/>
      <c r="S6" s="155" t="s">
        <v>50</v>
      </c>
      <c r="T6" s="155"/>
      <c r="U6" s="155" t="s">
        <v>50</v>
      </c>
      <c r="V6" s="155" t="s">
        <v>1031</v>
      </c>
      <c r="W6" s="20"/>
      <c r="Y6" s="155"/>
      <c r="Z6" s="155" t="s">
        <v>45</v>
      </c>
      <c r="AA6" s="155"/>
      <c r="AB6" s="155" t="s">
        <v>48</v>
      </c>
      <c r="AC6" s="186"/>
      <c r="AD6" s="155" t="s">
        <v>44</v>
      </c>
      <c r="AE6" s="155" t="s">
        <v>626</v>
      </c>
      <c r="AF6" s="155" t="s">
        <v>44</v>
      </c>
      <c r="AG6" s="155"/>
      <c r="AH6" s="157">
        <f>COUNTIF($C6:$AD6,AH$4)</f>
        <v>1</v>
      </c>
      <c r="AI6" s="158">
        <f>COUNTIF($C6:$AD6,AI$4)</f>
        <v>2</v>
      </c>
      <c r="AJ6" s="157">
        <f>COUNTIF($C6:$AD6,AJ$4)</f>
        <v>2</v>
      </c>
      <c r="AK6" s="159">
        <f>COUNTIF($C6:$AD6,AK$4)</f>
        <v>3</v>
      </c>
      <c r="AL6" s="159">
        <f>COUNTIF($C6:$AD6,AL$4)</f>
        <v>0</v>
      </c>
      <c r="AM6" s="159">
        <f>COUNTIF($C6:$AD6,AM$4)</f>
        <v>0</v>
      </c>
      <c r="AN6" s="159">
        <f>COUNTIF($C6:$AD6,AN$4)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8</v>
      </c>
      <c r="AV6" s="104">
        <f>BF6+BG6+BI6+BD6+BB6+AZ6+BK6</f>
        <v>1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COUNTIF(C6:AD6,"*BRT*")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1</v>
      </c>
      <c r="BE6" s="159">
        <f>BD6*('Setting key Duty'!$I$8+'Setting key Duty'!$I$9+'Setting key Duty'!$I$12)</f>
        <v>0.5625</v>
      </c>
      <c r="BF6" s="159">
        <f>COUNTIF(A6:AH6,"*$N*")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COUNTIF($C6:$AD6,BM$4)</f>
        <v>0</v>
      </c>
      <c r="BN6" s="159">
        <f>COUNTIF($C6:$AD6,BN$4)</f>
        <v>0</v>
      </c>
      <c r="BO6" s="159">
        <f>COUNTIF($C6:$AD6,BO$4)</f>
        <v>0</v>
      </c>
      <c r="BP6" s="160"/>
    </row>
    <row r="7" ht="19.5" customHeight="1" spans="1:68">
      <c r="A7" s="19"/>
      <c r="B7" s="96" t="s">
        <v>668</v>
      </c>
      <c r="C7" s="155" t="s">
        <v>48</v>
      </c>
      <c r="D7" s="155"/>
      <c r="E7" s="155" t="s">
        <v>1032</v>
      </c>
      <c r="F7" s="155" t="s">
        <v>1032</v>
      </c>
      <c r="G7" s="155" t="s">
        <v>48</v>
      </c>
      <c r="H7" s="155"/>
      <c r="I7" s="155" t="s">
        <v>45</v>
      </c>
      <c r="J7" s="155"/>
      <c r="K7" s="155" t="s">
        <v>48</v>
      </c>
      <c r="L7" s="155"/>
      <c r="M7" s="155"/>
      <c r="N7" s="155" t="s">
        <v>48</v>
      </c>
      <c r="O7" s="164" t="s">
        <v>768</v>
      </c>
      <c r="P7" s="164" t="s">
        <v>768</v>
      </c>
      <c r="Q7" s="164" t="s">
        <v>768</v>
      </c>
      <c r="R7" s="164" t="s">
        <v>768</v>
      </c>
      <c r="S7" s="155" t="s">
        <v>48</v>
      </c>
      <c r="U7" s="155" t="s">
        <v>45</v>
      </c>
      <c r="V7" s="155"/>
      <c r="W7" s="155" t="s">
        <v>44</v>
      </c>
      <c r="X7" s="155"/>
      <c r="Y7" s="155"/>
      <c r="Z7" s="155"/>
      <c r="AA7" s="155" t="s">
        <v>48</v>
      </c>
      <c r="AB7" s="155"/>
      <c r="AC7" s="155" t="s">
        <v>45</v>
      </c>
      <c r="AD7" s="155"/>
      <c r="AE7" s="20"/>
      <c r="AF7" s="186"/>
      <c r="AH7" s="157">
        <f>COUNTIF($C7:$AE7,AH$4)</f>
        <v>6</v>
      </c>
      <c r="AI7" s="158">
        <f>COUNTIF($C7:$AE7,AI$4)</f>
        <v>1</v>
      </c>
      <c r="AJ7" s="157">
        <f>COUNTIF($C7:$AE7,AJ$4)</f>
        <v>3</v>
      </c>
      <c r="AK7" s="159">
        <f>COUNTIF($C7:$AE7,AK$4)</f>
        <v>0</v>
      </c>
      <c r="AL7" s="159">
        <f>COUNTIF($C7:$AE7,AL$4)</f>
        <v>0</v>
      </c>
      <c r="AM7" s="159">
        <f>COUNTIF($C7:$AE7,AM$4)</f>
        <v>0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10</v>
      </c>
      <c r="AV7" s="104" t="e">
        <f>AT7+AX7</f>
        <v>#VALUE!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0</v>
      </c>
      <c r="BJ7" s="159">
        <f>BI7*('Setting key Duty'!$I$12+'Setting key Duty'!$I$8)</f>
        <v>0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2.75" spans="1:68">
      <c r="A8" s="19"/>
      <c r="B8" s="96" t="s">
        <v>558</v>
      </c>
      <c r="C8" s="155" t="s">
        <v>44</v>
      </c>
      <c r="D8" s="155"/>
      <c r="E8" s="155" t="s">
        <v>45</v>
      </c>
      <c r="F8" s="155"/>
      <c r="G8" s="155"/>
      <c r="I8" s="155" t="s">
        <v>57</v>
      </c>
      <c r="J8" s="155" t="s">
        <v>45</v>
      </c>
      <c r="K8" s="155"/>
      <c r="L8" s="155"/>
      <c r="M8" s="155"/>
      <c r="N8" s="155"/>
      <c r="O8" s="155"/>
      <c r="P8" s="155" t="s">
        <v>45</v>
      </c>
      <c r="Q8" s="155"/>
      <c r="R8" s="155" t="s">
        <v>1029</v>
      </c>
      <c r="T8" s="155" t="s">
        <v>48</v>
      </c>
      <c r="U8" s="155"/>
      <c r="V8" s="186"/>
      <c r="W8" s="155" t="s">
        <v>45</v>
      </c>
      <c r="X8" s="20"/>
      <c r="Y8" s="155" t="s">
        <v>48</v>
      </c>
      <c r="Z8" s="155"/>
      <c r="AA8" s="155"/>
      <c r="AB8" s="155" t="s">
        <v>45</v>
      </c>
      <c r="AC8" s="155"/>
      <c r="AE8" s="155" t="s">
        <v>44</v>
      </c>
      <c r="AF8" s="155"/>
      <c r="AG8" s="155"/>
      <c r="AH8" s="157">
        <f>COUNTIF($C8:$AE8,AH$4)</f>
        <v>2</v>
      </c>
      <c r="AI8" s="158">
        <f>COUNTIF($C8:$AE8,AI$4)</f>
        <v>2</v>
      </c>
      <c r="AJ8" s="157">
        <f>COUNTIF($C8:$AE8,AJ$4)</f>
        <v>5</v>
      </c>
      <c r="AK8" s="159">
        <f>COUNTIF($C8:$AE8,AK$4)</f>
        <v>0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9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19.5" customHeight="1" spans="1:68">
      <c r="A9" s="19"/>
      <c r="B9" s="92" t="s">
        <v>975</v>
      </c>
      <c r="C9" s="155"/>
      <c r="D9" s="155" t="s">
        <v>44</v>
      </c>
      <c r="E9" s="155"/>
      <c r="F9" s="155" t="s">
        <v>50</v>
      </c>
      <c r="G9" s="155" t="s">
        <v>42</v>
      </c>
      <c r="H9" s="155" t="s">
        <v>62</v>
      </c>
      <c r="I9" s="155"/>
      <c r="J9" s="155"/>
      <c r="K9" s="20"/>
      <c r="L9" s="155"/>
      <c r="M9" s="155"/>
      <c r="N9" s="155"/>
      <c r="O9" s="155" t="s">
        <v>62</v>
      </c>
      <c r="Q9" s="155"/>
      <c r="R9" s="575" t="s">
        <v>44</v>
      </c>
      <c r="S9" s="155"/>
      <c r="T9" s="155"/>
      <c r="U9" s="155" t="s">
        <v>56</v>
      </c>
      <c r="V9" s="155" t="s">
        <v>62</v>
      </c>
      <c r="W9" s="155"/>
      <c r="X9" s="186" t="s">
        <v>62</v>
      </c>
      <c r="Y9" s="20"/>
      <c r="Z9" s="155" t="s">
        <v>44</v>
      </c>
      <c r="AB9" s="155"/>
      <c r="AC9" s="155" t="s">
        <v>50</v>
      </c>
      <c r="AD9" s="186"/>
      <c r="AE9" s="155" t="s">
        <v>45</v>
      </c>
      <c r="AF9" s="155"/>
      <c r="AG9" s="155"/>
      <c r="AH9" s="157">
        <f>COUNTIF($C9:$AE9,AH$4)</f>
        <v>0</v>
      </c>
      <c r="AI9" s="158">
        <f>COUNTIF($C9:$AE9,AI$4)</f>
        <v>3</v>
      </c>
      <c r="AJ9" s="157">
        <f>COUNTIF($C9:$AE9,AJ$4)</f>
        <v>1</v>
      </c>
      <c r="AK9" s="159">
        <f>COUNTIF($C9:$AE9,AK$4)</f>
        <v>2</v>
      </c>
      <c r="AL9" s="159">
        <f>COUNTIF($C9:$AE9,AL$4)</f>
        <v>1</v>
      </c>
      <c r="AM9" s="159">
        <f>COUNTIF($C9:$AE9,AM$4)</f>
        <v>4</v>
      </c>
      <c r="AN9" s="159">
        <f>COUNTIF($C9:$AE9,AN$4)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10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0</v>
      </c>
      <c r="BP9" s="160"/>
    </row>
    <row r="10" ht="19.5" customHeight="1" spans="1:68">
      <c r="A10" s="19"/>
      <c r="B10" s="14" t="s">
        <v>671</v>
      </c>
      <c r="C10" s="155" t="s">
        <v>45</v>
      </c>
      <c r="D10" s="155"/>
      <c r="E10" s="155" t="s">
        <v>48</v>
      </c>
      <c r="F10" s="155"/>
      <c r="G10" s="155" t="s">
        <v>44</v>
      </c>
      <c r="H10" s="155"/>
      <c r="I10" s="155"/>
      <c r="J10" s="155" t="s">
        <v>48</v>
      </c>
      <c r="K10" s="20"/>
      <c r="L10" s="20"/>
      <c r="M10" s="155" t="s">
        <v>44</v>
      </c>
      <c r="N10" s="155"/>
      <c r="O10" s="155"/>
      <c r="P10" s="155" t="s">
        <v>48</v>
      </c>
      <c r="Q10" s="155"/>
      <c r="R10" s="155" t="s">
        <v>48</v>
      </c>
      <c r="S10" s="155"/>
      <c r="T10" s="155"/>
      <c r="U10" s="155"/>
      <c r="V10" s="155" t="s">
        <v>44</v>
      </c>
      <c r="W10" s="155"/>
      <c r="X10" s="20"/>
      <c r="Y10" s="155" t="s">
        <v>44</v>
      </c>
      <c r="Z10" s="155"/>
      <c r="AA10" s="155"/>
      <c r="AB10" s="155"/>
      <c r="AD10" s="155" t="s">
        <v>48</v>
      </c>
      <c r="AE10" s="155"/>
      <c r="AF10" s="155"/>
      <c r="AG10" s="155"/>
      <c r="AH10" s="157">
        <f>COUNTIF($C10:$AE10,AH$4)</f>
        <v>5</v>
      </c>
      <c r="AI10" s="158">
        <f>COUNTIF($C10:$AE10,AI$4)</f>
        <v>4</v>
      </c>
      <c r="AJ10" s="157">
        <f>COUNTIF($C10:$AE10,AJ$4)</f>
        <v>1</v>
      </c>
      <c r="AK10" s="159">
        <f>COUNTIF($C10:$AE10,AK$4)</f>
        <v>0</v>
      </c>
      <c r="AL10" s="159">
        <f>COUNTIF($C10:$AE10,AL$4)</f>
        <v>0</v>
      </c>
      <c r="AM10" s="159">
        <f>COUNTIF($C10:$AE10,AM$4)</f>
        <v>0</v>
      </c>
      <c r="AN10" s="159">
        <f>COUNTIF($C10:$AE10,AN$4)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10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14" t="s">
        <v>729</v>
      </c>
      <c r="C11" s="155"/>
      <c r="D11" s="155" t="s">
        <v>62</v>
      </c>
      <c r="E11" s="155"/>
      <c r="F11" s="155"/>
      <c r="H11" s="155" t="s">
        <v>44</v>
      </c>
      <c r="I11" s="20"/>
      <c r="J11" s="155" t="s">
        <v>50</v>
      </c>
      <c r="K11" s="155"/>
      <c r="L11" s="155" t="s">
        <v>48</v>
      </c>
      <c r="M11" s="155"/>
      <c r="N11" s="20"/>
      <c r="O11" s="20"/>
      <c r="P11" s="155"/>
      <c r="Q11" s="155" t="s">
        <v>48</v>
      </c>
      <c r="R11" s="155"/>
      <c r="T11" s="155"/>
      <c r="U11" s="155" t="s">
        <v>48</v>
      </c>
      <c r="V11" s="20"/>
      <c r="W11" s="155" t="s">
        <v>48</v>
      </c>
      <c r="X11" s="20"/>
      <c r="Y11" s="155"/>
      <c r="Z11" s="155" t="s">
        <v>48</v>
      </c>
      <c r="AA11" s="155"/>
      <c r="AB11" s="155"/>
      <c r="AC11" s="155" t="s">
        <v>48</v>
      </c>
      <c r="AE11" s="20"/>
      <c r="AF11" s="155"/>
      <c r="AG11" s="20"/>
      <c r="AH11" s="157">
        <f>COUNTIF($C11:$AB11,AH$4)</f>
        <v>5</v>
      </c>
      <c r="AI11" s="158">
        <f>COUNTIF($C11:$AB11,AI$4)</f>
        <v>1</v>
      </c>
      <c r="AJ11" s="157">
        <f>COUNTIF($C11:$AB11,AJ$4)</f>
        <v>0</v>
      </c>
      <c r="AK11" s="159">
        <f>COUNTIF($C11:$AB11,AK$4)</f>
        <v>1</v>
      </c>
      <c r="AL11" s="159">
        <f>COUNTIF($C11:$AB11,AL$4)</f>
        <v>0</v>
      </c>
      <c r="AM11" s="159">
        <f>COUNTIF($C11:$AB11,AM$4)</f>
        <v>1</v>
      </c>
      <c r="AN11" s="159">
        <f>COUNTIF($C11:$AB11,AN$4)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8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COUNTIF(C11:AB11,"*BRT*")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COUNTIF(A11:AH11,"*$N*")</f>
        <v>0</v>
      </c>
      <c r="BG11" s="159">
        <f>COUNTIF(AH11,"*$PM*")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COUNTIF($C11:$AB11,BM$4)</f>
        <v>0</v>
      </c>
      <c r="BN11" s="159">
        <f>COUNTIF($C11:$AB11,BN$4)</f>
        <v>0</v>
      </c>
      <c r="BO11" s="159">
        <f>COUNTIF($C11:$AB11,BO$4)</f>
        <v>0</v>
      </c>
      <c r="BP11" s="160"/>
    </row>
    <row r="12" ht="19.5" customHeight="1" spans="1:68">
      <c r="A12" s="19"/>
      <c r="B12" s="14" t="s">
        <v>778</v>
      </c>
      <c r="C12" s="155" t="s">
        <v>305</v>
      </c>
      <c r="D12" s="155"/>
      <c r="E12" s="155" t="s">
        <v>463</v>
      </c>
      <c r="F12" s="155" t="s">
        <v>463</v>
      </c>
      <c r="G12" s="155" t="s">
        <v>463</v>
      </c>
      <c r="H12" s="155" t="s">
        <v>463</v>
      </c>
      <c r="I12" s="155" t="s">
        <v>463</v>
      </c>
      <c r="J12" s="20"/>
      <c r="K12" s="155"/>
      <c r="L12" s="542" t="s">
        <v>44</v>
      </c>
      <c r="M12" s="155"/>
      <c r="N12" s="186"/>
      <c r="O12" s="155" t="s">
        <v>618</v>
      </c>
      <c r="Q12" s="155" t="s">
        <v>1033</v>
      </c>
      <c r="S12" s="186" t="s">
        <v>45</v>
      </c>
      <c r="T12" s="20"/>
      <c r="U12" s="155" t="s">
        <v>1034</v>
      </c>
      <c r="V12" s="155" t="s">
        <v>1035</v>
      </c>
      <c r="W12" s="155"/>
      <c r="X12" s="155"/>
      <c r="Y12" s="155" t="s">
        <v>45</v>
      </c>
      <c r="Z12" s="155"/>
      <c r="AA12" s="155"/>
      <c r="AB12" s="155" t="s">
        <v>1036</v>
      </c>
      <c r="AC12" s="155"/>
      <c r="AD12" s="155"/>
      <c r="AE12" s="155"/>
      <c r="AF12" s="155" t="s">
        <v>45</v>
      </c>
      <c r="AG12" s="155"/>
      <c r="AH12" s="157">
        <f>COUNTIF($C12:$AA12,AH$4)</f>
        <v>0</v>
      </c>
      <c r="AI12" s="158">
        <f>COUNTIF($C12:$AA12,AI$4)</f>
        <v>1</v>
      </c>
      <c r="AJ12" s="157">
        <f>COUNTIF($C12:$AA12,AJ$4)</f>
        <v>2</v>
      </c>
      <c r="AK12" s="159">
        <f>COUNTIF($C12:$AA12,AK$4)</f>
        <v>0</v>
      </c>
      <c r="AL12" s="159">
        <f>COUNTIF($C12:$AA12,AL$4)</f>
        <v>0</v>
      </c>
      <c r="AM12" s="159">
        <f>COUNTIF($C12:$AA12,AM$4)</f>
        <v>0</v>
      </c>
      <c r="AN12" s="159">
        <f>COUNTIF($C12:$AA12,AN$4)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3</v>
      </c>
      <c r="AV12" s="104">
        <f>BF12+BG12+BI12+BD12+BB12+AZ12+BK12</f>
        <v>10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COUNTIF(C12:AA12,"*BRT*")</f>
        <v>0</v>
      </c>
      <c r="AZ12" s="159">
        <f>COUNTIF(A12:AH12,"*$BTP*")</f>
        <v>1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2</v>
      </c>
      <c r="BE12" s="159">
        <f>BD12*('Setting key Duty'!$I$8+'Setting key Duty'!$I$9+'Setting key Duty'!$I$12)</f>
        <v>1.125</v>
      </c>
      <c r="BF12" s="159">
        <f>COUNTIF(AH12,"*$N*")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1</v>
      </c>
      <c r="BJ12" s="159">
        <f>BI12*('Setting key Duty'!$I$12+'Setting key Duty'!$I$8)</f>
        <v>0.4375</v>
      </c>
      <c r="BK12" s="159">
        <f>COUNTIF(C12:AH12,"*$FC*")</f>
        <v>6</v>
      </c>
      <c r="BL12" s="159">
        <f>BK12*('Setting key Duty'!$J$11+'Setting key Duty'!$I$8)</f>
        <v>0.75</v>
      </c>
      <c r="BM12" s="159">
        <f>COUNTIF($C12:$AA12,BM$4)</f>
        <v>0</v>
      </c>
      <c r="BN12" s="159">
        <f>COUNTIF($C12:$AA12,BN$4)</f>
        <v>0</v>
      </c>
      <c r="BO12" s="159">
        <f>COUNTIF($C12:$AA12,BO$4)</f>
        <v>0</v>
      </c>
      <c r="BP12" s="160"/>
    </row>
    <row r="13" ht="19.5" customHeight="1" spans="1:68">
      <c r="A13" s="19"/>
      <c r="B13" s="92" t="s">
        <v>805</v>
      </c>
      <c r="C13" s="155" t="s">
        <v>211</v>
      </c>
      <c r="D13" s="155" t="s">
        <v>211</v>
      </c>
      <c r="E13" s="155" t="s">
        <v>211</v>
      </c>
      <c r="F13" s="20"/>
      <c r="G13" s="155" t="s">
        <v>42</v>
      </c>
      <c r="H13" s="155"/>
      <c r="I13" s="155"/>
      <c r="J13" s="155"/>
      <c r="K13" s="155"/>
      <c r="M13" s="542" t="s">
        <v>62</v>
      </c>
      <c r="N13" s="155"/>
      <c r="P13" s="155" t="s">
        <v>678</v>
      </c>
      <c r="Q13" s="155" t="s">
        <v>42</v>
      </c>
      <c r="R13" s="155" t="s">
        <v>50</v>
      </c>
      <c r="S13" s="155"/>
      <c r="T13" s="155"/>
      <c r="U13" s="155" t="s">
        <v>654</v>
      </c>
      <c r="V13" s="155" t="s">
        <v>1037</v>
      </c>
      <c r="W13" s="155" t="s">
        <v>42</v>
      </c>
      <c r="X13" s="155" t="s">
        <v>1038</v>
      </c>
      <c r="Z13" s="20"/>
      <c r="AA13" s="155"/>
      <c r="AB13" s="155"/>
      <c r="AC13" s="155" t="s">
        <v>56</v>
      </c>
      <c r="AD13" s="155" t="s">
        <v>62</v>
      </c>
      <c r="AF13" s="155" t="s">
        <v>50</v>
      </c>
      <c r="AG13" s="155"/>
      <c r="AH13" s="157"/>
      <c r="AI13" s="158"/>
      <c r="AJ13" s="157"/>
      <c r="AK13" s="159"/>
      <c r="AL13" s="159"/>
      <c r="AM13" s="159"/>
      <c r="AN13" s="159"/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0</v>
      </c>
      <c r="AV13" s="104">
        <f>BF13+BG13+BI13+BD13+BB13+AZ13+BK13</f>
        <v>7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COUNTIF(C13:AA13,"*BRT*")</f>
        <v>0</v>
      </c>
      <c r="AZ13" s="159">
        <f>COUNTIF(A13:AH13,"*$BTP*")</f>
        <v>1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1</v>
      </c>
      <c r="BE13" s="159">
        <f>BD13*('Setting key Duty'!$I$8+'Setting key Duty'!$I$9+'Setting key Duty'!$I$12)</f>
        <v>0.5625</v>
      </c>
      <c r="BF13" s="159">
        <f>COUNTIF(AH13,"*$N*")</f>
        <v>0</v>
      </c>
      <c r="BG13" s="159">
        <f>COUNTIF(AH13,"*$PM*")</f>
        <v>0</v>
      </c>
      <c r="BH13" s="159">
        <f>BG13*('Setting key Duty'!$I$9)</f>
        <v>0</v>
      </c>
      <c r="BI13" s="159">
        <f>COUNTIF(A13:AH13,"*$AM*")</f>
        <v>2</v>
      </c>
      <c r="BJ13" s="159">
        <f>BI13*('Setting key Duty'!$I$12+'Setting key Duty'!$I$8)</f>
        <v>0.875</v>
      </c>
      <c r="BK13" s="159">
        <f>COUNTIF(C13:AH13,"*$FC*")</f>
        <v>3</v>
      </c>
      <c r="BL13" s="159">
        <f>BK13*('Setting key Duty'!$J$11+'Setting key Duty'!$I$8)</f>
        <v>0.375</v>
      </c>
      <c r="BM13" s="159">
        <f>COUNTIF($C13:$AA13,BM$4)</f>
        <v>0</v>
      </c>
      <c r="BN13" s="159">
        <f>COUNTIF($C13:$AA13,BN$4)</f>
        <v>0</v>
      </c>
      <c r="BO13" s="159">
        <f>COUNTIF($C13:$AA13,BO$4)</f>
        <v>0</v>
      </c>
      <c r="BP13" s="160"/>
    </row>
    <row r="14" ht="19.5" customHeight="1" spans="1:68">
      <c r="A14" s="19"/>
      <c r="B14" s="14" t="s">
        <v>782</v>
      </c>
      <c r="C14" s="155"/>
      <c r="D14" s="155" t="s">
        <v>1039</v>
      </c>
      <c r="E14" s="155"/>
      <c r="F14" s="155" t="s">
        <v>48</v>
      </c>
      <c r="G14" s="155"/>
      <c r="H14" s="155" t="s">
        <v>50</v>
      </c>
      <c r="I14" s="20"/>
      <c r="J14" s="20"/>
      <c r="K14" s="155"/>
      <c r="L14" s="155"/>
      <c r="M14" s="155" t="s">
        <v>48</v>
      </c>
      <c r="N14" s="155"/>
      <c r="O14" s="155"/>
      <c r="P14" s="186" t="s">
        <v>50</v>
      </c>
      <c r="Q14" s="155"/>
      <c r="R14" s="155"/>
      <c r="S14" s="155"/>
      <c r="T14" s="155"/>
      <c r="U14" s="155"/>
      <c r="V14" s="155" t="s">
        <v>50</v>
      </c>
      <c r="W14" s="155"/>
      <c r="X14" s="155" t="s">
        <v>50</v>
      </c>
      <c r="Y14" s="20"/>
      <c r="Z14" s="155"/>
      <c r="AA14" s="155" t="s">
        <v>44</v>
      </c>
      <c r="AB14" s="20"/>
      <c r="AC14" s="20"/>
      <c r="AD14" s="155" t="s">
        <v>50</v>
      </c>
      <c r="AE14" s="155"/>
      <c r="AF14" s="155"/>
      <c r="AG14" s="155"/>
      <c r="AH14" s="157">
        <f>COUNTIF($C14:$AD14,AH$4)</f>
        <v>2</v>
      </c>
      <c r="AI14" s="158">
        <f>COUNTIF($C14:$AD14,AI$4)</f>
        <v>1</v>
      </c>
      <c r="AJ14" s="157">
        <f>COUNTIF($C14:$AD14,AJ$4)</f>
        <v>0</v>
      </c>
      <c r="AK14" s="159">
        <f>COUNTIF($C14:$AD14,AK$4)</f>
        <v>5</v>
      </c>
      <c r="AL14" s="159">
        <f>COUNTIF($C14:$AD14,AL$4)</f>
        <v>0</v>
      </c>
      <c r="AM14" s="159">
        <f>COUNTIF($C14:$AD14,AM$4)</f>
        <v>0</v>
      </c>
      <c r="AN14" s="159">
        <f>COUNTIF($C14:$AD14,AN$4)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8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COUNTIF(C14:AD14,"*BRT*")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COUNTIF(A14:AH14,"*$N*")</f>
        <v>0</v>
      </c>
      <c r="BG14" s="159">
        <f>COUNTIF(AG14:AH14,"*$PM*")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COUNTIF($C14:$AD14,BM$4)</f>
        <v>0</v>
      </c>
      <c r="BN14" s="159">
        <f>COUNTIF($C14:$AD14,BN$4)</f>
        <v>0</v>
      </c>
      <c r="BO14" s="159">
        <f>COUNTIF($C14:$AD14,BO$4)</f>
        <v>0</v>
      </c>
      <c r="BP14" s="160"/>
    </row>
    <row r="15" ht="19.5" customHeight="1" spans="1:68">
      <c r="A15" s="19"/>
      <c r="B15" s="14" t="s">
        <v>734</v>
      </c>
      <c r="C15" s="155"/>
      <c r="D15" s="155" t="s">
        <v>1028</v>
      </c>
      <c r="E15" s="155" t="s">
        <v>62</v>
      </c>
      <c r="F15" s="20"/>
      <c r="G15" s="155" t="s">
        <v>62</v>
      </c>
      <c r="H15" s="20"/>
      <c r="I15" s="20"/>
      <c r="J15" s="20"/>
      <c r="K15" s="155" t="s">
        <v>44</v>
      </c>
      <c r="L15" s="155"/>
      <c r="M15" s="169"/>
      <c r="N15" s="155" t="s">
        <v>62</v>
      </c>
      <c r="O15" s="155"/>
      <c r="P15" s="155" t="s">
        <v>56</v>
      </c>
      <c r="Q15" s="155" t="s">
        <v>62</v>
      </c>
      <c r="R15" s="155"/>
      <c r="S15" s="155"/>
      <c r="U15" s="155" t="s">
        <v>62</v>
      </c>
      <c r="W15" s="155" t="s">
        <v>62</v>
      </c>
      <c r="X15" s="20"/>
      <c r="Y15" s="15"/>
      <c r="Z15" s="155" t="s">
        <v>62</v>
      </c>
      <c r="AB15" s="155"/>
      <c r="AC15" s="155" t="s">
        <v>62</v>
      </c>
      <c r="AD15" s="155"/>
      <c r="AE15" s="155"/>
      <c r="AF15" s="155" t="s">
        <v>62</v>
      </c>
      <c r="AG15" s="155"/>
      <c r="AH15" s="157">
        <f>COUNTIF($C15:$AC15,AH$4)</f>
        <v>0</v>
      </c>
      <c r="AI15" s="158">
        <f>COUNTIF($C15:$AC15,AI$4)</f>
        <v>1</v>
      </c>
      <c r="AJ15" s="157">
        <f>COUNTIF($C15:$AC15,AJ$4)</f>
        <v>0</v>
      </c>
      <c r="AK15" s="159">
        <f>COUNTIF($C15:$AC15,AK$4)</f>
        <v>0</v>
      </c>
      <c r="AL15" s="159">
        <f>COUNTIF($C15:$AC15,AL$4)</f>
        <v>1</v>
      </c>
      <c r="AM15" s="159">
        <f>COUNTIF($C15:$AC15,AM$4)</f>
        <v>8</v>
      </c>
      <c r="AN15" s="159">
        <f>COUNTIF($C15:$AC15,AN$4)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9</v>
      </c>
      <c r="AV15" s="104">
        <f>BF15+BG15+BI15+BD15+BB15+AZ15+BK15</f>
        <v>1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COUNTIF(C15:AC15,"*BRT*")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COUNTIF(A15:AH15,"*$N*")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1</v>
      </c>
      <c r="BJ15" s="159">
        <f>BI15*('Setting key Duty'!$I$12+'Setting key Duty'!$I$8)</f>
        <v>0.4375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COUNTIF($C15:$AC15,BM$4)</f>
        <v>0</v>
      </c>
      <c r="BN15" s="159">
        <f>COUNTIF($C15:$AC15,BN$4)</f>
        <v>0</v>
      </c>
      <c r="BO15" s="159">
        <f>COUNTIF($C15:$AC15,BO$4)</f>
        <v>0</v>
      </c>
      <c r="BP15" s="160"/>
    </row>
    <row r="16" ht="19.5" customHeight="1" spans="1:68">
      <c r="A16" s="210"/>
      <c r="B16" s="96" t="s">
        <v>789</v>
      </c>
      <c r="C16" s="155" t="s">
        <v>50</v>
      </c>
      <c r="D16" s="155"/>
      <c r="E16" s="155"/>
      <c r="F16" s="155" t="s">
        <v>45</v>
      </c>
      <c r="G16" s="155"/>
      <c r="H16" s="155" t="s">
        <v>1040</v>
      </c>
      <c r="I16" s="155" t="s">
        <v>44</v>
      </c>
      <c r="J16" s="155"/>
      <c r="K16" s="155"/>
      <c r="L16" s="155" t="s">
        <v>45</v>
      </c>
      <c r="M16" s="155"/>
      <c r="N16" s="155"/>
      <c r="O16" s="155" t="s">
        <v>45</v>
      </c>
      <c r="P16" s="155"/>
      <c r="Q16" s="155" t="s">
        <v>1040</v>
      </c>
      <c r="R16" s="155" t="s">
        <v>45</v>
      </c>
      <c r="S16" s="155"/>
      <c r="T16" s="155" t="s">
        <v>1040</v>
      </c>
      <c r="U16" s="155" t="s">
        <v>44</v>
      </c>
      <c r="W16" s="155"/>
      <c r="X16" s="155" t="s">
        <v>45</v>
      </c>
      <c r="Y16" s="155"/>
      <c r="Z16" s="155"/>
      <c r="AA16" s="155"/>
      <c r="AB16" s="155"/>
      <c r="AC16" s="155"/>
      <c r="AD16" s="155"/>
      <c r="AE16" s="155" t="s">
        <v>50</v>
      </c>
      <c r="AF16" s="155"/>
      <c r="AG16" s="155"/>
      <c r="AH16" s="157">
        <f>COUNTIF($C16:$AC16,AH$4)</f>
        <v>0</v>
      </c>
      <c r="AI16" s="158">
        <f>COUNTIF($C16:$AC16,AI$4)</f>
        <v>2</v>
      </c>
      <c r="AJ16" s="157">
        <f>COUNTIF($C16:$AC16,AJ$4)</f>
        <v>5</v>
      </c>
      <c r="AK16" s="159">
        <f>COUNTIF($C16:$AC16,AK$4)</f>
        <v>1</v>
      </c>
      <c r="AL16" s="159">
        <f>COUNTIF($C16:$AC16,AL$4)</f>
        <v>0</v>
      </c>
      <c r="AM16" s="159">
        <f>COUNTIF($C16:$AC16,AM$4)</f>
        <v>0</v>
      </c>
      <c r="AN16" s="159">
        <f>COUNTIF($C16:$AC16,AN$4)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8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COUNTIF(C16:AC16,"*BRT*")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COUNTIF(AH16,"*$N*")</f>
        <v>0</v>
      </c>
      <c r="BG16" s="159">
        <f>COUNTIF(AH16,"*$PM*")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COUNTIF($C16:$AC16,BM$4)</f>
        <v>0</v>
      </c>
      <c r="BN16" s="159">
        <f>COUNTIF($C16:$AC16,BN$4)</f>
        <v>0</v>
      </c>
      <c r="BO16" s="159">
        <f>COUNTIF($C16:$AC16,BO$4)</f>
        <v>0</v>
      </c>
      <c r="BP16" s="160"/>
    </row>
    <row r="17" ht="19.5" customHeight="1" spans="1:68">
      <c r="A17" s="19"/>
      <c r="B17" s="603" t="s">
        <v>576</v>
      </c>
      <c r="C17" s="155"/>
      <c r="D17" s="155"/>
      <c r="E17" s="155" t="s">
        <v>50</v>
      </c>
      <c r="G17" s="155"/>
      <c r="H17" s="155" t="s">
        <v>1041</v>
      </c>
      <c r="I17" s="155" t="s">
        <v>48</v>
      </c>
      <c r="J17" s="155"/>
      <c r="K17" s="155"/>
      <c r="L17" s="155"/>
      <c r="M17" s="155"/>
      <c r="N17" s="155"/>
      <c r="O17" s="155"/>
      <c r="P17" s="155" t="s">
        <v>44</v>
      </c>
      <c r="Q17" s="20"/>
      <c r="R17" s="155"/>
      <c r="S17" s="155" t="s">
        <v>44</v>
      </c>
      <c r="T17" s="155"/>
      <c r="V17" s="155" t="s">
        <v>48</v>
      </c>
      <c r="W17" s="155"/>
      <c r="X17" s="155" t="s">
        <v>48</v>
      </c>
      <c r="Y17" s="186"/>
      <c r="Z17" s="155"/>
      <c r="AA17" s="186" t="s">
        <v>45</v>
      </c>
      <c r="AB17" s="186"/>
      <c r="AC17" s="186" t="s">
        <v>44</v>
      </c>
      <c r="AD17" s="20"/>
      <c r="AE17" s="20"/>
      <c r="AF17" s="186"/>
      <c r="AG17" s="186"/>
      <c r="AH17" s="157">
        <f>COUNTIF($C17:$AF17,AH$4)</f>
        <v>3</v>
      </c>
      <c r="AI17" s="158">
        <f>COUNTIF($C17:$AF17,AI$4)</f>
        <v>3</v>
      </c>
      <c r="AJ17" s="157">
        <f>COUNTIF($C17:$AF17,AJ$4)</f>
        <v>1</v>
      </c>
      <c r="AK17" s="159">
        <f>COUNTIF($C17:$AF17,AK$4)</f>
        <v>1</v>
      </c>
      <c r="AL17" s="159">
        <f>COUNTIF($C17:$AF17,AL$4)</f>
        <v>0</v>
      </c>
      <c r="AM17" s="159">
        <f>COUNTIF($C17:$AF17,AM$4)</f>
        <v>0</v>
      </c>
      <c r="AN17" s="159">
        <f>COUNTIF($C17:$AF17,AN$4)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8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COUNTIF(C17:AC17,"*BRT*")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COUNTIF(AH17,"*$N*")</f>
        <v>0</v>
      </c>
      <c r="BG17" s="159">
        <f>COUNTIF(AH17,"*$PM*")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COUNTIF($C17:$AC17,BM$4)</f>
        <v>0</v>
      </c>
      <c r="BN17" s="159">
        <f>COUNTIF($C17:$AC17,BN$4)</f>
        <v>0</v>
      </c>
      <c r="BO17" s="159">
        <f>COUNTIF($C17:$AC17,BO$4)</f>
        <v>0</v>
      </c>
      <c r="BP17" s="160"/>
    </row>
    <row r="18" ht="19.5" customHeight="1" spans="1:68">
      <c r="A18" s="19"/>
      <c r="B18" s="96" t="s">
        <v>791</v>
      </c>
      <c r="C18" s="155" t="s">
        <v>1042</v>
      </c>
      <c r="D18" s="155" t="s">
        <v>1043</v>
      </c>
      <c r="E18" s="155" t="s">
        <v>1042</v>
      </c>
      <c r="F18" s="155"/>
      <c r="G18" s="155" t="s">
        <v>1044</v>
      </c>
      <c r="H18" s="155" t="s">
        <v>45</v>
      </c>
      <c r="J18" s="186"/>
      <c r="K18" s="186" t="s">
        <v>45</v>
      </c>
      <c r="L18" s="155"/>
      <c r="M18" s="155"/>
      <c r="N18" s="155" t="s">
        <v>45</v>
      </c>
      <c r="O18" s="155"/>
      <c r="P18" s="155" t="s">
        <v>1045</v>
      </c>
      <c r="Q18" s="155" t="s">
        <v>50</v>
      </c>
      <c r="R18" s="155"/>
      <c r="S18" s="155"/>
      <c r="T18" s="155" t="s">
        <v>45</v>
      </c>
      <c r="V18" s="155" t="s">
        <v>816</v>
      </c>
      <c r="W18" s="155"/>
      <c r="X18" s="155" t="s">
        <v>56</v>
      </c>
      <c r="Y18" s="155"/>
      <c r="Z18" s="155"/>
      <c r="AA18" s="155"/>
      <c r="AB18" s="155" t="s">
        <v>62</v>
      </c>
      <c r="AC18" s="155"/>
      <c r="AD18" s="155" t="s">
        <v>784</v>
      </c>
      <c r="AE18" s="155" t="s">
        <v>626</v>
      </c>
      <c r="AF18" s="155"/>
      <c r="AG18" s="155"/>
      <c r="AH18" s="157">
        <f>COUNTIF($C18:$AE18,AH$4)</f>
        <v>0</v>
      </c>
      <c r="AI18" s="157">
        <f>COUNTIF($C18:$AE18,AI$4)</f>
        <v>0</v>
      </c>
      <c r="AJ18" s="157">
        <f>COUNTIF($C18:$AE18,AJ$4)</f>
        <v>4</v>
      </c>
      <c r="AK18" s="160">
        <f>COUNTIF($C18:$AE18,AK$4)</f>
        <v>1</v>
      </c>
      <c r="AL18" s="160">
        <f>COUNTIF($C18:$AE18,AL$4)</f>
        <v>1</v>
      </c>
      <c r="AM18" s="160">
        <f>COUNTIF($C18:$AE18,AM$4)</f>
        <v>1</v>
      </c>
      <c r="AN18" s="160">
        <f>COUNTIF($C18:$AE18,AN$4)</f>
        <v>0</v>
      </c>
      <c r="AO18" s="175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6</v>
      </c>
      <c r="AV18" s="104">
        <f>BF18+BG18+BI18+BD18+BB18+AZ18+BK18</f>
        <v>6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1</v>
      </c>
      <c r="BE18" s="159">
        <f>BD18*('Setting key Duty'!$I$8+'Setting key Duty'!$I$9+'Setting key Duty'!$I$12)</f>
        <v>0.5625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2</v>
      </c>
      <c r="BJ18" s="159">
        <f>BI18*('Setting key Duty'!$I$12+'Setting key Duty'!$I$8)</f>
        <v>0.875</v>
      </c>
      <c r="BK18" s="159">
        <f>COUNTIF(C18:AH18,"*$FC*")</f>
        <v>3</v>
      </c>
      <c r="BL18" s="159">
        <f>BK18*('Setting key Duty'!$J$11+'Setting key Duty'!$I$8)</f>
        <v>0.375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0</v>
      </c>
      <c r="BP18" s="160"/>
    </row>
    <row r="19" ht="19.5" customHeight="1" spans="1:68">
      <c r="A19" s="19"/>
      <c r="B19" s="92" t="s">
        <v>814</v>
      </c>
      <c r="C19" s="155" t="s">
        <v>212</v>
      </c>
      <c r="D19" s="155" t="s">
        <v>212</v>
      </c>
      <c r="E19" s="155"/>
      <c r="F19" s="155"/>
      <c r="G19" s="155" t="s">
        <v>313</v>
      </c>
      <c r="H19" s="155" t="s">
        <v>313</v>
      </c>
      <c r="I19" s="155" t="s">
        <v>313</v>
      </c>
      <c r="J19" s="155" t="s">
        <v>313</v>
      </c>
      <c r="K19" s="155"/>
      <c r="L19" s="155"/>
      <c r="M19" s="155"/>
      <c r="N19" s="155"/>
      <c r="O19" s="155"/>
      <c r="P19" s="155" t="s">
        <v>1046</v>
      </c>
      <c r="Q19" s="155" t="s">
        <v>1047</v>
      </c>
      <c r="R19" s="155" t="s">
        <v>1048</v>
      </c>
      <c r="S19" s="155"/>
      <c r="T19" s="155"/>
      <c r="U19" s="155" t="s">
        <v>1049</v>
      </c>
      <c r="V19" s="20"/>
      <c r="W19" s="155"/>
      <c r="X19" s="155"/>
      <c r="Y19" s="155"/>
      <c r="Z19" s="155" t="s">
        <v>50</v>
      </c>
      <c r="AA19" s="155"/>
      <c r="AC19" s="155" t="s">
        <v>1050</v>
      </c>
      <c r="AD19" s="20"/>
      <c r="AE19" s="20"/>
      <c r="AF19" s="155" t="s">
        <v>56</v>
      </c>
      <c r="AG19" s="155"/>
      <c r="AH19" s="157"/>
      <c r="AI19" s="157"/>
      <c r="AJ19" s="157"/>
      <c r="AK19" s="160"/>
      <c r="AL19" s="160"/>
      <c r="AM19" s="160"/>
      <c r="AN19" s="160"/>
      <c r="AO19" s="175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0</v>
      </c>
      <c r="AV19" s="104">
        <f>BF19+BG19+BI19+BD19+BB19+AZ19+BK19</f>
        <v>7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COUNTIF(C19:AC19,"*BRT*")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2</v>
      </c>
      <c r="BE19" s="159">
        <f>BD19*('Setting key Duty'!$I$8+'Setting key Duty'!$I$9+'Setting key Duty'!$I$12)</f>
        <v>1.125</v>
      </c>
      <c r="BF19" s="159">
        <f>COUNTIF(AH19,"*$N*")</f>
        <v>0</v>
      </c>
      <c r="BG19" s="159">
        <f>COUNTIF(AH19,"*$PM*")</f>
        <v>0</v>
      </c>
      <c r="BH19" s="159">
        <f>BG19*('Setting key Duty'!$I$9)</f>
        <v>0</v>
      </c>
      <c r="BI19" s="159">
        <f>COUNTIF(A19:AH19,"*$AM*")</f>
        <v>1</v>
      </c>
      <c r="BJ19" s="159">
        <f>BI19*('Setting key Duty'!$I$12+'Setting key Duty'!$I$8)</f>
        <v>0.4375</v>
      </c>
      <c r="BK19" s="159">
        <f>COUNTIF(C19:AH19,"*$FC*")</f>
        <v>4</v>
      </c>
      <c r="BL19" s="159">
        <f>BK19*('Setting key Duty'!$J$11+'Setting key Duty'!$I$8)</f>
        <v>0.5</v>
      </c>
      <c r="BM19" s="159">
        <f>COUNTIF($C19:$AC19,BM$4)</f>
        <v>0</v>
      </c>
      <c r="BN19" s="159">
        <f>COUNTIF($C19:$AC19,BN$4)</f>
        <v>0</v>
      </c>
      <c r="BO19" s="159">
        <f>COUNTIF($C19:$AC19,BO$4)</f>
        <v>0</v>
      </c>
      <c r="BP19" s="160"/>
    </row>
    <row r="20" ht="19.5" customHeight="1" spans="1:68">
      <c r="A20" s="19"/>
      <c r="B20" s="94" t="s">
        <v>797</v>
      </c>
      <c r="C20" s="155"/>
      <c r="D20" s="155"/>
      <c r="E20" s="155" t="s">
        <v>44</v>
      </c>
      <c r="F20" s="155"/>
      <c r="H20" s="155" t="s">
        <v>48</v>
      </c>
      <c r="I20" s="155"/>
      <c r="J20" s="155" t="s">
        <v>44</v>
      </c>
      <c r="L20" s="155"/>
      <c r="M20" s="155" t="s">
        <v>45</v>
      </c>
      <c r="N20" s="155"/>
      <c r="O20" s="155" t="s">
        <v>44</v>
      </c>
      <c r="P20" s="155"/>
      <c r="Q20" s="186" t="s">
        <v>44</v>
      </c>
      <c r="R20" s="155"/>
      <c r="S20" s="155"/>
      <c r="T20" s="155"/>
      <c r="U20" s="155"/>
      <c r="V20" s="155" t="s">
        <v>45</v>
      </c>
      <c r="W20" s="155"/>
      <c r="X20" s="155" t="s">
        <v>44</v>
      </c>
      <c r="Y20" s="155"/>
      <c r="Z20" s="155"/>
      <c r="AA20" s="155"/>
      <c r="AB20" s="155"/>
      <c r="AC20" s="20"/>
      <c r="AD20" s="155" t="s">
        <v>45</v>
      </c>
      <c r="AE20" s="155"/>
      <c r="AF20" s="155" t="s">
        <v>48</v>
      </c>
      <c r="AG20" s="155"/>
      <c r="AH20" s="157">
        <f>COUNTIF($D20:$AE20,AH$4)</f>
        <v>1</v>
      </c>
      <c r="AI20" s="158">
        <f>COUNTIF($D20:$AE20,AI$4)</f>
        <v>5</v>
      </c>
      <c r="AJ20" s="157">
        <f>COUNTIF($D20:$AE20,AJ$4)</f>
        <v>3</v>
      </c>
      <c r="AK20" s="159">
        <f>COUNTIF($D20:$AE20,AK$4)</f>
        <v>0</v>
      </c>
      <c r="AL20" s="159">
        <f>COUNTIF($D20:$AE20,AL$4)</f>
        <v>0</v>
      </c>
      <c r="AM20" s="159">
        <f>COUNTIF($D20:$AE20,AM$4)</f>
        <v>0</v>
      </c>
      <c r="AN20" s="159">
        <f>COUNTIF($D20:$AE20,AN$4)</f>
        <v>0</v>
      </c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9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COUNTIF(C20:AC20,"*BRT*")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COUNTIF(AH20,"*$N*")</f>
        <v>0</v>
      </c>
      <c r="BG20" s="159">
        <f>COUNTIF(AH20,"*$PM*")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COUNTIF($C20:$AC20,BM$4)</f>
        <v>0</v>
      </c>
      <c r="BN20" s="159">
        <f>COUNTIF($C20:$AC20,BN$4)</f>
        <v>0</v>
      </c>
      <c r="BO20" s="159">
        <f>COUNTIF($C20:$AC20,BO$4)</f>
        <v>0</v>
      </c>
      <c r="BP20" s="160"/>
    </row>
    <row r="21" ht="19.5" customHeight="1" spans="1:68">
      <c r="A21" s="19"/>
      <c r="B21" s="92" t="s">
        <v>811</v>
      </c>
      <c r="C21" s="155" t="s">
        <v>644</v>
      </c>
      <c r="D21" s="155"/>
      <c r="E21" s="155"/>
      <c r="F21" s="155"/>
      <c r="G21" s="155" t="s">
        <v>1051</v>
      </c>
      <c r="H21" s="155" t="s">
        <v>120</v>
      </c>
      <c r="J21" s="155" t="s">
        <v>62</v>
      </c>
      <c r="K21" s="155"/>
      <c r="L21" s="542" t="s">
        <v>62</v>
      </c>
      <c r="M21" s="155"/>
      <c r="N21" s="155"/>
      <c r="P21" s="155" t="s">
        <v>618</v>
      </c>
      <c r="Q21" s="20"/>
      <c r="R21" s="20"/>
      <c r="S21" s="155" t="s">
        <v>62</v>
      </c>
      <c r="U21" s="20"/>
      <c r="V21" s="155" t="s">
        <v>1052</v>
      </c>
      <c r="W21" s="20"/>
      <c r="X21" s="155" t="s">
        <v>1053</v>
      </c>
      <c r="Y21" s="155" t="s">
        <v>50</v>
      </c>
      <c r="Z21" s="155"/>
      <c r="AA21" s="155"/>
      <c r="AB21" s="155"/>
      <c r="AC21" s="155"/>
      <c r="AD21" s="20"/>
      <c r="AE21" s="155" t="s">
        <v>56</v>
      </c>
      <c r="AF21" s="155"/>
      <c r="AG21" s="155"/>
      <c r="AH21" s="157"/>
      <c r="AI21" s="158"/>
      <c r="AJ21" s="157"/>
      <c r="AK21" s="159"/>
      <c r="AL21" s="159"/>
      <c r="AM21" s="159"/>
      <c r="AN21" s="159"/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0</v>
      </c>
      <c r="AV21" s="104">
        <f>BF21+BG21+BI21+BD21+BB21+AZ21+BK21</f>
        <v>4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COUNTIF(C21:AC21,"*BRT*")</f>
        <v>1</v>
      </c>
      <c r="AZ21" s="159">
        <f>COUNTIF(A21:AH21,"*$BTP*")</f>
        <v>1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2</v>
      </c>
      <c r="BE21" s="159">
        <f>BD21*('Setting key Duty'!$I$8+'Setting key Duty'!$I$9+'Setting key Duty'!$I$12)</f>
        <v>1.125</v>
      </c>
      <c r="BF21" s="159">
        <f>COUNTIF(AH21,"*$N*")</f>
        <v>0</v>
      </c>
      <c r="BG21" s="159">
        <f>COUNTIF(AH21,"*$PM*")</f>
        <v>0</v>
      </c>
      <c r="BH21" s="159">
        <f>BG21*('Setting key Duty'!$I$9)</f>
        <v>0</v>
      </c>
      <c r="BI21" s="159">
        <f>COUNTIF(A21:AH21,"*$AM*")</f>
        <v>1</v>
      </c>
      <c r="BJ21" s="159">
        <f>BI21*('Setting key Duty'!$I$12+'Setting key Duty'!$I$8)</f>
        <v>0.4375</v>
      </c>
      <c r="BK21" s="159">
        <f>COUNTIF(C21:AH21,"*$FC*")</f>
        <v>0</v>
      </c>
      <c r="BL21" s="159">
        <f>BK21*('Setting key Duty'!$J$11+'Setting key Duty'!$I$8)</f>
        <v>0</v>
      </c>
      <c r="BM21" s="159">
        <f>COUNTIF($C21:$AC21,BM$4)</f>
        <v>0</v>
      </c>
      <c r="BN21" s="159">
        <f>COUNTIF($C21:$AC21,BN$4)</f>
        <v>0</v>
      </c>
      <c r="BO21" s="159">
        <f>COUNTIF($C21:$AC21,BO$4)</f>
        <v>0</v>
      </c>
      <c r="BP21" s="160"/>
    </row>
    <row r="22" ht="19.5" customHeight="1" spans="1:68">
      <c r="A22" s="19"/>
      <c r="B22" s="101" t="s">
        <v>798</v>
      </c>
      <c r="C22" s="155"/>
      <c r="D22" s="155" t="s">
        <v>48</v>
      </c>
      <c r="E22" s="155"/>
      <c r="F22" s="20"/>
      <c r="G22" s="155" t="s">
        <v>50</v>
      </c>
      <c r="H22" s="155"/>
      <c r="I22" s="155" t="s">
        <v>50</v>
      </c>
      <c r="J22" s="155"/>
      <c r="K22" s="155"/>
      <c r="L22" s="155"/>
      <c r="M22" s="155"/>
      <c r="N22" s="155"/>
      <c r="O22" s="155" t="s">
        <v>48</v>
      </c>
      <c r="P22" s="155"/>
      <c r="Q22" s="155" t="s">
        <v>45</v>
      </c>
      <c r="R22" s="155"/>
      <c r="S22" s="155"/>
      <c r="T22" s="155"/>
      <c r="U22" s="155"/>
      <c r="V22" s="155" t="s">
        <v>812</v>
      </c>
      <c r="W22" s="155" t="s">
        <v>1054</v>
      </c>
      <c r="X22" s="155" t="s">
        <v>1055</v>
      </c>
      <c r="Y22" s="155"/>
      <c r="Z22" s="155" t="s">
        <v>768</v>
      </c>
      <c r="AA22" s="155" t="s">
        <v>768</v>
      </c>
      <c r="AB22" s="155" t="s">
        <v>50</v>
      </c>
      <c r="AD22" s="20"/>
      <c r="AE22" s="186" t="s">
        <v>48</v>
      </c>
      <c r="AF22" s="155"/>
      <c r="AG22" s="186"/>
      <c r="AH22" s="157">
        <f>COUNTIF($D22:$AE22,AH$4)</f>
        <v>3</v>
      </c>
      <c r="AI22" s="158">
        <f>COUNTIF($D22:$AE22,AI$4)</f>
        <v>0</v>
      </c>
      <c r="AJ22" s="157">
        <f>COUNTIF($D22:$AE22,AJ$4)</f>
        <v>1</v>
      </c>
      <c r="AK22" s="159">
        <f>COUNTIF($D22:$AE22,AK$4)</f>
        <v>3</v>
      </c>
      <c r="AL22" s="159">
        <f>COUNTIF($D22:$AE22,AL$4)</f>
        <v>0</v>
      </c>
      <c r="AM22" s="159">
        <f>COUNTIF($D22:$AE22,AM$4)</f>
        <v>0</v>
      </c>
      <c r="AN22" s="159">
        <f>COUNTIF($D22:$AE22,AN$4)</f>
        <v>0</v>
      </c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7</v>
      </c>
      <c r="AV22" s="104">
        <f>BF22+BG22+BI22+BD22+BB22+AZ22+BK22</f>
        <v>1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COUNTIF(D22:AC22,"*BRT*")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1</v>
      </c>
      <c r="BE22" s="159">
        <f>BD22*('Setting key Duty'!$I$8+'Setting key Duty'!$I$9+'Setting key Duty'!$I$12)</f>
        <v>0.5625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COUNTIF(D22:AH22,"*$FC*")</f>
        <v>0</v>
      </c>
      <c r="BL22" s="159">
        <f>BK22*('Setting key Duty'!$J$11+'Setting key Duty'!$I$8)</f>
        <v>0</v>
      </c>
      <c r="BM22" s="159">
        <f>COUNTIF($D22:$AE22,BM$4)</f>
        <v>0</v>
      </c>
      <c r="BN22" s="159">
        <f>COUNTIF($D22:$AE22,BN$4)</f>
        <v>0</v>
      </c>
      <c r="BO22" s="159">
        <f>COUNTIF($D22:$AE22,BO$4)</f>
        <v>0</v>
      </c>
      <c r="BP22" s="160"/>
    </row>
    <row r="23" ht="19.5" customHeight="1" spans="1:68">
      <c r="A23" s="19"/>
      <c r="B23" s="94" t="s">
        <v>957</v>
      </c>
      <c r="C23" s="155" t="s">
        <v>202</v>
      </c>
      <c r="D23" s="155"/>
      <c r="E23" s="20"/>
      <c r="F23" s="155" t="s">
        <v>62</v>
      </c>
      <c r="G23" s="20"/>
      <c r="H23" s="155" t="s">
        <v>1056</v>
      </c>
      <c r="I23" s="155" t="s">
        <v>62</v>
      </c>
      <c r="J23" s="155"/>
      <c r="K23" s="155" t="s">
        <v>62</v>
      </c>
      <c r="L23" s="155"/>
      <c r="M23" s="155"/>
      <c r="O23" s="155" t="s">
        <v>678</v>
      </c>
      <c r="Q23" s="155"/>
      <c r="R23" s="155" t="s">
        <v>1057</v>
      </c>
      <c r="S23" s="155" t="s">
        <v>56</v>
      </c>
      <c r="T23" s="155"/>
      <c r="U23" s="20"/>
      <c r="V23" s="155" t="s">
        <v>1058</v>
      </c>
      <c r="W23" s="20"/>
      <c r="X23" s="155" t="s">
        <v>699</v>
      </c>
      <c r="Y23" s="155" t="s">
        <v>62</v>
      </c>
      <c r="Z23" s="20"/>
      <c r="AB23" s="155" t="s">
        <v>1059</v>
      </c>
      <c r="AC23" s="155" t="s">
        <v>1060</v>
      </c>
      <c r="AD23" s="20"/>
      <c r="AE23" s="155"/>
      <c r="AF23" s="155"/>
      <c r="AG23" s="155"/>
      <c r="AH23" s="157"/>
      <c r="AI23" s="158"/>
      <c r="AJ23" s="157"/>
      <c r="AK23" s="159"/>
      <c r="AL23" s="159"/>
      <c r="AM23" s="159"/>
      <c r="AN23" s="159"/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0</v>
      </c>
      <c r="AV23" s="104">
        <f>BF23+BG23+BI23+BD23+BB23+AZ23+BK23</f>
        <v>6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COUNTIF(D23:AC23,"*BRT*")</f>
        <v>0</v>
      </c>
      <c r="AZ23" s="159">
        <f>COUNTIF(A23:AH23,"*$BTP*")</f>
        <v>1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3</v>
      </c>
      <c r="BE23" s="159">
        <f>BD23*('Setting key Duty'!$I$8+'Setting key Duty'!$I$9+'Setting key Duty'!$I$12)</f>
        <v>1.6875</v>
      </c>
      <c r="BF23" s="159">
        <f>COUNTIF(AF23:AH23,"*$N*")</f>
        <v>0</v>
      </c>
      <c r="BG23" s="159">
        <f>COUNTIF(AF23:AH23,"*$PM*")</f>
        <v>0</v>
      </c>
      <c r="BH23" s="159">
        <f>BG23*('Setting key Duty'!$I$9)</f>
        <v>0</v>
      </c>
      <c r="BI23" s="159">
        <f>COUNTIF(A23:AH23,"*$AM*")</f>
        <v>2</v>
      </c>
      <c r="BJ23" s="159">
        <f>BI23*('Setting key Duty'!$I$12+'Setting key Duty'!$I$8)</f>
        <v>0.875</v>
      </c>
      <c r="BK23" s="159">
        <f>COUNTIF(D23:AH23,"*$FC*")</f>
        <v>0</v>
      </c>
      <c r="BL23" s="159">
        <f>BK23*('Setting key Duty'!$J$11+'Setting key Duty'!$I$8)</f>
        <v>0</v>
      </c>
      <c r="BM23" s="159">
        <f>COUNTIF($D23:$AE23,BM$4)</f>
        <v>0</v>
      </c>
      <c r="BN23" s="159">
        <f>COUNTIF($D23:$AE23,BN$4)</f>
        <v>0</v>
      </c>
      <c r="BO23" s="159">
        <f>COUNTIF($D23:$AE23,BO$4)</f>
        <v>0</v>
      </c>
      <c r="BP23" s="160"/>
    </row>
    <row r="24" ht="19.5" customHeight="1" spans="1:68">
      <c r="A24" s="19"/>
      <c r="B24" s="14" t="s">
        <v>958</v>
      </c>
      <c r="C24" s="155" t="s">
        <v>56</v>
      </c>
      <c r="D24" s="155" t="s">
        <v>1061</v>
      </c>
      <c r="E24" s="20"/>
      <c r="F24" s="20"/>
      <c r="G24" s="155" t="s">
        <v>1062</v>
      </c>
      <c r="H24" s="155" t="s">
        <v>56</v>
      </c>
      <c r="I24" s="155" t="s">
        <v>1063</v>
      </c>
      <c r="J24" s="155" t="s">
        <v>788</v>
      </c>
      <c r="K24" s="155" t="s">
        <v>50</v>
      </c>
      <c r="L24" s="155"/>
      <c r="M24" s="155"/>
      <c r="N24" s="155"/>
      <c r="O24" s="155" t="s">
        <v>56</v>
      </c>
      <c r="P24" s="155" t="s">
        <v>47</v>
      </c>
      <c r="Q24" s="155" t="s">
        <v>1064</v>
      </c>
      <c r="R24" s="155" t="s">
        <v>56</v>
      </c>
      <c r="S24" s="155"/>
      <c r="T24" s="155" t="s">
        <v>56</v>
      </c>
      <c r="U24" s="20"/>
      <c r="V24" s="155" t="s">
        <v>1065</v>
      </c>
      <c r="W24" s="155" t="s">
        <v>56</v>
      </c>
      <c r="X24" s="155" t="s">
        <v>687</v>
      </c>
      <c r="Y24" s="155"/>
      <c r="Z24" s="20"/>
      <c r="AA24" s="155" t="s">
        <v>50</v>
      </c>
      <c r="AB24" s="155"/>
      <c r="AC24" s="155"/>
      <c r="AD24" s="155" t="s">
        <v>56</v>
      </c>
      <c r="AE24" s="155"/>
      <c r="AF24" s="155"/>
      <c r="AG24" s="155"/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0</v>
      </c>
      <c r="AV24" s="104">
        <f>BF24+BG24+BI24+BD24+BB24+AZ24+BK24</f>
        <v>5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COUNTIF(D24:AC24,"*BRT*")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3</v>
      </c>
      <c r="BE24" s="159">
        <f>BD24*('Setting key Duty'!$I$8+'Setting key Duty'!$I$9+'Setting key Duty'!$I$12)</f>
        <v>1.6875</v>
      </c>
      <c r="BF24" s="159">
        <f>COUNTIF(AF24:AH24,"*$N*")</f>
        <v>0</v>
      </c>
      <c r="BG24" s="159">
        <f>COUNTIF(AF24:AH24,"*$PM*")</f>
        <v>0</v>
      </c>
      <c r="BH24" s="159">
        <f>BG24*('Setting key Duty'!$I$9)</f>
        <v>0</v>
      </c>
      <c r="BI24" s="159">
        <f>COUNTIF(A24:AH24,"*$AM*")</f>
        <v>2</v>
      </c>
      <c r="BJ24" s="159">
        <f>BI24*('Setting key Duty'!$I$12+'Setting key Duty'!$I$8)</f>
        <v>0.875</v>
      </c>
      <c r="BK24" s="159">
        <f>COUNTIF(D24:AH24,"*$FC*")</f>
        <v>0</v>
      </c>
      <c r="BL24" s="159">
        <f>BK24*('Setting key Duty'!$J$11+'Setting key Duty'!$I$8)</f>
        <v>0</v>
      </c>
      <c r="BM24" s="159">
        <f>COUNTIF($D24:$AE24,BM$4)</f>
        <v>0</v>
      </c>
      <c r="BN24" s="159">
        <f>COUNTIF($D24:$AE24,BN$4)</f>
        <v>0</v>
      </c>
      <c r="BO24" s="159">
        <f>COUNTIF($D24:$AE24,BO$4)</f>
        <v>1</v>
      </c>
      <c r="BP24" s="160"/>
    </row>
    <row r="25" ht="19.5" customHeight="1" spans="1:68">
      <c r="A25" s="19"/>
      <c r="B25" s="14" t="s">
        <v>959</v>
      </c>
      <c r="C25" s="155" t="s">
        <v>434</v>
      </c>
      <c r="D25" s="155" t="s">
        <v>434</v>
      </c>
      <c r="E25" s="155"/>
      <c r="G25" s="155" t="s">
        <v>56</v>
      </c>
      <c r="H25" s="155" t="s">
        <v>1066</v>
      </c>
      <c r="I25" s="20"/>
      <c r="J25" s="155" t="s">
        <v>1067</v>
      </c>
      <c r="K25" s="155" t="s">
        <v>56</v>
      </c>
      <c r="L25" s="169"/>
      <c r="M25" s="155"/>
      <c r="N25" s="155"/>
      <c r="O25" s="20"/>
      <c r="P25" s="155" t="s">
        <v>646</v>
      </c>
      <c r="Q25" s="155" t="s">
        <v>803</v>
      </c>
      <c r="R25" s="155" t="s">
        <v>62</v>
      </c>
      <c r="T25" s="155"/>
      <c r="V25" s="155" t="s">
        <v>1068</v>
      </c>
      <c r="W25" s="155" t="s">
        <v>1068</v>
      </c>
      <c r="X25" s="155"/>
      <c r="Y25" s="155"/>
      <c r="Z25" s="20"/>
      <c r="AA25" s="155" t="s">
        <v>56</v>
      </c>
      <c r="AB25" s="155"/>
      <c r="AC25" s="155" t="s">
        <v>1035</v>
      </c>
      <c r="AE25" s="155" t="s">
        <v>62</v>
      </c>
      <c r="AF25" s="155"/>
      <c r="AG25" s="155"/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8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COUNTIF(D25:AC25,"*BRT*")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2</v>
      </c>
      <c r="BC25" s="159" t="e">
        <f>BB25*('Setting key Duty'!$I$13+'Setting key Duty'!$I$9)</f>
        <v>#VALUE!</v>
      </c>
      <c r="BD25" s="159">
        <f>COUNTIF(A25:AH25,"*$M*")</f>
        <v>3</v>
      </c>
      <c r="BE25" s="159">
        <f>BD25*('Setting key Duty'!$I$8+'Setting key Duty'!$I$9+'Setting key Duty'!$I$12)</f>
        <v>1.6875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2</v>
      </c>
      <c r="BJ25" s="159">
        <f>BI25*('Setting key Duty'!$I$12+'Setting key Duty'!$I$8)</f>
        <v>0.875</v>
      </c>
      <c r="BK25" s="159">
        <f>COUNTIF(D25:AH25,"*$FC*")</f>
        <v>1</v>
      </c>
      <c r="BL25" s="159">
        <f>BK25*('Setting key Duty'!$J$11+'Setting key Duty'!$I$8)</f>
        <v>0.125</v>
      </c>
      <c r="BM25" s="159">
        <f>COUNTIF($D25:$AE25,BM$4)</f>
        <v>0</v>
      </c>
      <c r="BN25" s="159">
        <f>COUNTIF($D25:$AE25,BN$4)</f>
        <v>0</v>
      </c>
      <c r="BO25" s="159">
        <f>COUNTIF($D25:$AE25,BO$4)</f>
        <v>0</v>
      </c>
      <c r="BP25" s="160"/>
    </row>
    <row r="26" ht="19.5" customHeight="1" spans="1:68">
      <c r="A26" s="19"/>
      <c r="B26" s="14" t="s">
        <v>960</v>
      </c>
      <c r="C26" s="155" t="s">
        <v>431</v>
      </c>
      <c r="D26" s="155" t="s">
        <v>431</v>
      </c>
      <c r="E26" s="155"/>
      <c r="F26" s="155"/>
      <c r="G26" s="20"/>
      <c r="H26" s="155" t="s">
        <v>1069</v>
      </c>
      <c r="I26" s="155" t="s">
        <v>56</v>
      </c>
      <c r="J26" s="155" t="s">
        <v>1070</v>
      </c>
      <c r="K26" s="155"/>
      <c r="L26" s="155"/>
      <c r="M26" s="155"/>
      <c r="N26" s="155"/>
      <c r="O26" s="20"/>
      <c r="P26" s="155" t="s">
        <v>1071</v>
      </c>
      <c r="Q26" s="155" t="s">
        <v>56</v>
      </c>
      <c r="R26" s="155" t="s">
        <v>586</v>
      </c>
      <c r="S26" s="155"/>
      <c r="T26" s="155" t="s">
        <v>62</v>
      </c>
      <c r="U26" s="155"/>
      <c r="V26" s="155"/>
      <c r="W26" s="155"/>
      <c r="Y26" s="155" t="s">
        <v>56</v>
      </c>
      <c r="Z26" s="155"/>
      <c r="AA26" s="155" t="s">
        <v>62</v>
      </c>
      <c r="AB26" s="155"/>
      <c r="AC26" s="155" t="s">
        <v>565</v>
      </c>
      <c r="AD26" s="155" t="s">
        <v>785</v>
      </c>
      <c r="AF26" s="155"/>
      <c r="AG26" s="155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6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COUNTIF(D26:AC26,"*BRT*")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COUNTIF(AF26:AH26,"*$N*")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5</v>
      </c>
      <c r="BJ26" s="159">
        <f>BI26*('Setting key Duty'!$I$12+'Setting key Duty'!$I$8)</f>
        <v>2.1875</v>
      </c>
      <c r="BK26" s="159">
        <f>COUNTIF(D26:AH26,"*$FC*")</f>
        <v>1</v>
      </c>
      <c r="BL26" s="159">
        <f>BK26*('Setting key Duty'!$J$11+'Setting key Duty'!$I$8)</f>
        <v>0.125</v>
      </c>
      <c r="BM26" s="159">
        <f>COUNTIF($D26:$AE26,BM$4)</f>
        <v>0</v>
      </c>
      <c r="BN26" s="159">
        <f>COUNTIF($D26:$AE26,BN$4)</f>
        <v>0</v>
      </c>
      <c r="BO26" s="159">
        <f>COUNTIF($D26:$AE26,BO$4)</f>
        <v>0</v>
      </c>
      <c r="BP26" s="160"/>
    </row>
    <row r="27" ht="19.5" customHeight="1" spans="1:68">
      <c r="A27" s="19"/>
      <c r="B27" s="14" t="s">
        <v>961</v>
      </c>
      <c r="C27" s="155" t="s">
        <v>62</v>
      </c>
      <c r="E27" s="155"/>
      <c r="F27" s="155" t="s">
        <v>1072</v>
      </c>
      <c r="H27" s="155" t="s">
        <v>1073</v>
      </c>
      <c r="I27" s="155" t="s">
        <v>1074</v>
      </c>
      <c r="J27" s="155" t="s">
        <v>56</v>
      </c>
      <c r="K27" s="542"/>
      <c r="L27" s="155"/>
      <c r="M27" s="155"/>
      <c r="O27" s="155"/>
      <c r="P27" s="155" t="s">
        <v>645</v>
      </c>
      <c r="Q27" s="155" t="s">
        <v>629</v>
      </c>
      <c r="S27" s="155"/>
      <c r="T27" s="155" t="s">
        <v>50</v>
      </c>
      <c r="U27" s="155"/>
      <c r="V27" s="155" t="s">
        <v>649</v>
      </c>
      <c r="W27" s="155"/>
      <c r="X27" s="155" t="s">
        <v>1075</v>
      </c>
      <c r="Y27" s="20"/>
      <c r="Z27" s="155" t="s">
        <v>56</v>
      </c>
      <c r="AA27" s="20"/>
      <c r="AB27" s="155" t="s">
        <v>56</v>
      </c>
      <c r="AC27" s="155"/>
      <c r="AD27" s="155"/>
      <c r="AE27" s="155"/>
      <c r="AF27" s="155"/>
      <c r="AG27" s="186"/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6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COUNTIF(D27:AC27,"*BRT*")</f>
        <v>0</v>
      </c>
      <c r="AZ27" s="159">
        <f>COUNTIF(A27:AH27,"*$BTP*")</f>
        <v>0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3</v>
      </c>
      <c r="BE27" s="159">
        <f>BD27*('Setting key Duty'!$I$8+'Setting key Duty'!$I$9+'Setting key Duty'!$I$12)</f>
        <v>1.6875</v>
      </c>
      <c r="BF27" s="159">
        <f>COUNTIF(AF27:AH27,"*$N*")</f>
        <v>0</v>
      </c>
      <c r="BG27" s="159">
        <f>COUNTIF(AF27:AH27,"*$PM*")</f>
        <v>0</v>
      </c>
      <c r="BH27" s="159">
        <f>BG27*('Setting key Duty'!$I$9)</f>
        <v>0</v>
      </c>
      <c r="BI27" s="159">
        <f>COUNTIF(A27:AH27,"*$AM*")</f>
        <v>3</v>
      </c>
      <c r="BJ27" s="159">
        <f>BI27*('Setting key Duty'!$I$12+'Setting key Duty'!$I$8)</f>
        <v>1.3125</v>
      </c>
      <c r="BK27" s="159">
        <f>COUNTIF(D27:AH27,"*$FC*")</f>
        <v>0</v>
      </c>
      <c r="BL27" s="159">
        <f>BK27*('Setting key Duty'!$J$11+'Setting key Duty'!$I$8)</f>
        <v>0</v>
      </c>
      <c r="BM27" s="159">
        <f>COUNTIF($D27:$AE27,BM$4)</f>
        <v>0</v>
      </c>
      <c r="BN27" s="159">
        <f>COUNTIF($D27:$AE27,BN$4)</f>
        <v>0</v>
      </c>
      <c r="BO27" s="159">
        <f>COUNTIF($D27:$AE27,BO$4)</f>
        <v>0</v>
      </c>
      <c r="BP27" s="160"/>
    </row>
    <row r="28" ht="19.5" customHeight="1" spans="1:68">
      <c r="A28" s="19"/>
      <c r="B28" s="14" t="s">
        <v>962</v>
      </c>
      <c r="C28" s="155"/>
      <c r="D28" s="155"/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/>
      <c r="P28" s="155"/>
      <c r="Q28" s="155"/>
      <c r="R28" s="155"/>
      <c r="S28" s="155"/>
      <c r="T28" s="155"/>
      <c r="U28" s="155"/>
      <c r="V28" s="155"/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  <c r="AG28" s="155"/>
      <c r="AH28" s="157"/>
      <c r="AI28" s="158"/>
      <c r="AJ28" s="157"/>
      <c r="AK28" s="159"/>
      <c r="AL28" s="159"/>
      <c r="AM28" s="159"/>
      <c r="AN28" s="159"/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>
        <f>BF28+BG28+BI28+BD28+BB28+AZ28+BK28</f>
        <v>0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COUNTIF(D28:AC28,"*BRT*")</f>
        <v>0</v>
      </c>
      <c r="AZ28" s="159">
        <f>COUNTIF(A28:AH28,"*$BTP*")</f>
        <v>0</v>
      </c>
      <c r="BA28" s="159" t="e">
        <f>AZ28*('Setting key Duty'!$I$13+'Setting key Duty'!$I$12+'Setting key Duty'!$I$11)</f>
        <v>#VALUE!</v>
      </c>
      <c r="BB28" s="159">
        <f>COUNTIF(A28:AH28,"*$L*")</f>
        <v>0</v>
      </c>
      <c r="BC28" s="159" t="e">
        <f>BB28*('Setting key Duty'!$I$13+'Setting key Duty'!$I$9)</f>
        <v>#VALUE!</v>
      </c>
      <c r="BD28" s="159">
        <f>COUNTIF(A28:AH28,"*$M*")</f>
        <v>0</v>
      </c>
      <c r="BE28" s="159">
        <f>BD28*('Setting key Duty'!$I$8+'Setting key Duty'!$I$9+'Setting key Duty'!$I$12)</f>
        <v>0</v>
      </c>
      <c r="BF28" s="159">
        <f>COUNTIF(AF28:AH28,"*$N*")</f>
        <v>0</v>
      </c>
      <c r="BG28" s="159">
        <f>COUNTIF(AF28:AH28,"*$PM*")</f>
        <v>0</v>
      </c>
      <c r="BH28" s="159">
        <f>BG28*('Setting key Duty'!$I$9)</f>
        <v>0</v>
      </c>
      <c r="BI28" s="159">
        <f>COUNTIF(A28:AH28,"*$AM*")</f>
        <v>0</v>
      </c>
      <c r="BJ28" s="159">
        <f>BI28*('Setting key Duty'!$I$12+'Setting key Duty'!$I$8)</f>
        <v>0</v>
      </c>
      <c r="BK28" s="159">
        <f>COUNTIF(D28:AH28,"*$FC*")</f>
        <v>0</v>
      </c>
      <c r="BL28" s="159">
        <f>BK28*('Setting key Duty'!$J$11+'Setting key Duty'!$I$8)</f>
        <v>0</v>
      </c>
      <c r="BM28" s="159">
        <f>COUNTIF($D28:$AE28,BM$4)</f>
        <v>0</v>
      </c>
      <c r="BN28" s="159">
        <f>COUNTIF($D28:$AE28,BN$4)</f>
        <v>0</v>
      </c>
      <c r="BO28" s="159">
        <f>COUNTIF($D28:$AE28,BO$4)</f>
        <v>0</v>
      </c>
      <c r="BP28" s="160"/>
    </row>
    <row r="29" ht="19.5" customHeight="1" spans="1:68">
      <c r="A29" s="19"/>
      <c r="B29" s="189" t="s">
        <v>1076</v>
      </c>
      <c r="C29" s="190"/>
      <c r="D29" s="186" t="s">
        <v>1013</v>
      </c>
      <c r="E29" s="186"/>
      <c r="F29" s="186"/>
      <c r="G29" s="186" t="s">
        <v>1013</v>
      </c>
      <c r="H29" s="186" t="s">
        <v>1013</v>
      </c>
      <c r="I29" s="186" t="s">
        <v>1013</v>
      </c>
      <c r="J29" s="186" t="s">
        <v>1013</v>
      </c>
      <c r="K29" s="186"/>
      <c r="L29" s="186"/>
      <c r="M29" s="186"/>
      <c r="N29" s="186"/>
      <c r="O29" s="186"/>
      <c r="P29" s="186"/>
      <c r="Q29" s="186"/>
      <c r="R29" s="186"/>
      <c r="S29" s="20"/>
      <c r="T29" s="186"/>
      <c r="U29" s="186"/>
      <c r="V29" s="186"/>
      <c r="W29" s="186"/>
      <c r="X29" s="20"/>
      <c r="Y29" s="231"/>
      <c r="Z29" s="186"/>
      <c r="AA29" s="186"/>
      <c r="AB29" s="186"/>
      <c r="AC29" s="186"/>
      <c r="AD29" s="186"/>
      <c r="AE29" s="186"/>
      <c r="AF29" s="186"/>
      <c r="AG29" s="186"/>
      <c r="AH29" s="157"/>
      <c r="AI29" s="158"/>
      <c r="AJ29" s="157"/>
      <c r="AK29" s="159"/>
      <c r="AL29" s="159"/>
      <c r="AM29" s="159"/>
      <c r="AN29" s="159"/>
      <c r="AO29" s="104"/>
      <c r="AP29" s="159"/>
      <c r="AQ29" s="104"/>
      <c r="AR29" s="104"/>
      <c r="AS29" s="104"/>
      <c r="AT29" s="104"/>
      <c r="AU29" s="104"/>
      <c r="AV29" s="104"/>
      <c r="AW29" s="104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60"/>
    </row>
    <row r="30" ht="19.5" customHeight="1" spans="1:68">
      <c r="A30" s="19"/>
      <c r="B30" s="14"/>
      <c r="C30" s="190"/>
      <c r="D30" s="186"/>
      <c r="E30" s="186"/>
      <c r="F30" s="186"/>
      <c r="G30" s="186"/>
      <c r="H30" s="228"/>
      <c r="I30" s="186"/>
      <c r="J30" s="186"/>
      <c r="K30" s="186"/>
      <c r="L30" s="186"/>
      <c r="M30" s="186"/>
      <c r="N30" s="186"/>
      <c r="O30" s="186"/>
      <c r="P30" s="186"/>
      <c r="Q30" s="186"/>
      <c r="R30" s="186"/>
      <c r="S30" s="20"/>
      <c r="T30" s="186"/>
      <c r="U30" s="186"/>
      <c r="V30" s="186"/>
      <c r="W30" s="186"/>
      <c r="X30" s="20"/>
      <c r="Y30" s="231"/>
      <c r="Z30" s="186"/>
      <c r="AA30" s="186"/>
      <c r="AB30" s="186"/>
      <c r="AC30" s="186"/>
      <c r="AD30" s="186"/>
      <c r="AE30" s="186"/>
      <c r="AF30" s="186"/>
      <c r="AG30" s="186"/>
      <c r="AH30" s="157">
        <f>COUNTIF($C30:$AG30,AH$4)</f>
        <v>0</v>
      </c>
      <c r="AI30" s="158">
        <f>COUNTIF($C30:$AG30,AI$4)</f>
        <v>0</v>
      </c>
      <c r="AJ30" s="157">
        <f>COUNTIF($C30:$AG30,AJ$4)</f>
        <v>0</v>
      </c>
      <c r="AK30" s="159">
        <f>COUNTIF($C30:$AG30,AK$4)</f>
        <v>0</v>
      </c>
      <c r="AL30" s="159">
        <f>COUNTIF($C30:$AG30,AL$4)</f>
        <v>0</v>
      </c>
      <c r="AM30" s="159">
        <f>COUNTIF($C30:$AG30,AM$4)</f>
        <v>0</v>
      </c>
      <c r="AN30" s="159">
        <f>COUNTIF($C30:$AG30,AN$4)</f>
        <v>0</v>
      </c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0</v>
      </c>
      <c r="AV30" s="104">
        <f>BF30+BG30+BI30+BD30+BB30+AZ30+BK30</f>
        <v>0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COUNTIF(C30:AC30,"*BRT*")</f>
        <v>0</v>
      </c>
      <c r="AZ30" s="159">
        <f>COUNTIF(A30:AH30,"*$BTP*")</f>
        <v>0</v>
      </c>
      <c r="BA30" s="159" t="e">
        <f>AZ30*('Setting key Duty'!$I$13+'Setting key Duty'!$I$12+'Setting key Duty'!$I$11)</f>
        <v>#VALUE!</v>
      </c>
      <c r="BB30" s="159">
        <f>COUNTIF(D30:AH30,"*$L*")</f>
        <v>0</v>
      </c>
      <c r="BC30" s="159" t="e">
        <f>BB30*('Setting key Duty'!$I$13+'Setting key Duty'!$I$9)</f>
        <v>#VALUE!</v>
      </c>
      <c r="BD30" s="159">
        <f>COUNTIF(D30:AH30,"*$M*")</f>
        <v>0</v>
      </c>
      <c r="BE30" s="159">
        <f>BD30*('Setting key Duty'!$I$8+'Setting key Duty'!$I$9+'Setting key Duty'!$I$12)</f>
        <v>0</v>
      </c>
      <c r="BF30" s="159">
        <f>COUNTIF(D30:AH30,"*$N*")</f>
        <v>0</v>
      </c>
      <c r="BG30" s="159">
        <f>COUNTIF(D30:AH30,"*$PM*")</f>
        <v>0</v>
      </c>
      <c r="BH30" s="159">
        <f>BG30*('Setting key Duty'!$I$9)</f>
        <v>0</v>
      </c>
      <c r="BI30" s="159">
        <f>COUNTIF(D30:AH30,"*$AM*")</f>
        <v>0</v>
      </c>
      <c r="BJ30" s="159">
        <f>BI30*('Setting key Duty'!$I$12+'Setting key Duty'!$I$8)</f>
        <v>0</v>
      </c>
      <c r="BK30" s="159">
        <f>COUNTIF(C30:AH30,"*$FC*")</f>
        <v>0</v>
      </c>
      <c r="BL30" s="159">
        <f>BK30*('Setting key Duty'!$J$11+'Setting key Duty'!$I$8)</f>
        <v>0</v>
      </c>
      <c r="BM30" s="159">
        <f>COUNTIF($C30:$AG30,BM$4)</f>
        <v>0</v>
      </c>
      <c r="BN30" s="159">
        <f>COUNTIF($C30:$AG30,BN$4)</f>
        <v>0</v>
      </c>
      <c r="BO30" s="159">
        <f>COUNTIF($C30:$AG30,BO$4)</f>
        <v>0</v>
      </c>
      <c r="BP30" s="160"/>
    </row>
    <row r="31" ht="19.5" customHeight="1" spans="1:68">
      <c r="A31" s="19"/>
      <c r="B31" s="189" t="s">
        <v>228</v>
      </c>
      <c r="C31" s="190"/>
      <c r="D31" s="186"/>
      <c r="E31" s="186"/>
      <c r="F31" s="186"/>
      <c r="G31" s="186"/>
      <c r="H31" s="228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186"/>
      <c r="AB31" s="186"/>
      <c r="AC31" s="186"/>
      <c r="AD31" s="186"/>
      <c r="AE31" s="186"/>
      <c r="AF31" s="186"/>
      <c r="AG31" s="186"/>
      <c r="AH31" s="157">
        <f>COUNTIF($C31:$AG31,AH$4)</f>
        <v>0</v>
      </c>
      <c r="AI31" s="158">
        <f>COUNTIF($C31:$AG31,AI$4)</f>
        <v>0</v>
      </c>
      <c r="AJ31" s="157">
        <f>COUNTIF($C31:$AG31,AJ$4)</f>
        <v>0</v>
      </c>
      <c r="AK31" s="191">
        <f>COUNTIF($C31:$AG31,AK$4)</f>
        <v>0</v>
      </c>
      <c r="AL31" s="191">
        <f>COUNTIF($C31:$AG31,AL$4)</f>
        <v>0</v>
      </c>
      <c r="AM31" s="191">
        <f>COUNTIF($C31:$AG31,AM$4)</f>
        <v>0</v>
      </c>
      <c r="AN31" s="191">
        <f>COUNTIF($C31:$AG31,AN$4)</f>
        <v>0</v>
      </c>
      <c r="AO31" s="192"/>
      <c r="AP31" s="159">
        <f>SUMPRODUCT(--WEEKDAY(C$3:AG$3,2)&lt;6,--((C31:AG31="DM"))+(C31:AG31="CS1")+((C31:AG31="CS2"))+(C31:AG31="SB1")+(C31:AG31="AE")+(C31:AG31="EM"))</f>
        <v>0</v>
      </c>
      <c r="AQ31" s="192"/>
      <c r="AR31" s="104">
        <f>SUMPRODUCT(--WEEKDAY(C$3:AG$3,2)&gt;5,--((C31:AG31="DM"))+(C31:AG31="CS1")+((C31:AG31="CS2"))+(C31:AG31="SB1")+(C31:AG31="AE")+(C31:AG31="EM"))</f>
        <v>0</v>
      </c>
      <c r="AS31" s="192"/>
      <c r="AT31" s="192">
        <f>(AP31-AQ31)/2+(AR31-AS31)</f>
        <v>0</v>
      </c>
      <c r="AU31" s="104">
        <f>AH31+AI31+AJ31+AK31+AM31+AN31</f>
        <v>0</v>
      </c>
      <c r="AV31" s="104">
        <f>BF31+BG31+BI31+BD31+BB31+AZ31+BK31</f>
        <v>0</v>
      </c>
      <c r="AW31" s="104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COUNTIF(C31:AG31,"*BRT*")</f>
        <v>0</v>
      </c>
      <c r="AZ31" s="159">
        <f>COUNTIF(D31:AH31,"*$BTP*")</f>
        <v>0</v>
      </c>
      <c r="BA31" s="159" t="e">
        <f>AZ31*('Setting key Duty'!$I$13+'Setting key Duty'!$I$12+'Setting key Duty'!$I$11)</f>
        <v>#VALUE!</v>
      </c>
      <c r="BB31" s="159">
        <f>COUNTIF(D31:AH31,"*$L*")</f>
        <v>0</v>
      </c>
      <c r="BC31" s="159" t="e">
        <f>BB31*('Setting key Duty'!$I$13+'Setting key Duty'!$I$9)</f>
        <v>#VALUE!</v>
      </c>
      <c r="BD31" s="159">
        <f>COUNTIF(D31:AH31,"*$M*")</f>
        <v>0</v>
      </c>
      <c r="BE31" s="159">
        <f>BD31*('Setting key Duty'!$I$8+'Setting key Duty'!$I$9+'Setting key Duty'!$I$12)</f>
        <v>0</v>
      </c>
      <c r="BF31" s="159">
        <f>COUNTIF(D31:AH31,"*$N*")</f>
        <v>0</v>
      </c>
      <c r="BG31" s="159">
        <f>COUNTIF(D31:AH31,"*$PM*")</f>
        <v>0</v>
      </c>
      <c r="BH31" s="159">
        <f>BG31*('Setting key Duty'!$I$9)</f>
        <v>0</v>
      </c>
      <c r="BI31" s="159">
        <f>COUNTIF(D31:AH31,"*$AM*")</f>
        <v>0</v>
      </c>
      <c r="BJ31" s="159">
        <f>BI31*('Setting key Duty'!$I$12+'Setting key Duty'!$I$8)</f>
        <v>0</v>
      </c>
      <c r="BK31" s="159">
        <f>COUNTIF(C31:AH31,"*$FC*")</f>
        <v>0</v>
      </c>
      <c r="BL31" s="159">
        <f>BK31*('Setting key Duty'!$J$11+'Setting key Duty'!$I$8)</f>
        <v>0</v>
      </c>
      <c r="BM31" s="191">
        <f>COUNTIF($C31:$AG31,BM$4)</f>
        <v>0</v>
      </c>
      <c r="BN31" s="191">
        <f>COUNTIF($C31:$AG31,BN$4)</f>
        <v>0</v>
      </c>
      <c r="BO31" s="191">
        <f>COUNTIF($C31:$AG31,BO$4)</f>
        <v>0</v>
      </c>
      <c r="BP31" s="193"/>
    </row>
    <row r="32" ht="19.5" customHeight="1" spans="1:68">
      <c r="A32" s="19"/>
      <c r="B32" s="194"/>
      <c r="C32" s="195"/>
      <c r="D32" s="196"/>
      <c r="E32" s="196"/>
      <c r="F32" s="196"/>
      <c r="G32" s="196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7"/>
      <c r="AI32" s="198"/>
      <c r="AJ32" s="197"/>
      <c r="AK32" s="199"/>
      <c r="AL32" s="199"/>
      <c r="AM32" s="199"/>
      <c r="AN32" s="199"/>
      <c r="AO32" s="200"/>
      <c r="AP32" s="200"/>
      <c r="AQ32" s="200"/>
      <c r="AR32" s="200">
        <f>SUMPRODUCT(--WEEKDAY(C$3:AG$3,2)&gt;5,--((C32:AG32="DM"))+(C32:AG32="CS1")+((C32:AG32="CS2"))+(C32:AG32="SB1")+(C32:AG32="AE")+(C32:AG32="EM"))</f>
        <v>0</v>
      </c>
      <c r="AS32" s="200"/>
      <c r="AT32" s="200">
        <f>(AP32-AQ32)/2+(AR32-AS32)</f>
        <v>0</v>
      </c>
      <c r="AU32" s="200"/>
      <c r="AV32" s="200"/>
      <c r="AW32" s="200"/>
      <c r="AX32" s="199"/>
      <c r="AY32" s="199"/>
      <c r="AZ32" s="199"/>
      <c r="BA32" s="199"/>
      <c r="BB32" s="199"/>
      <c r="BC32" s="199"/>
      <c r="BD32" s="199"/>
      <c r="BE32" s="199"/>
      <c r="BF32" s="199"/>
      <c r="BG32" s="199"/>
      <c r="BH32" s="199"/>
      <c r="BI32" s="199"/>
      <c r="BJ32" s="199"/>
      <c r="BK32" s="199"/>
      <c r="BL32" s="199"/>
      <c r="BM32" s="199"/>
      <c r="BN32" s="199"/>
      <c r="BO32" s="199"/>
      <c r="BP32" s="201"/>
    </row>
    <row r="33" ht="19.5" customHeight="1" spans="1:68">
      <c r="A33" s="19"/>
      <c r="B33" s="202" t="s">
        <v>48</v>
      </c>
      <c r="C33" s="203" t="str">
        <f>VLOOKUP("DM",C4:C31,1,FALSE)</f>
        <v>DM</v>
      </c>
      <c r="D33" s="203" t="str">
        <f>VLOOKUP("DM",D4:D31,1,FALSE)</f>
        <v>DM</v>
      </c>
      <c r="E33" s="203" t="str">
        <f>VLOOKUP("DM",E4:E31,1,FALSE)</f>
        <v>DM</v>
      </c>
      <c r="F33" s="203" t="str">
        <f>VLOOKUP("DM",F4:F31,1,FALSE)</f>
        <v>DM</v>
      </c>
      <c r="G33" s="203" t="str">
        <f>VLOOKUP("DM",G4:G31,1,FALSE)</f>
        <v>DM</v>
      </c>
      <c r="H33" s="203" t="str">
        <f>VLOOKUP("DM",H4:H31,1,FALSE)</f>
        <v>DM</v>
      </c>
      <c r="I33" s="203" t="str">
        <f>VLOOKUP("DM",I4:I31,1,FALSE)</f>
        <v>DM</v>
      </c>
      <c r="J33" s="203" t="str">
        <f>VLOOKUP("DM",J4:J31,1,FALSE)</f>
        <v>DM</v>
      </c>
      <c r="K33" s="203" t="str">
        <f>VLOOKUP("DM",K4:K31,1,FALSE)</f>
        <v>DM</v>
      </c>
      <c r="L33" s="203" t="str">
        <f>VLOOKUP("DM",L4:L31,1,FALSE)</f>
        <v>DM</v>
      </c>
      <c r="M33" s="203" t="str">
        <f>VLOOKUP("DM",M4:M31,1,FALSE)</f>
        <v>DM</v>
      </c>
      <c r="N33" s="203" t="str">
        <f>VLOOKUP("DM",N4:N31,1,FALSE)</f>
        <v>DM</v>
      </c>
      <c r="O33" s="203" t="str">
        <f>VLOOKUP("DM",O4:O31,1,FALSE)</f>
        <v>DM</v>
      </c>
      <c r="P33" s="203" t="str">
        <f>VLOOKUP("DM",P4:P31,1,FALSE)</f>
        <v>DM</v>
      </c>
      <c r="Q33" s="203" t="str">
        <f>VLOOKUP("DM",Q4:Q31,1,FALSE)</f>
        <v>DM</v>
      </c>
      <c r="R33" s="203" t="str">
        <f>VLOOKUP("DM",R4:R31,1,FALSE)</f>
        <v>DM</v>
      </c>
      <c r="S33" s="203" t="str">
        <f>VLOOKUP("DM",S4:S31,1,FALSE)</f>
        <v>DM</v>
      </c>
      <c r="T33" s="203" t="str">
        <f>VLOOKUP("DM",T4:T31,1,FALSE)</f>
        <v>DM</v>
      </c>
      <c r="U33" s="203" t="str">
        <f>VLOOKUP("DM",U4:U31,1,FALSE)</f>
        <v>DM</v>
      </c>
      <c r="V33" s="203" t="str">
        <f>VLOOKUP("DM",V4:V31,1,FALSE)</f>
        <v>DM</v>
      </c>
      <c r="W33" s="203" t="str">
        <f>VLOOKUP("DM",W4:W31,1,FALSE)</f>
        <v>DM</v>
      </c>
      <c r="X33" s="203" t="str">
        <f>VLOOKUP("DM",X4:X31,1,FALSE)</f>
        <v>DM</v>
      </c>
      <c r="Y33" s="203" t="str">
        <f>VLOOKUP("DM",Y4:Y31,1,FALSE)</f>
        <v>DM</v>
      </c>
      <c r="Z33" s="203" t="str">
        <f>VLOOKUP("DM",Z4:Z31,1,FALSE)</f>
        <v>DM</v>
      </c>
      <c r="AA33" s="203" t="str">
        <f>VLOOKUP("DM",AA4:AA31,1,FALSE)</f>
        <v>DM</v>
      </c>
      <c r="AB33" s="203" t="str">
        <f>VLOOKUP("DM",AB4:AB31,1,FALSE)</f>
        <v>DM</v>
      </c>
      <c r="AC33" s="203" t="str">
        <f>VLOOKUP("DM",AC4:AC31,1,FALSE)</f>
        <v>DM</v>
      </c>
      <c r="AD33" s="203" t="str">
        <f>VLOOKUP("DM",AD4:AD31,1,FALSE)</f>
        <v>DM</v>
      </c>
      <c r="AE33" s="203" t="str">
        <f>VLOOKUP("DM",AE4:AE31,1,FALSE)</f>
        <v>DM</v>
      </c>
      <c r="AF33" s="203" t="str">
        <f>VLOOKUP("DM",AF4:AF31,1,FALSE)</f>
        <v>DM</v>
      </c>
      <c r="AG33" s="203" t="e">
        <f>VLOOKUP("DM",AG4:AG31,1,FALSE)</f>
        <v>#N/A</v>
      </c>
      <c r="AH33" s="157"/>
      <c r="AI33" s="158"/>
      <c r="AJ33" s="157"/>
      <c r="AK33" s="159"/>
      <c r="AL33" s="159"/>
      <c r="AM33" s="159"/>
      <c r="AN33" s="159"/>
      <c r="AO33" s="159"/>
      <c r="AP33" s="159"/>
      <c r="AQ33" s="159"/>
      <c r="AR33" s="159"/>
      <c r="AS33" s="159"/>
      <c r="AT33" s="159"/>
      <c r="AU33" s="159"/>
      <c r="AV33" s="159"/>
      <c r="AW33" s="159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60"/>
    </row>
    <row r="34" ht="19.5" customHeight="1" spans="1:68">
      <c r="A34" s="19" t="e">
        <f>LTE()</f>
        <v>#NAME?</v>
      </c>
      <c r="B34" s="204" t="s">
        <v>44</v>
      </c>
      <c r="C34" s="203" t="str">
        <f>VLOOKUP("CS1",C5:C31,1,FALSE)</f>
        <v>CS1</v>
      </c>
      <c r="D34" s="203" t="str">
        <f>VLOOKUP("CS1",D5:D31,1,FALSE)</f>
        <v>CS1</v>
      </c>
      <c r="E34" s="203" t="str">
        <f>VLOOKUP("CS1",E7:E31,1,FALSE)</f>
        <v>CS1</v>
      </c>
      <c r="F34" s="203" t="str">
        <f>VLOOKUP("CS1",F5:F31,1,FALSE)</f>
        <v>CS1</v>
      </c>
      <c r="G34" s="203" t="str">
        <f>VLOOKUP("CS1",G6:G31,1,FALSE)</f>
        <v>CS1</v>
      </c>
      <c r="H34" s="203" t="str">
        <f>VLOOKUP("CS1",H5:H31,1,FALSE)</f>
        <v>CS1</v>
      </c>
      <c r="I34" s="203" t="str">
        <f>VLOOKUP("CS1",I5:I31,1,FALSE)</f>
        <v>CS1</v>
      </c>
      <c r="J34" s="203" t="str">
        <f>VLOOKUP("CS1",J4:J31,1,FALSE)</f>
        <v>CS1</v>
      </c>
      <c r="K34" s="203" t="str">
        <f>VLOOKUP("CS1",K6:K31,1,FALSE)</f>
        <v>CS1</v>
      </c>
      <c r="L34" s="203" t="str">
        <f>VLOOKUP("CS1",L6:L31,1,FALSE)</f>
        <v>CS1</v>
      </c>
      <c r="M34" s="203" t="str">
        <f>VLOOKUP("CS1",M5:M31,1,FALSE)</f>
        <v>CS1</v>
      </c>
      <c r="N34" s="203" t="str">
        <f>VLOOKUP("CS1",N5:N31,1,FALSE)</f>
        <v>CS1</v>
      </c>
      <c r="O34" s="203" t="str">
        <f>VLOOKUP("CS1",O5:O31,1,FALSE)</f>
        <v>CS1</v>
      </c>
      <c r="P34" s="203" t="str">
        <f>VLOOKUP("CS1",P6:P31,1,FALSE)</f>
        <v>CS1</v>
      </c>
      <c r="Q34" s="203" t="str">
        <f>VLOOKUP("CS1",Q5:Q31,1,FALSE)</f>
        <v>CS1</v>
      </c>
      <c r="R34" s="203" t="str">
        <f>VLOOKUP("CS1",R5:R31,1,FALSE)</f>
        <v>CS1</v>
      </c>
      <c r="S34" s="203" t="str">
        <f>VLOOKUP("CS1",S5:S31,1,FALSE)</f>
        <v>CS1</v>
      </c>
      <c r="T34" s="203" t="str">
        <f>VLOOKUP("CS1",T5:T31,1,FALSE)</f>
        <v>CS1</v>
      </c>
      <c r="U34" s="203" t="str">
        <f>VLOOKUP("CS1",U6:U31,1,FALSE)</f>
        <v>CS1</v>
      </c>
      <c r="V34" s="203" t="str">
        <f>VLOOKUP("CS1",V7:V31,1,FALSE)</f>
        <v>CS1</v>
      </c>
      <c r="W34" s="203" t="str">
        <f>VLOOKUP("CS1",W5:W31,1,FALSE)</f>
        <v>CS1</v>
      </c>
      <c r="X34" s="203" t="str">
        <f>VLOOKUP("CS1",X5:X31,1,FALSE)</f>
        <v>CS1</v>
      </c>
      <c r="Y34" s="203" t="str">
        <f>VLOOKUP("CS1",Y5:Y31,1,FALSE)</f>
        <v>CS1</v>
      </c>
      <c r="Z34" s="203" t="str">
        <f>VLOOKUP("CS1",Z5:Z31,1,FALSE)</f>
        <v>CS1</v>
      </c>
      <c r="AA34" s="203" t="str">
        <f>VLOOKUP("CS1",AA6:AA31,1,FALSE)</f>
        <v>CS1</v>
      </c>
      <c r="AB34" s="203" t="str">
        <f>VLOOKUP("CS1",AB5:AB31,1,FALSE)</f>
        <v>CS1</v>
      </c>
      <c r="AC34" s="203" t="str">
        <f>VLOOKUP("CS1",AC5:AC31,1,FALSE)</f>
        <v>CS1</v>
      </c>
      <c r="AD34" s="203" t="str">
        <f>VLOOKUP("CS1",AD6:AD31,1,FALSE)</f>
        <v>CS1</v>
      </c>
      <c r="AE34" s="203" t="str">
        <f>VLOOKUP("CS1",AE6:AE31,1,FALSE)</f>
        <v>CS1</v>
      </c>
      <c r="AF34" s="203" t="str">
        <f>VLOOKUP("CS1",AF5:AF31,1,FALSE)</f>
        <v>CS1</v>
      </c>
      <c r="AG34" s="203" t="e">
        <f>VLOOKUP("CS1",AG5:AG31,1,FALSE)</f>
        <v>#N/A</v>
      </c>
      <c r="AH34" s="157"/>
      <c r="AI34" s="158"/>
      <c r="AJ34" s="157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60"/>
    </row>
    <row r="35" ht="19.5" customHeight="1" spans="1:68">
      <c r="A35" s="19"/>
      <c r="B35" s="205" t="s">
        <v>45</v>
      </c>
      <c r="C35" s="203" t="str">
        <f>VLOOKUP("CS2",C5:C31,1,FALSE)</f>
        <v>CS2</v>
      </c>
      <c r="D35" s="203" t="str">
        <f>VLOOKUP("CS2",D5:D31,1,FALSE)</f>
        <v>CS2</v>
      </c>
      <c r="E35" s="203" t="str">
        <f>VLOOKUP("CS2",E7:E31,1,FALSE)</f>
        <v>CS2</v>
      </c>
      <c r="F35" s="203" t="str">
        <f>VLOOKUP("CS2",F5:F31,1,FALSE)</f>
        <v>CS2</v>
      </c>
      <c r="G35" s="203" t="str">
        <f>VLOOKUP("CS2",G5:G31,1,FALSE)</f>
        <v>CS2</v>
      </c>
      <c r="H35" s="203" t="str">
        <f>VLOOKUP("CS2",H5:H31,1,FALSE)</f>
        <v>CS2</v>
      </c>
      <c r="I35" s="203" t="str">
        <f>VLOOKUP("CS2",I5:I31,1,FALSE)</f>
        <v>CS2</v>
      </c>
      <c r="J35" s="203" t="str">
        <f>VLOOKUP("CS2",J4:J31,1,FALSE)</f>
        <v>CS2</v>
      </c>
      <c r="K35" s="203" t="str">
        <f>VLOOKUP("CS2",K6:K31,1,FALSE)</f>
        <v>CS2</v>
      </c>
      <c r="L35" s="203" t="str">
        <f>VLOOKUP("CS2",L7:L31,1,FALSE)</f>
        <v>CS2</v>
      </c>
      <c r="M35" s="203" t="str">
        <f>VLOOKUP("CS2",M5:M31,1,FALSE)</f>
        <v>CS2</v>
      </c>
      <c r="N35" s="203" t="str">
        <f>VLOOKUP("CS2",N6:N31,1,FALSE)</f>
        <v>CS2</v>
      </c>
      <c r="O35" s="203" t="str">
        <f>VLOOKUP("CS2",O8:O31,1,FALSE)</f>
        <v>CS2</v>
      </c>
      <c r="P35" s="203" t="str">
        <f>VLOOKUP("CS2",P5:P31,1,FALSE)</f>
        <v>CS2</v>
      </c>
      <c r="Q35" s="203" t="str">
        <f>VLOOKUP("CS2",Q5:Q31,1,FALSE)</f>
        <v>CS2</v>
      </c>
      <c r="R35" s="203" t="str">
        <f>VLOOKUP("CS2",R5:R31,1,FALSE)</f>
        <v>CS2</v>
      </c>
      <c r="S35" s="203" t="str">
        <f>VLOOKUP("CS2",S5:S31,1,FALSE)</f>
        <v>CS2</v>
      </c>
      <c r="T35" s="203" t="str">
        <f>VLOOKUP("CS2",T6:T31,1,FALSE)</f>
        <v>CS2</v>
      </c>
      <c r="U35" s="203" t="str">
        <f>VLOOKUP("CS2",U6:U31,1,FALSE)</f>
        <v>CS2</v>
      </c>
      <c r="V35" s="203" t="str">
        <f>VLOOKUP("CS2",V7:V31,1,FALSE)</f>
        <v>CS2</v>
      </c>
      <c r="W35" s="203" t="str">
        <f>VLOOKUP("CS2",W5:W31,1,FALSE)</f>
        <v>CS2</v>
      </c>
      <c r="X35" s="203" t="str">
        <f>VLOOKUP("CS2",X5:X31,1,FALSE)</f>
        <v>CS2</v>
      </c>
      <c r="Y35" s="203" t="str">
        <f>VLOOKUP("CS2",Y5:Y31,1,FALSE)</f>
        <v>CS2</v>
      </c>
      <c r="Z35" s="203" t="str">
        <f>VLOOKUP("CS2",Z5:Z31,1,FALSE)</f>
        <v>CS2</v>
      </c>
      <c r="AA35" s="203" t="str">
        <f>VLOOKUP("CS2",AA6:AA31,1,FALSE)</f>
        <v>CS2</v>
      </c>
      <c r="AB35" s="203" t="str">
        <f>VLOOKUP("CS2",AB5:AB31,1,FALSE)</f>
        <v>CS2</v>
      </c>
      <c r="AC35" s="203" t="str">
        <f>VLOOKUP("CS2",AC6:AC31,1,FALSE)</f>
        <v>CS2</v>
      </c>
      <c r="AD35" s="203" t="str">
        <f>VLOOKUP("CS2",AD6:AD31,1,FALSE)</f>
        <v>CS2</v>
      </c>
      <c r="AE35" s="203" t="str">
        <f>VLOOKUP("CS2",AE6:AE31,1,FALSE)</f>
        <v>CS2</v>
      </c>
      <c r="AF35" s="203" t="str">
        <f>VLOOKUP("CS2",AF5:AF31,1,FALSE)</f>
        <v>CS2</v>
      </c>
      <c r="AG35" s="203" t="e">
        <f>VLOOKUP("CS2",AG5:AG31,1,FALSE)</f>
        <v>#N/A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/>
      <c r="B36" s="206" t="s">
        <v>50</v>
      </c>
      <c r="C36" s="203" t="str">
        <f>VLOOKUP("SB1",C5:C31,1,FALSE)</f>
        <v>SB1</v>
      </c>
      <c r="D36" s="203" t="str">
        <f>VLOOKUP("SB1",D5:D31,1,FALSE)</f>
        <v>SB1</v>
      </c>
      <c r="E36" s="203" t="str">
        <f>VLOOKUP("SB1",E7:E31,1,FALSE)</f>
        <v>SB1</v>
      </c>
      <c r="F36" s="203" t="str">
        <f>VLOOKUP("SB1",F5:F31,1,FALSE)</f>
        <v>SB1</v>
      </c>
      <c r="G36" s="203" t="str">
        <f>VLOOKUP("SB1",G5:G31,1,FALSE)</f>
        <v>SB1</v>
      </c>
      <c r="H36" s="203" t="str">
        <f>VLOOKUP("SB1",H5:H31,1,FALSE)</f>
        <v>SB1</v>
      </c>
      <c r="I36" s="203" t="str">
        <f>VLOOKUP("SB1",I5:I31,1,FALSE)</f>
        <v>SB1</v>
      </c>
      <c r="J36" s="203" t="str">
        <f>VLOOKUP("SB1",J4:J31,1,FALSE)</f>
        <v>SB1</v>
      </c>
      <c r="K36" s="203" t="str">
        <f>VLOOKUP("SB1",K6:K31,1,FALSE)</f>
        <v>SB1</v>
      </c>
      <c r="L36" s="203" t="e">
        <f>VLOOKUP("SB1",L7:L31,1,FALSE)</f>
        <v>#N/A</v>
      </c>
      <c r="M36" s="203" t="e">
        <f>VLOOKUP("SB1",M5:M31,1,FALSE)</f>
        <v>#N/A</v>
      </c>
      <c r="N36" s="203" t="e">
        <f>VLOOKUP("SB1",N5:N31,1,FALSE)</f>
        <v>#N/A</v>
      </c>
      <c r="O36" s="203" t="str">
        <f>VLOOKUP("SB1",O5:O31,1,FALSE)</f>
        <v>SB1</v>
      </c>
      <c r="P36" s="203" t="str">
        <f>VLOOKUP("SB1",P5:P31,1,FALSE)</f>
        <v>SB1</v>
      </c>
      <c r="Q36" s="203" t="str">
        <f>VLOOKUP("SB1",Q5:Q31,1,FALSE)</f>
        <v>SB1</v>
      </c>
      <c r="R36" s="203" t="str">
        <f>VLOOKUP("SB1",R5:R31,1,FALSE)</f>
        <v>SB1</v>
      </c>
      <c r="S36" s="203" t="str">
        <f>VLOOKUP("SB1",S6:S31,1,FALSE)</f>
        <v>SB1</v>
      </c>
      <c r="T36" s="203" t="str">
        <f>VLOOKUP("SB1",T5:T31,1,FALSE)</f>
        <v>SB1</v>
      </c>
      <c r="U36" s="203" t="str">
        <f>VLOOKUP("SB1",U6:U31,1,FALSE)</f>
        <v>SB1</v>
      </c>
      <c r="V36" s="203" t="str">
        <f>VLOOKUP("SB1",V7:V31,1,FALSE)</f>
        <v>SB1</v>
      </c>
      <c r="W36" s="203" t="str">
        <f>VLOOKUP("SB1",W5:W31,1,FALSE)</f>
        <v>SB1</v>
      </c>
      <c r="X36" s="203" t="str">
        <f>VLOOKUP("SB1",X5:X31,1,FALSE)</f>
        <v>SB1</v>
      </c>
      <c r="Y36" s="203" t="str">
        <f>VLOOKUP("SB1",Y5:Y31,1,FALSE)</f>
        <v>SB1</v>
      </c>
      <c r="Z36" s="203" t="str">
        <f>VLOOKUP("SB1",Z5:Z31,1,FALSE)</f>
        <v>SB1</v>
      </c>
      <c r="AA36" s="203" t="str">
        <f>VLOOKUP("SB1",AA6:AA31,1,FALSE)</f>
        <v>SB1</v>
      </c>
      <c r="AB36" s="203" t="str">
        <f>VLOOKUP("SB1",AB5:AB31,1,FALSE)</f>
        <v>SB1</v>
      </c>
      <c r="AC36" s="203" t="str">
        <f>VLOOKUP("SB1",AC6:AC31,1,FALSE)</f>
        <v>SB1</v>
      </c>
      <c r="AD36" s="203" t="str">
        <f>VLOOKUP("SB1",AD6:AD31,1,FALSE)</f>
        <v>SB1</v>
      </c>
      <c r="AE36" s="203" t="str">
        <f>VLOOKUP("SB1",AE6:AE31,1,FALSE)</f>
        <v>SB1</v>
      </c>
      <c r="AF36" s="203" t="str">
        <f>VLOOKUP("SB1",AF5:AF31,1,FALSE)</f>
        <v>SB1</v>
      </c>
      <c r="AG36" s="203" t="e">
        <f>VLOOKUP("SB1",AG5:AG31,1,FALSE)</f>
        <v>#N/A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7" t="s">
        <v>56</v>
      </c>
      <c r="C37" s="203" t="str">
        <f>VLOOKUP("SB2",C5:C31,1,FALSE)</f>
        <v>SB2</v>
      </c>
      <c r="D37" s="203" t="e">
        <f>VLOOKUP("SB2",D5:D31,1,FALSE)</f>
        <v>#N/A</v>
      </c>
      <c r="E37" s="203" t="e">
        <f>VLOOKUP("SB2",E7:E31,1,FALSE)</f>
        <v>#N/A</v>
      </c>
      <c r="F37" s="203" t="e">
        <f>VLOOKUP("SB2",F5:F31,1,FALSE)</f>
        <v>#N/A</v>
      </c>
      <c r="G37" s="203" t="str">
        <f>VLOOKUP("SB2",G6:G31,1,FALSE)</f>
        <v>SB2</v>
      </c>
      <c r="H37" s="203" t="str">
        <f>VLOOKUP("SB2",H5:H31,1,FALSE)</f>
        <v>SB2</v>
      </c>
      <c r="I37" s="203" t="str">
        <f>VLOOKUP("SB2",I5:I31,1,FALSE)</f>
        <v>SB2</v>
      </c>
      <c r="J37" s="203" t="str">
        <f>VLOOKUP("SB2",J4:J31,1,FALSE)</f>
        <v>SB2</v>
      </c>
      <c r="K37" s="203" t="str">
        <f>VLOOKUP("SB2",K6:K31,1,FALSE)</f>
        <v>SB2</v>
      </c>
      <c r="L37" s="203" t="e">
        <f>VLOOKUP("SB2",L7:L31,1,FALSE)</f>
        <v>#N/A</v>
      </c>
      <c r="M37" s="203" t="e">
        <f>VLOOKUP("SB2",M5:M31,1,FALSE)</f>
        <v>#N/A</v>
      </c>
      <c r="N37" s="203" t="e">
        <f>VLOOKUP("SB2",N6:N31,1,FALSE)</f>
        <v>#N/A</v>
      </c>
      <c r="O37" s="203" t="str">
        <f>VLOOKUP("SB2",O5:O31,1,FALSE)</f>
        <v>SB2</v>
      </c>
      <c r="P37" s="203" t="str">
        <f>VLOOKUP("SB2",P5:P31,1,FALSE)</f>
        <v>SB2</v>
      </c>
      <c r="Q37" s="203" t="str">
        <f>VLOOKUP("SB2",Q5:Q31,1,FALSE)</f>
        <v>SB2</v>
      </c>
      <c r="R37" s="203" t="str">
        <f>VLOOKUP("SB2",R5:R31,1,FALSE)</f>
        <v>SB2</v>
      </c>
      <c r="S37" s="203" t="str">
        <f>VLOOKUP("SB2",S6:S31,1,FALSE)</f>
        <v>SB2</v>
      </c>
      <c r="T37" s="203" t="str">
        <f>VLOOKUP("SB2",T6:T31,1,FALSE)</f>
        <v>SB2</v>
      </c>
      <c r="U37" s="203" t="str">
        <f>VLOOKUP("SB2",U6:U31,1,FALSE)</f>
        <v>SB2</v>
      </c>
      <c r="V37" s="203" t="e">
        <f>VLOOKUP("SB2",V7:V31,1,FALSE)</f>
        <v>#N/A</v>
      </c>
      <c r="W37" s="203" t="str">
        <f>VLOOKUP("SB2",W5:W31,1,FALSE)</f>
        <v>SB2</v>
      </c>
      <c r="X37" s="203" t="str">
        <f>VLOOKUP("SB2",X5:X31,1,FALSE)</f>
        <v>SB2</v>
      </c>
      <c r="Y37" s="203" t="str">
        <f>VLOOKUP("SB2",Y5:Y31,1,FALSE)</f>
        <v>SB2</v>
      </c>
      <c r="Z37" s="203" t="str">
        <f>VLOOKUP("SB2",Z5:Z31,1,FALSE)</f>
        <v>SB2</v>
      </c>
      <c r="AA37" s="203" t="str">
        <f>VLOOKUP("SB2",AA6:AA31,1,FALSE)</f>
        <v>SB2</v>
      </c>
      <c r="AB37" s="203" t="str">
        <f>VLOOKUP("SB2",AB6:AB31,1,FALSE)</f>
        <v>SB2</v>
      </c>
      <c r="AC37" s="203" t="str">
        <f>VLOOKUP("SB2",AC6:AC31,1,FALSE)</f>
        <v>SB2</v>
      </c>
      <c r="AD37" s="203" t="str">
        <f>VLOOKUP("SB2",AD6:AD31,1,FALSE)</f>
        <v>SB2</v>
      </c>
      <c r="AE37" s="203" t="str">
        <f>VLOOKUP("SB2",AE6:AE31,1,FALSE)</f>
        <v>SB2</v>
      </c>
      <c r="AF37" s="203" t="str">
        <f>VLOOKUP("SB2",AF5:AF31,1,FALSE)</f>
        <v>SB2</v>
      </c>
      <c r="AG37" s="203" t="e">
        <f>VLOOKUP("SB2",AG5:AG31,1,FALSE)</f>
        <v>#N/A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8" t="s">
        <v>62</v>
      </c>
      <c r="C38" s="203" t="str">
        <f>VLOOKUP("AE",C5:C31,1,FALSE)</f>
        <v>AE</v>
      </c>
      <c r="D38" s="203" t="str">
        <f>VLOOKUP("AE",D5:D31,1,FALSE)</f>
        <v>AE</v>
      </c>
      <c r="E38" s="203" t="str">
        <f>VLOOKUP("AE",E5:E31,1,FALSE)</f>
        <v>AE</v>
      </c>
      <c r="F38" s="203" t="str">
        <f>VLOOKUP("AE",F5:F31,1,FALSE)</f>
        <v>AE</v>
      </c>
      <c r="G38" s="203" t="str">
        <f>VLOOKUP("AE",G6:G31,1,FALSE)</f>
        <v>AE</v>
      </c>
      <c r="H38" s="203" t="str">
        <f>VLOOKUP("AE",H5:H31,1,FALSE)</f>
        <v>AE</v>
      </c>
      <c r="I38" s="203" t="str">
        <f>VLOOKUP("AE",I5:I31,1,FALSE)</f>
        <v>AE</v>
      </c>
      <c r="J38" s="203" t="str">
        <f>VLOOKUP("AE",J4:J31,1,FALSE)</f>
        <v>AE</v>
      </c>
      <c r="K38" s="203" t="str">
        <f>VLOOKUP("AE",K5:K31,1,FALSE)</f>
        <v>AE</v>
      </c>
      <c r="L38" s="203" t="str">
        <f>VLOOKUP("AE",L6:L31,1,FALSE)</f>
        <v>AE</v>
      </c>
      <c r="M38" s="203" t="str">
        <f>VLOOKUP("AE",M5:M31,1,FALSE)</f>
        <v>AE</v>
      </c>
      <c r="N38" s="203" t="str">
        <f>VLOOKUP("AE",N5:N31,1,FALSE)</f>
        <v>AE</v>
      </c>
      <c r="O38" s="203" t="str">
        <f>VLOOKUP("AE",O5:O31,1,FALSE)</f>
        <v>AE</v>
      </c>
      <c r="P38" s="203" t="str">
        <f>VLOOKUP("AE",P5:P31,1,FALSE)</f>
        <v>AE</v>
      </c>
      <c r="Q38" s="203" t="str">
        <f>VLOOKUP("AE",Q5:Q31,1,FALSE)</f>
        <v>AE</v>
      </c>
      <c r="R38" s="203" t="str">
        <f>VLOOKUP("AE",R5:R31,1,FALSE)</f>
        <v>AE</v>
      </c>
      <c r="S38" s="203" t="str">
        <f>VLOOKUP("AE",S6:S31,1,FALSE)</f>
        <v>AE</v>
      </c>
      <c r="T38" s="203" t="str">
        <f>VLOOKUP("AE",T6:T31,1,FALSE)</f>
        <v>AE</v>
      </c>
      <c r="U38" s="203" t="str">
        <f>VLOOKUP("AE",U8:U31,1,FALSE)</f>
        <v>AE</v>
      </c>
      <c r="V38" s="203" t="str">
        <f>VLOOKUP("AE",V7:V31,1,FALSE)</f>
        <v>AE</v>
      </c>
      <c r="W38" s="203" t="str">
        <f>VLOOKUP("AE",W5:W31,1,FALSE)</f>
        <v>AE</v>
      </c>
      <c r="X38" s="203" t="str">
        <f>VLOOKUP("AE",X5:X31,1,FALSE)</f>
        <v>AE</v>
      </c>
      <c r="Y38" s="203" t="str">
        <f>VLOOKUP("AE",Y5:Y31,1,FALSE)</f>
        <v>AE</v>
      </c>
      <c r="Z38" s="203" t="str">
        <f>VLOOKUP("AE",Z5:Z31,1,FALSE)</f>
        <v>AE</v>
      </c>
      <c r="AA38" s="203" t="str">
        <f>VLOOKUP("AE",AA6:AA31,1,FALSE)</f>
        <v>AE</v>
      </c>
      <c r="AB38" s="203" t="str">
        <f>VLOOKUP("AE",AB6:AB31,1,FALSE)</f>
        <v>AE</v>
      </c>
      <c r="AC38" s="203" t="str">
        <f>VLOOKUP("AE",AC6:AC31,1,FALSE)</f>
        <v>AE</v>
      </c>
      <c r="AD38" s="203" t="str">
        <f>VLOOKUP("AE",AD6:AD31,1,FALSE)</f>
        <v>AE</v>
      </c>
      <c r="AE38" s="203" t="str">
        <f>VLOOKUP("AE",AE5:AE31,1,FALSE)</f>
        <v>AE</v>
      </c>
      <c r="AF38" s="203" t="str">
        <f>VLOOKUP("AE",AF5:AF31,1,FALSE)</f>
        <v>AE</v>
      </c>
      <c r="AG38" s="203" t="e">
        <f>VLOOKUP("AE",AG5:AG31,1,FALSE)</f>
        <v>#N/A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</sheetData>
  <mergeCells count="1">
    <mergeCell ref="C1:S1"/>
  </mergeCells>
  <conditionalFormatting sqref="A16">
    <cfRule type="expression" dxfId="135" priority="1">
      <formula>WEEKDAY(U$3,2)&gt;5</formula>
    </cfRule>
  </conditionalFormatting>
  <conditionalFormatting sqref="S2:X31 Z2:Z31 C3:R31 Y3:Y31 AA3:AG31">
    <cfRule type="expression" dxfId="135" priority="38">
      <formula>WEEKDAY(S$3,2)&gt;5</formula>
    </cfRule>
  </conditionalFormatting>
  <conditionalFormatting sqref="J4:J38 AA4:AA38 C5:I38 K5:Z38 AB5:AG38 A16">
    <cfRule type="cellIs" dxfId="136" priority="23" operator="equal">
      <formula>"B"</formula>
    </cfRule>
    <cfRule type="cellIs" dxfId="136" priority="24" operator="equal">
      <formula>"AL"</formula>
    </cfRule>
    <cfRule type="cellIs" dxfId="137" priority="25" operator="equal">
      <formula>"DM"</formula>
    </cfRule>
    <cfRule type="cellIs" dxfId="138" priority="26" operator="equal">
      <formula>"CS1"</formula>
    </cfRule>
    <cfRule type="cellIs" dxfId="139" priority="27" operator="equal">
      <formula>"CS2"</formula>
    </cfRule>
    <cfRule type="cellIs" dxfId="140" priority="28" operator="equal">
      <formula>"SB1"</formula>
    </cfRule>
    <cfRule type="cellIs" dxfId="141" priority="29" operator="equal">
      <formula>"SB2"</formula>
    </cfRule>
    <cfRule type="cellIs" dxfId="142" priority="30" operator="equal">
      <formula>"AE"</formula>
    </cfRule>
  </conditionalFormatting>
  <conditionalFormatting sqref="J4:J31 AA4:AA31 C5:I31 K5:Z31 AB5:AG31 A16">
    <cfRule type="cellIs" dxfId="136" priority="32" operator="equal">
      <formula>"DB"</formula>
    </cfRule>
    <cfRule type="containsText" dxfId="143" priority="33" operator="between" text="$AM">
      <formula>NOT(ISERROR(SEARCH("$AM",A4)))</formula>
    </cfRule>
    <cfRule type="containsText" dxfId="144" priority="34" operator="between" text="$PM">
      <formula>NOT(ISERROR(SEARCH("$PM",A4)))</formula>
    </cfRule>
    <cfRule type="containsText" dxfId="145" priority="35" operator="between" text="$L">
      <formula>NOT(ISERROR(SEARCH("$L",A4)))</formula>
    </cfRule>
    <cfRule type="containsText" dxfId="146" priority="36" operator="between" text="$BTP">
      <formula>NOT(ISERROR(SEARCH("$BTP",A4)))</formula>
    </cfRule>
    <cfRule type="containsText" dxfId="147" priority="37" operator="between" text="$M">
      <formula>NOT(ISERROR(SEARCH("$M",A4)))</formula>
    </cfRule>
    <cfRule type="containsText" dxfId="148" priority="39" operator="between" text="$N">
      <formula>NOT(ISERROR(SEARCH("$N",A4)))</formula>
    </cfRule>
    <cfRule type="containsText" dxfId="149" priority="40" operator="between" text="$FC">
      <formula>NOT(ISERROR(SEARCH("$FC",A4)))</formula>
    </cfRule>
    <cfRule type="containsText" dxfId="150" priority="41" operator="between" text="OAL">
      <formula>NOT(ISERROR(SEARCH("OAL",A4)))</formula>
    </cfRule>
    <cfRule type="containsText" dxfId="151" priority="42" operator="between" text="S+">
      <formula>NOT(ISERROR(SEARCH("S+",A4)))</formula>
    </cfRule>
    <cfRule type="containsText" dxfId="152" priority="43" operator="between" text="EX-D">
      <formula>NOT(ISERROR(SEARCH("EX-D",A4)))</formula>
    </cfRule>
  </conditionalFormatting>
  <conditionalFormatting sqref="J4:J28 C5:I28 K5:N28 O5:O12 P5:R28 S5:S30 T5:AG28 O14:O28 A16">
    <cfRule type="containsText" dxfId="153" priority="44" operator="between" text="VACC">
      <formula>NOT(ISERROR(SEARCH("VACC",A4)))</formula>
    </cfRule>
  </conditionalFormatting>
  <conditionalFormatting sqref="F5:G5 C6 P6 Y6 G7 M7:N8 Z7:AC7 Y8 E9 G9 H9:I10 S9 J10 AA10 AB10:AB16 AD10 C11 M11 T11 Z11 AA12:AA13 AC12 AD12:AD13 AE12:AG12 H14 Z14 H16 Z16 AC16:AD16 AF16 S17 G18 X18 Z18:Z19 AB18:AB20 AD18:AD20 AF18 Y19 AA19 AC19 U20 AE20:AF21 C21 Y21 AG21 V22:V24 AB22 AC23:AD24 AE23:AE28 X24 AB24 AF24:AF28 AG24:AG26 U26:W26 AB26:AD28 I27:I28 L27:M28 X27:X28 C28:H28 J28:K28 N28:W28 Y28:AA28 AG28">
    <cfRule type="cellIs" dxfId="136" priority="2" operator="equal">
      <formula>"B"</formula>
    </cfRule>
    <cfRule type="cellIs" dxfId="136" priority="3" operator="equal">
      <formula>"AL"</formula>
    </cfRule>
    <cfRule type="cellIs" dxfId="137" priority="4" operator="equal">
      <formula>"DM"</formula>
    </cfRule>
    <cfRule type="cellIs" dxfId="138" priority="5" operator="equal">
      <formula>"CS1"</formula>
    </cfRule>
    <cfRule type="cellIs" dxfId="139" priority="6" operator="equal">
      <formula>"CS2"</formula>
    </cfRule>
    <cfRule type="cellIs" dxfId="140" priority="7" operator="equal">
      <formula>"SB1"</formula>
    </cfRule>
    <cfRule type="cellIs" dxfId="141" priority="8" operator="equal">
      <formula>"SB2"</formula>
    </cfRule>
    <cfRule type="cellIs" dxfId="142" priority="9" operator="equal">
      <formula>"AE"</formula>
    </cfRule>
    <cfRule type="containsText" dxfId="153" priority="10" operator="between" text="VACC">
      <formula>NOT(ISERROR(SEARCH("VACC",C5)))</formula>
    </cfRule>
    <cfRule type="cellIs" dxfId="136" priority="11" operator="equal">
      <formula>"DB"</formula>
    </cfRule>
    <cfRule type="containsText" dxfId="143" priority="12" operator="between" text="$AM">
      <formula>NOT(ISERROR(SEARCH("$AM",C5)))</formula>
    </cfRule>
    <cfRule type="containsText" dxfId="144" priority="13" operator="between" text="$PM">
      <formula>NOT(ISERROR(SEARCH("$PM",C5)))</formula>
    </cfRule>
    <cfRule type="containsText" dxfId="145" priority="14" operator="between" text="$L">
      <formula>NOT(ISERROR(SEARCH("$L",C5)))</formula>
    </cfRule>
    <cfRule type="containsText" dxfId="146" priority="15" operator="between" text="$BTP">
      <formula>NOT(ISERROR(SEARCH("$BTP",C5)))</formula>
    </cfRule>
    <cfRule type="containsText" dxfId="147" priority="16" operator="between" text="$M">
      <formula>NOT(ISERROR(SEARCH("$M",C5)))</formula>
    </cfRule>
    <cfRule type="containsText" dxfId="148" priority="17" operator="between" text="$N">
      <formula>NOT(ISERROR(SEARCH("$N",C5)))</formula>
    </cfRule>
    <cfRule type="containsText" dxfId="149" priority="18" operator="between" text="$FC">
      <formula>NOT(ISERROR(SEARCH("$FC",C5)))</formula>
    </cfRule>
    <cfRule type="containsText" dxfId="150" priority="19" operator="between" text="OAL">
      <formula>NOT(ISERROR(SEARCH("OAL",C5)))</formula>
    </cfRule>
    <cfRule type="containsText" dxfId="151" priority="20" operator="between" text="S+">
      <formula>NOT(ISERROR(SEARCH("S+",C5)))</formula>
    </cfRule>
    <cfRule type="containsText" dxfId="152" priority="21" operator="between" text="EX-D">
      <formula>NOT(ISERROR(SEARCH("EX-D",C5)))</formula>
    </cfRule>
  </conditionalFormatting>
  <conditionalFormatting sqref="F5:G5 P6 Y6 G7 M7:N8 Z7:AC7 Y8 E9 G9 H9:I10 S9 J10 AA10 AB10:AB16 AD10 M11 T11 Z11 C12 AA12:AA13 AC12 AD12:AD13 AE12:AG12 H14 Z14 H16 Z16 AC16:AD16 AF16 S17 C18:E18 G18 X18 Z18:Z19 AB18:AB20 AD18:AD20 AF18 Y19 AA19 AC19 U20 AE20:AF21 C21 G21 Y21 AG21 V22:V24 AB22 C23 AC23:AD24 AE23:AE28 G24 X24 AB24 AF24:AF28 AG24:AG26 C25:D26 U26:W26 AB26:AD28 F27:F28 I27:I28 L27:M28 X27:X28 C28:E28 G28:H28 J28:K28 N28:W28 Y28:AA28 AG28">
    <cfRule type="expression" dxfId="135" priority="22">
      <formula>WEEKDAY(#REF!,2)&gt;5</formula>
    </cfRule>
  </conditionalFormatting>
  <conditionalFormatting sqref="BO5:BP31">
    <cfRule type="cellIs" dxfId="154" priority="31" operator="lessThan">
      <formula>1</formula>
    </cfRule>
  </conditionalFormatting>
  <dataValidations count="2">
    <dataValidation type="list" allowBlank="1" sqref="C5:T5 V5:AG5 C6:G6 I6 K6:P6 S6:V6 Y6:AG6 C7:S7 U7:AD7 AF7 C8:G8 I8:R8 T8:W8 Y8:AC8 AE8:AG8 L9:O9 Q9:X9 Z9 AB9:AG9 M10:W10 Y10:AB10 AD10:AG10 C11:F11 H11 J11:M11 P11:R11 T11:U11 W11 Y11:AC11 AF11 C12:I12 K12:O12 Q12 S12 U12:AG12 C13:E13 G13:K13 M13:N13 P13:X13 AA13:AD13 AF13:AG13 C14:H14 K14:X14 Z14:AA14 AD14:AG14 C15:E15 G15 K15:S15 U15 W15 Z15 AB15:AG15 A16 C16:U16 W16:AG16 C17:E17 G17:P17 R17:T17 V17:AC17 AF17:AG17 C18:H18 J18:T18 V18:AG18 C19:U19 W19:AA19 AC19 AF19:AG19 C20:F20 H20:J20 L20:AB20 AD20:AG20 C21:H21 J21:N21 P21 S21 V21 X21:AC21 C22:E22 G22:AB22 F23 H23:M23 O23 Q23:T23 V23 X23:Y23 AB23:AC23 G24:T24 AA24:AG24 C25:E25 G25:H25 J25:N25 P25:R25 T25 AA25:AC25 AE25:AG25 C26:F26 H26:N26 P26:W26 Y26:AD26 AF26:AG26 C27 E27:F27 H27:M27 O27:Q27 S27:X27 Z27 AB27:AG27 C28:AG28 C31:AG31 V24:Y25 Y29:AG30 AE21:AG23 C9:J10 C23:D24 C29:R30 T29:W30" showDropDown="1">
      <formula1>'Setting key Duty'!$B$7:$B$56</formula1>
    </dataValidation>
    <dataValidation type="list" allowBlank="1" sqref="C32:AG38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37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1014</v>
      </c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 t="s">
        <v>1077</v>
      </c>
      <c r="D2" s="132"/>
      <c r="E2" s="131"/>
      <c r="F2" s="133"/>
      <c r="G2" s="131"/>
      <c r="H2" s="131" t="s">
        <v>255</v>
      </c>
      <c r="I2" s="131" t="s">
        <v>255</v>
      </c>
      <c r="J2" s="131"/>
      <c r="K2" s="131" t="s">
        <v>266</v>
      </c>
      <c r="L2" s="131"/>
      <c r="N2" s="131" t="s">
        <v>1078</v>
      </c>
      <c r="O2" s="131"/>
      <c r="P2" s="131"/>
      <c r="Q2" s="131"/>
      <c r="R2" s="134"/>
      <c r="S2" s="131"/>
      <c r="T2" s="131"/>
      <c r="U2" s="131"/>
      <c r="V2" s="131"/>
      <c r="W2" s="131"/>
      <c r="X2" s="131" t="s">
        <v>611</v>
      </c>
      <c r="Y2" s="131"/>
      <c r="Z2" s="131"/>
      <c r="AA2" s="132" t="s">
        <v>759</v>
      </c>
      <c r="AB2" s="131" t="s">
        <v>760</v>
      </c>
      <c r="AC2" s="131"/>
      <c r="AD2" s="131"/>
      <c r="AE2" s="131" t="s">
        <v>365</v>
      </c>
      <c r="AF2" s="131"/>
      <c r="AG2" s="131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45352</v>
      </c>
      <c r="D3" s="140">
        <f>C3+1</f>
        <v>45353</v>
      </c>
      <c r="E3" s="140">
        <f>D3+1</f>
        <v>45354</v>
      </c>
      <c r="F3" s="140">
        <f>E3+1</f>
        <v>45355</v>
      </c>
      <c r="G3" s="140">
        <f>F3+1</f>
        <v>45356</v>
      </c>
      <c r="H3" s="140">
        <f>G3+1</f>
        <v>45357</v>
      </c>
      <c r="I3" s="140">
        <f>H3+1</f>
        <v>45358</v>
      </c>
      <c r="J3" s="140">
        <f>I3+1</f>
        <v>45359</v>
      </c>
      <c r="K3" s="140">
        <f>J3+1</f>
        <v>45360</v>
      </c>
      <c r="L3" s="140">
        <f>K3+1</f>
        <v>45361</v>
      </c>
      <c r="M3" s="140">
        <f>L3+1</f>
        <v>45362</v>
      </c>
      <c r="N3" s="140">
        <f>M3+1</f>
        <v>45363</v>
      </c>
      <c r="O3" s="140">
        <f>N3+1</f>
        <v>45364</v>
      </c>
      <c r="P3" s="140">
        <f>O3+1</f>
        <v>45365</v>
      </c>
      <c r="Q3" s="140">
        <f>P3+1</f>
        <v>45366</v>
      </c>
      <c r="R3" s="140">
        <f>Q3+1</f>
        <v>45367</v>
      </c>
      <c r="S3" s="140">
        <f>R3+1</f>
        <v>45368</v>
      </c>
      <c r="T3" s="140">
        <f>S3+1</f>
        <v>45369</v>
      </c>
      <c r="U3" s="140">
        <f>T3+1</f>
        <v>45370</v>
      </c>
      <c r="V3" s="140">
        <f>U3+1</f>
        <v>45371</v>
      </c>
      <c r="W3" s="140">
        <f>V3+1</f>
        <v>45372</v>
      </c>
      <c r="X3" s="140">
        <f>W3+1</f>
        <v>45373</v>
      </c>
      <c r="Y3" s="140">
        <f>X3+1</f>
        <v>45374</v>
      </c>
      <c r="Z3" s="140">
        <f>Y3+1</f>
        <v>45375</v>
      </c>
      <c r="AA3" s="140">
        <f>Z3+1</f>
        <v>45376</v>
      </c>
      <c r="AB3" s="140">
        <f>AA3+1</f>
        <v>45377</v>
      </c>
      <c r="AC3" s="140">
        <f>AB3+1</f>
        <v>45378</v>
      </c>
      <c r="AD3" s="140">
        <f>AC3+1</f>
        <v>45379</v>
      </c>
      <c r="AE3" s="140">
        <f>AD3+1</f>
        <v>45380</v>
      </c>
      <c r="AF3" s="140">
        <f>AE3+1</f>
        <v>45381</v>
      </c>
      <c r="AG3" s="140">
        <f>AF3+1</f>
        <v>45382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Fri</v>
      </c>
      <c r="D4" s="147" t="str">
        <f>TEXT(D3,"ddd")</f>
        <v>Sat</v>
      </c>
      <c r="E4" s="147" t="str">
        <f>TEXT(E3,"ddd")</f>
        <v>Sun</v>
      </c>
      <c r="F4" s="147" t="str">
        <f>TEXT(F3,"ddd")</f>
        <v>Mon</v>
      </c>
      <c r="G4" s="147" t="str">
        <f>TEXT(G3,"ddd")</f>
        <v>Tue</v>
      </c>
      <c r="H4" s="147" t="str">
        <f>TEXT(H3,"ddd")</f>
        <v>Wed</v>
      </c>
      <c r="I4" s="147" t="str">
        <f>TEXT(I3,"ddd")</f>
        <v>Thu</v>
      </c>
      <c r="J4" s="147" t="str">
        <f>TEXT(J3,"ddd")</f>
        <v>Fri</v>
      </c>
      <c r="K4" s="147" t="str">
        <f>TEXT(K3,"ddd")</f>
        <v>Sat</v>
      </c>
      <c r="L4" s="147" t="str">
        <f>TEXT(L3,"ddd")</f>
        <v>Sun</v>
      </c>
      <c r="M4" s="147" t="str">
        <f>TEXT(M3,"ddd")</f>
        <v>Mon</v>
      </c>
      <c r="N4" s="147" t="str">
        <f>TEXT(N3,"ddd")</f>
        <v>Tue</v>
      </c>
      <c r="O4" s="147" t="str">
        <f>TEXT(O3,"ddd")</f>
        <v>Wed</v>
      </c>
      <c r="P4" s="147" t="str">
        <f>TEXT(P3,"ddd")</f>
        <v>Thu</v>
      </c>
      <c r="Q4" s="147" t="str">
        <f>TEXT(Q3,"ddd")</f>
        <v>Fri</v>
      </c>
      <c r="R4" s="147" t="str">
        <f>TEXT(R3,"ddd")</f>
        <v>Sat</v>
      </c>
      <c r="S4" s="147" t="str">
        <f>TEXT(S3,"ddd")</f>
        <v>Sun</v>
      </c>
      <c r="T4" s="147" t="str">
        <f>TEXT(T3,"ddd")</f>
        <v>Mon</v>
      </c>
      <c r="U4" s="147" t="str">
        <f>TEXT(U3,"ddd")</f>
        <v>Tue</v>
      </c>
      <c r="V4" s="147" t="str">
        <f>TEXT(V3,"ddd")</f>
        <v>Wed</v>
      </c>
      <c r="W4" s="147" t="str">
        <f>TEXT(W3,"ddd")</f>
        <v>Thu</v>
      </c>
      <c r="X4" s="147" t="str">
        <f>TEXT(X3,"ddd")</f>
        <v>Fri</v>
      </c>
      <c r="Y4" s="147" t="str">
        <f>TEXT(Y3,"ddd")</f>
        <v>Sat</v>
      </c>
      <c r="Z4" s="147" t="str">
        <f>TEXT(Z3,"ddd")</f>
        <v>Sun</v>
      </c>
      <c r="AA4" s="147" t="str">
        <f>TEXT(AA3,"ddd")</f>
        <v>Mon</v>
      </c>
      <c r="AB4" s="147" t="str">
        <f>TEXT(AB3,"ddd")</f>
        <v>Tue</v>
      </c>
      <c r="AC4" s="147" t="str">
        <f>TEXT(AC3,"ddd")</f>
        <v>Wed</v>
      </c>
      <c r="AD4" s="147" t="str">
        <f>TEXT(AD3,"ddd")</f>
        <v>Thu</v>
      </c>
      <c r="AE4" s="147" t="str">
        <f>TEXT(AE3,"ddd")</f>
        <v>Fri</v>
      </c>
      <c r="AF4" s="147" t="str">
        <f>TEXT(AF3,"ddd")</f>
        <v>Sat</v>
      </c>
      <c r="AG4" s="147" t="str">
        <f>TEXT(AG3,"ddd")</f>
        <v>Sun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 t="s">
        <v>1027</v>
      </c>
      <c r="B5" s="96" t="s">
        <v>972</v>
      </c>
      <c r="D5" s="20"/>
      <c r="E5" s="155" t="s">
        <v>120</v>
      </c>
      <c r="F5" s="20"/>
      <c r="G5" s="155"/>
      <c r="H5" s="155" t="s">
        <v>62</v>
      </c>
      <c r="J5" s="155" t="s">
        <v>45</v>
      </c>
      <c r="K5" s="155"/>
      <c r="L5" s="155"/>
      <c r="M5" s="155"/>
      <c r="N5" s="155" t="s">
        <v>48</v>
      </c>
      <c r="O5" s="155"/>
      <c r="P5" s="155" t="s">
        <v>48</v>
      </c>
      <c r="R5" s="155"/>
      <c r="S5" s="155" t="s">
        <v>48</v>
      </c>
      <c r="T5" s="186"/>
      <c r="V5" s="155" t="s">
        <v>48</v>
      </c>
      <c r="W5" s="155"/>
      <c r="X5" s="155"/>
      <c r="Y5" s="155"/>
      <c r="Z5" s="155"/>
      <c r="AA5" s="155" t="s">
        <v>44</v>
      </c>
      <c r="AB5" s="155"/>
      <c r="AC5" s="155"/>
      <c r="AD5" s="155"/>
      <c r="AE5" s="155"/>
      <c r="AF5" s="155"/>
      <c r="AG5" s="155"/>
      <c r="AH5" s="157">
        <f>COUNTIF($C5:$AE5,AH$4)</f>
        <v>4</v>
      </c>
      <c r="AI5" s="158">
        <f>COUNTIF($C5:$AE5,AI$4)</f>
        <v>1</v>
      </c>
      <c r="AJ5" s="157">
        <f>COUNTIF($C5:$AE5,AJ$4)</f>
        <v>1</v>
      </c>
      <c r="AK5" s="159">
        <f>COUNTIF($C5:$AE5,AK$4)</f>
        <v>0</v>
      </c>
      <c r="AL5" s="159">
        <f>COUNTIF($C5:$AE5,AL$4)</f>
        <v>0</v>
      </c>
      <c r="AM5" s="159">
        <f>COUNTIF($C5:$AE5,AM$4)</f>
        <v>1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7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1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14" t="s">
        <v>728</v>
      </c>
      <c r="C6" s="155" t="s">
        <v>44</v>
      </c>
      <c r="D6" s="155"/>
      <c r="E6" s="155"/>
      <c r="F6" s="20"/>
      <c r="G6" s="155" t="s">
        <v>120</v>
      </c>
      <c r="H6" s="155" t="s">
        <v>50</v>
      </c>
      <c r="I6" s="155" t="s">
        <v>1079</v>
      </c>
      <c r="J6" s="20"/>
      <c r="K6" s="155" t="s">
        <v>266</v>
      </c>
      <c r="L6" s="155" t="s">
        <v>266</v>
      </c>
      <c r="M6" s="155"/>
      <c r="N6" s="155" t="s">
        <v>45</v>
      </c>
      <c r="O6" s="155"/>
      <c r="P6" s="155" t="s">
        <v>120</v>
      </c>
      <c r="Q6" s="20"/>
      <c r="R6" s="155" t="s">
        <v>48</v>
      </c>
      <c r="S6" s="155"/>
      <c r="U6" s="155"/>
      <c r="V6" s="155"/>
      <c r="W6" s="155" t="s">
        <v>1080</v>
      </c>
      <c r="Y6" s="155" t="s">
        <v>44</v>
      </c>
      <c r="Z6" s="155"/>
      <c r="AA6" s="155"/>
      <c r="AB6" s="155" t="s">
        <v>44</v>
      </c>
      <c r="AC6" s="186"/>
      <c r="AD6" s="155" t="s">
        <v>944</v>
      </c>
      <c r="AE6" s="155"/>
      <c r="AF6" s="155" t="s">
        <v>48</v>
      </c>
      <c r="AG6" s="155"/>
      <c r="AH6" s="157">
        <f>COUNTIF($C6:$AD6,AH$4)</f>
        <v>1</v>
      </c>
      <c r="AI6" s="158">
        <f>COUNTIF($C6:$AD6,AI$4)</f>
        <v>3</v>
      </c>
      <c r="AJ6" s="157">
        <f>COUNTIF($C6:$AD6,AJ$4)</f>
        <v>1</v>
      </c>
      <c r="AK6" s="159">
        <f>COUNTIF($C6:$AD6,AK$4)</f>
        <v>1</v>
      </c>
      <c r="AL6" s="159">
        <f>COUNTIF($C6:$AD6,AL$4)</f>
        <v>0</v>
      </c>
      <c r="AM6" s="159">
        <f>COUNTIF($C6:$AD6,AM$4)</f>
        <v>0</v>
      </c>
      <c r="AN6" s="159">
        <f>COUNTIF($C6:$AD6,AN$4)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6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COUNTIF(C6:AD6,"*BRT*")</f>
        <v>2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COUNTIF($C6:$AD6,BM$4)</f>
        <v>0</v>
      </c>
      <c r="BN6" s="159">
        <f>COUNTIF($C6:$AD6,BN$4)</f>
        <v>0</v>
      </c>
      <c r="BO6" s="159">
        <f>COUNTIF($C6:$AD6,BO$4)</f>
        <v>0</v>
      </c>
      <c r="BP6" s="160"/>
    </row>
    <row r="7" ht="19.5" customHeight="1" spans="1:68">
      <c r="A7" s="19"/>
      <c r="B7" s="101" t="s">
        <v>957</v>
      </c>
      <c r="C7" s="155"/>
      <c r="D7" s="155"/>
      <c r="E7" s="155"/>
      <c r="F7" s="155" t="s">
        <v>50</v>
      </c>
      <c r="G7" s="155"/>
      <c r="H7" s="155" t="s">
        <v>255</v>
      </c>
      <c r="I7" s="155" t="s">
        <v>255</v>
      </c>
      <c r="J7" s="155"/>
      <c r="K7" s="155" t="s">
        <v>62</v>
      </c>
      <c r="L7" s="155"/>
      <c r="M7" s="155"/>
      <c r="N7" s="155" t="s">
        <v>56</v>
      </c>
      <c r="O7" s="164" t="s">
        <v>62</v>
      </c>
      <c r="P7" s="164"/>
      <c r="Q7" s="164"/>
      <c r="R7" s="164"/>
      <c r="S7" s="155"/>
      <c r="T7" s="155"/>
      <c r="U7" s="155" t="s">
        <v>1081</v>
      </c>
      <c r="W7" s="155"/>
      <c r="X7" s="155" t="s">
        <v>1082</v>
      </c>
      <c r="Y7" s="155"/>
      <c r="Z7" s="155" t="s">
        <v>62</v>
      </c>
      <c r="AA7" s="155"/>
      <c r="AB7" s="155"/>
      <c r="AD7" s="155" t="s">
        <v>56</v>
      </c>
      <c r="AE7" s="155"/>
      <c r="AF7" s="155"/>
      <c r="AH7" s="157">
        <f>COUNTIF($C7:$AE7,AH$4)</f>
        <v>0</v>
      </c>
      <c r="AI7" s="158">
        <f>COUNTIF($C7:$AE7,AI$4)</f>
        <v>0</v>
      </c>
      <c r="AJ7" s="157">
        <f>COUNTIF($C7:$AE7,AJ$4)</f>
        <v>0</v>
      </c>
      <c r="AK7" s="159">
        <f>COUNTIF($C7:$AE7,AK$4)</f>
        <v>1</v>
      </c>
      <c r="AL7" s="159">
        <f>COUNTIF($C7:$AE7,AL$4)</f>
        <v>2</v>
      </c>
      <c r="AM7" s="159">
        <f>COUNTIF($C7:$AE7,AM$4)</f>
        <v>3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4</v>
      </c>
      <c r="AV7" s="104" t="e">
        <f>AT7+AX7</f>
        <v>#VALUE!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2</v>
      </c>
      <c r="BJ7" s="159">
        <f>BI7*('Setting key Duty'!$I$12+'Setting key Duty'!$I$8)</f>
        <v>0.875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3.5" spans="1:68">
      <c r="A8" s="19"/>
      <c r="B8" s="103" t="s">
        <v>668</v>
      </c>
      <c r="C8" s="155" t="s">
        <v>768</v>
      </c>
      <c r="D8" s="155" t="s">
        <v>768</v>
      </c>
      <c r="E8" s="155" t="s">
        <v>768</v>
      </c>
      <c r="F8" s="155" t="s">
        <v>768</v>
      </c>
      <c r="G8" s="155" t="s">
        <v>768</v>
      </c>
      <c r="H8" s="155" t="s">
        <v>768</v>
      </c>
      <c r="I8" s="155" t="s">
        <v>48</v>
      </c>
      <c r="J8" s="155"/>
      <c r="K8" s="155"/>
      <c r="L8" s="155"/>
      <c r="M8" s="155"/>
      <c r="N8" s="155"/>
      <c r="O8" s="155" t="s">
        <v>1083</v>
      </c>
      <c r="P8" s="155"/>
      <c r="Q8" s="155"/>
      <c r="R8" s="155"/>
      <c r="S8" s="155"/>
      <c r="T8" s="155"/>
      <c r="U8" s="155"/>
      <c r="V8" s="155"/>
      <c r="W8" s="155" t="s">
        <v>45</v>
      </c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7">
        <f>COUNTIF($C8:$AE8,AH$4)</f>
        <v>1</v>
      </c>
      <c r="AI8" s="158">
        <f>COUNTIF($C8:$AE8,AI$4)</f>
        <v>0</v>
      </c>
      <c r="AJ8" s="157">
        <f>COUNTIF($C8:$AE8,AJ$4)</f>
        <v>1</v>
      </c>
      <c r="AK8" s="159">
        <f>COUNTIF($C8:$AE8,AK$4)</f>
        <v>0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2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19.5" customHeight="1" spans="1:68">
      <c r="A9" s="19"/>
      <c r="B9" s="96" t="s">
        <v>558</v>
      </c>
      <c r="C9" s="155"/>
      <c r="D9" s="155"/>
      <c r="E9" s="155"/>
      <c r="F9" s="155" t="s">
        <v>44</v>
      </c>
      <c r="H9" s="20"/>
      <c r="I9" s="155"/>
      <c r="J9" s="155" t="s">
        <v>48</v>
      </c>
      <c r="K9" s="155"/>
      <c r="L9" s="20"/>
      <c r="M9" s="155" t="s">
        <v>44</v>
      </c>
      <c r="N9" s="155"/>
      <c r="O9" s="155"/>
      <c r="P9" s="155"/>
      <c r="Q9" s="155" t="s">
        <v>44</v>
      </c>
      <c r="R9" s="155"/>
      <c r="S9" s="155"/>
      <c r="T9" s="155" t="s">
        <v>945</v>
      </c>
      <c r="U9" s="155" t="s">
        <v>44</v>
      </c>
      <c r="V9" s="186"/>
      <c r="W9" s="155" t="s">
        <v>1080</v>
      </c>
      <c r="X9" s="20"/>
      <c r="Y9" s="155" t="s">
        <v>45</v>
      </c>
      <c r="Z9" s="20"/>
      <c r="AA9" s="155"/>
      <c r="AB9" s="20"/>
      <c r="AC9" s="155" t="s">
        <v>45</v>
      </c>
      <c r="AD9" s="20"/>
      <c r="AF9" s="155" t="s">
        <v>45</v>
      </c>
      <c r="AG9" s="155"/>
      <c r="AH9" s="157">
        <f>COUNTIF($C9:$AE9,AH$4)</f>
        <v>1</v>
      </c>
      <c r="AI9" s="158">
        <f>COUNTIF($C9:$AE9,AI$4)</f>
        <v>4</v>
      </c>
      <c r="AJ9" s="157">
        <f>COUNTIF($C9:$AE9,AJ$4)</f>
        <v>2</v>
      </c>
      <c r="AK9" s="159">
        <f>COUNTIF($C9:$AE9,AK$4)</f>
        <v>0</v>
      </c>
      <c r="AL9" s="159">
        <f>COUNTIF($C9:$AE9,AL$4)</f>
        <v>0</v>
      </c>
      <c r="AM9" s="159">
        <f>COUNTIF($C9:$AE9,AM$4)</f>
        <v>0</v>
      </c>
      <c r="AN9" s="159">
        <f>COUNTIF($C9:$AE9,AN$4)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7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0</v>
      </c>
      <c r="BP9" s="160"/>
    </row>
    <row r="10" ht="19.5" customHeight="1" spans="1:68">
      <c r="A10" s="19" t="s">
        <v>897</v>
      </c>
      <c r="B10" s="14" t="s">
        <v>975</v>
      </c>
      <c r="C10" s="155"/>
      <c r="D10" s="155" t="s">
        <v>45</v>
      </c>
      <c r="F10" s="155"/>
      <c r="G10" s="155" t="s">
        <v>62</v>
      </c>
      <c r="H10" s="155"/>
      <c r="I10" s="155" t="s">
        <v>62</v>
      </c>
      <c r="J10" s="20"/>
      <c r="K10" s="20"/>
      <c r="L10" s="155" t="s">
        <v>45</v>
      </c>
      <c r="N10" s="155" t="s">
        <v>62</v>
      </c>
      <c r="O10" s="155"/>
      <c r="R10" s="155"/>
      <c r="S10" s="155"/>
      <c r="T10" s="155"/>
      <c r="V10" s="155"/>
      <c r="W10" s="155" t="s">
        <v>44</v>
      </c>
      <c r="X10" s="186"/>
      <c r="Y10" s="20"/>
      <c r="Z10" s="155" t="s">
        <v>44</v>
      </c>
      <c r="AA10" s="20"/>
      <c r="AB10" s="155"/>
      <c r="AC10" s="155"/>
      <c r="AD10" s="155" t="s">
        <v>944</v>
      </c>
      <c r="AE10" s="155"/>
      <c r="AF10" s="155"/>
      <c r="AG10" s="155"/>
      <c r="AH10" s="157">
        <f>COUNTIF($C10:$AE10,AH$4)</f>
        <v>0</v>
      </c>
      <c r="AI10" s="158">
        <f>COUNTIF($C10:$AE10,AI$4)</f>
        <v>2</v>
      </c>
      <c r="AJ10" s="157">
        <f>COUNTIF($C10:$AE10,AJ$4)</f>
        <v>2</v>
      </c>
      <c r="AK10" s="159">
        <f>COUNTIF($C10:$AE10,AK$4)</f>
        <v>0</v>
      </c>
      <c r="AL10" s="159">
        <f>COUNTIF($C10:$AE10,AL$4)</f>
        <v>0</v>
      </c>
      <c r="AM10" s="159">
        <f>COUNTIF($C10:$AE10,AM$4)</f>
        <v>3</v>
      </c>
      <c r="AN10" s="159">
        <f>COUNTIF($C10:$AE10,AN$4)</f>
        <v>0</v>
      </c>
      <c r="AO10" s="155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7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101" t="s">
        <v>1084</v>
      </c>
      <c r="C11" s="155"/>
      <c r="D11" s="155" t="s">
        <v>50</v>
      </c>
      <c r="E11" s="155"/>
      <c r="F11" s="155"/>
      <c r="G11" s="155" t="s">
        <v>772</v>
      </c>
      <c r="H11" s="155" t="s">
        <v>255</v>
      </c>
      <c r="I11" s="155" t="s">
        <v>255</v>
      </c>
      <c r="J11" s="155" t="s">
        <v>62</v>
      </c>
      <c r="K11" s="20"/>
      <c r="L11" s="20"/>
      <c r="M11" s="155" t="s">
        <v>62</v>
      </c>
      <c r="O11" s="155"/>
      <c r="P11" s="155"/>
      <c r="Q11" s="155" t="s">
        <v>56</v>
      </c>
      <c r="R11" s="155"/>
      <c r="S11" s="155" t="s">
        <v>62</v>
      </c>
      <c r="T11" s="155"/>
      <c r="U11" s="155"/>
      <c r="V11" s="155" t="s">
        <v>56</v>
      </c>
      <c r="W11" s="155" t="s">
        <v>772</v>
      </c>
      <c r="X11" s="155" t="s">
        <v>1085</v>
      </c>
      <c r="Y11" s="155"/>
      <c r="Z11" s="155"/>
      <c r="AA11" s="20"/>
      <c r="AB11" s="20"/>
      <c r="AC11" s="186" t="s">
        <v>62</v>
      </c>
      <c r="AE11" s="155"/>
      <c r="AF11" s="155"/>
      <c r="AG11" s="20"/>
      <c r="AH11" s="157">
        <f>COUNTIF($C11:$AB11,AH$4)</f>
        <v>0</v>
      </c>
      <c r="AI11" s="158">
        <f>COUNTIF($C11:$AB11,AI$4)</f>
        <v>0</v>
      </c>
      <c r="AJ11" s="157">
        <f>COUNTIF($C11:$AB11,AJ$4)</f>
        <v>0</v>
      </c>
      <c r="AK11" s="159">
        <f>COUNTIF($C11:$AB11,AK$4)</f>
        <v>1</v>
      </c>
      <c r="AL11" s="159">
        <f>COUNTIF($C11:$AB11,AL$4)</f>
        <v>2</v>
      </c>
      <c r="AM11" s="159">
        <f>COUNTIF($C11:$AB11,AM$4)</f>
        <v>3</v>
      </c>
      <c r="AN11" s="159">
        <f>COUNTIF($C11:$AB11,AN$4)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4</v>
      </c>
      <c r="AV11" s="104">
        <f>BF11+BG11+BI11+BD11+BB11+AZ11+BK11</f>
        <v>2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COUNTIF(C11:AB11,"*BRT*")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COUNTIF(A11:AH11,"*$N*")</f>
        <v>0</v>
      </c>
      <c r="BG11" s="159">
        <f>COUNTIF(AH11,"*$PM*")</f>
        <v>0</v>
      </c>
      <c r="BH11" s="159">
        <f>BG11*('Setting key Duty'!$I$9)</f>
        <v>0</v>
      </c>
      <c r="BI11" s="159">
        <f>COUNTIF(A11:AH11,"*$AM*")</f>
        <v>2</v>
      </c>
      <c r="BJ11" s="159">
        <f>BI11*('Setting key Duty'!$I$12+'Setting key Duty'!$I$8)</f>
        <v>0.875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COUNTIF($C11:$AB11,BM$4)</f>
        <v>0</v>
      </c>
      <c r="BN11" s="159">
        <f>COUNTIF($C11:$AB11,BN$4)</f>
        <v>0</v>
      </c>
      <c r="BO11" s="159">
        <f>COUNTIF($C11:$AB11,BO$4)</f>
        <v>0</v>
      </c>
      <c r="BP11" s="160"/>
    </row>
    <row r="12" ht="19.5" customHeight="1" spans="1:68">
      <c r="A12" s="19"/>
      <c r="B12" s="94" t="s">
        <v>671</v>
      </c>
      <c r="C12" s="155"/>
      <c r="E12" s="155" t="s">
        <v>48</v>
      </c>
      <c r="F12" s="155"/>
      <c r="G12" s="155"/>
      <c r="H12" s="155" t="s">
        <v>45</v>
      </c>
      <c r="I12" s="155" t="s">
        <v>1079</v>
      </c>
      <c r="J12" s="155"/>
      <c r="K12" s="155" t="s">
        <v>266</v>
      </c>
      <c r="L12" s="155" t="s">
        <v>266</v>
      </c>
      <c r="M12" s="155"/>
      <c r="N12" s="155"/>
      <c r="O12" s="155"/>
      <c r="P12" s="155"/>
      <c r="Q12" s="155"/>
      <c r="R12" s="155"/>
      <c r="S12" s="155"/>
      <c r="T12" s="155" t="s">
        <v>945</v>
      </c>
      <c r="U12" s="155"/>
      <c r="V12" s="155"/>
      <c r="W12" s="155" t="s">
        <v>1080</v>
      </c>
      <c r="X12" s="155"/>
      <c r="Y12" s="155"/>
      <c r="Z12" s="155"/>
      <c r="AA12" s="155"/>
      <c r="AB12" s="155"/>
      <c r="AC12" s="155"/>
      <c r="AD12" s="155"/>
      <c r="AE12" s="155"/>
      <c r="AF12" s="155"/>
      <c r="AG12" s="155"/>
      <c r="AH12" s="157">
        <f>COUNTIF($C12:$AA12,AH$4)</f>
        <v>1</v>
      </c>
      <c r="AI12" s="158">
        <f>COUNTIF($C12:$AA12,AI$4)</f>
        <v>0</v>
      </c>
      <c r="AJ12" s="157">
        <f>COUNTIF($C12:$AA12,AJ$4)</f>
        <v>1</v>
      </c>
      <c r="AK12" s="159">
        <f>COUNTIF($C12:$AA12,AK$4)</f>
        <v>0</v>
      </c>
      <c r="AL12" s="159">
        <f>COUNTIF($C12:$AA12,AL$4)</f>
        <v>0</v>
      </c>
      <c r="AM12" s="159">
        <f>COUNTIF($C12:$AA12,AM$4)</f>
        <v>0</v>
      </c>
      <c r="AN12" s="159">
        <f>COUNTIF($C12:$AA12,AN$4)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2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COUNTIF(C12:AA12,"*BRT*")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COUNTIF(C12:AH12,"*$FC*")</f>
        <v>0</v>
      </c>
      <c r="BL12" s="159">
        <f>BK12*('Setting key Duty'!$J$11+'Setting key Duty'!$I$8)</f>
        <v>0</v>
      </c>
      <c r="BM12" s="159">
        <f>COUNTIF($C12:$AA12,BM$4)</f>
        <v>0</v>
      </c>
      <c r="BN12" s="159">
        <f>COUNTIF($C12:$AA12,BN$4)</f>
        <v>0</v>
      </c>
      <c r="BO12" s="159">
        <f>COUNTIF($C12:$AA12,BO$4)</f>
        <v>0</v>
      </c>
      <c r="BP12" s="160"/>
    </row>
    <row r="13" ht="19.5" customHeight="1" spans="1:68">
      <c r="A13" s="19"/>
      <c r="B13" s="96" t="s">
        <v>729</v>
      </c>
      <c r="C13" s="155"/>
      <c r="D13" s="155"/>
      <c r="E13" s="155"/>
      <c r="F13" s="155" t="s">
        <v>48</v>
      </c>
      <c r="H13" s="155" t="s">
        <v>57</v>
      </c>
      <c r="I13" s="20"/>
      <c r="J13" s="155"/>
      <c r="K13" s="155"/>
      <c r="L13" s="155" t="s">
        <v>48</v>
      </c>
      <c r="M13" s="155"/>
      <c r="N13" s="20"/>
      <c r="O13" s="155" t="s">
        <v>45</v>
      </c>
      <c r="P13" s="155"/>
      <c r="Q13" s="155"/>
      <c r="S13" s="20"/>
      <c r="T13" s="155" t="s">
        <v>48</v>
      </c>
      <c r="U13" s="155"/>
      <c r="V13" s="155"/>
      <c r="W13" s="155" t="s">
        <v>48</v>
      </c>
      <c r="Y13" s="155"/>
      <c r="Z13" s="155"/>
      <c r="AA13" s="155"/>
      <c r="AB13" s="155"/>
      <c r="AC13" s="20"/>
      <c r="AD13" s="155" t="s">
        <v>48</v>
      </c>
      <c r="AE13" s="20"/>
      <c r="AF13" s="155"/>
      <c r="AG13" s="155" t="s">
        <v>48</v>
      </c>
      <c r="AH13" s="157"/>
      <c r="AI13" s="158"/>
      <c r="AJ13" s="157"/>
      <c r="AK13" s="159"/>
      <c r="AL13" s="159"/>
      <c r="AM13" s="159"/>
      <c r="AN13" s="159"/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0</v>
      </c>
      <c r="AV13" s="104">
        <f>BF13+BG13+BI13+BD13+BB13+AZ13+BK13</f>
        <v>0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COUNTIF(C13:AA13,"*BRT*")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COUNTIF(AH13,"*$N*")</f>
        <v>0</v>
      </c>
      <c r="BG13" s="159">
        <f>COUNTIF(AH13,"*$PM*")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COUNTIF($C13:$AA13,BM$4)</f>
        <v>0</v>
      </c>
      <c r="BN13" s="159">
        <f>COUNTIF($C13:$AA13,BN$4)</f>
        <v>0</v>
      </c>
      <c r="BO13" s="159">
        <f>COUNTIF($C13:$AA13,BO$4)</f>
        <v>0</v>
      </c>
      <c r="BP13" s="160"/>
    </row>
    <row r="14" ht="19.5" customHeight="1" spans="1:68">
      <c r="A14" s="19"/>
      <c r="B14" s="14" t="s">
        <v>805</v>
      </c>
      <c r="C14" s="166" t="s">
        <v>50</v>
      </c>
      <c r="D14" s="155"/>
      <c r="E14" s="155"/>
      <c r="F14" s="155" t="s">
        <v>56</v>
      </c>
      <c r="G14" s="155" t="s">
        <v>1086</v>
      </c>
      <c r="H14" s="155" t="s">
        <v>255</v>
      </c>
      <c r="I14" s="155" t="s">
        <v>255</v>
      </c>
      <c r="J14" s="20"/>
      <c r="K14" s="155" t="s">
        <v>45</v>
      </c>
      <c r="M14" s="155"/>
      <c r="N14" s="186"/>
      <c r="O14" s="155"/>
      <c r="P14" s="155" t="s">
        <v>375</v>
      </c>
      <c r="Q14" s="155" t="s">
        <v>375</v>
      </c>
      <c r="R14" s="20"/>
      <c r="S14" s="186" t="s">
        <v>44</v>
      </c>
      <c r="T14" s="20"/>
      <c r="U14" s="155"/>
      <c r="V14" s="186" t="s">
        <v>44</v>
      </c>
      <c r="W14" s="155"/>
      <c r="X14" s="155" t="s">
        <v>44</v>
      </c>
      <c r="Y14" s="155"/>
      <c r="Z14" s="155"/>
      <c r="AB14" s="186" t="s">
        <v>56</v>
      </c>
      <c r="AC14" s="155"/>
      <c r="AD14" s="155" t="s">
        <v>45</v>
      </c>
      <c r="AE14" s="155"/>
      <c r="AF14" s="155"/>
      <c r="AG14" s="155" t="s">
        <v>44</v>
      </c>
      <c r="AH14" s="157">
        <f>COUNTIF($C14:$AD14,AH$4)</f>
        <v>0</v>
      </c>
      <c r="AI14" s="158">
        <f>COUNTIF($C14:$AD14,AI$4)</f>
        <v>3</v>
      </c>
      <c r="AJ14" s="157">
        <f>COUNTIF($C14:$AD14,AJ$4)</f>
        <v>2</v>
      </c>
      <c r="AK14" s="159">
        <f>COUNTIF($C14:$AD14,AK$4)</f>
        <v>1</v>
      </c>
      <c r="AL14" s="159">
        <f>COUNTIF($C14:$AD14,AL$4)</f>
        <v>2</v>
      </c>
      <c r="AM14" s="159">
        <f>COUNTIF($C14:$AD14,AM$4)</f>
        <v>0</v>
      </c>
      <c r="AN14" s="159">
        <f>COUNTIF($C14:$AD14,AN$4)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6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COUNTIF(C14:AD14,"*BRT*")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COUNTIF(A14:AH14,"*$N*")</f>
        <v>0</v>
      </c>
      <c r="BG14" s="159">
        <f>COUNTIF(AG14:AH14,"*$PM*")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COUNTIF($C14:$AD14,BM$4)</f>
        <v>0</v>
      </c>
      <c r="BN14" s="159">
        <f>COUNTIF($C14:$AD14,BN$4)</f>
        <v>0</v>
      </c>
      <c r="BO14" s="159">
        <f>COUNTIF($C14:$AD14,BO$4)</f>
        <v>0</v>
      </c>
      <c r="BP14" s="160"/>
    </row>
    <row r="15" ht="19.5" customHeight="1" spans="1:68">
      <c r="A15" s="19"/>
      <c r="B15" s="94" t="s">
        <v>959</v>
      </c>
      <c r="C15" s="155"/>
      <c r="D15" s="155" t="s">
        <v>62</v>
      </c>
      <c r="E15" s="155"/>
      <c r="F15" s="20"/>
      <c r="H15" s="155" t="s">
        <v>255</v>
      </c>
      <c r="I15" s="155" t="s">
        <v>255</v>
      </c>
      <c r="J15" s="155" t="s">
        <v>56</v>
      </c>
      <c r="K15" s="155"/>
      <c r="L15" s="155" t="s">
        <v>62</v>
      </c>
      <c r="M15" s="542"/>
      <c r="N15" s="155"/>
      <c r="O15" s="155" t="s">
        <v>56</v>
      </c>
      <c r="P15" s="155" t="s">
        <v>62</v>
      </c>
      <c r="Q15" s="20"/>
      <c r="R15" s="155"/>
      <c r="S15" s="155"/>
      <c r="T15" s="20"/>
      <c r="U15" s="155" t="s">
        <v>1087</v>
      </c>
      <c r="V15" s="155"/>
      <c r="W15" s="155"/>
      <c r="X15" s="155" t="s">
        <v>1088</v>
      </c>
      <c r="Y15" s="20"/>
      <c r="Z15" s="20"/>
      <c r="AA15" s="155" t="s">
        <v>62</v>
      </c>
      <c r="AB15" s="155"/>
      <c r="AC15" s="155"/>
      <c r="AD15" s="155" t="s">
        <v>944</v>
      </c>
      <c r="AE15" s="155" t="s">
        <v>47</v>
      </c>
      <c r="AF15" s="155" t="s">
        <v>47</v>
      </c>
      <c r="AG15" s="155" t="s">
        <v>47</v>
      </c>
      <c r="AH15" s="157">
        <f>COUNTIF($C15:$AC15,AH$4)</f>
        <v>0</v>
      </c>
      <c r="AI15" s="158">
        <f>COUNTIF($C15:$AC15,AI$4)</f>
        <v>0</v>
      </c>
      <c r="AJ15" s="157">
        <f>COUNTIF($C15:$AC15,AJ$4)</f>
        <v>0</v>
      </c>
      <c r="AK15" s="159">
        <f>COUNTIF($C15:$AC15,AK$4)</f>
        <v>0</v>
      </c>
      <c r="AL15" s="159">
        <f>COUNTIF($C15:$AC15,AL$4)</f>
        <v>2</v>
      </c>
      <c r="AM15" s="159">
        <f>COUNTIF($C15:$AC15,AM$4)</f>
        <v>4</v>
      </c>
      <c r="AN15" s="159">
        <f>COUNTIF($C15:$AC15,AN$4)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4</v>
      </c>
      <c r="AV15" s="104">
        <f>BF15+BG15+BI15+BD15+BB15+AZ15+BK15</f>
        <v>2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COUNTIF(C15:AC15,"*BRT*")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1</v>
      </c>
      <c r="BE15" s="159">
        <f>BD15*('Setting key Duty'!$I$8+'Setting key Duty'!$I$9+'Setting key Duty'!$I$12)</f>
        <v>0.5625</v>
      </c>
      <c r="BF15" s="159">
        <f>COUNTIF(A15:AH15,"*$N*")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1</v>
      </c>
      <c r="BJ15" s="159">
        <f>BI15*('Setting key Duty'!$I$12+'Setting key Duty'!$I$8)</f>
        <v>0.4375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COUNTIF($C15:$AC15,BM$4)</f>
        <v>0</v>
      </c>
      <c r="BN15" s="159">
        <f>COUNTIF($C15:$AC15,BN$4)</f>
        <v>0</v>
      </c>
      <c r="BO15" s="159">
        <f>COUNTIF($C15:$AC15,BO$4)</f>
        <v>0</v>
      </c>
      <c r="BP15" s="160"/>
    </row>
    <row r="16" ht="19.5" customHeight="1" spans="1:68">
      <c r="A16" s="210"/>
      <c r="B16" s="92" t="s">
        <v>958</v>
      </c>
      <c r="C16" s="155"/>
      <c r="D16" s="155"/>
      <c r="E16" s="155"/>
      <c r="F16" s="155"/>
      <c r="G16" s="155" t="s">
        <v>56</v>
      </c>
      <c r="H16" s="155" t="s">
        <v>255</v>
      </c>
      <c r="I16" s="155" t="s">
        <v>255</v>
      </c>
      <c r="J16" s="155"/>
      <c r="K16" s="155"/>
      <c r="L16" s="532"/>
      <c r="M16" s="155" t="s">
        <v>56</v>
      </c>
      <c r="N16" s="155"/>
      <c r="O16" s="155"/>
      <c r="P16" s="186"/>
      <c r="Q16" s="155" t="s">
        <v>62</v>
      </c>
      <c r="R16" s="155"/>
      <c r="S16" s="155"/>
      <c r="T16" s="155" t="s">
        <v>62</v>
      </c>
      <c r="U16" s="155"/>
      <c r="V16" s="155" t="s">
        <v>62</v>
      </c>
      <c r="W16" s="155"/>
      <c r="X16" s="155" t="s">
        <v>56</v>
      </c>
      <c r="Y16" s="20"/>
      <c r="Z16" s="155"/>
      <c r="AA16" s="186" t="s">
        <v>56</v>
      </c>
      <c r="AB16" s="20"/>
      <c r="AC16" s="20"/>
      <c r="AD16" s="155" t="s">
        <v>62</v>
      </c>
      <c r="AE16" s="155"/>
      <c r="AF16" s="155"/>
      <c r="AG16" s="155" t="s">
        <v>62</v>
      </c>
      <c r="AH16" s="157">
        <f>COUNTIF($C16:$AC16,AH$4)</f>
        <v>0</v>
      </c>
      <c r="AI16" s="158">
        <f>COUNTIF($C16:$AC16,AI$4)</f>
        <v>0</v>
      </c>
      <c r="AJ16" s="157">
        <f>COUNTIF($C16:$AC16,AJ$4)</f>
        <v>0</v>
      </c>
      <c r="AK16" s="159">
        <f>COUNTIF($C16:$AC16,AK$4)</f>
        <v>0</v>
      </c>
      <c r="AL16" s="159">
        <f>COUNTIF($C16:$AC16,AL$4)</f>
        <v>4</v>
      </c>
      <c r="AM16" s="159">
        <f>COUNTIF($C16:$AC16,AM$4)</f>
        <v>3</v>
      </c>
      <c r="AN16" s="159">
        <f>COUNTIF($C16:$AC16,AN$4)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3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COUNTIF(C16:AC16,"*BRT*")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COUNTIF(AH16,"*$N*")</f>
        <v>0</v>
      </c>
      <c r="BG16" s="159">
        <f>COUNTIF(AH16,"*$PM*")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COUNTIF($C16:$AC16,BM$4)</f>
        <v>0</v>
      </c>
      <c r="BN16" s="159">
        <f>COUNTIF($C16:$AC16,BN$4)</f>
        <v>0</v>
      </c>
      <c r="BO16" s="159">
        <f>COUNTIF($C16:$AC16,BO$4)</f>
        <v>0</v>
      </c>
      <c r="BP16" s="160"/>
    </row>
    <row r="17" ht="19.5" customHeight="1" spans="1:68">
      <c r="A17" s="19"/>
      <c r="B17" s="94" t="s">
        <v>1089</v>
      </c>
      <c r="C17" s="155"/>
      <c r="D17" s="155" t="s">
        <v>44</v>
      </c>
      <c r="E17" s="155"/>
      <c r="F17" s="155"/>
      <c r="G17" s="155" t="s">
        <v>44</v>
      </c>
      <c r="H17" s="155"/>
      <c r="I17" s="155" t="s">
        <v>44</v>
      </c>
      <c r="J17" s="20"/>
      <c r="K17" s="155" t="s">
        <v>48</v>
      </c>
      <c r="L17" s="155"/>
      <c r="M17" s="20"/>
      <c r="N17" s="155"/>
      <c r="O17" s="20"/>
      <c r="P17" s="155" t="s">
        <v>44</v>
      </c>
      <c r="Q17" s="155"/>
      <c r="R17" s="20"/>
      <c r="S17" s="20"/>
      <c r="T17" s="155" t="s">
        <v>945</v>
      </c>
      <c r="U17" s="155" t="s">
        <v>48</v>
      </c>
      <c r="V17" s="155"/>
      <c r="W17" s="155" t="s">
        <v>1080</v>
      </c>
      <c r="X17" s="155"/>
      <c r="Y17" s="155"/>
      <c r="Z17" s="155"/>
      <c r="AA17" s="155" t="s">
        <v>45</v>
      </c>
      <c r="AB17" s="20"/>
      <c r="AC17" s="20"/>
      <c r="AD17" s="155" t="s">
        <v>44</v>
      </c>
      <c r="AE17" s="20"/>
      <c r="AF17" s="186"/>
      <c r="AG17" s="186"/>
      <c r="AH17" s="157">
        <f>COUNTIF($C17:$AF17,AH$4)</f>
        <v>2</v>
      </c>
      <c r="AI17" s="158">
        <f>COUNTIF($C17:$AF17,AI$4)</f>
        <v>5</v>
      </c>
      <c r="AJ17" s="157">
        <f>COUNTIF($C17:$AF17,AJ$4)</f>
        <v>1</v>
      </c>
      <c r="AK17" s="159">
        <f>COUNTIF($C17:$AF17,AK$4)</f>
        <v>0</v>
      </c>
      <c r="AL17" s="159">
        <f>COUNTIF($C17:$AF17,AL$4)</f>
        <v>0</v>
      </c>
      <c r="AM17" s="159">
        <f>COUNTIF($C17:$AF17,AM$4)</f>
        <v>0</v>
      </c>
      <c r="AN17" s="159">
        <f>COUNTIF($C17:$AF17,AN$4)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8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COUNTIF(C17:AD17,"*BRT*")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COUNTIF(AH17,"*$N*")</f>
        <v>0</v>
      </c>
      <c r="BG17" s="159">
        <f>COUNTIF(AH17,"*$PM*")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COUNTIF($C17:$AD17,BM$4)</f>
        <v>0</v>
      </c>
      <c r="BN17" s="159">
        <f>COUNTIF($C17:$AD17,BN$4)</f>
        <v>0</v>
      </c>
      <c r="BO17" s="159">
        <f>COUNTIF($C17:$AD17,BO$4)</f>
        <v>0</v>
      </c>
      <c r="BP17" s="160"/>
    </row>
    <row r="18" ht="19.5" customHeight="1" spans="1:68">
      <c r="A18" s="19"/>
      <c r="B18" s="14" t="s">
        <v>734</v>
      </c>
      <c r="C18" s="155" t="s">
        <v>62</v>
      </c>
      <c r="D18" s="155"/>
      <c r="E18" s="155"/>
      <c r="F18" s="155" t="s">
        <v>62</v>
      </c>
      <c r="G18" s="155"/>
      <c r="H18" s="155" t="s">
        <v>57</v>
      </c>
      <c r="I18" s="155" t="s">
        <v>56</v>
      </c>
      <c r="J18" s="20"/>
      <c r="K18" s="155"/>
      <c r="L18" s="155"/>
      <c r="M18" s="155" t="s">
        <v>530</v>
      </c>
      <c r="N18" s="155" t="s">
        <v>530</v>
      </c>
      <c r="O18" s="155" t="s">
        <v>530</v>
      </c>
      <c r="P18" s="155" t="s">
        <v>530</v>
      </c>
      <c r="Q18" s="155" t="s">
        <v>530</v>
      </c>
      <c r="R18" s="155" t="s">
        <v>530</v>
      </c>
      <c r="S18" s="155" t="s">
        <v>530</v>
      </c>
      <c r="T18" s="155"/>
      <c r="U18" s="155" t="s">
        <v>62</v>
      </c>
      <c r="V18" s="155"/>
      <c r="W18" s="155" t="s">
        <v>62</v>
      </c>
      <c r="X18" s="20"/>
      <c r="Y18" s="155" t="s">
        <v>62</v>
      </c>
      <c r="Z18" s="155"/>
      <c r="AA18" s="20"/>
      <c r="AB18" s="155"/>
      <c r="AC18" s="155" t="s">
        <v>56</v>
      </c>
      <c r="AD18" s="155" t="s">
        <v>944</v>
      </c>
      <c r="AE18" s="155"/>
      <c r="AF18" s="155" t="s">
        <v>62</v>
      </c>
      <c r="AG18" s="155"/>
      <c r="AH18" s="157">
        <f>COUNTIF($C18:$AE18,AH$4)</f>
        <v>0</v>
      </c>
      <c r="AI18" s="157">
        <f>COUNTIF($C18:$AE18,AI$4)</f>
        <v>0</v>
      </c>
      <c r="AJ18" s="157">
        <f>COUNTIF($C18:$AE18,AJ$4)</f>
        <v>0</v>
      </c>
      <c r="AK18" s="160">
        <f>COUNTIF($C18:$AE18,AK$4)</f>
        <v>0</v>
      </c>
      <c r="AL18" s="160">
        <f>COUNTIF($C18:$AE18,AL$4)</f>
        <v>2</v>
      </c>
      <c r="AM18" s="160">
        <f>COUNTIF($C18:$AE18,AM$4)</f>
        <v>5</v>
      </c>
      <c r="AN18" s="160">
        <f>COUNTIF($C18:$AE18,AN$4)</f>
        <v>0</v>
      </c>
      <c r="AO18" s="175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5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0</v>
      </c>
      <c r="BP18" s="160"/>
    </row>
    <row r="19" ht="19.5" customHeight="1" spans="1:68">
      <c r="A19" s="19"/>
      <c r="B19" s="96" t="s">
        <v>789</v>
      </c>
      <c r="C19" s="155" t="s">
        <v>375</v>
      </c>
      <c r="D19" s="155" t="s">
        <v>375</v>
      </c>
      <c r="E19" s="155" t="s">
        <v>1040</v>
      </c>
      <c r="F19" s="155" t="s">
        <v>1090</v>
      </c>
      <c r="G19" s="155" t="s">
        <v>375</v>
      </c>
      <c r="H19" s="155" t="s">
        <v>375</v>
      </c>
      <c r="I19" s="155"/>
      <c r="J19" s="155"/>
      <c r="K19" s="155" t="s">
        <v>266</v>
      </c>
      <c r="L19" s="155" t="s">
        <v>1040</v>
      </c>
      <c r="M19" s="155" t="s">
        <v>48</v>
      </c>
      <c r="N19" s="155"/>
      <c r="O19" s="155" t="s">
        <v>1040</v>
      </c>
      <c r="Q19" s="155" t="s">
        <v>45</v>
      </c>
      <c r="R19" s="155"/>
      <c r="S19" s="155"/>
      <c r="T19" s="155" t="s">
        <v>945</v>
      </c>
      <c r="U19" s="155"/>
      <c r="V19" s="155"/>
      <c r="W19" s="155" t="s">
        <v>1080</v>
      </c>
      <c r="X19" s="155"/>
      <c r="Y19" s="155" t="s">
        <v>48</v>
      </c>
      <c r="Z19" s="155"/>
      <c r="AB19" s="155" t="s">
        <v>48</v>
      </c>
      <c r="AC19" s="155"/>
      <c r="AD19" s="155" t="s">
        <v>530</v>
      </c>
      <c r="AE19" s="155" t="s">
        <v>530</v>
      </c>
      <c r="AF19" s="155"/>
      <c r="AG19" s="155"/>
      <c r="AH19" s="157"/>
      <c r="AI19" s="157"/>
      <c r="AJ19" s="157"/>
      <c r="AK19" s="160"/>
      <c r="AL19" s="160"/>
      <c r="AM19" s="160"/>
      <c r="AN19" s="160"/>
      <c r="AO19" s="175"/>
      <c r="AP19" s="159">
        <f>SUMPRODUCT(--WEEKDAY(C$3:AG$3,2)&lt;6,--((C19:AG19="DM"))+(C19:AG19="CS1")+((C19:AG19="CS2"))+(C19:AG19="SB1")+($C$19:$AG$19="AE")+($C$19:$AG$19="EM"))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0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COUNTIF(C19:AC19,"*BRT*")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COUNTIF(AH19,"*$N*")</f>
        <v>0</v>
      </c>
      <c r="BG19" s="159">
        <f>COUNTIF(AH19,"*$PM*")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COUNTIF($C19:$AC19,BM$4)</f>
        <v>0</v>
      </c>
      <c r="BN19" s="159">
        <f>COUNTIF($C19:$AC19,BN$4)</f>
        <v>0</v>
      </c>
      <c r="BO19" s="159">
        <f>COUNTIF($C19:$AC19,BO$4)</f>
        <v>0</v>
      </c>
      <c r="BP19" s="160"/>
    </row>
    <row r="20" ht="19.5" customHeight="1" spans="1:68">
      <c r="A20" s="19"/>
      <c r="B20" s="14" t="s">
        <v>778</v>
      </c>
      <c r="C20" s="155" t="s">
        <v>45</v>
      </c>
      <c r="D20" s="155"/>
      <c r="E20" s="155"/>
      <c r="F20" s="155" t="s">
        <v>45</v>
      </c>
      <c r="G20" s="155"/>
      <c r="H20" s="155"/>
      <c r="I20" s="155" t="s">
        <v>50</v>
      </c>
      <c r="J20" s="155"/>
      <c r="K20" s="155" t="s">
        <v>44</v>
      </c>
      <c r="L20" s="155"/>
      <c r="M20" s="155"/>
      <c r="N20" s="155"/>
      <c r="O20" s="155" t="s">
        <v>44</v>
      </c>
      <c r="P20" s="155"/>
      <c r="Q20" s="20"/>
      <c r="R20" s="155"/>
      <c r="S20" s="155"/>
      <c r="T20" s="155" t="s">
        <v>945</v>
      </c>
      <c r="U20" s="20"/>
      <c r="V20" s="155"/>
      <c r="W20" s="155" t="s">
        <v>1080</v>
      </c>
      <c r="X20" s="155" t="s">
        <v>48</v>
      </c>
      <c r="Y20" s="186"/>
      <c r="Z20" s="155"/>
      <c r="AB20" s="186"/>
      <c r="AC20" s="155" t="s">
        <v>44</v>
      </c>
      <c r="AD20" s="20"/>
      <c r="AE20" s="20"/>
      <c r="AF20" s="155" t="s">
        <v>44</v>
      </c>
      <c r="AG20" s="155"/>
      <c r="AH20" s="157">
        <f>COUNTIF($D20:$AE20,AH$4)</f>
        <v>1</v>
      </c>
      <c r="AI20" s="158">
        <f>COUNTIF($D20:$AE20,AI$4)</f>
        <v>3</v>
      </c>
      <c r="AJ20" s="157">
        <f>COUNTIF($D20:$AE20,AJ$4)</f>
        <v>1</v>
      </c>
      <c r="AK20" s="159">
        <f>COUNTIF($D20:$AE20,AK$4)</f>
        <v>1</v>
      </c>
      <c r="AL20" s="159">
        <f>COUNTIF($D20:$AE20,AL$4)</f>
        <v>0</v>
      </c>
      <c r="AM20" s="159">
        <f>COUNTIF($D20:$AE20,AM$4)</f>
        <v>0</v>
      </c>
      <c r="AN20" s="159">
        <f>COUNTIF($D20:$AE20,AN$4)</f>
        <v>0</v>
      </c>
      <c r="AO20" s="104"/>
      <c r="AP20" s="159">
        <f>SUMPRODUCT(--WEEKDAY(C$3:AG$3,2)&lt;6,--((C20:AG20="DM"))+(C20:AG20="CS1")+((C20:AG20="CS2"))+(C20:AG20="SB1")+($C$19:$AG$19="AE")+($C$19:$AG$19="EM"))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6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COUNTIF(C20:AC20,"*BRT*")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COUNTIF(AH20,"*$N*")</f>
        <v>0</v>
      </c>
      <c r="BG20" s="159">
        <f>COUNTIF(AH20,"*$PM*")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COUNTIF($C20:$AC20,BM$4)</f>
        <v>0</v>
      </c>
      <c r="BN20" s="159">
        <f>COUNTIF($C20:$AC20,BN$4)</f>
        <v>0</v>
      </c>
      <c r="BO20" s="159">
        <f>COUNTIF($C20:$AC20,BO$4)</f>
        <v>0</v>
      </c>
      <c r="BP20" s="160"/>
    </row>
    <row r="21" ht="19.5" customHeight="1" spans="1:68">
      <c r="A21" s="19"/>
      <c r="B21" s="14" t="s">
        <v>1091</v>
      </c>
      <c r="C21" s="155"/>
      <c r="D21" s="155"/>
      <c r="E21" s="155" t="s">
        <v>62</v>
      </c>
      <c r="F21" s="20"/>
      <c r="G21" s="155" t="s">
        <v>530</v>
      </c>
      <c r="H21" s="155" t="s">
        <v>255</v>
      </c>
      <c r="I21" s="155" t="s">
        <v>255</v>
      </c>
      <c r="J21" s="155"/>
      <c r="K21" s="155"/>
      <c r="L21" s="155"/>
      <c r="M21" s="155"/>
      <c r="N21" s="155" t="s">
        <v>120</v>
      </c>
      <c r="O21" s="155"/>
      <c r="P21" s="155"/>
      <c r="Q21" s="15"/>
      <c r="R21" s="155" t="s">
        <v>62</v>
      </c>
      <c r="S21" s="155"/>
      <c r="T21" s="155" t="s">
        <v>56</v>
      </c>
      <c r="U21" s="155" t="s">
        <v>1092</v>
      </c>
      <c r="V21" s="155"/>
      <c r="W21" s="155" t="s">
        <v>56</v>
      </c>
      <c r="X21" s="155" t="s">
        <v>47</v>
      </c>
      <c r="Y21" s="155" t="s">
        <v>47</v>
      </c>
      <c r="Z21" s="155" t="s">
        <v>47</v>
      </c>
      <c r="AA21" s="155" t="s">
        <v>1093</v>
      </c>
      <c r="AB21" s="155" t="s">
        <v>62</v>
      </c>
      <c r="AC21" s="20"/>
      <c r="AD21" s="155" t="s">
        <v>944</v>
      </c>
      <c r="AE21" s="20"/>
      <c r="AF21" s="155"/>
      <c r="AG21" s="155"/>
      <c r="AH21" s="157"/>
      <c r="AI21" s="158"/>
      <c r="AJ21" s="157"/>
      <c r="AK21" s="159"/>
      <c r="AL21" s="159"/>
      <c r="AM21" s="159"/>
      <c r="AN21" s="159"/>
      <c r="AO21" s="104"/>
      <c r="AP21" s="159">
        <f>SUMPRODUCT(--WEEKDAY(C$3:AG$3,2)&lt;6,--((C21:AG21="DM"))+(C21:AG21="CS1")+((C21:AG21="CS2"))+(C21:AG21="SB1")+($C$19:$AG$19="AE")+($C$19:$AG$19="EM"))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0</v>
      </c>
      <c r="AV21" s="104">
        <f>BF21+BG21+BI21+BD21+BB21+AZ21+BK21</f>
        <v>1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COUNTIF(C21:AC21,"*BRT*")</f>
        <v>1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1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COUNTIF(AH21,"*$N*")</f>
        <v>0</v>
      </c>
      <c r="BG21" s="159">
        <f>COUNTIF(AH21,"*$PM*")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COUNTIF(C21:AH21,"*$FC*")</f>
        <v>0</v>
      </c>
      <c r="BL21" s="159">
        <f>BK21*('Setting key Duty'!$J$11+'Setting key Duty'!$I$8)</f>
        <v>0</v>
      </c>
      <c r="BM21" s="159">
        <f>COUNTIF($C21:$AC21,BM$4)</f>
        <v>0</v>
      </c>
      <c r="BN21" s="159">
        <f>COUNTIF($C21:$AC21,BN$4)</f>
        <v>0</v>
      </c>
      <c r="BO21" s="159">
        <f>COUNTIF($C21:$AC21,BO$4)</f>
        <v>3</v>
      </c>
      <c r="BP21" s="160"/>
    </row>
    <row r="22" ht="19.5" customHeight="1" spans="1:68">
      <c r="A22" s="19"/>
      <c r="B22" s="603" t="s">
        <v>1094</v>
      </c>
      <c r="C22" s="155"/>
      <c r="D22" s="155" t="s">
        <v>48</v>
      </c>
      <c r="F22" s="20"/>
      <c r="G22" s="155"/>
      <c r="H22" s="155" t="s">
        <v>48</v>
      </c>
      <c r="I22" s="155" t="s">
        <v>1079</v>
      </c>
      <c r="J22" s="155"/>
      <c r="K22" s="155" t="s">
        <v>266</v>
      </c>
      <c r="L22" s="155" t="s">
        <v>266</v>
      </c>
      <c r="M22" s="155" t="s">
        <v>45</v>
      </c>
      <c r="N22" s="155"/>
      <c r="O22" s="155" t="s">
        <v>375</v>
      </c>
      <c r="P22" s="155" t="s">
        <v>375</v>
      </c>
      <c r="Q22" s="155" t="s">
        <v>375</v>
      </c>
      <c r="R22" s="155"/>
      <c r="S22" s="155"/>
      <c r="T22" s="155" t="s">
        <v>945</v>
      </c>
      <c r="U22" s="155" t="s">
        <v>45</v>
      </c>
      <c r="V22" s="155"/>
      <c r="W22" s="155" t="s">
        <v>1080</v>
      </c>
      <c r="X22" s="155"/>
      <c r="Y22" s="155"/>
      <c r="Z22" s="155"/>
      <c r="AA22" s="186" t="s">
        <v>48</v>
      </c>
      <c r="AB22" s="155"/>
      <c r="AC22" s="155"/>
      <c r="AD22" s="155" t="s">
        <v>944</v>
      </c>
      <c r="AE22" s="155" t="s">
        <v>45</v>
      </c>
      <c r="AF22" s="20"/>
      <c r="AG22" s="20"/>
      <c r="AH22" s="157">
        <f>COUNTIF($D22:$AE22,AH$4)</f>
        <v>3</v>
      </c>
      <c r="AI22" s="158">
        <f>COUNTIF($D22:$AE22,AI$4)</f>
        <v>0</v>
      </c>
      <c r="AJ22" s="157">
        <f>COUNTIF($D22:$AE22,AJ$4)</f>
        <v>3</v>
      </c>
      <c r="AK22" s="159">
        <f>COUNTIF($D22:$AE22,AK$4)</f>
        <v>0</v>
      </c>
      <c r="AL22" s="159">
        <f>COUNTIF($D22:$AE22,AL$4)</f>
        <v>0</v>
      </c>
      <c r="AM22" s="159">
        <f>COUNTIF($D22:$AE22,AM$4)</f>
        <v>0</v>
      </c>
      <c r="AN22" s="159">
        <f>COUNTIF($D22:$AE22,AN$4)</f>
        <v>0</v>
      </c>
      <c r="AO22" s="104"/>
      <c r="AP22" s="159">
        <f>SUMPRODUCT(--WEEKDAY(C$3:AG$3,2)&lt;6,--((C22:AG22="DM"))+(C22:AG22="CS1")+((C22:AG22="CS2"))+(C22:AG22="SB1")+($C$19:$AG$19="AE")+($C$19:$AG$19="EM"))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6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COUNTIF(D22:AC22,"*BRT*")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COUNTIF(AG22:AH22,"*$N*")</f>
        <v>0</v>
      </c>
      <c r="BG22" s="159">
        <f>COUNTIF(AG22:AH22,"*$PM*")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COUNTIF(D22:AH22,"*$FC*")</f>
        <v>0</v>
      </c>
      <c r="BL22" s="159">
        <f>BK22*('Setting key Duty'!$J$11+'Setting key Duty'!$I$8)</f>
        <v>0</v>
      </c>
      <c r="BM22" s="159">
        <f>COUNTIF($D22:$AE22,BM$4)</f>
        <v>0</v>
      </c>
      <c r="BN22" s="159">
        <f>COUNTIF($D22:$AE22,BN$4)</f>
        <v>0</v>
      </c>
      <c r="BO22" s="159">
        <f>COUNTIF($D22:$AE22,BO$4)</f>
        <v>0</v>
      </c>
      <c r="BP22" s="160"/>
    </row>
    <row r="23" ht="19.5" customHeight="1" spans="1:68">
      <c r="A23" s="19"/>
      <c r="B23" s="96" t="s">
        <v>791</v>
      </c>
      <c r="D23" s="155"/>
      <c r="E23" s="155" t="s">
        <v>44</v>
      </c>
      <c r="G23" s="20"/>
      <c r="H23" s="155" t="s">
        <v>255</v>
      </c>
      <c r="I23" s="155" t="s">
        <v>255</v>
      </c>
      <c r="J23" s="155" t="s">
        <v>1095</v>
      </c>
      <c r="K23" s="155"/>
      <c r="L23" s="155"/>
      <c r="M23" s="155"/>
      <c r="N23" s="155" t="s">
        <v>44</v>
      </c>
      <c r="O23" s="155"/>
      <c r="Q23" s="155" t="s">
        <v>48</v>
      </c>
      <c r="R23" s="155"/>
      <c r="S23" s="155"/>
      <c r="T23" s="155" t="s">
        <v>44</v>
      </c>
      <c r="U23" s="20"/>
      <c r="V23" s="20"/>
      <c r="W23" s="155" t="s">
        <v>1080</v>
      </c>
      <c r="X23" s="155" t="s">
        <v>45</v>
      </c>
      <c r="Y23" s="155"/>
      <c r="Z23" s="155" t="s">
        <v>48</v>
      </c>
      <c r="AA23" s="20"/>
      <c r="AB23" s="155"/>
      <c r="AC23" s="155" t="s">
        <v>48</v>
      </c>
      <c r="AD23" s="20"/>
      <c r="AE23" s="155"/>
      <c r="AF23" s="155"/>
      <c r="AG23" s="155"/>
      <c r="AH23" s="157"/>
      <c r="AI23" s="158"/>
      <c r="AJ23" s="157"/>
      <c r="AK23" s="159"/>
      <c r="AL23" s="159"/>
      <c r="AM23" s="159"/>
      <c r="AN23" s="159"/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0</v>
      </c>
      <c r="AV23" s="104">
        <f>BF23+BG23+BI23+BD23+BB23+AZ23+BK23</f>
        <v>0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COUNTIF(D23:AC23,"*BRT*")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COUNTIF(AF23:AH23,"*$N*")</f>
        <v>0</v>
      </c>
      <c r="BG23" s="159">
        <f>COUNTIF(AF23:AH23,"*$PM*")</f>
        <v>0</v>
      </c>
      <c r="BH23" s="159">
        <f>BG23*('Setting key Duty'!$I$9)</f>
        <v>0</v>
      </c>
      <c r="BI23" s="159">
        <f>COUNTIF(A23:AH23,"*$AM*")</f>
        <v>0</v>
      </c>
      <c r="BJ23" s="159">
        <f>BI23*('Setting key Duty'!$I$12+'Setting key Duty'!$I$8)</f>
        <v>0</v>
      </c>
      <c r="BK23" s="159">
        <f>COUNTIF(D23:AH23,"*$FC*")</f>
        <v>0</v>
      </c>
      <c r="BL23" s="159">
        <f>BK23*('Setting key Duty'!$J$11+'Setting key Duty'!$I$8)</f>
        <v>0</v>
      </c>
      <c r="BM23" s="159">
        <f>COUNTIF($D23:$AE23,BM$4)</f>
        <v>0</v>
      </c>
      <c r="BN23" s="159">
        <f>COUNTIF($D23:$AE23,BN$4)</f>
        <v>0</v>
      </c>
      <c r="BO23" s="159">
        <f>COUNTIF($D23:$AE23,BO$4)</f>
        <v>0</v>
      </c>
      <c r="BP23" s="160"/>
    </row>
    <row r="24" ht="19.5" customHeight="1" spans="1:68">
      <c r="A24" s="19"/>
      <c r="B24" s="92" t="s">
        <v>814</v>
      </c>
      <c r="C24" s="155" t="s">
        <v>56</v>
      </c>
      <c r="D24" s="155"/>
      <c r="E24" s="155" t="s">
        <v>45</v>
      </c>
      <c r="F24" s="20"/>
      <c r="G24" s="155" t="s">
        <v>45</v>
      </c>
      <c r="H24" s="155"/>
      <c r="I24" s="155"/>
      <c r="J24" s="155" t="s">
        <v>44</v>
      </c>
      <c r="K24" s="155"/>
      <c r="L24" s="20"/>
      <c r="M24" s="20"/>
      <c r="O24" s="155" t="s">
        <v>1096</v>
      </c>
      <c r="P24" s="155" t="s">
        <v>56</v>
      </c>
      <c r="Q24" s="155"/>
      <c r="R24" s="155"/>
      <c r="S24" s="155" t="s">
        <v>45</v>
      </c>
      <c r="T24" s="155"/>
      <c r="U24" s="155" t="s">
        <v>56</v>
      </c>
      <c r="V24" s="155" t="s">
        <v>45</v>
      </c>
      <c r="W24" s="155"/>
      <c r="X24" s="155" t="s">
        <v>42</v>
      </c>
      <c r="Y24" s="155"/>
      <c r="Z24" s="155"/>
      <c r="AA24" s="155"/>
      <c r="AB24" s="155" t="s">
        <v>45</v>
      </c>
      <c r="AC24" s="155"/>
      <c r="AD24" s="155" t="s">
        <v>944</v>
      </c>
      <c r="AE24" s="155"/>
      <c r="AF24" s="155"/>
      <c r="AG24" s="155" t="s">
        <v>45</v>
      </c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0</v>
      </c>
      <c r="AV24" s="104">
        <f>BF24+BG24+BI24+BD24+BB24+AZ24+BK24</f>
        <v>1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COUNTIF(D24:AC24,"*BRT*")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1</v>
      </c>
      <c r="BE24" s="159">
        <f>BD24*('Setting key Duty'!$I$8+'Setting key Duty'!$I$9+'Setting key Duty'!$I$12)</f>
        <v>0.5625</v>
      </c>
      <c r="BF24" s="159">
        <f>COUNTIF(AF24:AH24,"*$N*")</f>
        <v>0</v>
      </c>
      <c r="BG24" s="159">
        <f>COUNTIF(AF24:AH24,"*$PM*")</f>
        <v>0</v>
      </c>
      <c r="BH24" s="159">
        <f>BG24*('Setting key Duty'!$I$9)</f>
        <v>0</v>
      </c>
      <c r="BI24" s="159">
        <f>COUNTIF(A24:AH24,"*$AM*")</f>
        <v>0</v>
      </c>
      <c r="BJ24" s="159">
        <f>BI24*('Setting key Duty'!$I$12+'Setting key Duty'!$I$8)</f>
        <v>0</v>
      </c>
      <c r="BK24" s="159">
        <f>COUNTIF(D24:AH24,"*$FC*")</f>
        <v>0</v>
      </c>
      <c r="BL24" s="159">
        <f>BK24*('Setting key Duty'!$J$11+'Setting key Duty'!$I$8)</f>
        <v>0</v>
      </c>
      <c r="BM24" s="159">
        <f>COUNTIF($D24:$AE24,BM$4)</f>
        <v>0</v>
      </c>
      <c r="BN24" s="159">
        <f>COUNTIF($D24:$AE24,BN$4)</f>
        <v>0</v>
      </c>
      <c r="BO24" s="159">
        <f>COUNTIF($D24:$AE24,BO$4)</f>
        <v>0</v>
      </c>
      <c r="BP24" s="160"/>
    </row>
    <row r="25" ht="19.5" customHeight="1" spans="1:68">
      <c r="A25" s="19"/>
      <c r="B25" s="94" t="s">
        <v>797</v>
      </c>
      <c r="C25" s="155" t="s">
        <v>48</v>
      </c>
      <c r="D25" s="155"/>
      <c r="E25" s="155"/>
      <c r="G25" s="155"/>
      <c r="H25" s="155" t="s">
        <v>44</v>
      </c>
      <c r="I25" s="155" t="s">
        <v>1079</v>
      </c>
      <c r="J25" s="155"/>
      <c r="K25" s="155" t="s">
        <v>266</v>
      </c>
      <c r="L25" s="155" t="s">
        <v>266</v>
      </c>
      <c r="M25" s="155"/>
      <c r="N25" s="155"/>
      <c r="O25" s="155" t="s">
        <v>48</v>
      </c>
      <c r="P25" s="155"/>
      <c r="Q25" s="155"/>
      <c r="R25" s="155" t="s">
        <v>45</v>
      </c>
      <c r="T25" s="155" t="s">
        <v>945</v>
      </c>
      <c r="V25" s="20"/>
      <c r="W25" s="155" t="s">
        <v>1080</v>
      </c>
      <c r="X25" s="155"/>
      <c r="Z25" s="155" t="s">
        <v>45</v>
      </c>
      <c r="AA25" s="155"/>
      <c r="AC25" s="155"/>
      <c r="AD25" s="20"/>
      <c r="AE25" s="155" t="s">
        <v>48</v>
      </c>
      <c r="AF25" s="155"/>
      <c r="AG25" s="155"/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0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COUNTIF(D25:AC25,"*BRT*")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0</v>
      </c>
      <c r="BJ25" s="159">
        <f>BI25*('Setting key Duty'!$I$12+'Setting key Duty'!$I$8)</f>
        <v>0</v>
      </c>
      <c r="BK25" s="159">
        <f>COUNTIF(D25:AH25,"*$FC*")</f>
        <v>0</v>
      </c>
      <c r="BL25" s="159">
        <f>BK25*('Setting key Duty'!$J$11+'Setting key Duty'!$I$8)</f>
        <v>0</v>
      </c>
      <c r="BM25" s="159">
        <f>COUNTIF($D25:$AE25,BM$4)</f>
        <v>0</v>
      </c>
      <c r="BN25" s="159">
        <f>COUNTIF($D25:$AE25,BN$4)</f>
        <v>0</v>
      </c>
      <c r="BO25" s="159">
        <f>COUNTIF($D25:$AE25,BO$4)</f>
        <v>0</v>
      </c>
      <c r="BP25" s="160"/>
    </row>
    <row r="26" ht="19.5" customHeight="1" spans="1:68">
      <c r="A26" s="19"/>
      <c r="B26" s="92" t="s">
        <v>811</v>
      </c>
      <c r="C26" s="155"/>
      <c r="D26" s="155"/>
      <c r="E26" s="155" t="s">
        <v>50</v>
      </c>
      <c r="F26" s="155"/>
      <c r="H26" s="155" t="s">
        <v>255</v>
      </c>
      <c r="I26" s="155" t="s">
        <v>255</v>
      </c>
      <c r="J26" s="155"/>
      <c r="K26" s="155"/>
      <c r="L26" s="155"/>
      <c r="M26" s="155" t="s">
        <v>530</v>
      </c>
      <c r="N26" s="155" t="s">
        <v>530</v>
      </c>
      <c r="O26" s="155" t="s">
        <v>530</v>
      </c>
      <c r="P26" s="155"/>
      <c r="Q26" s="155"/>
      <c r="R26" s="155"/>
      <c r="S26" s="155"/>
      <c r="T26" s="155" t="s">
        <v>45</v>
      </c>
      <c r="U26" s="155"/>
      <c r="V26" s="155" t="s">
        <v>784</v>
      </c>
      <c r="W26" s="155" t="s">
        <v>1080</v>
      </c>
      <c r="X26" s="155" t="s">
        <v>62</v>
      </c>
      <c r="Y26" s="155"/>
      <c r="Z26" s="155"/>
      <c r="AA26" s="155"/>
      <c r="AB26" s="155"/>
      <c r="AC26" s="155"/>
      <c r="AD26" s="155" t="s">
        <v>944</v>
      </c>
      <c r="AE26" s="155" t="s">
        <v>62</v>
      </c>
      <c r="AF26" s="155"/>
      <c r="AG26" s="155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1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COUNTIF(D26:AC26,"*BRT*")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COUNTIF(AF26:AH26,"*$N*")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1</v>
      </c>
      <c r="BJ26" s="159">
        <f>BI26*('Setting key Duty'!$I$12+'Setting key Duty'!$I$8)</f>
        <v>0.4375</v>
      </c>
      <c r="BK26" s="159">
        <f>COUNTIF(D26:AH26,"*$FC*")</f>
        <v>0</v>
      </c>
      <c r="BL26" s="159">
        <f>BK26*('Setting key Duty'!$J$11+'Setting key Duty'!$I$8)</f>
        <v>0</v>
      </c>
      <c r="BM26" s="159">
        <f>COUNTIF($D26:$AE26,BM$4)</f>
        <v>0</v>
      </c>
      <c r="BN26" s="159">
        <f>COUNTIF($D26:$AE26,BN$4)</f>
        <v>0</v>
      </c>
      <c r="BO26" s="159">
        <f>COUNTIF($D26:$AE26,BO$4)</f>
        <v>0</v>
      </c>
      <c r="BP26" s="160"/>
    </row>
    <row r="27" ht="19.5" customHeight="1" spans="1:68">
      <c r="A27" s="19"/>
      <c r="B27" s="101" t="s">
        <v>1097</v>
      </c>
      <c r="C27" s="155"/>
      <c r="D27" s="155" t="s">
        <v>768</v>
      </c>
      <c r="E27" s="155"/>
      <c r="F27" s="155" t="s">
        <v>1090</v>
      </c>
      <c r="G27" s="155" t="s">
        <v>48</v>
      </c>
      <c r="H27" s="155" t="s">
        <v>42</v>
      </c>
      <c r="I27" s="155" t="s">
        <v>45</v>
      </c>
      <c r="K27" s="542"/>
      <c r="L27" s="155" t="s">
        <v>44</v>
      </c>
      <c r="M27" s="155"/>
      <c r="N27" s="155"/>
      <c r="O27" s="155" t="s">
        <v>1083</v>
      </c>
      <c r="P27" s="155" t="s">
        <v>45</v>
      </c>
      <c r="Q27" s="155"/>
      <c r="R27" s="575" t="s">
        <v>44</v>
      </c>
      <c r="S27" s="155"/>
      <c r="T27" s="155"/>
      <c r="U27" s="155"/>
      <c r="V27" s="155"/>
      <c r="W27" s="155" t="s">
        <v>1080</v>
      </c>
      <c r="X27" s="155"/>
      <c r="Y27" s="155"/>
      <c r="Z27" s="155"/>
      <c r="AA27" s="155"/>
      <c r="AB27" s="155"/>
      <c r="AC27" s="155"/>
      <c r="AD27" s="155" t="s">
        <v>944</v>
      </c>
      <c r="AE27" s="155" t="s">
        <v>44</v>
      </c>
      <c r="AF27" s="155"/>
      <c r="AG27" s="186"/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0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COUNTIF(D27:AC27,"*BRT*")</f>
        <v>0</v>
      </c>
      <c r="AZ27" s="159">
        <f>COUNTIF(A27:AH27,"*$BTP*")</f>
        <v>0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0</v>
      </c>
      <c r="BE27" s="159">
        <f>BD27*('Setting key Duty'!$I$8+'Setting key Duty'!$I$9+'Setting key Duty'!$I$12)</f>
        <v>0</v>
      </c>
      <c r="BF27" s="159">
        <f>COUNTIF(AF27:AH27,"*$N*")</f>
        <v>0</v>
      </c>
      <c r="BG27" s="159">
        <f>COUNTIF(AF27:AH27,"*$PM*")</f>
        <v>0</v>
      </c>
      <c r="BH27" s="159">
        <f>BG27*('Setting key Duty'!$I$9)</f>
        <v>0</v>
      </c>
      <c r="BI27" s="159">
        <f>COUNTIF(A27:AH27,"*$AM*")</f>
        <v>0</v>
      </c>
      <c r="BJ27" s="159">
        <f>BI27*('Setting key Duty'!$I$12+'Setting key Duty'!$I$8)</f>
        <v>0</v>
      </c>
      <c r="BK27" s="159">
        <f>COUNTIF(D27:AH27,"*$FC*")</f>
        <v>0</v>
      </c>
      <c r="BL27" s="159">
        <f>BK27*('Setting key Duty'!$J$11+'Setting key Duty'!$I$8)</f>
        <v>0</v>
      </c>
      <c r="BM27" s="159">
        <f>COUNTIF($D27:$AE27,BM$4)</f>
        <v>0</v>
      </c>
      <c r="BN27" s="159">
        <f>COUNTIF($D27:$AE27,BN$4)</f>
        <v>0</v>
      </c>
      <c r="BO27" s="159">
        <f>COUNTIF($D27:$AE27,BO$4)</f>
        <v>0</v>
      </c>
      <c r="BP27" s="160"/>
    </row>
    <row r="28" ht="19.5" customHeight="1" spans="1:68">
      <c r="A28" s="19"/>
      <c r="B28" s="14" t="s">
        <v>962</v>
      </c>
      <c r="C28" s="155"/>
      <c r="D28" s="155"/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/>
      <c r="P28" s="155"/>
      <c r="Q28" s="155"/>
      <c r="R28" s="155"/>
      <c r="S28" s="155"/>
      <c r="T28" s="155"/>
      <c r="U28" s="155"/>
      <c r="V28" s="155"/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  <c r="AG28" s="155"/>
      <c r="AH28" s="157"/>
      <c r="AI28" s="158"/>
      <c r="AJ28" s="157"/>
      <c r="AK28" s="159"/>
      <c r="AL28" s="159"/>
      <c r="AM28" s="159"/>
      <c r="AN28" s="159"/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>
        <f>BF28+BG28+BI28+BD28+BB28+AZ28+BK28</f>
        <v>0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COUNTIF(D28:AC28,"*BRT*")</f>
        <v>0</v>
      </c>
      <c r="AZ28" s="159">
        <f>COUNTIF(A28:AH28,"*$BTP*")</f>
        <v>0</v>
      </c>
      <c r="BA28" s="159" t="e">
        <f>AZ28*('Setting key Duty'!$I$13+'Setting key Duty'!$I$12+'Setting key Duty'!$I$11)</f>
        <v>#VALUE!</v>
      </c>
      <c r="BB28" s="159">
        <f>COUNTIF(A28:AH28,"*$L*")</f>
        <v>0</v>
      </c>
      <c r="BC28" s="159" t="e">
        <f>BB28*('Setting key Duty'!$I$13+'Setting key Duty'!$I$9)</f>
        <v>#VALUE!</v>
      </c>
      <c r="BD28" s="159">
        <f>COUNTIF(A28:AH28,"*$M*")</f>
        <v>0</v>
      </c>
      <c r="BE28" s="159">
        <f>BD28*('Setting key Duty'!$I$8+'Setting key Duty'!$I$9+'Setting key Duty'!$I$12)</f>
        <v>0</v>
      </c>
      <c r="BF28" s="159">
        <f>COUNTIF(AF28:AH28,"*$N*")</f>
        <v>0</v>
      </c>
      <c r="BG28" s="159">
        <f>COUNTIF(AF28:AH28,"*$PM*")</f>
        <v>0</v>
      </c>
      <c r="BH28" s="159">
        <f>BG28*('Setting key Duty'!$I$9)</f>
        <v>0</v>
      </c>
      <c r="BI28" s="159">
        <f>COUNTIF(A28:AH28,"*$AM*")</f>
        <v>0</v>
      </c>
      <c r="BJ28" s="159">
        <f>BI28*('Setting key Duty'!$I$12+'Setting key Duty'!$I$8)</f>
        <v>0</v>
      </c>
      <c r="BK28" s="159">
        <f>COUNTIF(D28:AH28,"*$FC*")</f>
        <v>0</v>
      </c>
      <c r="BL28" s="159">
        <f>BK28*('Setting key Duty'!$J$11+'Setting key Duty'!$I$8)</f>
        <v>0</v>
      </c>
      <c r="BM28" s="159">
        <f>COUNTIF($D28:$AE28,BM$4)</f>
        <v>0</v>
      </c>
      <c r="BN28" s="159">
        <f>COUNTIF($D28:$AE28,BN$4)</f>
        <v>0</v>
      </c>
      <c r="BO28" s="159">
        <f>COUNTIF($D28:$AE28,BO$4)</f>
        <v>0</v>
      </c>
      <c r="BP28" s="160"/>
    </row>
    <row r="29" ht="19.5" customHeight="1" spans="1:68">
      <c r="A29" s="19"/>
      <c r="B29" s="14"/>
      <c r="C29" s="190"/>
      <c r="D29" s="186"/>
      <c r="E29" s="186"/>
      <c r="F29" s="186"/>
      <c r="G29" s="186"/>
      <c r="H29" s="228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20"/>
      <c r="T29" s="186"/>
      <c r="U29" s="186"/>
      <c r="V29" s="186"/>
      <c r="W29" s="186"/>
      <c r="X29" s="20"/>
      <c r="Y29" s="231"/>
      <c r="Z29" s="186"/>
      <c r="AA29" s="186"/>
      <c r="AB29" s="186"/>
      <c r="AC29" s="186"/>
      <c r="AD29" s="186"/>
      <c r="AE29" s="186"/>
      <c r="AF29" s="186"/>
      <c r="AG29" s="186"/>
      <c r="AH29" s="157">
        <f>COUNTIF($C29:$AG29,AH$4)</f>
        <v>0</v>
      </c>
      <c r="AI29" s="158">
        <f>COUNTIF($C29:$AG29,AI$4)</f>
        <v>0</v>
      </c>
      <c r="AJ29" s="157">
        <f>COUNTIF($C29:$AG29,AJ$4)</f>
        <v>0</v>
      </c>
      <c r="AK29" s="159">
        <f>COUNTIF($C29:$AG29,AK$4)</f>
        <v>0</v>
      </c>
      <c r="AL29" s="159">
        <f>COUNTIF($C29:$AG29,AL$4)</f>
        <v>0</v>
      </c>
      <c r="AM29" s="159">
        <f>COUNTIF($C29:$AG29,AM$4)</f>
        <v>0</v>
      </c>
      <c r="AN29" s="159">
        <f>COUNTIF($C29:$AG29,AN$4)</f>
        <v>0</v>
      </c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0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COUNTIF(C29:AC29,"*BRT*")</f>
        <v>0</v>
      </c>
      <c r="AZ29" s="159">
        <f>COUNTIF(A29:AH29,"*$BTP*")</f>
        <v>0</v>
      </c>
      <c r="BA29" s="159" t="e">
        <f>AZ29*('Setting key Duty'!$I$13+'Setting key Duty'!$I$12+'Setting key Duty'!$I$11)</f>
        <v>#VALUE!</v>
      </c>
      <c r="BB29" s="159">
        <f>COUNTIF(D29:AH29,"*$L*")</f>
        <v>0</v>
      </c>
      <c r="BC29" s="159" t="e">
        <f>BB29*('Setting key Duty'!$I$13+'Setting key Duty'!$I$9)</f>
        <v>#VALUE!</v>
      </c>
      <c r="BD29" s="159">
        <f>COUNTIF(D29:AH29,"*$M*")</f>
        <v>0</v>
      </c>
      <c r="BE29" s="159">
        <f>BD29*('Setting key Duty'!$I$8+'Setting key Duty'!$I$9+'Setting key Duty'!$I$12)</f>
        <v>0</v>
      </c>
      <c r="BF29" s="159">
        <f>COUNTIF(D29:AH29,"*$N*")</f>
        <v>0</v>
      </c>
      <c r="BG29" s="159">
        <f>COUNTIF(D29:AH29,"*$PM*")</f>
        <v>0</v>
      </c>
      <c r="BH29" s="159">
        <f>BG29*('Setting key Duty'!$I$9)</f>
        <v>0</v>
      </c>
      <c r="BI29" s="159">
        <f>COUNTIF(D29:AH29,"*$AM*")</f>
        <v>0</v>
      </c>
      <c r="BJ29" s="159">
        <f>BI29*('Setting key Duty'!$I$12+'Setting key Duty'!$I$8)</f>
        <v>0</v>
      </c>
      <c r="BK29" s="159">
        <f>COUNTIF(C29:AH29,"*$FC*")</f>
        <v>0</v>
      </c>
      <c r="BL29" s="159">
        <f>BK29*('Setting key Duty'!$J$11+'Setting key Duty'!$I$8)</f>
        <v>0</v>
      </c>
      <c r="BM29" s="159">
        <f>COUNTIF($C29:$AG29,BM$4)</f>
        <v>0</v>
      </c>
      <c r="BN29" s="159">
        <f>COUNTIF($C29:$AG29,BN$4)</f>
        <v>0</v>
      </c>
      <c r="BO29" s="159">
        <f>COUNTIF($C29:$AG29,BO$4)</f>
        <v>0</v>
      </c>
      <c r="BP29" s="160"/>
    </row>
    <row r="30" ht="19.5" customHeight="1" spans="1:68">
      <c r="A30" s="19"/>
      <c r="B30" s="189" t="s">
        <v>228</v>
      </c>
      <c r="C30" s="190"/>
      <c r="D30" s="186"/>
      <c r="E30" s="186"/>
      <c r="F30" s="186"/>
      <c r="G30" s="186"/>
      <c r="H30" s="228"/>
      <c r="I30" s="186"/>
      <c r="J30" s="186"/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  <c r="AA30" s="186"/>
      <c r="AB30" s="186"/>
      <c r="AC30" s="186"/>
      <c r="AD30" s="186"/>
      <c r="AE30" s="186"/>
      <c r="AF30" s="186"/>
      <c r="AG30" s="186"/>
      <c r="AH30" s="157">
        <f>COUNTIF($C30:$AG30,AH$4)</f>
        <v>0</v>
      </c>
      <c r="AI30" s="158">
        <f>COUNTIF($C30:$AG30,AI$4)</f>
        <v>0</v>
      </c>
      <c r="AJ30" s="157">
        <f>COUNTIF($C30:$AG30,AJ$4)</f>
        <v>0</v>
      </c>
      <c r="AK30" s="191">
        <f>COUNTIF($C30:$AG30,AK$4)</f>
        <v>0</v>
      </c>
      <c r="AL30" s="191">
        <f>COUNTIF($C30:$AG30,AL$4)</f>
        <v>0</v>
      </c>
      <c r="AM30" s="191">
        <f>COUNTIF($C30:$AG30,AM$4)</f>
        <v>0</v>
      </c>
      <c r="AN30" s="191">
        <f>COUNTIF($C30:$AG30,AN$4)</f>
        <v>0</v>
      </c>
      <c r="AO30" s="192"/>
      <c r="AP30" s="159">
        <f>SUMPRODUCT(--WEEKDAY(C$3:AG$3,2)&lt;6,--((C30:AG30="DM"))+(C30:AG30="CS1")+((C30:AG30="CS2"))+(C30:AG30="SB1")+(C30:AG30="AE")+(C30:AG30="EM"))</f>
        <v>0</v>
      </c>
      <c r="AQ30" s="192"/>
      <c r="AR30" s="104">
        <f>SUMPRODUCT(--WEEKDAY(C$3:AG$3,2)&gt;5,--((C30:AG30="DM"))+(C30:AG30="CS1")+((C30:AG30="CS2"))+(C30:AG30="SB1")+(C30:AG30="AE")+(C30:AG30="EM"))</f>
        <v>0</v>
      </c>
      <c r="AS30" s="192"/>
      <c r="AT30" s="192">
        <f>(AP30-AQ30)/2+(AR30-AS30)</f>
        <v>0</v>
      </c>
      <c r="AU30" s="104">
        <f>AH30+AI30+AJ30+AK30+AM30+AN30</f>
        <v>0</v>
      </c>
      <c r="AV30" s="104">
        <f>BF30+BG30+BI30+BD30+BB30+AZ30+BK30</f>
        <v>0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COUNTIF(C30:AG30,"*BRT*")</f>
        <v>0</v>
      </c>
      <c r="AZ30" s="159">
        <f>COUNTIF(D30:AH30,"*$BTP*")</f>
        <v>0</v>
      </c>
      <c r="BA30" s="159" t="e">
        <f>AZ30*('Setting key Duty'!$I$13+'Setting key Duty'!$I$12+'Setting key Duty'!$I$11)</f>
        <v>#VALUE!</v>
      </c>
      <c r="BB30" s="159">
        <f>COUNTIF(D30:AH30,"*$L*")</f>
        <v>0</v>
      </c>
      <c r="BC30" s="159" t="e">
        <f>BB30*('Setting key Duty'!$I$13+'Setting key Duty'!$I$9)</f>
        <v>#VALUE!</v>
      </c>
      <c r="BD30" s="159">
        <f>COUNTIF(D30:AH30,"*$M*")</f>
        <v>0</v>
      </c>
      <c r="BE30" s="159">
        <f>BD30*('Setting key Duty'!$I$8+'Setting key Duty'!$I$9+'Setting key Duty'!$I$12)</f>
        <v>0</v>
      </c>
      <c r="BF30" s="159">
        <f>COUNTIF(D30:AH30,"*$N*")</f>
        <v>0</v>
      </c>
      <c r="BG30" s="159">
        <f>COUNTIF(D30:AH30,"*$PM*")</f>
        <v>0</v>
      </c>
      <c r="BH30" s="159">
        <f>BG30*('Setting key Duty'!$I$9)</f>
        <v>0</v>
      </c>
      <c r="BI30" s="159">
        <f>COUNTIF(D30:AH30,"*$AM*")</f>
        <v>0</v>
      </c>
      <c r="BJ30" s="159">
        <f>BI30*('Setting key Duty'!$I$12+'Setting key Duty'!$I$8)</f>
        <v>0</v>
      </c>
      <c r="BK30" s="159">
        <f>COUNTIF(C30:AH30,"*$FC*")</f>
        <v>0</v>
      </c>
      <c r="BL30" s="159">
        <f>BK30*('Setting key Duty'!$J$11+'Setting key Duty'!$I$8)</f>
        <v>0</v>
      </c>
      <c r="BM30" s="191">
        <f>COUNTIF($C30:$AG30,BM$4)</f>
        <v>0</v>
      </c>
      <c r="BN30" s="191">
        <f>COUNTIF($C30:$AG30,BN$4)</f>
        <v>0</v>
      </c>
      <c r="BO30" s="191">
        <f>COUNTIF($C30:$AG30,BO$4)</f>
        <v>0</v>
      </c>
      <c r="BP30" s="193"/>
    </row>
    <row r="31" ht="19.5" customHeight="1" spans="1:68">
      <c r="A31" s="19"/>
      <c r="B31" s="194"/>
      <c r="C31" s="195"/>
      <c r="D31" s="196"/>
      <c r="E31" s="196"/>
      <c r="F31" s="196"/>
      <c r="G31" s="196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7"/>
      <c r="AI31" s="198"/>
      <c r="AJ31" s="197"/>
      <c r="AK31" s="199"/>
      <c r="AL31" s="199"/>
      <c r="AM31" s="199"/>
      <c r="AN31" s="199"/>
      <c r="AO31" s="200"/>
      <c r="AP31" s="200"/>
      <c r="AQ31" s="200"/>
      <c r="AR31" s="200">
        <f>SUMPRODUCT(--WEEKDAY(C$3:AG$3,2)&gt;5,--((C31:AG31="DM"))+(C31:AG31="CS1")+((C31:AG31="CS2"))+(C31:AG31="SB1")+(C31:AG31="AE")+(C31:AG31="EM"))</f>
        <v>0</v>
      </c>
      <c r="AS31" s="200"/>
      <c r="AT31" s="200">
        <f>(AP31-AQ31)/2+(AR31-AS31)</f>
        <v>0</v>
      </c>
      <c r="AU31" s="200"/>
      <c r="AV31" s="200"/>
      <c r="AW31" s="200"/>
      <c r="AX31" s="199"/>
      <c r="AY31" s="199"/>
      <c r="AZ31" s="199"/>
      <c r="BA31" s="199"/>
      <c r="BB31" s="199"/>
      <c r="BC31" s="199"/>
      <c r="BD31" s="199"/>
      <c r="BE31" s="199"/>
      <c r="BF31" s="199"/>
      <c r="BG31" s="199"/>
      <c r="BH31" s="199"/>
      <c r="BI31" s="199"/>
      <c r="BJ31" s="199"/>
      <c r="BK31" s="199"/>
      <c r="BL31" s="199"/>
      <c r="BM31" s="199"/>
      <c r="BN31" s="199"/>
      <c r="BO31" s="199"/>
      <c r="BP31" s="201"/>
    </row>
    <row r="32" ht="19.5" customHeight="1" spans="1:68">
      <c r="A32" s="19"/>
      <c r="B32" s="202" t="s">
        <v>48</v>
      </c>
      <c r="C32" s="203" t="str">
        <f>VLOOKUP("DM",C4:C30,1,FALSE)</f>
        <v>DM</v>
      </c>
      <c r="D32" s="203" t="str">
        <f>VLOOKUP("DM",D4:D30,1,FALSE)</f>
        <v>DM</v>
      </c>
      <c r="E32" s="203" t="str">
        <f>VLOOKUP("DM",E4:E30,1,FALSE)</f>
        <v>DM</v>
      </c>
      <c r="F32" s="203" t="str">
        <f>VLOOKUP("DM",F4:F30,1,FALSE)</f>
        <v>DM</v>
      </c>
      <c r="G32" s="203" t="str">
        <f>VLOOKUP("DM",G4:G30,1,FALSE)</f>
        <v>DM</v>
      </c>
      <c r="H32" s="203" t="str">
        <f>VLOOKUP("DM",H4:H30,1,FALSE)</f>
        <v>DM</v>
      </c>
      <c r="I32" s="203" t="str">
        <f>VLOOKUP("DM",I4:I30,1,FALSE)</f>
        <v>DM</v>
      </c>
      <c r="J32" s="203" t="str">
        <f>VLOOKUP("DM",J4:J30,1,FALSE)</f>
        <v>DM</v>
      </c>
      <c r="K32" s="203" t="str">
        <f>VLOOKUP("DM",K4:K30,1,FALSE)</f>
        <v>DM</v>
      </c>
      <c r="L32" s="203" t="str">
        <f>VLOOKUP("DM",L4:L30,1,FALSE)</f>
        <v>DM</v>
      </c>
      <c r="M32" s="203" t="str">
        <f>VLOOKUP("DM",M4:M30,1,FALSE)</f>
        <v>DM</v>
      </c>
      <c r="N32" s="203" t="str">
        <f>VLOOKUP("DM",N4:N30,1,FALSE)</f>
        <v>DM</v>
      </c>
      <c r="O32" s="203" t="str">
        <f>VLOOKUP("DM",O4:O30,1,FALSE)</f>
        <v>DM</v>
      </c>
      <c r="P32" s="203" t="str">
        <f>VLOOKUP("DM",P4:P30,1,FALSE)</f>
        <v>DM</v>
      </c>
      <c r="Q32" s="203" t="str">
        <f>VLOOKUP("DM",Q4:Q30,1,FALSE)</f>
        <v>DM</v>
      </c>
      <c r="R32" s="203" t="str">
        <f>VLOOKUP("DM",R4:R30,1,FALSE)</f>
        <v>DM</v>
      </c>
      <c r="S32" s="203" t="str">
        <f>VLOOKUP("DM",S4:S30,1,FALSE)</f>
        <v>DM</v>
      </c>
      <c r="T32" s="203" t="str">
        <f>VLOOKUP("DM",T4:T30,1,FALSE)</f>
        <v>DM</v>
      </c>
      <c r="U32" s="203" t="str">
        <f>VLOOKUP("DM",U4:U30,1,FALSE)</f>
        <v>DM</v>
      </c>
      <c r="V32" s="203" t="str">
        <f>VLOOKUP("DM",V4:V30,1,FALSE)</f>
        <v>DM</v>
      </c>
      <c r="W32" s="203" t="str">
        <f>VLOOKUP("DM",W4:W30,1,FALSE)</f>
        <v>DM</v>
      </c>
      <c r="X32" s="203" t="str">
        <f>VLOOKUP("DM",X4:X30,1,FALSE)</f>
        <v>DM</v>
      </c>
      <c r="Y32" s="203" t="str">
        <f>VLOOKUP("DM",Y4:Y30,1,FALSE)</f>
        <v>DM</v>
      </c>
      <c r="Z32" s="203" t="str">
        <f>VLOOKUP("DM",Z4:Z30,1,FALSE)</f>
        <v>DM</v>
      </c>
      <c r="AA32" s="203" t="str">
        <f>VLOOKUP("DM",AA5:AA30,1,FALSE)</f>
        <v>DM</v>
      </c>
      <c r="AB32" s="203" t="str">
        <f>VLOOKUP("DM",AB4:AB30,1,FALSE)</f>
        <v>DM</v>
      </c>
      <c r="AC32" s="203" t="str">
        <f>VLOOKUP("DM",AC4:AC30,1,FALSE)</f>
        <v>DM</v>
      </c>
      <c r="AD32" s="203" t="str">
        <f>VLOOKUP("DM",AD4:AD30,1,FALSE)</f>
        <v>DM</v>
      </c>
      <c r="AE32" s="203" t="str">
        <f>VLOOKUP("DM",AE4:AE30,1,FALSE)</f>
        <v>DM</v>
      </c>
      <c r="AF32" s="203" t="str">
        <f>VLOOKUP("DM",AF4:AF30,1,FALSE)</f>
        <v>DM</v>
      </c>
      <c r="AG32" s="203" t="str">
        <f>VLOOKUP("DM",AG4:AG30,1,FALSE)</f>
        <v>DM</v>
      </c>
      <c r="AH32" s="157"/>
      <c r="AI32" s="158"/>
      <c r="AJ32" s="157"/>
      <c r="AK32" s="159"/>
      <c r="AL32" s="159"/>
      <c r="AM32" s="159"/>
      <c r="AN32" s="159"/>
      <c r="AO32" s="159"/>
      <c r="AP32" s="159"/>
      <c r="AQ32" s="159"/>
      <c r="AR32" s="159"/>
      <c r="AS32" s="159"/>
      <c r="AT32" s="159"/>
      <c r="AU32" s="159"/>
      <c r="AV32" s="159"/>
      <c r="AW32" s="159"/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60"/>
    </row>
    <row r="33" ht="19.5" customHeight="1" spans="1:68">
      <c r="A33" s="19" t="e">
        <f>LTE()</f>
        <v>#NAME?</v>
      </c>
      <c r="B33" s="204" t="s">
        <v>44</v>
      </c>
      <c r="C33" s="203" t="str">
        <f>VLOOKUP("CS1",C6:C30,1,FALSE)</f>
        <v>CS1</v>
      </c>
      <c r="D33" s="203" t="str">
        <f>VLOOKUP("CS1",D5:D30,1,FALSE)</f>
        <v>CS1</v>
      </c>
      <c r="E33" s="203" t="str">
        <f>VLOOKUP("CS1",E5:E30,1,FALSE)</f>
        <v>CS1</v>
      </c>
      <c r="F33" s="203" t="str">
        <f>VLOOKUP("CS1",F7:F30,1,FALSE)</f>
        <v>CS1</v>
      </c>
      <c r="G33" s="203" t="str">
        <f>VLOOKUP("CS1",G7:G30,1,FALSE)</f>
        <v>CS1</v>
      </c>
      <c r="H33" s="203" t="str">
        <f>VLOOKUP("CS1",H6:H30,1,FALSE)</f>
        <v>CS1</v>
      </c>
      <c r="I33" s="203" t="str">
        <f>VLOOKUP("CS1",I6:I30,1,FALSE)</f>
        <v>CS1</v>
      </c>
      <c r="J33" s="203" t="str">
        <f>VLOOKUP("CS1",J4:J30,1,FALSE)</f>
        <v>CS1</v>
      </c>
      <c r="K33" s="203" t="str">
        <f>VLOOKUP("CS1",K6:K30,1,FALSE)</f>
        <v>CS1</v>
      </c>
      <c r="L33" s="203" t="str">
        <f>VLOOKUP("CS1",L6:L30,1,FALSE)</f>
        <v>CS1</v>
      </c>
      <c r="M33" s="203" t="str">
        <f>VLOOKUP("CS1",M5:M30,1,FALSE)</f>
        <v>CS1</v>
      </c>
      <c r="N33" s="203" t="str">
        <f>VLOOKUP("CS1",N5:N30,1,FALSE)</f>
        <v>CS1</v>
      </c>
      <c r="O33" s="203" t="str">
        <f>VLOOKUP("CS1",O5:O30,1,FALSE)</f>
        <v>CS1</v>
      </c>
      <c r="P33" s="203" t="str">
        <f>VLOOKUP("CS1",P7:P30,1,FALSE)</f>
        <v>CS1</v>
      </c>
      <c r="Q33" s="203" t="str">
        <f>VLOOKUP("CS1",Q6:Q30,1,FALSE)</f>
        <v>CS1</v>
      </c>
      <c r="R33" s="203" t="str">
        <f>VLOOKUP("CS1",R5:R30,1,FALSE)</f>
        <v>CS1</v>
      </c>
      <c r="S33" s="203" t="str">
        <f>VLOOKUP("CS1",S5:S30,1,FALSE)</f>
        <v>CS1</v>
      </c>
      <c r="T33" s="203" t="str">
        <f>VLOOKUP("CS1",T5:T30,1,FALSE)</f>
        <v>CS1</v>
      </c>
      <c r="U33" s="203" t="str">
        <f>VLOOKUP("CS1",U6:U30,1,FALSE)</f>
        <v>CS1</v>
      </c>
      <c r="V33" s="203" t="str">
        <f>VLOOKUP("CS1",V6:V30,1,FALSE)</f>
        <v>CS1</v>
      </c>
      <c r="W33" s="203" t="str">
        <f>VLOOKUP("CS1",W5:W30,1,FALSE)</f>
        <v>CS1</v>
      </c>
      <c r="X33" s="203" t="str">
        <f>VLOOKUP("CS1",X5:X30,1,FALSE)</f>
        <v>CS1</v>
      </c>
      <c r="Y33" s="203" t="str">
        <f>VLOOKUP("CS1",Y5:Y30,1,FALSE)</f>
        <v>CS1</v>
      </c>
      <c r="Z33" s="203" t="str">
        <f>VLOOKUP("CS1",Z5:Z30,1,FALSE)</f>
        <v>CS1</v>
      </c>
      <c r="AA33" s="203" t="str">
        <f>VLOOKUP("CS1",AA5:AA30,1,FALSE)</f>
        <v>CS1</v>
      </c>
      <c r="AB33" s="203" t="str">
        <f>VLOOKUP("CS1",AB5:AB30,1,FALSE)</f>
        <v>CS1</v>
      </c>
      <c r="AC33" s="203" t="str">
        <f>VLOOKUP("CS1",AC5:AC30,1,FALSE)</f>
        <v>CS1</v>
      </c>
      <c r="AD33" s="203" t="str">
        <f>VLOOKUP("CS1",AD6:AD30,1,FALSE)</f>
        <v>CS1</v>
      </c>
      <c r="AE33" s="203" t="str">
        <f>VLOOKUP("CS1",AE6:AE30,1,FALSE)</f>
        <v>CS1</v>
      </c>
      <c r="AF33" s="203" t="str">
        <f>VLOOKUP("CS1",AF5:AF30,1,FALSE)</f>
        <v>CS1</v>
      </c>
      <c r="AG33" s="203" t="str">
        <f>VLOOKUP("CS1",AG5:AG30,1,FALSE)</f>
        <v>CS1</v>
      </c>
      <c r="AH33" s="157"/>
      <c r="AI33" s="158"/>
      <c r="AJ33" s="157"/>
      <c r="AK33" s="159"/>
      <c r="AL33" s="159"/>
      <c r="AM33" s="159"/>
      <c r="AN33" s="159"/>
      <c r="AO33" s="159"/>
      <c r="AP33" s="159"/>
      <c r="AQ33" s="159"/>
      <c r="AR33" s="159"/>
      <c r="AS33" s="159"/>
      <c r="AT33" s="159"/>
      <c r="AU33" s="159"/>
      <c r="AV33" s="159"/>
      <c r="AW33" s="159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60"/>
    </row>
    <row r="34" ht="19.5" customHeight="1" spans="1:68">
      <c r="A34" s="19"/>
      <c r="B34" s="205" t="s">
        <v>45</v>
      </c>
      <c r="C34" s="203" t="str">
        <f>VLOOKUP("CS2",C6:C30,1,FALSE)</f>
        <v>CS2</v>
      </c>
      <c r="D34" s="203" t="str">
        <f>VLOOKUP("CS2",D5:D30,1,FALSE)</f>
        <v>CS2</v>
      </c>
      <c r="E34" s="203" t="str">
        <f>VLOOKUP("CS2",E7:E30,1,FALSE)</f>
        <v>CS2</v>
      </c>
      <c r="F34" s="203" t="str">
        <f>VLOOKUP("CS2",F7:F30,1,FALSE)</f>
        <v>CS2</v>
      </c>
      <c r="G34" s="203" t="str">
        <f>VLOOKUP("CS2",G5:G30,1,FALSE)</f>
        <v>CS2</v>
      </c>
      <c r="H34" s="203" t="str">
        <f>VLOOKUP("CS2",H6:H30,1,FALSE)</f>
        <v>CS2</v>
      </c>
      <c r="I34" s="203" t="str">
        <f>VLOOKUP("CS2",I6:I30,1,FALSE)</f>
        <v>CS2</v>
      </c>
      <c r="J34" s="203" t="str">
        <f>VLOOKUP("CS2",J4:J30,1,FALSE)</f>
        <v>CS2</v>
      </c>
      <c r="K34" s="203" t="str">
        <f>VLOOKUP("CS2",K6:K30,1,FALSE)</f>
        <v>CS2</v>
      </c>
      <c r="L34" s="203" t="str">
        <f>VLOOKUP("CS2",L7:L30,1,FALSE)</f>
        <v>CS2</v>
      </c>
      <c r="M34" s="203" t="str">
        <f>VLOOKUP("CS2",M5:M30,1,FALSE)</f>
        <v>CS2</v>
      </c>
      <c r="N34" s="203" t="str">
        <f>VLOOKUP("CS2",N5:N30,1,FALSE)</f>
        <v>CS2</v>
      </c>
      <c r="O34" s="203" t="str">
        <f>VLOOKUP("CS2",O8:O30,1,FALSE)</f>
        <v>CS2</v>
      </c>
      <c r="P34" s="203" t="str">
        <f>VLOOKUP("CS2",P5:P30,1,FALSE)</f>
        <v>CS2</v>
      </c>
      <c r="Q34" s="203" t="str">
        <f>VLOOKUP("CS2",Q6:Q30,1,FALSE)</f>
        <v>CS2</v>
      </c>
      <c r="R34" s="203" t="str">
        <f>VLOOKUP("CS2",R5:R30,1,FALSE)</f>
        <v>CS2</v>
      </c>
      <c r="S34" s="203" t="str">
        <f>VLOOKUP("CS2",S5:S30,1,FALSE)</f>
        <v>CS2</v>
      </c>
      <c r="T34" s="203" t="str">
        <f>VLOOKUP("CS2",T7:T30,1,FALSE)</f>
        <v>CS2</v>
      </c>
      <c r="U34" s="203" t="str">
        <f>VLOOKUP("CS2",U6:U30,1,FALSE)</f>
        <v>CS2</v>
      </c>
      <c r="V34" s="203" t="str">
        <f>VLOOKUP("CS2",V7:V30,1,FALSE)</f>
        <v>CS2</v>
      </c>
      <c r="W34" s="203" t="str">
        <f>VLOOKUP("CS2",W5:W30,1,FALSE)</f>
        <v>CS2</v>
      </c>
      <c r="X34" s="203" t="str">
        <f>VLOOKUP("CS2",X5:X30,1,FALSE)</f>
        <v>CS2</v>
      </c>
      <c r="Y34" s="203" t="str">
        <f>VLOOKUP("CS2",Y5:Y30,1,FALSE)</f>
        <v>CS2</v>
      </c>
      <c r="Z34" s="203" t="str">
        <f>VLOOKUP("CS2",Z5:Z30,1,FALSE)</f>
        <v>CS2</v>
      </c>
      <c r="AA34" s="203" t="str">
        <f>VLOOKUP("CS2",AA6:AA30,1,FALSE)</f>
        <v>CS2</v>
      </c>
      <c r="AB34" s="203" t="str">
        <f>VLOOKUP("CS2",AB5:AB30,1,FALSE)</f>
        <v>CS2</v>
      </c>
      <c r="AC34" s="203" t="str">
        <f>VLOOKUP("CS2",AC6:AC30,1,FALSE)</f>
        <v>CS2</v>
      </c>
      <c r="AD34" s="203" t="str">
        <f>VLOOKUP("CS2",AD6:AD30,1,FALSE)</f>
        <v>CS2</v>
      </c>
      <c r="AE34" s="203" t="str">
        <f>VLOOKUP("CS2",AE6:AE30,1,FALSE)</f>
        <v>CS2</v>
      </c>
      <c r="AF34" s="203" t="str">
        <f>VLOOKUP("CS2",AF5:AF30,1,FALSE)</f>
        <v>CS2</v>
      </c>
      <c r="AG34" s="203" t="str">
        <f>VLOOKUP("CS2",AG5:AG30,1,FALSE)</f>
        <v>CS2</v>
      </c>
      <c r="AH34" s="157"/>
      <c r="AI34" s="158"/>
      <c r="AJ34" s="157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60"/>
    </row>
    <row r="35" ht="19.5" customHeight="1" spans="1:68">
      <c r="A35" s="19"/>
      <c r="B35" s="206" t="s">
        <v>50</v>
      </c>
      <c r="C35" s="203" t="str">
        <f>VLOOKUP("SB1",C6:C30,1,FALSE)</f>
        <v>SB1</v>
      </c>
      <c r="D35" s="203" t="str">
        <f>VLOOKUP("SB1",D5:D30,1,FALSE)</f>
        <v>SB1</v>
      </c>
      <c r="E35" s="203" t="str">
        <f>VLOOKUP("SB1",E7:E30,1,FALSE)</f>
        <v>SB1</v>
      </c>
      <c r="F35" s="203" t="str">
        <f>VLOOKUP("SB1",F7:F30,1,FALSE)</f>
        <v>SB1</v>
      </c>
      <c r="G35" s="203" t="e">
        <f>VLOOKUP("SB1",G5:G30,1,FALSE)</f>
        <v>#N/A</v>
      </c>
      <c r="H35" s="203" t="str">
        <f>VLOOKUP("SB1",H6:H30,1,FALSE)</f>
        <v>SB1</v>
      </c>
      <c r="I35" s="203" t="str">
        <f>VLOOKUP("SB1",I6:I30,1,FALSE)</f>
        <v>SB1</v>
      </c>
      <c r="J35" s="203" t="e">
        <f>VLOOKUP("SB1",J4:J30,1,FALSE)</f>
        <v>#N/A</v>
      </c>
      <c r="K35" s="203" t="e">
        <f>VLOOKUP("SB1",K6:K30,1,FALSE)</f>
        <v>#N/A</v>
      </c>
      <c r="L35" s="203" t="e">
        <f>VLOOKUP("SB1",L7:L30,1,FALSE)</f>
        <v>#N/A</v>
      </c>
      <c r="M35" s="203" t="e">
        <f>VLOOKUP("SB1",M5:M30,1,FALSE)</f>
        <v>#N/A</v>
      </c>
      <c r="N35" s="203" t="e">
        <f>VLOOKUP("SB1",N5:N30,1,FALSE)</f>
        <v>#N/A</v>
      </c>
      <c r="O35" s="203" t="e">
        <f>VLOOKUP("SB1",O5:O30,1,FALSE)</f>
        <v>#N/A</v>
      </c>
      <c r="P35" s="203" t="e">
        <f>VLOOKUP("SB1",P5:P30,1,FALSE)</f>
        <v>#N/A</v>
      </c>
      <c r="Q35" s="203" t="e">
        <f>VLOOKUP("SB1",Q6:Q30,1,FALSE)</f>
        <v>#N/A</v>
      </c>
      <c r="R35" s="203" t="e">
        <f>VLOOKUP("SB1",R5:R30,1,FALSE)</f>
        <v>#N/A</v>
      </c>
      <c r="S35" s="203" t="e">
        <f>VLOOKUP("SB1",S6:S30,1,FALSE)</f>
        <v>#N/A</v>
      </c>
      <c r="T35" s="203" t="e">
        <f>VLOOKUP("SB1",T5:T30,1,FALSE)</f>
        <v>#N/A</v>
      </c>
      <c r="U35" s="203" t="e">
        <f>VLOOKUP("SB1",U6:U30,1,FALSE)</f>
        <v>#N/A</v>
      </c>
      <c r="V35" s="203" t="e">
        <f>VLOOKUP("SB1",V7:V30,1,FALSE)</f>
        <v>#N/A</v>
      </c>
      <c r="W35" s="203" t="e">
        <f>VLOOKUP("SB1",W5:W30,1,FALSE)</f>
        <v>#N/A</v>
      </c>
      <c r="X35" s="203" t="e">
        <f>VLOOKUP("SB1",X5:X30,1,FALSE)</f>
        <v>#N/A</v>
      </c>
      <c r="Y35" s="203" t="e">
        <f>VLOOKUP("SB1",Y5:Y30,1,FALSE)</f>
        <v>#N/A</v>
      </c>
      <c r="Z35" s="203" t="e">
        <f>VLOOKUP("SB1",Z5:Z30,1,FALSE)</f>
        <v>#N/A</v>
      </c>
      <c r="AA35" s="203" t="e">
        <f>VLOOKUP("SB1",AA6:AA30,1,FALSE)</f>
        <v>#N/A</v>
      </c>
      <c r="AB35" s="203" t="e">
        <f>VLOOKUP("SB1",AB5:AB30,1,FALSE)</f>
        <v>#N/A</v>
      </c>
      <c r="AC35" s="203" t="e">
        <f>VLOOKUP("SB1",AC6:AC30,1,FALSE)</f>
        <v>#N/A</v>
      </c>
      <c r="AD35" s="203" t="e">
        <f>VLOOKUP("SB1",AD6:AD30,1,FALSE)</f>
        <v>#N/A</v>
      </c>
      <c r="AE35" s="203" t="e">
        <f>VLOOKUP("SB1",AE6:AE30,1,FALSE)</f>
        <v>#N/A</v>
      </c>
      <c r="AF35" s="203" t="e">
        <f>VLOOKUP("SB1",AF5:AF30,1,FALSE)</f>
        <v>#N/A</v>
      </c>
      <c r="AG35" s="203" t="e">
        <f>VLOOKUP("SB1",AG5:AG30,1,FALSE)</f>
        <v>#N/A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/>
      <c r="B36" s="207" t="s">
        <v>56</v>
      </c>
      <c r="C36" s="203" t="str">
        <f>VLOOKUP("SB2",C6:C30,1,FALSE)</f>
        <v>SB2</v>
      </c>
      <c r="D36" s="203" t="e">
        <f>VLOOKUP("SB2",D5:D30,1,FALSE)</f>
        <v>#N/A</v>
      </c>
      <c r="E36" s="203" t="e">
        <f>VLOOKUP("SB2",E7:E30,1,FALSE)</f>
        <v>#N/A</v>
      </c>
      <c r="F36" s="203" t="str">
        <f>VLOOKUP("SB2",F7:F30,1,FALSE)</f>
        <v>SB2</v>
      </c>
      <c r="G36" s="203" t="str">
        <f>VLOOKUP("SB2",G7:G30,1,FALSE)</f>
        <v>SB2</v>
      </c>
      <c r="H36" s="203" t="e">
        <f>VLOOKUP("SB2",H5:H30,1,FALSE)</f>
        <v>#N/A</v>
      </c>
      <c r="I36" s="203" t="str">
        <f>VLOOKUP("SB2",I6:I30,1,FALSE)</f>
        <v>SB2</v>
      </c>
      <c r="J36" s="203" t="str">
        <f>VLOOKUP("SB2",J4:J30,1,FALSE)</f>
        <v>SB2</v>
      </c>
      <c r="K36" s="203" t="e">
        <f>VLOOKUP("SB2",K6:K30,1,FALSE)</f>
        <v>#N/A</v>
      </c>
      <c r="L36" s="203" t="e">
        <f>VLOOKUP("SB2",L7:L30,1,FALSE)</f>
        <v>#N/A</v>
      </c>
      <c r="M36" s="203" t="str">
        <f>VLOOKUP("SB2",M5:M30,1,FALSE)</f>
        <v>SB2</v>
      </c>
      <c r="N36" s="203" t="str">
        <f>VLOOKUP("SB2",N6:N30,1,FALSE)</f>
        <v>SB2</v>
      </c>
      <c r="O36" s="203" t="str">
        <f>VLOOKUP("SB2",O5:O30,1,FALSE)</f>
        <v>SB2</v>
      </c>
      <c r="P36" s="203" t="str">
        <f>VLOOKUP("SB2",P5:P30,1,FALSE)</f>
        <v>SB2</v>
      </c>
      <c r="Q36" s="203" t="str">
        <f>VLOOKUP("SB2",Q6:Q30,1,FALSE)</f>
        <v>SB2</v>
      </c>
      <c r="R36" s="203" t="e">
        <f>VLOOKUP("SB2",R5:R30,1,FALSE)</f>
        <v>#N/A</v>
      </c>
      <c r="S36" s="203" t="e">
        <f>VLOOKUP("SB2",S6:S30,1,FALSE)</f>
        <v>#N/A</v>
      </c>
      <c r="T36" s="203" t="str">
        <f>VLOOKUP("SB2",T7:T30,1,FALSE)</f>
        <v>SB2</v>
      </c>
      <c r="U36" s="203" t="str">
        <f>VLOOKUP("SB2",U6:U30,1,FALSE)</f>
        <v>SB2</v>
      </c>
      <c r="V36" s="203" t="str">
        <f>VLOOKUP("SB2",V7:V30,1,FALSE)</f>
        <v>SB2</v>
      </c>
      <c r="W36" s="203" t="str">
        <f>VLOOKUP("SB2",W5:W30,1,FALSE)</f>
        <v>SB2</v>
      </c>
      <c r="X36" s="203" t="str">
        <f>VLOOKUP("SB2",X5:X30,1,FALSE)</f>
        <v>SB2</v>
      </c>
      <c r="Y36" s="203" t="e">
        <f>VLOOKUP("SB2",Y5:Y30,1,FALSE)</f>
        <v>#N/A</v>
      </c>
      <c r="Z36" s="203" t="e">
        <f>VLOOKUP("SB2",Z5:Z30,1,FALSE)</f>
        <v>#N/A</v>
      </c>
      <c r="AA36" s="203" t="str">
        <f>VLOOKUP("SB2",AA6:AA30,1,FALSE)</f>
        <v>SB2</v>
      </c>
      <c r="AB36" s="203" t="str">
        <f>VLOOKUP("SB2",AB6:AB30,1,FALSE)</f>
        <v>SB2</v>
      </c>
      <c r="AC36" s="203" t="str">
        <f>VLOOKUP("SB2",AC6:AC30,1,FALSE)</f>
        <v>SB2</v>
      </c>
      <c r="AD36" s="203" t="str">
        <f>VLOOKUP("SB2",AD6:AD30,1,FALSE)</f>
        <v>SB2</v>
      </c>
      <c r="AE36" s="203" t="e">
        <f>VLOOKUP("SB2",AE6:AE30,1,FALSE)</f>
        <v>#N/A</v>
      </c>
      <c r="AF36" s="203" t="e">
        <f>VLOOKUP("SB2",AF5:AF30,1,FALSE)</f>
        <v>#N/A</v>
      </c>
      <c r="AG36" s="203" t="e">
        <f>VLOOKUP("SB2",AG5:AG30,1,FALSE)</f>
        <v>#N/A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8" t="s">
        <v>62</v>
      </c>
      <c r="C37" s="203" t="str">
        <f>VLOOKUP("AE",C6:C30,1,FALSE)</f>
        <v>AE</v>
      </c>
      <c r="D37" s="203" t="str">
        <f>VLOOKUP("AE",D5:D30,1,FALSE)</f>
        <v>AE</v>
      </c>
      <c r="E37" s="203" t="str">
        <f>VLOOKUP("AE",E6:E30,1,FALSE)</f>
        <v>AE</v>
      </c>
      <c r="F37" s="203" t="str">
        <f>VLOOKUP("AE",F7:F30,1,FALSE)</f>
        <v>AE</v>
      </c>
      <c r="G37" s="203" t="str">
        <f>VLOOKUP("AE",G7:G30,1,FALSE)</f>
        <v>AE</v>
      </c>
      <c r="H37" s="203" t="str">
        <f>VLOOKUP("AE",H5:H30,1,FALSE)</f>
        <v>AE</v>
      </c>
      <c r="I37" s="203" t="str">
        <f>VLOOKUP("AE",I6:I30,1,FALSE)</f>
        <v>AE</v>
      </c>
      <c r="J37" s="203" t="str">
        <f>VLOOKUP("AE",J4:J30,1,FALSE)</f>
        <v>AE</v>
      </c>
      <c r="K37" s="203" t="str">
        <f>VLOOKUP("AE",K5:K30,1,FALSE)</f>
        <v>AE</v>
      </c>
      <c r="L37" s="203" t="str">
        <f>VLOOKUP("AE",L6:L30,1,FALSE)</f>
        <v>AE</v>
      </c>
      <c r="M37" s="203" t="str">
        <f>VLOOKUP("AE",M5:M30,1,FALSE)</f>
        <v>AE</v>
      </c>
      <c r="N37" s="203" t="str">
        <f>VLOOKUP("AE",N5:N30,1,FALSE)</f>
        <v>AE</v>
      </c>
      <c r="O37" s="203" t="str">
        <f>VLOOKUP("AE",O5:O30,1,FALSE)</f>
        <v>AE</v>
      </c>
      <c r="P37" s="203" t="str">
        <f>VLOOKUP("AE",P5:P30,1,FALSE)</f>
        <v>AE</v>
      </c>
      <c r="Q37" s="203" t="str">
        <f>VLOOKUP("AE",Q6:Q30,1,FALSE)</f>
        <v>AE</v>
      </c>
      <c r="R37" s="203" t="str">
        <f>VLOOKUP("AE",R5:R30,1,FALSE)</f>
        <v>AE</v>
      </c>
      <c r="S37" s="203" t="str">
        <f>VLOOKUP("AE",S6:S30,1,FALSE)</f>
        <v>AE</v>
      </c>
      <c r="T37" s="203" t="str">
        <f>VLOOKUP("AE",T7:T30,1,FALSE)</f>
        <v>AE</v>
      </c>
      <c r="U37" s="203" t="str">
        <f>VLOOKUP("AE",U8:U30,1,FALSE)</f>
        <v>AE</v>
      </c>
      <c r="V37" s="203" t="str">
        <f>VLOOKUP("AE",V7:V30,1,FALSE)</f>
        <v>AE</v>
      </c>
      <c r="W37" s="203" t="str">
        <f>VLOOKUP("AE",W5:W30,1,FALSE)</f>
        <v>AE</v>
      </c>
      <c r="X37" s="203" t="str">
        <f>VLOOKUP("AE",X5:X30,1,FALSE)</f>
        <v>AE</v>
      </c>
      <c r="Y37" s="203" t="str">
        <f>VLOOKUP("AE",Y5:Y30,1,FALSE)</f>
        <v>AE</v>
      </c>
      <c r="Z37" s="203" t="str">
        <f>VLOOKUP("AE",Z5:Z30,1,FALSE)</f>
        <v>AE</v>
      </c>
      <c r="AA37" s="203" t="str">
        <f>VLOOKUP("AE",AA6:AA30,1,FALSE)</f>
        <v>AE</v>
      </c>
      <c r="AB37" s="203" t="str">
        <f>VLOOKUP("AE",AB6:AB30,1,FALSE)</f>
        <v>AE</v>
      </c>
      <c r="AC37" s="203" t="str">
        <f>VLOOKUP("AE",AC6:AC30,1,FALSE)</f>
        <v>AE</v>
      </c>
      <c r="AD37" s="203" t="str">
        <f>VLOOKUP("AE",AD6:AD30,1,FALSE)</f>
        <v>AE</v>
      </c>
      <c r="AE37" s="203" t="str">
        <f>VLOOKUP("AE",AE5:AE30,1,FALSE)</f>
        <v>AE</v>
      </c>
      <c r="AF37" s="203" t="str">
        <f>VLOOKUP("AE",AF5:AF30,1,FALSE)</f>
        <v>AE</v>
      </c>
      <c r="AG37" s="203" t="str">
        <f>VLOOKUP("AE",AG5:AG30,1,FALSE)</f>
        <v>AE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</sheetData>
  <mergeCells count="1">
    <mergeCell ref="C1:S1"/>
  </mergeCells>
  <conditionalFormatting sqref="A16">
    <cfRule type="expression" dxfId="135" priority="1">
      <formula>WEEKDAY(U$3,2)&gt;5</formula>
    </cfRule>
  </conditionalFormatting>
  <conditionalFormatting sqref="S2:X30 Z2:Z30 C3:R30 Y3:Y30 AA3:AG30 AO10">
    <cfRule type="expression" dxfId="135" priority="38">
      <formula>WEEKDAY(S$3,2)&gt;5</formula>
    </cfRule>
  </conditionalFormatting>
  <conditionalFormatting sqref="J4:J37 AA4:AA37 C5:I37 K5:Z37 AB5:AG37 AO10 A16">
    <cfRule type="cellIs" dxfId="136" priority="23" operator="equal">
      <formula>"B"</formula>
    </cfRule>
    <cfRule type="cellIs" dxfId="136" priority="24" operator="equal">
      <formula>"AL"</formula>
    </cfRule>
    <cfRule type="cellIs" dxfId="137" priority="25" operator="equal">
      <formula>"DM"</formula>
    </cfRule>
    <cfRule type="cellIs" dxfId="138" priority="26" operator="equal">
      <formula>"CS1"</formula>
    </cfRule>
    <cfRule type="cellIs" dxfId="139" priority="27" operator="equal">
      <formula>"CS2"</formula>
    </cfRule>
    <cfRule type="cellIs" dxfId="140" priority="28" operator="equal">
      <formula>"SB1"</formula>
    </cfRule>
    <cfRule type="cellIs" dxfId="141" priority="29" operator="equal">
      <formula>"SB2"</formula>
    </cfRule>
    <cfRule type="cellIs" dxfId="142" priority="30" operator="equal">
      <formula>"AE"</formula>
    </cfRule>
  </conditionalFormatting>
  <conditionalFormatting sqref="J4:J30 AA4:AA30 C5:I30 K5:Z30 AB5:AG30 AO10 A16">
    <cfRule type="cellIs" dxfId="136" priority="32" operator="equal">
      <formula>"DB"</formula>
    </cfRule>
    <cfRule type="containsText" dxfId="143" priority="33" operator="between" text="$AM">
      <formula>NOT(ISERROR(SEARCH("$AM",A4)))</formula>
    </cfRule>
    <cfRule type="containsText" dxfId="144" priority="34" operator="between" text="$PM">
      <formula>NOT(ISERROR(SEARCH("$PM",A4)))</formula>
    </cfRule>
    <cfRule type="containsText" dxfId="145" priority="35" operator="between" text="$L">
      <formula>NOT(ISERROR(SEARCH("$L",A4)))</formula>
    </cfRule>
    <cfRule type="containsText" dxfId="146" priority="36" operator="between" text="$BTP">
      <formula>NOT(ISERROR(SEARCH("$BTP",A4)))</formula>
    </cfRule>
    <cfRule type="containsText" dxfId="147" priority="37" operator="between" text="$M">
      <formula>NOT(ISERROR(SEARCH("$M",A4)))</formula>
    </cfRule>
    <cfRule type="containsText" dxfId="148" priority="39" operator="between" text="$N">
      <formula>NOT(ISERROR(SEARCH("$N",A4)))</formula>
    </cfRule>
    <cfRule type="containsText" dxfId="149" priority="40" operator="between" text="$FC">
      <formula>NOT(ISERROR(SEARCH("$FC",A4)))</formula>
    </cfRule>
    <cfRule type="containsText" dxfId="150" priority="41" operator="between" text="OAL">
      <formula>NOT(ISERROR(SEARCH("OAL",A4)))</formula>
    </cfRule>
    <cfRule type="containsText" dxfId="151" priority="42" operator="between" text="S+">
      <formula>NOT(ISERROR(SEARCH("S+",A4)))</formula>
    </cfRule>
    <cfRule type="containsText" dxfId="152" priority="43" operator="between" text="EX-D">
      <formula>NOT(ISERROR(SEARCH("EX-D",A4)))</formula>
    </cfRule>
  </conditionalFormatting>
  <conditionalFormatting sqref="J4:J28 C5:I28 K5:R28 S5:S29 T5:AG28 AO10 A16">
    <cfRule type="containsText" dxfId="153" priority="44" operator="between" text="VACC">
      <formula>NOT(ISERROR(SEARCH("VACC",A4)))</formula>
    </cfRule>
  </conditionalFormatting>
  <conditionalFormatting sqref="D5:E21 G5:G8 H5:I23 J5:J21 K5:K23 L5:L25 M5:M18 N5:P21 Q5:Q14 R5:R12 S5:S22 T5:T23 V5:V12 W5:W22 X5 Y5:Y22 Z5:Z24 AA5:AA19 AB5:AB8 AC5:AC21 AD5:AD24 AE5:AE8 AF5:AG5 U6:U22 C7:C21 F7:F8 X7:X24 AF8:AG8 F10:F21 G10:G13 AB10:AB22 AE10:AE28 AF10:AG10 AO10 AF12:AG12 R14:R16 V14:V24 G15:G21 AF15:AG16 Q16:Q23 R18:R22 AF18 M20:M21 AA21:AA22 AF21:AG21 E23:E25 M23 AC23:AC28 AF23:AF28 AG23:AG26 G24 O24 Y24 AB24:AB28 D25 I25:I28 K25 R25 T25:T28 G26:G28 H26 U26:U28 V26:W26 X26:AA28 AD26:AD28 D27:D28 J27:J28 L27:M28 P27:P28 R27:R28 C28 E28:F28 H28 K28 N28:O28 Q28 S28 V28:W28 AG28">
    <cfRule type="cellIs" dxfId="136" priority="2" operator="equal">
      <formula>"B"</formula>
    </cfRule>
    <cfRule type="cellIs" dxfId="136" priority="3" operator="equal">
      <formula>"AL"</formula>
    </cfRule>
    <cfRule type="cellIs" dxfId="137" priority="4" operator="equal">
      <formula>"DM"</formula>
    </cfRule>
    <cfRule type="cellIs" dxfId="138" priority="5" operator="equal">
      <formula>"CS1"</formula>
    </cfRule>
    <cfRule type="cellIs" dxfId="139" priority="6" operator="equal">
      <formula>"CS2"</formula>
    </cfRule>
    <cfRule type="cellIs" dxfId="140" priority="7" operator="equal">
      <formula>"SB1"</formula>
    </cfRule>
    <cfRule type="cellIs" dxfId="141" priority="8" operator="equal">
      <formula>"SB2"</formula>
    </cfRule>
    <cfRule type="cellIs" dxfId="142" priority="9" operator="equal">
      <formula>"AE"</formula>
    </cfRule>
    <cfRule type="containsText" dxfId="153" priority="10" operator="between" text="VACC">
      <formula>NOT(ISERROR(SEARCH("VACC",C5)))</formula>
    </cfRule>
    <cfRule type="cellIs" dxfId="136" priority="11" operator="equal">
      <formula>"DB"</formula>
    </cfRule>
    <cfRule type="containsText" dxfId="143" priority="12" operator="between" text="$AM">
      <formula>NOT(ISERROR(SEARCH("$AM",C5)))</formula>
    </cfRule>
    <cfRule type="containsText" dxfId="144" priority="13" operator="between" text="$PM">
      <formula>NOT(ISERROR(SEARCH("$PM",C5)))</formula>
    </cfRule>
    <cfRule type="containsText" dxfId="145" priority="14" operator="between" text="$L">
      <formula>NOT(ISERROR(SEARCH("$L",C5)))</formula>
    </cfRule>
    <cfRule type="containsText" dxfId="146" priority="15" operator="between" text="$BTP">
      <formula>NOT(ISERROR(SEARCH("$BTP",C5)))</formula>
    </cfRule>
    <cfRule type="containsText" dxfId="147" priority="16" operator="between" text="$M">
      <formula>NOT(ISERROR(SEARCH("$M",C5)))</formula>
    </cfRule>
    <cfRule type="containsText" dxfId="148" priority="17" operator="between" text="$N">
      <formula>NOT(ISERROR(SEARCH("$N",C5)))</formula>
    </cfRule>
    <cfRule type="containsText" dxfId="149" priority="18" operator="between" text="$FC">
      <formula>NOT(ISERROR(SEARCH("$FC",C5)))</formula>
    </cfRule>
    <cfRule type="containsText" dxfId="150" priority="19" operator="between" text="OAL">
      <formula>NOT(ISERROR(SEARCH("OAL",C5)))</formula>
    </cfRule>
    <cfRule type="containsText" dxfId="151" priority="20" operator="between" text="S+">
      <formula>NOT(ISERROR(SEARCH("S+",C5)))</formula>
    </cfRule>
    <cfRule type="containsText" dxfId="152" priority="21" operator="between" text="EX-D">
      <formula>NOT(ISERROR(SEARCH("EX-D",C5)))</formula>
    </cfRule>
  </conditionalFormatting>
  <conditionalFormatting sqref="G5 H5:H6 J5 X5:Z5 AE5:AG5 C6 L6 V6 G7:G8 K7 M7:N9 Z7 AA7:AB8 AD7 AE7:AE8 I8:I12 Y8 AC8:AC9 AG8 E9 H9:H11 S9:S11 U9 D10 V10:W10 AA10:AB10 AD10 J11:J12 R11 T11 Z11 C12 E12 AA12:AA15 AB12:AB16 AC12:AG12 F13 H13:H14 M13 Z13:Z14 C14 I14 P14:P15 Q14 AC14 AD14:AD16 AE14:AE15 D15 L15 AF15:AG16 H16:H18 J16 Q16 T16 Z16:Z19 AC16 G17:G18 AA17 C18:E18 S18:T18 X18 AB18 AD18:AD19 AF18 F19 Y19 AC19:AC20 AE19:AE21 S20:S21 AB20:AB22 C21 G21 R21 Y21 AA21 AF21:AG21 H22 V22 Z23 AC23:AC28 AD23:AD24 G24 X24 AB24 AE24:AE28 AG24:AG26 C25:C26 D25:D28 AF25:AF28 J26:J28 K26:L26 U26 W26 Y26:AB28 AD26:AD28 F27:G28 M27:M28 P27:P28 X27:X28 C28 E28 H28:I28 K28:L28 N28:O28 Q28:W28 AG28">
    <cfRule type="expression" dxfId="135" priority="22">
      <formula>WEEKDAY(#REF!,2)&gt;5</formula>
    </cfRule>
  </conditionalFormatting>
  <conditionalFormatting sqref="BO5:BP30">
    <cfRule type="cellIs" dxfId="154" priority="31" operator="lessThan">
      <formula>1</formula>
    </cfRule>
  </conditionalFormatting>
  <dataValidations count="2">
    <dataValidation type="list" allowBlank="1" sqref="E5 G5:H5 J5:P5 R5:T5 V5:AG5 C6:E6 G6:I6 K6:P6 R6:S6 U6:W6 Y6:AG6 C7:U7 W7:AB7 AD7:AF7 C8:AG8 C9:F9 I9:K9 M9:W9 Y9 AA9 AC9 AF9:AG9 C10:D10 F10:I10 L10 N10:O10 R10:T10 V10:X10 Z10 AB10:AG10 AO10 C11:J11 M11 O11:Z11 AC11 AE11:AF11 C12 E12:AG12 C13:F13 H13 J13:M13 O13:Q13 T13:W13 Y13:AB13 AD13 AF13:AG13 C14:I14 K14 M14:Q14 S14 U14:Z14 AB14:AG14 C15:E15 H15:P15 R15:S15 U15:X15 AA15:AG15 A16 C16:X16 Z16:AA16 AD16:AG16 K17:L17 N17 P17:Q17 T17:AA17 AD17 AF17:AG17 K18:W18 Y18:Z18 C19:O19 Q19:Z19 C20:P20 R20:T20 V20:Z20 AB20:AC20 C21:E21 G21:P21 R21:AB21 AD21 C22:D22 G22:AE22 D23:E23 H23:O23 Q23:T23 W23:Z23 AB23:AC23 AE23:AG23 G24:K24 O24:AG24 G25:R25 T25 W25:X25 Z25:AA25 AC25 AE25:AG25 C26:F26 H26:AG26 C27:I27 K27:AG27 C28:AG28 C29:R29 T29:W29 Y29:AG29 C30:AG30 AF20:AG21 C17:I18 C24:E25 AB18:AG19" showDropDown="1">
      <formula1>'Setting key Duty'!$B$7:$B$56</formula1>
    </dataValidation>
    <dataValidation type="list" allowBlank="1" sqref="C31:AG37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41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>
        <v>70</v>
      </c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 t="s">
        <v>548</v>
      </c>
      <c r="D2" s="132"/>
      <c r="E2" s="131"/>
      <c r="F2" s="133" t="s">
        <v>725</v>
      </c>
      <c r="G2" s="131" t="s">
        <v>662</v>
      </c>
      <c r="H2" s="131"/>
      <c r="I2" s="131"/>
      <c r="J2" s="131" t="s">
        <v>724</v>
      </c>
      <c r="K2" s="131" t="s">
        <v>659</v>
      </c>
      <c r="L2" s="131" t="s">
        <v>371</v>
      </c>
      <c r="M2" s="131" t="s">
        <v>1098</v>
      </c>
      <c r="N2" s="131" t="s">
        <v>944</v>
      </c>
      <c r="O2" s="131"/>
      <c r="P2" s="131"/>
      <c r="Q2" s="131"/>
      <c r="R2" s="134" t="s">
        <v>763</v>
      </c>
      <c r="S2" s="131"/>
      <c r="T2" s="131"/>
      <c r="U2" s="131" t="s">
        <v>1099</v>
      </c>
      <c r="V2" s="131"/>
      <c r="W2" s="131"/>
      <c r="X2" s="131"/>
      <c r="Y2" s="131"/>
      <c r="Z2" s="131"/>
      <c r="AA2" s="132"/>
      <c r="AB2" s="131"/>
      <c r="AC2" s="131"/>
      <c r="AD2" s="131"/>
      <c r="AE2" s="131"/>
      <c r="AF2" s="131"/>
      <c r="AG2" s="131" t="s">
        <v>435</v>
      </c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45383</v>
      </c>
      <c r="D3" s="140">
        <f>C3+1</f>
        <v>45384</v>
      </c>
      <c r="E3" s="140">
        <f>D3+1</f>
        <v>45385</v>
      </c>
      <c r="F3" s="140">
        <f>E3+1</f>
        <v>45386</v>
      </c>
      <c r="G3" s="140">
        <f>F3+1</f>
        <v>45387</v>
      </c>
      <c r="H3" s="140">
        <f>G3+1</f>
        <v>45388</v>
      </c>
      <c r="I3" s="140">
        <f>H3+1</f>
        <v>45389</v>
      </c>
      <c r="J3" s="140">
        <f>I3+1</f>
        <v>45390</v>
      </c>
      <c r="K3" s="140">
        <f>J3+1</f>
        <v>45391</v>
      </c>
      <c r="L3" s="140">
        <f>K3+1</f>
        <v>45392</v>
      </c>
      <c r="M3" s="140">
        <f>L3+1</f>
        <v>45393</v>
      </c>
      <c r="N3" s="140">
        <f>M3+1</f>
        <v>45394</v>
      </c>
      <c r="O3" s="140">
        <f>N3+1</f>
        <v>45395</v>
      </c>
      <c r="P3" s="140">
        <f>O3+1</f>
        <v>45396</v>
      </c>
      <c r="Q3" s="140">
        <f>P3+1</f>
        <v>45397</v>
      </c>
      <c r="R3" s="140">
        <f>Q3+1</f>
        <v>45398</v>
      </c>
      <c r="S3" s="140">
        <f>R3+1</f>
        <v>45399</v>
      </c>
      <c r="T3" s="140">
        <f>S3+1</f>
        <v>45400</v>
      </c>
      <c r="U3" s="140">
        <f>T3+1</f>
        <v>45401</v>
      </c>
      <c r="V3" s="140">
        <f>U3+1</f>
        <v>45402</v>
      </c>
      <c r="W3" s="140">
        <f>V3+1</f>
        <v>45403</v>
      </c>
      <c r="X3" s="140">
        <f>W3+1</f>
        <v>45404</v>
      </c>
      <c r="Y3" s="140">
        <f>X3+1</f>
        <v>45405</v>
      </c>
      <c r="Z3" s="140">
        <f>Y3+1</f>
        <v>45406</v>
      </c>
      <c r="AA3" s="140">
        <f>Z3+1</f>
        <v>45407</v>
      </c>
      <c r="AB3" s="140">
        <f>AA3+1</f>
        <v>45408</v>
      </c>
      <c r="AC3" s="140">
        <f>AB3+1</f>
        <v>45409</v>
      </c>
      <c r="AD3" s="140">
        <f>AC3+1</f>
        <v>45410</v>
      </c>
      <c r="AE3" s="140">
        <f>AD3+1</f>
        <v>45411</v>
      </c>
      <c r="AF3" s="140">
        <f>AE3+1</f>
        <v>45412</v>
      </c>
      <c r="AG3" s="140">
        <f>AF3+1</f>
        <v>45413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Mon</v>
      </c>
      <c r="D4" s="147" t="str">
        <f>TEXT(D3,"ddd")</f>
        <v>Tue</v>
      </c>
      <c r="E4" s="147" t="str">
        <f>TEXT(E3,"ddd")</f>
        <v>Wed</v>
      </c>
      <c r="F4" s="147" t="str">
        <f>TEXT(F3,"ddd")</f>
        <v>Thu</v>
      </c>
      <c r="G4" s="147" t="str">
        <f>TEXT(G3,"ddd")</f>
        <v>Fri</v>
      </c>
      <c r="H4" s="147" t="str">
        <f>TEXT(H3,"ddd")</f>
        <v>Sat</v>
      </c>
      <c r="I4" s="147" t="str">
        <f>TEXT(I3,"ddd")</f>
        <v>Sun</v>
      </c>
      <c r="J4" s="147" t="str">
        <f>TEXT(J3,"ddd")</f>
        <v>Mon</v>
      </c>
      <c r="K4" s="147" t="str">
        <f>TEXT(K3,"ddd")</f>
        <v>Tue</v>
      </c>
      <c r="L4" s="147" t="str">
        <f>TEXT(L3,"ddd")</f>
        <v>Wed</v>
      </c>
      <c r="M4" s="147" t="str">
        <f>TEXT(M3,"ddd")</f>
        <v>Thu</v>
      </c>
      <c r="N4" s="147" t="str">
        <f>TEXT(N3,"ddd")</f>
        <v>Fri</v>
      </c>
      <c r="O4" s="147" t="str">
        <f>TEXT(O3,"ddd")</f>
        <v>Sat</v>
      </c>
      <c r="P4" s="147" t="str">
        <f>TEXT(P3,"ddd")</f>
        <v>Sun</v>
      </c>
      <c r="Q4" s="147" t="str">
        <f>TEXT(Q3,"ddd")</f>
        <v>Mon</v>
      </c>
      <c r="R4" s="147" t="str">
        <f>TEXT(R3,"ddd")</f>
        <v>Tue</v>
      </c>
      <c r="S4" s="147" t="str">
        <f>TEXT(S3,"ddd")</f>
        <v>Wed</v>
      </c>
      <c r="T4" s="147" t="str">
        <f>TEXT(T3,"ddd")</f>
        <v>Thu</v>
      </c>
      <c r="U4" s="147" t="str">
        <f>TEXT(U3,"ddd")</f>
        <v>Fri</v>
      </c>
      <c r="V4" s="147" t="str">
        <f>TEXT(V3,"ddd")</f>
        <v>Sat</v>
      </c>
      <c r="W4" s="147" t="str">
        <f>TEXT(W3,"ddd")</f>
        <v>Sun</v>
      </c>
      <c r="X4" s="147" t="str">
        <f>TEXT(X3,"ddd")</f>
        <v>Mon</v>
      </c>
      <c r="Y4" s="147" t="str">
        <f>TEXT(Y3,"ddd")</f>
        <v>Tue</v>
      </c>
      <c r="Z4" s="147" t="str">
        <f>TEXT(Z3,"ddd")</f>
        <v>Wed</v>
      </c>
      <c r="AA4" s="147" t="str">
        <f>TEXT(AA3,"ddd")</f>
        <v>Thu</v>
      </c>
      <c r="AB4" s="147" t="str">
        <f>TEXT(AB3,"ddd")</f>
        <v>Fri</v>
      </c>
      <c r="AC4" s="147" t="str">
        <f>TEXT(AC3,"ddd")</f>
        <v>Sat</v>
      </c>
      <c r="AD4" s="147" t="str">
        <f>TEXT(AD3,"ddd")</f>
        <v>Sun</v>
      </c>
      <c r="AE4" s="147" t="str">
        <f>TEXT(AE3,"ddd")</f>
        <v>Mon</v>
      </c>
      <c r="AF4" s="147" t="str">
        <f>TEXT(AF3,"ddd")</f>
        <v>Tue</v>
      </c>
      <c r="AG4" s="147" t="str">
        <f>TEXT(AG3,"ddd")</f>
        <v>Wed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 t="s">
        <v>1027</v>
      </c>
      <c r="B5" s="96" t="s">
        <v>972</v>
      </c>
      <c r="C5" s="155" t="s">
        <v>44</v>
      </c>
      <c r="D5" s="20"/>
      <c r="E5" s="155" t="s">
        <v>50</v>
      </c>
      <c r="F5" s="20"/>
      <c r="G5" s="155"/>
      <c r="H5" s="155" t="s">
        <v>48</v>
      </c>
      <c r="I5" s="20"/>
      <c r="J5" s="155" t="s">
        <v>44</v>
      </c>
      <c r="K5" s="155"/>
      <c r="L5" s="155"/>
      <c r="M5" s="155"/>
      <c r="N5" s="155" t="s">
        <v>44</v>
      </c>
      <c r="O5" s="155"/>
      <c r="P5" s="155"/>
      <c r="Q5" s="155" t="s">
        <v>45</v>
      </c>
      <c r="R5" s="155"/>
      <c r="S5" s="155" t="s">
        <v>57</v>
      </c>
      <c r="T5" s="186" t="s">
        <v>50</v>
      </c>
      <c r="U5" s="605" t="s">
        <v>944</v>
      </c>
      <c r="V5" s="155" t="s">
        <v>48</v>
      </c>
      <c r="X5" s="155"/>
      <c r="Y5" s="155"/>
      <c r="Z5" s="155" t="s">
        <v>48</v>
      </c>
      <c r="AA5" s="155"/>
      <c r="AB5" s="155" t="s">
        <v>44</v>
      </c>
      <c r="AC5" s="155"/>
      <c r="AD5" s="155"/>
      <c r="AE5" s="155" t="s">
        <v>44</v>
      </c>
      <c r="AF5" s="155"/>
      <c r="AG5" s="155"/>
      <c r="AH5" s="157">
        <f>COUNTIF($C5:$AE5,AH$4)</f>
        <v>3</v>
      </c>
      <c r="AI5" s="158">
        <f>COUNTIF($C5:$AE5,AI$4)</f>
        <v>5</v>
      </c>
      <c r="AJ5" s="157">
        <f>COUNTIF($C5:$AE5,AJ$4)</f>
        <v>1</v>
      </c>
      <c r="AK5" s="159">
        <f>COUNTIF($C5:$AE5,AK$4)</f>
        <v>2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11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14" t="s">
        <v>728</v>
      </c>
      <c r="C6" s="155"/>
      <c r="D6" s="155" t="s">
        <v>45</v>
      </c>
      <c r="E6" s="155"/>
      <c r="G6" s="155" t="s">
        <v>44</v>
      </c>
      <c r="H6" s="155"/>
      <c r="I6" s="155"/>
      <c r="J6" s="20"/>
      <c r="K6" s="20"/>
      <c r="L6" s="155" t="s">
        <v>44</v>
      </c>
      <c r="M6" s="20"/>
      <c r="N6" s="155" t="s">
        <v>45</v>
      </c>
      <c r="O6" s="155"/>
      <c r="P6" s="155"/>
      <c r="Q6" s="155" t="s">
        <v>50</v>
      </c>
      <c r="R6" s="155"/>
      <c r="S6" s="20"/>
      <c r="T6" s="20"/>
      <c r="U6" s="155" t="s">
        <v>44</v>
      </c>
      <c r="V6" s="155"/>
      <c r="W6" s="155"/>
      <c r="X6" s="20"/>
      <c r="Y6" s="155"/>
      <c r="Z6" s="155"/>
      <c r="AA6" s="155" t="s">
        <v>50</v>
      </c>
      <c r="AB6" s="155"/>
      <c r="AD6" s="155" t="s">
        <v>50</v>
      </c>
      <c r="AE6" s="155"/>
      <c r="AF6" s="155" t="s">
        <v>45</v>
      </c>
      <c r="AG6" s="155"/>
      <c r="AH6" s="157">
        <f>COUNTIF($C6:$AD6,AH$4)</f>
        <v>0</v>
      </c>
      <c r="AI6" s="158">
        <f>COUNTIF($C6:$AD6,AI$4)</f>
        <v>3</v>
      </c>
      <c r="AJ6" s="157">
        <f>COUNTIF($C6:$AD6,AJ$4)</f>
        <v>2</v>
      </c>
      <c r="AK6" s="159">
        <f>COUNTIF($C6:$AD6,AK$4)</f>
        <v>3</v>
      </c>
      <c r="AL6" s="159">
        <f>COUNTIF($C6:$AD6,AL$4)</f>
        <v>0</v>
      </c>
      <c r="AM6" s="159">
        <f>COUNTIF($C6:$AD6,AM$4)</f>
        <v>0</v>
      </c>
      <c r="AN6" s="159">
        <f>COUNTIF($C6:$AD6,AN$4)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8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COUNTIF(C6:AD6,"*BRT*")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COUNTIF($C6:$AD6,BM$4)</f>
        <v>0</v>
      </c>
      <c r="BN6" s="159">
        <f>COUNTIF($C6:$AD6,BN$4)</f>
        <v>0</v>
      </c>
      <c r="BO6" s="159">
        <f>COUNTIF($C6:$AD6,BO$4)</f>
        <v>0</v>
      </c>
      <c r="BP6" s="160"/>
    </row>
    <row r="7" ht="19.5" customHeight="1" spans="1:68">
      <c r="A7" s="19"/>
      <c r="B7" s="101" t="s">
        <v>1100</v>
      </c>
      <c r="C7" s="155" t="s">
        <v>56</v>
      </c>
      <c r="E7" s="155" t="s">
        <v>1082</v>
      </c>
      <c r="F7" s="155" t="s">
        <v>62</v>
      </c>
      <c r="G7" s="155"/>
      <c r="H7" s="155" t="s">
        <v>62</v>
      </c>
      <c r="I7" s="155"/>
      <c r="J7" s="155"/>
      <c r="K7" s="155" t="s">
        <v>681</v>
      </c>
      <c r="L7" s="155"/>
      <c r="M7" s="155"/>
      <c r="N7" s="605" t="s">
        <v>944</v>
      </c>
      <c r="O7" s="155" t="s">
        <v>62</v>
      </c>
      <c r="P7" s="155"/>
      <c r="Q7" s="155"/>
      <c r="R7" s="155" t="s">
        <v>1101</v>
      </c>
      <c r="S7" s="155"/>
      <c r="T7" s="155"/>
      <c r="U7" s="155" t="s">
        <v>1088</v>
      </c>
      <c r="V7" s="155" t="s">
        <v>62</v>
      </c>
      <c r="W7" s="155"/>
      <c r="X7" s="155" t="s">
        <v>50</v>
      </c>
      <c r="Y7" s="155"/>
      <c r="Z7" s="20"/>
      <c r="AA7" s="155" t="s">
        <v>120</v>
      </c>
      <c r="AB7" s="155" t="s">
        <v>1102</v>
      </c>
      <c r="AC7" s="155"/>
      <c r="AD7" s="155"/>
      <c r="AE7" s="155" t="s">
        <v>784</v>
      </c>
      <c r="AF7" s="155" t="s">
        <v>1103</v>
      </c>
      <c r="AG7" s="155"/>
      <c r="AH7" s="157">
        <f>COUNTIF($C7:$AE7,AH$4)</f>
        <v>0</v>
      </c>
      <c r="AI7" s="158">
        <f>COUNTIF($C7:$AE7,AI$4)</f>
        <v>0</v>
      </c>
      <c r="AJ7" s="157">
        <f>COUNTIF($C7:$AE7,AJ$4)</f>
        <v>0</v>
      </c>
      <c r="AK7" s="159">
        <f>COUNTIF($C7:$AE7,AK$4)</f>
        <v>1</v>
      </c>
      <c r="AL7" s="159">
        <f>COUNTIF($C7:$AE7,AL$4)</f>
        <v>1</v>
      </c>
      <c r="AM7" s="159">
        <f>COUNTIF($C7:$AE7,AM$4)</f>
        <v>4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5</v>
      </c>
      <c r="AV7" s="104" t="e">
        <f>AT7+AX7</f>
        <v>#VALUE!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1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COUNTIF(AF7:AH7,"*$PM*")</f>
        <v>1</v>
      </c>
      <c r="BH7" s="159">
        <f>BG7*('Setting key Duty'!$I$9)</f>
        <v>0.125</v>
      </c>
      <c r="BI7" s="159">
        <f>COUNTIF(A7:AH7,"*$AM*")</f>
        <v>5</v>
      </c>
      <c r="BJ7" s="159">
        <f>BI7*('Setting key Duty'!$I$12+'Setting key Duty'!$I$8)</f>
        <v>2.1875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3.5" spans="1:68">
      <c r="A8" s="19"/>
      <c r="B8" s="103" t="s">
        <v>668</v>
      </c>
      <c r="C8" s="155"/>
      <c r="D8" s="155"/>
      <c r="E8" s="155"/>
      <c r="F8" s="155"/>
      <c r="G8" s="155"/>
      <c r="H8" s="155"/>
      <c r="I8" s="155"/>
      <c r="J8" s="155"/>
      <c r="K8" s="20"/>
      <c r="L8" s="155"/>
      <c r="O8" s="155"/>
      <c r="P8" s="155"/>
      <c r="Q8" s="20"/>
      <c r="R8" s="20"/>
      <c r="S8" s="20"/>
      <c r="T8" s="155"/>
      <c r="U8" s="605" t="s">
        <v>45</v>
      </c>
      <c r="V8" s="20"/>
      <c r="W8" s="155"/>
      <c r="X8" s="155"/>
      <c r="Y8" s="155"/>
      <c r="Z8" s="186" t="s">
        <v>44</v>
      </c>
      <c r="AA8" s="20"/>
      <c r="AB8" s="20"/>
      <c r="AC8" s="155"/>
      <c r="AD8" s="155" t="s">
        <v>44</v>
      </c>
      <c r="AE8" s="155"/>
      <c r="AF8" s="155"/>
      <c r="AG8" s="155"/>
      <c r="AH8" s="157">
        <f>COUNTIF($C8:$AE8,AH$4)</f>
        <v>0</v>
      </c>
      <c r="AI8" s="158">
        <f>COUNTIF($C8:$AE8,AI$4)</f>
        <v>2</v>
      </c>
      <c r="AJ8" s="157">
        <f>COUNTIF($C8:$AE8,AJ$4)</f>
        <v>1</v>
      </c>
      <c r="AK8" s="159">
        <f>COUNTIF($C8:$AE8,AK$4)</f>
        <v>0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3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19.5" customHeight="1" spans="1:68">
      <c r="A9" s="19"/>
      <c r="B9" s="96" t="s">
        <v>558</v>
      </c>
      <c r="C9" s="155" t="s">
        <v>530</v>
      </c>
      <c r="D9" s="155" t="s">
        <v>50</v>
      </c>
      <c r="E9" s="155"/>
      <c r="F9" s="155" t="s">
        <v>50</v>
      </c>
      <c r="G9" s="20"/>
      <c r="H9" s="20"/>
      <c r="I9" s="155" t="s">
        <v>44</v>
      </c>
      <c r="J9" s="155"/>
      <c r="K9" s="20"/>
      <c r="L9" s="155"/>
      <c r="M9" s="155" t="s">
        <v>44</v>
      </c>
      <c r="O9" s="155" t="s">
        <v>44</v>
      </c>
      <c r="P9" s="155"/>
      <c r="Q9" s="155"/>
      <c r="R9" s="155" t="s">
        <v>50</v>
      </c>
      <c r="S9" s="155"/>
      <c r="T9" s="155"/>
      <c r="U9" s="605" t="s">
        <v>944</v>
      </c>
      <c r="W9" s="186" t="s">
        <v>45</v>
      </c>
      <c r="X9" s="20"/>
      <c r="Y9" s="155" t="s">
        <v>50</v>
      </c>
      <c r="Z9" s="20"/>
      <c r="AA9" s="20"/>
      <c r="AB9" s="155" t="s">
        <v>48</v>
      </c>
      <c r="AC9" s="20"/>
      <c r="AD9" s="20"/>
      <c r="AE9" s="155" t="s">
        <v>45</v>
      </c>
      <c r="AF9" s="155"/>
      <c r="AG9" s="155"/>
      <c r="AH9" s="157">
        <f>COUNTIF($C9:$AE9,AH$4)</f>
        <v>1</v>
      </c>
      <c r="AI9" s="158">
        <f>COUNTIF($C9:$AE9,AI$4)</f>
        <v>3</v>
      </c>
      <c r="AJ9" s="157">
        <f>COUNTIF($C9:$AE9,AJ$4)</f>
        <v>2</v>
      </c>
      <c r="AK9" s="159">
        <f>COUNTIF($C9:$AE9,AK$4)</f>
        <v>4</v>
      </c>
      <c r="AL9" s="159">
        <f>COUNTIF($C9:$AE9,AL$4)</f>
        <v>0</v>
      </c>
      <c r="AM9" s="159">
        <f>COUNTIF($C9:$AE9,AM$4)</f>
        <v>0</v>
      </c>
      <c r="AN9" s="159">
        <f>COUNTIF($C9:$AE9,AN$4)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10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0</v>
      </c>
      <c r="BP9" s="160"/>
    </row>
    <row r="10" ht="19.5" customHeight="1" spans="1:68">
      <c r="A10" s="19" t="s">
        <v>897</v>
      </c>
      <c r="B10" s="14" t="s">
        <v>975</v>
      </c>
      <c r="C10" s="155"/>
      <c r="D10" s="155" t="s">
        <v>56</v>
      </c>
      <c r="E10" s="155" t="s">
        <v>42</v>
      </c>
      <c r="F10" s="20"/>
      <c r="G10" s="20"/>
      <c r="H10" s="155"/>
      <c r="I10" s="155"/>
      <c r="J10" s="20"/>
      <c r="K10" s="155" t="s">
        <v>56</v>
      </c>
      <c r="L10" s="155"/>
      <c r="M10" s="155" t="s">
        <v>56</v>
      </c>
      <c r="N10" s="20"/>
      <c r="O10" s="155"/>
      <c r="P10" s="155"/>
      <c r="Q10" s="155" t="s">
        <v>56</v>
      </c>
      <c r="R10" s="155"/>
      <c r="S10" s="155" t="s">
        <v>57</v>
      </c>
      <c r="T10" s="155" t="s">
        <v>56</v>
      </c>
      <c r="U10" s="155"/>
      <c r="V10" s="155"/>
      <c r="W10" s="155"/>
      <c r="X10" s="155" t="s">
        <v>56</v>
      </c>
      <c r="Y10" s="155"/>
      <c r="Z10" s="155" t="s">
        <v>56</v>
      </c>
      <c r="AA10" s="155" t="s">
        <v>56</v>
      </c>
      <c r="AB10" s="155"/>
      <c r="AC10" s="155"/>
      <c r="AD10" s="155"/>
      <c r="AE10" s="155"/>
      <c r="AF10" s="155" t="s">
        <v>56</v>
      </c>
      <c r="AG10" s="155"/>
      <c r="AH10" s="157">
        <f>COUNTIF($C10:$AE10,AH$4)</f>
        <v>0</v>
      </c>
      <c r="AI10" s="158">
        <f>COUNTIF($C10:$AE10,AI$4)</f>
        <v>0</v>
      </c>
      <c r="AJ10" s="157">
        <f>COUNTIF($C10:$AE10,AJ$4)</f>
        <v>0</v>
      </c>
      <c r="AK10" s="159">
        <f>COUNTIF($C10:$AE10,AK$4)</f>
        <v>0</v>
      </c>
      <c r="AL10" s="159">
        <f>COUNTIF($C10:$AE10,AL$4)</f>
        <v>8</v>
      </c>
      <c r="AM10" s="159">
        <f>COUNTIF($C10:$AE10,AM$4)</f>
        <v>0</v>
      </c>
      <c r="AN10" s="159">
        <f>COUNTIF($C10:$AE10,AN$4)</f>
        <v>0</v>
      </c>
      <c r="AO10" s="155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0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101" t="s">
        <v>1084</v>
      </c>
      <c r="C11" s="155" t="s">
        <v>1082</v>
      </c>
      <c r="D11" s="20"/>
      <c r="E11" s="155" t="s">
        <v>772</v>
      </c>
      <c r="F11" s="20"/>
      <c r="G11" s="155"/>
      <c r="H11" s="155"/>
      <c r="I11" s="155"/>
      <c r="J11" s="155" t="s">
        <v>673</v>
      </c>
      <c r="K11" s="20"/>
      <c r="L11" s="155"/>
      <c r="M11" s="155"/>
      <c r="N11" s="605" t="s">
        <v>944</v>
      </c>
      <c r="O11" s="155"/>
      <c r="P11" s="155" t="s">
        <v>62</v>
      </c>
      <c r="Q11" s="155"/>
      <c r="R11" s="155" t="s">
        <v>62</v>
      </c>
      <c r="S11" s="20"/>
      <c r="T11" s="155"/>
      <c r="U11" s="155" t="s">
        <v>1085</v>
      </c>
      <c r="V11" s="155"/>
      <c r="W11" s="155"/>
      <c r="X11" s="155"/>
      <c r="Y11" s="155"/>
      <c r="Z11" s="155" t="s">
        <v>419</v>
      </c>
      <c r="AA11" s="155" t="s">
        <v>419</v>
      </c>
      <c r="AB11" s="155" t="s">
        <v>419</v>
      </c>
      <c r="AC11" s="155" t="s">
        <v>419</v>
      </c>
      <c r="AD11" s="155" t="s">
        <v>419</v>
      </c>
      <c r="AE11" s="155"/>
      <c r="AF11" s="155"/>
      <c r="AG11" s="20"/>
      <c r="AH11" s="157">
        <f>COUNTIF($C11:$AB11,AH$4)</f>
        <v>0</v>
      </c>
      <c r="AI11" s="158">
        <f>COUNTIF($C11:$AB11,AI$4)</f>
        <v>0</v>
      </c>
      <c r="AJ11" s="157">
        <f>COUNTIF($C11:$AB11,AJ$4)</f>
        <v>0</v>
      </c>
      <c r="AK11" s="159">
        <f>COUNTIF($C11:$AB11,AK$4)</f>
        <v>0</v>
      </c>
      <c r="AL11" s="159">
        <f>COUNTIF($C11:$AB11,AL$4)</f>
        <v>0</v>
      </c>
      <c r="AM11" s="159">
        <f>COUNTIF($C11:$AB11,AM$4)</f>
        <v>2</v>
      </c>
      <c r="AN11" s="159">
        <f>COUNTIF($C11:$AB11,AN$4)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2</v>
      </c>
      <c r="AV11" s="104">
        <f>BF11+BG11+BI11+BD11+BB11+AZ11+BK11</f>
        <v>8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COUNTIF(C11:AB11,"*BRT*")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1</v>
      </c>
      <c r="BE11" s="159">
        <f>BD11*('Setting key Duty'!$I$8+'Setting key Duty'!$I$9+'Setting key Duty'!$I$12)</f>
        <v>0.5625</v>
      </c>
      <c r="BF11" s="159">
        <f>COUNTIF(A11:AH11,"*$N*")</f>
        <v>0</v>
      </c>
      <c r="BG11" s="159">
        <f>COUNTIF(AH11,"*$PM*")</f>
        <v>0</v>
      </c>
      <c r="BH11" s="159">
        <f>BG11*('Setting key Duty'!$I$9)</f>
        <v>0</v>
      </c>
      <c r="BI11" s="159">
        <f>COUNTIF(A11:AH11,"*$AM*")</f>
        <v>2</v>
      </c>
      <c r="BJ11" s="159">
        <f>BI11*('Setting key Duty'!$I$12+'Setting key Duty'!$I$8)</f>
        <v>0.875</v>
      </c>
      <c r="BK11" s="159">
        <f>COUNTIF(C11:AH11,"*$FC*")</f>
        <v>5</v>
      </c>
      <c r="BL11" s="159">
        <f>BK11*('Setting key Duty'!$J$11+'Setting key Duty'!$I$8)</f>
        <v>0.625</v>
      </c>
      <c r="BM11" s="159">
        <f>COUNTIF($C11:$AB11,BM$4)</f>
        <v>0</v>
      </c>
      <c r="BN11" s="159">
        <f>COUNTIF($C11:$AB11,BN$4)</f>
        <v>0</v>
      </c>
      <c r="BO11" s="159">
        <f>COUNTIF($C11:$AB11,BO$4)</f>
        <v>0</v>
      </c>
      <c r="BP11" s="160"/>
    </row>
    <row r="12" ht="19.5" customHeight="1" spans="1:68">
      <c r="A12" s="19"/>
      <c r="B12" s="96" t="s">
        <v>729</v>
      </c>
      <c r="C12" s="155"/>
      <c r="D12" s="20"/>
      <c r="E12" s="20"/>
      <c r="F12" s="155"/>
      <c r="G12" s="155" t="s">
        <v>48</v>
      </c>
      <c r="H12" s="155"/>
      <c r="I12" s="155"/>
      <c r="J12" s="155" t="s">
        <v>48</v>
      </c>
      <c r="K12" s="155"/>
      <c r="L12" s="155"/>
      <c r="M12" s="20"/>
      <c r="N12" s="605" t="s">
        <v>944</v>
      </c>
      <c r="O12" s="155"/>
      <c r="P12" s="155"/>
      <c r="Q12" s="155"/>
      <c r="R12" s="20"/>
      <c r="S12" s="155" t="s">
        <v>48</v>
      </c>
      <c r="T12" s="155"/>
      <c r="U12" s="155" t="s">
        <v>48</v>
      </c>
      <c r="V12" s="155"/>
      <c r="W12" s="155"/>
      <c r="X12" s="155" t="s">
        <v>48</v>
      </c>
      <c r="Y12" s="155"/>
      <c r="Z12" s="155"/>
      <c r="AA12" s="155" t="s">
        <v>48</v>
      </c>
      <c r="AB12" s="20"/>
      <c r="AC12" s="155"/>
      <c r="AD12" s="155" t="s">
        <v>48</v>
      </c>
      <c r="AE12" s="155"/>
      <c r="AF12" s="155"/>
      <c r="AG12" s="155"/>
      <c r="AH12" s="157">
        <f>COUNTIF($C12:$AA12,AH$4)</f>
        <v>6</v>
      </c>
      <c r="AI12" s="158">
        <f>COUNTIF($C12:$AA12,AI$4)</f>
        <v>0</v>
      </c>
      <c r="AJ12" s="157">
        <f>COUNTIF($C12:$AA12,AJ$4)</f>
        <v>0</v>
      </c>
      <c r="AK12" s="159">
        <f>COUNTIF($C12:$AA12,AK$4)</f>
        <v>0</v>
      </c>
      <c r="AL12" s="159">
        <f>COUNTIF($C12:$AA12,AL$4)</f>
        <v>0</v>
      </c>
      <c r="AM12" s="159">
        <f>COUNTIF($C12:$AA12,AM$4)</f>
        <v>0</v>
      </c>
      <c r="AN12" s="159">
        <f>COUNTIF($C12:$AA12,AN$4)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6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COUNTIF(C12:AA12,"*BRT*")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COUNTIF(C12:AH12,"*$FC*")</f>
        <v>0</v>
      </c>
      <c r="BL12" s="159">
        <f>BK12*('Setting key Duty'!$J$11+'Setting key Duty'!$I$8)</f>
        <v>0</v>
      </c>
      <c r="BM12" s="159">
        <f>COUNTIF($C12:$AA12,BM$4)</f>
        <v>0</v>
      </c>
      <c r="BN12" s="159">
        <f>COUNTIF($C12:$AA12,BN$4)</f>
        <v>0</v>
      </c>
      <c r="BO12" s="159">
        <f>COUNTIF($C12:$AA12,BO$4)</f>
        <v>0</v>
      </c>
      <c r="BP12" s="160"/>
    </row>
    <row r="13" ht="19.5" customHeight="1" spans="1:68">
      <c r="A13" s="19"/>
      <c r="B13" s="14" t="s">
        <v>805</v>
      </c>
      <c r="C13" s="155"/>
      <c r="D13" s="155" t="s">
        <v>677</v>
      </c>
      <c r="E13" s="155" t="s">
        <v>530</v>
      </c>
      <c r="F13" s="155" t="s">
        <v>530</v>
      </c>
      <c r="G13" s="155"/>
      <c r="H13" s="155"/>
      <c r="I13" s="20"/>
      <c r="J13" s="155" t="s">
        <v>1104</v>
      </c>
      <c r="K13" s="20"/>
      <c r="L13" s="155"/>
      <c r="M13" s="20"/>
      <c r="N13" s="155" t="s">
        <v>803</v>
      </c>
      <c r="O13" s="155"/>
      <c r="P13" s="155" t="s">
        <v>45</v>
      </c>
      <c r="Q13" s="155"/>
      <c r="R13" s="155" t="s">
        <v>56</v>
      </c>
      <c r="S13" s="20"/>
      <c r="T13" s="155" t="s">
        <v>674</v>
      </c>
      <c r="U13" s="20"/>
      <c r="V13" s="20"/>
      <c r="W13" s="155" t="s">
        <v>50</v>
      </c>
      <c r="X13" s="20"/>
      <c r="Y13" s="155"/>
      <c r="Z13" s="155"/>
      <c r="AA13" s="155" t="s">
        <v>50</v>
      </c>
      <c r="AB13" s="155"/>
      <c r="AC13" s="155" t="s">
        <v>120</v>
      </c>
      <c r="AD13" s="20"/>
      <c r="AE13" s="155"/>
      <c r="AF13" s="155" t="s">
        <v>50</v>
      </c>
      <c r="AG13" s="155"/>
      <c r="AH13" s="157"/>
      <c r="AI13" s="158"/>
      <c r="AJ13" s="157"/>
      <c r="AK13" s="159"/>
      <c r="AL13" s="159"/>
      <c r="AM13" s="159"/>
      <c r="AN13" s="159"/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0</v>
      </c>
      <c r="AV13" s="104">
        <f>BF13+BG13+BI13+BD13+BB13+AZ13+BK13</f>
        <v>4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COUNTIF(C13:AA13,"*BRT*")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2</v>
      </c>
      <c r="BE13" s="159">
        <f>BD13*('Setting key Duty'!$I$8+'Setting key Duty'!$I$9+'Setting key Duty'!$I$12)</f>
        <v>1.125</v>
      </c>
      <c r="BF13" s="159">
        <f>COUNTIF(AH13,"*$N*")</f>
        <v>0</v>
      </c>
      <c r="BG13" s="159">
        <f>COUNTIF(AH13,"*$PM*")</f>
        <v>0</v>
      </c>
      <c r="BH13" s="159">
        <f>BG13*('Setting key Duty'!$I$9)</f>
        <v>0</v>
      </c>
      <c r="BI13" s="159">
        <f>COUNTIF(A13:AH13,"*$AM*")</f>
        <v>2</v>
      </c>
      <c r="BJ13" s="159">
        <f>BI13*('Setting key Duty'!$I$12+'Setting key Duty'!$I$8)</f>
        <v>0.875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COUNTIF($C13:$AA13,BM$4)</f>
        <v>0</v>
      </c>
      <c r="BN13" s="159">
        <f>COUNTIF($C13:$AA13,BN$4)</f>
        <v>0</v>
      </c>
      <c r="BO13" s="159">
        <f>COUNTIF($C13:$AA13,BO$4)</f>
        <v>0</v>
      </c>
      <c r="BP13" s="160"/>
    </row>
    <row r="14" ht="19.5" customHeight="1" spans="1:68">
      <c r="A14" s="19"/>
      <c r="B14" s="94" t="s">
        <v>1105</v>
      </c>
      <c r="C14" s="155"/>
      <c r="D14" s="155" t="s">
        <v>680</v>
      </c>
      <c r="E14" s="20"/>
      <c r="F14" s="155" t="s">
        <v>56</v>
      </c>
      <c r="G14" s="155"/>
      <c r="H14" s="155"/>
      <c r="I14" s="155" t="s">
        <v>62</v>
      </c>
      <c r="J14" s="20"/>
      <c r="K14" s="155" t="s">
        <v>62</v>
      </c>
      <c r="L14" s="20"/>
      <c r="M14" s="20"/>
      <c r="N14" s="155" t="s">
        <v>56</v>
      </c>
      <c r="O14" s="155"/>
      <c r="P14" s="155" t="s">
        <v>50</v>
      </c>
      <c r="Q14" s="20"/>
      <c r="R14" s="155"/>
      <c r="S14" s="186"/>
      <c r="T14" s="155" t="s">
        <v>62</v>
      </c>
      <c r="U14" s="155"/>
      <c r="V14" s="155"/>
      <c r="W14" s="155"/>
      <c r="X14" s="155"/>
      <c r="Y14" s="155" t="s">
        <v>269</v>
      </c>
      <c r="Z14" s="155" t="s">
        <v>269</v>
      </c>
      <c r="AA14" s="155" t="s">
        <v>269</v>
      </c>
      <c r="AB14" s="155" t="s">
        <v>269</v>
      </c>
      <c r="AC14" s="155" t="s">
        <v>269</v>
      </c>
      <c r="AD14" s="155"/>
      <c r="AE14" s="155"/>
      <c r="AG14" s="155"/>
      <c r="AH14" s="157">
        <f>COUNTIF($C14:$AD14,AH$4)</f>
        <v>0</v>
      </c>
      <c r="AI14" s="158">
        <f>COUNTIF($C14:$AD14,AI$4)</f>
        <v>0</v>
      </c>
      <c r="AJ14" s="157">
        <f>COUNTIF($C14:$AD14,AJ$4)</f>
        <v>0</v>
      </c>
      <c r="AK14" s="159">
        <f>COUNTIF($C14:$AD14,AK$4)</f>
        <v>1</v>
      </c>
      <c r="AL14" s="159">
        <f>COUNTIF($C14:$AD14,AL$4)</f>
        <v>2</v>
      </c>
      <c r="AM14" s="159">
        <f>COUNTIF($C14:$AD14,AM$4)</f>
        <v>3</v>
      </c>
      <c r="AN14" s="159">
        <f>COUNTIF($C14:$AD14,AN$4)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4</v>
      </c>
      <c r="AV14" s="104">
        <f>BF14+BG14+BI14+BD14+BB14+AZ14+BK14</f>
        <v>6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COUNTIF(C14:AD14,"*BRT*")</f>
        <v>0</v>
      </c>
      <c r="AZ14" s="159">
        <f>COUNTIF(A14:AH14,"*$BTP*")</f>
        <v>1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COUNTIF(A14:AH14,"*$N*")</f>
        <v>0</v>
      </c>
      <c r="BG14" s="159">
        <f>COUNTIF(AG14:AH14,"*$PM*")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5</v>
      </c>
      <c r="BL14" s="159">
        <f>BK14*('Setting key Duty'!$J$11+'Setting key Duty'!$I$8)</f>
        <v>0.625</v>
      </c>
      <c r="BM14" s="159">
        <f>COUNTIF($C14:$AD14,BM$4)</f>
        <v>0</v>
      </c>
      <c r="BN14" s="159">
        <f>COUNTIF($C14:$AD14,BN$4)</f>
        <v>0</v>
      </c>
      <c r="BO14" s="159">
        <f>COUNTIF($C14:$AD14,BO$4)</f>
        <v>0</v>
      </c>
      <c r="BP14" s="160"/>
    </row>
    <row r="15" ht="19.5" customHeight="1" spans="1:68">
      <c r="A15" s="19"/>
      <c r="B15" s="92" t="s">
        <v>1106</v>
      </c>
      <c r="C15" s="155"/>
      <c r="D15" s="155" t="s">
        <v>62</v>
      </c>
      <c r="E15" s="20"/>
      <c r="F15" s="20"/>
      <c r="G15" s="155" t="s">
        <v>62</v>
      </c>
      <c r="H15" s="155"/>
      <c r="I15" s="155"/>
      <c r="J15" s="155" t="s">
        <v>62</v>
      </c>
      <c r="K15" s="20"/>
      <c r="L15" s="155"/>
      <c r="M15" s="542"/>
      <c r="N15" s="605" t="s">
        <v>944</v>
      </c>
      <c r="O15" s="155"/>
      <c r="P15" s="155" t="s">
        <v>1107</v>
      </c>
      <c r="Q15" s="20"/>
      <c r="R15" s="20"/>
      <c r="S15" s="20"/>
      <c r="T15" s="155" t="s">
        <v>719</v>
      </c>
      <c r="U15" s="155"/>
      <c r="V15" s="155" t="s">
        <v>50</v>
      </c>
      <c r="W15" s="20"/>
      <c r="X15" s="155"/>
      <c r="Y15" s="155" t="s">
        <v>1004</v>
      </c>
      <c r="Z15" s="20"/>
      <c r="AA15" s="20"/>
      <c r="AB15" s="155"/>
      <c r="AC15" s="155" t="s">
        <v>50</v>
      </c>
      <c r="AD15" s="155"/>
      <c r="AE15" s="155"/>
      <c r="AF15" s="155" t="s">
        <v>1108</v>
      </c>
      <c r="AG15" s="155"/>
      <c r="AH15" s="157">
        <f>COUNTIF($C15:$AC15,AH$4)</f>
        <v>0</v>
      </c>
      <c r="AI15" s="158">
        <f>COUNTIF($C15:$AC15,AI$4)</f>
        <v>0</v>
      </c>
      <c r="AJ15" s="157">
        <f>COUNTIF($C15:$AC15,AJ$4)</f>
        <v>0</v>
      </c>
      <c r="AK15" s="159">
        <f>COUNTIF($C15:$AC15,AK$4)</f>
        <v>2</v>
      </c>
      <c r="AL15" s="159">
        <f>COUNTIF($C15:$AC15,AL$4)</f>
        <v>0</v>
      </c>
      <c r="AM15" s="159">
        <f>COUNTIF($C15:$AC15,AM$4)</f>
        <v>3</v>
      </c>
      <c r="AN15" s="159">
        <f>COUNTIF($C15:$AC15,AN$4)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5</v>
      </c>
      <c r="AV15" s="104">
        <f>BF15+BG15+BI15+BD15+BB15+AZ15+BK15</f>
        <v>3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COUNTIF(C15:AC15,"*BRT*")</f>
        <v>0</v>
      </c>
      <c r="AZ15" s="159">
        <f>COUNTIF(A15:AH15,"*$BTP*")</f>
        <v>2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COUNTIF(A15:AH15,"*$N*")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1</v>
      </c>
      <c r="BJ15" s="159">
        <f>BI15*('Setting key Duty'!$I$12+'Setting key Duty'!$I$8)</f>
        <v>0.4375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COUNTIF($C15:$AC15,BM$4)</f>
        <v>0</v>
      </c>
      <c r="BN15" s="159">
        <f>COUNTIF($C15:$AC15,BN$4)</f>
        <v>0</v>
      </c>
      <c r="BO15" s="159">
        <f>COUNTIF($C15:$AC15,BO$4)</f>
        <v>0</v>
      </c>
      <c r="BP15" s="160"/>
    </row>
    <row r="16" ht="19.5" customHeight="1" spans="1:68">
      <c r="A16" s="210"/>
      <c r="B16" s="94" t="s">
        <v>1089</v>
      </c>
      <c r="C16" s="155"/>
      <c r="D16" s="155"/>
      <c r="E16" s="155" t="s">
        <v>45</v>
      </c>
      <c r="F16" s="155"/>
      <c r="G16" s="155" t="s">
        <v>50</v>
      </c>
      <c r="H16" s="155"/>
      <c r="I16" s="155"/>
      <c r="J16" s="155" t="s">
        <v>50</v>
      </c>
      <c r="K16" s="155"/>
      <c r="L16" s="155"/>
      <c r="M16" s="155" t="s">
        <v>45</v>
      </c>
      <c r="O16" s="155"/>
      <c r="P16" s="155"/>
      <c r="Q16" s="155" t="s">
        <v>44</v>
      </c>
      <c r="R16" s="155"/>
      <c r="S16" s="155" t="s">
        <v>45</v>
      </c>
      <c r="T16" s="155"/>
      <c r="U16" s="605" t="s">
        <v>944</v>
      </c>
      <c r="V16" s="155" t="s">
        <v>44</v>
      </c>
      <c r="W16" s="155"/>
      <c r="X16" s="155"/>
      <c r="Y16" s="155" t="s">
        <v>48</v>
      </c>
      <c r="Z16" s="155"/>
      <c r="AA16" s="186"/>
      <c r="AB16" s="155" t="s">
        <v>1109</v>
      </c>
      <c r="AC16" s="155" t="s">
        <v>45</v>
      </c>
      <c r="AD16" s="155"/>
      <c r="AE16" s="155"/>
      <c r="AF16" s="155" t="s">
        <v>48</v>
      </c>
      <c r="AG16" s="155"/>
      <c r="AH16" s="157">
        <f>COUNTIF($C16:$AC16,AH$4)</f>
        <v>1</v>
      </c>
      <c r="AI16" s="158">
        <f>COUNTIF($C16:$AC16,AI$4)</f>
        <v>2</v>
      </c>
      <c r="AJ16" s="157">
        <f>COUNTIF($C16:$AC16,AJ$4)</f>
        <v>4</v>
      </c>
      <c r="AK16" s="159">
        <f>COUNTIF($C16:$AC16,AK$4)</f>
        <v>2</v>
      </c>
      <c r="AL16" s="159">
        <f>COUNTIF($C16:$AC16,AL$4)</f>
        <v>0</v>
      </c>
      <c r="AM16" s="159">
        <f>COUNTIF($C16:$AC16,AM$4)</f>
        <v>0</v>
      </c>
      <c r="AN16" s="159">
        <f>COUNTIF($C16:$AC16,AN$4)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9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COUNTIF(C16:AC16,"*BRT*")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COUNTIF(AH16,"*$N*")</f>
        <v>0</v>
      </c>
      <c r="BG16" s="159">
        <f>COUNTIF(AH16,"*$PM*")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COUNTIF($C16:$AC16,BM$4)</f>
        <v>0</v>
      </c>
      <c r="BN16" s="159">
        <f>COUNTIF($C16:$AC16,BN$4)</f>
        <v>0</v>
      </c>
      <c r="BO16" s="159">
        <f>COUNTIF($C16:$AC16,BO$4)</f>
        <v>0</v>
      </c>
      <c r="BP16" s="160"/>
    </row>
    <row r="17" ht="19.5" customHeight="1" spans="1:68">
      <c r="A17" s="19"/>
      <c r="B17" s="14" t="s">
        <v>734</v>
      </c>
      <c r="C17" s="155" t="s">
        <v>62</v>
      </c>
      <c r="D17" s="155"/>
      <c r="E17" s="155" t="s">
        <v>62</v>
      </c>
      <c r="F17" s="155"/>
      <c r="G17" s="155"/>
      <c r="H17" s="155"/>
      <c r="I17" s="155"/>
      <c r="J17" s="155" t="s">
        <v>56</v>
      </c>
      <c r="K17" s="155"/>
      <c r="L17" s="155" t="s">
        <v>62</v>
      </c>
      <c r="M17" s="20"/>
      <c r="N17" s="155" t="s">
        <v>62</v>
      </c>
      <c r="O17" s="20"/>
      <c r="P17" s="155"/>
      <c r="Q17" s="155" t="s">
        <v>62</v>
      </c>
      <c r="R17" s="20"/>
      <c r="S17" s="155" t="s">
        <v>62</v>
      </c>
      <c r="T17" s="155"/>
      <c r="U17" s="155" t="s">
        <v>42</v>
      </c>
      <c r="V17" s="20"/>
      <c r="W17" s="155"/>
      <c r="X17" s="155"/>
      <c r="Y17" s="155" t="s">
        <v>62</v>
      </c>
      <c r="Z17" s="155"/>
      <c r="AA17" s="20"/>
      <c r="AB17" s="20"/>
      <c r="AC17" s="155" t="s">
        <v>62</v>
      </c>
      <c r="AD17" s="155"/>
      <c r="AE17" s="155" t="s">
        <v>42</v>
      </c>
      <c r="AF17" s="186"/>
      <c r="AG17" s="186"/>
      <c r="AH17" s="157">
        <f>COUNTIF($C17:$AF17,AH$4)</f>
        <v>0</v>
      </c>
      <c r="AI17" s="158">
        <f>COUNTIF($C17:$AF17,AI$4)</f>
        <v>0</v>
      </c>
      <c r="AJ17" s="157">
        <f>COUNTIF($C17:$AF17,AJ$4)</f>
        <v>0</v>
      </c>
      <c r="AK17" s="159">
        <f>COUNTIF($C17:$AF17,AK$4)</f>
        <v>0</v>
      </c>
      <c r="AL17" s="159">
        <f>COUNTIF($C17:$AF17,AL$4)</f>
        <v>1</v>
      </c>
      <c r="AM17" s="159">
        <f>COUNTIF($C17:$AF17,AM$4)</f>
        <v>8</v>
      </c>
      <c r="AN17" s="159">
        <f>COUNTIF($C17:$AF17,AN$4)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8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COUNTIF(C17:AD17,"*BRT*")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COUNTIF(AH17,"*$N*")</f>
        <v>0</v>
      </c>
      <c r="BG17" s="159">
        <f>COUNTIF(AH17,"*$PM*")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COUNTIF($C17:$AD17,BM$4)</f>
        <v>0</v>
      </c>
      <c r="BN17" s="159">
        <f>COUNTIF($C17:$AD17,BN$4)</f>
        <v>0</v>
      </c>
      <c r="BO17" s="159">
        <f>COUNTIF($C17:$AD17,BO$4)</f>
        <v>0</v>
      </c>
      <c r="BP17" s="160"/>
    </row>
    <row r="18" ht="19.5" customHeight="1" spans="1:68">
      <c r="A18" s="19"/>
      <c r="B18" s="96" t="s">
        <v>789</v>
      </c>
      <c r="C18" s="155"/>
      <c r="D18" s="20"/>
      <c r="E18" s="155" t="s">
        <v>44</v>
      </c>
      <c r="F18" s="155"/>
      <c r="G18" s="155" t="s">
        <v>59</v>
      </c>
      <c r="H18" s="155" t="s">
        <v>50</v>
      </c>
      <c r="I18" s="155"/>
      <c r="J18" s="155" t="s">
        <v>1110</v>
      </c>
      <c r="K18" s="155"/>
      <c r="L18" s="155"/>
      <c r="M18" s="155"/>
      <c r="N18" s="605" t="s">
        <v>944</v>
      </c>
      <c r="O18" s="155"/>
      <c r="P18" s="155"/>
      <c r="Q18" s="155" t="s">
        <v>1111</v>
      </c>
      <c r="R18" s="155" t="s">
        <v>1111</v>
      </c>
      <c r="S18" s="155"/>
      <c r="T18" s="155"/>
      <c r="U18" s="155" t="s">
        <v>59</v>
      </c>
      <c r="V18" s="155"/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7">
        <f>COUNTIF($C18:$AE18,AH$4)</f>
        <v>0</v>
      </c>
      <c r="AI18" s="157">
        <f>COUNTIF($C18:$AE18,AI$4)</f>
        <v>1</v>
      </c>
      <c r="AJ18" s="157">
        <f>COUNTIF($C18:$AE18,AJ$4)</f>
        <v>0</v>
      </c>
      <c r="AK18" s="160">
        <f>COUNTIF($C18:$AE18,AK$4)</f>
        <v>1</v>
      </c>
      <c r="AL18" s="160">
        <f>COUNTIF($C18:$AE18,AL$4)</f>
        <v>0</v>
      </c>
      <c r="AM18" s="160">
        <f>COUNTIF($C18:$AE18,AM$4)</f>
        <v>0</v>
      </c>
      <c r="AN18" s="160">
        <f>COUNTIF($C18:$AE18,AN$4)</f>
        <v>0</v>
      </c>
      <c r="AO18" s="175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2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0</v>
      </c>
      <c r="BP18" s="160"/>
    </row>
    <row r="19" ht="19.5" customHeight="1" spans="1:68">
      <c r="A19" s="19"/>
      <c r="B19" s="14" t="s">
        <v>778</v>
      </c>
      <c r="C19" s="155" t="s">
        <v>45</v>
      </c>
      <c r="D19" s="155"/>
      <c r="E19" s="20"/>
      <c r="F19" s="155" t="s">
        <v>48</v>
      </c>
      <c r="G19" s="155"/>
      <c r="H19" s="155"/>
      <c r="I19" s="155" t="s">
        <v>48</v>
      </c>
      <c r="J19" s="155"/>
      <c r="K19" s="155"/>
      <c r="L19" s="155"/>
      <c r="M19" s="20"/>
      <c r="N19" s="20"/>
      <c r="O19" s="155" t="s">
        <v>45</v>
      </c>
      <c r="P19" s="20"/>
      <c r="Q19" s="155"/>
      <c r="R19" s="155" t="s">
        <v>48</v>
      </c>
      <c r="S19" s="20"/>
      <c r="T19" s="20"/>
      <c r="U19" s="605" t="s">
        <v>944</v>
      </c>
      <c r="V19" s="155"/>
      <c r="W19" s="155"/>
      <c r="X19" s="155"/>
      <c r="Y19" s="155" t="s">
        <v>47</v>
      </c>
      <c r="Z19" s="155" t="s">
        <v>47</v>
      </c>
      <c r="AA19" s="155" t="s">
        <v>47</v>
      </c>
      <c r="AB19" s="155" t="s">
        <v>47</v>
      </c>
      <c r="AC19" s="155"/>
      <c r="AD19" s="155"/>
      <c r="AE19" s="155" t="s">
        <v>48</v>
      </c>
      <c r="AF19" s="155"/>
      <c r="AG19" s="155"/>
      <c r="AH19" s="157"/>
      <c r="AI19" s="157"/>
      <c r="AJ19" s="157"/>
      <c r="AK19" s="160"/>
      <c r="AL19" s="160"/>
      <c r="AM19" s="160"/>
      <c r="AN19" s="160"/>
      <c r="AO19" s="175"/>
      <c r="AP19" s="159">
        <f>SUMPRODUCT(--WEEKDAY(C$3:AG$3,2)&lt;6,--((C19:AG19="DM"))+(C19:AG19="CS1")+((C19:AG19="CS2"))+(C19:AG19="SB1")+($C$19:$AG$19="AE")+($C$19:$AG$19="EM"))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0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COUNTIF(C19:AC19,"*BRT*")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COUNTIF(AH19,"*$N*")</f>
        <v>0</v>
      </c>
      <c r="BG19" s="159">
        <f>COUNTIF(AH19,"*$PM*")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COUNTIF($C19:$AC19,BM$4)</f>
        <v>0</v>
      </c>
      <c r="BN19" s="159">
        <f>COUNTIF($C19:$AC19,BN$4)</f>
        <v>0</v>
      </c>
      <c r="BO19" s="159">
        <f>COUNTIF($C19:$AC19,BO$4)</f>
        <v>4</v>
      </c>
      <c r="BP19" s="160"/>
    </row>
    <row r="20" ht="19.5" customHeight="1" spans="1:68">
      <c r="A20" s="19"/>
      <c r="B20" s="14" t="s">
        <v>1091</v>
      </c>
      <c r="C20" s="155"/>
      <c r="D20" s="155"/>
      <c r="E20" s="155" t="s">
        <v>680</v>
      </c>
      <c r="F20" s="155"/>
      <c r="G20" s="155" t="s">
        <v>56</v>
      </c>
      <c r="H20" s="155"/>
      <c r="I20" s="155" t="s">
        <v>50</v>
      </c>
      <c r="J20" s="155"/>
      <c r="K20" s="155"/>
      <c r="L20" s="155" t="s">
        <v>45</v>
      </c>
      <c r="M20" s="20"/>
      <c r="N20" s="155" t="s">
        <v>50</v>
      </c>
      <c r="O20" s="155"/>
      <c r="P20" s="20"/>
      <c r="Q20" s="155" t="s">
        <v>1112</v>
      </c>
      <c r="R20" s="155"/>
      <c r="S20" s="155" t="s">
        <v>50</v>
      </c>
      <c r="T20" s="20"/>
      <c r="U20" s="155" t="s">
        <v>50</v>
      </c>
      <c r="V20" s="155"/>
      <c r="W20" s="155"/>
      <c r="X20" s="155"/>
      <c r="Y20" s="186"/>
      <c r="Z20" s="155" t="s">
        <v>1113</v>
      </c>
      <c r="AA20" s="155" t="s">
        <v>1114</v>
      </c>
      <c r="AB20" s="155" t="s">
        <v>62</v>
      </c>
      <c r="AC20" s="155"/>
      <c r="AD20" s="155"/>
      <c r="AE20" s="155" t="s">
        <v>1115</v>
      </c>
      <c r="AF20" s="155" t="s">
        <v>62</v>
      </c>
      <c r="AG20" s="155"/>
      <c r="AH20" s="157">
        <f>COUNTIF($D20:$AE20,AH$4)</f>
        <v>0</v>
      </c>
      <c r="AI20" s="158">
        <f>COUNTIF($D20:$AE20,AI$4)</f>
        <v>0</v>
      </c>
      <c r="AJ20" s="157">
        <f>COUNTIF($D20:$AE20,AJ$4)</f>
        <v>1</v>
      </c>
      <c r="AK20" s="159">
        <f>COUNTIF($D20:$AE20,AK$4)</f>
        <v>4</v>
      </c>
      <c r="AL20" s="159">
        <f>COUNTIF($D20:$AE20,AL$4)</f>
        <v>1</v>
      </c>
      <c r="AM20" s="159">
        <f>COUNTIF($D20:$AE20,AM$4)</f>
        <v>1</v>
      </c>
      <c r="AN20" s="159">
        <f>COUNTIF($D20:$AE20,AN$4)</f>
        <v>0</v>
      </c>
      <c r="AO20" s="104"/>
      <c r="AP20" s="159">
        <f>SUMPRODUCT(--WEEKDAY(C$3:AG$3,2)&lt;6,--((C20:AG20="DM"))+(C20:AG20="CS1")+((C20:AG20="CS2"))+(C20:AG20="SB1")+($C$19:$AG$19="AE")+($C$19:$AG$19="EM"))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6</v>
      </c>
      <c r="AV20" s="104">
        <f>BF20+BG20+BI20+BD20+BB20+AZ20+BK20</f>
        <v>1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COUNTIF(C20:AC20,"*BRT*")</f>
        <v>0</v>
      </c>
      <c r="AZ20" s="159">
        <f>COUNTIF(A20:AH20,"*$BTP*")</f>
        <v>1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COUNTIF(AH20,"*$N*")</f>
        <v>0</v>
      </c>
      <c r="BG20" s="159">
        <f>COUNTIF(AH20,"*$PM*")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COUNTIF($C20:$AC20,BM$4)</f>
        <v>0</v>
      </c>
      <c r="BN20" s="159">
        <f>COUNTIF($C20:$AC20,BN$4)</f>
        <v>0</v>
      </c>
      <c r="BO20" s="159">
        <f>COUNTIF($C20:$AC20,BO$4)</f>
        <v>0</v>
      </c>
      <c r="BP20" s="160"/>
    </row>
    <row r="21" ht="19.5" customHeight="1" spans="1:68">
      <c r="A21" s="19"/>
      <c r="B21" s="603" t="s">
        <v>1094</v>
      </c>
      <c r="C21" s="155" t="s">
        <v>48</v>
      </c>
      <c r="D21" s="155"/>
      <c r="E21" s="155"/>
      <c r="F21" s="155" t="s">
        <v>44</v>
      </c>
      <c r="G21" s="20"/>
      <c r="H21" s="155"/>
      <c r="I21" s="155"/>
      <c r="J21" s="155"/>
      <c r="K21" s="155" t="s">
        <v>48</v>
      </c>
      <c r="L21" s="155" t="s">
        <v>973</v>
      </c>
      <c r="M21" s="155"/>
      <c r="N21" s="155"/>
      <c r="O21" s="155" t="s">
        <v>48</v>
      </c>
      <c r="P21" s="155"/>
      <c r="Q21" s="15"/>
      <c r="R21" s="155" t="s">
        <v>45</v>
      </c>
      <c r="S21" s="155"/>
      <c r="T21" s="155" t="s">
        <v>48</v>
      </c>
      <c r="U21" s="155"/>
      <c r="V21" s="155"/>
      <c r="W21" s="155"/>
      <c r="X21" s="155" t="s">
        <v>44</v>
      </c>
      <c r="Y21" s="155"/>
      <c r="Z21" s="155"/>
      <c r="AA21" s="186" t="s">
        <v>45</v>
      </c>
      <c r="AB21" s="155"/>
      <c r="AC21" s="186" t="s">
        <v>48</v>
      </c>
      <c r="AD21" s="155"/>
      <c r="AE21" s="20"/>
      <c r="AF21" s="155"/>
      <c r="AG21" s="155"/>
      <c r="AH21" s="157"/>
      <c r="AI21" s="158"/>
      <c r="AJ21" s="157"/>
      <c r="AK21" s="159"/>
      <c r="AL21" s="159"/>
      <c r="AM21" s="159"/>
      <c r="AN21" s="159"/>
      <c r="AO21" s="104"/>
      <c r="AP21" s="159">
        <f>SUMPRODUCT(--WEEKDAY(C$3:AG$3,2)&lt;6,--((C21:AG21="DM"))+(C21:AG21="CS1")+((C21:AG21="CS2"))+(C21:AG21="SB1")+($C$19:$AG$19="AE")+($C$19:$AG$19="EM"))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0</v>
      </c>
      <c r="AV21" s="104">
        <f>BF21+BG21+BI21+BD21+BB21+AZ21+BK21</f>
        <v>0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COUNTIF(C21:AC21,"*BRT*")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COUNTIF(AH21,"*$N*")</f>
        <v>0</v>
      </c>
      <c r="BG21" s="159">
        <f>COUNTIF(AH21,"*$PM*")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COUNTIF(C21:AH21,"*$FC*")</f>
        <v>0</v>
      </c>
      <c r="BL21" s="159">
        <f>BK21*('Setting key Duty'!$J$11+'Setting key Duty'!$I$8)</f>
        <v>0</v>
      </c>
      <c r="BM21" s="159">
        <f>COUNTIF($C21:$AC21,BM$4)</f>
        <v>0</v>
      </c>
      <c r="BN21" s="159">
        <f>COUNTIF($C21:$AC21,BN$4)</f>
        <v>0</v>
      </c>
      <c r="BO21" s="159">
        <f>COUNTIF($C21:$AC21,BO$4)</f>
        <v>0</v>
      </c>
      <c r="BP21" s="160"/>
    </row>
    <row r="22" ht="19.5" customHeight="1" spans="1:68">
      <c r="A22" s="19"/>
      <c r="B22" s="96" t="s">
        <v>791</v>
      </c>
      <c r="C22" s="155"/>
      <c r="D22" s="155" t="s">
        <v>44</v>
      </c>
      <c r="E22" s="20"/>
      <c r="F22" s="20"/>
      <c r="G22" s="155"/>
      <c r="H22" s="155"/>
      <c r="I22" s="155" t="s">
        <v>45</v>
      </c>
      <c r="J22" s="155"/>
      <c r="K22" s="155"/>
      <c r="L22" s="155"/>
      <c r="M22" s="155" t="s">
        <v>48</v>
      </c>
      <c r="N22" s="20"/>
      <c r="O22" s="20"/>
      <c r="P22" s="155" t="s">
        <v>48</v>
      </c>
      <c r="Q22" s="155"/>
      <c r="R22" s="20"/>
      <c r="S22" s="155" t="s">
        <v>57</v>
      </c>
      <c r="T22" s="155"/>
      <c r="U22" s="605" t="s">
        <v>944</v>
      </c>
      <c r="V22" s="20"/>
      <c r="W22" s="155" t="s">
        <v>48</v>
      </c>
      <c r="X22" s="155"/>
      <c r="Y22" s="155" t="s">
        <v>44</v>
      </c>
      <c r="Z22" s="155"/>
      <c r="AA22" s="186"/>
      <c r="AB22" s="186" t="s">
        <v>45</v>
      </c>
      <c r="AC22" s="155"/>
      <c r="AD22" s="155"/>
      <c r="AE22" s="186" t="s">
        <v>50</v>
      </c>
      <c r="AF22" s="20"/>
      <c r="AG22" s="20"/>
      <c r="AH22" s="157">
        <f>COUNTIF($D22:$AE22,AH$4)</f>
        <v>3</v>
      </c>
      <c r="AI22" s="158">
        <f>COUNTIF($D22:$AE22,AI$4)</f>
        <v>2</v>
      </c>
      <c r="AJ22" s="157">
        <f>COUNTIF($D22:$AE22,AJ$4)</f>
        <v>2</v>
      </c>
      <c r="AK22" s="159">
        <f>COUNTIF($D22:$AE22,AK$4)</f>
        <v>1</v>
      </c>
      <c r="AL22" s="159">
        <f>COUNTIF($D22:$AE22,AL$4)</f>
        <v>0</v>
      </c>
      <c r="AM22" s="159">
        <f>COUNTIF($D22:$AE22,AM$4)</f>
        <v>0</v>
      </c>
      <c r="AN22" s="159">
        <f>COUNTIF($D22:$AE22,AN$4)</f>
        <v>0</v>
      </c>
      <c r="AO22" s="104"/>
      <c r="AP22" s="159">
        <f>SUMPRODUCT(--WEEKDAY(C$3:AG$3,2)&lt;6,--((C22:AG22="DM"))+(C22:AG22="CS1")+((C22:AG22="CS2"))+(C22:AG22="SB1")+($C$19:$AG$19="AE")+($C$19:$AG$19="EM"))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8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COUNTIF(D22:AC22,"*BRT*")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COUNTIF(AG22:AH22,"*$N*")</f>
        <v>0</v>
      </c>
      <c r="BG22" s="159">
        <f>COUNTIF(AG22:AH22,"*$PM*")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COUNTIF(D22:AH22,"*$FC*")</f>
        <v>0</v>
      </c>
      <c r="BL22" s="159">
        <f>BK22*('Setting key Duty'!$J$11+'Setting key Duty'!$I$8)</f>
        <v>0</v>
      </c>
      <c r="BM22" s="159">
        <f>COUNTIF($D22:$AE22,BM$4)</f>
        <v>0</v>
      </c>
      <c r="BN22" s="159">
        <f>COUNTIF($D22:$AE22,BN$4)</f>
        <v>0</v>
      </c>
      <c r="BO22" s="159">
        <f>COUNTIF($D22:$AE22,BO$4)</f>
        <v>0</v>
      </c>
      <c r="BP22" s="160"/>
    </row>
    <row r="23" ht="19.5" customHeight="1" spans="1:68">
      <c r="A23" s="19"/>
      <c r="B23" s="92" t="s">
        <v>814</v>
      </c>
      <c r="C23" s="155" t="s">
        <v>1048</v>
      </c>
      <c r="D23" s="20"/>
      <c r="E23" s="155" t="s">
        <v>56</v>
      </c>
      <c r="F23" s="155" t="s">
        <v>709</v>
      </c>
      <c r="G23" s="20"/>
      <c r="H23" s="155" t="s">
        <v>44</v>
      </c>
      <c r="I23" s="155"/>
      <c r="J23" s="155"/>
      <c r="K23" s="155" t="s">
        <v>45</v>
      </c>
      <c r="L23" s="155"/>
      <c r="M23" s="155" t="s">
        <v>50</v>
      </c>
      <c r="N23" s="20"/>
      <c r="O23" s="155" t="s">
        <v>50</v>
      </c>
      <c r="P23" s="155"/>
      <c r="Q23" s="155"/>
      <c r="R23" s="20"/>
      <c r="S23" s="155" t="s">
        <v>803</v>
      </c>
      <c r="T23" s="155" t="s">
        <v>44</v>
      </c>
      <c r="U23" s="20"/>
      <c r="V23" s="155"/>
      <c r="W23" s="155" t="s">
        <v>44</v>
      </c>
      <c r="X23" s="155"/>
      <c r="Y23" s="155"/>
      <c r="Z23" s="155" t="s">
        <v>50</v>
      </c>
      <c r="AA23" s="186" t="s">
        <v>1116</v>
      </c>
      <c r="AB23" s="155" t="s">
        <v>50</v>
      </c>
      <c r="AC23" s="155"/>
      <c r="AD23" s="155"/>
      <c r="AF23" s="155" t="s">
        <v>44</v>
      </c>
      <c r="AG23" s="155"/>
      <c r="AH23" s="157"/>
      <c r="AI23" s="158"/>
      <c r="AJ23" s="157"/>
      <c r="AK23" s="159"/>
      <c r="AL23" s="159"/>
      <c r="AM23" s="159"/>
      <c r="AN23" s="159"/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0</v>
      </c>
      <c r="AV23" s="104">
        <f>BF23+BG23+BI23+BD23+BB23+AZ23+BK23</f>
        <v>2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COUNTIF(D23:AC23,"*BRT*")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COUNTIF(AF23:AH23,"*$N*")</f>
        <v>0</v>
      </c>
      <c r="BG23" s="159">
        <f>COUNTIF(AF23:AH23,"*$PM*")</f>
        <v>0</v>
      </c>
      <c r="BH23" s="159">
        <f>BG23*('Setting key Duty'!$I$9)</f>
        <v>0</v>
      </c>
      <c r="BI23" s="159">
        <f>COUNTIF(A23:AH23,"*$AM*")</f>
        <v>2</v>
      </c>
      <c r="BJ23" s="159">
        <f>BI23*('Setting key Duty'!$I$12+'Setting key Duty'!$I$8)</f>
        <v>0.875</v>
      </c>
      <c r="BK23" s="159">
        <f>COUNTIF(D23:AH23,"*$FC*")</f>
        <v>0</v>
      </c>
      <c r="BL23" s="159">
        <f>BK23*('Setting key Duty'!$J$11+'Setting key Duty'!$I$8)</f>
        <v>0</v>
      </c>
      <c r="BM23" s="159">
        <f>COUNTIF($D23:$AE23,BM$4)</f>
        <v>0</v>
      </c>
      <c r="BN23" s="159">
        <f>COUNTIF($D23:$AE23,BN$4)</f>
        <v>0</v>
      </c>
      <c r="BO23" s="159">
        <f>COUNTIF($D23:$AE23,BO$4)</f>
        <v>0</v>
      </c>
      <c r="BP23" s="160"/>
    </row>
    <row r="24" ht="19.5" customHeight="1" spans="1:68">
      <c r="A24" s="19"/>
      <c r="B24" s="94" t="s">
        <v>797</v>
      </c>
      <c r="C24" s="155"/>
      <c r="D24" s="155" t="s">
        <v>48</v>
      </c>
      <c r="E24" s="155"/>
      <c r="F24" s="20"/>
      <c r="G24" s="155" t="s">
        <v>45</v>
      </c>
      <c r="H24" s="155"/>
      <c r="I24" s="155"/>
      <c r="J24" s="155" t="s">
        <v>45</v>
      </c>
      <c r="K24" s="155"/>
      <c r="L24" s="155"/>
      <c r="M24" s="155"/>
      <c r="N24" s="155" t="s">
        <v>48</v>
      </c>
      <c r="O24" s="155"/>
      <c r="P24" s="155"/>
      <c r="Q24" s="155" t="s">
        <v>48</v>
      </c>
      <c r="R24" s="155"/>
      <c r="S24" s="155" t="s">
        <v>44</v>
      </c>
      <c r="T24" s="155"/>
      <c r="U24" s="605" t="s">
        <v>944</v>
      </c>
      <c r="V24" s="155" t="s">
        <v>45</v>
      </c>
      <c r="X24" s="155"/>
      <c r="Y24" s="155" t="s">
        <v>45</v>
      </c>
      <c r="Z24" s="20"/>
      <c r="AA24" s="20"/>
      <c r="AB24" s="155" t="s">
        <v>47</v>
      </c>
      <c r="AC24" s="186" t="s">
        <v>44</v>
      </c>
      <c r="AD24" s="155"/>
      <c r="AE24" s="155"/>
      <c r="AF24" s="155"/>
      <c r="AG24" s="155"/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0</v>
      </c>
      <c r="AV24" s="104">
        <f>BF24+BG24+BI24+BD24+BB24+AZ24+BK24</f>
        <v>0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COUNTIF(D24:AC24,"*BRT*")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COUNTIF(AF24:AH24,"*$N*")</f>
        <v>0</v>
      </c>
      <c r="BG24" s="159">
        <f>COUNTIF(AF24:AH24,"*$PM*")</f>
        <v>0</v>
      </c>
      <c r="BH24" s="159">
        <f>BG24*('Setting key Duty'!$I$9)</f>
        <v>0</v>
      </c>
      <c r="BI24" s="159">
        <f>COUNTIF(A24:AH24,"*$AM*")</f>
        <v>0</v>
      </c>
      <c r="BJ24" s="159">
        <f>BI24*('Setting key Duty'!$I$12+'Setting key Duty'!$I$8)</f>
        <v>0</v>
      </c>
      <c r="BK24" s="159">
        <f>COUNTIF(D24:AH24,"*$FC*")</f>
        <v>0</v>
      </c>
      <c r="BL24" s="159">
        <f>BK24*('Setting key Duty'!$J$11+'Setting key Duty'!$I$8)</f>
        <v>0</v>
      </c>
      <c r="BM24" s="159">
        <f>COUNTIF($D24:$AE24,BM$4)</f>
        <v>0</v>
      </c>
      <c r="BN24" s="159">
        <f>COUNTIF($D24:$AE24,BN$4)</f>
        <v>0</v>
      </c>
      <c r="BO24" s="159">
        <f>COUNTIF($D24:$AE24,BO$4)</f>
        <v>1</v>
      </c>
      <c r="BP24" s="160"/>
    </row>
    <row r="25" ht="19.5" customHeight="1" spans="1:68">
      <c r="A25" s="19"/>
      <c r="B25" s="92" t="s">
        <v>811</v>
      </c>
      <c r="C25" s="155" t="s">
        <v>50</v>
      </c>
      <c r="D25" s="20"/>
      <c r="E25" s="20"/>
      <c r="F25" s="155" t="s">
        <v>45</v>
      </c>
      <c r="G25" s="155"/>
      <c r="H25" s="155" t="s">
        <v>45</v>
      </c>
      <c r="I25" s="155"/>
      <c r="J25" s="155" t="s">
        <v>1117</v>
      </c>
      <c r="K25" s="155" t="s">
        <v>44</v>
      </c>
      <c r="M25" s="155" t="s">
        <v>62</v>
      </c>
      <c r="N25" s="155"/>
      <c r="O25" s="155"/>
      <c r="P25" s="155" t="s">
        <v>44</v>
      </c>
      <c r="Q25" s="155" t="s">
        <v>530</v>
      </c>
      <c r="R25" s="155" t="s">
        <v>44</v>
      </c>
      <c r="S25" s="20"/>
      <c r="T25" s="155" t="s">
        <v>45</v>
      </c>
      <c r="U25" s="155"/>
      <c r="V25" s="155"/>
      <c r="W25" s="155"/>
      <c r="X25" s="155" t="s">
        <v>45</v>
      </c>
      <c r="Y25" s="20"/>
      <c r="Z25" s="155" t="s">
        <v>45</v>
      </c>
      <c r="AA25" s="155"/>
      <c r="AB25" s="20"/>
      <c r="AC25" s="155"/>
      <c r="AD25" s="155" t="s">
        <v>45</v>
      </c>
      <c r="AE25" s="155"/>
      <c r="AF25" s="155"/>
      <c r="AG25" s="155"/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0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COUNTIF(D25:AC25,"*BRT*")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0</v>
      </c>
      <c r="BJ25" s="159">
        <f>BI25*('Setting key Duty'!$I$12+'Setting key Duty'!$I$8)</f>
        <v>0</v>
      </c>
      <c r="BK25" s="159">
        <f>COUNTIF(D25:AH25,"*$FC*")</f>
        <v>0</v>
      </c>
      <c r="BL25" s="159">
        <f>BK25*('Setting key Duty'!$J$11+'Setting key Duty'!$I$8)</f>
        <v>0</v>
      </c>
      <c r="BM25" s="159">
        <f>COUNTIF($D25:$AE25,BM$4)</f>
        <v>0</v>
      </c>
      <c r="BN25" s="159">
        <f>COUNTIF($D25:$AE25,BN$4)</f>
        <v>0</v>
      </c>
      <c r="BO25" s="159">
        <f>COUNTIF($D25:$AE25,BO$4)</f>
        <v>0</v>
      </c>
      <c r="BP25" s="160"/>
    </row>
    <row r="26" ht="19.5" customHeight="1" spans="1:68">
      <c r="A26" s="19"/>
      <c r="B26" s="101" t="s">
        <v>1097</v>
      </c>
      <c r="C26" s="155" t="s">
        <v>910</v>
      </c>
      <c r="D26" s="155"/>
      <c r="E26" s="155" t="s">
        <v>48</v>
      </c>
      <c r="F26" s="155"/>
      <c r="G26" s="155" t="s">
        <v>59</v>
      </c>
      <c r="H26" s="155" t="s">
        <v>768</v>
      </c>
      <c r="I26" s="155"/>
      <c r="J26" s="155" t="s">
        <v>1118</v>
      </c>
      <c r="K26" s="155"/>
      <c r="L26" s="155" t="s">
        <v>48</v>
      </c>
      <c r="M26" s="155" t="s">
        <v>530</v>
      </c>
      <c r="N26" s="155" t="s">
        <v>530</v>
      </c>
      <c r="P26" s="155"/>
      <c r="Q26" s="155" t="s">
        <v>1111</v>
      </c>
      <c r="R26" s="155" t="s">
        <v>1111</v>
      </c>
      <c r="S26" s="155"/>
      <c r="T26" s="155"/>
      <c r="U26" s="155" t="s">
        <v>59</v>
      </c>
      <c r="V26" s="155"/>
      <c r="W26" s="155"/>
      <c r="X26" s="155"/>
      <c r="Y26" s="20"/>
      <c r="AA26" s="155" t="s">
        <v>44</v>
      </c>
      <c r="AB26" s="155"/>
      <c r="AC26" s="155"/>
      <c r="AE26" s="20"/>
      <c r="AF26" s="155"/>
      <c r="AG26" s="155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0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COUNTIF(D26:AC26,"*BRT*")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COUNTIF(AF26:AH26,"*$N*")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0</v>
      </c>
      <c r="BJ26" s="159">
        <f>BI26*('Setting key Duty'!$I$12+'Setting key Duty'!$I$8)</f>
        <v>0</v>
      </c>
      <c r="BK26" s="159">
        <f>COUNTIF(D26:AH26,"*$FC*")</f>
        <v>0</v>
      </c>
      <c r="BL26" s="159">
        <f>BK26*('Setting key Duty'!$J$11+'Setting key Duty'!$I$8)</f>
        <v>0</v>
      </c>
      <c r="BM26" s="159">
        <f>COUNTIF($D26:$AE26,BM$4)</f>
        <v>0</v>
      </c>
      <c r="BN26" s="159">
        <f>COUNTIF($D26:$AE26,BN$4)</f>
        <v>0</v>
      </c>
      <c r="BO26" s="159">
        <f>COUNTIF($D26:$AE26,BO$4)</f>
        <v>0</v>
      </c>
      <c r="BP26" s="160"/>
    </row>
    <row r="27" ht="19.5" customHeight="1" spans="1:68">
      <c r="A27" s="19"/>
      <c r="B27" s="14" t="s">
        <v>962</v>
      </c>
      <c r="C27" s="155"/>
      <c r="D27" s="155"/>
      <c r="E27" s="155"/>
      <c r="F27" s="155"/>
      <c r="G27" s="155" t="s">
        <v>1119</v>
      </c>
      <c r="H27" s="155" t="s">
        <v>1119</v>
      </c>
      <c r="I27" s="155" t="s">
        <v>1119</v>
      </c>
      <c r="J27" s="155" t="s">
        <v>1119</v>
      </c>
      <c r="K27" s="155" t="s">
        <v>1119</v>
      </c>
      <c r="L27" s="155" t="s">
        <v>1119</v>
      </c>
      <c r="M27" s="155" t="s">
        <v>1119</v>
      </c>
      <c r="N27" s="155" t="s">
        <v>1119</v>
      </c>
      <c r="O27" s="155" t="s">
        <v>1119</v>
      </c>
      <c r="P27" s="155" t="s">
        <v>1119</v>
      </c>
      <c r="Q27" s="155" t="s">
        <v>1119</v>
      </c>
      <c r="R27" s="155" t="s">
        <v>1119</v>
      </c>
      <c r="S27" s="155" t="s">
        <v>1119</v>
      </c>
      <c r="T27" s="155" t="s">
        <v>1119</v>
      </c>
      <c r="U27" s="155" t="s">
        <v>1119</v>
      </c>
      <c r="V27" s="155"/>
      <c r="W27" s="155"/>
      <c r="X27" s="155" t="s">
        <v>62</v>
      </c>
      <c r="Y27" s="155"/>
      <c r="Z27" s="231" t="s">
        <v>42</v>
      </c>
      <c r="AA27" s="186" t="s">
        <v>62</v>
      </c>
      <c r="AB27" s="155"/>
      <c r="AC27" s="155"/>
      <c r="AD27" s="155"/>
      <c r="AE27" s="155" t="s">
        <v>62</v>
      </c>
      <c r="AG27" s="186"/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0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COUNTIF(D27:AC27,"*BRT*")</f>
        <v>0</v>
      </c>
      <c r="AZ27" s="159">
        <f>COUNTIF(A27:AH27,"*$BTP*")</f>
        <v>0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0</v>
      </c>
      <c r="BE27" s="159">
        <f>BD27*('Setting key Duty'!$I$8+'Setting key Duty'!$I$9+'Setting key Duty'!$I$12)</f>
        <v>0</v>
      </c>
      <c r="BF27" s="159">
        <f>COUNTIF(AF27:AH27,"*$N*")</f>
        <v>0</v>
      </c>
      <c r="BG27" s="159">
        <f>COUNTIF(AF27:AH27,"*$PM*")</f>
        <v>0</v>
      </c>
      <c r="BH27" s="159">
        <f>BG27*('Setting key Duty'!$I$9)</f>
        <v>0</v>
      </c>
      <c r="BI27" s="159">
        <f>COUNTIF(A27:AH27,"*$AM*")</f>
        <v>0</v>
      </c>
      <c r="BJ27" s="159">
        <f>BI27*('Setting key Duty'!$I$12+'Setting key Duty'!$I$8)</f>
        <v>0</v>
      </c>
      <c r="BK27" s="159">
        <f>COUNTIF(D27:AH27,"*$FC*")</f>
        <v>0</v>
      </c>
      <c r="BL27" s="159">
        <f>BK27*('Setting key Duty'!$J$11+'Setting key Duty'!$I$8)</f>
        <v>0</v>
      </c>
      <c r="BM27" s="159">
        <f>COUNTIF($D27:$AE27,BM$4)</f>
        <v>0</v>
      </c>
      <c r="BN27" s="159">
        <f>COUNTIF($D27:$AE27,BN$4)</f>
        <v>0</v>
      </c>
      <c r="BO27" s="159">
        <f>COUNTIF($D27:$AE27,BO$4)</f>
        <v>0</v>
      </c>
      <c r="BP27" s="160"/>
    </row>
    <row r="28" ht="19.5" customHeight="1" spans="1:68">
      <c r="A28" s="19"/>
      <c r="B28" s="14" t="s">
        <v>1120</v>
      </c>
      <c r="C28" s="155">
        <v>1</v>
      </c>
      <c r="D28" s="155"/>
      <c r="E28" s="155">
        <v>2</v>
      </c>
      <c r="G28" s="155"/>
      <c r="H28" s="155"/>
      <c r="I28" s="155"/>
      <c r="J28" s="155">
        <v>3</v>
      </c>
      <c r="K28" s="155"/>
      <c r="M28" s="155"/>
      <c r="O28" s="155"/>
      <c r="P28" s="155"/>
      <c r="Q28" s="155">
        <v>4</v>
      </c>
      <c r="R28" s="20"/>
      <c r="S28" s="155" t="s">
        <v>719</v>
      </c>
      <c r="T28" s="155"/>
      <c r="U28" s="155"/>
      <c r="V28" s="155"/>
      <c r="W28" s="155" t="s">
        <v>62</v>
      </c>
      <c r="X28" s="155"/>
      <c r="Y28" s="231" t="s">
        <v>56</v>
      </c>
      <c r="Z28" s="155" t="s">
        <v>1121</v>
      </c>
      <c r="AA28" s="15"/>
      <c r="AB28" s="155" t="s">
        <v>530</v>
      </c>
      <c r="AC28" s="155" t="s">
        <v>1122</v>
      </c>
      <c r="AD28" s="20"/>
      <c r="AE28" s="155"/>
      <c r="AF28" s="155" t="s">
        <v>1123</v>
      </c>
      <c r="AG28" s="155"/>
      <c r="AH28" s="157"/>
      <c r="AI28" s="158"/>
      <c r="AJ28" s="157"/>
      <c r="AK28" s="159"/>
      <c r="AL28" s="159"/>
      <c r="AM28" s="159"/>
      <c r="AN28" s="159"/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>
        <f>BF28+BG28+BI28+BD28+BB28+AZ28+BK28</f>
        <v>3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COUNTIF(D28:AC28,"*BRT*")</f>
        <v>0</v>
      </c>
      <c r="AZ28" s="159">
        <f>COUNTIF(A28:AH28,"*$BTP*")</f>
        <v>2</v>
      </c>
      <c r="BA28" s="159" t="e">
        <f>AZ28*('Setting key Duty'!$I$13+'Setting key Duty'!$I$12+'Setting key Duty'!$I$11)</f>
        <v>#VALUE!</v>
      </c>
      <c r="BB28" s="159">
        <f>COUNTIF(A28:AH28,"*$L*")</f>
        <v>0</v>
      </c>
      <c r="BC28" s="159" t="e">
        <f>BB28*('Setting key Duty'!$I$13+'Setting key Duty'!$I$9)</f>
        <v>#VALUE!</v>
      </c>
      <c r="BD28" s="159">
        <f>COUNTIF(A28:AH28,"*$M*")</f>
        <v>0</v>
      </c>
      <c r="BE28" s="159">
        <f>BD28*('Setting key Duty'!$I$8+'Setting key Duty'!$I$9+'Setting key Duty'!$I$12)</f>
        <v>0</v>
      </c>
      <c r="BF28" s="159">
        <f>COUNTIF(AF28:AH28,"*$N*")</f>
        <v>0</v>
      </c>
      <c r="BG28" s="159">
        <f>COUNTIF(AF28:AH28,"*$PM*")</f>
        <v>0</v>
      </c>
      <c r="BH28" s="159">
        <f>BG28*('Setting key Duty'!$I$9)</f>
        <v>0</v>
      </c>
      <c r="BI28" s="159">
        <f>COUNTIF(A28:AH28,"*$AM*")</f>
        <v>1</v>
      </c>
      <c r="BJ28" s="159">
        <f>BI28*('Setting key Duty'!$I$12+'Setting key Duty'!$I$8)</f>
        <v>0.4375</v>
      </c>
      <c r="BK28" s="159">
        <f>COUNTIF(D28:AH28,"*$FC*")</f>
        <v>0</v>
      </c>
      <c r="BL28" s="159">
        <f>BK28*('Setting key Duty'!$J$11+'Setting key Duty'!$I$8)</f>
        <v>0</v>
      </c>
      <c r="BM28" s="159">
        <f>COUNTIF($D28:$AE28,BM$4)</f>
        <v>0</v>
      </c>
      <c r="BN28" s="159">
        <f>COUNTIF($D28:$AE28,BN$4)</f>
        <v>0</v>
      </c>
      <c r="BO28" s="159">
        <f>COUNTIF($D28:$AE28,BO$4)</f>
        <v>0</v>
      </c>
      <c r="BP28" s="160"/>
    </row>
    <row r="29" ht="19.5" customHeight="1" spans="1:68">
      <c r="A29" s="19"/>
      <c r="B29" s="14" t="s">
        <v>1124</v>
      </c>
      <c r="C29" s="155">
        <v>1</v>
      </c>
      <c r="D29" s="155"/>
      <c r="E29" s="155">
        <v>2</v>
      </c>
      <c r="G29" s="155"/>
      <c r="H29" s="166"/>
      <c r="I29" s="155"/>
      <c r="J29" s="155">
        <v>3</v>
      </c>
      <c r="K29" s="155"/>
      <c r="L29" s="155"/>
      <c r="M29" s="155"/>
      <c r="N29" s="155">
        <v>4</v>
      </c>
      <c r="O29" s="155"/>
      <c r="P29" s="155"/>
      <c r="Q29" s="155"/>
      <c r="R29" s="20"/>
      <c r="S29" s="155" t="s">
        <v>56</v>
      </c>
      <c r="U29" s="155" t="s">
        <v>62</v>
      </c>
      <c r="V29" s="155"/>
      <c r="W29" s="155"/>
      <c r="X29" s="20"/>
      <c r="Y29" s="20"/>
      <c r="Z29" s="155" t="s">
        <v>62</v>
      </c>
      <c r="AA29" s="155"/>
      <c r="AB29" s="155"/>
      <c r="AC29" s="155"/>
      <c r="AD29" s="155"/>
      <c r="AE29" s="155"/>
      <c r="AG29" s="155"/>
      <c r="AH29" s="157"/>
      <c r="AI29" s="158"/>
      <c r="AJ29" s="157"/>
      <c r="AK29" s="159"/>
      <c r="AL29" s="159"/>
      <c r="AM29" s="159"/>
      <c r="AN29" s="159"/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0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COUNTIF(D29:AC29,"*BRT*")</f>
        <v>0</v>
      </c>
      <c r="AZ29" s="159">
        <f>COUNTIF(A29:AH29,"*$BTP*")</f>
        <v>0</v>
      </c>
      <c r="BA29" s="159" t="e">
        <f>AZ29*('Setting key Duty'!$I$13+'Setting key Duty'!$I$12+'Setting key Duty'!$I$11)</f>
        <v>#VALUE!</v>
      </c>
      <c r="BB29" s="159">
        <f>COUNTIF(A29:AH29,"*$L*")</f>
        <v>0</v>
      </c>
      <c r="BC29" s="159" t="e">
        <f>BB29*('Setting key Duty'!$I$13+'Setting key Duty'!$I$9)</f>
        <v>#VALUE!</v>
      </c>
      <c r="BD29" s="159">
        <f>COUNTIF(A29:AH29,"*$M*")</f>
        <v>0</v>
      </c>
      <c r="BE29" s="159">
        <f>BD29*('Setting key Duty'!$I$8+'Setting key Duty'!$I$9+'Setting key Duty'!$I$12)</f>
        <v>0</v>
      </c>
      <c r="BF29" s="159">
        <f>COUNTIF(AF29:AH29,"*$N*")</f>
        <v>0</v>
      </c>
      <c r="BG29" s="159">
        <f>COUNTIF(AF29:AH29,"*$PM*")</f>
        <v>0</v>
      </c>
      <c r="BH29" s="159">
        <f>BG29*('Setting key Duty'!$I$9)</f>
        <v>0</v>
      </c>
      <c r="BI29" s="159">
        <f>COUNTIF(A29:AH29,"*$AM*")</f>
        <v>0</v>
      </c>
      <c r="BJ29" s="159">
        <f>BI29*('Setting key Duty'!$I$12+'Setting key Duty'!$I$8)</f>
        <v>0</v>
      </c>
      <c r="BK29" s="159">
        <f>COUNTIF(D29:AH29,"*$FC*")</f>
        <v>0</v>
      </c>
      <c r="BL29" s="159">
        <f>BK29*('Setting key Duty'!$J$11+'Setting key Duty'!$I$8)</f>
        <v>0</v>
      </c>
      <c r="BM29" s="159">
        <f>COUNTIF($D29:$AE29,BM$4)</f>
        <v>0</v>
      </c>
      <c r="BN29" s="159">
        <f>COUNTIF($D29:$AE29,BN$4)</f>
        <v>0</v>
      </c>
      <c r="BO29" s="159">
        <f>COUNTIF($D29:$AE29,BO$4)</f>
        <v>0</v>
      </c>
      <c r="BP29" s="160"/>
    </row>
    <row r="30" ht="19.5" customHeight="1" spans="1:68">
      <c r="A30" s="19"/>
      <c r="B30" s="14" t="s">
        <v>1125</v>
      </c>
      <c r="C30" s="155">
        <v>1</v>
      </c>
      <c r="D30" s="155"/>
      <c r="E30" s="155">
        <v>2</v>
      </c>
      <c r="F30" s="20"/>
      <c r="G30" s="155"/>
      <c r="H30" s="166"/>
      <c r="I30" s="155"/>
      <c r="J30" s="155">
        <v>3</v>
      </c>
      <c r="K30" s="155">
        <v>4</v>
      </c>
      <c r="L30" s="155"/>
      <c r="M30" s="155"/>
      <c r="N30" s="155" t="s">
        <v>565</v>
      </c>
      <c r="O30" s="155"/>
      <c r="P30" s="155"/>
      <c r="Q30" s="20"/>
      <c r="R30" s="155" t="s">
        <v>695</v>
      </c>
      <c r="S30" s="155"/>
      <c r="T30" s="20"/>
      <c r="U30" s="155" t="s">
        <v>784</v>
      </c>
      <c r="V30" s="155"/>
      <c r="W30" s="155"/>
      <c r="X30" s="155" t="s">
        <v>1104</v>
      </c>
      <c r="Y30" s="155" t="s">
        <v>530</v>
      </c>
      <c r="Z30" s="20"/>
      <c r="AA30" s="155" t="s">
        <v>1121</v>
      </c>
      <c r="AB30" s="155"/>
      <c r="AC30" s="155"/>
      <c r="AD30" s="155" t="s">
        <v>62</v>
      </c>
      <c r="AE30" s="20"/>
      <c r="AG30" s="155"/>
      <c r="AH30" s="157"/>
      <c r="AI30" s="158"/>
      <c r="AJ30" s="157"/>
      <c r="AK30" s="159"/>
      <c r="AL30" s="159"/>
      <c r="AM30" s="159"/>
      <c r="AN30" s="159"/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0</v>
      </c>
      <c r="AV30" s="104">
        <f>BF30+BG30+BI30+BD30+BB30+AZ30+BK30</f>
        <v>4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COUNTIF(D30:AC30,"*BRT*")</f>
        <v>0</v>
      </c>
      <c r="AZ30" s="159">
        <f>COUNTIF(A30:AH30,"*$BTP*")</f>
        <v>2</v>
      </c>
      <c r="BA30" s="159" t="e">
        <f>AZ30*('Setting key Duty'!$I$13+'Setting key Duty'!$I$12+'Setting key Duty'!$I$11)</f>
        <v>#VALUE!</v>
      </c>
      <c r="BB30" s="159">
        <f>COUNTIF(A30:AH30,"*$L*")</f>
        <v>0</v>
      </c>
      <c r="BC30" s="159" t="e">
        <f>BB30*('Setting key Duty'!$I$13+'Setting key Duty'!$I$9)</f>
        <v>#VALUE!</v>
      </c>
      <c r="BD30" s="159">
        <f>COUNTIF(A30:AH30,"*$M*")</f>
        <v>0</v>
      </c>
      <c r="BE30" s="159">
        <f>BD30*('Setting key Duty'!$I$8+'Setting key Duty'!$I$9+'Setting key Duty'!$I$12)</f>
        <v>0</v>
      </c>
      <c r="BF30" s="159">
        <f>COUNTIF(AF30:AH30,"*$N*")</f>
        <v>0</v>
      </c>
      <c r="BG30" s="159">
        <f>COUNTIF(AF30:AH30,"*$PM*")</f>
        <v>0</v>
      </c>
      <c r="BH30" s="159">
        <f>BG30*('Setting key Duty'!$I$9)</f>
        <v>0</v>
      </c>
      <c r="BI30" s="159">
        <f>COUNTIF(A30:AH30,"*$AM*")</f>
        <v>2</v>
      </c>
      <c r="BJ30" s="159">
        <f>BI30*('Setting key Duty'!$I$12+'Setting key Duty'!$I$8)</f>
        <v>0.875</v>
      </c>
      <c r="BK30" s="159">
        <f>COUNTIF(D30:AH30,"*$FC*")</f>
        <v>0</v>
      </c>
      <c r="BL30" s="159">
        <f>BK30*('Setting key Duty'!$J$11+'Setting key Duty'!$I$8)</f>
        <v>0</v>
      </c>
      <c r="BM30" s="159">
        <f>COUNTIF($D30:$AE30,BM$4)</f>
        <v>0</v>
      </c>
      <c r="BN30" s="159">
        <f>COUNTIF($D30:$AE30,BN$4)</f>
        <v>0</v>
      </c>
      <c r="BO30" s="159">
        <f>COUNTIF($D30:$AE30,BO$4)</f>
        <v>0</v>
      </c>
      <c r="BP30" s="160"/>
    </row>
    <row r="31" ht="19.5" customHeight="1" spans="1:68">
      <c r="A31" s="19"/>
      <c r="B31" s="14" t="s">
        <v>1126</v>
      </c>
      <c r="D31" s="155"/>
      <c r="E31" s="155">
        <v>1</v>
      </c>
      <c r="F31" s="155"/>
      <c r="G31" s="155"/>
      <c r="H31" s="166"/>
      <c r="I31" s="155"/>
      <c r="J31" s="155">
        <v>2</v>
      </c>
      <c r="K31" s="155">
        <v>3</v>
      </c>
      <c r="L31" s="155"/>
      <c r="M31" s="155"/>
      <c r="N31" s="155">
        <v>4</v>
      </c>
      <c r="O31" s="155"/>
      <c r="P31" s="155" t="s">
        <v>1127</v>
      </c>
      <c r="Q31" s="155"/>
      <c r="R31" s="155"/>
      <c r="S31" s="155" t="s">
        <v>1128</v>
      </c>
      <c r="T31" s="155" t="s">
        <v>582</v>
      </c>
      <c r="U31" s="20"/>
      <c r="V31" s="155"/>
      <c r="W31" s="155"/>
      <c r="Y31" s="155"/>
      <c r="Z31" s="20"/>
      <c r="AA31" s="155" t="s">
        <v>227</v>
      </c>
      <c r="AB31" s="155" t="s">
        <v>227</v>
      </c>
      <c r="AC31" s="155" t="s">
        <v>227</v>
      </c>
      <c r="AD31" s="155" t="s">
        <v>227</v>
      </c>
      <c r="AE31" s="155" t="s">
        <v>227</v>
      </c>
      <c r="AG31" s="155"/>
      <c r="AH31" s="157"/>
      <c r="AI31" s="158"/>
      <c r="AJ31" s="157"/>
      <c r="AK31" s="159"/>
      <c r="AL31" s="159"/>
      <c r="AM31" s="159"/>
      <c r="AN31" s="159"/>
      <c r="AO31" s="104"/>
      <c r="AP31" s="159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0</v>
      </c>
      <c r="AV31" s="104">
        <f>BF31+BG31+BI31+BD31+BB31+AZ31+BK31</f>
        <v>6</v>
      </c>
      <c r="AW31" s="104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COUNTIF(D31:Z31,"*BRT*")</f>
        <v>0</v>
      </c>
      <c r="AZ31" s="159">
        <f>COUNTIF(A31:AH31,"*$BTP*")</f>
        <v>0</v>
      </c>
      <c r="BA31" s="159" t="e">
        <f>AZ31*('Setting key Duty'!$I$13+'Setting key Duty'!$I$12+'Setting key Duty'!$I$11)</f>
        <v>#VALUE!</v>
      </c>
      <c r="BB31" s="159">
        <f>COUNTIF(A31:AH31,"*$L*")</f>
        <v>0</v>
      </c>
      <c r="BC31" s="159" t="e">
        <f>BB31*('Setting key Duty'!$I$13+'Setting key Duty'!$I$9)</f>
        <v>#VALUE!</v>
      </c>
      <c r="BD31" s="159">
        <f>COUNTIF(A31:AH31,"*$M*")</f>
        <v>0</v>
      </c>
      <c r="BE31" s="159">
        <f>BD31*('Setting key Duty'!$I$8+'Setting key Duty'!$I$9+'Setting key Duty'!$I$12)</f>
        <v>0</v>
      </c>
      <c r="BF31" s="159">
        <f>COUNTIF(AF31:AH31,"*$N*")</f>
        <v>0</v>
      </c>
      <c r="BG31" s="159">
        <f>COUNTIF(AF31:AH31,"*$PM*")</f>
        <v>0</v>
      </c>
      <c r="BH31" s="159">
        <f>BG31*('Setting key Duty'!$I$9)</f>
        <v>0</v>
      </c>
      <c r="BI31" s="159">
        <f>COUNTIF(A31:AH31,"*$AM*")</f>
        <v>1</v>
      </c>
      <c r="BJ31" s="159">
        <f>BI31*('Setting key Duty'!$I$12+'Setting key Duty'!$I$8)</f>
        <v>0.4375</v>
      </c>
      <c r="BK31" s="159">
        <f>COUNTIF(D31:AH31,"*$FC*")</f>
        <v>5</v>
      </c>
      <c r="BL31" s="159">
        <f>BK31*('Setting key Duty'!$J$11+'Setting key Duty'!$I$8)</f>
        <v>0.625</v>
      </c>
      <c r="BM31" s="159">
        <f>COUNTIF($D31:$AE31,BM$4)</f>
        <v>0</v>
      </c>
      <c r="BN31" s="159">
        <f>COUNTIF($D31:$AE31,BN$4)</f>
        <v>0</v>
      </c>
      <c r="BO31" s="159">
        <f>COUNTIF($D31:$AE31,BO$4)</f>
        <v>0</v>
      </c>
      <c r="BP31" s="160"/>
    </row>
    <row r="32" ht="19.5" customHeight="1" spans="1:68">
      <c r="A32" s="19"/>
      <c r="B32" s="14" t="s">
        <v>1129</v>
      </c>
      <c r="C32" s="14"/>
      <c r="D32" s="186"/>
      <c r="E32" s="186">
        <v>1</v>
      </c>
      <c r="F32" s="186"/>
      <c r="G32" s="186"/>
      <c r="H32" s="228"/>
      <c r="I32" s="186"/>
      <c r="J32" s="606">
        <v>45353</v>
      </c>
      <c r="K32" s="186">
        <v>4</v>
      </c>
      <c r="L32" s="155"/>
      <c r="M32" s="155" t="s">
        <v>983</v>
      </c>
      <c r="N32" s="20"/>
      <c r="O32" s="186"/>
      <c r="P32" s="186"/>
      <c r="Q32" s="155" t="s">
        <v>695</v>
      </c>
      <c r="R32" s="20"/>
      <c r="S32" s="155" t="s">
        <v>1130</v>
      </c>
      <c r="T32" s="20"/>
      <c r="U32" s="155" t="s">
        <v>56</v>
      </c>
      <c r="V32" s="186"/>
      <c r="W32" s="186"/>
      <c r="X32" s="155" t="s">
        <v>1004</v>
      </c>
      <c r="Z32" s="186"/>
      <c r="AB32" s="186" t="s">
        <v>56</v>
      </c>
      <c r="AC32" s="186"/>
      <c r="AD32" s="186"/>
      <c r="AE32" s="186" t="s">
        <v>56</v>
      </c>
      <c r="AF32" s="155" t="s">
        <v>1082</v>
      </c>
      <c r="AG32" s="186"/>
      <c r="AH32" s="157"/>
      <c r="AI32" s="158"/>
      <c r="AJ32" s="157"/>
      <c r="AK32" s="159"/>
      <c r="AL32" s="159"/>
      <c r="AM32" s="159"/>
      <c r="AN32" s="159"/>
      <c r="AO32" s="104"/>
      <c r="AP32" s="159">
        <f>SUMPRODUCT(--WEEKDAY(C$3:AG$3,2)&lt;6,--((C32:AG32="DM"))+(C32:AG32="CS1")+((C32:AG32="CS2"))+(C32:AG32="SB1")+(C32:AG32="AE")+(C32:AG32="EM"))</f>
        <v>0</v>
      </c>
      <c r="AQ32" s="104"/>
      <c r="AR32" s="104">
        <f>SUMPRODUCT(--WEEKDAY(C$3:AG$3,2)&gt;5,--((C32:AG32="DM"))+(C32:AG32="CS1")+((C32:AG32="CS2"))+(C32:AG32="SB1")+(C32:AG32="AE")+(C32:AG32="EM"))</f>
        <v>0</v>
      </c>
      <c r="AS32" s="104"/>
      <c r="AT32" s="104">
        <f>(AP32-AQ32)/2+(AR32-AS32)</f>
        <v>0</v>
      </c>
      <c r="AU32" s="104">
        <f>AH32+AI32+AJ32+AK32+AM32+AN32</f>
        <v>0</v>
      </c>
      <c r="AV32" s="104">
        <f>BF32+BG32+BI32+BD32+BB32+AZ32+BK32</f>
        <v>5</v>
      </c>
      <c r="AW32" s="104" t="e">
        <f>AT32+AX32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COUNTIF(D32:AC32,"*BRT*")</f>
        <v>0</v>
      </c>
      <c r="AZ32" s="159">
        <f>COUNTIF(A32:AH32,"*$BTP*")</f>
        <v>2</v>
      </c>
      <c r="BA32" s="159" t="e">
        <f>AZ32*('Setting key Duty'!$I$13+'Setting key Duty'!$I$12+'Setting key Duty'!$I$11)</f>
        <v>#VALUE!</v>
      </c>
      <c r="BB32" s="159">
        <f>COUNTIF(A32:AH32,"*$L*")</f>
        <v>0</v>
      </c>
      <c r="BC32" s="159" t="e">
        <f>BB32*('Setting key Duty'!$I$13+'Setting key Duty'!$I$9)</f>
        <v>#VALUE!</v>
      </c>
      <c r="BD32" s="159">
        <f>COUNTIF(A32:AH32,"*$M*")</f>
        <v>1</v>
      </c>
      <c r="BE32" s="159">
        <f>BD32*('Setting key Duty'!$I$8+'Setting key Duty'!$I$9+'Setting key Duty'!$I$12)</f>
        <v>0.5625</v>
      </c>
      <c r="BF32" s="159">
        <f>COUNTIF(AF32:AH32,"*$N*")</f>
        <v>0</v>
      </c>
      <c r="BG32" s="159">
        <f>COUNTIF(AF32:AH32,"*$PM*")</f>
        <v>0</v>
      </c>
      <c r="BH32" s="159">
        <f>BG32*('Setting key Duty'!$I$9)</f>
        <v>0</v>
      </c>
      <c r="BI32" s="159">
        <f>COUNTIF(A32:AH32,"*$AM*")</f>
        <v>2</v>
      </c>
      <c r="BJ32" s="159">
        <f>BI32*('Setting key Duty'!$I$12+'Setting key Duty'!$I$8)</f>
        <v>0.875</v>
      </c>
      <c r="BK32" s="159">
        <f>COUNTIF(D32:AH32,"*$FC*")</f>
        <v>0</v>
      </c>
      <c r="BL32" s="159">
        <f>BK32*('Setting key Duty'!$J$11+'Setting key Duty'!$I$8)</f>
        <v>0</v>
      </c>
      <c r="BM32" s="159">
        <f>COUNTIF($D32:$AE32,BM$4)</f>
        <v>0</v>
      </c>
      <c r="BN32" s="159">
        <f>COUNTIF($D32:$AE32,BN$4)</f>
        <v>0</v>
      </c>
      <c r="BO32" s="159">
        <f>COUNTIF($D32:$AE32,BO$4)</f>
        <v>0</v>
      </c>
      <c r="BP32" s="160"/>
    </row>
    <row r="33" ht="19.5" customHeight="1" spans="1:68">
      <c r="A33" s="19"/>
      <c r="B33" s="14"/>
      <c r="C33" s="190"/>
      <c r="D33" s="186"/>
      <c r="E33" s="186"/>
      <c r="F33" s="186"/>
      <c r="G33" s="186"/>
      <c r="H33" s="228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20"/>
      <c r="T33" s="186"/>
      <c r="U33" s="186"/>
      <c r="V33" s="186"/>
      <c r="W33" s="186"/>
      <c r="X33" s="20"/>
      <c r="Y33" s="231"/>
      <c r="Z33" s="186"/>
      <c r="AA33" s="186"/>
      <c r="AB33" s="186"/>
      <c r="AC33" s="186"/>
      <c r="AD33" s="186"/>
      <c r="AE33" s="186"/>
      <c r="AF33" s="186"/>
      <c r="AG33" s="186"/>
      <c r="AH33" s="157">
        <f>COUNTIF($C33:$AG33,AH$4)</f>
        <v>0</v>
      </c>
      <c r="AI33" s="158">
        <f>COUNTIF($C33:$AG33,AI$4)</f>
        <v>0</v>
      </c>
      <c r="AJ33" s="157">
        <f>COUNTIF($C33:$AG33,AJ$4)</f>
        <v>0</v>
      </c>
      <c r="AK33" s="159">
        <f>COUNTIF($C33:$AG33,AK$4)</f>
        <v>0</v>
      </c>
      <c r="AL33" s="159">
        <f>COUNTIF($C33:$AG33,AL$4)</f>
        <v>0</v>
      </c>
      <c r="AM33" s="159">
        <f>COUNTIF($C33:$AG33,AM$4)</f>
        <v>0</v>
      </c>
      <c r="AN33" s="159">
        <f>COUNTIF($C33:$AG33,AN$4)</f>
        <v>0</v>
      </c>
      <c r="AO33" s="104"/>
      <c r="AP33" s="159">
        <f>SUMPRODUCT(--WEEKDAY(C$3:AG$3,2)&lt;6,--((C33:AG33="DM"))+(C33:AG33="CS1")+((C33:AG33="CS2"))+(C33:AG33="SB1")+(C33:AG33="AE")+(C33:AG33="EM"))</f>
        <v>0</v>
      </c>
      <c r="AQ33" s="104"/>
      <c r="AR33" s="104">
        <f>SUMPRODUCT(--WEEKDAY(C$3:AG$3,2)&gt;5,--((C33:AG33="DM"))+(C33:AG33="CS1")+((C33:AG33="CS2"))+(C33:AG33="SB1")+(C33:AG33="AE")+(C33:AG33="EM"))</f>
        <v>0</v>
      </c>
      <c r="AS33" s="104"/>
      <c r="AT33" s="104">
        <f>(AP33-AQ33)/2+(AR33-AS33)</f>
        <v>0</v>
      </c>
      <c r="AU33" s="104">
        <f>AH33+AI33+AJ33+AK33+AM33+AN33</f>
        <v>0</v>
      </c>
      <c r="AV33" s="104">
        <f>BF33+BG33+BI33+BD33+BB33+AZ33+BK33</f>
        <v>0</v>
      </c>
      <c r="AW33" s="104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COUNTIF(C33:AC33,"*BRT*")</f>
        <v>0</v>
      </c>
      <c r="AZ33" s="159">
        <f>COUNTIF(A33:AH33,"*$BTP*")</f>
        <v>0</v>
      </c>
      <c r="BA33" s="159" t="e">
        <f>AZ33*('Setting key Duty'!$I$13+'Setting key Duty'!$I$12+'Setting key Duty'!$I$11)</f>
        <v>#VALUE!</v>
      </c>
      <c r="BB33" s="159">
        <f>COUNTIF(D33:AH33,"*$L*")</f>
        <v>0</v>
      </c>
      <c r="BC33" s="159" t="e">
        <f>BB33*('Setting key Duty'!$I$13+'Setting key Duty'!$I$9)</f>
        <v>#VALUE!</v>
      </c>
      <c r="BD33" s="159">
        <f>COUNTIF(D33:AH33,"*$M*")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COUNTIF(D33:AH33,"*$PM*")</f>
        <v>0</v>
      </c>
      <c r="BH33" s="159">
        <f>BG33*('Setting key Duty'!$I$9)</f>
        <v>0</v>
      </c>
      <c r="BI33" s="159">
        <f>COUNTIF(D33:AH33,"*$AM*")</f>
        <v>0</v>
      </c>
      <c r="BJ33" s="159">
        <f>BI33*('Setting key Duty'!$I$12+'Setting key Duty'!$I$8)</f>
        <v>0</v>
      </c>
      <c r="BK33" s="159">
        <f>COUNTIF(C33:AH33,"*$FC*")</f>
        <v>0</v>
      </c>
      <c r="BL33" s="159">
        <f>BK33*('Setting key Duty'!$J$11+'Setting key Duty'!$I$8)</f>
        <v>0</v>
      </c>
      <c r="BM33" s="159">
        <f>COUNTIF($C33:$AG33,BM$4)</f>
        <v>0</v>
      </c>
      <c r="BN33" s="159">
        <f>COUNTIF($C33:$AG33,BN$4)</f>
        <v>0</v>
      </c>
      <c r="BO33" s="159">
        <f>COUNTIF($D33:$AE33,BO$4)</f>
        <v>0</v>
      </c>
      <c r="BP33" s="160"/>
    </row>
    <row r="34" ht="19.5" customHeight="1" spans="1:68">
      <c r="A34" s="19"/>
      <c r="B34" s="189" t="s">
        <v>228</v>
      </c>
      <c r="C34" s="190"/>
      <c r="D34" s="186"/>
      <c r="E34" s="186"/>
      <c r="F34" s="186"/>
      <c r="G34" s="186"/>
      <c r="H34" s="228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  <c r="AA34" s="186"/>
      <c r="AB34" s="186"/>
      <c r="AC34" s="186"/>
      <c r="AD34" s="186"/>
      <c r="AE34" s="186"/>
      <c r="AF34" s="186"/>
      <c r="AG34" s="186"/>
      <c r="AH34" s="157">
        <f>COUNTIF($C34:$AG34,AH$4)</f>
        <v>0</v>
      </c>
      <c r="AI34" s="158">
        <f>COUNTIF($C34:$AG34,AI$4)</f>
        <v>0</v>
      </c>
      <c r="AJ34" s="157">
        <f>COUNTIF($C34:$AG34,AJ$4)</f>
        <v>0</v>
      </c>
      <c r="AK34" s="191">
        <f>COUNTIF($C34:$AG34,AK$4)</f>
        <v>0</v>
      </c>
      <c r="AL34" s="191">
        <f>COUNTIF($C34:$AG34,AL$4)</f>
        <v>0</v>
      </c>
      <c r="AM34" s="191">
        <f>COUNTIF($C34:$AG34,AM$4)</f>
        <v>0</v>
      </c>
      <c r="AN34" s="191">
        <f>COUNTIF($C34:$AG34,AN$4)</f>
        <v>0</v>
      </c>
      <c r="AO34" s="192"/>
      <c r="AP34" s="159">
        <f>SUMPRODUCT(--WEEKDAY(C$3:AG$3,2)&lt;6,--((C34:AG34="DM"))+(C34:AG34="CS1")+((C34:AG34="CS2"))+(C34:AG34="SB1")+(C34:AG34="AE")+(C34:AG34="EM"))</f>
        <v>0</v>
      </c>
      <c r="AQ34" s="192"/>
      <c r="AR34" s="104">
        <f>SUMPRODUCT(--WEEKDAY(C$3:AG$3,2)&gt;5,--((C34:AG34="DM"))+(C34:AG34="CS1")+((C34:AG34="CS2"))+(C34:AG34="SB1")+(C34:AG34="AE")+(C34:AG34="EM"))</f>
        <v>0</v>
      </c>
      <c r="AS34" s="192"/>
      <c r="AT34" s="192">
        <f>(AP34-AQ34)/2+(AR34-AS34)</f>
        <v>0</v>
      </c>
      <c r="AU34" s="104">
        <f>AH34+AI34+AJ34+AK34+AM34+AN34</f>
        <v>0</v>
      </c>
      <c r="AV34" s="104">
        <f>BF34+BG34+BI34+BD34+BB34+AZ34+BK34</f>
        <v>0</v>
      </c>
      <c r="AW34" s="104" t="e">
        <f>AT34+AX34</f>
        <v>#VALUE!</v>
      </c>
      <c r="AX34" s="159" t="e">
        <f>(BI34*('Setting key Duty'!$I$8+'Setting key Duty'!$I$12))+(BG34*'Setting key Duty'!$I$9)+(BB34*('Setting key Duty'!$I$13+'Setting key Duty'!$I$9))+(AZ34*('Setting key Duty'!$I$13+'Setting key Duty'!$I$12+'Setting key Duty'!$I$11))+(BD34*('Setting key Duty'!$I$8+'Setting key Duty'!$I$9+'Setting key Duty'!$I$12))</f>
        <v>#VALUE!</v>
      </c>
      <c r="AY34" s="159">
        <f>COUNTIF(C34:AG34,"*BRT*")</f>
        <v>0</v>
      </c>
      <c r="AZ34" s="159">
        <f>COUNTIF(D34:AH34,"*$BTP*")</f>
        <v>0</v>
      </c>
      <c r="BA34" s="159" t="e">
        <f>AZ34*('Setting key Duty'!$I$13+'Setting key Duty'!$I$12+'Setting key Duty'!$I$11)</f>
        <v>#VALUE!</v>
      </c>
      <c r="BB34" s="159">
        <f>COUNTIF(D34:AH34,"*$L*")</f>
        <v>0</v>
      </c>
      <c r="BC34" s="159" t="e">
        <f>BB34*('Setting key Duty'!$I$13+'Setting key Duty'!$I$9)</f>
        <v>#VALUE!</v>
      </c>
      <c r="BD34" s="159">
        <f>COUNTIF(D34:AH34,"*$M*")</f>
        <v>0</v>
      </c>
      <c r="BE34" s="159">
        <f>BD34*('Setting key Duty'!$I$8+'Setting key Duty'!$I$9+'Setting key Duty'!$I$12)</f>
        <v>0</v>
      </c>
      <c r="BF34" s="159">
        <f>COUNTIF(D34:AH34,"*$N*")</f>
        <v>0</v>
      </c>
      <c r="BG34" s="159">
        <f>COUNTIF(D34:AH34,"*$PM*")</f>
        <v>0</v>
      </c>
      <c r="BH34" s="159">
        <f>BG34*('Setting key Duty'!$I$9)</f>
        <v>0</v>
      </c>
      <c r="BI34" s="159">
        <f>COUNTIF(D34:AH34,"*$AM*")</f>
        <v>0</v>
      </c>
      <c r="BJ34" s="159">
        <f>BI34*('Setting key Duty'!$I$12+'Setting key Duty'!$I$8)</f>
        <v>0</v>
      </c>
      <c r="BK34" s="159">
        <f>COUNTIF(C34:AH34,"*$FC*")</f>
        <v>0</v>
      </c>
      <c r="BL34" s="159">
        <f>BK34*('Setting key Duty'!$J$11+'Setting key Duty'!$I$8)</f>
        <v>0</v>
      </c>
      <c r="BM34" s="191">
        <f>COUNTIF($C34:$AG34,BM$4)</f>
        <v>0</v>
      </c>
      <c r="BN34" s="191">
        <f>COUNTIF($C34:$AG34,BN$4)</f>
        <v>0</v>
      </c>
      <c r="BO34" s="191">
        <f>COUNTIF($C34:$AG34,BO$4)</f>
        <v>0</v>
      </c>
      <c r="BP34" s="193"/>
    </row>
    <row r="35" ht="19.5" customHeight="1" spans="1:68">
      <c r="A35" s="19"/>
      <c r="B35" s="194"/>
      <c r="C35" s="195"/>
      <c r="D35" s="196"/>
      <c r="E35" s="196"/>
      <c r="F35" s="196"/>
      <c r="G35" s="196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7"/>
      <c r="AI35" s="198"/>
      <c r="AJ35" s="197"/>
      <c r="AK35" s="199"/>
      <c r="AL35" s="199"/>
      <c r="AM35" s="199"/>
      <c r="AN35" s="199"/>
      <c r="AO35" s="200"/>
      <c r="AP35" s="200"/>
      <c r="AQ35" s="200"/>
      <c r="AR35" s="200">
        <f>SUMPRODUCT(--WEEKDAY(C$3:AG$3,2)&gt;5,--((C35:AG35="DM"))+(C35:AG35="CS1")+((C35:AG35="CS2"))+(C35:AG35="SB1")+(C35:AG35="AE")+(C35:AG35="EM"))</f>
        <v>0</v>
      </c>
      <c r="AS35" s="200"/>
      <c r="AT35" s="200">
        <f>(AP35-AQ35)/2+(AR35-AS35)</f>
        <v>0</v>
      </c>
      <c r="AU35" s="200"/>
      <c r="AV35" s="200"/>
      <c r="AW35" s="200"/>
      <c r="AX35" s="199"/>
      <c r="AY35" s="199"/>
      <c r="AZ35" s="199"/>
      <c r="BA35" s="199"/>
      <c r="BB35" s="199"/>
      <c r="BC35" s="199"/>
      <c r="BD35" s="199"/>
      <c r="BE35" s="199"/>
      <c r="BF35" s="199"/>
      <c r="BG35" s="199"/>
      <c r="BH35" s="199"/>
      <c r="BI35" s="199"/>
      <c r="BJ35" s="199"/>
      <c r="BK35" s="199"/>
      <c r="BL35" s="199"/>
      <c r="BM35" s="199"/>
      <c r="BN35" s="199"/>
      <c r="BO35" s="199"/>
      <c r="BP35" s="201"/>
    </row>
    <row r="36" ht="19.5" customHeight="1" spans="1:68">
      <c r="A36" s="19"/>
      <c r="B36" s="202" t="s">
        <v>48</v>
      </c>
      <c r="C36" s="203" t="str">
        <f>VLOOKUP("DM",C4:C34,1,FALSE)</f>
        <v>DM</v>
      </c>
      <c r="D36" s="203" t="str">
        <f>VLOOKUP("DM",D4:D34,1,FALSE)</f>
        <v>DM</v>
      </c>
      <c r="E36" s="203" t="str">
        <f>VLOOKUP("DM",E4:E34,1,FALSE)</f>
        <v>DM</v>
      </c>
      <c r="F36" s="203" t="str">
        <f>VLOOKUP("DM",F4:F34,1,FALSE)</f>
        <v>DM</v>
      </c>
      <c r="G36" s="203" t="str">
        <f>VLOOKUP("DM",G4:G34,1,FALSE)</f>
        <v>DM</v>
      </c>
      <c r="H36" s="203" t="str">
        <f>VLOOKUP("DM",H4:H34,1,FALSE)</f>
        <v>DM</v>
      </c>
      <c r="I36" s="203" t="str">
        <f>VLOOKUP("DM",I4:I34,1,FALSE)</f>
        <v>DM</v>
      </c>
      <c r="J36" s="203" t="str">
        <f>VLOOKUP("DM",J4:J34,1,FALSE)</f>
        <v>DM</v>
      </c>
      <c r="K36" s="203" t="str">
        <f>VLOOKUP("DM",K4:K34,1,FALSE)</f>
        <v>DM</v>
      </c>
      <c r="L36" s="203" t="str">
        <f>VLOOKUP("DM",L4:L34,1,FALSE)</f>
        <v>DM</v>
      </c>
      <c r="M36" s="203" t="str">
        <f>VLOOKUP("DM",M4:M34,1,FALSE)</f>
        <v>DM</v>
      </c>
      <c r="N36" s="203" t="str">
        <f>VLOOKUP("DM",N4:N34,1,FALSE)</f>
        <v>DM</v>
      </c>
      <c r="O36" s="203" t="str">
        <f>VLOOKUP("DM",O4:O34,1,FALSE)</f>
        <v>DM</v>
      </c>
      <c r="P36" s="203" t="str">
        <f>VLOOKUP("DM",P4:P34,1,FALSE)</f>
        <v>DM</v>
      </c>
      <c r="Q36" s="203" t="str">
        <f>VLOOKUP("DM",Q4:Q34,1,FALSE)</f>
        <v>DM</v>
      </c>
      <c r="R36" s="203" t="str">
        <f>VLOOKUP("DM",R4:R34,1,FALSE)</f>
        <v>DM</v>
      </c>
      <c r="S36" s="203" t="str">
        <f>VLOOKUP("DM",S4:S34,1,FALSE)</f>
        <v>DM</v>
      </c>
      <c r="T36" s="203" t="str">
        <f>VLOOKUP("DM",T4:T34,1,FALSE)</f>
        <v>DM</v>
      </c>
      <c r="U36" s="203" t="str">
        <f>VLOOKUP("DM",U4:U34,1,FALSE)</f>
        <v>DM</v>
      </c>
      <c r="V36" s="203" t="str">
        <f>VLOOKUP("DM",V4:V34,1,FALSE)</f>
        <v>DM</v>
      </c>
      <c r="W36" s="203" t="str">
        <f>VLOOKUP("DM",W4:W34,1,FALSE)</f>
        <v>DM</v>
      </c>
      <c r="X36" s="203" t="str">
        <f>VLOOKUP("DM",X4:X34,1,FALSE)</f>
        <v>DM</v>
      </c>
      <c r="Y36" s="203" t="str">
        <f>VLOOKUP("DM",Y4:Y34,1,FALSE)</f>
        <v>DM</v>
      </c>
      <c r="Z36" s="203" t="str">
        <f>VLOOKUP("DM",Z4:Z34,1,FALSE)</f>
        <v>DM</v>
      </c>
      <c r="AA36" s="203" t="str">
        <f>VLOOKUP("DM",AA5:AA34,1,FALSE)</f>
        <v>DM</v>
      </c>
      <c r="AB36" s="203" t="str">
        <f>VLOOKUP("DM",AB4:AB34,1,FALSE)</f>
        <v>DM</v>
      </c>
      <c r="AC36" s="203" t="str">
        <f>VLOOKUP("DM",AC4:AC34,1,FALSE)</f>
        <v>DM</v>
      </c>
      <c r="AD36" s="203" t="str">
        <f>VLOOKUP("DM",AD4:AD34,1,FALSE)</f>
        <v>DM</v>
      </c>
      <c r="AE36" s="203" t="str">
        <f>VLOOKUP("DM",AE4:AE34,1,FALSE)</f>
        <v>DM</v>
      </c>
      <c r="AF36" s="203" t="str">
        <f>VLOOKUP("DM",AF4:AF34,1,FALSE)</f>
        <v>DM</v>
      </c>
      <c r="AG36" s="203" t="e">
        <f>VLOOKUP("DM",AG4:AG34,1,FALSE)</f>
        <v>#N/A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 t="e">
        <f>LTE()</f>
        <v>#NAME?</v>
      </c>
      <c r="B37" s="204" t="s">
        <v>44</v>
      </c>
      <c r="C37" s="203" t="str">
        <f>VLOOKUP("CS1",C5:C34,1,FALSE)</f>
        <v>CS1</v>
      </c>
      <c r="D37" s="203" t="str">
        <f>VLOOKUP("CS1",D5:D34,1,FALSE)</f>
        <v>CS1</v>
      </c>
      <c r="E37" s="203" t="str">
        <f>VLOOKUP("CS1",E5:E34,1,FALSE)</f>
        <v>CS1</v>
      </c>
      <c r="F37" s="203" t="str">
        <f>VLOOKUP("CS1",F5:F34,1,FALSE)</f>
        <v>CS1</v>
      </c>
      <c r="G37" s="203" t="str">
        <f>VLOOKUP("CS1",G5:G34,1,FALSE)</f>
        <v>CS1</v>
      </c>
      <c r="H37" s="203" t="str">
        <f>VLOOKUP("CS1",H6:H34,1,FALSE)</f>
        <v>CS1</v>
      </c>
      <c r="I37" s="203" t="str">
        <f>VLOOKUP("CS1",I6:I34,1,FALSE)</f>
        <v>CS1</v>
      </c>
      <c r="J37" s="203" t="str">
        <f>VLOOKUP("CS1",J4:J34,1,FALSE)</f>
        <v>CS1</v>
      </c>
      <c r="K37" s="203" t="str">
        <f>VLOOKUP("CS1",K5:K34,1,FALSE)</f>
        <v>CS1</v>
      </c>
      <c r="L37" s="203" t="str">
        <f>VLOOKUP("CS1",L5:L34,1,FALSE)</f>
        <v>CS1</v>
      </c>
      <c r="M37" s="203" t="str">
        <f>VLOOKUP("CS1",M5:M34,1,FALSE)</f>
        <v>CS1</v>
      </c>
      <c r="N37" s="203" t="str">
        <f>VLOOKUP("CS1",N5:N34,1,FALSE)</f>
        <v>CS1</v>
      </c>
      <c r="O37" s="203" t="str">
        <f>VLOOKUP("CS1",O5:O34,1,FALSE)</f>
        <v>CS1</v>
      </c>
      <c r="P37" s="203" t="str">
        <f>VLOOKUP("CS1",P7:P34,1,FALSE)</f>
        <v>CS1</v>
      </c>
      <c r="Q37" s="203" t="str">
        <f>VLOOKUP("CS1",Q6:Q34,1,FALSE)</f>
        <v>CS1</v>
      </c>
      <c r="R37" s="203" t="str">
        <f>VLOOKUP("CS1",R5:R34,1,FALSE)</f>
        <v>CS1</v>
      </c>
      <c r="S37" s="203" t="str">
        <f>VLOOKUP("CS1",S5:S34,1,FALSE)</f>
        <v>CS1</v>
      </c>
      <c r="T37" s="203" t="str">
        <f>VLOOKUP("CS1",T5:T34,1,FALSE)</f>
        <v>CS1</v>
      </c>
      <c r="U37" s="203" t="str">
        <f>VLOOKUP("CS1",U6:U34,1,FALSE)</f>
        <v>CS1</v>
      </c>
      <c r="V37" s="203" t="str">
        <f>VLOOKUP("CS1",V6:V34,1,FALSE)</f>
        <v>CS1</v>
      </c>
      <c r="W37" s="203" t="str">
        <f>VLOOKUP("CS1",W5:W34,1,FALSE)</f>
        <v>CS1</v>
      </c>
      <c r="X37" s="203" t="str">
        <f>VLOOKUP("CS1",X5:X34,1,FALSE)</f>
        <v>CS1</v>
      </c>
      <c r="Y37" s="203" t="str">
        <f>VLOOKUP("CS1",Y5:Y34,1,FALSE)</f>
        <v>CS1</v>
      </c>
      <c r="Z37" s="203" t="str">
        <f>VLOOKUP("CS1",Z5:Z34,1,FALSE)</f>
        <v>CS1</v>
      </c>
      <c r="AA37" s="203" t="str">
        <f>VLOOKUP("CS1",AA5:AA34,1,FALSE)</f>
        <v>CS1</v>
      </c>
      <c r="AB37" s="203" t="str">
        <f>VLOOKUP("CS1",AB5:AB34,1,FALSE)</f>
        <v>CS1</v>
      </c>
      <c r="AC37" s="203" t="str">
        <f>VLOOKUP("CS1",AC5:AC34,1,FALSE)</f>
        <v>CS1</v>
      </c>
      <c r="AD37" s="203" t="str">
        <f>VLOOKUP("CS1",AD6:AD34,1,FALSE)</f>
        <v>CS1</v>
      </c>
      <c r="AE37" s="203" t="str">
        <f>VLOOKUP("CS1",AE5:AE34,1,FALSE)</f>
        <v>CS1</v>
      </c>
      <c r="AF37" s="203" t="str">
        <f>VLOOKUP("CS1",AF5:AF34,1,FALSE)</f>
        <v>CS1</v>
      </c>
      <c r="AG37" s="203" t="e">
        <f>VLOOKUP("CS1",AG5:AG34,1,FALSE)</f>
        <v>#N/A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607"/>
      <c r="B38" s="205" t="s">
        <v>45</v>
      </c>
      <c r="C38" s="203" t="str">
        <f>VLOOKUP("CS2",C6:C34,1,FALSE)</f>
        <v>CS2</v>
      </c>
      <c r="D38" s="203" t="str">
        <f>VLOOKUP("CS2",D5:D34,1,FALSE)</f>
        <v>CS2</v>
      </c>
      <c r="E38" s="203" t="str">
        <f>VLOOKUP("CS2",E5:E34,1,FALSE)</f>
        <v>CS2</v>
      </c>
      <c r="F38" s="203" t="str">
        <f>VLOOKUP("CS2",F7:F34,1,FALSE)</f>
        <v>CS2</v>
      </c>
      <c r="G38" s="203" t="str">
        <f>VLOOKUP("CS2",G5:G34,1,FALSE)</f>
        <v>CS2</v>
      </c>
      <c r="H38" s="203" t="str">
        <f>VLOOKUP("CS2",H6:H34,1,FALSE)</f>
        <v>CS2</v>
      </c>
      <c r="I38" s="203" t="str">
        <f>VLOOKUP("CS2",I6:I34,1,FALSE)</f>
        <v>CS2</v>
      </c>
      <c r="J38" s="203" t="str">
        <f>VLOOKUP("CS2",J4:J34,1,FALSE)</f>
        <v>CS2</v>
      </c>
      <c r="K38" s="203" t="str">
        <f>VLOOKUP("CS2",K7:K34,1,FALSE)</f>
        <v>CS2</v>
      </c>
      <c r="L38" s="203" t="str">
        <f>VLOOKUP("CS2",L5:L34,1,FALSE)</f>
        <v>CS2</v>
      </c>
      <c r="M38" s="203" t="str">
        <f>VLOOKUP("CS2",M5:M34,1,FALSE)</f>
        <v>CS2</v>
      </c>
      <c r="N38" s="203" t="str">
        <f>VLOOKUP("CS2",N5:N34,1,FALSE)</f>
        <v>CS2</v>
      </c>
      <c r="O38" s="203" t="str">
        <f>VLOOKUP("CS2",O8:O34,1,FALSE)</f>
        <v>CS2</v>
      </c>
      <c r="P38" s="203" t="str">
        <f>VLOOKUP("CS2",P5:P34,1,FALSE)</f>
        <v>CS2</v>
      </c>
      <c r="Q38" s="203" t="str">
        <f>VLOOKUP("CS2",Q5:Q34,1,FALSE)</f>
        <v>CS2</v>
      </c>
      <c r="R38" s="203" t="str">
        <f>VLOOKUP("CS2",R5:R34,1,FALSE)</f>
        <v>CS2</v>
      </c>
      <c r="S38" s="203" t="str">
        <f>VLOOKUP("CS2",S5:S34,1,FALSE)</f>
        <v>CS2</v>
      </c>
      <c r="T38" s="203" t="str">
        <f>VLOOKUP("CS2",T7:T34,1,FALSE)</f>
        <v>CS2</v>
      </c>
      <c r="U38" s="203" t="str">
        <f>VLOOKUP("CS2",U6:U34,1,FALSE)</f>
        <v>CS2</v>
      </c>
      <c r="V38" s="203" t="str">
        <f>VLOOKUP("CS2",V7:V34,1,FALSE)</f>
        <v>CS2</v>
      </c>
      <c r="W38" s="203" t="str">
        <f>VLOOKUP("CS2",W5:W34,1,FALSE)</f>
        <v>CS2</v>
      </c>
      <c r="X38" s="203" t="str">
        <f>VLOOKUP("CS2",X5:X34,1,FALSE)</f>
        <v>CS2</v>
      </c>
      <c r="Y38" s="203" t="str">
        <f>VLOOKUP("CS2",Y5:Y34,1,FALSE)</f>
        <v>CS2</v>
      </c>
      <c r="Z38" s="203" t="str">
        <f>VLOOKUP("CS2",Z5:Z34,1,FALSE)</f>
        <v>CS2</v>
      </c>
      <c r="AA38" s="203" t="str">
        <f>VLOOKUP("CS2",AA7:AA34,1,FALSE)</f>
        <v>CS2</v>
      </c>
      <c r="AB38" s="203" t="str">
        <f>VLOOKUP("CS2",AB5:AB34,1,FALSE)</f>
        <v>CS2</v>
      </c>
      <c r="AC38" s="203" t="str">
        <f>VLOOKUP("CS2",AC7:AC34,1,FALSE)</f>
        <v>CS2</v>
      </c>
      <c r="AD38" s="203" t="str">
        <f>VLOOKUP("CS2",AD6:AD34,1,FALSE)</f>
        <v>CS2</v>
      </c>
      <c r="AE38" s="203" t="str">
        <f>VLOOKUP("CS2",AE6:AE34,1,FALSE)</f>
        <v>CS2</v>
      </c>
      <c r="AF38" s="203" t="str">
        <f>VLOOKUP("CS2",AF5:AF34,1,FALSE)</f>
        <v>CS2</v>
      </c>
      <c r="AG38" s="203" t="e">
        <f>VLOOKUP("CS2",AG5:AG34,1,FALSE)</f>
        <v>#N/A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  <row r="39" ht="19.5" customHeight="1" spans="1:68">
      <c r="A39" s="19"/>
      <c r="B39" s="206" t="s">
        <v>50</v>
      </c>
      <c r="C39" s="203" t="str">
        <f>VLOOKUP("SB1",C6:C34,1,FALSE)</f>
        <v>SB1</v>
      </c>
      <c r="D39" s="203" t="str">
        <f>VLOOKUP("SB1",D5:D34,1,FALSE)</f>
        <v>SB1</v>
      </c>
      <c r="E39" s="203" t="str">
        <f>VLOOKUP("SB1",E5:E34,1,FALSE)</f>
        <v>SB1</v>
      </c>
      <c r="F39" s="203" t="str">
        <f>VLOOKUP("SB1",F7:F34,1,FALSE)</f>
        <v>SB1</v>
      </c>
      <c r="G39" s="203" t="str">
        <f>VLOOKUP("SB1",G5:G34,1,FALSE)</f>
        <v>SB1</v>
      </c>
      <c r="H39" s="203" t="str">
        <f>VLOOKUP("SB1",H6:H34,1,FALSE)</f>
        <v>SB1</v>
      </c>
      <c r="I39" s="203" t="str">
        <f>VLOOKUP("SB1",I6:I34,1,FALSE)</f>
        <v>SB1</v>
      </c>
      <c r="J39" s="203" t="str">
        <f>VLOOKUP("SB1",J4:J34,1,FALSE)</f>
        <v>SB1</v>
      </c>
      <c r="K39" s="203" t="e">
        <f>VLOOKUP("SB1",K7:K34,1,FALSE)</f>
        <v>#N/A</v>
      </c>
      <c r="L39" s="203" t="e">
        <f>VLOOKUP("SB1",L7:L34,1,FALSE)</f>
        <v>#N/A</v>
      </c>
      <c r="M39" s="203" t="str">
        <f>VLOOKUP("SB1",M5:M34,1,FALSE)</f>
        <v>SB1</v>
      </c>
      <c r="N39" s="203" t="str">
        <f>VLOOKUP("SB1",N5:N34,1,FALSE)</f>
        <v>SB1</v>
      </c>
      <c r="O39" s="203" t="str">
        <f>VLOOKUP("SB1",O5:O34,1,FALSE)</f>
        <v>SB1</v>
      </c>
      <c r="P39" s="203" t="str">
        <f>VLOOKUP("SB1",P5:P34,1,FALSE)</f>
        <v>SB1</v>
      </c>
      <c r="Q39" s="203" t="str">
        <f>VLOOKUP("SB1",Q6:Q34,1,FALSE)</f>
        <v>SB1</v>
      </c>
      <c r="R39" s="203" t="str">
        <f>VLOOKUP("SB1",R5:R34,1,FALSE)</f>
        <v>SB1</v>
      </c>
      <c r="S39" s="203" t="str">
        <f>VLOOKUP("SB1",S7:S34,1,FALSE)</f>
        <v>SB1</v>
      </c>
      <c r="T39" s="203" t="str">
        <f>VLOOKUP("SB1",T5:T34,1,FALSE)</f>
        <v>SB1</v>
      </c>
      <c r="U39" s="203" t="str">
        <f>VLOOKUP("SB1",U6:U34,1,FALSE)</f>
        <v>SB1</v>
      </c>
      <c r="V39" s="203" t="str">
        <f>VLOOKUP("SB1",V7:V34,1,FALSE)</f>
        <v>SB1</v>
      </c>
      <c r="W39" s="203" t="str">
        <f>VLOOKUP("SB1",W5:W34,1,FALSE)</f>
        <v>SB1</v>
      </c>
      <c r="X39" s="203" t="str">
        <f>VLOOKUP("SB1",X5:X34,1,FALSE)</f>
        <v>SB1</v>
      </c>
      <c r="Y39" s="203" t="str">
        <f>VLOOKUP("SB1",Y5:Y34,1,FALSE)</f>
        <v>SB1</v>
      </c>
      <c r="Z39" s="203" t="str">
        <f>VLOOKUP("SB1",Z5:Z34,1,FALSE)</f>
        <v>SB1</v>
      </c>
      <c r="AA39" s="203" t="str">
        <f>VLOOKUP("SB1",AA7:AA34,1,FALSE)</f>
        <v>SB1</v>
      </c>
      <c r="AB39" s="203" t="str">
        <f>VLOOKUP("SB1",AB5:AB34,1,FALSE)</f>
        <v>SB1</v>
      </c>
      <c r="AC39" s="203" t="str">
        <f>VLOOKUP("SB1",AC7:AC34,1,FALSE)</f>
        <v>SB1</v>
      </c>
      <c r="AD39" s="203" t="str">
        <f>VLOOKUP("SB1",AD6:AD34,1,FALSE)</f>
        <v>SB1</v>
      </c>
      <c r="AE39" s="203" t="str">
        <f>VLOOKUP("SB1",AE6:AE34,1,FALSE)</f>
        <v>SB1</v>
      </c>
      <c r="AF39" s="203" t="str">
        <f>VLOOKUP("SB1",AF5:AF34,1,FALSE)</f>
        <v>SB1</v>
      </c>
      <c r="AG39" s="203" t="e">
        <f>VLOOKUP("SB1",AG5:AG34,1,FALSE)</f>
        <v>#N/A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/>
      <c r="B40" s="207" t="s">
        <v>56</v>
      </c>
      <c r="C40" s="203" t="str">
        <f>VLOOKUP("SB2",C6:C34,1,FALSE)</f>
        <v>SB2</v>
      </c>
      <c r="D40" s="203" t="str">
        <f>VLOOKUP("SB2",D5:D34,1,FALSE)</f>
        <v>SB2</v>
      </c>
      <c r="E40" s="203" t="str">
        <f>VLOOKUP("SB2",E8:E34,1,FALSE)</f>
        <v>SB2</v>
      </c>
      <c r="F40" s="203" t="str">
        <f>VLOOKUP("SB2",F7:F34,1,FALSE)</f>
        <v>SB2</v>
      </c>
      <c r="G40" s="203" t="str">
        <f>VLOOKUP("SB2",G7:G34,1,FALSE)</f>
        <v>SB2</v>
      </c>
      <c r="H40" s="203" t="e">
        <f>VLOOKUP("SB2",H5:H34,1,FALSE)</f>
        <v>#N/A</v>
      </c>
      <c r="I40" s="203" t="e">
        <f>VLOOKUP("SB2",I6:I34,1,FALSE)</f>
        <v>#N/A</v>
      </c>
      <c r="J40" s="203" t="str">
        <f>VLOOKUP("SB2",J4:J34,1,FALSE)</f>
        <v>SB2</v>
      </c>
      <c r="K40" s="203" t="str">
        <f>VLOOKUP("SB2",K7:K34,1,FALSE)</f>
        <v>SB2</v>
      </c>
      <c r="L40" s="203" t="e">
        <f>VLOOKUP("SB2",L7:L34,1,FALSE)</f>
        <v>#N/A</v>
      </c>
      <c r="M40" s="203" t="str">
        <f>VLOOKUP("SB2",M5:M34,1,FALSE)</f>
        <v>SB2</v>
      </c>
      <c r="N40" s="203" t="str">
        <f>VLOOKUP("SB2",N6:N34,1,FALSE)</f>
        <v>SB2</v>
      </c>
      <c r="O40" s="203" t="e">
        <f>VLOOKUP("SB2",O5:O34,1,FALSE)</f>
        <v>#N/A</v>
      </c>
      <c r="P40" s="203" t="e">
        <f>VLOOKUP("SB2",P5:P34,1,FALSE)</f>
        <v>#N/A</v>
      </c>
      <c r="Q40" s="203" t="str">
        <f>VLOOKUP("SB2",Q6:Q34,1,FALSE)</f>
        <v>SB2</v>
      </c>
      <c r="R40" s="203" t="str">
        <f>VLOOKUP("SB2",R5:R34,1,FALSE)</f>
        <v>SB2</v>
      </c>
      <c r="S40" s="203" t="str">
        <f>VLOOKUP("SB2",S7:S34,1,FALSE)</f>
        <v>SB2</v>
      </c>
      <c r="T40" s="203" t="str">
        <f>VLOOKUP("SB2",T7:T34,1,FALSE)</f>
        <v>SB2</v>
      </c>
      <c r="U40" s="203" t="str">
        <f>VLOOKUP("SB2",U6:U34,1,FALSE)</f>
        <v>SB2</v>
      </c>
      <c r="V40" s="203" t="e">
        <f>VLOOKUP("SB2",V7:V34,1,FALSE)</f>
        <v>#N/A</v>
      </c>
      <c r="W40" s="203" t="e">
        <f>VLOOKUP("SB2",W5:W34,1,FALSE)</f>
        <v>#N/A</v>
      </c>
      <c r="X40" s="203" t="str">
        <f>VLOOKUP("SB2",X5:X34,1,FALSE)</f>
        <v>SB2</v>
      </c>
      <c r="Y40" s="203" t="str">
        <f>VLOOKUP("SB2",Y5:Y34,1,FALSE)</f>
        <v>SB2</v>
      </c>
      <c r="Z40" s="203" t="str">
        <f>VLOOKUP("SB2",Z5:Z34,1,FALSE)</f>
        <v>SB2</v>
      </c>
      <c r="AA40" s="203" t="str">
        <f>VLOOKUP("SB2",AA7:AA34,1,FALSE)</f>
        <v>SB2</v>
      </c>
      <c r="AB40" s="203" t="str">
        <f>VLOOKUP("SB2",AB6:AB34,1,FALSE)</f>
        <v>SB2</v>
      </c>
      <c r="AC40" s="203" t="e">
        <f>VLOOKUP("SB2",AC7:AC34,1,FALSE)</f>
        <v>#N/A</v>
      </c>
      <c r="AD40" s="203" t="e">
        <f>VLOOKUP("SB2",AD6:AD34,1,FALSE)</f>
        <v>#N/A</v>
      </c>
      <c r="AE40" s="203" t="str">
        <f>VLOOKUP("SB2",AE6:AE34,1,FALSE)</f>
        <v>SB2</v>
      </c>
      <c r="AF40" s="203" t="str">
        <f>VLOOKUP("SB2",AF5:AF34,1,FALSE)</f>
        <v>SB2</v>
      </c>
      <c r="AG40" s="203" t="e">
        <f>VLOOKUP("SB2",AG5:AG34,1,FALSE)</f>
        <v>#N/A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  <row r="41" ht="19.5" customHeight="1" spans="1:68">
      <c r="A41" s="19"/>
      <c r="B41" s="208" t="s">
        <v>62</v>
      </c>
      <c r="C41" s="203" t="str">
        <f>VLOOKUP("AE",C6:C34,1,FALSE)</f>
        <v>AE</v>
      </c>
      <c r="D41" s="203" t="str">
        <f>VLOOKUP("AE",D5:D34,1,FALSE)</f>
        <v>AE</v>
      </c>
      <c r="E41" s="203" t="str">
        <f>VLOOKUP("AE",E6:E34,1,FALSE)</f>
        <v>AE</v>
      </c>
      <c r="F41" s="203" t="str">
        <f>VLOOKUP("AE",F7:F34,1,FALSE)</f>
        <v>AE</v>
      </c>
      <c r="G41" s="203" t="str">
        <f>VLOOKUP("AE",G7:G34,1,FALSE)</f>
        <v>AE</v>
      </c>
      <c r="H41" s="203" t="str">
        <f>VLOOKUP("AE",H5:H34,1,FALSE)</f>
        <v>AE</v>
      </c>
      <c r="I41" s="203" t="str">
        <f>VLOOKUP("AE",I6:I34,1,FALSE)</f>
        <v>AE</v>
      </c>
      <c r="J41" s="203" t="str">
        <f>VLOOKUP("AE",J4:J34,1,FALSE)</f>
        <v>AE</v>
      </c>
      <c r="K41" s="203" t="str">
        <f>VLOOKUP("AE",K5:K34,1,FALSE)</f>
        <v>AE</v>
      </c>
      <c r="L41" s="203" t="str">
        <f>VLOOKUP("AE",L7:L34,1,FALSE)</f>
        <v>AE</v>
      </c>
      <c r="M41" s="203" t="str">
        <f>VLOOKUP("AE",M5:M34,1,FALSE)</f>
        <v>AE</v>
      </c>
      <c r="N41" s="203" t="str">
        <f>VLOOKUP("AE",N5:N34,1,FALSE)</f>
        <v>AE</v>
      </c>
      <c r="O41" s="203" t="str">
        <f>VLOOKUP("AE",O5:O34,1,FALSE)</f>
        <v>AE</v>
      </c>
      <c r="P41" s="203" t="str">
        <f>VLOOKUP("AE",P5:P34,1,FALSE)</f>
        <v>AE</v>
      </c>
      <c r="Q41" s="203" t="str">
        <f>VLOOKUP("AE",Q6:Q34,1,FALSE)</f>
        <v>AE</v>
      </c>
      <c r="R41" s="203" t="str">
        <f>VLOOKUP("AE",R5:R34,1,FALSE)</f>
        <v>AE</v>
      </c>
      <c r="S41" s="203" t="str">
        <f>VLOOKUP("AE",S7:S34,1,FALSE)</f>
        <v>AE</v>
      </c>
      <c r="T41" s="203" t="str">
        <f>VLOOKUP("AE",T7:T34,1,FALSE)</f>
        <v>AE</v>
      </c>
      <c r="U41" s="203" t="str">
        <f>VLOOKUP("AE",U8:U34,1,FALSE)</f>
        <v>AE</v>
      </c>
      <c r="V41" s="203" t="str">
        <f>VLOOKUP("AE",V7:V34,1,FALSE)</f>
        <v>AE</v>
      </c>
      <c r="W41" s="203" t="str">
        <f>VLOOKUP("AE",W5:W34,1,FALSE)</f>
        <v>AE</v>
      </c>
      <c r="X41" s="203" t="str">
        <f>VLOOKUP("AE",X5:X34,1,FALSE)</f>
        <v>AE</v>
      </c>
      <c r="Y41" s="203" t="str">
        <f>VLOOKUP("AE",Y5:Y34,1,FALSE)</f>
        <v>AE</v>
      </c>
      <c r="Z41" s="203" t="str">
        <f>VLOOKUP("AE",Z5:Z34,1,FALSE)</f>
        <v>AE</v>
      </c>
      <c r="AA41" s="203" t="str">
        <f>VLOOKUP("AE",AA7:AA34,1,FALSE)</f>
        <v>AE</v>
      </c>
      <c r="AB41" s="203" t="str">
        <f>VLOOKUP("AE",AB6:AB34,1,FALSE)</f>
        <v>AE</v>
      </c>
      <c r="AC41" s="203" t="str">
        <f>VLOOKUP("AE",AC7:AC34,1,FALSE)</f>
        <v>AE</v>
      </c>
      <c r="AD41" s="203" t="str">
        <f>VLOOKUP("AE",AD6:AD34,1,FALSE)</f>
        <v>AE</v>
      </c>
      <c r="AE41" s="203" t="str">
        <f>VLOOKUP("AE",AE5:AE34,1,FALSE)</f>
        <v>AE</v>
      </c>
      <c r="AF41" s="203" t="str">
        <f>VLOOKUP("AE",AF5:AF34,1,FALSE)</f>
        <v>AE</v>
      </c>
      <c r="AG41" s="203" t="e">
        <f>VLOOKUP("AE",AG5:AG34,1,FALSE)</f>
        <v>#N/A</v>
      </c>
      <c r="AH41" s="157"/>
      <c r="AI41" s="158"/>
      <c r="AJ41" s="157"/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0"/>
    </row>
  </sheetData>
  <mergeCells count="1">
    <mergeCell ref="C1:S1"/>
  </mergeCells>
  <conditionalFormatting sqref="A16">
    <cfRule type="expression" dxfId="135" priority="3">
      <formula>WEEKDAY(U$3,2)&gt;5</formula>
    </cfRule>
  </conditionalFormatting>
  <conditionalFormatting sqref="C28:C30">
    <cfRule type="expression" dxfId="135" priority="2">
      <formula>WEEKDAY(E$3,2)&gt;5</formula>
    </cfRule>
  </conditionalFormatting>
  <conditionalFormatting sqref="E28:E30">
    <cfRule type="expression" dxfId="135" priority="1">
      <formula>WEEKDAY(F$3,2)&gt;5</formula>
    </cfRule>
  </conditionalFormatting>
  <conditionalFormatting sqref="S2:X34 Z2:Z34 C3:C27 D3:D24 E3:F27 G3:R34 Y3:Y34 AA3:AG34 AO10 D26:D34 E31:F34 C33:C34">
    <cfRule type="expression" dxfId="135" priority="40">
      <formula>WEEKDAY(S$3,2)&gt;5</formula>
    </cfRule>
  </conditionalFormatting>
  <conditionalFormatting sqref="J4:J41 AA4:AA41 C5:C30 D5:D24 E5:E41 F5:F27 G5:I41 K5:Z41 AB5:AG41 AO10 A16 D26:D41 F31:F41 C33:C41">
    <cfRule type="cellIs" dxfId="136" priority="25" operator="equal">
      <formula>"B"</formula>
    </cfRule>
    <cfRule type="cellIs" dxfId="136" priority="26" operator="equal">
      <formula>"AL"</formula>
    </cfRule>
    <cfRule type="cellIs" dxfId="137" priority="27" operator="equal">
      <formula>"DM"</formula>
    </cfRule>
    <cfRule type="cellIs" dxfId="138" priority="28" operator="equal">
      <formula>"CS1"</formula>
    </cfRule>
    <cfRule type="cellIs" dxfId="139" priority="29" operator="equal">
      <formula>"CS2"</formula>
    </cfRule>
    <cfRule type="cellIs" dxfId="140" priority="30" operator="equal">
      <formula>"SB1"</formula>
    </cfRule>
    <cfRule type="cellIs" dxfId="141" priority="31" operator="equal">
      <formula>"SB2"</formula>
    </cfRule>
    <cfRule type="cellIs" dxfId="142" priority="32" operator="equal">
      <formula>"AE"</formula>
    </cfRule>
  </conditionalFormatting>
  <conditionalFormatting sqref="J4:J34 AA4:AA34 C5:C30 D5:D24 E5:E34 F5:F27 G5:I34 K5:Z34 AB5:AG34 AO10 A16 D26:D34 F31:F34 C33:C34">
    <cfRule type="cellIs" dxfId="136" priority="34" operator="equal">
      <formula>"DB"</formula>
    </cfRule>
    <cfRule type="containsText" dxfId="143" priority="35" operator="between" text="$AM">
      <formula>NOT(ISERROR(SEARCH("$AM",A4)))</formula>
    </cfRule>
    <cfRule type="containsText" dxfId="144" priority="36" operator="between" text="$PM">
      <formula>NOT(ISERROR(SEARCH("$PM",A4)))</formula>
    </cfRule>
    <cfRule type="containsText" dxfId="145" priority="37" operator="between" text="$L">
      <formula>NOT(ISERROR(SEARCH("$L",A4)))</formula>
    </cfRule>
    <cfRule type="containsText" dxfId="146" priority="38" operator="between" text="$BTP">
      <formula>NOT(ISERROR(SEARCH("$BTP",A4)))</formula>
    </cfRule>
    <cfRule type="containsText" dxfId="147" priority="39" operator="between" text="$M">
      <formula>NOT(ISERROR(SEARCH("$M",A4)))</formula>
    </cfRule>
    <cfRule type="containsText" dxfId="148" priority="41" operator="between" text="$N">
      <formula>NOT(ISERROR(SEARCH("$N",A4)))</formula>
    </cfRule>
    <cfRule type="containsText" dxfId="149" priority="42" operator="between" text="$FC">
      <formula>NOT(ISERROR(SEARCH("$FC",A4)))</formula>
    </cfRule>
    <cfRule type="containsText" dxfId="150" priority="43" operator="between" text="OAL">
      <formula>NOT(ISERROR(SEARCH("OAL",A4)))</formula>
    </cfRule>
    <cfRule type="containsText" dxfId="151" priority="44" operator="between" text="S+">
      <formula>NOT(ISERROR(SEARCH("S+",A4)))</formula>
    </cfRule>
    <cfRule type="containsText" dxfId="152" priority="45" operator="between" text="EX-D">
      <formula>NOT(ISERROR(SEARCH("EX-D",A4)))</formula>
    </cfRule>
  </conditionalFormatting>
  <conditionalFormatting sqref="J4:J31 C5:C30 D5:D24 E5:E31 F5:F27 G5:I31 K5:K31 L5:L32 M5:M12 N5:N22 O5:P31 Q5:Q29 R5:R21 S5:S33 T5:T31 U5:U30 V5:W31 X5:X32 Y5:Y27 Z5:Z31 AA5:AA16 AB5:AE31 AF5:AF13 AG5:AG31 AO10 M14:M32 A16 AF16:AF28 AA18:AA26 R23:R32 N24:N32 D26:D31 AA28:AA32 Y29:Y31 F31 Q31:Q32 AF31:AF32 U32">
    <cfRule type="containsText" dxfId="153" priority="46" operator="between" text="VACC">
      <formula>NOT(ISERROR(SEARCH("VACC",A4)))</formula>
    </cfRule>
  </conditionalFormatting>
  <conditionalFormatting sqref="C5 D5:D10 E5:E11 G5:G8 H5:I23 J5:J21 K5:L25 M5:M11 N5:N22 O5:P21 Q5:Q13 R5:R16 S5 T5:T23 U5:U30 V5:W12 X5 Y5:Y22 Z5:Z30 AA5:AB8 AC5:AC21 AD5:AD24 AE5:AE8 AF5:AG5 F6:F8 C7:C21 S7:S12 X7:X24 AF7:AG8 F10 G10:G13 AA10:AA16 AB10:AB22 AE10:AE31 AF10:AG10 AO10 D12:D23 F12:F21 AF12:AG12 E13:E21 M14:M18 S14:S24 V14:V26 W14:W22 G15:G21 AG15:AG16 Q16:Q24 AF16 R18:R21 AA18:AA24 AF18:AG18 M20:M21 AF21:AG21 E23:E26 F23 P23:P25 R23 AC23:AC31 AF23:AF28 AG23:AG26 G24 M24:O25 W24:W26 Y24 AB24:AB31 I25:I31 R25 T25:T31 G26:H31 J26:J31 X26:X32 Y26:Y27 AA26 AD26:AD31 D27:D31 K27:K31 L27:N32 O27:P31 Q27:Q29 R27:S32 C28:C30 E28:E31 V28:W31 AA28:AA32 AG28:AG31 Y29:Y31 F31 Q31:Q32 AF31:AF32 U32">
    <cfRule type="cellIs" dxfId="136" priority="4" operator="equal">
      <formula>"B"</formula>
    </cfRule>
    <cfRule type="cellIs" dxfId="136" priority="5" operator="equal">
      <formula>"AL"</formula>
    </cfRule>
    <cfRule type="cellIs" dxfId="137" priority="6" operator="equal">
      <formula>"DM"</formula>
    </cfRule>
    <cfRule type="cellIs" dxfId="138" priority="7" operator="equal">
      <formula>"CS1"</formula>
    </cfRule>
    <cfRule type="cellIs" dxfId="139" priority="8" operator="equal">
      <formula>"CS2"</formula>
    </cfRule>
    <cfRule type="cellIs" dxfId="140" priority="9" operator="equal">
      <formula>"SB1"</formula>
    </cfRule>
    <cfRule type="cellIs" dxfId="141" priority="10" operator="equal">
      <formula>"SB2"</formula>
    </cfRule>
    <cfRule type="cellIs" dxfId="142" priority="11" operator="equal">
      <formula>"AE"</formula>
    </cfRule>
    <cfRule type="containsText" dxfId="153" priority="12" operator="between" text="VACC">
      <formula>NOT(ISERROR(SEARCH("VACC",C5)))</formula>
    </cfRule>
    <cfRule type="cellIs" dxfId="136" priority="13" operator="equal">
      <formula>"DB"</formula>
    </cfRule>
    <cfRule type="containsText" dxfId="143" priority="14" operator="between" text="$AM">
      <formula>NOT(ISERROR(SEARCH("$AM",C5)))</formula>
    </cfRule>
    <cfRule type="containsText" dxfId="144" priority="15" operator="between" text="$PM">
      <formula>NOT(ISERROR(SEARCH("$PM",C5)))</formula>
    </cfRule>
    <cfRule type="containsText" dxfId="145" priority="16" operator="between" text="$L">
      <formula>NOT(ISERROR(SEARCH("$L",C5)))</formula>
    </cfRule>
    <cfRule type="containsText" dxfId="146" priority="17" operator="between" text="$BTP">
      <formula>NOT(ISERROR(SEARCH("$BTP",C5)))</formula>
    </cfRule>
    <cfRule type="containsText" dxfId="147" priority="18" operator="between" text="$M">
      <formula>NOT(ISERROR(SEARCH("$M",C5)))</formula>
    </cfRule>
    <cfRule type="containsText" dxfId="148" priority="19" operator="between" text="$N">
      <formula>NOT(ISERROR(SEARCH("$N",C5)))</formula>
    </cfRule>
    <cfRule type="containsText" dxfId="149" priority="20" operator="between" text="$FC">
      <formula>NOT(ISERROR(SEARCH("$FC",C5)))</formula>
    </cfRule>
    <cfRule type="containsText" dxfId="150" priority="21" operator="between" text="OAL">
      <formula>NOT(ISERROR(SEARCH("OAL",C5)))</formula>
    </cfRule>
    <cfRule type="containsText" dxfId="151" priority="22" operator="between" text="S+">
      <formula>NOT(ISERROR(SEARCH("S+",C5)))</formula>
    </cfRule>
    <cfRule type="containsText" dxfId="152" priority="23" operator="between" text="EX-D">
      <formula>NOT(ISERROR(SEARCH("EX-D",C5)))</formula>
    </cfRule>
  </conditionalFormatting>
  <conditionalFormatting sqref="G5 H5:H6 J5:J6 N5:N8 O5:P5 U5 V5:V6 W5:W7 X5:Z5 AD5:AD8 AE5:AG5 C6 I6 L6 Q6 G7:G8 M7 X7 Z7:Z8 AA7 AB7:AB8 AC7:AC9 AE7:AE8 AF7 I8:I12 U8:U10 Y8 AG8 D9:E9 H9:H18 S9:S11 V10:W10 Y10 Z10:Z11 AA10:AA15 AB10:AB16 AD10:AD12 J11:J12 N11:N12 R11 T11 AC11:AC14 AE11:AE15 C12 G12 O12:O13 P12:P15 U12:U19 AF12:AG12 D13:F13 T13 Z13:Z14 C14 I14:I15 R14 V14:W15 Y14:Y15 AD14:AD16 J15:J16 L15 N15:N16 S15 T15:T16 AG15:AG16 Q16 Z16:Z20 AC16 AF16 G17:G18 L17 AE17 C18 N18:N19 S18:T18 X18 AB18:AB19 AC18:AD20 AF18 F19 Y19 AA19:AA20 AE19 T20 C21 E21:G21 S21 Y21 AB21:AB22 AE21:AG21 D22 H22 N22 U22 S23 AA23 AC23 AD23:AD24 U24 X24 AB24 AE24:AE25 AG24:AG26 C25:C26 Z25:Z28 AC25:AC31 AF25:AF28 D26:D31 E26 J26:K31 L26:L27 U26:U29 W26 Y26:Y27 AA26 AB26:AB31 F27 G27:I31 M27:M31 N27:N29 O27:O31 P27:P30 Q27:Q29 R27 S27:S32 T27:T28 X27:X30 AD27:AD31 AE27:AE29 C28:C30 E28:E31 V28:W31 AA28:AA32 AG28:AG31 L29:L31 R29:R31 Y30:Y31 Z30 F31 N31 Q31:Q32 AE31 AF31:AF32 U32">
    <cfRule type="expression" dxfId="135" priority="24">
      <formula>WEEKDAY(#REF!,2)&gt;5</formula>
    </cfRule>
  </conditionalFormatting>
  <conditionalFormatting sqref="BO5:BP34">
    <cfRule type="cellIs" dxfId="154" priority="33" operator="lessThan">
      <formula>1</formula>
    </cfRule>
  </conditionalFormatting>
  <dataValidations count="2">
    <dataValidation type="list" allowBlank="1" sqref="C5 E5 G5:H5 J5:V5 X5:AG5 C6:E6 G6:I6 L6 N6:R6 U6:W6 Y6:AB6 AD6:AG6 C7 E7:Y7 AA7:AG7 C8:J8 L8 O8:P8 T8:U8 W8:Z8 AC8:AG8 C9:F9 I9:J9 L9:M9 O9:U9 W9 Y9 AB9 AE9:AG9 C10:E10 H10:I10 K10:M10 O10:AG10 AO10 E11 G11:J11 L11:R11 T11:AF11 F12:L12 N12:Q12 S12:AA12 AC12:AG12 C13:H13 J13 L13 N13:R13 T13 W13 Y13:AC13 AE13:AG13 F14:I14 K14 N14:P14 R14:AE14 AG14 G15:J15 L15:P15 T15:V15 X15:Y15 AB15:AG15 A16 C16:M16 O16:AG16 C17:L17 N17 P17:Q17 S17:U17 W17:Z17 AC17:AG17 C18 E18:AG18 C19:D19 F19:L19 O19 Q19:R19 C20:L20 N20:O20 Q20:S20 C21:F21 H21:P21 R21:AD21 AF21:AG21 C22:D22 G22:M22 P22:Q22 S22:U22 W22:AE22 C23 E23:F23 H23:M23 O23:Q23 S23:T23 V23:AD23 AF23:AG23 C24:E24 G24:V24 X24:Y24 AB24:AG24 C25 F25:K25 M25:R25 T25:X25 Z25:AA25 AC25:AG25 C26:N26 P26:X26 AA26:AC26 AF26:AG26 C27:AE27 AG27 G28:K28 M28 O28:Q28 S28:Z28 AB28:AC28 AE28:AG28 G29:Q29 S29 U29:W29 Z29:AE29 G30:P30 R30:S30 U30:Y30 AA30:AD30 D31:T31 V31:W31 Y31 AA31:AE31 D32:M32 O32:Q32 S32 U32:X32 Z32 AB32:AG32 C33:R33 T33:W33 Y33:AG33 C34:AG34 C11:C12 AG29:AG31 C28:E30 U19:AG20 C14:D15" showDropDown="1">
      <formula1>'Setting key Duty'!$B$7:$B$56</formula1>
    </dataValidation>
    <dataValidation type="list" allowBlank="1" sqref="C35:AG41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40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>
        <v>60</v>
      </c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 t="s">
        <v>372</v>
      </c>
      <c r="D2" s="132"/>
      <c r="E2" s="131"/>
      <c r="F2" s="133"/>
      <c r="G2" s="131"/>
      <c r="H2" s="131" t="s">
        <v>750</v>
      </c>
      <c r="I2" s="131" t="s">
        <v>705</v>
      </c>
      <c r="J2" s="131" t="s">
        <v>968</v>
      </c>
      <c r="K2" s="131" t="s">
        <v>1131</v>
      </c>
      <c r="M2" s="131"/>
      <c r="N2" s="131"/>
      <c r="O2" s="131" t="s">
        <v>1132</v>
      </c>
      <c r="P2" s="131" t="s">
        <v>1133</v>
      </c>
      <c r="Q2" s="131" t="s">
        <v>1134</v>
      </c>
      <c r="R2" s="134"/>
      <c r="S2" s="131" t="s">
        <v>943</v>
      </c>
      <c r="T2" s="131"/>
      <c r="U2" s="131"/>
      <c r="V2" s="131" t="s">
        <v>1135</v>
      </c>
      <c r="W2" s="131" t="s">
        <v>1136</v>
      </c>
      <c r="X2" s="131" t="s">
        <v>519</v>
      </c>
      <c r="Y2" s="131" t="s">
        <v>1137</v>
      </c>
      <c r="Z2" s="131" t="s">
        <v>1138</v>
      </c>
      <c r="AA2" s="132"/>
      <c r="AB2" s="131"/>
      <c r="AC2" s="131" t="s">
        <v>664</v>
      </c>
      <c r="AD2" s="131" t="s">
        <v>660</v>
      </c>
      <c r="AE2" s="131" t="s">
        <v>1139</v>
      </c>
      <c r="AF2" s="131"/>
      <c r="AG2" s="131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45413</v>
      </c>
      <c r="D3" s="140">
        <f>C3+1</f>
        <v>45414</v>
      </c>
      <c r="E3" s="140">
        <f>D3+1</f>
        <v>45415</v>
      </c>
      <c r="F3" s="140">
        <f>E3+1</f>
        <v>45416</v>
      </c>
      <c r="G3" s="140">
        <f>F3+1</f>
        <v>45417</v>
      </c>
      <c r="H3" s="140">
        <f>G3+1</f>
        <v>45418</v>
      </c>
      <c r="I3" s="140">
        <f>H3+1</f>
        <v>45419</v>
      </c>
      <c r="J3" s="140">
        <f>I3+1</f>
        <v>45420</v>
      </c>
      <c r="K3" s="140">
        <f>J3+1</f>
        <v>45421</v>
      </c>
      <c r="L3" s="140">
        <f>K3+1</f>
        <v>45422</v>
      </c>
      <c r="M3" s="140">
        <f>L3+1</f>
        <v>45423</v>
      </c>
      <c r="N3" s="140">
        <f>M3+1</f>
        <v>45424</v>
      </c>
      <c r="O3" s="140">
        <f>N3+1</f>
        <v>45425</v>
      </c>
      <c r="P3" s="140">
        <f>O3+1</f>
        <v>45426</v>
      </c>
      <c r="Q3" s="140">
        <f>P3+1</f>
        <v>45427</v>
      </c>
      <c r="R3" s="140">
        <f>Q3+1</f>
        <v>45428</v>
      </c>
      <c r="S3" s="140">
        <f>R3+1</f>
        <v>45429</v>
      </c>
      <c r="T3" s="140">
        <f>S3+1</f>
        <v>45430</v>
      </c>
      <c r="U3" s="140">
        <f>T3+1</f>
        <v>45431</v>
      </c>
      <c r="V3" s="140">
        <f>U3+1</f>
        <v>45432</v>
      </c>
      <c r="W3" s="140">
        <f>V3+1</f>
        <v>45433</v>
      </c>
      <c r="X3" s="140">
        <f>W3+1</f>
        <v>45434</v>
      </c>
      <c r="Y3" s="140">
        <f>X3+1</f>
        <v>45435</v>
      </c>
      <c r="Z3" s="140">
        <f>Y3+1</f>
        <v>45436</v>
      </c>
      <c r="AA3" s="140">
        <f>Z3+1</f>
        <v>45437</v>
      </c>
      <c r="AB3" s="140">
        <f>AA3+1</f>
        <v>45438</v>
      </c>
      <c r="AC3" s="140">
        <f>AB3+1</f>
        <v>45439</v>
      </c>
      <c r="AD3" s="140">
        <f>AC3+1</f>
        <v>45440</v>
      </c>
      <c r="AE3" s="140">
        <f>AD3+1</f>
        <v>45441</v>
      </c>
      <c r="AF3" s="140">
        <f>AE3+1</f>
        <v>45442</v>
      </c>
      <c r="AG3" s="140">
        <f>AF3+1</f>
        <v>45443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Wed</v>
      </c>
      <c r="D4" s="147" t="str">
        <f>TEXT(D3,"ddd")</f>
        <v>Thu</v>
      </c>
      <c r="E4" s="147" t="str">
        <f>TEXT(E3,"ddd")</f>
        <v>Fri</v>
      </c>
      <c r="F4" s="147" t="str">
        <f>TEXT(F3,"ddd")</f>
        <v>Sat</v>
      </c>
      <c r="G4" s="147" t="str">
        <f>TEXT(G3,"ddd")</f>
        <v>Sun</v>
      </c>
      <c r="H4" s="147" t="str">
        <f>TEXT(H3,"ddd")</f>
        <v>Mon</v>
      </c>
      <c r="I4" s="147" t="str">
        <f>TEXT(I3,"ddd")</f>
        <v>Tue</v>
      </c>
      <c r="J4" s="147" t="str">
        <f>TEXT(J3,"ddd")</f>
        <v>Wed</v>
      </c>
      <c r="K4" s="147" t="str">
        <f>TEXT(K3,"ddd")</f>
        <v>Thu</v>
      </c>
      <c r="L4" s="147" t="str">
        <f>TEXT(L3,"ddd")</f>
        <v>Fri</v>
      </c>
      <c r="M4" s="147" t="str">
        <f>TEXT(M3,"ddd")</f>
        <v>Sat</v>
      </c>
      <c r="N4" s="147" t="str">
        <f>TEXT(N3,"ddd")</f>
        <v>Sun</v>
      </c>
      <c r="O4" s="147" t="str">
        <f>TEXT(O3,"ddd")</f>
        <v>Mon</v>
      </c>
      <c r="P4" s="147" t="str">
        <f>TEXT(P3,"ddd")</f>
        <v>Tue</v>
      </c>
      <c r="Q4" s="147" t="str">
        <f>TEXT(Q3,"ddd")</f>
        <v>Wed</v>
      </c>
      <c r="R4" s="147" t="str">
        <f>TEXT(R3,"ddd")</f>
        <v>Thu</v>
      </c>
      <c r="S4" s="147" t="str">
        <f>TEXT(S3,"ddd")</f>
        <v>Fri</v>
      </c>
      <c r="T4" s="147" t="str">
        <f>TEXT(T3,"ddd")</f>
        <v>Sat</v>
      </c>
      <c r="U4" s="147" t="str">
        <f>TEXT(U3,"ddd")</f>
        <v>Sun</v>
      </c>
      <c r="V4" s="147" t="str">
        <f>TEXT(V3,"ddd")</f>
        <v>Mon</v>
      </c>
      <c r="W4" s="147" t="str">
        <f>TEXT(W3,"ddd")</f>
        <v>Tue</v>
      </c>
      <c r="X4" s="147" t="str">
        <f>TEXT(X3,"ddd")</f>
        <v>Wed</v>
      </c>
      <c r="Y4" s="147" t="str">
        <f>TEXT(Y3,"ddd")</f>
        <v>Thu</v>
      </c>
      <c r="Z4" s="147" t="str">
        <f>TEXT(Z3,"ddd")</f>
        <v>Fri</v>
      </c>
      <c r="AA4" s="147" t="str">
        <f>TEXT(AA3,"ddd")</f>
        <v>Sat</v>
      </c>
      <c r="AB4" s="147" t="str">
        <f>TEXT(AB3,"ddd")</f>
        <v>Sun</v>
      </c>
      <c r="AC4" s="147" t="str">
        <f>TEXT(AC3,"ddd")</f>
        <v>Mon</v>
      </c>
      <c r="AD4" s="147" t="str">
        <f>TEXT(AD3,"ddd")</f>
        <v>Tue</v>
      </c>
      <c r="AE4" s="147" t="str">
        <f>TEXT(AE3,"ddd")</f>
        <v>Wed</v>
      </c>
      <c r="AF4" s="147" t="str">
        <f>TEXT(AF3,"ddd")</f>
        <v>Thu</v>
      </c>
      <c r="AG4" s="147" t="str">
        <f>TEXT(AG3,"ddd")</f>
        <v>Fri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 t="s">
        <v>1027</v>
      </c>
      <c r="B5" s="96" t="s">
        <v>972</v>
      </c>
      <c r="C5" s="155"/>
      <c r="D5" s="155"/>
      <c r="E5" s="155"/>
      <c r="F5" s="155"/>
      <c r="G5" s="155"/>
      <c r="H5" s="155"/>
      <c r="I5" s="20"/>
      <c r="K5" s="155" t="s">
        <v>44</v>
      </c>
      <c r="L5" s="155"/>
      <c r="M5" s="155"/>
      <c r="N5" s="155"/>
      <c r="O5" s="155"/>
      <c r="P5" s="156" t="s">
        <v>45</v>
      </c>
      <c r="Q5" s="155"/>
      <c r="R5" s="156" t="s">
        <v>48</v>
      </c>
      <c r="S5" s="155"/>
      <c r="T5" s="155"/>
      <c r="U5" s="155" t="s">
        <v>48</v>
      </c>
      <c r="V5" s="155"/>
      <c r="X5" s="155" t="s">
        <v>45</v>
      </c>
      <c r="Y5" s="155"/>
      <c r="Z5" s="155"/>
      <c r="AA5" s="155" t="s">
        <v>48</v>
      </c>
      <c r="AB5" s="155"/>
      <c r="AC5" s="155" t="s">
        <v>45</v>
      </c>
      <c r="AD5" s="155"/>
      <c r="AE5" s="155"/>
      <c r="AF5" s="155" t="s">
        <v>47</v>
      </c>
      <c r="AG5" s="155" t="s">
        <v>47</v>
      </c>
      <c r="AH5" s="157">
        <f>COUNTIF($C5:$AE5,AH$4)</f>
        <v>3</v>
      </c>
      <c r="AI5" s="158">
        <f>COUNTIF($C5:$AE5,AI$4)</f>
        <v>1</v>
      </c>
      <c r="AJ5" s="157">
        <f>COUNTIF($C5:$AE5,AJ$4)</f>
        <v>3</v>
      </c>
      <c r="AK5" s="159">
        <f>COUNTIF($C5:$AE5,AK$4)</f>
        <v>0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7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14" t="s">
        <v>1140</v>
      </c>
      <c r="C6" s="155"/>
      <c r="D6" s="155" t="s">
        <v>48</v>
      </c>
      <c r="E6" s="155"/>
      <c r="F6" s="155" t="s">
        <v>44</v>
      </c>
      <c r="G6" s="155"/>
      <c r="H6" s="155"/>
      <c r="I6" s="155" t="s">
        <v>48</v>
      </c>
      <c r="J6" s="20"/>
      <c r="K6" s="155"/>
      <c r="L6" s="155" t="s">
        <v>48</v>
      </c>
      <c r="M6" s="155"/>
      <c r="N6" s="155"/>
      <c r="Q6" s="156" t="s">
        <v>50</v>
      </c>
      <c r="R6" s="155"/>
      <c r="S6" s="20"/>
      <c r="T6" s="20"/>
      <c r="U6" s="155" t="s">
        <v>44</v>
      </c>
      <c r="V6" s="155"/>
      <c r="W6" s="155"/>
      <c r="X6" s="186" t="s">
        <v>48</v>
      </c>
      <c r="Y6" s="20"/>
      <c r="Z6" s="155"/>
      <c r="AA6" s="155" t="s">
        <v>45</v>
      </c>
      <c r="AB6" s="155"/>
      <c r="AD6" s="155" t="s">
        <v>44</v>
      </c>
      <c r="AF6" s="155"/>
      <c r="AG6" s="155" t="s">
        <v>44</v>
      </c>
      <c r="AH6" s="157">
        <f>COUNTIF($C6:$AD6,AH$4)</f>
        <v>4</v>
      </c>
      <c r="AI6" s="158">
        <f>COUNTIF($C6:$AD6,AI$4)</f>
        <v>3</v>
      </c>
      <c r="AJ6" s="157">
        <f>COUNTIF($C6:$AD6,AJ$4)</f>
        <v>1</v>
      </c>
      <c r="AK6" s="159">
        <f>COUNTIF($C6:$AD6,AK$4)</f>
        <v>1</v>
      </c>
      <c r="AL6" s="159">
        <f>COUNTIF($C6:$AD6,AL$4)</f>
        <v>0</v>
      </c>
      <c r="AM6" s="159">
        <f>COUNTIF($C6:$AD6,AM$4)</f>
        <v>0</v>
      </c>
      <c r="AN6" s="159">
        <f>COUNTIF($C6:$AD6,AN$4)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9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COUNTIF(C6:AD6,"*BRT*")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COUNTIF($C6:$AD6,BM$4)</f>
        <v>0</v>
      </c>
      <c r="BN6" s="159">
        <f>COUNTIF($C6:$AD6,BN$4)</f>
        <v>0</v>
      </c>
      <c r="BO6" s="159">
        <f>COUNTIF($C6:$AD6,BO$4)</f>
        <v>0</v>
      </c>
      <c r="BP6" s="160"/>
    </row>
    <row r="7" ht="36" customHeight="1" spans="1:68">
      <c r="A7" s="19"/>
      <c r="B7" s="101" t="s">
        <v>1100</v>
      </c>
      <c r="C7" s="155" t="s">
        <v>62</v>
      </c>
      <c r="E7" s="155"/>
      <c r="G7" s="155" t="s">
        <v>50</v>
      </c>
      <c r="H7" s="155"/>
      <c r="I7" s="155"/>
      <c r="J7" s="155" t="s">
        <v>1141</v>
      </c>
      <c r="K7" s="155" t="s">
        <v>50</v>
      </c>
      <c r="M7" s="155"/>
      <c r="N7" s="155"/>
      <c r="O7" s="155"/>
      <c r="P7" s="155" t="s">
        <v>313</v>
      </c>
      <c r="Q7" s="155" t="s">
        <v>313</v>
      </c>
      <c r="R7" s="155" t="s">
        <v>313</v>
      </c>
      <c r="S7" s="155" t="s">
        <v>313</v>
      </c>
      <c r="T7" s="155"/>
      <c r="U7" s="155"/>
      <c r="V7" s="155"/>
      <c r="W7" s="20"/>
      <c r="X7" s="155"/>
      <c r="Y7" s="155" t="s">
        <v>1142</v>
      </c>
      <c r="Z7" s="20"/>
      <c r="AA7" s="155"/>
      <c r="AB7" s="155" t="s">
        <v>62</v>
      </c>
      <c r="AD7" s="155"/>
      <c r="AE7" s="155" t="s">
        <v>1143</v>
      </c>
      <c r="AF7" s="155"/>
      <c r="AG7" s="155" t="s">
        <v>1144</v>
      </c>
      <c r="AH7" s="157">
        <f>COUNTIF($C7:$AE7,AH$4)</f>
        <v>0</v>
      </c>
      <c r="AI7" s="158">
        <f>COUNTIF($C7:$AE7,AI$4)</f>
        <v>0</v>
      </c>
      <c r="AJ7" s="157">
        <f>COUNTIF($C7:$AE7,AJ$4)</f>
        <v>0</v>
      </c>
      <c r="AK7" s="159">
        <f>COUNTIF($C7:$AE7,AK$4)</f>
        <v>2</v>
      </c>
      <c r="AL7" s="159">
        <f>COUNTIF($C7:$AE7,AL$4)</f>
        <v>0</v>
      </c>
      <c r="AM7" s="159">
        <f>COUNTIF($C7:$AE7,AM$4)</f>
        <v>2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4</v>
      </c>
      <c r="AV7" s="104" t="e">
        <f>AT7+AX7</f>
        <v>#VALUE!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2</v>
      </c>
      <c r="BE7" s="159">
        <f>BD7*('Setting key Duty'!$I$8+'Setting key Duty'!$I$9+'Setting key Duty'!$I$12)</f>
        <v>1.125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1</v>
      </c>
      <c r="BJ7" s="159">
        <f>BI7*('Setting key Duty'!$I$12+'Setting key Duty'!$I$8)</f>
        <v>0.4375</v>
      </c>
      <c r="BK7" s="159">
        <f>COUNTIF(C7:AH7,"*$FC*")</f>
        <v>4</v>
      </c>
      <c r="BL7" s="159">
        <f>BK7*('Setting key Duty'!$J$11+'Setting key Duty'!$I$8)</f>
        <v>0.5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3.5" spans="1:68">
      <c r="A8" s="19"/>
      <c r="B8" s="103" t="s">
        <v>668</v>
      </c>
      <c r="C8" s="155"/>
      <c r="D8" s="155"/>
      <c r="E8" s="155"/>
      <c r="F8" s="155"/>
      <c r="G8" s="155"/>
      <c r="H8" s="155" t="s">
        <v>48</v>
      </c>
      <c r="I8" s="155"/>
      <c r="J8" s="155"/>
      <c r="K8" s="20"/>
      <c r="L8" s="155"/>
      <c r="M8" s="155"/>
      <c r="N8" s="155"/>
      <c r="O8" s="156" t="s">
        <v>44</v>
      </c>
      <c r="P8" s="155"/>
      <c r="Q8" s="155" t="s">
        <v>45</v>
      </c>
      <c r="R8" s="20"/>
      <c r="S8" s="155"/>
      <c r="T8" s="155"/>
      <c r="U8" s="155"/>
      <c r="V8" s="155" t="s">
        <v>48</v>
      </c>
      <c r="W8" s="155"/>
      <c r="X8" s="155"/>
      <c r="Y8" s="155"/>
      <c r="Z8" s="155"/>
      <c r="AA8" s="155"/>
      <c r="AB8" s="155"/>
      <c r="AC8" s="155" t="s">
        <v>44</v>
      </c>
      <c r="AD8" s="155"/>
      <c r="AE8" s="155" t="s">
        <v>45</v>
      </c>
      <c r="AF8" s="155"/>
      <c r="AG8" s="155"/>
      <c r="AH8" s="157">
        <f>COUNTIF($C8:$AE8,AH$4)</f>
        <v>2</v>
      </c>
      <c r="AI8" s="158">
        <f>COUNTIF($C8:$AE8,AI$4)</f>
        <v>2</v>
      </c>
      <c r="AJ8" s="157">
        <f>COUNTIF($C8:$AE8,AJ$4)</f>
        <v>2</v>
      </c>
      <c r="AK8" s="159">
        <f>COUNTIF($C8:$AE8,AK$4)</f>
        <v>0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6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27" customHeight="1" spans="1:68">
      <c r="A9" s="19"/>
      <c r="B9" s="96" t="s">
        <v>1145</v>
      </c>
      <c r="C9" s="155" t="s">
        <v>44</v>
      </c>
      <c r="D9" s="155"/>
      <c r="E9" s="155" t="s">
        <v>48</v>
      </c>
      <c r="G9" s="20"/>
      <c r="H9" s="20"/>
      <c r="I9" s="155" t="s">
        <v>45</v>
      </c>
      <c r="J9" s="155"/>
      <c r="K9" s="155" t="s">
        <v>45</v>
      </c>
      <c r="L9" s="155"/>
      <c r="M9" s="155"/>
      <c r="N9" s="20"/>
      <c r="P9" s="155" t="s">
        <v>48</v>
      </c>
      <c r="Q9" s="155"/>
      <c r="R9" s="155" t="s">
        <v>44</v>
      </c>
      <c r="S9" s="155"/>
      <c r="T9" s="156" t="s">
        <v>45</v>
      </c>
      <c r="U9" s="155"/>
      <c r="V9" s="20"/>
      <c r="W9" s="20"/>
      <c r="X9" s="20"/>
      <c r="Y9" s="155" t="s">
        <v>48</v>
      </c>
      <c r="AA9" s="20"/>
      <c r="AB9" s="155" t="s">
        <v>44</v>
      </c>
      <c r="AC9" s="20"/>
      <c r="AD9" s="155" t="s">
        <v>1090</v>
      </c>
      <c r="AF9" s="155" t="s">
        <v>44</v>
      </c>
      <c r="AG9" s="155"/>
      <c r="AH9" s="157">
        <f>COUNTIF($C9:$AF9,AH$4)</f>
        <v>3</v>
      </c>
      <c r="AI9" s="158">
        <f>COUNTIF($C9:$AF9,AI$4)</f>
        <v>4</v>
      </c>
      <c r="AJ9" s="157">
        <f>COUNTIF($C9:$AF9,AJ$4)</f>
        <v>3</v>
      </c>
      <c r="AK9" s="159">
        <f>COUNTIF($C9:$AF9,AK$4)</f>
        <v>0</v>
      </c>
      <c r="AL9" s="159">
        <f>COUNTIF($C9:$AF9,AL$4)</f>
        <v>0</v>
      </c>
      <c r="AM9" s="159">
        <f>COUNTIF($C9:$AF9,AM$4)</f>
        <v>0</v>
      </c>
      <c r="AN9" s="159">
        <f>COUNTIF($C9:$AF9,AN$4)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10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COUNTIF(C9:AF9,"*BRT*")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COUNTIF($C9:$AF9,BM$4)</f>
        <v>0</v>
      </c>
      <c r="BN9" s="159">
        <f>COUNTIF($C9:$AF9,BN$4)</f>
        <v>0</v>
      </c>
      <c r="BO9" s="159">
        <f>COUNTIF($C9:$AF9,BO$4)</f>
        <v>0</v>
      </c>
      <c r="BP9" s="160"/>
    </row>
    <row r="10" ht="19.5" customHeight="1" spans="1:68">
      <c r="A10" s="19" t="s">
        <v>897</v>
      </c>
      <c r="B10" s="14" t="s">
        <v>975</v>
      </c>
      <c r="C10" s="155"/>
      <c r="D10" s="155"/>
      <c r="E10" s="155" t="s">
        <v>56</v>
      </c>
      <c r="F10" s="155"/>
      <c r="G10" s="155"/>
      <c r="H10" s="155" t="s">
        <v>56</v>
      </c>
      <c r="J10" s="20"/>
      <c r="K10" s="155" t="s">
        <v>56</v>
      </c>
      <c r="L10" s="155"/>
      <c r="M10" s="155"/>
      <c r="N10" s="20"/>
      <c r="O10" s="155" t="s">
        <v>56</v>
      </c>
      <c r="P10" s="155"/>
      <c r="Q10" s="155"/>
      <c r="R10" s="155"/>
      <c r="S10" s="155" t="s">
        <v>56</v>
      </c>
      <c r="T10" s="155"/>
      <c r="U10" s="155"/>
      <c r="V10" s="155"/>
      <c r="W10" s="155" t="s">
        <v>56</v>
      </c>
      <c r="X10" s="155"/>
      <c r="Y10" s="155" t="s">
        <v>56</v>
      </c>
      <c r="Z10" s="20"/>
      <c r="AA10" s="155"/>
      <c r="AB10" s="155"/>
      <c r="AC10" s="155" t="s">
        <v>56</v>
      </c>
      <c r="AD10" s="155"/>
      <c r="AE10" s="155" t="s">
        <v>42</v>
      </c>
      <c r="AF10" s="155" t="s">
        <v>56</v>
      </c>
      <c r="AG10" s="155"/>
      <c r="AH10" s="157">
        <f>COUNTIF($C10:$AE10,AH$4)</f>
        <v>0</v>
      </c>
      <c r="AI10" s="158">
        <f>COUNTIF($C10:$AE10,AI$4)</f>
        <v>0</v>
      </c>
      <c r="AJ10" s="157">
        <f>COUNTIF($C10:$AE10,AJ$4)</f>
        <v>0</v>
      </c>
      <c r="AK10" s="159">
        <f>COUNTIF($C10:$AE10,AK$4)</f>
        <v>0</v>
      </c>
      <c r="AL10" s="159">
        <f>COUNTIF($C10:$AE10,AL$4)</f>
        <v>8</v>
      </c>
      <c r="AM10" s="159">
        <f>COUNTIF($C10:$AE10,AM$4)</f>
        <v>0</v>
      </c>
      <c r="AN10" s="159">
        <f>COUNTIF($C10:$AE10,AN$4)</f>
        <v>0</v>
      </c>
      <c r="AO10" s="155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0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101" t="s">
        <v>1084</v>
      </c>
      <c r="C11" s="155"/>
      <c r="D11" s="155" t="s">
        <v>1103</v>
      </c>
      <c r="F11" s="155" t="s">
        <v>120</v>
      </c>
      <c r="H11" s="155"/>
      <c r="I11" s="155"/>
      <c r="J11" s="155" t="s">
        <v>62</v>
      </c>
      <c r="K11" s="155"/>
      <c r="L11" s="155" t="s">
        <v>50</v>
      </c>
      <c r="N11" s="155"/>
      <c r="O11" s="155"/>
      <c r="P11" s="155" t="s">
        <v>772</v>
      </c>
      <c r="Q11" s="155"/>
      <c r="S11" s="155" t="s">
        <v>62</v>
      </c>
      <c r="T11" s="155"/>
      <c r="U11" s="155"/>
      <c r="V11" s="155" t="s">
        <v>62</v>
      </c>
      <c r="W11" s="155"/>
      <c r="X11" s="155"/>
      <c r="Y11" s="155" t="s">
        <v>1072</v>
      </c>
      <c r="Z11" s="155" t="s">
        <v>1146</v>
      </c>
      <c r="AA11" s="155"/>
      <c r="AB11" s="155" t="s">
        <v>50</v>
      </c>
      <c r="AC11" s="155"/>
      <c r="AD11" s="155"/>
      <c r="AE11" s="155" t="s">
        <v>1147</v>
      </c>
      <c r="AF11" s="155"/>
      <c r="AG11" s="155" t="s">
        <v>907</v>
      </c>
      <c r="AH11" s="157">
        <f>COUNTIF($C11:$AB11,AH$4)</f>
        <v>0</v>
      </c>
      <c r="AI11" s="158">
        <f>COUNTIF($C11:$AB11,AI$4)</f>
        <v>0</v>
      </c>
      <c r="AJ11" s="157">
        <f>COUNTIF($C11:$AB11,AJ$4)</f>
        <v>0</v>
      </c>
      <c r="AK11" s="159">
        <f>COUNTIF($C11:$AB11,AK$4)</f>
        <v>2</v>
      </c>
      <c r="AL11" s="159">
        <f>COUNTIF($C11:$AB11,AL$4)</f>
        <v>0</v>
      </c>
      <c r="AM11" s="159">
        <f>COUNTIF($C11:$AB11,AM$4)</f>
        <v>3</v>
      </c>
      <c r="AN11" s="159">
        <f>COUNTIF($C11:$AB11,AN$4)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5</v>
      </c>
      <c r="AV11" s="104">
        <f>BF11+BG11+BI11+BD11+BB11+AZ11+BK11</f>
        <v>4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COUNTIF(C11:AB11,"*BRT*")</f>
        <v>1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1</v>
      </c>
      <c r="BE11" s="159">
        <f>BD11*('Setting key Duty'!$I$8+'Setting key Duty'!$I$9+'Setting key Duty'!$I$12)</f>
        <v>0.5625</v>
      </c>
      <c r="BF11" s="159">
        <f>COUNTIF(A11:AH11,"*$N*")</f>
        <v>0</v>
      </c>
      <c r="BG11" s="159">
        <f>COUNTIF(AH11,"*$PM*")</f>
        <v>0</v>
      </c>
      <c r="BH11" s="159">
        <f>BG11*('Setting key Duty'!$I$9)</f>
        <v>0</v>
      </c>
      <c r="BI11" s="159">
        <f>COUNTIF(A11:AH11,"*$AM*")</f>
        <v>3</v>
      </c>
      <c r="BJ11" s="159">
        <f>BI11*('Setting key Duty'!$I$12+'Setting key Duty'!$I$8)</f>
        <v>1.3125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COUNTIF($C11:$AB11,BM$4)</f>
        <v>0</v>
      </c>
      <c r="BN11" s="159">
        <f>COUNTIF($C11:$AB11,BN$4)</f>
        <v>0</v>
      </c>
      <c r="BO11" s="159">
        <f>COUNTIF($C11:$AB11,BO$4)</f>
        <v>0</v>
      </c>
      <c r="BP11" s="160"/>
    </row>
    <row r="12" ht="17.25" customHeight="1" spans="1:68">
      <c r="A12" s="19"/>
      <c r="B12" s="96" t="s">
        <v>1148</v>
      </c>
      <c r="C12" s="155"/>
      <c r="D12" s="20"/>
      <c r="E12" s="20"/>
      <c r="F12" s="155"/>
      <c r="G12" s="155" t="s">
        <v>48</v>
      </c>
      <c r="H12" s="155"/>
      <c r="I12" s="155"/>
      <c r="J12" s="20"/>
      <c r="K12" s="20"/>
      <c r="L12" s="155" t="s">
        <v>45</v>
      </c>
      <c r="M12" s="155"/>
      <c r="N12" s="155"/>
      <c r="O12" s="155"/>
      <c r="P12" s="155"/>
      <c r="Q12" s="155" t="s">
        <v>57</v>
      </c>
      <c r="R12" s="20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  <c r="AG12" s="155"/>
      <c r="AH12" s="157">
        <f>COUNTIF($C12:$AA12,AH$4)</f>
        <v>1</v>
      </c>
      <c r="AI12" s="158">
        <f>COUNTIF($C12:$AA12,AI$4)</f>
        <v>0</v>
      </c>
      <c r="AJ12" s="157">
        <f>COUNTIF($C12:$AA12,AJ$4)</f>
        <v>1</v>
      </c>
      <c r="AK12" s="159">
        <f>COUNTIF($C12:$AA12,AK$4)</f>
        <v>0</v>
      </c>
      <c r="AL12" s="159">
        <f>COUNTIF($C12:$AA12,AL$4)</f>
        <v>0</v>
      </c>
      <c r="AM12" s="159">
        <f>COUNTIF($C12:$AA12,AM$4)</f>
        <v>0</v>
      </c>
      <c r="AN12" s="159">
        <f>COUNTIF($C12:$AA12,AN$4)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2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COUNTIF(C12:AA12,"*BRT*")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COUNTIF(C12:AH12,"*$FC*")</f>
        <v>0</v>
      </c>
      <c r="BL12" s="159">
        <f>BK12*('Setting key Duty'!$J$11+'Setting key Duty'!$I$8)</f>
        <v>0</v>
      </c>
      <c r="BM12" s="159">
        <f>COUNTIF($C12:$AA12,BM$4)</f>
        <v>0</v>
      </c>
      <c r="BN12" s="159">
        <f>COUNTIF($C12:$AA12,BN$4)</f>
        <v>0</v>
      </c>
      <c r="BO12" s="159">
        <f>COUNTIF($C12:$AA12,BO$4)</f>
        <v>0</v>
      </c>
      <c r="BP12" s="160"/>
    </row>
    <row r="13" ht="19.5" customHeight="1" spans="1:68">
      <c r="A13" s="19"/>
      <c r="B13" s="14" t="s">
        <v>805</v>
      </c>
      <c r="C13" s="155"/>
      <c r="D13" s="155" t="s">
        <v>44</v>
      </c>
      <c r="E13" s="155"/>
      <c r="F13" s="155"/>
      <c r="G13" s="155" t="s">
        <v>1149</v>
      </c>
      <c r="H13" s="155"/>
      <c r="I13" s="155" t="s">
        <v>1150</v>
      </c>
      <c r="J13" s="155"/>
      <c r="K13" s="155" t="s">
        <v>1151</v>
      </c>
      <c r="L13" s="155"/>
      <c r="M13" s="155"/>
      <c r="N13" s="155" t="s">
        <v>44</v>
      </c>
      <c r="O13" s="155"/>
      <c r="P13" s="20"/>
      <c r="R13" s="155"/>
      <c r="S13" s="156" t="s">
        <v>50</v>
      </c>
      <c r="T13" s="155"/>
      <c r="U13" s="20"/>
      <c r="V13" s="155" t="s">
        <v>50</v>
      </c>
      <c r="W13" s="164" t="s">
        <v>42</v>
      </c>
      <c r="X13" s="164"/>
      <c r="Y13" s="155" t="s">
        <v>50</v>
      </c>
      <c r="Z13" s="155"/>
      <c r="AA13" s="155" t="s">
        <v>50</v>
      </c>
      <c r="AB13" s="155"/>
      <c r="AC13" s="155"/>
      <c r="AD13" s="155" t="s">
        <v>50</v>
      </c>
      <c r="AF13" s="155" t="s">
        <v>62</v>
      </c>
      <c r="AH13" s="157"/>
      <c r="AI13" s="158"/>
      <c r="AJ13" s="157"/>
      <c r="AK13" s="159"/>
      <c r="AL13" s="159"/>
      <c r="AM13" s="159"/>
      <c r="AN13" s="159"/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0</v>
      </c>
      <c r="AV13" s="104">
        <f>BF13+BG13+BI13+BD13+BB13+AZ13+BK13</f>
        <v>2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COUNTIF(C13:AA13,"*BRT*")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COUNTIF(AH13,"*$N*")</f>
        <v>0</v>
      </c>
      <c r="BG13" s="159">
        <f>COUNTIF(AH13,"*$PM*")</f>
        <v>0</v>
      </c>
      <c r="BH13" s="159">
        <f>BG13*('Setting key Duty'!$I$9)</f>
        <v>0</v>
      </c>
      <c r="BI13" s="159">
        <f>COUNTIF(A13:AH13,"*$AM*")</f>
        <v>2</v>
      </c>
      <c r="BJ13" s="159">
        <f>BI13*('Setting key Duty'!$I$12+'Setting key Duty'!$I$8)</f>
        <v>0.875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COUNTIF($C13:$AA13,BM$4)</f>
        <v>0</v>
      </c>
      <c r="BN13" s="159">
        <f>COUNTIF($C13:$AA13,BN$4)</f>
        <v>0</v>
      </c>
      <c r="BO13" s="159">
        <f>COUNTIF($C13:$AA13,BO$4)</f>
        <v>0</v>
      </c>
      <c r="BP13" s="160"/>
    </row>
    <row r="14" ht="19.5" customHeight="1" spans="1:68">
      <c r="A14" s="19"/>
      <c r="B14" s="94" t="s">
        <v>1105</v>
      </c>
      <c r="C14" s="155"/>
      <c r="D14" s="155" t="s">
        <v>50</v>
      </c>
      <c r="E14" s="20"/>
      <c r="F14" s="155"/>
      <c r="G14" s="155"/>
      <c r="H14" s="155"/>
      <c r="J14" s="155" t="s">
        <v>618</v>
      </c>
      <c r="K14" s="155"/>
      <c r="L14" s="156" t="s">
        <v>530</v>
      </c>
      <c r="M14" s="155"/>
      <c r="N14" s="155"/>
      <c r="O14" s="542" t="s">
        <v>50</v>
      </c>
      <c r="P14" s="155"/>
      <c r="Q14" s="155"/>
      <c r="R14" s="186" t="s">
        <v>62</v>
      </c>
      <c r="T14" s="155"/>
      <c r="U14" s="155"/>
      <c r="V14" s="210" t="s">
        <v>1112</v>
      </c>
      <c r="W14" s="20"/>
      <c r="X14" s="20"/>
      <c r="Z14" s="155" t="s">
        <v>699</v>
      </c>
      <c r="AA14" s="155"/>
      <c r="AB14" s="155" t="s">
        <v>785</v>
      </c>
      <c r="AC14" s="155" t="s">
        <v>50</v>
      </c>
      <c r="AD14" s="155"/>
      <c r="AE14" s="155" t="s">
        <v>1152</v>
      </c>
      <c r="AF14" s="155"/>
      <c r="AG14" s="155" t="s">
        <v>62</v>
      </c>
      <c r="AH14" s="157">
        <f>COUNTIF($C14:$AD14,AH$4)</f>
        <v>0</v>
      </c>
      <c r="AI14" s="158">
        <f>COUNTIF($C14:$AD14,AI$4)</f>
        <v>0</v>
      </c>
      <c r="AJ14" s="157">
        <f>COUNTIF($C14:$AD14,AJ$4)</f>
        <v>0</v>
      </c>
      <c r="AK14" s="159">
        <f>COUNTIF($C14:$AD14,AK$4)</f>
        <v>3</v>
      </c>
      <c r="AL14" s="159">
        <f>COUNTIF($C14:$AD14,AL$4)</f>
        <v>0</v>
      </c>
      <c r="AM14" s="159">
        <f>COUNTIF($C14:$AD14,AM$4)</f>
        <v>1</v>
      </c>
      <c r="AN14" s="159">
        <f>COUNTIF($C14:$AD14,AN$4)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4</v>
      </c>
      <c r="AV14" s="104">
        <f>BF14+BG14+BI14+BD14+BB14+AZ14+BK14</f>
        <v>4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COUNTIF(C14:AD14,"*BRT*")</f>
        <v>0</v>
      </c>
      <c r="AZ14" s="159">
        <f>COUNTIF(A14:AH14,"*$BTP*")</f>
        <v>1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1</v>
      </c>
      <c r="BE14" s="159">
        <f>BD14*('Setting key Duty'!$I$8+'Setting key Duty'!$I$9+'Setting key Duty'!$I$12)</f>
        <v>0.5625</v>
      </c>
      <c r="BF14" s="159">
        <f>COUNTIF(A14:AH14,"*$N*")</f>
        <v>0</v>
      </c>
      <c r="BG14" s="159">
        <f>COUNTIF(AG14:AH14,"*$PM*")</f>
        <v>0</v>
      </c>
      <c r="BH14" s="159">
        <f>BG14*('Setting key Duty'!$I$9)</f>
        <v>0</v>
      </c>
      <c r="BI14" s="159">
        <f>COUNTIF(A14:AH14,"*$AM*")</f>
        <v>2</v>
      </c>
      <c r="BJ14" s="159">
        <f>BI14*('Setting key Duty'!$I$12+'Setting key Duty'!$I$8)</f>
        <v>0.875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COUNTIF($C14:$AD14,BM$4)</f>
        <v>0</v>
      </c>
      <c r="BN14" s="159">
        <f>COUNTIF($C14:$AD14,BN$4)</f>
        <v>0</v>
      </c>
      <c r="BO14" s="159">
        <f>COUNTIF($C14:$AD14,BO$4)</f>
        <v>0</v>
      </c>
      <c r="BP14" s="160"/>
    </row>
    <row r="15" ht="19.5" customHeight="1" spans="1:68">
      <c r="A15" s="19"/>
      <c r="B15" s="92" t="s">
        <v>1106</v>
      </c>
      <c r="C15" s="155"/>
      <c r="D15" s="155"/>
      <c r="E15" s="154" t="s">
        <v>772</v>
      </c>
      <c r="F15" s="20"/>
      <c r="G15" s="578" t="s">
        <v>1153</v>
      </c>
      <c r="H15" s="155"/>
      <c r="I15" s="155" t="s">
        <v>1088</v>
      </c>
      <c r="J15" s="155"/>
      <c r="K15" s="20"/>
      <c r="L15" s="155" t="s">
        <v>1056</v>
      </c>
      <c r="M15" s="542"/>
      <c r="O15" s="155"/>
      <c r="P15" s="155" t="s">
        <v>1045</v>
      </c>
      <c r="Q15" s="155" t="s">
        <v>792</v>
      </c>
      <c r="R15" s="20"/>
      <c r="T15" s="155"/>
      <c r="U15" s="155"/>
      <c r="V15" s="210"/>
      <c r="W15" s="155" t="s">
        <v>586</v>
      </c>
      <c r="X15" s="155" t="s">
        <v>62</v>
      </c>
      <c r="Y15" s="166"/>
      <c r="Z15" s="20"/>
      <c r="AA15" s="155" t="s">
        <v>1154</v>
      </c>
      <c r="AB15" s="155"/>
      <c r="AD15" s="155"/>
      <c r="AE15" s="155" t="s">
        <v>1082</v>
      </c>
      <c r="AF15" s="155" t="s">
        <v>50</v>
      </c>
      <c r="AG15" s="155"/>
      <c r="AH15" s="157">
        <f>COUNTIF($C15:$AC15,AH$4)</f>
        <v>0</v>
      </c>
      <c r="AI15" s="158">
        <f>COUNTIF($C15:$AC15,AI$4)</f>
        <v>0</v>
      </c>
      <c r="AJ15" s="157">
        <f>COUNTIF($C15:$AC15,AJ$4)</f>
        <v>0</v>
      </c>
      <c r="AK15" s="159">
        <f>COUNTIF($C15:$AC15,AK$4)</f>
        <v>0</v>
      </c>
      <c r="AL15" s="159">
        <f>COUNTIF($C15:$AC15,AL$4)</f>
        <v>0</v>
      </c>
      <c r="AM15" s="159">
        <f>COUNTIF($C15:$AC15,AM$4)</f>
        <v>1</v>
      </c>
      <c r="AN15" s="159">
        <f>COUNTIF($C15:$AC15,AN$4)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1</v>
      </c>
      <c r="AV15" s="104">
        <f>BF15+BG15+BI15+BD15+BB15+AZ15+BK15</f>
        <v>7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COUNTIF(C15:AC15,"*BRT*")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COUNTIF(A15:AH15,"*$N*")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7</v>
      </c>
      <c r="BJ15" s="159">
        <f>BI15*('Setting key Duty'!$I$12+'Setting key Duty'!$I$8)</f>
        <v>3.0625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COUNTIF($C15:$AC15,BM$4)</f>
        <v>0</v>
      </c>
      <c r="BN15" s="159">
        <f>COUNTIF($C15:$AC15,BN$4)</f>
        <v>0</v>
      </c>
      <c r="BO15" s="159">
        <f>COUNTIF($C15:$AC15,BO$4)</f>
        <v>0</v>
      </c>
      <c r="BP15" s="160"/>
    </row>
    <row r="16" ht="19.5" customHeight="1" spans="1:68">
      <c r="A16" s="210"/>
      <c r="B16" s="94" t="s">
        <v>1155</v>
      </c>
      <c r="C16" s="155"/>
      <c r="D16" s="155"/>
      <c r="E16" s="155" t="s">
        <v>45</v>
      </c>
      <c r="G16" s="155"/>
      <c r="H16" s="155"/>
      <c r="I16" s="155" t="s">
        <v>44</v>
      </c>
      <c r="K16" s="155"/>
      <c r="L16" s="155"/>
      <c r="M16" s="155" t="s">
        <v>48</v>
      </c>
      <c r="N16" s="155"/>
      <c r="O16" s="155"/>
      <c r="P16" s="155" t="s">
        <v>50</v>
      </c>
      <c r="Q16" s="155"/>
      <c r="S16" s="155"/>
      <c r="T16" s="155" t="s">
        <v>48</v>
      </c>
      <c r="U16" s="155"/>
      <c r="V16" s="155" t="s">
        <v>44</v>
      </c>
      <c r="W16" s="171"/>
      <c r="X16" s="171"/>
      <c r="Y16" s="155" t="s">
        <v>44</v>
      </c>
      <c r="Z16" s="155"/>
      <c r="AA16" s="186" t="s">
        <v>44</v>
      </c>
      <c r="AB16" s="155"/>
      <c r="AC16" s="155"/>
      <c r="AD16" s="155" t="s">
        <v>1090</v>
      </c>
      <c r="AE16" s="155" t="s">
        <v>48</v>
      </c>
      <c r="AG16" s="155"/>
      <c r="AH16" s="157">
        <f>COUNTIF($C16:$AC16,AH$4)</f>
        <v>2</v>
      </c>
      <c r="AI16" s="158">
        <f>COUNTIF($C16:$AC16,AI$4)</f>
        <v>4</v>
      </c>
      <c r="AJ16" s="157">
        <f>COUNTIF($C16:$AC16,AJ$4)</f>
        <v>1</v>
      </c>
      <c r="AK16" s="159">
        <f>COUNTIF($C16:$AC16,AK$4)</f>
        <v>1</v>
      </c>
      <c r="AL16" s="159">
        <f>COUNTIF($C16:$AC16,AL$4)</f>
        <v>0</v>
      </c>
      <c r="AM16" s="159">
        <f>COUNTIF($C16:$AC16,AM$4)</f>
        <v>0</v>
      </c>
      <c r="AN16" s="159">
        <f>COUNTIF($C16:$AC16,AN$4)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8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COUNTIF(C16:AC16,"*BRT*")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COUNTIF(AH16,"*$N*")</f>
        <v>0</v>
      </c>
      <c r="BG16" s="159">
        <f>COUNTIF(AH16,"*$PM*")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COUNTIF($C16:$AC16,BM$4)</f>
        <v>0</v>
      </c>
      <c r="BN16" s="159">
        <f>COUNTIF($C16:$AC16,BN$4)</f>
        <v>0</v>
      </c>
      <c r="BO16" s="159">
        <f>COUNTIF($C16:$AC16,BO$4)</f>
        <v>0</v>
      </c>
      <c r="BP16" s="160"/>
    </row>
    <row r="17" ht="19.5" customHeight="1" spans="1:68">
      <c r="A17" s="19">
        <v>0</v>
      </c>
      <c r="B17" s="14" t="s">
        <v>1156</v>
      </c>
      <c r="C17" s="155"/>
      <c r="D17" s="155"/>
      <c r="E17" s="155" t="s">
        <v>62</v>
      </c>
      <c r="F17" s="155"/>
      <c r="G17" s="155"/>
      <c r="H17" s="155"/>
      <c r="I17" s="155" t="s">
        <v>62</v>
      </c>
      <c r="J17" s="155"/>
      <c r="K17" s="155" t="s">
        <v>62</v>
      </c>
      <c r="L17" s="155"/>
      <c r="M17" s="155"/>
      <c r="N17" s="155" t="s">
        <v>62</v>
      </c>
      <c r="O17" s="20"/>
      <c r="P17" s="155"/>
      <c r="Q17" s="155" t="s">
        <v>57</v>
      </c>
      <c r="R17" s="20"/>
      <c r="S17" s="155" t="s">
        <v>1088</v>
      </c>
      <c r="T17" s="155" t="s">
        <v>62</v>
      </c>
      <c r="U17" s="155"/>
      <c r="V17" s="20"/>
      <c r="W17" s="155" t="s">
        <v>50</v>
      </c>
      <c r="Y17" s="155"/>
      <c r="Z17" s="155" t="s">
        <v>62</v>
      </c>
      <c r="AA17" s="20"/>
      <c r="AB17" s="20"/>
      <c r="AC17" s="155"/>
      <c r="AD17" s="155" t="s">
        <v>1090</v>
      </c>
      <c r="AE17" s="155" t="s">
        <v>1008</v>
      </c>
      <c r="AG17" s="186" t="s">
        <v>50</v>
      </c>
      <c r="AH17" s="157">
        <f>COUNTIF($C17:$AG17,AH$4)</f>
        <v>0</v>
      </c>
      <c r="AI17" s="158">
        <f>COUNTIF($C17:$AG17,AI$4)</f>
        <v>0</v>
      </c>
      <c r="AJ17" s="157">
        <f>COUNTIF($C17:$AG17,AJ$4)</f>
        <v>0</v>
      </c>
      <c r="AK17" s="159">
        <f>COUNTIF($C17:$AG17,AK$4)</f>
        <v>2</v>
      </c>
      <c r="AL17" s="159">
        <f>COUNTIF($C17:$AG17,AL$4)</f>
        <v>0</v>
      </c>
      <c r="AM17" s="159">
        <f>COUNTIF($C17:$AG17,AM$4)</f>
        <v>6</v>
      </c>
      <c r="AN17" s="159">
        <f>COUNTIF($C17:$AG17,AN$4)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8</v>
      </c>
      <c r="AV17" s="104">
        <f>BF17+BG17+BI17+BD17+BB17+AZ17+BK17</f>
        <v>2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COUNTIF(C17:AD17,"*BRT*")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COUNTIF(AH17,"*$N*")</f>
        <v>0</v>
      </c>
      <c r="BG17" s="159">
        <f>COUNTIF(AH17,"*$PM*")</f>
        <v>0</v>
      </c>
      <c r="BH17" s="159">
        <f>BG17*('Setting key Duty'!$I$9)</f>
        <v>0</v>
      </c>
      <c r="BI17" s="159">
        <f>COUNTIF(A17:AH17,"*$AM*")</f>
        <v>2</v>
      </c>
      <c r="BJ17" s="159">
        <f>BI17*('Setting key Duty'!$I$12+'Setting key Duty'!$I$8)</f>
        <v>0.875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COUNTIF($C17:$AD17,BM$4)</f>
        <v>0</v>
      </c>
      <c r="BN17" s="159">
        <f>COUNTIF($C17:$AD17,BN$4)</f>
        <v>0</v>
      </c>
      <c r="BO17" s="159">
        <f>COUNTIF($C17:$AD17,BO$4)</f>
        <v>0</v>
      </c>
      <c r="BP17" s="160"/>
    </row>
    <row r="18" ht="19.5" customHeight="1" spans="1:68">
      <c r="A18" s="19"/>
      <c r="B18" s="14" t="s">
        <v>778</v>
      </c>
      <c r="C18" s="155"/>
      <c r="D18" s="155"/>
      <c r="F18" s="155" t="s">
        <v>48</v>
      </c>
      <c r="G18" s="155"/>
      <c r="H18" s="155" t="s">
        <v>45</v>
      </c>
      <c r="I18" s="155"/>
      <c r="J18" s="155" t="s">
        <v>48</v>
      </c>
      <c r="K18" s="155"/>
      <c r="L18" s="155"/>
      <c r="M18" s="155" t="s">
        <v>44</v>
      </c>
      <c r="N18" s="20"/>
      <c r="O18" s="155"/>
      <c r="P18" s="20"/>
      <c r="Q18" s="156" t="s">
        <v>44</v>
      </c>
      <c r="R18" s="155"/>
      <c r="S18" s="155"/>
      <c r="T18" s="156" t="s">
        <v>44</v>
      </c>
      <c r="U18" s="155"/>
      <c r="W18" s="155" t="s">
        <v>45</v>
      </c>
      <c r="X18" s="155"/>
      <c r="Z18" s="155"/>
      <c r="AA18" s="155"/>
      <c r="AB18" s="155" t="s">
        <v>48</v>
      </c>
      <c r="AC18" s="155"/>
      <c r="AD18" s="155" t="s">
        <v>45</v>
      </c>
      <c r="AE18" s="155"/>
      <c r="AG18" s="155" t="s">
        <v>48</v>
      </c>
      <c r="AH18" s="157"/>
      <c r="AI18" s="157"/>
      <c r="AJ18" s="157"/>
      <c r="AK18" s="160"/>
      <c r="AL18" s="160"/>
      <c r="AM18" s="160"/>
      <c r="AN18" s="160"/>
      <c r="AO18" s="175"/>
      <c r="AP18" s="159">
        <f>SUMPRODUCT(--WEEKDAY(C$3:AG$3,2)&lt;6,--((C18:AG18="DM"))+(C18:AG18="CS1")+((C18:AG18="CS2"))+(C18:AG18="SB1")+($C$18:$AG$18="AE")+($C$18:$AG$18="EM"))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0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0</v>
      </c>
      <c r="BP18" s="160"/>
    </row>
    <row r="19" ht="37.5" customHeight="1" spans="1:68">
      <c r="A19" s="19"/>
      <c r="B19" s="14" t="s">
        <v>1091</v>
      </c>
      <c r="C19" s="155"/>
      <c r="D19" s="155"/>
      <c r="E19" s="155" t="s">
        <v>530</v>
      </c>
      <c r="F19" s="155" t="s">
        <v>50</v>
      </c>
      <c r="G19" s="155"/>
      <c r="H19" s="155" t="s">
        <v>50</v>
      </c>
      <c r="I19" s="20"/>
      <c r="J19" s="155" t="s">
        <v>1157</v>
      </c>
      <c r="K19" s="20"/>
      <c r="M19" s="155" t="s">
        <v>50</v>
      </c>
      <c r="N19" s="155"/>
      <c r="O19" s="155" t="s">
        <v>1158</v>
      </c>
      <c r="P19" s="20"/>
      <c r="Q19" s="178" t="s">
        <v>1055</v>
      </c>
      <c r="R19" s="155" t="s">
        <v>1158</v>
      </c>
      <c r="S19" s="155"/>
      <c r="T19" s="20"/>
      <c r="U19" s="155"/>
      <c r="V19" s="155" t="s">
        <v>1158</v>
      </c>
      <c r="W19" s="155" t="s">
        <v>1158</v>
      </c>
      <c r="X19" s="155"/>
      <c r="Y19" s="155" t="s">
        <v>1158</v>
      </c>
      <c r="Z19" s="155" t="s">
        <v>1159</v>
      </c>
      <c r="AA19" s="155"/>
      <c r="AB19" s="155"/>
      <c r="AD19" s="155" t="s">
        <v>1158</v>
      </c>
      <c r="AE19" s="155" t="s">
        <v>1158</v>
      </c>
      <c r="AF19" s="155" t="s">
        <v>1158</v>
      </c>
      <c r="AH19" s="157">
        <f>COUNTIF($D19:$AE19,AH$4)</f>
        <v>0</v>
      </c>
      <c r="AI19" s="158">
        <f>COUNTIF($D19:$AE19,AI$4)</f>
        <v>0</v>
      </c>
      <c r="AJ19" s="157">
        <f>COUNTIF($D19:$AE19,AJ$4)</f>
        <v>0</v>
      </c>
      <c r="AK19" s="159">
        <f>COUNTIF($D19:$AE19,AK$4)</f>
        <v>3</v>
      </c>
      <c r="AL19" s="159">
        <f>COUNTIF($D19:$AE19,AL$4)</f>
        <v>0</v>
      </c>
      <c r="AM19" s="159">
        <f>COUNTIF($D19:$AE19,AM$4)</f>
        <v>0</v>
      </c>
      <c r="AN19" s="159">
        <f>COUNTIF($D19:$AE19,AN$4)</f>
        <v>0</v>
      </c>
      <c r="AO19" s="104"/>
      <c r="AP19" s="159">
        <f>SUMPRODUCT(--WEEKDAY(C$3:AG$3,2)&lt;6,--((C19:AG19="DM"))+(C19:AG19="CS1")+((C19:AG19="CS2"))+(C19:AG19="SB1")+($C$18:$AG$18="AE")+($C$18:$AG$18="EM"))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3</v>
      </c>
      <c r="AV19" s="104">
        <f>BF19+BG19+BI19+BD19+BB19+AZ19+BK19</f>
        <v>1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COUNTIF(C19:AC19,"*BRT*")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1</v>
      </c>
      <c r="BE19" s="159">
        <f>BD19*('Setting key Duty'!$I$8+'Setting key Duty'!$I$9+'Setting key Duty'!$I$12)</f>
        <v>0.5625</v>
      </c>
      <c r="BF19" s="159">
        <f>COUNTIF(AH19,"*$N*")</f>
        <v>0</v>
      </c>
      <c r="BG19" s="159">
        <f>COUNTIF(AH19,"*$PM*")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COUNTIF($C19:$AC19,BM$4)</f>
        <v>0</v>
      </c>
      <c r="BN19" s="159">
        <f>COUNTIF($C19:$AC19,BN$4)</f>
        <v>0</v>
      </c>
      <c r="BO19" s="159">
        <f>COUNTIF($C19:$AC19,BO$4)</f>
        <v>0</v>
      </c>
      <c r="BP19" s="160"/>
    </row>
    <row r="20" ht="19.5" customHeight="1" spans="1:68">
      <c r="A20" s="19"/>
      <c r="B20" s="603" t="s">
        <v>1160</v>
      </c>
      <c r="C20" s="155"/>
      <c r="D20" s="155"/>
      <c r="E20" s="155" t="s">
        <v>44</v>
      </c>
      <c r="G20" s="20"/>
      <c r="H20" s="20"/>
      <c r="I20" s="20"/>
      <c r="J20" s="155"/>
      <c r="K20" s="155" t="s">
        <v>48</v>
      </c>
      <c r="L20" s="155"/>
      <c r="N20" s="155" t="s">
        <v>48</v>
      </c>
      <c r="O20" s="155"/>
      <c r="P20" s="155" t="s">
        <v>44</v>
      </c>
      <c r="Q20" s="155"/>
      <c r="R20" s="155" t="s">
        <v>1161</v>
      </c>
      <c r="S20" s="155" t="s">
        <v>48</v>
      </c>
      <c r="T20" s="155"/>
      <c r="U20" s="155"/>
      <c r="V20" s="155" t="s">
        <v>47</v>
      </c>
      <c r="W20" s="155"/>
      <c r="X20" s="155"/>
      <c r="Y20" s="155"/>
      <c r="Z20" s="155" t="s">
        <v>44</v>
      </c>
      <c r="AA20" s="155"/>
      <c r="AB20" s="155"/>
      <c r="AC20" s="186" t="s">
        <v>626</v>
      </c>
      <c r="AD20" s="155" t="s">
        <v>1090</v>
      </c>
      <c r="AE20" s="20"/>
      <c r="AF20" s="155" t="s">
        <v>48</v>
      </c>
      <c r="AG20" s="155"/>
      <c r="AH20" s="157"/>
      <c r="AI20" s="158"/>
      <c r="AJ20" s="157"/>
      <c r="AK20" s="159"/>
      <c r="AL20" s="159"/>
      <c r="AM20" s="159"/>
      <c r="AN20" s="159"/>
      <c r="AO20" s="104"/>
      <c r="AP20" s="159">
        <f>SUMPRODUCT(--WEEKDAY(C$3:AG$3,2)&lt;6,--((C20:AG20="DM"))+(C20:AG20="CS1")+((C20:AG20="CS2"))+(C20:AG20="SB1")+($C$18:$AG$18="AE")+($C$18:$AG$18="EM"))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0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COUNTIF(C20:AC20,"*BRT*")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COUNTIF(AH20,"*$N*")</f>
        <v>0</v>
      </c>
      <c r="BG20" s="159">
        <f>COUNTIF(AH20,"*$PM*")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COUNTIF($C20:$AC20,BM$4)</f>
        <v>0</v>
      </c>
      <c r="BN20" s="159">
        <f>COUNTIF($C20:$AC20,BN$4)</f>
        <v>0</v>
      </c>
      <c r="BO20" s="159">
        <f>COUNTIF($C20:$AC20,BO$4)</f>
        <v>1</v>
      </c>
      <c r="BP20" s="160"/>
    </row>
    <row r="21" ht="19.5" customHeight="1" spans="1:68">
      <c r="A21" s="19"/>
      <c r="B21" s="96" t="s">
        <v>791</v>
      </c>
      <c r="C21" s="155" t="s">
        <v>45</v>
      </c>
      <c r="D21" s="155"/>
      <c r="F21" s="155"/>
      <c r="G21" s="155" t="s">
        <v>44</v>
      </c>
      <c r="H21" s="155"/>
      <c r="I21" s="155"/>
      <c r="J21" s="155" t="s">
        <v>45</v>
      </c>
      <c r="K21" s="155"/>
      <c r="L21" s="155" t="s">
        <v>44</v>
      </c>
      <c r="M21" s="155"/>
      <c r="N21" s="155"/>
      <c r="O21" s="155" t="s">
        <v>48</v>
      </c>
      <c r="P21" s="20"/>
      <c r="Q21" s="156"/>
      <c r="R21" s="156" t="s">
        <v>45</v>
      </c>
      <c r="U21" s="155" t="s">
        <v>45</v>
      </c>
      <c r="V21" s="155"/>
      <c r="X21" s="155" t="s">
        <v>44</v>
      </c>
      <c r="Y21" s="155"/>
      <c r="Z21" s="155"/>
      <c r="AA21" s="155" t="s">
        <v>1162</v>
      </c>
      <c r="AB21" s="155" t="s">
        <v>45</v>
      </c>
      <c r="AC21" s="155"/>
      <c r="AD21" s="155" t="s">
        <v>48</v>
      </c>
      <c r="AF21" s="20"/>
      <c r="AG21" s="155" t="s">
        <v>45</v>
      </c>
      <c r="AH21" s="157">
        <f>COUNTIF($D21:$AE21,AH$4)</f>
        <v>2</v>
      </c>
      <c r="AI21" s="158">
        <f>COUNTIF($D21:$AE21,AI$4)</f>
        <v>3</v>
      </c>
      <c r="AJ21" s="157">
        <f>COUNTIF($D21:$AE21,AJ$4)</f>
        <v>4</v>
      </c>
      <c r="AK21" s="159">
        <f>COUNTIF($D21:$AE21,AK$4)</f>
        <v>0</v>
      </c>
      <c r="AL21" s="159">
        <f>COUNTIF($D21:$AE21,AL$4)</f>
        <v>0</v>
      </c>
      <c r="AM21" s="159">
        <f>COUNTIF($D21:$AE21,AM$4)</f>
        <v>0</v>
      </c>
      <c r="AN21" s="159">
        <f>COUNTIF($D21:$AE21,AN$4)</f>
        <v>0</v>
      </c>
      <c r="AO21" s="104"/>
      <c r="AP21" s="159">
        <f>SUMPRODUCT(--WEEKDAY(C$3:AG$3,2)&lt;6,--((C21:AG21="DM"))+(C21:AG21="CS1")+((C21:AG21="CS2"))+(C21:AG21="SB1")+($C$18:$AG$18="AE")+($C$18:$AG$18="EM"))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9</v>
      </c>
      <c r="AV21" s="104">
        <f>BF21+BG21+BI21+BD21+BB21+AZ21+BK21</f>
        <v>0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COUNTIF(D21:AC21,"*BRT*")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COUNTIF(AG21:AH21,"*$N*")</f>
        <v>0</v>
      </c>
      <c r="BG21" s="159">
        <f>COUNTIF(AG21:AH21,"*$PM*")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COUNTIF(D21:AH21,"*$FC*")</f>
        <v>0</v>
      </c>
      <c r="BL21" s="159">
        <f>BK21*('Setting key Duty'!$J$11+'Setting key Duty'!$I$8)</f>
        <v>0</v>
      </c>
      <c r="BM21" s="159">
        <f>COUNTIF($D21:$AE21,BM$4)</f>
        <v>0</v>
      </c>
      <c r="BN21" s="159">
        <f>COUNTIF($D21:$AE21,BN$4)</f>
        <v>0</v>
      </c>
      <c r="BO21" s="159">
        <f>COUNTIF($D21:$AE21,BO$4)</f>
        <v>0</v>
      </c>
      <c r="BP21" s="160"/>
    </row>
    <row r="22" ht="19.5" customHeight="1" spans="1:68">
      <c r="A22" s="19"/>
      <c r="B22" s="92" t="s">
        <v>1163</v>
      </c>
      <c r="C22" s="155"/>
      <c r="D22" s="155" t="s">
        <v>45</v>
      </c>
      <c r="E22" s="155"/>
      <c r="F22" s="155"/>
      <c r="G22" s="155" t="s">
        <v>45</v>
      </c>
      <c r="H22" s="155"/>
      <c r="J22" s="155" t="s">
        <v>44</v>
      </c>
      <c r="K22" s="155"/>
      <c r="L22" s="155" t="s">
        <v>1048</v>
      </c>
      <c r="M22" s="155" t="s">
        <v>45</v>
      </c>
      <c r="O22" s="155"/>
      <c r="P22" s="20"/>
      <c r="Q22" s="155"/>
      <c r="R22" s="155" t="s">
        <v>1082</v>
      </c>
      <c r="S22" s="155" t="s">
        <v>44</v>
      </c>
      <c r="T22" s="155"/>
      <c r="V22" s="155" t="s">
        <v>45</v>
      </c>
      <c r="W22" s="155"/>
      <c r="X22" s="155" t="s">
        <v>47</v>
      </c>
      <c r="Y22" s="155" t="s">
        <v>47</v>
      </c>
      <c r="Z22" s="155" t="s">
        <v>47</v>
      </c>
      <c r="AA22" s="155" t="s">
        <v>47</v>
      </c>
      <c r="AB22" s="155" t="s">
        <v>47</v>
      </c>
      <c r="AC22" s="155" t="s">
        <v>47</v>
      </c>
      <c r="AD22" s="155" t="s">
        <v>47</v>
      </c>
      <c r="AE22" s="155" t="s">
        <v>47</v>
      </c>
      <c r="AF22" s="155" t="s">
        <v>47</v>
      </c>
      <c r="AG22" s="155" t="s">
        <v>47</v>
      </c>
      <c r="AH22" s="157"/>
      <c r="AI22" s="158"/>
      <c r="AJ22" s="157"/>
      <c r="AK22" s="159"/>
      <c r="AL22" s="159"/>
      <c r="AM22" s="159"/>
      <c r="AN22" s="159"/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0</v>
      </c>
      <c r="AV22" s="104">
        <f>BF22+BG22+BI22+BD22+BB22+AZ22+BK22</f>
        <v>1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COUNTIF(D22:AC22,"*BRT*")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1</v>
      </c>
      <c r="BJ22" s="159">
        <f>BI22*('Setting key Duty'!$I$12+'Setting key Duty'!$I$8)</f>
        <v>0.4375</v>
      </c>
      <c r="BK22" s="159">
        <f>COUNTIF(D22:AH22,"*$FC*")</f>
        <v>0</v>
      </c>
      <c r="BL22" s="159">
        <f>BK22*('Setting key Duty'!$J$11+'Setting key Duty'!$I$8)</f>
        <v>0</v>
      </c>
      <c r="BM22" s="159">
        <f>COUNTIF($D22:$AE22,BM$4)</f>
        <v>0</v>
      </c>
      <c r="BN22" s="159">
        <f>COUNTIF($D22:$AE22,BN$4)</f>
        <v>0</v>
      </c>
      <c r="BO22" s="159">
        <f>COUNTIF($D22:$AE22,BO$4)</f>
        <v>8</v>
      </c>
      <c r="BP22" s="160"/>
    </row>
    <row r="23" ht="19.5" customHeight="1" spans="1:68">
      <c r="A23" s="19"/>
      <c r="B23" s="94" t="s">
        <v>1164</v>
      </c>
      <c r="C23" s="155" t="s">
        <v>48</v>
      </c>
      <c r="D23" s="155"/>
      <c r="F23" s="154" t="s">
        <v>45</v>
      </c>
      <c r="G23" s="155"/>
      <c r="H23" s="155" t="s">
        <v>44</v>
      </c>
      <c r="I23" s="155"/>
      <c r="J23" s="155"/>
      <c r="K23" s="20"/>
      <c r="L23" s="155"/>
      <c r="M23" s="155"/>
      <c r="N23" s="155" t="s">
        <v>45</v>
      </c>
      <c r="O23" s="155"/>
      <c r="P23" s="155"/>
      <c r="Q23" s="156" t="s">
        <v>48</v>
      </c>
      <c r="S23" s="155" t="s">
        <v>45</v>
      </c>
      <c r="U23" s="155"/>
      <c r="V23" s="155"/>
      <c r="W23" s="155" t="s">
        <v>48</v>
      </c>
      <c r="X23" s="20"/>
      <c r="Y23" s="155"/>
      <c r="Z23" s="155" t="s">
        <v>48</v>
      </c>
      <c r="AA23" s="20"/>
      <c r="AC23" s="186" t="s">
        <v>626</v>
      </c>
      <c r="AD23" s="155" t="s">
        <v>1090</v>
      </c>
      <c r="AE23" s="155" t="s">
        <v>44</v>
      </c>
      <c r="AF23" s="20"/>
      <c r="AG23" s="155"/>
      <c r="AH23" s="157"/>
      <c r="AI23" s="158"/>
      <c r="AJ23" s="157"/>
      <c r="AK23" s="159"/>
      <c r="AL23" s="159"/>
      <c r="AM23" s="159"/>
      <c r="AN23" s="159"/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0</v>
      </c>
      <c r="AV23" s="104">
        <f>BF23+BG23+BI23+BD23+BB23+AZ23+BK23</f>
        <v>0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COUNTIF(D23:AC23,"*BRT*")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COUNTIF(AE23:AH23,"*$N*")</f>
        <v>0</v>
      </c>
      <c r="BG23" s="159">
        <f>COUNTIF(AE23:AH23,"*$PM*")</f>
        <v>0</v>
      </c>
      <c r="BH23" s="159">
        <f>BG23*('Setting key Duty'!$I$9)</f>
        <v>0</v>
      </c>
      <c r="BI23" s="159">
        <f>COUNTIF(A23:AH23,"*$AM*")</f>
        <v>0</v>
      </c>
      <c r="BJ23" s="159">
        <f>BI23*('Setting key Duty'!$I$12+'Setting key Duty'!$I$8)</f>
        <v>0</v>
      </c>
      <c r="BK23" s="159">
        <f>COUNTIF(D23:AH23,"*$FC*")</f>
        <v>0</v>
      </c>
      <c r="BL23" s="159">
        <f>BK23*('Setting key Duty'!$J$11+'Setting key Duty'!$I$8)</f>
        <v>0</v>
      </c>
      <c r="BM23" s="159">
        <f>COUNTIF($D23:$AE23,BM$4)</f>
        <v>0</v>
      </c>
      <c r="BN23" s="159">
        <f>COUNTIF($D23:$AE23,BN$4)</f>
        <v>0</v>
      </c>
      <c r="BO23" s="159">
        <f>COUNTIF($D23:$AE23,BO$4)</f>
        <v>0</v>
      </c>
      <c r="BP23" s="160"/>
    </row>
    <row r="24" ht="19.5" customHeight="1" spans="1:68">
      <c r="A24" s="19"/>
      <c r="B24" s="92" t="s">
        <v>811</v>
      </c>
      <c r="C24" s="155"/>
      <c r="D24" s="188"/>
      <c r="E24" s="154" t="s">
        <v>50</v>
      </c>
      <c r="F24" s="578"/>
      <c r="H24" s="155"/>
      <c r="I24" s="155" t="s">
        <v>50</v>
      </c>
      <c r="J24" s="155"/>
      <c r="K24" s="155"/>
      <c r="L24" s="154" t="s">
        <v>1165</v>
      </c>
      <c r="M24" s="154"/>
      <c r="N24" s="154"/>
      <c r="O24" s="155" t="s">
        <v>45</v>
      </c>
      <c r="P24" s="155"/>
      <c r="Q24" s="155"/>
      <c r="R24" s="155" t="s">
        <v>50</v>
      </c>
      <c r="S24" s="20"/>
      <c r="T24" s="155"/>
      <c r="U24" s="155" t="s">
        <v>50</v>
      </c>
      <c r="V24" s="155"/>
      <c r="X24" s="20"/>
      <c r="Y24" s="155" t="s">
        <v>45</v>
      </c>
      <c r="AA24" s="155"/>
      <c r="AB24" s="155"/>
      <c r="AD24" s="20"/>
      <c r="AE24" s="155" t="s">
        <v>50</v>
      </c>
      <c r="AF24" s="20"/>
      <c r="AG24" s="186" t="s">
        <v>50</v>
      </c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0</v>
      </c>
      <c r="AV24" s="104">
        <f>BF24+BG24+BI24+BD24+BB24+AZ24+BK24</f>
        <v>1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COUNTIF(D24:AC24,"*BRT*")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COUNTIF(AF24:AH24,"*$N*")</f>
        <v>0</v>
      </c>
      <c r="BG24" s="159">
        <f>COUNTIF(AF24:AH24,"*$PM*")</f>
        <v>0</v>
      </c>
      <c r="BH24" s="159">
        <f>BG24*('Setting key Duty'!$I$9)</f>
        <v>0</v>
      </c>
      <c r="BI24" s="159">
        <f>COUNTIF(A24:AH24,"*$AM*")</f>
        <v>1</v>
      </c>
      <c r="BJ24" s="159">
        <f>BI24*('Setting key Duty'!$I$12+'Setting key Duty'!$I$8)</f>
        <v>0.4375</v>
      </c>
      <c r="BK24" s="159">
        <f>COUNTIF(D24:AH24,"*$FC*")</f>
        <v>0</v>
      </c>
      <c r="BL24" s="159">
        <f>BK24*('Setting key Duty'!$J$11+'Setting key Duty'!$I$8)</f>
        <v>0</v>
      </c>
      <c r="BM24" s="159">
        <f>COUNTIF($D24:$AE24,BM$4)</f>
        <v>0</v>
      </c>
      <c r="BN24" s="159">
        <f>COUNTIF($D24:$AE24,BN$4)</f>
        <v>0</v>
      </c>
      <c r="BO24" s="159">
        <f>COUNTIF($D24:$AE24,BO$4)</f>
        <v>0</v>
      </c>
      <c r="BP24" s="160"/>
    </row>
    <row r="25" ht="19.5" customHeight="1" spans="1:68">
      <c r="A25" s="19"/>
      <c r="B25" s="101" t="s">
        <v>1097</v>
      </c>
      <c r="C25" s="155"/>
      <c r="D25" s="154"/>
      <c r="E25" s="154"/>
      <c r="F25" s="154"/>
      <c r="G25" s="154"/>
      <c r="H25" s="154"/>
      <c r="I25" s="154"/>
      <c r="J25" s="154"/>
      <c r="K25" s="154"/>
      <c r="L25" s="154"/>
      <c r="M25" s="154"/>
      <c r="N25" s="154"/>
      <c r="O25" s="154"/>
      <c r="P25" s="154"/>
      <c r="Q25" s="154"/>
      <c r="R25" s="154" t="s">
        <v>1166</v>
      </c>
      <c r="S25" s="155"/>
      <c r="T25" s="155"/>
      <c r="U25" s="155"/>
      <c r="V25" s="155"/>
      <c r="W25" s="155" t="s">
        <v>44</v>
      </c>
      <c r="X25" s="155"/>
      <c r="Y25" s="20"/>
      <c r="Z25" s="155" t="s">
        <v>45</v>
      </c>
      <c r="AA25" s="155"/>
      <c r="AB25" s="155"/>
      <c r="AC25" s="155" t="s">
        <v>48</v>
      </c>
      <c r="AD25" s="20"/>
      <c r="AE25" s="20"/>
      <c r="AF25" s="155" t="s">
        <v>45</v>
      </c>
      <c r="AG25" s="155" t="s">
        <v>1167</v>
      </c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0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COUNTIF(D25:AC25,"*BRT*")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0</v>
      </c>
      <c r="BJ25" s="159">
        <f>BI25*('Setting key Duty'!$I$12+'Setting key Duty'!$I$8)</f>
        <v>0</v>
      </c>
      <c r="BK25" s="159">
        <f>COUNTIF(D25:AH25,"*$FC*")</f>
        <v>0</v>
      </c>
      <c r="BL25" s="159">
        <f>BK25*('Setting key Duty'!$J$11+'Setting key Duty'!$I$8)</f>
        <v>0</v>
      </c>
      <c r="BM25" s="159">
        <f>COUNTIF($D25:$AE25,BM$4)</f>
        <v>0</v>
      </c>
      <c r="BN25" s="159">
        <f>COUNTIF($D25:$AE25,BN$4)</f>
        <v>0</v>
      </c>
      <c r="BO25" s="159">
        <f>COUNTIF($D25:$AE25,BO$4)</f>
        <v>0</v>
      </c>
      <c r="BP25" s="160"/>
    </row>
    <row r="26" ht="19.5" customHeight="1" spans="1:68">
      <c r="A26" s="19"/>
      <c r="B26" s="14" t="s">
        <v>962</v>
      </c>
      <c r="C26" s="155"/>
      <c r="D26" s="154"/>
      <c r="E26" s="154"/>
      <c r="F26" s="155" t="s">
        <v>62</v>
      </c>
      <c r="G26" s="578"/>
      <c r="I26" s="155" t="s">
        <v>56</v>
      </c>
      <c r="J26" s="155" t="s">
        <v>50</v>
      </c>
      <c r="L26" s="155" t="s">
        <v>1168</v>
      </c>
      <c r="M26" s="155"/>
      <c r="N26" s="155" t="s">
        <v>50</v>
      </c>
      <c r="O26" s="155"/>
      <c r="P26" s="155"/>
      <c r="Q26" s="155" t="s">
        <v>62</v>
      </c>
      <c r="R26" s="155"/>
      <c r="S26" s="155" t="s">
        <v>1168</v>
      </c>
      <c r="T26" s="155"/>
      <c r="V26" s="602" t="s">
        <v>56</v>
      </c>
      <c r="W26" s="155"/>
      <c r="X26" s="155"/>
      <c r="Y26" s="20"/>
      <c r="Z26" s="155" t="s">
        <v>50</v>
      </c>
      <c r="AA26" s="186"/>
      <c r="AB26" s="155"/>
      <c r="AC26" s="155" t="s">
        <v>1168</v>
      </c>
      <c r="AD26" s="20"/>
      <c r="AE26" s="155" t="s">
        <v>62</v>
      </c>
      <c r="AG26" s="186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0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COUNTIF(D26:AC26,"*BRT*")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COUNTIF(AF26:AH26,"*$N*")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0</v>
      </c>
      <c r="BJ26" s="159">
        <f>BI26*('Setting key Duty'!$I$12+'Setting key Duty'!$I$8)</f>
        <v>0</v>
      </c>
      <c r="BK26" s="159">
        <f>COUNTIF(D26:AH26,"*$FC*")</f>
        <v>0</v>
      </c>
      <c r="BL26" s="159">
        <f>BK26*('Setting key Duty'!$J$11+'Setting key Duty'!$I$8)</f>
        <v>0</v>
      </c>
      <c r="BM26" s="159">
        <f>COUNTIF($D26:$AE26,BM$4)</f>
        <v>0</v>
      </c>
      <c r="BN26" s="159">
        <f>COUNTIF($D26:$AE26,BN$4)</f>
        <v>0</v>
      </c>
      <c r="BO26" s="159">
        <f>COUNTIF($D26:$AE26,BO$4)</f>
        <v>0</v>
      </c>
      <c r="BP26" s="160"/>
    </row>
    <row r="27" ht="19.5" customHeight="1" spans="1:68">
      <c r="A27" s="19"/>
      <c r="B27" s="14" t="s">
        <v>1120</v>
      </c>
      <c r="C27" s="155"/>
      <c r="D27" s="154"/>
      <c r="E27" s="154" t="s">
        <v>463</v>
      </c>
      <c r="F27" s="154" t="s">
        <v>463</v>
      </c>
      <c r="G27" s="154" t="s">
        <v>463</v>
      </c>
      <c r="H27" s="154" t="s">
        <v>463</v>
      </c>
      <c r="I27" s="154" t="s">
        <v>463</v>
      </c>
      <c r="J27" s="155"/>
      <c r="K27" s="155"/>
      <c r="L27" s="155" t="s">
        <v>56</v>
      </c>
      <c r="M27" s="155"/>
      <c r="O27" s="155" t="s">
        <v>807</v>
      </c>
      <c r="P27" s="20"/>
      <c r="Q27" s="20"/>
      <c r="R27" s="155" t="s">
        <v>56</v>
      </c>
      <c r="S27" s="155" t="s">
        <v>803</v>
      </c>
      <c r="T27" s="155" t="s">
        <v>62</v>
      </c>
      <c r="U27" s="155"/>
      <c r="V27" s="155"/>
      <c r="W27" s="155" t="s">
        <v>1169</v>
      </c>
      <c r="X27" s="20"/>
      <c r="Y27" s="155" t="s">
        <v>1170</v>
      </c>
      <c r="Z27" s="155"/>
      <c r="AA27" s="155" t="s">
        <v>62</v>
      </c>
      <c r="AB27" s="155"/>
      <c r="AC27" s="20"/>
      <c r="AE27" s="155" t="s">
        <v>772</v>
      </c>
      <c r="AF27" s="155" t="s">
        <v>1171</v>
      </c>
      <c r="AG27" s="155"/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11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COUNTIF(D27:AC27,"*BRT*")</f>
        <v>0</v>
      </c>
      <c r="AZ27" s="159">
        <f>COUNTIF(A27:AH27,"*$BTP*")</f>
        <v>0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4</v>
      </c>
      <c r="BE27" s="159">
        <f>BD27*('Setting key Duty'!$I$8+'Setting key Duty'!$I$9+'Setting key Duty'!$I$12)</f>
        <v>2.25</v>
      </c>
      <c r="BF27" s="159">
        <f>COUNTIF(AF27:AH27,"*$N*")</f>
        <v>0</v>
      </c>
      <c r="BG27" s="159">
        <f>COUNTIF(AF27:AH27,"*$PM*")</f>
        <v>0</v>
      </c>
      <c r="BH27" s="159">
        <f>BG27*('Setting key Duty'!$I$9)</f>
        <v>0</v>
      </c>
      <c r="BI27" s="159">
        <f>COUNTIF(A27:AH27,"*$AM*")</f>
        <v>2</v>
      </c>
      <c r="BJ27" s="159">
        <f>BI27*('Setting key Duty'!$I$12+'Setting key Duty'!$I$8)</f>
        <v>0.875</v>
      </c>
      <c r="BK27" s="159">
        <f>COUNTIF(D27:AH27,"*$FC*")</f>
        <v>5</v>
      </c>
      <c r="BL27" s="159">
        <f>BK27*('Setting key Duty'!$J$11+'Setting key Duty'!$I$8)</f>
        <v>0.625</v>
      </c>
      <c r="BM27" s="159">
        <f>COUNTIF($D27:$AE27,BM$4)</f>
        <v>0</v>
      </c>
      <c r="BN27" s="159">
        <f>COUNTIF($D27:$AE27,BN$4)</f>
        <v>0</v>
      </c>
      <c r="BO27" s="159">
        <f>COUNTIF($D27:$AE27,BO$4)</f>
        <v>0</v>
      </c>
      <c r="BP27" s="160"/>
    </row>
    <row r="28" ht="19.5" customHeight="1" spans="1:68">
      <c r="A28" s="19"/>
      <c r="B28" s="14" t="s">
        <v>1124</v>
      </c>
      <c r="C28" s="155"/>
      <c r="D28" s="154" t="s">
        <v>56</v>
      </c>
      <c r="E28" s="154"/>
      <c r="F28" s="155"/>
      <c r="G28" s="578" t="s">
        <v>62</v>
      </c>
      <c r="H28" s="166"/>
      <c r="I28" s="155"/>
      <c r="J28" s="155" t="s">
        <v>56</v>
      </c>
      <c r="K28" s="156" t="s">
        <v>530</v>
      </c>
      <c r="L28" s="155" t="s">
        <v>62</v>
      </c>
      <c r="M28" s="155"/>
      <c r="N28" s="155"/>
      <c r="O28" s="20"/>
      <c r="P28" s="155" t="s">
        <v>62</v>
      </c>
      <c r="Q28" s="20"/>
      <c r="R28" s="20"/>
      <c r="S28" s="155"/>
      <c r="T28" s="155" t="s">
        <v>50</v>
      </c>
      <c r="U28" s="155"/>
      <c r="V28" s="155"/>
      <c r="W28" s="155" t="s">
        <v>62</v>
      </c>
      <c r="X28" s="20"/>
      <c r="Y28" s="155" t="s">
        <v>62</v>
      </c>
      <c r="Z28" s="155"/>
      <c r="AA28" s="155"/>
      <c r="AB28" s="155"/>
      <c r="AC28" s="155" t="s">
        <v>62</v>
      </c>
      <c r="AD28" s="155"/>
      <c r="AE28" s="155" t="s">
        <v>56</v>
      </c>
      <c r="AG28" s="155"/>
      <c r="AH28" s="157"/>
      <c r="AI28" s="158"/>
      <c r="AJ28" s="157"/>
      <c r="AK28" s="159"/>
      <c r="AL28" s="159"/>
      <c r="AM28" s="159"/>
      <c r="AN28" s="159"/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>
        <f>BF28+BG28+BI28+BD28+BB28+AZ28+BK28</f>
        <v>0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COUNTIF(D28:AC28,"*BRT*")</f>
        <v>0</v>
      </c>
      <c r="AZ28" s="159">
        <f>COUNTIF(A28:AH28,"*$BTP*")</f>
        <v>0</v>
      </c>
      <c r="BA28" s="159" t="e">
        <f>AZ28*('Setting key Duty'!$I$13+'Setting key Duty'!$I$12+'Setting key Duty'!$I$11)</f>
        <v>#VALUE!</v>
      </c>
      <c r="BB28" s="159">
        <f>COUNTIF(A28:AH28,"*$L*")</f>
        <v>0</v>
      </c>
      <c r="BC28" s="159" t="e">
        <f>BB28*('Setting key Duty'!$I$13+'Setting key Duty'!$I$9)</f>
        <v>#VALUE!</v>
      </c>
      <c r="BD28" s="159">
        <f>COUNTIF(A28:AH28,"*$M*")</f>
        <v>0</v>
      </c>
      <c r="BE28" s="159">
        <f>BD28*('Setting key Duty'!$I$8+'Setting key Duty'!$I$9+'Setting key Duty'!$I$12)</f>
        <v>0</v>
      </c>
      <c r="BF28" s="159">
        <f>COUNTIF(AF28:AH28,"*$N*")</f>
        <v>0</v>
      </c>
      <c r="BG28" s="159">
        <f>COUNTIF(AF28:AH28,"*$PM*")</f>
        <v>0</v>
      </c>
      <c r="BH28" s="159">
        <f>BG28*('Setting key Duty'!$I$9)</f>
        <v>0</v>
      </c>
      <c r="BI28" s="159">
        <f>COUNTIF(A28:AH28,"*$AM*")</f>
        <v>0</v>
      </c>
      <c r="BJ28" s="159">
        <f>BI28*('Setting key Duty'!$I$12+'Setting key Duty'!$I$8)</f>
        <v>0</v>
      </c>
      <c r="BK28" s="159">
        <f>COUNTIF(D28:AH28,"*$FC*")</f>
        <v>0</v>
      </c>
      <c r="BL28" s="159">
        <f>BK28*('Setting key Duty'!$J$11+'Setting key Duty'!$I$8)</f>
        <v>0</v>
      </c>
      <c r="BM28" s="159">
        <f>COUNTIF($D28:$AE28,BM$4)</f>
        <v>0</v>
      </c>
      <c r="BN28" s="159">
        <f>COUNTIF($D28:$AE28,BN$4)</f>
        <v>0</v>
      </c>
      <c r="BO28" s="159">
        <f>COUNTIF($D28:$AE28,BO$4)</f>
        <v>0</v>
      </c>
      <c r="BP28" s="160"/>
    </row>
    <row r="29" ht="19.5" customHeight="1" spans="1:68">
      <c r="A29" s="19"/>
      <c r="B29" s="14" t="s">
        <v>1125</v>
      </c>
      <c r="C29" s="155"/>
      <c r="D29" s="154"/>
      <c r="E29" s="154" t="s">
        <v>219</v>
      </c>
      <c r="F29" s="154" t="s">
        <v>219</v>
      </c>
      <c r="G29" s="154" t="s">
        <v>219</v>
      </c>
      <c r="H29" s="154" t="s">
        <v>219</v>
      </c>
      <c r="I29" s="154" t="s">
        <v>219</v>
      </c>
      <c r="J29" s="154"/>
      <c r="K29" s="155"/>
      <c r="L29" s="155"/>
      <c r="M29" s="155" t="s">
        <v>62</v>
      </c>
      <c r="N29" s="155"/>
      <c r="O29" s="155"/>
      <c r="P29" s="155" t="s">
        <v>1005</v>
      </c>
      <c r="Q29" s="20"/>
      <c r="R29" s="155" t="s">
        <v>1172</v>
      </c>
      <c r="S29" s="155"/>
      <c r="T29" s="20"/>
      <c r="U29" s="155" t="s">
        <v>62</v>
      </c>
      <c r="V29" s="20"/>
      <c r="W29" s="20"/>
      <c r="X29" s="20"/>
      <c r="Y29" s="155" t="s">
        <v>1173</v>
      </c>
      <c r="Z29" s="155" t="s">
        <v>56</v>
      </c>
      <c r="AA29" s="155"/>
      <c r="AB29" s="155"/>
      <c r="AC29" s="155" t="s">
        <v>1072</v>
      </c>
      <c r="AD29" s="155" t="s">
        <v>62</v>
      </c>
      <c r="AF29" s="155" t="s">
        <v>1174</v>
      </c>
      <c r="AG29" s="155"/>
      <c r="AH29" s="157"/>
      <c r="AI29" s="158"/>
      <c r="AJ29" s="157"/>
      <c r="AK29" s="159"/>
      <c r="AL29" s="159"/>
      <c r="AM29" s="159"/>
      <c r="AN29" s="159"/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10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COUNTIF(D29:AC29,"*BRT*")</f>
        <v>0</v>
      </c>
      <c r="AZ29" s="159">
        <f>COUNTIF(A29:AH29,"*$BTP*")</f>
        <v>0</v>
      </c>
      <c r="BA29" s="159" t="e">
        <f>AZ29*('Setting key Duty'!$I$13+'Setting key Duty'!$I$12+'Setting key Duty'!$I$11)</f>
        <v>#VALUE!</v>
      </c>
      <c r="BB29" s="159">
        <f>COUNTIF(A29:AH29,"*$L*")</f>
        <v>0</v>
      </c>
      <c r="BC29" s="159" t="e">
        <f>BB29*('Setting key Duty'!$I$13+'Setting key Duty'!$I$9)</f>
        <v>#VALUE!</v>
      </c>
      <c r="BD29" s="159">
        <f>COUNTIF(A29:AH29,"*$M*")</f>
        <v>4</v>
      </c>
      <c r="BE29" s="159">
        <f>BD29*('Setting key Duty'!$I$8+'Setting key Duty'!$I$9+'Setting key Duty'!$I$12)</f>
        <v>2.25</v>
      </c>
      <c r="BF29" s="159">
        <f>COUNTIF(AF29:AH29,"*$N*")</f>
        <v>0</v>
      </c>
      <c r="BG29" s="159">
        <f>COUNTIF(AF29:AH29,"*$PM*")</f>
        <v>0</v>
      </c>
      <c r="BH29" s="159">
        <f>BG29*('Setting key Duty'!$I$9)</f>
        <v>0</v>
      </c>
      <c r="BI29" s="159">
        <f>COUNTIF(A29:AH29,"*$AM*")</f>
        <v>1</v>
      </c>
      <c r="BJ29" s="159">
        <f>BI29*('Setting key Duty'!$I$12+'Setting key Duty'!$I$8)</f>
        <v>0.4375</v>
      </c>
      <c r="BK29" s="159">
        <f>COUNTIF(D29:AH29,"*$FC*")</f>
        <v>5</v>
      </c>
      <c r="BL29" s="159">
        <f>BK29*('Setting key Duty'!$J$11+'Setting key Duty'!$I$8)</f>
        <v>0.625</v>
      </c>
      <c r="BM29" s="159">
        <f>COUNTIF($D29:$AE29,BM$4)</f>
        <v>0</v>
      </c>
      <c r="BN29" s="159">
        <f>COUNTIF($D29:$AE29,BN$4)</f>
        <v>0</v>
      </c>
      <c r="BO29" s="159">
        <f>COUNTIF($D29:$AE29,BO$4)</f>
        <v>0</v>
      </c>
      <c r="BP29" s="160"/>
    </row>
    <row r="30" ht="19.5" customHeight="1" spans="1:68">
      <c r="A30" s="19"/>
      <c r="B30" s="14" t="s">
        <v>1126</v>
      </c>
      <c r="C30" s="20"/>
      <c r="D30" s="154" t="s">
        <v>62</v>
      </c>
      <c r="F30" s="578"/>
      <c r="H30" s="155" t="s">
        <v>62</v>
      </c>
      <c r="J30" s="155"/>
      <c r="K30" s="155" t="s">
        <v>618</v>
      </c>
      <c r="L30" s="155"/>
      <c r="M30" s="155"/>
      <c r="N30" s="155"/>
      <c r="O30" s="155" t="s">
        <v>62</v>
      </c>
      <c r="Q30" s="155" t="s">
        <v>56</v>
      </c>
      <c r="R30" s="155" t="s">
        <v>1175</v>
      </c>
      <c r="S30" s="155"/>
      <c r="T30" s="155"/>
      <c r="V30" s="182" t="s">
        <v>1176</v>
      </c>
      <c r="W30" s="182" t="s">
        <v>1177</v>
      </c>
      <c r="X30" s="155"/>
      <c r="Z30" s="155"/>
      <c r="AA30" s="155"/>
      <c r="AB30" s="155"/>
      <c r="AD30" s="155" t="s">
        <v>56</v>
      </c>
      <c r="AE30" s="178" t="s">
        <v>1178</v>
      </c>
      <c r="AF30" s="155" t="s">
        <v>1179</v>
      </c>
      <c r="AG30" s="155"/>
      <c r="AH30" s="157"/>
      <c r="AI30" s="158"/>
      <c r="AJ30" s="157"/>
      <c r="AK30" s="159"/>
      <c r="AL30" s="159"/>
      <c r="AM30" s="159"/>
      <c r="AN30" s="159"/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0</v>
      </c>
      <c r="AV30" s="104">
        <f>BF30+BG30+BI30+BD30+BB30+AZ30+BK30</f>
        <v>6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COUNTIF(D30:Z30,"*BRT*")</f>
        <v>0</v>
      </c>
      <c r="AZ30" s="159">
        <f>COUNTIF(A30:AH30,"*$BTP*")</f>
        <v>1</v>
      </c>
      <c r="BA30" s="159" t="e">
        <f>AZ30*('Setting key Duty'!$I$13+'Setting key Duty'!$I$12+'Setting key Duty'!$I$11)</f>
        <v>#VALUE!</v>
      </c>
      <c r="BB30" s="159">
        <f>COUNTIF(A30:AH30,"*$L*")</f>
        <v>0</v>
      </c>
      <c r="BC30" s="159" t="e">
        <f>BB30*('Setting key Duty'!$I$13+'Setting key Duty'!$I$9)</f>
        <v>#VALUE!</v>
      </c>
      <c r="BD30" s="159">
        <f>COUNTIF(A30:AH30,"*$M*")</f>
        <v>3</v>
      </c>
      <c r="BE30" s="159">
        <f>BD30*('Setting key Duty'!$I$8+'Setting key Duty'!$I$9+'Setting key Duty'!$I$12)</f>
        <v>1.6875</v>
      </c>
      <c r="BF30" s="159">
        <f>COUNTIF(AF30:AH30,"*$N*")</f>
        <v>0</v>
      </c>
      <c r="BG30" s="159">
        <f>COUNTIF(AF30:AH30,"*$PM*")</f>
        <v>0</v>
      </c>
      <c r="BH30" s="159">
        <f>BG30*('Setting key Duty'!$I$9)</f>
        <v>0</v>
      </c>
      <c r="BI30" s="159">
        <f>COUNTIF(A30:AH30,"*$AM*")</f>
        <v>2</v>
      </c>
      <c r="BJ30" s="159">
        <f>BI30*('Setting key Duty'!$I$12+'Setting key Duty'!$I$8)</f>
        <v>0.875</v>
      </c>
      <c r="BK30" s="159">
        <f>COUNTIF(D30:AH30,"*$FC*")</f>
        <v>0</v>
      </c>
      <c r="BL30" s="159">
        <f>BK30*('Setting key Duty'!$J$11+'Setting key Duty'!$I$8)</f>
        <v>0</v>
      </c>
      <c r="BM30" s="159">
        <f>COUNTIF($D30:$AE30,BM$4)</f>
        <v>0</v>
      </c>
      <c r="BN30" s="159">
        <f>COUNTIF($D30:$AE30,BN$4)</f>
        <v>0</v>
      </c>
      <c r="BO30" s="159">
        <f>COUNTIF($D30:$AE30,BO$4)</f>
        <v>0</v>
      </c>
      <c r="BP30" s="160"/>
    </row>
    <row r="31" ht="19.5" customHeight="1" spans="1:68">
      <c r="A31" s="19"/>
      <c r="B31" s="14" t="s">
        <v>1129</v>
      </c>
      <c r="C31" s="14"/>
      <c r="D31" s="154"/>
      <c r="E31" s="155" t="s">
        <v>649</v>
      </c>
      <c r="F31" s="604"/>
      <c r="G31" s="604"/>
      <c r="H31" s="154" t="s">
        <v>1180</v>
      </c>
      <c r="I31" s="186"/>
      <c r="J31" s="155" t="s">
        <v>784</v>
      </c>
      <c r="L31" s="155"/>
      <c r="M31" s="155"/>
      <c r="N31" s="20"/>
      <c r="O31" s="186"/>
      <c r="P31" s="186" t="s">
        <v>56</v>
      </c>
      <c r="Q31" s="155" t="s">
        <v>1181</v>
      </c>
      <c r="S31" s="155" t="s">
        <v>1182</v>
      </c>
      <c r="T31" s="20"/>
      <c r="U31" s="155"/>
      <c r="V31" s="155" t="s">
        <v>1183</v>
      </c>
      <c r="X31" s="155"/>
      <c r="Y31" s="171" t="s">
        <v>1184</v>
      </c>
      <c r="AA31" s="20"/>
      <c r="AB31" s="20"/>
      <c r="AC31" s="156" t="s">
        <v>1185</v>
      </c>
      <c r="AD31" s="186"/>
      <c r="AE31" s="155" t="s">
        <v>1186</v>
      </c>
      <c r="AF31" s="155"/>
      <c r="AG31" s="186" t="s">
        <v>56</v>
      </c>
      <c r="AH31" s="157"/>
      <c r="AI31" s="158"/>
      <c r="AJ31" s="157"/>
      <c r="AK31" s="159"/>
      <c r="AL31" s="159"/>
      <c r="AM31" s="159"/>
      <c r="AN31" s="159"/>
      <c r="AO31" s="104"/>
      <c r="AP31" s="159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0</v>
      </c>
      <c r="AV31" s="104">
        <f>BF31+BG31+BI31+BD31+BB31+AZ31+BK31</f>
        <v>7</v>
      </c>
      <c r="AW31" s="104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COUNTIF(D31:AC31,"*BRT*")</f>
        <v>0</v>
      </c>
      <c r="AZ31" s="159">
        <f>COUNTIF(A31:AH31,"*$BTP*")</f>
        <v>1</v>
      </c>
      <c r="BA31" s="159" t="e">
        <f>AZ31*('Setting key Duty'!$I$13+'Setting key Duty'!$I$12+'Setting key Duty'!$I$11)</f>
        <v>#VALUE!</v>
      </c>
      <c r="BB31" s="159">
        <f>COUNTIF(A31:AH31,"*$L*")</f>
        <v>0</v>
      </c>
      <c r="BC31" s="159" t="e">
        <f>BB31*('Setting key Duty'!$I$13+'Setting key Duty'!$I$9)</f>
        <v>#VALUE!</v>
      </c>
      <c r="BD31" s="159">
        <f>COUNTIF(A31:AH31,"*$M*")</f>
        <v>4</v>
      </c>
      <c r="BE31" s="159">
        <f>BD31*('Setting key Duty'!$I$8+'Setting key Duty'!$I$9+'Setting key Duty'!$I$12)</f>
        <v>2.25</v>
      </c>
      <c r="BF31" s="159">
        <f>COUNTIF(AF31:AH31,"*$N*")</f>
        <v>0</v>
      </c>
      <c r="BG31" s="159">
        <f>COUNTIF(AF31:AH31,"*$PM*")</f>
        <v>0</v>
      </c>
      <c r="BH31" s="159">
        <f>BG31*('Setting key Duty'!$I$9)</f>
        <v>0</v>
      </c>
      <c r="BI31" s="159">
        <f>COUNTIF(A31:AH31,"*$AM*")</f>
        <v>2</v>
      </c>
      <c r="BJ31" s="159">
        <f>BI31*('Setting key Duty'!$I$12+'Setting key Duty'!$I$8)</f>
        <v>0.875</v>
      </c>
      <c r="BK31" s="159">
        <f>COUNTIF(D31:AH31,"*$FC*")</f>
        <v>0</v>
      </c>
      <c r="BL31" s="159">
        <f>BK31*('Setting key Duty'!$J$11+'Setting key Duty'!$I$8)</f>
        <v>0</v>
      </c>
      <c r="BM31" s="159">
        <f>COUNTIF($D31:$AE31,BM$4)</f>
        <v>0</v>
      </c>
      <c r="BN31" s="159">
        <f>COUNTIF($D31:$AE31,BN$4)</f>
        <v>0</v>
      </c>
      <c r="BO31" s="159">
        <f>COUNTIF($D31:$AE31,BO$4)</f>
        <v>0</v>
      </c>
      <c r="BP31" s="160"/>
    </row>
    <row r="32" ht="19.5" customHeight="1" spans="1:68">
      <c r="A32" s="19"/>
      <c r="B32" s="14"/>
      <c r="C32" s="190"/>
      <c r="D32" s="186"/>
      <c r="E32" s="185"/>
      <c r="F32" s="186"/>
      <c r="G32" s="186"/>
      <c r="H32" s="228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20"/>
      <c r="T32" s="186"/>
      <c r="U32" s="186"/>
      <c r="V32" s="186"/>
      <c r="W32" s="186"/>
      <c r="X32" s="20"/>
      <c r="Y32" s="231"/>
      <c r="Z32" s="186"/>
      <c r="AA32" s="186"/>
      <c r="AB32" s="186"/>
      <c r="AC32" s="186"/>
      <c r="AD32" s="186"/>
      <c r="AE32" s="186"/>
      <c r="AF32" s="186"/>
      <c r="AG32" s="186"/>
      <c r="AH32" s="157">
        <f>COUNTIF($C32:$AG32,AH$4)</f>
        <v>0</v>
      </c>
      <c r="AI32" s="158">
        <f>COUNTIF($C32:$AG32,AI$4)</f>
        <v>0</v>
      </c>
      <c r="AJ32" s="157">
        <f>COUNTIF($C32:$AG32,AJ$4)</f>
        <v>0</v>
      </c>
      <c r="AK32" s="159">
        <f>COUNTIF($C32:$AG32,AK$4)</f>
        <v>0</v>
      </c>
      <c r="AL32" s="159">
        <f>COUNTIF($C32:$AG32,AL$4)</f>
        <v>0</v>
      </c>
      <c r="AM32" s="159">
        <f>COUNTIF($C32:$AG32,AM$4)</f>
        <v>0</v>
      </c>
      <c r="AN32" s="159">
        <f>COUNTIF($C32:$AG32,AN$4)</f>
        <v>0</v>
      </c>
      <c r="AO32" s="104"/>
      <c r="AP32" s="159">
        <f>SUMPRODUCT(--WEEKDAY(C$3:AG$3,2)&lt;6,--((C32:AG32="DM"))+(C32:AG32="CS1")+((C32:AG32="CS2"))+(C32:AG32="SB1")+(C32:AG32="AE")+(C32:AG32="EM"))</f>
        <v>0</v>
      </c>
      <c r="AQ32" s="104"/>
      <c r="AR32" s="104">
        <f>SUMPRODUCT(--WEEKDAY(C$3:AG$3,2)&gt;5,--((C32:AG32="DM"))+(C32:AG32="CS1")+((C32:AG32="CS2"))+(C32:AG32="SB1")+(C32:AG32="AE")+(C32:AG32="EM"))</f>
        <v>0</v>
      </c>
      <c r="AS32" s="104"/>
      <c r="AT32" s="104">
        <f>(AP32-AQ32)/2+(AR32-AS32)</f>
        <v>0</v>
      </c>
      <c r="AU32" s="104">
        <f>AH32+AI32+AJ32+AK32+AM32+AN32</f>
        <v>0</v>
      </c>
      <c r="AV32" s="104">
        <f>BF32+BG32+BI32+BD32+BB32+AZ32+BK32</f>
        <v>0</v>
      </c>
      <c r="AW32" s="104" t="e">
        <f>AT32+AX32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COUNTIF(C32:AC32,"*BRT*")</f>
        <v>0</v>
      </c>
      <c r="AZ32" s="159">
        <f>COUNTIF(A32:AH32,"*$BTP*")</f>
        <v>0</v>
      </c>
      <c r="BA32" s="159" t="e">
        <f>AZ32*('Setting key Duty'!$I$13+'Setting key Duty'!$I$12+'Setting key Duty'!$I$11)</f>
        <v>#VALUE!</v>
      </c>
      <c r="BB32" s="159">
        <f>COUNTIF(D32:AH32,"*$L*")</f>
        <v>0</v>
      </c>
      <c r="BC32" s="159" t="e">
        <f>BB32*('Setting key Duty'!$I$13+'Setting key Duty'!$I$9)</f>
        <v>#VALUE!</v>
      </c>
      <c r="BD32" s="159">
        <f>COUNTIF(D32:AH32,"*$M*")</f>
        <v>0</v>
      </c>
      <c r="BE32" s="159">
        <f>BD32*('Setting key Duty'!$I$8+'Setting key Duty'!$I$9+'Setting key Duty'!$I$12)</f>
        <v>0</v>
      </c>
      <c r="BF32" s="159">
        <f>COUNTIF(D32:AH32,"*$N*")</f>
        <v>0</v>
      </c>
      <c r="BG32" s="159">
        <f>COUNTIF(D32:AH32,"*$PM*")</f>
        <v>0</v>
      </c>
      <c r="BH32" s="159">
        <f>BG32*('Setting key Duty'!$I$9)</f>
        <v>0</v>
      </c>
      <c r="BI32" s="159">
        <f>COUNTIF(D32:AH32,"*$AM*")</f>
        <v>0</v>
      </c>
      <c r="BJ32" s="159">
        <f>BI32*('Setting key Duty'!$I$12+'Setting key Duty'!$I$8)</f>
        <v>0</v>
      </c>
      <c r="BK32" s="159">
        <f>COUNTIF(C32:AH32,"*$FC*")</f>
        <v>0</v>
      </c>
      <c r="BL32" s="159">
        <f>BK32*('Setting key Duty'!$J$11+'Setting key Duty'!$I$8)</f>
        <v>0</v>
      </c>
      <c r="BM32" s="159">
        <f>COUNTIF($C32:$AG32,BM$4)</f>
        <v>0</v>
      </c>
      <c r="BN32" s="159">
        <f>COUNTIF($C32:$AG32,BN$4)</f>
        <v>0</v>
      </c>
      <c r="BO32" s="159">
        <f>COUNTIF($D32:$AE32,BO$4)</f>
        <v>0</v>
      </c>
      <c r="BP32" s="160"/>
    </row>
    <row r="33" ht="19.5" customHeight="1" spans="1:68">
      <c r="A33" s="19"/>
      <c r="B33" s="189" t="s">
        <v>228</v>
      </c>
      <c r="C33" s="190"/>
      <c r="D33" s="186"/>
      <c r="E33" s="186"/>
      <c r="F33" s="186"/>
      <c r="G33" s="186"/>
      <c r="H33" s="228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  <c r="AA33" s="186"/>
      <c r="AB33" s="186"/>
      <c r="AC33" s="186"/>
      <c r="AD33" s="186"/>
      <c r="AE33" s="186"/>
      <c r="AF33" s="186"/>
      <c r="AG33" s="186"/>
      <c r="AH33" s="157">
        <f>COUNTIF($C33:$AG33,AH$4)</f>
        <v>0</v>
      </c>
      <c r="AI33" s="158">
        <f>COUNTIF($C33:$AG33,AI$4)</f>
        <v>0</v>
      </c>
      <c r="AJ33" s="157">
        <f>COUNTIF($C33:$AG33,AJ$4)</f>
        <v>0</v>
      </c>
      <c r="AK33" s="191">
        <f>COUNTIF($C33:$AG33,AK$4)</f>
        <v>0</v>
      </c>
      <c r="AL33" s="191">
        <f>COUNTIF($C33:$AG33,AL$4)</f>
        <v>0</v>
      </c>
      <c r="AM33" s="191">
        <f>COUNTIF($C33:$AG33,AM$4)</f>
        <v>0</v>
      </c>
      <c r="AN33" s="191">
        <f>COUNTIF($C33:$AG33,AN$4)</f>
        <v>0</v>
      </c>
      <c r="AO33" s="192"/>
      <c r="AP33" s="159">
        <f>SUMPRODUCT(--WEEKDAY(C$3:AG$3,2)&lt;6,--((C33:AG33="DM"))+(C33:AG33="CS1")+((C33:AG33="CS2"))+(C33:AG33="SB1")+(C33:AG33="AE")+(C33:AG33="EM"))</f>
        <v>0</v>
      </c>
      <c r="AQ33" s="192"/>
      <c r="AR33" s="104">
        <f>SUMPRODUCT(--WEEKDAY(C$3:AG$3,2)&gt;5,--((C33:AG33="DM"))+(C33:AG33="CS1")+((C33:AG33="CS2"))+(C33:AG33="SB1")+(C33:AG33="AE")+(C33:AG33="EM"))</f>
        <v>0</v>
      </c>
      <c r="AS33" s="192"/>
      <c r="AT33" s="192">
        <f>(AP33-AQ33)/2+(AR33-AS33)</f>
        <v>0</v>
      </c>
      <c r="AU33" s="104">
        <f>AH33+AI33+AJ33+AK33+AM33+AN33</f>
        <v>0</v>
      </c>
      <c r="AV33" s="104">
        <f>BF33+BG33+BI33+BD33+BB33+AZ33+BK33</f>
        <v>0</v>
      </c>
      <c r="AW33" s="104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COUNTIF(C33:AG33,"*BRT*")</f>
        <v>0</v>
      </c>
      <c r="AZ33" s="159">
        <f>COUNTIF(D33:AH33,"*$BTP*")</f>
        <v>0</v>
      </c>
      <c r="BA33" s="159" t="e">
        <f>AZ33*('Setting key Duty'!$I$13+'Setting key Duty'!$I$12+'Setting key Duty'!$I$11)</f>
        <v>#VALUE!</v>
      </c>
      <c r="BB33" s="159">
        <f>COUNTIF(D33:AH33,"*$L*")</f>
        <v>0</v>
      </c>
      <c r="BC33" s="159" t="e">
        <f>BB33*('Setting key Duty'!$I$13+'Setting key Duty'!$I$9)</f>
        <v>#VALUE!</v>
      </c>
      <c r="BD33" s="159">
        <f>COUNTIF(D33:AH33,"*$M*")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COUNTIF(D33:AH33,"*$PM*")</f>
        <v>0</v>
      </c>
      <c r="BH33" s="159">
        <f>BG33*('Setting key Duty'!$I$9)</f>
        <v>0</v>
      </c>
      <c r="BI33" s="159">
        <f>COUNTIF(D33:AH33,"*$AM*")</f>
        <v>0</v>
      </c>
      <c r="BJ33" s="159">
        <f>BI33*('Setting key Duty'!$I$12+'Setting key Duty'!$I$8)</f>
        <v>0</v>
      </c>
      <c r="BK33" s="159">
        <f>COUNTIF(C33:AH33,"*$FC*")</f>
        <v>0</v>
      </c>
      <c r="BL33" s="159">
        <f>BK33*('Setting key Duty'!$J$11+'Setting key Duty'!$I$8)</f>
        <v>0</v>
      </c>
      <c r="BM33" s="191">
        <f>COUNTIF($C33:$AG33,BM$4)</f>
        <v>0</v>
      </c>
      <c r="BN33" s="191">
        <f>COUNTIF($C33:$AG33,BN$4)</f>
        <v>0</v>
      </c>
      <c r="BO33" s="191">
        <f>COUNTIF($C33:$AG33,BO$4)</f>
        <v>0</v>
      </c>
      <c r="BP33" s="193"/>
    </row>
    <row r="34" ht="19.5" customHeight="1" spans="1:68">
      <c r="A34" s="19"/>
      <c r="B34" s="194"/>
      <c r="C34" s="195"/>
      <c r="D34" s="196"/>
      <c r="E34" s="196"/>
      <c r="F34" s="196"/>
      <c r="G34" s="196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7"/>
      <c r="AI34" s="198"/>
      <c r="AJ34" s="197"/>
      <c r="AK34" s="199"/>
      <c r="AL34" s="199"/>
      <c r="AM34" s="199"/>
      <c r="AN34" s="199"/>
      <c r="AO34" s="200"/>
      <c r="AP34" s="200"/>
      <c r="AQ34" s="200"/>
      <c r="AR34" s="200">
        <f>SUMPRODUCT(--WEEKDAY(C$3:AG$3,2)&gt;5,--((C34:AG34="DM"))+(C34:AG34="CS1")+((C34:AG34="CS2"))+(C34:AG34="SB1")+(C34:AG34="AE")+(C34:AG34="EM"))</f>
        <v>0</v>
      </c>
      <c r="AS34" s="200"/>
      <c r="AT34" s="200">
        <f>(AP34-AQ34)/2+(AR34-AS34)</f>
        <v>0</v>
      </c>
      <c r="AU34" s="200"/>
      <c r="AV34" s="200"/>
      <c r="AW34" s="200"/>
      <c r="AX34" s="199"/>
      <c r="AY34" s="199"/>
      <c r="AZ34" s="199"/>
      <c r="BA34" s="199"/>
      <c r="BB34" s="199"/>
      <c r="BC34" s="199"/>
      <c r="BD34" s="199"/>
      <c r="BE34" s="199"/>
      <c r="BF34" s="199"/>
      <c r="BG34" s="199"/>
      <c r="BH34" s="199"/>
      <c r="BI34" s="199"/>
      <c r="BJ34" s="199"/>
      <c r="BK34" s="199"/>
      <c r="BL34" s="199"/>
      <c r="BM34" s="199"/>
      <c r="BN34" s="199"/>
      <c r="BO34" s="199"/>
      <c r="BP34" s="201"/>
    </row>
    <row r="35" ht="19.5" customHeight="1" spans="1:68">
      <c r="A35" s="19"/>
      <c r="B35" s="202" t="s">
        <v>48</v>
      </c>
      <c r="C35" s="203" t="str">
        <f>VLOOKUP("DM",C4:C33,1,FALSE)</f>
        <v>DM</v>
      </c>
      <c r="D35" s="203" t="str">
        <f>VLOOKUP("DM",D4:D33,1,FALSE)</f>
        <v>DM</v>
      </c>
      <c r="E35" s="203" t="str">
        <f>VLOOKUP("DM",E4:E33,1,FALSE)</f>
        <v>DM</v>
      </c>
      <c r="F35" s="203" t="str">
        <f>VLOOKUP("DM",F4:F33,1,FALSE)</f>
        <v>DM</v>
      </c>
      <c r="G35" s="203" t="str">
        <f>VLOOKUP("DM",G4:G33,1,FALSE)</f>
        <v>DM</v>
      </c>
      <c r="H35" s="203" t="str">
        <f>VLOOKUP("DM",H4:H33,1,FALSE)</f>
        <v>DM</v>
      </c>
      <c r="I35" s="203" t="str">
        <f>VLOOKUP("DM",I4:I33,1,FALSE)</f>
        <v>DM</v>
      </c>
      <c r="J35" s="203" t="str">
        <f>VLOOKUP("DM",J4:J33,1,FALSE)</f>
        <v>DM</v>
      </c>
      <c r="K35" s="203" t="str">
        <f>VLOOKUP("DM",K4:K33,1,FALSE)</f>
        <v>DM</v>
      </c>
      <c r="L35" s="203" t="str">
        <f>VLOOKUP("DM",L4:L33,1,FALSE)</f>
        <v>DM</v>
      </c>
      <c r="M35" s="203" t="str">
        <f>VLOOKUP("DM",M4:M33,1,FALSE)</f>
        <v>DM</v>
      </c>
      <c r="N35" s="203" t="str">
        <f>VLOOKUP("DM",N4:N33,1,FALSE)</f>
        <v>DM</v>
      </c>
      <c r="O35" s="203" t="str">
        <f>VLOOKUP("DM",O4:O33,1,FALSE)</f>
        <v>DM</v>
      </c>
      <c r="P35" s="203" t="str">
        <f>VLOOKUP("DM",P4:P33,1,FALSE)</f>
        <v>DM</v>
      </c>
      <c r="Q35" s="203" t="str">
        <f>VLOOKUP("DM",Q4:Q33,1,FALSE)</f>
        <v>DM</v>
      </c>
      <c r="R35" s="203" t="str">
        <f>VLOOKUP("DM",R4:R33,1,FALSE)</f>
        <v>DM</v>
      </c>
      <c r="S35" s="203" t="str">
        <f>VLOOKUP("DM",S4:S33,1,FALSE)</f>
        <v>DM</v>
      </c>
      <c r="T35" s="203" t="str">
        <f>VLOOKUP("DM",T4:T33,1,FALSE)</f>
        <v>DM</v>
      </c>
      <c r="U35" s="203" t="str">
        <f>VLOOKUP("DM",U4:U33,1,FALSE)</f>
        <v>DM</v>
      </c>
      <c r="V35" s="203" t="str">
        <f>VLOOKUP("DM",V4:V33,1,FALSE)</f>
        <v>DM</v>
      </c>
      <c r="W35" s="203" t="str">
        <f>VLOOKUP("DM",W4:W33,1,FALSE)</f>
        <v>DM</v>
      </c>
      <c r="X35" s="203" t="str">
        <f>VLOOKUP("DM",X4:X33,1,FALSE)</f>
        <v>DM</v>
      </c>
      <c r="Y35" s="203" t="str">
        <f>VLOOKUP("DM",Y4:Y33,1,FALSE)</f>
        <v>DM</v>
      </c>
      <c r="Z35" s="203" t="str">
        <f>VLOOKUP("DM",Z4:Z33,1,FALSE)</f>
        <v>DM</v>
      </c>
      <c r="AA35" s="203" t="str">
        <f>VLOOKUP("DM",AA5:AA33,1,FALSE)</f>
        <v>DM</v>
      </c>
      <c r="AB35" s="203" t="str">
        <f>VLOOKUP("DM",AB4:AB33,1,FALSE)</f>
        <v>DM</v>
      </c>
      <c r="AC35" s="203" t="str">
        <f>VLOOKUP("DM",AC4:AC33,1,FALSE)</f>
        <v>DM</v>
      </c>
      <c r="AD35" s="203" t="str">
        <f>VLOOKUP("DM",AD4:AD33,1,FALSE)</f>
        <v>DM</v>
      </c>
      <c r="AE35" s="203" t="str">
        <f>VLOOKUP("DM",AE4:AE33,1,FALSE)</f>
        <v>DM</v>
      </c>
      <c r="AF35" s="203" t="str">
        <f>VLOOKUP("DM",AF4:AF33,1,FALSE)</f>
        <v>DM</v>
      </c>
      <c r="AG35" s="203" t="str">
        <f>VLOOKUP("DM",AG4:AG33,1,FALSE)</f>
        <v>DM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 t="e">
        <f>LTE()</f>
        <v>#NAME?</v>
      </c>
      <c r="B36" s="204" t="s">
        <v>44</v>
      </c>
      <c r="C36" s="203" t="str">
        <f>VLOOKUP("CS1",C5:C33,1,FALSE)</f>
        <v>CS1</v>
      </c>
      <c r="D36" s="203" t="str">
        <f>VLOOKUP("CS1",D5:D33,1,FALSE)</f>
        <v>CS1</v>
      </c>
      <c r="E36" s="203" t="str">
        <f>VLOOKUP("CS1",E5:E33,1,FALSE)</f>
        <v>CS1</v>
      </c>
      <c r="F36" s="203" t="str">
        <f>VLOOKUP("CS1",F5:F33,1,FALSE)</f>
        <v>CS1</v>
      </c>
      <c r="G36" s="203" t="str">
        <f>VLOOKUP("CS1",G5:G33,1,FALSE)</f>
        <v>CS1</v>
      </c>
      <c r="H36" s="203" t="str">
        <f>VLOOKUP("CS1",H6:H33,1,FALSE)</f>
        <v>CS1</v>
      </c>
      <c r="I36" s="203" t="str">
        <f>VLOOKUP("CS1",I6:I33,1,FALSE)</f>
        <v>CS1</v>
      </c>
      <c r="J36" s="203" t="str">
        <f>VLOOKUP("CS1",J4:J33,1,FALSE)</f>
        <v>CS1</v>
      </c>
      <c r="K36" s="203" t="str">
        <f>VLOOKUP("CS1",K5:K33,1,FALSE)</f>
        <v>CS1</v>
      </c>
      <c r="L36" s="203" t="str">
        <f>VLOOKUP("CS1",L5:L33,1,FALSE)</f>
        <v>CS1</v>
      </c>
      <c r="M36" s="203" t="str">
        <f>VLOOKUP("CS1",M5:M33,1,FALSE)</f>
        <v>CS1</v>
      </c>
      <c r="N36" s="203" t="str">
        <f>VLOOKUP("CS1",N5:N33,1,FALSE)</f>
        <v>CS1</v>
      </c>
      <c r="O36" s="203" t="str">
        <f>VLOOKUP("CS1",O5:O33,1,FALSE)</f>
        <v>CS1</v>
      </c>
      <c r="P36" s="203" t="str">
        <f>VLOOKUP("CS1",P9:P33,1,FALSE)</f>
        <v>CS1</v>
      </c>
      <c r="Q36" s="203" t="str">
        <f>VLOOKUP("CS1",Q5:Q33,1,FALSE)</f>
        <v>CS1</v>
      </c>
      <c r="R36" s="203" t="str">
        <f>VLOOKUP("CS1",R5:R33,1,FALSE)</f>
        <v>CS1</v>
      </c>
      <c r="S36" s="203" t="str">
        <f>VLOOKUP("CS1",S5:S33,1,FALSE)</f>
        <v>CS1</v>
      </c>
      <c r="T36" s="203" t="str">
        <f>VLOOKUP("CS1",T5:T33,1,FALSE)</f>
        <v>CS1</v>
      </c>
      <c r="U36" s="203" t="str">
        <f>VLOOKUP("CS1",U6:U33,1,FALSE)</f>
        <v>CS1</v>
      </c>
      <c r="V36" s="203" t="str">
        <f>VLOOKUP("CS1",V6:V33,1,FALSE)</f>
        <v>CS1</v>
      </c>
      <c r="W36" s="203" t="str">
        <f>VLOOKUP("CS1",W5:W33,1,FALSE)</f>
        <v>CS1</v>
      </c>
      <c r="X36" s="203" t="str">
        <f>VLOOKUP("CS1",X5:X33,1,FALSE)</f>
        <v>CS1</v>
      </c>
      <c r="Y36" s="203" t="str">
        <f>VLOOKUP("CS1",Y5:Y33,1,FALSE)</f>
        <v>CS1</v>
      </c>
      <c r="Z36" s="203" t="str">
        <f>VLOOKUP("CS1",Z5:Z33,1,FALSE)</f>
        <v>CS1</v>
      </c>
      <c r="AA36" s="203" t="str">
        <f>VLOOKUP("CS1",AA5:AA33,1,FALSE)</f>
        <v>CS1</v>
      </c>
      <c r="AB36" s="203" t="str">
        <f>VLOOKUP("CS1",AB5:AB33,1,FALSE)</f>
        <v>CS1</v>
      </c>
      <c r="AC36" s="203" t="str">
        <f>VLOOKUP("CS1",AC5:AC33,1,FALSE)</f>
        <v>CS1</v>
      </c>
      <c r="AD36" s="203" t="str">
        <f>VLOOKUP("CS1",AD5:AD33,1,FALSE)</f>
        <v>CS1</v>
      </c>
      <c r="AE36" s="203" t="str">
        <f>VLOOKUP("CS1",AE5:AE33,1,FALSE)</f>
        <v>CS1</v>
      </c>
      <c r="AF36" s="203" t="str">
        <f>VLOOKUP("CS1",AF5:AF33,1,FALSE)</f>
        <v>CS1</v>
      </c>
      <c r="AG36" s="203" t="str">
        <f>VLOOKUP("CS1",AG5:AG33,1,FALSE)</f>
        <v>CS1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5" t="s">
        <v>45</v>
      </c>
      <c r="C37" s="203" t="str">
        <f>VLOOKUP("CS2",C6:C33,1,FALSE)</f>
        <v>CS2</v>
      </c>
      <c r="D37" s="203" t="str">
        <f>VLOOKUP("CS2",D5:D33,1,FALSE)</f>
        <v>CS2</v>
      </c>
      <c r="E37" s="203" t="str">
        <f>VLOOKUP("CS2",E5:E33,1,FALSE)</f>
        <v>CS2</v>
      </c>
      <c r="F37" s="203" t="str">
        <f>VLOOKUP("CS2",F8:F33,1,FALSE)</f>
        <v>CS2</v>
      </c>
      <c r="G37" s="203" t="str">
        <f>VLOOKUP("CS2",G5:G33,1,FALSE)</f>
        <v>CS2</v>
      </c>
      <c r="H37" s="203" t="str">
        <f>VLOOKUP("CS2",H6:H33,1,FALSE)</f>
        <v>CS2</v>
      </c>
      <c r="I37" s="203" t="str">
        <f>VLOOKUP("CS2",I6:I33,1,FALSE)</f>
        <v>CS2</v>
      </c>
      <c r="J37" s="203" t="str">
        <f>VLOOKUP("CS2",J4:J33,1,FALSE)</f>
        <v>CS2</v>
      </c>
      <c r="K37" s="203" t="str">
        <f>VLOOKUP("CS2",K7:K33,1,FALSE)</f>
        <v>CS2</v>
      </c>
      <c r="L37" s="203" t="str">
        <f>VLOOKUP("CS2",L5:L33,1,FALSE)</f>
        <v>CS2</v>
      </c>
      <c r="M37" s="203" t="str">
        <f>VLOOKUP("CS2",M5:M33,1,FALSE)</f>
        <v>CS2</v>
      </c>
      <c r="N37" s="203" t="str">
        <f>VLOOKUP("CS2",N5:N33,1,FALSE)</f>
        <v>CS2</v>
      </c>
      <c r="O37" s="203" t="str">
        <f>VLOOKUP("CS2",O8:O33,1,FALSE)</f>
        <v>CS2</v>
      </c>
      <c r="P37" s="203" t="str">
        <f>VLOOKUP("CS2",P5:P33,1,FALSE)</f>
        <v>CS2</v>
      </c>
      <c r="Q37" s="203" t="str">
        <f>VLOOKUP("CS2",Q5:Q33,1,FALSE)</f>
        <v>CS2</v>
      </c>
      <c r="R37" s="203" t="str">
        <f>VLOOKUP("CS2",R5:R33,1,FALSE)</f>
        <v>CS2</v>
      </c>
      <c r="S37" s="203" t="str">
        <f>VLOOKUP("CS2",S5:S33,1,FALSE)</f>
        <v>CS2</v>
      </c>
      <c r="T37" s="203" t="str">
        <f>VLOOKUP("CS2",T7:T33,1,FALSE)</f>
        <v>CS2</v>
      </c>
      <c r="U37" s="203" t="str">
        <f>VLOOKUP("CS2",U6:U33,1,FALSE)</f>
        <v>CS2</v>
      </c>
      <c r="V37" s="203" t="str">
        <f>VLOOKUP("CS2",V7:V33,1,FALSE)</f>
        <v>CS2</v>
      </c>
      <c r="W37" s="203" t="str">
        <f>VLOOKUP("CS2",W5:W33,1,FALSE)</f>
        <v>CS2</v>
      </c>
      <c r="X37" s="203" t="str">
        <f>VLOOKUP("CS2",X5:X33,1,FALSE)</f>
        <v>CS2</v>
      </c>
      <c r="Y37" s="203" t="str">
        <f>VLOOKUP("CS2",Y5:Y33,1,FALSE)</f>
        <v>CS2</v>
      </c>
      <c r="Z37" s="203" t="str">
        <f>VLOOKUP("CS2",Z5:Z33,1,FALSE)</f>
        <v>CS2</v>
      </c>
      <c r="AA37" s="203" t="str">
        <f>VLOOKUP("CS2",AA6:AA33,1,FALSE)</f>
        <v>CS2</v>
      </c>
      <c r="AB37" s="203" t="str">
        <f>VLOOKUP("CS2",AB5:AB33,1,FALSE)</f>
        <v>CS2</v>
      </c>
      <c r="AC37" s="203" t="str">
        <f>VLOOKUP("CS2",AC5:AC33,1,FALSE)</f>
        <v>CS2</v>
      </c>
      <c r="AD37" s="203" t="str">
        <f>VLOOKUP("CS2",AD7:AD33,1,FALSE)</f>
        <v>CS2</v>
      </c>
      <c r="AE37" s="203" t="str">
        <f>VLOOKUP("CS2",AE7:AE33,1,FALSE)</f>
        <v>CS2</v>
      </c>
      <c r="AF37" s="203" t="str">
        <f>VLOOKUP("CS2",AF5:AF33,1,FALSE)</f>
        <v>CS2</v>
      </c>
      <c r="AG37" s="203" t="str">
        <f>VLOOKUP("CS2",AG5:AG33,1,FALSE)</f>
        <v>CS2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6" t="s">
        <v>50</v>
      </c>
      <c r="C38" s="203" t="e">
        <f>VLOOKUP("SB1",C6:C33,1,FALSE)</f>
        <v>#N/A</v>
      </c>
      <c r="D38" s="203" t="str">
        <f>VLOOKUP("SB1",D5:D33,1,FALSE)</f>
        <v>SB1</v>
      </c>
      <c r="E38" s="203" t="str">
        <f>VLOOKUP("SB1",E5:E33,1,FALSE)</f>
        <v>SB1</v>
      </c>
      <c r="F38" s="203" t="str">
        <f>VLOOKUP("SB1",F8:F33,1,FALSE)</f>
        <v>SB1</v>
      </c>
      <c r="G38" s="203" t="str">
        <f>VLOOKUP("SB1",G5:G33,1,FALSE)</f>
        <v>SB1</v>
      </c>
      <c r="H38" s="203" t="str">
        <f>VLOOKUP("SB1",H6:H33,1,FALSE)</f>
        <v>SB1</v>
      </c>
      <c r="I38" s="203" t="str">
        <f>VLOOKUP("SB1",I6:I33,1,FALSE)</f>
        <v>SB1</v>
      </c>
      <c r="J38" s="203" t="str">
        <f>VLOOKUP("SB1",J4:J33,1,FALSE)</f>
        <v>SB1</v>
      </c>
      <c r="K38" s="203" t="str">
        <f>VLOOKUP("SB1",K7:K33,1,FALSE)</f>
        <v>SB1</v>
      </c>
      <c r="L38" s="203" t="str">
        <f>VLOOKUP("SB1",L8:L33,1,FALSE)</f>
        <v>SB1</v>
      </c>
      <c r="M38" s="203" t="str">
        <f>VLOOKUP("SB1",M5:M33,1,FALSE)</f>
        <v>SB1</v>
      </c>
      <c r="N38" s="203" t="str">
        <f>VLOOKUP("SB1",N5:N33,1,FALSE)</f>
        <v>SB1</v>
      </c>
      <c r="O38" s="203" t="str">
        <f>VLOOKUP("SB1",O5:O33,1,FALSE)</f>
        <v>SB1</v>
      </c>
      <c r="P38" s="203" t="str">
        <f>VLOOKUP("SB1",P5:P33,1,FALSE)</f>
        <v>SB1</v>
      </c>
      <c r="Q38" s="203" t="str">
        <f>VLOOKUP("SB1",Q5:Q33,1,FALSE)</f>
        <v>SB1</v>
      </c>
      <c r="R38" s="203" t="str">
        <f>VLOOKUP("SB1",R5:R33,1,FALSE)</f>
        <v>SB1</v>
      </c>
      <c r="S38" s="203" t="str">
        <f>VLOOKUP("SB1",S7:S33,1,FALSE)</f>
        <v>SB1</v>
      </c>
      <c r="T38" s="203" t="str">
        <f>VLOOKUP("SB1",T5:T33,1,FALSE)</f>
        <v>SB1</v>
      </c>
      <c r="U38" s="203" t="str">
        <f>VLOOKUP("SB1",U6:U33,1,FALSE)</f>
        <v>SB1</v>
      </c>
      <c r="V38" s="203" t="str">
        <f>VLOOKUP("SB1",V7:V33,1,FALSE)</f>
        <v>SB1</v>
      </c>
      <c r="W38" s="203" t="str">
        <f>VLOOKUP("SB1",W5:W33,1,FALSE)</f>
        <v>SB1</v>
      </c>
      <c r="X38" s="203" t="e">
        <f>VLOOKUP("SB1",X5:X33,1,FALSE)</f>
        <v>#N/A</v>
      </c>
      <c r="Y38" s="203" t="str">
        <f>VLOOKUP("SB1",Y5:Y33,1,FALSE)</f>
        <v>SB1</v>
      </c>
      <c r="Z38" s="203" t="str">
        <f>VLOOKUP("SB1",Z5:Z33,1,FALSE)</f>
        <v>SB1</v>
      </c>
      <c r="AA38" s="203" t="str">
        <f>VLOOKUP("SB1",AA5:AA33,1,FALSE)</f>
        <v>SB1</v>
      </c>
      <c r="AB38" s="203" t="str">
        <f>VLOOKUP("SB1",AB5:AB33,1,FALSE)</f>
        <v>SB1</v>
      </c>
      <c r="AC38" s="203" t="str">
        <f>VLOOKUP("SB1",AC8:AC33,1,FALSE)</f>
        <v>SB1</v>
      </c>
      <c r="AD38" s="203" t="str">
        <f>VLOOKUP("SB1",AD7:AD33,1,FALSE)</f>
        <v>SB1</v>
      </c>
      <c r="AE38" s="203" t="str">
        <f>VLOOKUP("SB1",AE7:AE33,1,FALSE)</f>
        <v>SB1</v>
      </c>
      <c r="AF38" s="203" t="str">
        <f>VLOOKUP("SB1",AF5:AF33,1,FALSE)</f>
        <v>SB1</v>
      </c>
      <c r="AG38" s="203" t="str">
        <f>VLOOKUP("SB1",AG5:AG33,1,FALSE)</f>
        <v>SB1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  <row r="39" ht="19.5" customHeight="1" spans="1:68">
      <c r="A39" s="19"/>
      <c r="B39" s="207" t="s">
        <v>56</v>
      </c>
      <c r="C39" s="203" t="e">
        <f>VLOOKUP("SB2",C6:C33,1,FALSE)</f>
        <v>#N/A</v>
      </c>
      <c r="D39" s="203" t="str">
        <f>VLOOKUP("SB2",D5:D33,1,FALSE)</f>
        <v>SB2</v>
      </c>
      <c r="E39" s="203" t="str">
        <f>VLOOKUP("SB2",E8:E33,1,FALSE)</f>
        <v>SB2</v>
      </c>
      <c r="F39" s="203" t="e">
        <f>VLOOKUP("SB2",F8:F33,1,FALSE)</f>
        <v>#N/A</v>
      </c>
      <c r="G39" s="203" t="e">
        <f>VLOOKUP("SB2",G7:G33,1,FALSE)</f>
        <v>#N/A</v>
      </c>
      <c r="H39" s="203" t="str">
        <f>VLOOKUP("SB2",H5:H33,1,FALSE)</f>
        <v>SB2</v>
      </c>
      <c r="I39" s="203" t="str">
        <f>VLOOKUP("SB2",I6:I33,1,FALSE)</f>
        <v>SB2</v>
      </c>
      <c r="J39" s="203" t="str">
        <f>VLOOKUP("SB2",J4:J33,1,FALSE)</f>
        <v>SB2</v>
      </c>
      <c r="K39" s="203" t="str">
        <f>VLOOKUP("SB2",K7:K33,1,FALSE)</f>
        <v>SB2</v>
      </c>
      <c r="L39" s="203" t="str">
        <f>VLOOKUP("SB2",L8:L33,1,FALSE)</f>
        <v>SB2</v>
      </c>
      <c r="M39" s="203" t="e">
        <f>VLOOKUP("SB2",M5:M33,1,FALSE)</f>
        <v>#N/A</v>
      </c>
      <c r="N39" s="203" t="e">
        <f>VLOOKUP("SB2",N6:N33,1,FALSE)</f>
        <v>#N/A</v>
      </c>
      <c r="O39" s="203" t="str">
        <f>VLOOKUP("SB2",O5:O33,1,FALSE)</f>
        <v>SB2</v>
      </c>
      <c r="P39" s="203" t="str">
        <f>VLOOKUP("SB2",P5:P33,1,FALSE)</f>
        <v>SB2</v>
      </c>
      <c r="Q39" s="203" t="str">
        <f>VLOOKUP("SB2",Q6:Q33,1,FALSE)</f>
        <v>SB2</v>
      </c>
      <c r="R39" s="203" t="str">
        <f>VLOOKUP("SB2",R5:R33,1,FALSE)</f>
        <v>SB2</v>
      </c>
      <c r="S39" s="203" t="str">
        <f>VLOOKUP("SB2",S7:S33,1,FALSE)</f>
        <v>SB2</v>
      </c>
      <c r="T39" s="203" t="e">
        <f>VLOOKUP("SB2",T7:T33,1,FALSE)</f>
        <v>#N/A</v>
      </c>
      <c r="U39" s="203" t="e">
        <f>VLOOKUP("SB2",U6:U33,1,FALSE)</f>
        <v>#N/A</v>
      </c>
      <c r="V39" s="203" t="str">
        <f>VLOOKUP("SB2",V7:V33,1,FALSE)</f>
        <v>SB2</v>
      </c>
      <c r="W39" s="203" t="str">
        <f>VLOOKUP("SB2",W5:W33,1,FALSE)</f>
        <v>SB2</v>
      </c>
      <c r="X39" s="203" t="e">
        <f>VLOOKUP("SB2",X5:X33,1,FALSE)</f>
        <v>#N/A</v>
      </c>
      <c r="Y39" s="203" t="str">
        <f>VLOOKUP("SB2",Y5:Y33,1,FALSE)</f>
        <v>SB2</v>
      </c>
      <c r="Z39" s="203" t="str">
        <f>VLOOKUP("SB2",Z5:Z33,1,FALSE)</f>
        <v>SB2</v>
      </c>
      <c r="AA39" s="203" t="e">
        <f>VLOOKUP("SB2",AA7:AA33,1,FALSE)</f>
        <v>#N/A</v>
      </c>
      <c r="AB39" s="203" t="e">
        <f>VLOOKUP("SB2",AB6:AB33,1,FALSE)</f>
        <v>#N/A</v>
      </c>
      <c r="AC39" s="203" t="str">
        <f>VLOOKUP("SB2",AC8:AC33,1,FALSE)</f>
        <v>SB2</v>
      </c>
      <c r="AD39" s="203" t="str">
        <f>VLOOKUP("SB2",AD7:AD33,1,FALSE)</f>
        <v>SB2</v>
      </c>
      <c r="AE39" s="203" t="str">
        <f>VLOOKUP("SB2",AE7:AE33,1,FALSE)</f>
        <v>SB2</v>
      </c>
      <c r="AF39" s="203" t="str">
        <f>VLOOKUP("SB2",AF5:AF33,1,FALSE)</f>
        <v>SB2</v>
      </c>
      <c r="AG39" s="203" t="str">
        <f>VLOOKUP("SB2",AG5:AG33,1,FALSE)</f>
        <v>SB2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/>
      <c r="B40" s="208" t="s">
        <v>62</v>
      </c>
      <c r="C40" s="203" t="str">
        <f>VLOOKUP("AE",C6:C33,1,FALSE)</f>
        <v>AE</v>
      </c>
      <c r="D40" s="203" t="str">
        <f>VLOOKUP("AE",D5:D33,1,FALSE)</f>
        <v>AE</v>
      </c>
      <c r="E40" s="203" t="str">
        <f>VLOOKUP("AE",E6:E33,1,FALSE)</f>
        <v>AE</v>
      </c>
      <c r="F40" s="203" t="str">
        <f>VLOOKUP("AE",F8:F33,1,FALSE)</f>
        <v>AE</v>
      </c>
      <c r="G40" s="203" t="str">
        <f>VLOOKUP("AE",G7:G33,1,FALSE)</f>
        <v>AE</v>
      </c>
      <c r="H40" s="203" t="str">
        <f>VLOOKUP("AE",H5:H33,1,FALSE)</f>
        <v>AE</v>
      </c>
      <c r="I40" s="203" t="str">
        <f>VLOOKUP("AE",I6:I33,1,FALSE)</f>
        <v>AE</v>
      </c>
      <c r="J40" s="203" t="str">
        <f>VLOOKUP("AE",J4:J33,1,FALSE)</f>
        <v>AE</v>
      </c>
      <c r="K40" s="203" t="str">
        <f>VLOOKUP("AE",K5:K33,1,FALSE)</f>
        <v>AE</v>
      </c>
      <c r="L40" s="203" t="str">
        <f>VLOOKUP("AE",L8:L33,1,FALSE)</f>
        <v>AE</v>
      </c>
      <c r="M40" s="203" t="str">
        <f>VLOOKUP("AE",M5:M33,1,FALSE)</f>
        <v>AE</v>
      </c>
      <c r="N40" s="203" t="str">
        <f>VLOOKUP("AE",N5:N33,1,FALSE)</f>
        <v>AE</v>
      </c>
      <c r="O40" s="203" t="str">
        <f>VLOOKUP("AE",O5:O33,1,FALSE)</f>
        <v>AE</v>
      </c>
      <c r="P40" s="203" t="str">
        <f>VLOOKUP("AE",P5:P33,1,FALSE)</f>
        <v>AE</v>
      </c>
      <c r="Q40" s="203" t="str">
        <f>VLOOKUP("AE",Q6:Q33,1,FALSE)</f>
        <v>AE</v>
      </c>
      <c r="R40" s="203" t="str">
        <f>VLOOKUP("AE",R5:R33,1,FALSE)</f>
        <v>AE</v>
      </c>
      <c r="S40" s="203" t="str">
        <f>VLOOKUP("AE",S7:S33,1,FALSE)</f>
        <v>AE</v>
      </c>
      <c r="T40" s="203" t="str">
        <f>VLOOKUP("AE",T7:T33,1,FALSE)</f>
        <v>AE</v>
      </c>
      <c r="U40" s="203" t="str">
        <f>VLOOKUP("AE",U8:U33,1,FALSE)</f>
        <v>AE</v>
      </c>
      <c r="V40" s="203" t="str">
        <f>VLOOKUP("AE",V7:V33,1,FALSE)</f>
        <v>AE</v>
      </c>
      <c r="W40" s="203" t="str">
        <f>VLOOKUP("AE",W5:W33,1,FALSE)</f>
        <v>AE</v>
      </c>
      <c r="X40" s="203" t="str">
        <f>VLOOKUP("AE",X5:X33,1,FALSE)</f>
        <v>AE</v>
      </c>
      <c r="Y40" s="203" t="str">
        <f>VLOOKUP("AE",Y5:Y33,1,FALSE)</f>
        <v>AE</v>
      </c>
      <c r="Z40" s="203" t="str">
        <f>VLOOKUP("AE",Z5:Z33,1,FALSE)</f>
        <v>AE</v>
      </c>
      <c r="AA40" s="203" t="str">
        <f>VLOOKUP("AE",AA7:AA33,1,FALSE)</f>
        <v>AE</v>
      </c>
      <c r="AB40" s="203" t="str">
        <f>VLOOKUP("AE",AB6:AB33,1,FALSE)</f>
        <v>AE</v>
      </c>
      <c r="AC40" s="203" t="str">
        <f>VLOOKUP("AE",AC8:AC33,1,FALSE)</f>
        <v>AE</v>
      </c>
      <c r="AD40" s="203" t="str">
        <f>VLOOKUP("AE",AD7:AD33,1,FALSE)</f>
        <v>AE</v>
      </c>
      <c r="AE40" s="203" t="str">
        <f>VLOOKUP("AE",AE5:AE33,1,FALSE)</f>
        <v>AE</v>
      </c>
      <c r="AF40" s="203" t="str">
        <f>VLOOKUP("AE",AF5:AF33,1,FALSE)</f>
        <v>AE</v>
      </c>
      <c r="AG40" s="203" t="str">
        <f>VLOOKUP("AE",AG5:AG33,1,FALSE)</f>
        <v>AE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</sheetData>
  <mergeCells count="1">
    <mergeCell ref="C1:S1"/>
  </mergeCells>
  <conditionalFormatting sqref="A16">
    <cfRule type="expression" dxfId="135" priority="3">
      <formula>WEEKDAY(U$3,2)&gt;5</formula>
    </cfRule>
  </conditionalFormatting>
  <conditionalFormatting sqref="C27:C29">
    <cfRule type="expression" dxfId="135" priority="2">
      <formula>WEEKDAY(E$3,2)&gt;5</formula>
    </cfRule>
  </conditionalFormatting>
  <conditionalFormatting sqref="S2:X33 Z2:Z33 C3:C26 D3:D23 E3:F26 G3:R33 Y3:Y33 AA3:AG33 AO10 D25:D33 F28 E30:F33 C32:C33">
    <cfRule type="expression" dxfId="135" priority="40">
      <formula>WEEKDAY(S$3,2)&gt;5</formula>
    </cfRule>
  </conditionalFormatting>
  <conditionalFormatting sqref="J4:J40 AA4:AA40 C5:C29 D5:D23 E5:I40 K5:Z40 AB5:AG40 AO10 A16 D25:D40 C32:C40">
    <cfRule type="cellIs" dxfId="136" priority="25" operator="equal">
      <formula>"B"</formula>
    </cfRule>
    <cfRule type="cellIs" dxfId="136" priority="26" operator="equal">
      <formula>"AL"</formula>
    </cfRule>
    <cfRule type="cellIs" dxfId="137" priority="27" operator="equal">
      <formula>"DM"</formula>
    </cfRule>
    <cfRule type="cellIs" dxfId="138" priority="28" operator="equal">
      <formula>"CS1"</formula>
    </cfRule>
    <cfRule type="cellIs" dxfId="139" priority="29" operator="equal">
      <formula>"CS2"</formula>
    </cfRule>
    <cfRule type="cellIs" dxfId="140" priority="30" operator="equal">
      <formula>"SB1"</formula>
    </cfRule>
    <cfRule type="cellIs" dxfId="141" priority="31" operator="equal">
      <formula>"SB2"</formula>
    </cfRule>
    <cfRule type="cellIs" dxfId="142" priority="32" operator="equal">
      <formula>"AE"</formula>
    </cfRule>
  </conditionalFormatting>
  <conditionalFormatting sqref="J4:J33 AA4:AA33 C5:C29 D5:D23 E5:I33 K5:Z33 AB5:AG33 AO10 A16 D25:D33 C32:C33">
    <cfRule type="cellIs" dxfId="136" priority="34" operator="equal">
      <formula>"DB"</formula>
    </cfRule>
    <cfRule type="containsText" dxfId="143" priority="35" operator="between" text="$AM">
      <formula>NOT(ISERROR(SEARCH("$AM",A4)))</formula>
    </cfRule>
    <cfRule type="containsText" dxfId="144" priority="36" operator="between" text="$PM">
      <formula>NOT(ISERROR(SEARCH("$PM",A4)))</formula>
    </cfRule>
    <cfRule type="containsText" dxfId="145" priority="37" operator="between" text="$L">
      <formula>NOT(ISERROR(SEARCH("$L",A4)))</formula>
    </cfRule>
    <cfRule type="containsText" dxfId="146" priority="38" operator="between" text="$BTP">
      <formula>NOT(ISERROR(SEARCH("$BTP",A4)))</formula>
    </cfRule>
    <cfRule type="containsText" dxfId="147" priority="39" operator="between" text="$M">
      <formula>NOT(ISERROR(SEARCH("$M",A4)))</formula>
    </cfRule>
    <cfRule type="containsText" dxfId="148" priority="41" operator="between" text="$N">
      <formula>NOT(ISERROR(SEARCH("$N",A4)))</formula>
    </cfRule>
    <cfRule type="containsText" dxfId="149" priority="42" operator="between" text="$FC">
      <formula>NOT(ISERROR(SEARCH("$FC",A4)))</formula>
    </cfRule>
    <cfRule type="containsText" dxfId="150" priority="43" operator="between" text="OAL">
      <formula>NOT(ISERROR(SEARCH("OAL",A4)))</formula>
    </cfRule>
    <cfRule type="containsText" dxfId="151" priority="44" operator="between" text="S+">
      <formula>NOT(ISERROR(SEARCH("S+",A4)))</formula>
    </cfRule>
    <cfRule type="containsText" dxfId="152" priority="45" operator="between" text="EX-D">
      <formula>NOT(ISERROR(SEARCH("EX-D",A4)))</formula>
    </cfRule>
  </conditionalFormatting>
  <conditionalFormatting sqref="J4:J31 C5:C29 D5:D23 E5:E14 F5:G30 H5:H31 I5:I30 K5:K30 L5:L31 M5:N21 O5:P30 Q5:Q28 R5:R31 S5:S32 T5:T30 U5:U25 V5:V31 W5:W14 X5:X31 Y5:Y30 Z5:Z31 AA5:AA16 AB5:AB31 AC5:AC29 AD5:AD30 AE5:AE31 AF5:AG30 AO10 A16 E16:E29 W16:W30 AA18:AA25 M23:N31 D25:D31 U27:U31 AA27:AA30 Q30:Q31 E31 AC31">
    <cfRule type="containsText" dxfId="153" priority="46" operator="between" text="VACC">
      <formula>NOT(ISERROR(SEARCH("VACC",A4)))</formula>
    </cfRule>
  </conditionalFormatting>
  <conditionalFormatting sqref="C5 D5:D22 E5:G8 H5:H22 I5:I21 J5:J13 K5:L24 M5:M20 N5:N21 O5 P5:P21 Q5:Q23 R5:R16 S5 T5:T22 U5:U25 V5:V28 W5:W14 X5:X16 Y5:Y21 Z5:Z31 AA5:AA8 AB5:AB21 AC5:AC29 AD5:AD30 AE5:AE8 AF5:AG5 C7:C20 O7:O21 S7:S22 AF8:AF10 AG8 E10:E11 F10:F14 G10:G21 AA10:AA16 AE10:AE31 AG10:AG12 AO10 AF12:AF13 E13:E14 J15:J20 AG15:AG16 E16:E22 F16:F20 W16:W21 R18:R24 X18:X31 AA18:AA25 AF19:AF20 AG20:AG23 C22 F22:F23 J22 AF22:AF25 G23:G29 M23:P24 W23:W25 Y23:Y30 C24 E24:E25 I24:I30 T24:T30 AB24:AB31 H25:H31 J25:J30 AG25 D26:D31 F26:F30 K26:K30 L26:N31 O26:P30 Q26:Q28 R26:S31 C27:C29 E27:E29 U27:U31 W27:W28 AA27:AA30 AF27:AG30 Q30:Q31 V30:V31 W30 E31 AC31">
    <cfRule type="cellIs" dxfId="136" priority="4" operator="equal">
      <formula>"B"</formula>
    </cfRule>
    <cfRule type="cellIs" dxfId="136" priority="5" operator="equal">
      <formula>"AL"</formula>
    </cfRule>
    <cfRule type="cellIs" dxfId="137" priority="6" operator="equal">
      <formula>"DM"</formula>
    </cfRule>
    <cfRule type="cellIs" dxfId="138" priority="7" operator="equal">
      <formula>"CS1"</formula>
    </cfRule>
    <cfRule type="cellIs" dxfId="139" priority="8" operator="equal">
      <formula>"CS2"</formula>
    </cfRule>
    <cfRule type="cellIs" dxfId="140" priority="9" operator="equal">
      <formula>"SB1"</formula>
    </cfRule>
    <cfRule type="cellIs" dxfId="141" priority="10" operator="equal">
      <formula>"SB2"</formula>
    </cfRule>
    <cfRule type="cellIs" dxfId="142" priority="11" operator="equal">
      <formula>"AE"</formula>
    </cfRule>
    <cfRule type="containsText" dxfId="153" priority="12" operator="between" text="VACC">
      <formula>NOT(ISERROR(SEARCH("VACC",C5)))</formula>
    </cfRule>
    <cfRule type="cellIs" dxfId="136" priority="13" operator="equal">
      <formula>"DB"</formula>
    </cfRule>
    <cfRule type="containsText" dxfId="143" priority="14" operator="between" text="$AM">
      <formula>NOT(ISERROR(SEARCH("$AM",C5)))</formula>
    </cfRule>
    <cfRule type="containsText" dxfId="144" priority="15" operator="between" text="$PM">
      <formula>NOT(ISERROR(SEARCH("$PM",C5)))</formula>
    </cfRule>
    <cfRule type="containsText" dxfId="145" priority="16" operator="between" text="$L">
      <formula>NOT(ISERROR(SEARCH("$L",C5)))</formula>
    </cfRule>
    <cfRule type="containsText" dxfId="146" priority="17" operator="between" text="$BTP">
      <formula>NOT(ISERROR(SEARCH("$BTP",C5)))</formula>
    </cfRule>
    <cfRule type="containsText" dxfId="147" priority="18" operator="between" text="$M">
      <formula>NOT(ISERROR(SEARCH("$M",C5)))</formula>
    </cfRule>
    <cfRule type="containsText" dxfId="148" priority="19" operator="between" text="$N">
      <formula>NOT(ISERROR(SEARCH("$N",C5)))</formula>
    </cfRule>
    <cfRule type="containsText" dxfId="149" priority="20" operator="between" text="$FC">
      <formula>NOT(ISERROR(SEARCH("$FC",C5)))</formula>
    </cfRule>
    <cfRule type="containsText" dxfId="150" priority="21" operator="between" text="OAL">
      <formula>NOT(ISERROR(SEARCH("OAL",C5)))</formula>
    </cfRule>
    <cfRule type="containsText" dxfId="151" priority="22" operator="between" text="S+">
      <formula>NOT(ISERROR(SEARCH("S+",C5)))</formula>
    </cfRule>
    <cfRule type="containsText" dxfId="152" priority="23" operator="between" text="EX-D">
      <formula>NOT(ISERROR(SEARCH("EX-D",C5)))</formula>
    </cfRule>
  </conditionalFormatting>
  <conditionalFormatting sqref="G5 H5:H6 K5 N5:N8 O5:P5 U5 V5:V6 W5:W7 X5:Z5 AD5:AD17 AE5:AG5 C6 I6:J6 L6 Q6:Q7 AC6:AC9 K7 M7 P7 R7:S7 X7 Z7:AA8 AB7:AB16 AE7:AE8 G8 I8:I12 U8:U18 Y8:Y10 AG8 D9 H9:H17 K9 R9 AF9 S10:S13 V10:W10 Z10:Z14 AA10:AA15 F11 K11 N11:N12 P11 R11 T11:T13 AC11:AC13 AE11:AE12 C12 G12 O12:O13 V12:Y12 AF12:AF13 AG12 D13:F13 C14 I14:I15 L14:L15 P14 V14:V15 AE14:AE19 G15 J15 N15:N16 T15 Y15 AG15:AG16 Q16 Z16:Z19 AC16 G17 L17 S17 E18:F18 N18 AA18:AA19 AB18:AC18 O19 Q19:R19 T19 V19:W19 Y19:Y20 AD19:AD24 AF19:AF20 C20 E20:F20 G20:G21 S20 AB20:AB21 AG20 D21:D22 H21 N21 Z21 S22 AA22 AC22 U23 Z23:Z27 AG23 C24:C25 L24:L27 M24:M30 N24:N28 W24:W25 Y24 AA24:AA25 AB24:AB31 AF24:AF25 D25:D29 E25:F25 G25:G29 H25:K30 O25:R26 U25 AC25:AC29 AG25 S26:S31 T26:T28 V26:V28 X26:X27 Y26:Y30 AD26:AD30 AE26:AE31 C27:C29 E27:E29 F27:F30 U27:U31 W27 AA27:AA30 AF27:AG30 O28:O29 P28:Q28 R28:R30 L29:L30 X29 Z29:Z31 N30 Q30:Q31 V30:V31 W30 X31 AC31">
    <cfRule type="expression" dxfId="135" priority="24">
      <formula>WEEKDAY(#REF!,2)&gt;5</formula>
    </cfRule>
  </conditionalFormatting>
  <conditionalFormatting sqref="BO5:BP33">
    <cfRule type="cellIs" dxfId="154" priority="33" operator="lessThan">
      <formula>1</formula>
    </cfRule>
  </conditionalFormatting>
  <conditionalFormatting sqref="E27:F29 G27:I27 G29:J29">
    <cfRule type="expression" dxfId="135" priority="1">
      <formula>WEEKDAY(F$3,2)&gt;5</formula>
    </cfRule>
  </conditionalFormatting>
  <dataValidations count="2">
    <dataValidation type="list" allowBlank="1" sqref="C5:H5 K5:V5 X5:AG5 C6:I6 K6:N6 Q6:R6 U6:X6 Z6:AB6 AD6 AF6:AG6 C7 E7 G7:K7 M7:V7 X7:Y7 AA7:AB7 AD7:AG7 C8:J8 L8:Q8 S8:AG8 C9:E9 I9:M9 P9:U9 Y9 AB9 AD9 AF9:AG9 C10:H10 K10:M10 O10:Y10 AA10:AG10 AO10 C11:D11 F11 H11:L11 N11:Q11 C12 F12:I12 L12:Q12 C13:O13 R13:T13 V13:AD13 AF13 C14:D14 F14:H14 J14:R14 T14:V14 Z14:AG14 G15:J15 L15:M15 O15:Q15 T15:Y15 AA15:AB15 AD15:AG15 A16 G16:I16 K16:Q16 S16:AE16 C17:N17 P17:Q17 S17:U17 W17 Y17:Z17 AC17:AE17 C18:D18 F18:M18 O18 Q18:U18 W18:X18 Z18:AE18 C19:H19 J19 M19:O19 Q19:S19 U19:AB19 AD19:AF19 C20:E20 J20:L20 N20:AD20 AF20:AG20 C21:D21 F21:O21 Q21:R21 U21:V21 X21:AD21 AG21 C22:H22 J22:M22 O22 Q22:T22 V22:AG22 C23:D23 F23:J23 L23:Q23 S23 U23:W23 Y23:Z23 AC23:AE23 C24 E24:F24 H24:R24 T24:V24 Y24 AA24:AB24 AE24 C25:X25 AF25:AG25 C26:G26 I26:J26 L26:T26 V26:X26 AE26 AG26 C27:M27 O27 R27:W27 Y27:AB27 AE27:AG27 C28:N28 P28 S28:W28 Y28:AE28 AG28 C29:P29 R29:S29 U29 Y29:AD29 AF29:AG29 D30 F30 H30 J30:O30 Q30:T30 V30:X30 Z30:AB30 AD30:AG30 D31:J31 L31:M31 O31:Q31 S31 U31:V31 X31:Y31 AC31:AG31 C32:R32 T32:W32 Y32:AG32 C33:AG33 AG16:AG18 AG23:AG24 S11:AG12 Z25:AC26 C15:E16" showDropDown="1">
      <formula1>'Setting key Duty'!$B$7:$B$56</formula1>
    </dataValidation>
    <dataValidation type="list" allowBlank="1" sqref="C34:AG40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/>
    <pageSetUpPr fitToPage="1"/>
  </sheetPr>
  <dimension ref="A1:BP40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3" t="s">
        <v>1014</v>
      </c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/>
      <c r="D2" s="132"/>
      <c r="E2" s="131"/>
      <c r="F2" s="133" t="s">
        <v>1187</v>
      </c>
      <c r="G2" s="131" t="s">
        <v>1188</v>
      </c>
      <c r="H2" s="131" t="s">
        <v>255</v>
      </c>
      <c r="I2" s="131"/>
      <c r="J2" s="131" t="s">
        <v>266</v>
      </c>
      <c r="K2" s="131"/>
      <c r="M2" s="131"/>
      <c r="N2" s="131"/>
      <c r="O2" s="131"/>
      <c r="P2" s="131"/>
      <c r="Q2" s="131"/>
      <c r="R2" s="134" t="s">
        <v>1189</v>
      </c>
      <c r="S2" s="134" t="s">
        <v>1189</v>
      </c>
      <c r="T2" s="131" t="s">
        <v>945</v>
      </c>
      <c r="U2" s="131"/>
      <c r="V2" s="131"/>
      <c r="W2" s="131"/>
      <c r="X2" s="131"/>
      <c r="Y2" s="131"/>
      <c r="Z2" s="131"/>
      <c r="AA2" s="132"/>
      <c r="AB2" s="131"/>
      <c r="AC2" s="131"/>
      <c r="AD2" s="131"/>
      <c r="AE2" s="131"/>
      <c r="AF2" s="131"/>
      <c r="AG2" s="131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45444</v>
      </c>
      <c r="D3" s="140">
        <f>C3+1</f>
        <v>45445</v>
      </c>
      <c r="E3" s="140">
        <f>D3+1</f>
        <v>45446</v>
      </c>
      <c r="F3" s="140">
        <f>E3+1</f>
        <v>45447</v>
      </c>
      <c r="G3" s="140">
        <f>F3+1</f>
        <v>45448</v>
      </c>
      <c r="H3" s="140">
        <f>G3+1</f>
        <v>45449</v>
      </c>
      <c r="I3" s="140">
        <f>H3+1</f>
        <v>45450</v>
      </c>
      <c r="J3" s="140">
        <f>I3+1</f>
        <v>45451</v>
      </c>
      <c r="K3" s="140">
        <f>J3+1</f>
        <v>45452</v>
      </c>
      <c r="L3" s="140">
        <f>K3+1</f>
        <v>45453</v>
      </c>
      <c r="M3" s="140">
        <f>L3+1</f>
        <v>45454</v>
      </c>
      <c r="N3" s="140">
        <f>M3+1</f>
        <v>45455</v>
      </c>
      <c r="O3" s="140">
        <f>N3+1</f>
        <v>45456</v>
      </c>
      <c r="P3" s="140">
        <f>O3+1</f>
        <v>45457</v>
      </c>
      <c r="Q3" s="140">
        <f>P3+1</f>
        <v>45458</v>
      </c>
      <c r="R3" s="140">
        <f>Q3+1</f>
        <v>45459</v>
      </c>
      <c r="S3" s="140">
        <f>R3+1</f>
        <v>45460</v>
      </c>
      <c r="T3" s="140">
        <f>S3+1</f>
        <v>45461</v>
      </c>
      <c r="U3" s="140">
        <f>T3+1</f>
        <v>45462</v>
      </c>
      <c r="V3" s="140">
        <f>U3+1</f>
        <v>45463</v>
      </c>
      <c r="W3" s="140">
        <f>V3+1</f>
        <v>45464</v>
      </c>
      <c r="X3" s="140">
        <f>W3+1</f>
        <v>45465</v>
      </c>
      <c r="Y3" s="140">
        <f>X3+1</f>
        <v>45466</v>
      </c>
      <c r="Z3" s="140">
        <f>Y3+1</f>
        <v>45467</v>
      </c>
      <c r="AA3" s="140">
        <f>Z3+1</f>
        <v>45468</v>
      </c>
      <c r="AB3" s="140">
        <f>AA3+1</f>
        <v>45469</v>
      </c>
      <c r="AC3" s="140">
        <f>AB3+1</f>
        <v>45470</v>
      </c>
      <c r="AD3" s="140">
        <f>AC3+1</f>
        <v>45471</v>
      </c>
      <c r="AE3" s="140">
        <f>AD3+1</f>
        <v>45472</v>
      </c>
      <c r="AF3" s="140">
        <f>AE3+1</f>
        <v>45473</v>
      </c>
      <c r="AG3" s="140">
        <f>AF3+1</f>
        <v>45474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Sat</v>
      </c>
      <c r="D4" s="147" t="str">
        <f>TEXT(D3,"ddd")</f>
        <v>Sun</v>
      </c>
      <c r="E4" s="147" t="str">
        <f>TEXT(E3,"ddd")</f>
        <v>Mon</v>
      </c>
      <c r="F4" s="147" t="str">
        <f>TEXT(F3,"ddd")</f>
        <v>Tue</v>
      </c>
      <c r="G4" s="147" t="str">
        <f>TEXT(G3,"ddd")</f>
        <v>Wed</v>
      </c>
      <c r="H4" s="147" t="str">
        <f>TEXT(H3,"ddd")</f>
        <v>Thu</v>
      </c>
      <c r="I4" s="147" t="str">
        <f>TEXT(I3,"ddd")</f>
        <v>Fri</v>
      </c>
      <c r="J4" s="147" t="str">
        <f>TEXT(J3,"ddd")</f>
        <v>Sat</v>
      </c>
      <c r="K4" s="147" t="str">
        <f>TEXT(K3,"ddd")</f>
        <v>Sun</v>
      </c>
      <c r="L4" s="147" t="str">
        <f>TEXT(L3,"ddd")</f>
        <v>Mon</v>
      </c>
      <c r="M4" s="147" t="str">
        <f>TEXT(M3,"ddd")</f>
        <v>Tue</v>
      </c>
      <c r="N4" s="147" t="str">
        <f>TEXT(N3,"ddd")</f>
        <v>Wed</v>
      </c>
      <c r="O4" s="147" t="str">
        <f>TEXT(O3,"ddd")</f>
        <v>Thu</v>
      </c>
      <c r="P4" s="147" t="str">
        <f>TEXT(P3,"ddd")</f>
        <v>Fri</v>
      </c>
      <c r="Q4" s="147" t="str">
        <f>TEXT(Q3,"ddd")</f>
        <v>Sat</v>
      </c>
      <c r="R4" s="147" t="str">
        <f>TEXT(R3,"ddd")</f>
        <v>Sun</v>
      </c>
      <c r="S4" s="147" t="str">
        <f>TEXT(S3,"ddd")</f>
        <v>Mon</v>
      </c>
      <c r="T4" s="147" t="str">
        <f>TEXT(T3,"ddd")</f>
        <v>Tue</v>
      </c>
      <c r="U4" s="147" t="str">
        <f>TEXT(U3,"ddd")</f>
        <v>Wed</v>
      </c>
      <c r="V4" s="147" t="str">
        <f>TEXT(V3,"ddd")</f>
        <v>Thu</v>
      </c>
      <c r="W4" s="147" t="str">
        <f>TEXT(W3,"ddd")</f>
        <v>Fri</v>
      </c>
      <c r="X4" s="147" t="str">
        <f>TEXT(X3,"ddd")</f>
        <v>Sat</v>
      </c>
      <c r="Y4" s="147" t="str">
        <f>TEXT(Y3,"ddd")</f>
        <v>Sun</v>
      </c>
      <c r="Z4" s="147" t="str">
        <f>TEXT(Z3,"ddd")</f>
        <v>Mon</v>
      </c>
      <c r="AA4" s="147" t="str">
        <f>TEXT(AA3,"ddd")</f>
        <v>Tue</v>
      </c>
      <c r="AB4" s="147" t="str">
        <f>TEXT(AB3,"ddd")</f>
        <v>Wed</v>
      </c>
      <c r="AC4" s="147" t="str">
        <f>TEXT(AC3,"ddd")</f>
        <v>Thu</v>
      </c>
      <c r="AD4" s="147" t="str">
        <f>TEXT(AD3,"ddd")</f>
        <v>Fri</v>
      </c>
      <c r="AE4" s="147" t="str">
        <f>TEXT(AE3,"ddd")</f>
        <v>Sat</v>
      </c>
      <c r="AF4" s="147" t="str">
        <f>TEXT(AF3,"ddd")</f>
        <v>Sun</v>
      </c>
      <c r="AG4" s="147" t="str">
        <f>TEXT(AG3,"ddd")</f>
        <v>Mon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 t="s">
        <v>1027</v>
      </c>
      <c r="B5" s="96" t="s">
        <v>1190</v>
      </c>
      <c r="C5" s="155" t="s">
        <v>47</v>
      </c>
      <c r="D5" s="155" t="s">
        <v>47</v>
      </c>
      <c r="E5" s="155" t="s">
        <v>47</v>
      </c>
      <c r="F5" s="155" t="s">
        <v>44</v>
      </c>
      <c r="G5" s="155"/>
      <c r="H5" s="155" t="s">
        <v>48</v>
      </c>
      <c r="I5" s="155"/>
      <c r="J5" s="155" t="s">
        <v>1029</v>
      </c>
      <c r="K5" s="155" t="s">
        <v>48</v>
      </c>
      <c r="L5" s="155"/>
      <c r="M5" s="155"/>
      <c r="N5" s="155"/>
      <c r="O5" s="155"/>
      <c r="P5" s="156" t="s">
        <v>48</v>
      </c>
      <c r="Q5" s="155"/>
      <c r="R5" s="169"/>
      <c r="S5" s="169"/>
      <c r="T5" s="155" t="s">
        <v>945</v>
      </c>
      <c r="U5" s="155" t="s">
        <v>47</v>
      </c>
      <c r="V5" s="155"/>
      <c r="W5" s="156" t="s">
        <v>45</v>
      </c>
      <c r="X5" s="155"/>
      <c r="Y5" s="155"/>
      <c r="Z5" s="155"/>
      <c r="AA5" s="155" t="s">
        <v>44</v>
      </c>
      <c r="AB5" s="155"/>
      <c r="AC5" s="155" t="s">
        <v>1191</v>
      </c>
      <c r="AD5" s="155"/>
      <c r="AE5" s="155" t="s">
        <v>44</v>
      </c>
      <c r="AF5" s="155"/>
      <c r="AG5" s="155"/>
      <c r="AH5" s="157">
        <f>COUNTIF($C5:$AE5,AH$4)</f>
        <v>3</v>
      </c>
      <c r="AI5" s="158">
        <f>COUNTIF($C5:$AE5,AI$4)</f>
        <v>3</v>
      </c>
      <c r="AJ5" s="157">
        <f>COUNTIF($C5:$AE5,AJ$4)</f>
        <v>1</v>
      </c>
      <c r="AK5" s="159">
        <f>COUNTIF($C5:$AE5,AK$4)</f>
        <v>0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7</v>
      </c>
      <c r="AV5" s="104">
        <f>BF5+BG5+BI5+BD5+BB5+AZ5+BK5</f>
        <v>1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1</v>
      </c>
      <c r="BJ5" s="159">
        <f>BI5*('Setting key Duty'!$I$12+'Setting key Duty'!$I$8)</f>
        <v>0.4375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4</v>
      </c>
      <c r="BP5" s="160"/>
    </row>
    <row r="6" ht="19.5" customHeight="1" spans="1:68">
      <c r="A6" s="19"/>
      <c r="B6" s="14" t="s">
        <v>1192</v>
      </c>
      <c r="C6" s="155"/>
      <c r="D6" s="155"/>
      <c r="F6" s="155"/>
      <c r="G6" s="155" t="s">
        <v>44</v>
      </c>
      <c r="H6" s="155" t="s">
        <v>1079</v>
      </c>
      <c r="I6" s="155"/>
      <c r="J6" s="155" t="s">
        <v>266</v>
      </c>
      <c r="K6" s="155" t="s">
        <v>266</v>
      </c>
      <c r="L6" s="155" t="s">
        <v>48</v>
      </c>
      <c r="M6" s="155"/>
      <c r="N6" s="155"/>
      <c r="P6" s="155" t="s">
        <v>45</v>
      </c>
      <c r="S6" s="155" t="s">
        <v>44</v>
      </c>
      <c r="T6" s="155" t="s">
        <v>945</v>
      </c>
      <c r="U6" s="155"/>
      <c r="V6" s="155"/>
      <c r="X6" s="169"/>
      <c r="Y6" s="169"/>
      <c r="Z6" s="155"/>
      <c r="AA6" s="155"/>
      <c r="AB6" s="155" t="s">
        <v>48</v>
      </c>
      <c r="AD6" s="155"/>
      <c r="AE6" s="155" t="s">
        <v>48</v>
      </c>
      <c r="AF6" s="155"/>
      <c r="AG6" s="155"/>
      <c r="AH6" s="157">
        <f>COUNTIF($C6:$AD6,AH$4)</f>
        <v>2</v>
      </c>
      <c r="AI6" s="158">
        <f>COUNTIF($C6:$AD6,AI$4)</f>
        <v>2</v>
      </c>
      <c r="AJ6" s="157">
        <f>COUNTIF($C6:$AD6,AJ$4)</f>
        <v>1</v>
      </c>
      <c r="AK6" s="159">
        <f>COUNTIF($C6:$AD6,AK$4)</f>
        <v>0</v>
      </c>
      <c r="AL6" s="159">
        <f>COUNTIF($C6:$AD6,AL$4)</f>
        <v>0</v>
      </c>
      <c r="AM6" s="159">
        <f>COUNTIF($C6:$AD6,AM$4)</f>
        <v>0</v>
      </c>
      <c r="AN6" s="159">
        <f>COUNTIF($C6:$AD6,AN$4)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5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COUNTIF(C6:AD6,"*BRT*")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COUNTIF($C6:$AD6,BM$4)</f>
        <v>0</v>
      </c>
      <c r="BN6" s="159">
        <f>COUNTIF($C6:$AD6,BN$4)</f>
        <v>0</v>
      </c>
      <c r="BO6" s="159">
        <f>COUNTIF($C6:$AD6,BO$4)</f>
        <v>0</v>
      </c>
      <c r="BP6" s="160"/>
    </row>
    <row r="7" ht="36" customHeight="1" spans="1:68">
      <c r="A7" s="19"/>
      <c r="B7" s="101" t="s">
        <v>1100</v>
      </c>
      <c r="D7" s="155"/>
      <c r="E7" s="155" t="s">
        <v>44</v>
      </c>
      <c r="F7" s="20"/>
      <c r="G7" s="155" t="s">
        <v>255</v>
      </c>
      <c r="H7" s="155" t="s">
        <v>255</v>
      </c>
      <c r="I7" s="155"/>
      <c r="J7" s="155" t="s">
        <v>45</v>
      </c>
      <c r="K7" s="155"/>
      <c r="M7" s="155" t="s">
        <v>45</v>
      </c>
      <c r="N7" s="155"/>
      <c r="O7" s="155"/>
      <c r="P7" s="155"/>
      <c r="Q7" s="155" t="s">
        <v>44</v>
      </c>
      <c r="R7" s="169"/>
      <c r="S7" s="169"/>
      <c r="T7" s="155" t="s">
        <v>945</v>
      </c>
      <c r="U7" s="155" t="s">
        <v>45</v>
      </c>
      <c r="V7" s="155"/>
      <c r="W7" s="155" t="s">
        <v>44</v>
      </c>
      <c r="X7" s="155"/>
      <c r="Y7" s="155"/>
      <c r="Z7" s="155" t="s">
        <v>47</v>
      </c>
      <c r="AA7" s="155" t="s">
        <v>47</v>
      </c>
      <c r="AB7" s="155" t="s">
        <v>47</v>
      </c>
      <c r="AC7" s="155" t="s">
        <v>47</v>
      </c>
      <c r="AD7" s="155" t="s">
        <v>47</v>
      </c>
      <c r="AE7" s="169"/>
      <c r="AF7" s="169"/>
      <c r="AG7" s="155"/>
      <c r="AH7" s="157">
        <f>COUNTIF($C7:$AE7,AH$4)</f>
        <v>0</v>
      </c>
      <c r="AI7" s="158">
        <f>COUNTIF($C7:$AE7,AI$4)</f>
        <v>3</v>
      </c>
      <c r="AJ7" s="157">
        <f>COUNTIF($C7:$AE7,AJ$4)</f>
        <v>3</v>
      </c>
      <c r="AK7" s="159">
        <f>COUNTIF($C7:$AE7,AK$4)</f>
        <v>0</v>
      </c>
      <c r="AL7" s="159">
        <f>COUNTIF($C7:$AE7,AL$4)</f>
        <v>0</v>
      </c>
      <c r="AM7" s="159">
        <f>COUNTIF($C7:$AE7,AM$4)</f>
        <v>0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6</v>
      </c>
      <c r="AV7" s="104" t="e">
        <f>AT7+AX7</f>
        <v>#VALUE!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0</v>
      </c>
      <c r="BJ7" s="159">
        <f>BI7*('Setting key Duty'!$I$12+'Setting key Duty'!$I$8)</f>
        <v>0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5</v>
      </c>
      <c r="BP7" s="160"/>
    </row>
    <row r="8" ht="23.25" customHeight="1" spans="1:68">
      <c r="A8" s="19"/>
      <c r="B8" s="103" t="s">
        <v>668</v>
      </c>
      <c r="C8" s="169"/>
      <c r="D8" s="169" t="s">
        <v>45</v>
      </c>
      <c r="E8" s="155"/>
      <c r="F8" s="20"/>
      <c r="G8" s="155" t="s">
        <v>255</v>
      </c>
      <c r="H8" s="155" t="s">
        <v>255</v>
      </c>
      <c r="I8" s="155"/>
      <c r="J8" s="155"/>
      <c r="K8" s="155"/>
      <c r="L8" s="155" t="s">
        <v>44</v>
      </c>
      <c r="M8" s="155"/>
      <c r="N8" s="155"/>
      <c r="O8" s="156"/>
      <c r="P8" s="155" t="s">
        <v>47</v>
      </c>
      <c r="Q8" s="169"/>
      <c r="R8" s="169"/>
      <c r="S8" s="169"/>
      <c r="T8" s="156" t="s">
        <v>48</v>
      </c>
      <c r="V8" s="20"/>
      <c r="W8" s="155"/>
      <c r="X8" s="169"/>
      <c r="Y8" s="169"/>
      <c r="Z8" s="155" t="s">
        <v>48</v>
      </c>
      <c r="AA8" s="155"/>
      <c r="AB8" s="155" t="s">
        <v>44</v>
      </c>
      <c r="AC8" s="155"/>
      <c r="AD8" s="155" t="s">
        <v>973</v>
      </c>
      <c r="AE8" s="169"/>
      <c r="AF8" s="169"/>
      <c r="AG8" s="155"/>
      <c r="AH8" s="157">
        <f>COUNTIF($C8:$AE8,AH$4)</f>
        <v>2</v>
      </c>
      <c r="AI8" s="158">
        <f>COUNTIF($C8:$AE8,AI$4)</f>
        <v>2</v>
      </c>
      <c r="AJ8" s="157">
        <f>COUNTIF($C8:$AE8,AJ$4)</f>
        <v>1</v>
      </c>
      <c r="AK8" s="159">
        <f>COUNTIF($C8:$AE8,AK$4)</f>
        <v>0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5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1</v>
      </c>
      <c r="BP8" s="160"/>
    </row>
    <row r="9" ht="27" customHeight="1" spans="1:68">
      <c r="A9" s="19"/>
      <c r="B9" s="96" t="s">
        <v>1145</v>
      </c>
      <c r="C9" s="169" t="s">
        <v>45</v>
      </c>
      <c r="D9" s="169"/>
      <c r="E9" s="155"/>
      <c r="F9" s="20"/>
      <c r="G9" s="20"/>
      <c r="I9" s="155" t="s">
        <v>45</v>
      </c>
      <c r="J9" s="155"/>
      <c r="K9" s="155"/>
      <c r="L9" s="155"/>
      <c r="M9" s="155" t="s">
        <v>947</v>
      </c>
      <c r="N9" s="20"/>
      <c r="O9" s="155" t="s">
        <v>48</v>
      </c>
      <c r="P9" s="155"/>
      <c r="R9" s="169"/>
      <c r="S9" s="169"/>
      <c r="T9" s="155" t="s">
        <v>945</v>
      </c>
      <c r="U9" s="155" t="s">
        <v>1193</v>
      </c>
      <c r="V9" s="155" t="s">
        <v>48</v>
      </c>
      <c r="W9" s="155"/>
      <c r="X9" s="156" t="s">
        <v>48</v>
      </c>
      <c r="Y9" s="155"/>
      <c r="AA9" s="578" t="s">
        <v>62</v>
      </c>
      <c r="AB9" s="155"/>
      <c r="AD9" s="155" t="s">
        <v>48</v>
      </c>
      <c r="AF9" s="155"/>
      <c r="AG9" s="155"/>
      <c r="AH9" s="157">
        <f>COUNTIF($C9:$AF9,AH$4)</f>
        <v>4</v>
      </c>
      <c r="AI9" s="158">
        <f>COUNTIF($C9:$AF9,AI$4)</f>
        <v>0</v>
      </c>
      <c r="AJ9" s="157">
        <f>COUNTIF($C9:$AF9,AJ$4)</f>
        <v>2</v>
      </c>
      <c r="AK9" s="159">
        <f>COUNTIF($C9:$AF9,AK$4)</f>
        <v>0</v>
      </c>
      <c r="AL9" s="159">
        <f>COUNTIF($C9:$AF9,AL$4)</f>
        <v>0</v>
      </c>
      <c r="AM9" s="159">
        <f>COUNTIF($C9:$AF9,AM$4)</f>
        <v>1</v>
      </c>
      <c r="AN9" s="159">
        <f>COUNTIF($C9:$AF9,AN$4)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7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COUNTIF(C9:AF9,"*BRT*")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COUNTIF($C9:$AF9,BM$4)</f>
        <v>0</v>
      </c>
      <c r="BN9" s="159">
        <f>COUNTIF($C9:$AF9,BN$4)</f>
        <v>0</v>
      </c>
      <c r="BO9" s="159">
        <f>COUNTIF($C9:$AF9,BO$4)</f>
        <v>0</v>
      </c>
      <c r="BP9" s="160"/>
    </row>
    <row r="10" ht="19.5" customHeight="1" spans="1:68">
      <c r="A10" s="19" t="s">
        <v>897</v>
      </c>
      <c r="B10" s="14" t="s">
        <v>975</v>
      </c>
      <c r="C10" s="169"/>
      <c r="D10" s="169"/>
      <c r="E10" s="155" t="s">
        <v>56</v>
      </c>
      <c r="F10" s="155"/>
      <c r="G10" s="155"/>
      <c r="H10" s="155" t="s">
        <v>56</v>
      </c>
      <c r="J10" s="20"/>
      <c r="K10" s="155"/>
      <c r="L10" s="155" t="s">
        <v>56</v>
      </c>
      <c r="M10" s="155"/>
      <c r="N10" s="155" t="s">
        <v>56</v>
      </c>
      <c r="O10" s="155"/>
      <c r="P10" s="155" t="s">
        <v>56</v>
      </c>
      <c r="Q10" s="155"/>
      <c r="R10" s="155"/>
      <c r="S10" s="155"/>
      <c r="T10" s="155"/>
      <c r="U10" s="155" t="s">
        <v>56</v>
      </c>
      <c r="V10" s="155"/>
      <c r="W10" s="155" t="s">
        <v>56</v>
      </c>
      <c r="X10" s="578"/>
      <c r="Y10" s="578"/>
      <c r="Z10" s="155" t="s">
        <v>56</v>
      </c>
      <c r="AA10" s="155" t="s">
        <v>56</v>
      </c>
      <c r="AB10" s="155"/>
      <c r="AC10" s="155" t="s">
        <v>56</v>
      </c>
      <c r="AE10" s="155"/>
      <c r="AF10" s="155"/>
      <c r="AG10" s="155"/>
      <c r="AH10" s="157">
        <f>COUNTIF($C10:$AE10,AH$4)</f>
        <v>0</v>
      </c>
      <c r="AI10" s="158">
        <f>COUNTIF($C10:$AE10,AI$4)</f>
        <v>0</v>
      </c>
      <c r="AJ10" s="157">
        <f>COUNTIF($C10:$AE10,AJ$4)</f>
        <v>0</v>
      </c>
      <c r="AK10" s="159">
        <f>COUNTIF($C10:$AE10,AK$4)</f>
        <v>0</v>
      </c>
      <c r="AL10" s="159">
        <f>COUNTIF($C10:$AE10,AL$4)</f>
        <v>10</v>
      </c>
      <c r="AM10" s="159">
        <f>COUNTIF($C10:$AE10,AM$4)</f>
        <v>0</v>
      </c>
      <c r="AN10" s="159">
        <f>COUNTIF($C10:$AE10,AN$4)</f>
        <v>0</v>
      </c>
      <c r="AO10" s="155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0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101" t="s">
        <v>1084</v>
      </c>
      <c r="C11" s="169"/>
      <c r="D11" s="169"/>
      <c r="E11" s="169" t="s">
        <v>50</v>
      </c>
      <c r="F11" s="155"/>
      <c r="G11" s="155" t="s">
        <v>1194</v>
      </c>
      <c r="H11" s="155" t="s">
        <v>1194</v>
      </c>
      <c r="I11" s="155"/>
      <c r="J11" s="155" t="s">
        <v>44</v>
      </c>
      <c r="L11" s="155"/>
      <c r="N11" s="155" t="s">
        <v>44</v>
      </c>
      <c r="P11" s="155" t="s">
        <v>1085</v>
      </c>
      <c r="Q11" s="169"/>
      <c r="R11" s="169"/>
      <c r="S11" s="169"/>
      <c r="T11" s="155" t="s">
        <v>44</v>
      </c>
      <c r="V11" s="155"/>
      <c r="W11" s="155"/>
      <c r="X11" s="155"/>
      <c r="Y11" s="155"/>
      <c r="Z11" s="155" t="s">
        <v>1195</v>
      </c>
      <c r="AA11" s="155" t="s">
        <v>1196</v>
      </c>
      <c r="AB11" s="155"/>
      <c r="AC11" s="155" t="s">
        <v>1197</v>
      </c>
      <c r="AD11" s="155"/>
      <c r="AE11" s="155"/>
      <c r="AF11" s="155" t="s">
        <v>44</v>
      </c>
      <c r="AG11" s="155"/>
      <c r="AH11" s="157">
        <f>COUNTIF($C11:$AB11,AH$4)</f>
        <v>0</v>
      </c>
      <c r="AI11" s="158">
        <f>COUNTIF($C11:$AB11,AI$4)</f>
        <v>3</v>
      </c>
      <c r="AJ11" s="157">
        <f>COUNTIF($C11:$AB11,AJ$4)</f>
        <v>0</v>
      </c>
      <c r="AK11" s="159">
        <f>COUNTIF($C11:$AB11,AK$4)</f>
        <v>1</v>
      </c>
      <c r="AL11" s="159">
        <f>COUNTIF($C11:$AB11,AL$4)</f>
        <v>0</v>
      </c>
      <c r="AM11" s="159">
        <f>COUNTIF($C11:$AB11,AM$4)</f>
        <v>0</v>
      </c>
      <c r="AN11" s="159">
        <f>COUNTIF($C11:$AB11,AN$4)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4</v>
      </c>
      <c r="AV11" s="104">
        <f>BF11+BG11+BI11+BD11+BB11+AZ11+BK11</f>
        <v>2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COUNTIF(C11:AB11,"*BRT*")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1</v>
      </c>
      <c r="BE11" s="159">
        <f>BD11*('Setting key Duty'!$I$8+'Setting key Duty'!$I$9+'Setting key Duty'!$I$12)</f>
        <v>0.5625</v>
      </c>
      <c r="BF11" s="159">
        <f>COUNTIF(A11:AH11,"*$N*")</f>
        <v>0</v>
      </c>
      <c r="BG11" s="159">
        <f>COUNTIF(AH11,"*$PM*")</f>
        <v>0</v>
      </c>
      <c r="BH11" s="159">
        <f>BG11*('Setting key Duty'!$I$9)</f>
        <v>0</v>
      </c>
      <c r="BI11" s="159">
        <f>COUNTIF(A11:AH11,"*$AM*")</f>
        <v>1</v>
      </c>
      <c r="BJ11" s="159">
        <f>BI11*('Setting key Duty'!$I$12+'Setting key Duty'!$I$8)</f>
        <v>0.4375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COUNTIF($C11:$AB11,BM$4)</f>
        <v>0</v>
      </c>
      <c r="BN11" s="159">
        <f>COUNTIF($C11:$AB11,BN$4)</f>
        <v>0</v>
      </c>
      <c r="BO11" s="159">
        <f>COUNTIF($C11:$AB11,BO$4)</f>
        <v>0</v>
      </c>
      <c r="BP11" s="160"/>
    </row>
    <row r="12" ht="19.5" customHeight="1" spans="1:68">
      <c r="A12" s="19"/>
      <c r="B12" s="96" t="s">
        <v>1148</v>
      </c>
      <c r="C12" s="169"/>
      <c r="D12" s="169"/>
      <c r="E12" s="169"/>
      <c r="F12" s="169"/>
      <c r="G12" s="169"/>
      <c r="H12" s="169"/>
      <c r="I12" s="169"/>
      <c r="J12" s="169"/>
      <c r="K12" s="169"/>
      <c r="L12" s="169"/>
      <c r="M12" s="169"/>
      <c r="N12" s="169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  <c r="AA12" s="155" t="s">
        <v>45</v>
      </c>
      <c r="AB12" s="169"/>
      <c r="AC12" s="169"/>
      <c r="AD12" s="169"/>
      <c r="AE12" s="169"/>
      <c r="AF12" s="169"/>
      <c r="AG12" s="169"/>
      <c r="AH12" s="157">
        <f>COUNTIF($C12:$AA12,AH$4)</f>
        <v>0</v>
      </c>
      <c r="AI12" s="158">
        <f>COUNTIF($C12:$AA12,AI$4)</f>
        <v>0</v>
      </c>
      <c r="AJ12" s="157">
        <f>COUNTIF($C12:$AA12,AJ$4)</f>
        <v>1</v>
      </c>
      <c r="AK12" s="159">
        <f>COUNTIF($C12:$AA12,AK$4)</f>
        <v>0</v>
      </c>
      <c r="AL12" s="159">
        <f>COUNTIF($C12:$AA12,AL$4)</f>
        <v>0</v>
      </c>
      <c r="AM12" s="159">
        <f>COUNTIF($C12:$AA12,AM$4)</f>
        <v>0</v>
      </c>
      <c r="AN12" s="159">
        <f>COUNTIF($C12:$AA12,AN$4)</f>
        <v>0</v>
      </c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1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COUNTIF(C12:AA12,"*BRT*")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COUNTIF(C12:AH12,"*$FC*")</f>
        <v>0</v>
      </c>
      <c r="BL12" s="159">
        <f>BK12*('Setting key Duty'!$J$11+'Setting key Duty'!$I$8)</f>
        <v>0</v>
      </c>
      <c r="BM12" s="159">
        <f>COUNTIF($C12:$AA12,BM$4)</f>
        <v>0</v>
      </c>
      <c r="BN12" s="159">
        <f>COUNTIF($C12:$AA12,BN$4)</f>
        <v>0</v>
      </c>
      <c r="BO12" s="159">
        <f>COUNTIF($C12:$AA12,BO$4)</f>
        <v>0</v>
      </c>
      <c r="BP12" s="160"/>
    </row>
    <row r="13" ht="19.5" customHeight="1" spans="1:68">
      <c r="A13" s="19"/>
      <c r="B13" s="14" t="s">
        <v>805</v>
      </c>
      <c r="C13" s="169"/>
      <c r="D13" s="169" t="s">
        <v>44</v>
      </c>
      <c r="E13" s="155"/>
      <c r="F13" s="155" t="s">
        <v>50</v>
      </c>
      <c r="G13" s="155"/>
      <c r="H13" s="155" t="s">
        <v>44</v>
      </c>
      <c r="I13" s="155"/>
      <c r="J13" s="155"/>
      <c r="K13" s="155" t="s">
        <v>45</v>
      </c>
      <c r="L13" s="155"/>
      <c r="M13" s="155" t="s">
        <v>42</v>
      </c>
      <c r="N13" s="155" t="s">
        <v>45</v>
      </c>
      <c r="P13" s="155" t="s">
        <v>44</v>
      </c>
      <c r="Q13" s="155" t="s">
        <v>790</v>
      </c>
      <c r="R13" s="155" t="s">
        <v>790</v>
      </c>
      <c r="S13" s="169"/>
      <c r="T13" s="155" t="s">
        <v>45</v>
      </c>
      <c r="U13" s="20"/>
      <c r="V13" s="155"/>
      <c r="W13" s="155"/>
      <c r="X13" s="578" t="s">
        <v>44</v>
      </c>
      <c r="Y13" s="578"/>
      <c r="AA13" s="155" t="s">
        <v>42</v>
      </c>
      <c r="AB13" s="155" t="s">
        <v>1198</v>
      </c>
      <c r="AD13" s="155" t="s">
        <v>44</v>
      </c>
      <c r="AE13" s="155"/>
      <c r="AF13" s="155"/>
      <c r="AG13" s="155"/>
      <c r="AH13" s="157"/>
      <c r="AI13" s="158"/>
      <c r="AJ13" s="157"/>
      <c r="AK13" s="159"/>
      <c r="AL13" s="159"/>
      <c r="AM13" s="159"/>
      <c r="AN13" s="159"/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0</v>
      </c>
      <c r="AV13" s="104">
        <f>BF13+BG13+BI13+BD13+BB13+AZ13+BK13</f>
        <v>1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COUNTIF(D13:AA13,"*BRT*")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1</v>
      </c>
      <c r="BE13" s="159">
        <f>BD13*('Setting key Duty'!$I$8+'Setting key Duty'!$I$9+'Setting key Duty'!$I$12)</f>
        <v>0.5625</v>
      </c>
      <c r="BF13" s="159">
        <f>COUNTIF(AH13,"*$N*")</f>
        <v>0</v>
      </c>
      <c r="BG13" s="159">
        <f>COUNTIF(AH13,"*$PM*")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COUNTIF(D13:AH13,"*$FC*")</f>
        <v>0</v>
      </c>
      <c r="BL13" s="159">
        <f>BK13*('Setting key Duty'!$J$11+'Setting key Duty'!$I$8)</f>
        <v>0</v>
      </c>
      <c r="BM13" s="159">
        <f>COUNTIF($D13:$AA13,BM$4)</f>
        <v>0</v>
      </c>
      <c r="BN13" s="159">
        <f>COUNTIF($D13:$AA13,BN$4)</f>
        <v>0</v>
      </c>
      <c r="BO13" s="159">
        <f>COUNTIF($D13:$AA13,BO$4)</f>
        <v>0</v>
      </c>
      <c r="BP13" s="160"/>
    </row>
    <row r="14" ht="19.5" customHeight="1" spans="1:68">
      <c r="A14" s="19"/>
      <c r="B14" s="94" t="s">
        <v>1105</v>
      </c>
      <c r="C14" s="169"/>
      <c r="D14" s="169"/>
      <c r="E14" s="20"/>
      <c r="F14" s="155" t="s">
        <v>1179</v>
      </c>
      <c r="G14" s="155" t="s">
        <v>255</v>
      </c>
      <c r="H14" s="155" t="s">
        <v>255</v>
      </c>
      <c r="I14" s="155"/>
      <c r="J14" s="169"/>
      <c r="K14" s="155"/>
      <c r="L14" s="156" t="s">
        <v>62</v>
      </c>
      <c r="M14" s="155"/>
      <c r="N14" s="155"/>
      <c r="O14" s="542"/>
      <c r="P14" s="155" t="s">
        <v>1191</v>
      </c>
      <c r="Q14" s="169"/>
      <c r="R14" s="155" t="s">
        <v>62</v>
      </c>
      <c r="S14" s="186"/>
      <c r="T14" s="155" t="s">
        <v>47</v>
      </c>
      <c r="U14" s="155" t="s">
        <v>47</v>
      </c>
      <c r="V14" s="155" t="s">
        <v>47</v>
      </c>
      <c r="W14" s="155" t="s">
        <v>47</v>
      </c>
      <c r="X14" s="155" t="s">
        <v>47</v>
      </c>
      <c r="Y14" s="155" t="s">
        <v>47</v>
      </c>
      <c r="Z14" s="155" t="s">
        <v>47</v>
      </c>
      <c r="AA14" s="155" t="s">
        <v>47</v>
      </c>
      <c r="AB14" s="155" t="s">
        <v>47</v>
      </c>
      <c r="AC14" s="155" t="s">
        <v>47</v>
      </c>
      <c r="AD14" s="155" t="s">
        <v>47</v>
      </c>
      <c r="AE14" s="155" t="s">
        <v>47</v>
      </c>
      <c r="AF14" s="155" t="s">
        <v>47</v>
      </c>
      <c r="AG14" s="155" t="s">
        <v>47</v>
      </c>
      <c r="AH14" s="157">
        <f>COUNTIF($C14:$AD14,AH$4)</f>
        <v>0</v>
      </c>
      <c r="AI14" s="158">
        <f>COUNTIF($C14:$AD14,AI$4)</f>
        <v>0</v>
      </c>
      <c r="AJ14" s="157">
        <f>COUNTIF($C14:$AD14,AJ$4)</f>
        <v>0</v>
      </c>
      <c r="AK14" s="159">
        <f>COUNTIF($C14:$AD14,AK$4)</f>
        <v>0</v>
      </c>
      <c r="AL14" s="159">
        <f>COUNTIF($C14:$AD14,AL$4)</f>
        <v>0</v>
      </c>
      <c r="AM14" s="159">
        <f>COUNTIF($C14:$AD14,AM$4)</f>
        <v>2</v>
      </c>
      <c r="AN14" s="159">
        <f>COUNTIF($C14:$AD14,AN$4)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2</v>
      </c>
      <c r="AV14" s="104">
        <f>BF14+BG14+BI14+BD14+BB14+AZ14+BK14</f>
        <v>2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COUNTIF(C14:AD14,"*BRT*")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COUNTIF(A14:AH14,"*$N*")</f>
        <v>0</v>
      </c>
      <c r="BG14" s="159">
        <f>COUNTIF(AG14:AH14,"*$PM*")</f>
        <v>0</v>
      </c>
      <c r="BH14" s="159">
        <f>BG14*('Setting key Duty'!$I$9)</f>
        <v>0</v>
      </c>
      <c r="BI14" s="159">
        <f>COUNTIF(A14:AH14,"*$AM*")</f>
        <v>2</v>
      </c>
      <c r="BJ14" s="159">
        <f>BI14*('Setting key Duty'!$I$12+'Setting key Duty'!$I$8)</f>
        <v>0.875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COUNTIF($C14:$AD14,BM$4)</f>
        <v>0</v>
      </c>
      <c r="BN14" s="159">
        <f>COUNTIF($C14:$AD14,BN$4)</f>
        <v>0</v>
      </c>
      <c r="BO14" s="159">
        <f>COUNTIF($C14:$AD14,BO$4)</f>
        <v>11</v>
      </c>
      <c r="BP14" s="160"/>
    </row>
    <row r="15" ht="24" customHeight="1" spans="1:68">
      <c r="A15" s="19"/>
      <c r="B15" s="92" t="s">
        <v>1106</v>
      </c>
      <c r="C15" s="169" t="s">
        <v>120</v>
      </c>
      <c r="D15" s="169"/>
      <c r="E15" s="134"/>
      <c r="F15" s="20"/>
      <c r="G15" s="155" t="s">
        <v>255</v>
      </c>
      <c r="H15" s="155" t="s">
        <v>255</v>
      </c>
      <c r="I15" s="155"/>
      <c r="J15" s="155"/>
      <c r="K15" s="155" t="s">
        <v>44</v>
      </c>
      <c r="L15" s="155"/>
      <c r="M15" s="542"/>
      <c r="N15" s="155"/>
      <c r="O15" s="154" t="s">
        <v>45</v>
      </c>
      <c r="P15" s="155"/>
      <c r="Q15" s="169"/>
      <c r="R15" s="169"/>
      <c r="S15" s="169"/>
      <c r="T15" s="155" t="s">
        <v>945</v>
      </c>
      <c r="U15" s="155"/>
      <c r="V15" s="155" t="s">
        <v>44</v>
      </c>
      <c r="W15" s="155"/>
      <c r="X15" s="579"/>
      <c r="Y15" s="578" t="s">
        <v>44</v>
      </c>
      <c r="Z15" s="20"/>
      <c r="AC15" s="155" t="s">
        <v>1198</v>
      </c>
      <c r="AD15" s="155"/>
      <c r="AE15" s="155"/>
      <c r="AF15" s="155" t="s">
        <v>45</v>
      </c>
      <c r="AG15" s="155"/>
      <c r="AH15" s="157">
        <f>COUNTIF($C15:$AC15,AH$4)</f>
        <v>0</v>
      </c>
      <c r="AI15" s="158">
        <f>COUNTIF($C15:$AC15,AI$4)</f>
        <v>3</v>
      </c>
      <c r="AJ15" s="157">
        <f>COUNTIF($C15:$AC15,AJ$4)</f>
        <v>1</v>
      </c>
      <c r="AK15" s="159">
        <f>COUNTIF($C15:$AC15,AK$4)</f>
        <v>0</v>
      </c>
      <c r="AL15" s="159">
        <f>COUNTIF($C15:$AC15,AL$4)</f>
        <v>0</v>
      </c>
      <c r="AM15" s="159">
        <f>COUNTIF($C15:$AC15,AM$4)</f>
        <v>0</v>
      </c>
      <c r="AN15" s="159">
        <f>COUNTIF($C15:$AC15,AN$4)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4</v>
      </c>
      <c r="AV15" s="104">
        <f>BF15+BG15+BI15+BD15+BB15+AZ15+BK15</f>
        <v>1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COUNTIF(C15:AC15,"*BRT*")</f>
        <v>1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1</v>
      </c>
      <c r="BE15" s="159">
        <f>BD15*('Setting key Duty'!$I$8+'Setting key Duty'!$I$9+'Setting key Duty'!$I$12)</f>
        <v>0.5625</v>
      </c>
      <c r="BF15" s="159">
        <f>COUNTIF(A15:AH15,"*$N*")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COUNTIF($C15:$AC15,BM$4)</f>
        <v>0</v>
      </c>
      <c r="BN15" s="159">
        <f>COUNTIF($C15:$AC15,BN$4)</f>
        <v>0</v>
      </c>
      <c r="BO15" s="159">
        <f>COUNTIF($C15:$AC15,BO$4)</f>
        <v>0</v>
      </c>
      <c r="BP15" s="160"/>
    </row>
    <row r="16" ht="19.5" customHeight="1" spans="1:68">
      <c r="A16" s="210"/>
      <c r="B16" s="94" t="s">
        <v>1155</v>
      </c>
      <c r="C16" s="169" t="s">
        <v>44</v>
      </c>
      <c r="D16" s="169"/>
      <c r="E16" s="155"/>
      <c r="F16" s="169" t="s">
        <v>45</v>
      </c>
      <c r="G16" s="155"/>
      <c r="H16" s="154"/>
      <c r="I16" s="155" t="s">
        <v>48</v>
      </c>
      <c r="J16" s="155"/>
      <c r="K16" s="155" t="s">
        <v>973</v>
      </c>
      <c r="L16" s="155"/>
      <c r="M16" s="155" t="s">
        <v>947</v>
      </c>
      <c r="N16" s="155" t="s">
        <v>47</v>
      </c>
      <c r="O16" s="155" t="s">
        <v>47</v>
      </c>
      <c r="P16" s="155" t="s">
        <v>47</v>
      </c>
      <c r="Q16" s="155" t="s">
        <v>47</v>
      </c>
      <c r="R16" s="155" t="s">
        <v>47</v>
      </c>
      <c r="S16" s="155" t="s">
        <v>47</v>
      </c>
      <c r="T16" s="155" t="s">
        <v>47</v>
      </c>
      <c r="U16" s="155" t="s">
        <v>47</v>
      </c>
      <c r="V16" s="155" t="s">
        <v>47</v>
      </c>
      <c r="W16" s="155" t="s">
        <v>47</v>
      </c>
      <c r="X16" s="155" t="s">
        <v>47</v>
      </c>
      <c r="Y16" s="155" t="s">
        <v>47</v>
      </c>
      <c r="Z16" s="155" t="s">
        <v>47</v>
      </c>
      <c r="AA16" s="155" t="s">
        <v>47</v>
      </c>
      <c r="AB16" s="155"/>
      <c r="AC16" s="155"/>
      <c r="AD16" s="155"/>
      <c r="AF16" s="155"/>
      <c r="AG16" s="155"/>
      <c r="AH16" s="157">
        <f>COUNTIF($C16:$AC16,AH$4)</f>
        <v>1</v>
      </c>
      <c r="AI16" s="158">
        <f>COUNTIF($C16:$AC16,AI$4)</f>
        <v>1</v>
      </c>
      <c r="AJ16" s="157">
        <f>COUNTIF($C16:$AC16,AJ$4)</f>
        <v>1</v>
      </c>
      <c r="AK16" s="159">
        <f>COUNTIF($C16:$AC16,AK$4)</f>
        <v>0</v>
      </c>
      <c r="AL16" s="159">
        <f>COUNTIF($C16:$AC16,AL$4)</f>
        <v>0</v>
      </c>
      <c r="AM16" s="159">
        <f>COUNTIF($C16:$AC16,AM$4)</f>
        <v>0</v>
      </c>
      <c r="AN16" s="159">
        <f>COUNTIF($C16:$AC16,AN$4)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3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COUNTIF(C16:AC16,"*BRT*")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COUNTIF(AH16,"*$N*")</f>
        <v>0</v>
      </c>
      <c r="BG16" s="159">
        <f>COUNTIF(AH16,"*$PM*")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COUNTIF($C16:$AC16,BM$4)</f>
        <v>0</v>
      </c>
      <c r="BN16" s="159">
        <f>COUNTIF($C16:$AC16,BN$4)</f>
        <v>0</v>
      </c>
      <c r="BO16" s="159">
        <f>COUNTIF($C16:$AC16,BO$4)</f>
        <v>14</v>
      </c>
      <c r="BP16" s="160"/>
    </row>
    <row r="17" ht="19.5" customHeight="1" spans="1:68">
      <c r="A17" s="19">
        <v>0</v>
      </c>
      <c r="B17" s="14" t="s">
        <v>1156</v>
      </c>
      <c r="C17" s="169" t="s">
        <v>50</v>
      </c>
      <c r="D17" s="169"/>
      <c r="E17" s="155"/>
      <c r="F17" s="155" t="s">
        <v>62</v>
      </c>
      <c r="G17" s="155"/>
      <c r="H17" s="155"/>
      <c r="I17" s="155" t="s">
        <v>62</v>
      </c>
      <c r="J17" s="155"/>
      <c r="K17" s="155"/>
      <c r="L17" s="155"/>
      <c r="M17" s="155"/>
      <c r="N17" s="155"/>
      <c r="O17" s="155" t="s">
        <v>62</v>
      </c>
      <c r="P17" s="155"/>
      <c r="Q17" s="155"/>
      <c r="R17" s="155" t="s">
        <v>45</v>
      </c>
      <c r="S17" s="155" t="s">
        <v>47</v>
      </c>
      <c r="T17" s="155" t="s">
        <v>47</v>
      </c>
      <c r="U17" s="155" t="s">
        <v>47</v>
      </c>
      <c r="V17" s="155" t="s">
        <v>47</v>
      </c>
      <c r="W17" s="155" t="s">
        <v>47</v>
      </c>
      <c r="X17" s="155" t="s">
        <v>47</v>
      </c>
      <c r="Y17" s="155" t="s">
        <v>47</v>
      </c>
      <c r="Z17" s="155" t="s">
        <v>47</v>
      </c>
      <c r="AA17" s="155" t="s">
        <v>47</v>
      </c>
      <c r="AB17" s="155" t="s">
        <v>47</v>
      </c>
      <c r="AC17" s="155" t="s">
        <v>47</v>
      </c>
      <c r="AD17" s="155" t="s">
        <v>47</v>
      </c>
      <c r="AE17" s="155" t="s">
        <v>47</v>
      </c>
      <c r="AF17" s="155" t="s">
        <v>47</v>
      </c>
      <c r="AG17" s="155" t="s">
        <v>47</v>
      </c>
      <c r="AH17" s="157">
        <f>COUNTIF($C17:$AG17,AH$4)</f>
        <v>0</v>
      </c>
      <c r="AI17" s="158">
        <f>COUNTIF($C17:$AG17,AI$4)</f>
        <v>0</v>
      </c>
      <c r="AJ17" s="157">
        <f>COUNTIF($C17:$AG17,AJ$4)</f>
        <v>1</v>
      </c>
      <c r="AK17" s="159">
        <f>COUNTIF($C17:$AG17,AK$4)</f>
        <v>1</v>
      </c>
      <c r="AL17" s="159">
        <f>COUNTIF($C17:$AG17,AL$4)</f>
        <v>0</v>
      </c>
      <c r="AM17" s="159">
        <f>COUNTIF($C17:$AG17,AM$4)</f>
        <v>3</v>
      </c>
      <c r="AN17" s="159">
        <f>COUNTIF($C17:$AG17,AN$4)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5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COUNTIF(C17:AD17,"*BRT*")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COUNTIF(AH17,"*$N*")</f>
        <v>0</v>
      </c>
      <c r="BG17" s="159">
        <f>COUNTIF(AH17,"*$PM*")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COUNTIF($C17:$AD17,BM$4)</f>
        <v>0</v>
      </c>
      <c r="BN17" s="159">
        <f>COUNTIF($C17:$AD17,BN$4)</f>
        <v>0</v>
      </c>
      <c r="BO17" s="159">
        <f>COUNTIF($C17:$AD17,BO$4)</f>
        <v>12</v>
      </c>
      <c r="BP17" s="160"/>
    </row>
    <row r="18" ht="19.5" customHeight="1" spans="1:68">
      <c r="A18" s="19"/>
      <c r="B18" s="14" t="s">
        <v>1199</v>
      </c>
      <c r="C18" s="169"/>
      <c r="D18" s="169"/>
      <c r="E18" s="169" t="s">
        <v>48</v>
      </c>
      <c r="F18" s="155"/>
      <c r="G18" s="20"/>
      <c r="H18" s="155" t="s">
        <v>1079</v>
      </c>
      <c r="I18" s="155"/>
      <c r="J18" s="155" t="s">
        <v>266</v>
      </c>
      <c r="K18" s="155" t="s">
        <v>266</v>
      </c>
      <c r="L18" s="155"/>
      <c r="M18" s="155" t="s">
        <v>48</v>
      </c>
      <c r="O18" s="155"/>
      <c r="Q18" s="155" t="s">
        <v>45</v>
      </c>
      <c r="R18" s="169"/>
      <c r="S18" s="169"/>
      <c r="T18" s="155" t="s">
        <v>945</v>
      </c>
      <c r="U18" s="155" t="s">
        <v>44</v>
      </c>
      <c r="V18" s="155"/>
      <c r="W18" s="155"/>
      <c r="X18" s="155" t="s">
        <v>45</v>
      </c>
      <c r="Y18" s="155"/>
      <c r="Z18" s="155"/>
      <c r="AA18" s="155" t="s">
        <v>48</v>
      </c>
      <c r="AB18" s="155"/>
      <c r="AC18" s="155"/>
      <c r="AD18" s="155" t="s">
        <v>45</v>
      </c>
      <c r="AE18" s="155"/>
      <c r="AG18" s="155"/>
      <c r="AH18" s="157"/>
      <c r="AI18" s="157"/>
      <c r="AJ18" s="157"/>
      <c r="AK18" s="160"/>
      <c r="AL18" s="160"/>
      <c r="AM18" s="160"/>
      <c r="AN18" s="160"/>
      <c r="AO18" s="175"/>
      <c r="AP18" s="159">
        <f>SUMPRODUCT(--WEEKDAY(C$3:AG$3,2)&lt;6,--((C18:AG18="DM"))+(C18:AG18="CS1")+((C18:AG18="CS2"))+(C18:AG18="SB1")+($C$18:$AG$18="AE")+($C$18:$AG$18="EM"))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0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0</v>
      </c>
      <c r="BP18" s="160"/>
    </row>
    <row r="19" ht="37.5" customHeight="1" spans="1:68">
      <c r="A19" s="19"/>
      <c r="B19" s="14" t="s">
        <v>1091</v>
      </c>
      <c r="C19" s="169"/>
      <c r="D19" s="169"/>
      <c r="E19" s="155" t="s">
        <v>1158</v>
      </c>
      <c r="F19" s="155" t="s">
        <v>1158</v>
      </c>
      <c r="G19" s="155"/>
      <c r="H19" s="155"/>
      <c r="I19" s="169" t="s">
        <v>44</v>
      </c>
      <c r="J19" s="155"/>
      <c r="K19" s="20"/>
      <c r="L19" s="155" t="s">
        <v>1158</v>
      </c>
      <c r="M19" s="155" t="s">
        <v>1158</v>
      </c>
      <c r="N19" s="155" t="s">
        <v>1158</v>
      </c>
      <c r="O19" s="155" t="s">
        <v>1158</v>
      </c>
      <c r="P19" s="20"/>
      <c r="Q19" s="178"/>
      <c r="R19" s="155" t="s">
        <v>44</v>
      </c>
      <c r="S19" s="155" t="s">
        <v>1158</v>
      </c>
      <c r="T19" s="155" t="s">
        <v>1158</v>
      </c>
      <c r="U19" s="155" t="s">
        <v>1158</v>
      </c>
      <c r="V19" s="155" t="s">
        <v>1158</v>
      </c>
      <c r="W19" s="155"/>
      <c r="X19" s="155"/>
      <c r="Y19" s="186"/>
      <c r="Z19" s="155" t="s">
        <v>1158</v>
      </c>
      <c r="AA19" s="155" t="s">
        <v>1158</v>
      </c>
      <c r="AB19" s="155" t="s">
        <v>1158</v>
      </c>
      <c r="AC19" s="155" t="s">
        <v>1158</v>
      </c>
      <c r="AD19" s="155" t="s">
        <v>1158</v>
      </c>
      <c r="AE19" s="155" t="s">
        <v>1158</v>
      </c>
      <c r="AF19" s="155" t="s">
        <v>1158</v>
      </c>
      <c r="AG19" s="155"/>
      <c r="AH19" s="157">
        <f>COUNTIF($D19:$AE19,AH$4)</f>
        <v>0</v>
      </c>
      <c r="AI19" s="158">
        <f>COUNTIF($D19:$AE19,AI$4)</f>
        <v>2</v>
      </c>
      <c r="AJ19" s="157">
        <f>COUNTIF($D19:$AE19,AJ$4)</f>
        <v>0</v>
      </c>
      <c r="AK19" s="159">
        <f>COUNTIF($D19:$AE19,AK$4)</f>
        <v>0</v>
      </c>
      <c r="AL19" s="159">
        <f>COUNTIF($D19:$AE19,AL$4)</f>
        <v>0</v>
      </c>
      <c r="AM19" s="159">
        <f>COUNTIF($D19:$AE19,AM$4)</f>
        <v>0</v>
      </c>
      <c r="AN19" s="159">
        <f>COUNTIF($D19:$AE19,AN$4)</f>
        <v>0</v>
      </c>
      <c r="AO19" s="104"/>
      <c r="AP19" s="159">
        <f>SUMPRODUCT(--WEEKDAY(C$3:AG$3,2)&lt;6,--((C19:AG19="DM"))+(C19:AG19="CS1")+((C19:AG19="CS2"))+(C19:AG19="SB1")+($C$18:$AG$18="AE")+($C$18:$AG$18="EM"))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2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COUNTIF(C19:AC19,"*BRT*")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COUNTIF(AH19,"*$N*")</f>
        <v>0</v>
      </c>
      <c r="BG19" s="159">
        <f>COUNTIF(AH19,"*$PM*")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COUNTIF($C19:$AC19,BM$4)</f>
        <v>0</v>
      </c>
      <c r="BN19" s="159">
        <f>COUNTIF($C19:$AC19,BN$4)</f>
        <v>0</v>
      </c>
      <c r="BO19" s="159">
        <f>COUNTIF($C19:$AC19,BO$4)</f>
        <v>0</v>
      </c>
      <c r="BP19" s="160"/>
    </row>
    <row r="20" ht="19.5" customHeight="1" spans="1:68">
      <c r="A20" s="19"/>
      <c r="B20" s="603" t="s">
        <v>1200</v>
      </c>
      <c r="C20" s="169" t="s">
        <v>48</v>
      </c>
      <c r="D20" s="169"/>
      <c r="E20" s="155"/>
      <c r="G20" s="169" t="s">
        <v>48</v>
      </c>
      <c r="H20" s="20"/>
      <c r="I20" s="20"/>
      <c r="J20" s="155" t="s">
        <v>266</v>
      </c>
      <c r="K20" s="155" t="s">
        <v>266</v>
      </c>
      <c r="M20" s="155" t="s">
        <v>947</v>
      </c>
      <c r="N20" s="155"/>
      <c r="O20" s="155"/>
      <c r="P20" s="155"/>
      <c r="Q20" s="155"/>
      <c r="R20" s="169"/>
      <c r="S20" s="169" t="s">
        <v>48</v>
      </c>
      <c r="T20" s="155" t="s">
        <v>42</v>
      </c>
      <c r="U20" s="155" t="s">
        <v>1193</v>
      </c>
      <c r="V20" s="155" t="s">
        <v>1201</v>
      </c>
      <c r="W20" s="155"/>
      <c r="X20" s="155"/>
      <c r="Y20" s="155" t="s">
        <v>45</v>
      </c>
      <c r="Z20" s="155"/>
      <c r="AA20" s="155" t="s">
        <v>973</v>
      </c>
      <c r="AB20" s="155"/>
      <c r="AC20" s="186" t="s">
        <v>48</v>
      </c>
      <c r="AD20" s="155" t="s">
        <v>973</v>
      </c>
      <c r="AE20" s="20"/>
      <c r="AF20" s="155"/>
      <c r="AG20" s="155"/>
      <c r="AH20" s="157"/>
      <c r="AI20" s="158"/>
      <c r="AJ20" s="157"/>
      <c r="AK20" s="159"/>
      <c r="AL20" s="159"/>
      <c r="AM20" s="159"/>
      <c r="AN20" s="159"/>
      <c r="AO20" s="104"/>
      <c r="AP20" s="159">
        <f>SUMPRODUCT(--WEEKDAY(C$3:AG$3,2)&lt;6,--((C20:AG20="DM"))+(C20:AG20="CS1")+((C20:AG20="CS2"))+(C20:AG20="SB1")+($C$18:$AG$18="AE")+($C$18:$AG$18="EM"))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0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COUNTIF(C20:AC20,"*BRT*")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COUNTIF(AH20,"*$N*")</f>
        <v>0</v>
      </c>
      <c r="BG20" s="159">
        <f>COUNTIF(AH20,"*$PM*")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COUNTIF($C20:$AC20,BM$4)</f>
        <v>0</v>
      </c>
      <c r="BN20" s="159">
        <f>COUNTIF($C20:$AC20,BN$4)</f>
        <v>0</v>
      </c>
      <c r="BO20" s="159">
        <f>COUNTIF($C20:$AC20,BO$4)</f>
        <v>0</v>
      </c>
      <c r="BP20" s="160"/>
    </row>
    <row r="21" ht="19.5" customHeight="1" spans="1:68">
      <c r="A21" s="19"/>
      <c r="B21" s="96" t="s">
        <v>791</v>
      </c>
      <c r="C21" s="169"/>
      <c r="D21" s="169"/>
      <c r="E21" s="169" t="s">
        <v>45</v>
      </c>
      <c r="F21" s="155"/>
      <c r="G21" s="155" t="s">
        <v>50</v>
      </c>
      <c r="H21" s="155" t="s">
        <v>1079</v>
      </c>
      <c r="J21" s="155" t="s">
        <v>266</v>
      </c>
      <c r="K21" s="155" t="s">
        <v>266</v>
      </c>
      <c r="L21" s="155"/>
      <c r="M21" s="155"/>
      <c r="N21" s="155" t="s">
        <v>48</v>
      </c>
      <c r="O21" s="20"/>
      <c r="P21" s="20"/>
      <c r="Q21" s="169" t="s">
        <v>48</v>
      </c>
      <c r="R21" s="169"/>
      <c r="S21" s="169"/>
      <c r="T21" s="155" t="s">
        <v>47</v>
      </c>
      <c r="U21" s="155" t="s">
        <v>47</v>
      </c>
      <c r="V21" s="155" t="s">
        <v>47</v>
      </c>
      <c r="W21" s="155" t="s">
        <v>47</v>
      </c>
      <c r="X21" s="155" t="s">
        <v>47</v>
      </c>
      <c r="Y21" s="155" t="s">
        <v>47</v>
      </c>
      <c r="Z21" s="155"/>
      <c r="AB21" s="155" t="s">
        <v>1202</v>
      </c>
      <c r="AC21" s="155" t="s">
        <v>1146</v>
      </c>
      <c r="AD21" s="155"/>
      <c r="AE21" s="155" t="s">
        <v>45</v>
      </c>
      <c r="AF21" s="20"/>
      <c r="AG21" s="155"/>
      <c r="AH21" s="157">
        <f>COUNTIF($D21:$AE21,AH$4)</f>
        <v>2</v>
      </c>
      <c r="AI21" s="158">
        <f>COUNTIF($D21:$AE21,AI$4)</f>
        <v>0</v>
      </c>
      <c r="AJ21" s="157">
        <f>COUNTIF($D21:$AE21,AJ$4)</f>
        <v>2</v>
      </c>
      <c r="AK21" s="159">
        <f>COUNTIF($D21:$AE21,AK$4)</f>
        <v>1</v>
      </c>
      <c r="AL21" s="159">
        <f>COUNTIF($D21:$AE21,AL$4)</f>
        <v>0</v>
      </c>
      <c r="AM21" s="159">
        <f>COUNTIF($D21:$AE21,AM$4)</f>
        <v>0</v>
      </c>
      <c r="AN21" s="159">
        <f>COUNTIF($D21:$AE21,AN$4)</f>
        <v>0</v>
      </c>
      <c r="AO21" s="104"/>
      <c r="AP21" s="159">
        <f>SUMPRODUCT(--WEEKDAY(C$3:AG$3,2)&lt;6,--((C21:AG21="DM"))+(C21:AG21="CS1")+((C21:AG21="CS2"))+(C21:AG21="SB1")+($C$18:$AG$18="AE")+($C$18:$AG$18="EM"))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5</v>
      </c>
      <c r="AV21" s="104">
        <f>BF21+BG21+BI21+BD21+BB21+AZ21+BK21</f>
        <v>2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COUNTIF(D21:AC21,"*BRT*")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COUNTIF(AG21:AH21,"*$N*")</f>
        <v>0</v>
      </c>
      <c r="BG21" s="159">
        <f>COUNTIF(AG21:AH21,"*$PM*")</f>
        <v>0</v>
      </c>
      <c r="BH21" s="159">
        <f>BG21*('Setting key Duty'!$I$9)</f>
        <v>0</v>
      </c>
      <c r="BI21" s="159">
        <f>COUNTIF(A21:AH21,"*$AM*")</f>
        <v>2</v>
      </c>
      <c r="BJ21" s="159">
        <f>BI21*('Setting key Duty'!$I$12+'Setting key Duty'!$I$8)</f>
        <v>0.875</v>
      </c>
      <c r="BK21" s="159">
        <f>COUNTIF(D21:AH21,"*$FC*")</f>
        <v>0</v>
      </c>
      <c r="BL21" s="159">
        <f>BK21*('Setting key Duty'!$J$11+'Setting key Duty'!$I$8)</f>
        <v>0</v>
      </c>
      <c r="BM21" s="159">
        <f>COUNTIF($D21:$AE21,BM$4)</f>
        <v>0</v>
      </c>
      <c r="BN21" s="159">
        <f>COUNTIF($D21:$AE21,BN$4)</f>
        <v>0</v>
      </c>
      <c r="BO21" s="159">
        <f>COUNTIF($D21:$AE21,BO$4)</f>
        <v>6</v>
      </c>
      <c r="BP21" s="160"/>
    </row>
    <row r="22" ht="19.5" customHeight="1" spans="1:68">
      <c r="A22" s="19"/>
      <c r="B22" s="92" t="s">
        <v>1163</v>
      </c>
      <c r="C22" s="169" t="s">
        <v>47</v>
      </c>
      <c r="D22" s="169" t="s">
        <v>47</v>
      </c>
      <c r="E22" s="155" t="s">
        <v>375</v>
      </c>
      <c r="F22" s="155" t="s">
        <v>375</v>
      </c>
      <c r="G22" s="20"/>
      <c r="H22" s="20"/>
      <c r="I22" s="155" t="s">
        <v>1203</v>
      </c>
      <c r="J22" s="155" t="s">
        <v>48</v>
      </c>
      <c r="K22" s="155"/>
      <c r="L22" s="155"/>
      <c r="M22" s="155" t="s">
        <v>44</v>
      </c>
      <c r="O22" s="155" t="s">
        <v>1048</v>
      </c>
      <c r="P22" s="20"/>
      <c r="Q22" s="155"/>
      <c r="R22" s="155" t="s">
        <v>120</v>
      </c>
      <c r="S22" s="155" t="s">
        <v>45</v>
      </c>
      <c r="T22" s="155" t="s">
        <v>945</v>
      </c>
      <c r="U22" s="20"/>
      <c r="V22" s="20"/>
      <c r="W22" s="155" t="s">
        <v>48</v>
      </c>
      <c r="X22" s="155"/>
      <c r="Y22" s="155"/>
      <c r="AA22" s="155" t="s">
        <v>1008</v>
      </c>
      <c r="AC22" s="155" t="s">
        <v>1154</v>
      </c>
      <c r="AD22" s="155"/>
      <c r="AE22" s="155"/>
      <c r="AF22" s="155"/>
      <c r="AG22" s="155"/>
      <c r="AH22" s="157"/>
      <c r="AI22" s="158"/>
      <c r="AJ22" s="157"/>
      <c r="AK22" s="159"/>
      <c r="AL22" s="159"/>
      <c r="AM22" s="159"/>
      <c r="AN22" s="159"/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0</v>
      </c>
      <c r="AV22" s="104">
        <f>BF22+BG22+BI22+BD22+BB22+AZ22+BK22</f>
        <v>3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COUNTIF(D22:AC22,"*BRT*")</f>
        <v>1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3</v>
      </c>
      <c r="BJ22" s="159">
        <f>BI22*('Setting key Duty'!$I$12+'Setting key Duty'!$I$8)</f>
        <v>1.3125</v>
      </c>
      <c r="BK22" s="159">
        <f>COUNTIF(D22:AH22,"*$FC*")</f>
        <v>0</v>
      </c>
      <c r="BL22" s="159">
        <f>BK22*('Setting key Duty'!$J$11+'Setting key Duty'!$I$8)</f>
        <v>0</v>
      </c>
      <c r="BM22" s="159">
        <f>COUNTIF($D22:$AE22,BM$4)</f>
        <v>0</v>
      </c>
      <c r="BN22" s="159">
        <f>COUNTIF($D22:$AE22,BN$4)</f>
        <v>0</v>
      </c>
      <c r="BO22" s="159">
        <f>COUNTIF($D22:$AE22,BO$4)</f>
        <v>1</v>
      </c>
      <c r="BP22" s="160"/>
    </row>
    <row r="23" ht="19.5" customHeight="1" spans="1:68">
      <c r="A23" s="19"/>
      <c r="B23" s="94" t="s">
        <v>1164</v>
      </c>
      <c r="C23" s="169"/>
      <c r="D23" s="169" t="s">
        <v>48</v>
      </c>
      <c r="F23" s="155"/>
      <c r="G23" s="169" t="s">
        <v>45</v>
      </c>
      <c r="H23" s="155" t="s">
        <v>1079</v>
      </c>
      <c r="I23" s="154"/>
      <c r="J23" s="155" t="s">
        <v>266</v>
      </c>
      <c r="K23" s="155" t="s">
        <v>266</v>
      </c>
      <c r="L23" s="155"/>
      <c r="M23" s="155" t="s">
        <v>947</v>
      </c>
      <c r="O23" s="155" t="s">
        <v>44</v>
      </c>
      <c r="P23" s="155"/>
      <c r="Q23" s="156"/>
      <c r="R23" s="169"/>
      <c r="S23" s="169"/>
      <c r="T23" s="155" t="s">
        <v>945</v>
      </c>
      <c r="U23" s="155" t="s">
        <v>1204</v>
      </c>
      <c r="V23" s="155" t="s">
        <v>530</v>
      </c>
      <c r="W23" s="155" t="s">
        <v>530</v>
      </c>
      <c r="X23" s="155"/>
      <c r="Y23" s="155"/>
      <c r="Z23" s="567"/>
      <c r="AC23" s="186" t="s">
        <v>45</v>
      </c>
      <c r="AD23" s="155"/>
      <c r="AE23" s="155"/>
      <c r="AF23" s="155" t="s">
        <v>48</v>
      </c>
      <c r="AG23" s="155"/>
      <c r="AH23" s="157"/>
      <c r="AI23" s="158"/>
      <c r="AJ23" s="157"/>
      <c r="AK23" s="159"/>
      <c r="AL23" s="159"/>
      <c r="AM23" s="159"/>
      <c r="AN23" s="159"/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0</v>
      </c>
      <c r="AV23" s="104">
        <f>BF23+BG23+BI23+BD23+BB23+AZ23+BK23</f>
        <v>0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COUNTIF(D23:AC23,"*BRT*")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COUNTIF(AE23:AH23,"*$N*")</f>
        <v>0</v>
      </c>
      <c r="BG23" s="159">
        <f>COUNTIF(AE23:AH23,"*$PM*")</f>
        <v>0</v>
      </c>
      <c r="BH23" s="159">
        <f>BG23*('Setting key Duty'!$I$9)</f>
        <v>0</v>
      </c>
      <c r="BI23" s="159">
        <f>COUNTIF(A23:AH23,"*$AM*")</f>
        <v>0</v>
      </c>
      <c r="BJ23" s="159">
        <f>BI23*('Setting key Duty'!$I$12+'Setting key Duty'!$I$8)</f>
        <v>0</v>
      </c>
      <c r="BK23" s="159">
        <f>COUNTIF(D23:AH23,"*$FC*")</f>
        <v>0</v>
      </c>
      <c r="BL23" s="159">
        <f>BK23*('Setting key Duty'!$J$11+'Setting key Duty'!$I$8)</f>
        <v>0</v>
      </c>
      <c r="BM23" s="159">
        <f>COUNTIF($D23:$AE23,BM$4)</f>
        <v>0</v>
      </c>
      <c r="BN23" s="159">
        <f>COUNTIF($D23:$AE23,BN$4)</f>
        <v>0</v>
      </c>
      <c r="BO23" s="159">
        <f>COUNTIF($D23:$AE23,BO$4)</f>
        <v>0</v>
      </c>
      <c r="BP23" s="160"/>
    </row>
    <row r="24" ht="19.5" customHeight="1" spans="1:68">
      <c r="A24" s="19" t="s">
        <v>47</v>
      </c>
      <c r="B24" s="92" t="s">
        <v>811</v>
      </c>
      <c r="C24" s="155"/>
      <c r="D24" s="571"/>
      <c r="E24" s="155" t="s">
        <v>375</v>
      </c>
      <c r="F24" s="155" t="s">
        <v>375</v>
      </c>
      <c r="G24" s="155"/>
      <c r="H24" s="155" t="s">
        <v>50</v>
      </c>
      <c r="I24" s="154"/>
      <c r="J24" s="169"/>
      <c r="K24" s="169"/>
      <c r="L24" s="154"/>
      <c r="M24" s="154" t="s">
        <v>47</v>
      </c>
      <c r="N24" s="154" t="s">
        <v>47</v>
      </c>
      <c r="O24" s="154" t="s">
        <v>47</v>
      </c>
      <c r="P24" s="154" t="s">
        <v>47</v>
      </c>
      <c r="Q24" s="154" t="s">
        <v>47</v>
      </c>
      <c r="R24" s="154" t="s">
        <v>47</v>
      </c>
      <c r="S24" s="154" t="s">
        <v>47</v>
      </c>
      <c r="T24" s="155"/>
      <c r="U24" s="155" t="s">
        <v>48</v>
      </c>
      <c r="W24" s="155"/>
      <c r="X24" s="155"/>
      <c r="Y24" s="155" t="s">
        <v>48</v>
      </c>
      <c r="Z24" s="155"/>
      <c r="AA24" s="155" t="s">
        <v>1205</v>
      </c>
      <c r="AB24" s="155" t="s">
        <v>45</v>
      </c>
      <c r="AC24" s="155"/>
      <c r="AD24" s="155"/>
      <c r="AE24" s="155"/>
      <c r="AF24" s="155"/>
      <c r="AG24" s="155"/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0</v>
      </c>
      <c r="AV24" s="104">
        <f>BF24+BG24+BI24+BD24+BB24+AZ24+BK24</f>
        <v>1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COUNTIF(D24:AC24,"*BRT*")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1</v>
      </c>
      <c r="BE24" s="159">
        <f>BD24*('Setting key Duty'!$I$8+'Setting key Duty'!$I$9+'Setting key Duty'!$I$12)</f>
        <v>0.5625</v>
      </c>
      <c r="BF24" s="159">
        <f>COUNTIF(AF24:AH24,"*$N*")</f>
        <v>0</v>
      </c>
      <c r="BG24" s="159">
        <f>COUNTIF(AF24:AH24,"*$PM*")</f>
        <v>0</v>
      </c>
      <c r="BH24" s="159">
        <f>BG24*('Setting key Duty'!$I$9)</f>
        <v>0</v>
      </c>
      <c r="BI24" s="159">
        <f>COUNTIF(A24:AH24,"*$AM*")</f>
        <v>0</v>
      </c>
      <c r="BJ24" s="159">
        <f>BI24*('Setting key Duty'!$I$12+'Setting key Duty'!$I$8)</f>
        <v>0</v>
      </c>
      <c r="BK24" s="159">
        <f>COUNTIF(D24:AH24,"*$FC*")</f>
        <v>0</v>
      </c>
      <c r="BL24" s="159">
        <f>BK24*('Setting key Duty'!$J$11+'Setting key Duty'!$I$8)</f>
        <v>0</v>
      </c>
      <c r="BM24" s="159">
        <f>COUNTIF($D24:$AE24,BM$4)</f>
        <v>0</v>
      </c>
      <c r="BN24" s="159">
        <f>COUNTIF($D24:$AE24,BN$4)</f>
        <v>0</v>
      </c>
      <c r="BO24" s="159">
        <f>COUNTIF($D24:$AE24,BO$4)</f>
        <v>7</v>
      </c>
      <c r="BP24" s="160"/>
    </row>
    <row r="25" ht="19.5" customHeight="1" spans="1:68">
      <c r="A25" s="19"/>
      <c r="B25" s="101" t="s">
        <v>1097</v>
      </c>
      <c r="C25" s="169" t="s">
        <v>768</v>
      </c>
      <c r="D25" s="169"/>
      <c r="E25" s="154"/>
      <c r="F25" s="155" t="s">
        <v>48</v>
      </c>
      <c r="G25" s="155"/>
      <c r="H25" s="154" t="s">
        <v>45</v>
      </c>
      <c r="I25" s="154"/>
      <c r="J25" s="154"/>
      <c r="K25" s="154"/>
      <c r="L25" s="154" t="s">
        <v>45</v>
      </c>
      <c r="M25" s="154"/>
      <c r="N25" s="154"/>
      <c r="P25" s="154"/>
      <c r="Q25" s="154"/>
      <c r="R25" s="154" t="s">
        <v>48</v>
      </c>
      <c r="S25" s="155"/>
      <c r="U25" s="155"/>
      <c r="V25" s="155" t="s">
        <v>1201</v>
      </c>
      <c r="W25" s="155"/>
      <c r="X25" s="155"/>
      <c r="Y25" s="20"/>
      <c r="Z25" s="155" t="s">
        <v>45</v>
      </c>
      <c r="AA25" s="155"/>
      <c r="AB25" s="155"/>
      <c r="AC25" s="155" t="s">
        <v>44</v>
      </c>
      <c r="AE25" s="155" t="s">
        <v>768</v>
      </c>
      <c r="AF25" s="155"/>
      <c r="AG25" s="155"/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0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COUNTIF(D25:AC25,"*BRT*")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0</v>
      </c>
      <c r="BJ25" s="159">
        <f>BI25*('Setting key Duty'!$I$12+'Setting key Duty'!$I$8)</f>
        <v>0</v>
      </c>
      <c r="BK25" s="159">
        <f>COUNTIF(D25:AH25,"*$FC*")</f>
        <v>0</v>
      </c>
      <c r="BL25" s="159">
        <f>BK25*('Setting key Duty'!$J$11+'Setting key Duty'!$I$8)</f>
        <v>0</v>
      </c>
      <c r="BM25" s="159">
        <f>COUNTIF($D25:$AE25,BM$4)</f>
        <v>0</v>
      </c>
      <c r="BN25" s="159">
        <f>COUNTIF($D25:$AE25,BN$4)</f>
        <v>0</v>
      </c>
      <c r="BO25" s="159">
        <f>COUNTIF($D25:$AE25,BO$4)</f>
        <v>0</v>
      </c>
      <c r="BP25" s="160"/>
    </row>
    <row r="26" ht="19.5" customHeight="1" spans="1:68">
      <c r="A26" s="19"/>
      <c r="B26" s="14" t="s">
        <v>1206</v>
      </c>
      <c r="C26" s="169"/>
      <c r="D26" s="169" t="s">
        <v>50</v>
      </c>
      <c r="E26" s="154"/>
      <c r="F26" s="155"/>
      <c r="H26" s="155" t="s">
        <v>1168</v>
      </c>
      <c r="J26" s="155"/>
      <c r="L26" s="155"/>
      <c r="M26" s="155"/>
      <c r="O26" s="155"/>
      <c r="P26" s="155" t="s">
        <v>1168</v>
      </c>
      <c r="Q26" s="155" t="s">
        <v>1168</v>
      </c>
      <c r="R26" s="155"/>
      <c r="S26" s="155" t="s">
        <v>62</v>
      </c>
      <c r="T26" s="155"/>
      <c r="U26" s="155" t="s">
        <v>530</v>
      </c>
      <c r="V26" s="155" t="s">
        <v>45</v>
      </c>
      <c r="W26" s="155"/>
      <c r="X26" s="155" t="s">
        <v>1168</v>
      </c>
      <c r="Z26" s="155" t="s">
        <v>44</v>
      </c>
      <c r="AA26" s="186"/>
      <c r="AB26" s="155" t="s">
        <v>56</v>
      </c>
      <c r="AC26" s="155"/>
      <c r="AD26" s="155"/>
      <c r="AE26" s="155" t="s">
        <v>1168</v>
      </c>
      <c r="AF26" s="155"/>
      <c r="AG26" s="186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0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COUNTIF(D26:AC26,"*BRT*")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COUNTIF(AF26:AH26,"*$N*")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0</v>
      </c>
      <c r="BJ26" s="159">
        <f>BI26*('Setting key Duty'!$I$12+'Setting key Duty'!$I$8)</f>
        <v>0</v>
      </c>
      <c r="BK26" s="159">
        <f>COUNTIF(D26:AH26,"*$FC*")</f>
        <v>0</v>
      </c>
      <c r="BL26" s="159">
        <f>BK26*('Setting key Duty'!$J$11+'Setting key Duty'!$I$8)</f>
        <v>0</v>
      </c>
      <c r="BM26" s="159">
        <f>COUNTIF($D26:$AE26,BM$4)</f>
        <v>0</v>
      </c>
      <c r="BN26" s="159">
        <f>COUNTIF($D26:$AE26,BN$4)</f>
        <v>0</v>
      </c>
      <c r="BO26" s="159">
        <f>COUNTIF($D26:$AE26,BO$4)</f>
        <v>0</v>
      </c>
      <c r="BP26" s="160"/>
    </row>
    <row r="27" ht="19.5" customHeight="1" spans="1:68">
      <c r="A27" s="19"/>
      <c r="B27" s="14" t="s">
        <v>1207</v>
      </c>
      <c r="C27" s="169"/>
      <c r="D27" s="169"/>
      <c r="E27" s="154"/>
      <c r="F27" s="155" t="s">
        <v>56</v>
      </c>
      <c r="G27" s="155" t="s">
        <v>62</v>
      </c>
      <c r="H27" s="155"/>
      <c r="I27" s="155" t="s">
        <v>1208</v>
      </c>
      <c r="J27" s="155"/>
      <c r="K27" s="155"/>
      <c r="L27" s="155"/>
      <c r="M27" s="155" t="s">
        <v>56</v>
      </c>
      <c r="N27" s="20"/>
      <c r="O27" s="155" t="s">
        <v>1209</v>
      </c>
      <c r="P27" s="20"/>
      <c r="Q27" s="155" t="s">
        <v>62</v>
      </c>
      <c r="R27" s="169"/>
      <c r="S27" s="169"/>
      <c r="T27" s="155" t="s">
        <v>56</v>
      </c>
      <c r="U27" s="155" t="s">
        <v>530</v>
      </c>
      <c r="V27" s="155" t="s">
        <v>56</v>
      </c>
      <c r="X27" s="155" t="s">
        <v>62</v>
      </c>
      <c r="Y27" s="155"/>
      <c r="Z27" s="155" t="s">
        <v>1119</v>
      </c>
      <c r="AA27" s="155" t="s">
        <v>1119</v>
      </c>
      <c r="AB27" s="155" t="s">
        <v>1119</v>
      </c>
      <c r="AC27" s="155" t="s">
        <v>1119</v>
      </c>
      <c r="AD27" s="155" t="s">
        <v>1119</v>
      </c>
      <c r="AE27" s="155" t="s">
        <v>62</v>
      </c>
      <c r="AF27" s="155"/>
      <c r="AG27" s="155"/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1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COUNTIF(D27:AC27,"*BRT*")</f>
        <v>0</v>
      </c>
      <c r="AZ27" s="159">
        <f>COUNTIF(A27:AH27,"*$BTP*")</f>
        <v>0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0</v>
      </c>
      <c r="BE27" s="159">
        <f>BD27*('Setting key Duty'!$I$8+'Setting key Duty'!$I$9+'Setting key Duty'!$I$12)</f>
        <v>0</v>
      </c>
      <c r="BF27" s="159">
        <f>COUNTIF(AF27:AH27,"*$N*")</f>
        <v>0</v>
      </c>
      <c r="BG27" s="159">
        <f>COUNTIF(AF27:AH27,"*$PM*")</f>
        <v>0</v>
      </c>
      <c r="BH27" s="159">
        <f>BG27*('Setting key Duty'!$I$9)</f>
        <v>0</v>
      </c>
      <c r="BI27" s="159">
        <f>COUNTIF(A27:AH27,"*$AM*")</f>
        <v>1</v>
      </c>
      <c r="BJ27" s="159">
        <f>BI27*('Setting key Duty'!$I$12+'Setting key Duty'!$I$8)</f>
        <v>0.4375</v>
      </c>
      <c r="BK27" s="159">
        <f>COUNTIF(D27:AH27,"*$FC*")</f>
        <v>0</v>
      </c>
      <c r="BL27" s="159">
        <f>BK27*('Setting key Duty'!$J$11+'Setting key Duty'!$I$8)</f>
        <v>0</v>
      </c>
      <c r="BM27" s="159">
        <f>COUNTIF($D27:$AE27,BM$4)</f>
        <v>0</v>
      </c>
      <c r="BN27" s="159">
        <f>COUNTIF($D27:$AE27,BN$4)</f>
        <v>0</v>
      </c>
      <c r="BO27" s="159">
        <f>COUNTIF($D27:$AE27,BO$4)</f>
        <v>0</v>
      </c>
      <c r="BP27" s="160"/>
    </row>
    <row r="28" ht="19.5" customHeight="1" spans="1:68">
      <c r="A28" s="19"/>
      <c r="B28" s="14" t="s">
        <v>1210</v>
      </c>
      <c r="C28" s="169"/>
      <c r="D28" s="169" t="s">
        <v>62</v>
      </c>
      <c r="F28" s="155"/>
      <c r="G28" s="155" t="s">
        <v>56</v>
      </c>
      <c r="H28" s="154" t="s">
        <v>62</v>
      </c>
      <c r="I28" s="20"/>
      <c r="J28" s="155" t="s">
        <v>62</v>
      </c>
      <c r="K28" s="156"/>
      <c r="L28" s="155"/>
      <c r="M28" s="155" t="s">
        <v>62</v>
      </c>
      <c r="N28" s="155"/>
      <c r="O28" s="155" t="s">
        <v>47</v>
      </c>
      <c r="P28" s="155" t="s">
        <v>47</v>
      </c>
      <c r="Q28" s="20"/>
      <c r="R28" s="169"/>
      <c r="S28" s="169"/>
      <c r="T28" s="155" t="s">
        <v>62</v>
      </c>
      <c r="V28" s="155"/>
      <c r="W28" s="155" t="s">
        <v>62</v>
      </c>
      <c r="X28" s="20"/>
      <c r="Y28" s="155"/>
      <c r="Z28" s="155" t="s">
        <v>62</v>
      </c>
      <c r="AB28" s="155" t="s">
        <v>62</v>
      </c>
      <c r="AC28" s="20"/>
      <c r="AD28" s="155" t="s">
        <v>62</v>
      </c>
      <c r="AE28" s="155"/>
      <c r="AG28" s="155"/>
      <c r="AH28" s="157"/>
      <c r="AI28" s="158"/>
      <c r="AJ28" s="157"/>
      <c r="AK28" s="159"/>
      <c r="AL28" s="159"/>
      <c r="AM28" s="159"/>
      <c r="AN28" s="159"/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>
        <f>BF28+BG28+BI28+BD28+BB28+AZ28+BK28</f>
        <v>0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COUNTIF(D28:AC28,"*BRT*")</f>
        <v>0</v>
      </c>
      <c r="AZ28" s="159">
        <f>COUNTIF(A28:AH28,"*$BTP*")</f>
        <v>0</v>
      </c>
      <c r="BA28" s="159" t="e">
        <f>AZ28*('Setting key Duty'!$I$13+'Setting key Duty'!$I$12+'Setting key Duty'!$I$11)</f>
        <v>#VALUE!</v>
      </c>
      <c r="BB28" s="159">
        <f>COUNTIF(A28:AH28,"*$L*")</f>
        <v>0</v>
      </c>
      <c r="BC28" s="159" t="e">
        <f>BB28*('Setting key Duty'!$I$13+'Setting key Duty'!$I$9)</f>
        <v>#VALUE!</v>
      </c>
      <c r="BD28" s="159">
        <f>COUNTIF(A28:AH28,"*$M*")</f>
        <v>0</v>
      </c>
      <c r="BE28" s="159">
        <f>BD28*('Setting key Duty'!$I$8+'Setting key Duty'!$I$9+'Setting key Duty'!$I$12)</f>
        <v>0</v>
      </c>
      <c r="BF28" s="159">
        <f>COUNTIF(AF28:AH28,"*$N*")</f>
        <v>0</v>
      </c>
      <c r="BG28" s="159">
        <f>COUNTIF(AF28:AH28,"*$PM*")</f>
        <v>0</v>
      </c>
      <c r="BH28" s="159">
        <f>BG28*('Setting key Duty'!$I$9)</f>
        <v>0</v>
      </c>
      <c r="BI28" s="159">
        <f>COUNTIF(A28:AH28,"*$AM*")</f>
        <v>0</v>
      </c>
      <c r="BJ28" s="159">
        <f>BI28*('Setting key Duty'!$I$12+'Setting key Duty'!$I$8)</f>
        <v>0</v>
      </c>
      <c r="BK28" s="159">
        <f>COUNTIF(D28:AH28,"*$FC*")</f>
        <v>0</v>
      </c>
      <c r="BL28" s="159">
        <f>BK28*('Setting key Duty'!$J$11+'Setting key Duty'!$I$8)</f>
        <v>0</v>
      </c>
      <c r="BM28" s="159">
        <f>COUNTIF($D28:$AE28,BM$4)</f>
        <v>0</v>
      </c>
      <c r="BN28" s="159">
        <f>COUNTIF($D28:$AE28,BN$4)</f>
        <v>0</v>
      </c>
      <c r="BO28" s="159">
        <f>COUNTIF($D28:$AE28,BO$4)</f>
        <v>2</v>
      </c>
      <c r="BP28" s="160"/>
    </row>
    <row r="29" ht="19.5" customHeight="1" spans="1:68">
      <c r="A29" s="19"/>
      <c r="B29" s="14" t="s">
        <v>1211</v>
      </c>
      <c r="C29" s="169"/>
      <c r="D29" s="169"/>
      <c r="E29" s="169" t="s">
        <v>62</v>
      </c>
      <c r="F29" s="155"/>
      <c r="G29" s="155" t="s">
        <v>255</v>
      </c>
      <c r="H29" s="155" t="s">
        <v>255</v>
      </c>
      <c r="J29" s="155"/>
      <c r="K29" s="155" t="s">
        <v>62</v>
      </c>
      <c r="L29" s="155"/>
      <c r="N29" s="155" t="s">
        <v>1212</v>
      </c>
      <c r="P29" s="186" t="s">
        <v>62</v>
      </c>
      <c r="Q29" s="20"/>
      <c r="R29" s="169"/>
      <c r="S29" s="169"/>
      <c r="T29" s="155" t="s">
        <v>1213</v>
      </c>
      <c r="U29" s="155" t="s">
        <v>62</v>
      </c>
      <c r="W29" s="602"/>
      <c r="X29" s="155"/>
      <c r="Y29" s="155" t="s">
        <v>62</v>
      </c>
      <c r="Z29" s="155" t="s">
        <v>530</v>
      </c>
      <c r="AA29" s="155" t="s">
        <v>1214</v>
      </c>
      <c r="AB29" s="155" t="s">
        <v>120</v>
      </c>
      <c r="AC29" s="155" t="s">
        <v>530</v>
      </c>
      <c r="AD29" s="155" t="s">
        <v>785</v>
      </c>
      <c r="AE29" s="155"/>
      <c r="AF29" s="155"/>
      <c r="AG29" s="155"/>
      <c r="AH29" s="157"/>
      <c r="AI29" s="158"/>
      <c r="AJ29" s="157"/>
      <c r="AK29" s="159"/>
      <c r="AL29" s="159"/>
      <c r="AM29" s="159"/>
      <c r="AN29" s="159"/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3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COUNTIF(D29:AC29,"*BRT*")</f>
        <v>1</v>
      </c>
      <c r="AZ29" s="159">
        <f>COUNTIF(A29:AH29,"*$BTP*")</f>
        <v>0</v>
      </c>
      <c r="BA29" s="159" t="e">
        <f>AZ29*('Setting key Duty'!$I$13+'Setting key Duty'!$I$12+'Setting key Duty'!$I$11)</f>
        <v>#VALUE!</v>
      </c>
      <c r="BB29" s="159">
        <f>COUNTIF(A29:AH29,"*$L*")</f>
        <v>0</v>
      </c>
      <c r="BC29" s="159" t="e">
        <f>BB29*('Setting key Duty'!$I$13+'Setting key Duty'!$I$9)</f>
        <v>#VALUE!</v>
      </c>
      <c r="BD29" s="159">
        <f>COUNTIF(A29:AH29,"*$M*")</f>
        <v>0</v>
      </c>
      <c r="BE29" s="159">
        <f>BD29*('Setting key Duty'!$I$8+'Setting key Duty'!$I$9+'Setting key Duty'!$I$12)</f>
        <v>0</v>
      </c>
      <c r="BF29" s="159">
        <f>COUNTIF(AF29:AH29,"*$N*")</f>
        <v>0</v>
      </c>
      <c r="BG29" s="159">
        <f>COUNTIF(AF29:AH29,"*$PM*")</f>
        <v>0</v>
      </c>
      <c r="BH29" s="159">
        <f>BG29*('Setting key Duty'!$I$9)</f>
        <v>0</v>
      </c>
      <c r="BI29" s="159">
        <f>COUNTIF(A29:AH29,"*$AM*")</f>
        <v>3</v>
      </c>
      <c r="BJ29" s="159">
        <f>BI29*('Setting key Duty'!$I$12+'Setting key Duty'!$I$8)</f>
        <v>1.3125</v>
      </c>
      <c r="BK29" s="159">
        <f>COUNTIF(D29:AH29,"*$FC*")</f>
        <v>0</v>
      </c>
      <c r="BL29" s="159">
        <f>BK29*('Setting key Duty'!$J$11+'Setting key Duty'!$I$8)</f>
        <v>0</v>
      </c>
      <c r="BM29" s="159">
        <f>COUNTIF($D29:$AE29,BM$4)</f>
        <v>0</v>
      </c>
      <c r="BN29" s="159">
        <f>COUNTIF($D29:$AE29,BN$4)</f>
        <v>0</v>
      </c>
      <c r="BO29" s="159">
        <f>COUNTIF($D29:$AE29,BO$4)</f>
        <v>0</v>
      </c>
      <c r="BP29" s="160"/>
    </row>
    <row r="30" ht="19.5" customHeight="1" spans="1:68">
      <c r="A30" s="19"/>
      <c r="B30" s="14" t="s">
        <v>1126</v>
      </c>
      <c r="C30" s="571"/>
      <c r="D30" s="169"/>
      <c r="E30" s="155" t="s">
        <v>1179</v>
      </c>
      <c r="F30" s="155"/>
      <c r="G30" s="155" t="s">
        <v>255</v>
      </c>
      <c r="H30" s="155" t="s">
        <v>255</v>
      </c>
      <c r="I30" s="155" t="s">
        <v>56</v>
      </c>
      <c r="J30" s="155"/>
      <c r="K30" s="155"/>
      <c r="L30" s="155" t="s">
        <v>1215</v>
      </c>
      <c r="M30" s="155" t="s">
        <v>1216</v>
      </c>
      <c r="O30" s="155" t="s">
        <v>56</v>
      </c>
      <c r="Q30" s="155"/>
      <c r="R30" s="169"/>
      <c r="S30" s="169"/>
      <c r="T30" s="155" t="s">
        <v>945</v>
      </c>
      <c r="U30" s="155" t="s">
        <v>1216</v>
      </c>
      <c r="V30" s="602" t="s">
        <v>62</v>
      </c>
      <c r="W30" s="155"/>
      <c r="X30" s="155" t="s">
        <v>1216</v>
      </c>
      <c r="Y30" s="155" t="s">
        <v>1216</v>
      </c>
      <c r="Z30" s="155" t="s">
        <v>1217</v>
      </c>
      <c r="AA30" s="20"/>
      <c r="AB30" s="155" t="s">
        <v>1218</v>
      </c>
      <c r="AC30" s="155" t="s">
        <v>1216</v>
      </c>
      <c r="AD30" s="155" t="s">
        <v>56</v>
      </c>
      <c r="AE30" s="155" t="s">
        <v>1216</v>
      </c>
      <c r="AF30" s="155" t="s">
        <v>62</v>
      </c>
      <c r="AG30" s="155"/>
      <c r="AH30" s="157"/>
      <c r="AI30" s="158"/>
      <c r="AJ30" s="157"/>
      <c r="AK30" s="159"/>
      <c r="AL30" s="159"/>
      <c r="AM30" s="159"/>
      <c r="AN30" s="159"/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0</v>
      </c>
      <c r="AV30" s="104">
        <f>BF30+BG30+BI30+BD30+BB30+AZ30+BK30</f>
        <v>4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COUNTIF(D30:Z30,"*BRT*")</f>
        <v>0</v>
      </c>
      <c r="AZ30" s="159">
        <f>COUNTIF(A30:AH30,"*$BTP*")</f>
        <v>0</v>
      </c>
      <c r="BA30" s="159" t="e">
        <f>AZ30*('Setting key Duty'!$I$13+'Setting key Duty'!$I$12+'Setting key Duty'!$I$11)</f>
        <v>#VALUE!</v>
      </c>
      <c r="BB30" s="159">
        <f>COUNTIF(A30:AH30,"*$L*")</f>
        <v>1</v>
      </c>
      <c r="BC30" s="159" t="e">
        <f>BB30*('Setting key Duty'!$I$13+'Setting key Duty'!$I$9)</f>
        <v>#VALUE!</v>
      </c>
      <c r="BD30" s="159">
        <f>COUNTIF(A30:AH30,"*$M*")</f>
        <v>0</v>
      </c>
      <c r="BE30" s="159">
        <f>BD30*('Setting key Duty'!$I$8+'Setting key Duty'!$I$9+'Setting key Duty'!$I$12)</f>
        <v>0</v>
      </c>
      <c r="BF30" s="159">
        <f>COUNTIF(AF30:AH30,"*$N*")</f>
        <v>0</v>
      </c>
      <c r="BG30" s="159">
        <f>COUNTIF(AF30:AH30,"*$PM*")</f>
        <v>0</v>
      </c>
      <c r="BH30" s="159">
        <f>BG30*('Setting key Duty'!$I$9)</f>
        <v>0</v>
      </c>
      <c r="BI30" s="159">
        <f>COUNTIF(A30:AH30,"*$AM*")</f>
        <v>3</v>
      </c>
      <c r="BJ30" s="159">
        <f>BI30*('Setting key Duty'!$I$12+'Setting key Duty'!$I$8)</f>
        <v>1.3125</v>
      </c>
      <c r="BK30" s="159">
        <f>COUNTIF(D30:AH30,"*$FC*")</f>
        <v>0</v>
      </c>
      <c r="BL30" s="159">
        <f>BK30*('Setting key Duty'!$J$11+'Setting key Duty'!$I$8)</f>
        <v>0</v>
      </c>
      <c r="BM30" s="159">
        <f>COUNTIF($D30:$AE30,BM$4)</f>
        <v>0</v>
      </c>
      <c r="BN30" s="159">
        <f>COUNTIF($D30:$AE30,BN$4)</f>
        <v>0</v>
      </c>
      <c r="BO30" s="159">
        <f>COUNTIF($D30:$AE30,BO$4)</f>
        <v>0</v>
      </c>
      <c r="BP30" s="160"/>
    </row>
    <row r="31" ht="19.5" customHeight="1" spans="1:68">
      <c r="A31" s="19"/>
      <c r="B31" s="14" t="s">
        <v>1129</v>
      </c>
      <c r="C31" s="169" t="s">
        <v>62</v>
      </c>
      <c r="D31" s="169"/>
      <c r="E31" s="155" t="s">
        <v>212</v>
      </c>
      <c r="F31" s="155" t="s">
        <v>212</v>
      </c>
      <c r="G31" s="155" t="s">
        <v>212</v>
      </c>
      <c r="H31" s="155" t="s">
        <v>212</v>
      </c>
      <c r="I31" s="185" t="s">
        <v>50</v>
      </c>
      <c r="J31" s="155"/>
      <c r="L31" s="155"/>
      <c r="M31" s="155" t="s">
        <v>1219</v>
      </c>
      <c r="N31" s="155" t="s">
        <v>62</v>
      </c>
      <c r="O31" s="186"/>
      <c r="Q31" s="155"/>
      <c r="R31" s="155" t="s">
        <v>1095</v>
      </c>
      <c r="S31" s="155" t="s">
        <v>1095</v>
      </c>
      <c r="T31" s="155" t="s">
        <v>1095</v>
      </c>
      <c r="U31" s="155" t="s">
        <v>1095</v>
      </c>
      <c r="V31" s="155" t="s">
        <v>1095</v>
      </c>
      <c r="W31" s="155" t="s">
        <v>42</v>
      </c>
      <c r="X31" s="155"/>
      <c r="Y31" s="171"/>
      <c r="Z31" s="155" t="s">
        <v>1220</v>
      </c>
      <c r="AA31" s="20"/>
      <c r="AB31" s="155" t="s">
        <v>1221</v>
      </c>
      <c r="AC31" s="155" t="s">
        <v>62</v>
      </c>
      <c r="AD31" s="186"/>
      <c r="AE31" s="155"/>
      <c r="AF31" s="155"/>
      <c r="AG31" s="186"/>
      <c r="AH31" s="157"/>
      <c r="AI31" s="158"/>
      <c r="AJ31" s="157"/>
      <c r="AK31" s="159"/>
      <c r="AL31" s="159"/>
      <c r="AM31" s="159"/>
      <c r="AN31" s="159"/>
      <c r="AO31" s="104"/>
      <c r="AP31" s="159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0</v>
      </c>
      <c r="AV31" s="104">
        <f>BF31+BG31+BI31+BD31+BB31+AZ31+BK31</f>
        <v>3</v>
      </c>
      <c r="AW31" s="104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COUNTIF(D31:AC31,"*BRT*")</f>
        <v>0</v>
      </c>
      <c r="AZ31" s="159">
        <f>COUNTIF(A31:AH31,"*$BTP*")</f>
        <v>0</v>
      </c>
      <c r="BA31" s="159" t="e">
        <f>AZ31*('Setting key Duty'!$I$13+'Setting key Duty'!$I$12+'Setting key Duty'!$I$11)</f>
        <v>#VALUE!</v>
      </c>
      <c r="BB31" s="159">
        <f>COUNTIF(A31:AH31,"*$L*")</f>
        <v>1</v>
      </c>
      <c r="BC31" s="159" t="e">
        <f>BB31*('Setting key Duty'!$I$13+'Setting key Duty'!$I$9)</f>
        <v>#VALUE!</v>
      </c>
      <c r="BD31" s="159">
        <f>COUNTIF(A31:AH31,"*$M*")</f>
        <v>2</v>
      </c>
      <c r="BE31" s="159">
        <f>BD31*('Setting key Duty'!$I$8+'Setting key Duty'!$I$9+'Setting key Duty'!$I$12)</f>
        <v>1.125</v>
      </c>
      <c r="BF31" s="159">
        <f>COUNTIF(AF31:AH31,"*$N*")</f>
        <v>0</v>
      </c>
      <c r="BG31" s="159">
        <f>COUNTIF(AF31:AH31,"*$PM*")</f>
        <v>0</v>
      </c>
      <c r="BH31" s="159">
        <f>BG31*('Setting key Duty'!$I$9)</f>
        <v>0</v>
      </c>
      <c r="BI31" s="159">
        <f>COUNTIF(A31:AH31,"*$AM*")</f>
        <v>0</v>
      </c>
      <c r="BJ31" s="159">
        <f>BI31*('Setting key Duty'!$I$12+'Setting key Duty'!$I$8)</f>
        <v>0</v>
      </c>
      <c r="BK31" s="159">
        <f>COUNTIF(D31:AH31,"*$FC*")</f>
        <v>0</v>
      </c>
      <c r="BL31" s="159">
        <f>BK31*('Setting key Duty'!$J$11+'Setting key Duty'!$I$8)</f>
        <v>0</v>
      </c>
      <c r="BM31" s="159">
        <f>COUNTIF($D31:$AE31,BM$4)</f>
        <v>0</v>
      </c>
      <c r="BN31" s="159">
        <f>COUNTIF($D31:$AE31,BN$4)</f>
        <v>0</v>
      </c>
      <c r="BO31" s="159">
        <f>COUNTIF($D31:$AE31,BO$4)</f>
        <v>0</v>
      </c>
      <c r="BP31" s="160"/>
    </row>
    <row r="32" ht="19.5" customHeight="1" spans="1:68">
      <c r="A32" s="19"/>
      <c r="B32" s="14"/>
      <c r="C32" s="563"/>
      <c r="D32" s="560"/>
      <c r="E32" s="185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20"/>
      <c r="T32" s="186"/>
      <c r="U32" s="186"/>
      <c r="V32" s="186"/>
      <c r="W32" s="186"/>
      <c r="X32" s="20"/>
      <c r="Y32" s="231"/>
      <c r="Z32" s="186"/>
      <c r="AA32" s="186"/>
      <c r="AB32" s="186"/>
      <c r="AC32" s="186"/>
      <c r="AD32" s="186"/>
      <c r="AE32" s="186"/>
      <c r="AF32" s="186"/>
      <c r="AG32" s="186"/>
      <c r="AH32" s="157">
        <f>COUNTIF($C32:$AG32,AH$4)</f>
        <v>0</v>
      </c>
      <c r="AI32" s="158">
        <f>COUNTIF($C32:$AG32,AI$4)</f>
        <v>0</v>
      </c>
      <c r="AJ32" s="157">
        <f>COUNTIF($C32:$AG32,AJ$4)</f>
        <v>0</v>
      </c>
      <c r="AK32" s="159">
        <f>COUNTIF($C32:$AG32,AK$4)</f>
        <v>0</v>
      </c>
      <c r="AL32" s="159">
        <f>COUNTIF($C32:$AG32,AL$4)</f>
        <v>0</v>
      </c>
      <c r="AM32" s="159">
        <f>COUNTIF($C32:$AG32,AM$4)</f>
        <v>0</v>
      </c>
      <c r="AN32" s="159">
        <f>COUNTIF($C32:$AG32,AN$4)</f>
        <v>0</v>
      </c>
      <c r="AO32" s="104"/>
      <c r="AP32" s="159">
        <f>SUMPRODUCT(--WEEKDAY(C$3:AG$3,2)&lt;6,--((C32:AG32="DM"))+(C32:AG32="CS1")+((C32:AG32="CS2"))+(C32:AG32="SB1")+(C32:AG32="AE")+(C32:AG32="EM"))</f>
        <v>0</v>
      </c>
      <c r="AQ32" s="104"/>
      <c r="AR32" s="104">
        <f>SUMPRODUCT(--WEEKDAY(C$3:AG$3,2)&gt;5,--((C32:AG32="DM"))+(C32:AG32="CS1")+((C32:AG32="CS2"))+(C32:AG32="SB1")+(C32:AG32="AE")+(C32:AG32="EM"))</f>
        <v>0</v>
      </c>
      <c r="AS32" s="104"/>
      <c r="AT32" s="104">
        <f>(AP32-AQ32)/2+(AR32-AS32)</f>
        <v>0</v>
      </c>
      <c r="AU32" s="104">
        <f>AH32+AI32+AJ32+AK32+AM32+AN32</f>
        <v>0</v>
      </c>
      <c r="AV32" s="104">
        <f>BF32+BG32+BI32+BD32+BB32+AZ32+BK32</f>
        <v>0</v>
      </c>
      <c r="AW32" s="104" t="e">
        <f>AT32+AX32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COUNTIF(C32:AC32,"*BRT*")</f>
        <v>0</v>
      </c>
      <c r="AZ32" s="159">
        <f>COUNTIF(A32:AH32,"*$BTP*")</f>
        <v>0</v>
      </c>
      <c r="BA32" s="159" t="e">
        <f>AZ32*('Setting key Duty'!$I$13+'Setting key Duty'!$I$12+'Setting key Duty'!$I$11)</f>
        <v>#VALUE!</v>
      </c>
      <c r="BB32" s="159">
        <f>COUNTIF(D32:AH32,"*$L*")</f>
        <v>0</v>
      </c>
      <c r="BC32" s="159" t="e">
        <f>BB32*('Setting key Duty'!$I$13+'Setting key Duty'!$I$9)</f>
        <v>#VALUE!</v>
      </c>
      <c r="BD32" s="159">
        <f>COUNTIF(D32:AH32,"*$M*")</f>
        <v>0</v>
      </c>
      <c r="BE32" s="159">
        <f>BD32*('Setting key Duty'!$I$8+'Setting key Duty'!$I$9+'Setting key Duty'!$I$12)</f>
        <v>0</v>
      </c>
      <c r="BF32" s="159">
        <f>COUNTIF(D32:AH32,"*$N*")</f>
        <v>0</v>
      </c>
      <c r="BG32" s="159">
        <f>COUNTIF(D32:AH32,"*$PM*")</f>
        <v>0</v>
      </c>
      <c r="BH32" s="159">
        <f>BG32*('Setting key Duty'!$I$9)</f>
        <v>0</v>
      </c>
      <c r="BI32" s="159">
        <f>COUNTIF(D32:AH32,"*$AM*")</f>
        <v>0</v>
      </c>
      <c r="BJ32" s="159">
        <f>BI32*('Setting key Duty'!$I$12+'Setting key Duty'!$I$8)</f>
        <v>0</v>
      </c>
      <c r="BK32" s="159">
        <f>COUNTIF(C32:AH32,"*$FC*")</f>
        <v>0</v>
      </c>
      <c r="BL32" s="159">
        <f>BK32*('Setting key Duty'!$J$11+'Setting key Duty'!$I$8)</f>
        <v>0</v>
      </c>
      <c r="BM32" s="159">
        <f>COUNTIF($C32:$AG32,BM$4)</f>
        <v>0</v>
      </c>
      <c r="BN32" s="159">
        <f>COUNTIF($C32:$AG32,BN$4)</f>
        <v>0</v>
      </c>
      <c r="BO32" s="159">
        <f>COUNTIF($D32:$AE32,BO$4)</f>
        <v>0</v>
      </c>
      <c r="BP32" s="160"/>
    </row>
    <row r="33" ht="19.5" customHeight="1" spans="1:68">
      <c r="A33" s="19"/>
      <c r="B33" s="189" t="s">
        <v>228</v>
      </c>
      <c r="C33" s="190"/>
      <c r="D33" s="186"/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  <c r="AA33" s="186"/>
      <c r="AB33" s="186"/>
      <c r="AC33" s="186"/>
      <c r="AD33" s="186"/>
      <c r="AE33" s="186"/>
      <c r="AF33" s="186"/>
      <c r="AG33" s="186"/>
      <c r="AH33" s="157">
        <f>COUNTIF($C33:$AG33,AH$4)</f>
        <v>0</v>
      </c>
      <c r="AI33" s="158">
        <f>COUNTIF($C33:$AG33,AI$4)</f>
        <v>0</v>
      </c>
      <c r="AJ33" s="157">
        <f>COUNTIF($C33:$AG33,AJ$4)</f>
        <v>0</v>
      </c>
      <c r="AK33" s="191">
        <f>COUNTIF($C33:$AG33,AK$4)</f>
        <v>0</v>
      </c>
      <c r="AL33" s="191">
        <f>COUNTIF($C33:$AG33,AL$4)</f>
        <v>0</v>
      </c>
      <c r="AM33" s="191">
        <f>COUNTIF($C33:$AG33,AM$4)</f>
        <v>0</v>
      </c>
      <c r="AN33" s="191">
        <f>COUNTIF($C33:$AG33,AN$4)</f>
        <v>0</v>
      </c>
      <c r="AO33" s="192"/>
      <c r="AP33" s="159">
        <f>SUMPRODUCT(--WEEKDAY(C$3:AG$3,2)&lt;6,--((C33:AG33="DM"))+(C33:AG33="CS1")+((C33:AG33="CS2"))+(C33:AG33="SB1")+(C33:AG33="AE")+(C33:AG33="EM"))</f>
        <v>0</v>
      </c>
      <c r="AQ33" s="192"/>
      <c r="AR33" s="104">
        <f>SUMPRODUCT(--WEEKDAY(C$3:AG$3,2)&gt;5,--((C33:AG33="DM"))+(C33:AG33="CS1")+((C33:AG33="CS2"))+(C33:AG33="SB1")+(C33:AG33="AE")+(C33:AG33="EM"))</f>
        <v>0</v>
      </c>
      <c r="AS33" s="192"/>
      <c r="AT33" s="192">
        <f>(AP33-AQ33)/2+(AR33-AS33)</f>
        <v>0</v>
      </c>
      <c r="AU33" s="104">
        <f>AH33+AI33+AJ33+AK33+AM33+AN33</f>
        <v>0</v>
      </c>
      <c r="AV33" s="104">
        <f>BF33+BG33+BI33+BD33+BB33+AZ33+BK33</f>
        <v>0</v>
      </c>
      <c r="AW33" s="104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COUNTIF(C33:AG33,"*BRT*")</f>
        <v>0</v>
      </c>
      <c r="AZ33" s="159">
        <f>COUNTIF(D33:AH33,"*$BTP*")</f>
        <v>0</v>
      </c>
      <c r="BA33" s="159" t="e">
        <f>AZ33*('Setting key Duty'!$I$13+'Setting key Duty'!$I$12+'Setting key Duty'!$I$11)</f>
        <v>#VALUE!</v>
      </c>
      <c r="BB33" s="159">
        <f>COUNTIF(D33:AH33,"*$L*")</f>
        <v>0</v>
      </c>
      <c r="BC33" s="159" t="e">
        <f>BB33*('Setting key Duty'!$I$13+'Setting key Duty'!$I$9)</f>
        <v>#VALUE!</v>
      </c>
      <c r="BD33" s="159">
        <f>COUNTIF(D33:AH33,"*$M*")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COUNTIF(D33:AH33,"*$PM*")</f>
        <v>0</v>
      </c>
      <c r="BH33" s="159">
        <f>BG33*('Setting key Duty'!$I$9)</f>
        <v>0</v>
      </c>
      <c r="BI33" s="159">
        <f>COUNTIF(D33:AH33,"*$AM*")</f>
        <v>0</v>
      </c>
      <c r="BJ33" s="159">
        <f>BI33*('Setting key Duty'!$I$12+'Setting key Duty'!$I$8)</f>
        <v>0</v>
      </c>
      <c r="BK33" s="159">
        <f>COUNTIF(C33:AH33,"*$FC*")</f>
        <v>0</v>
      </c>
      <c r="BL33" s="159">
        <f>BK33*('Setting key Duty'!$J$11+'Setting key Duty'!$I$8)</f>
        <v>0</v>
      </c>
      <c r="BM33" s="191">
        <f>COUNTIF($C33:$AG33,BM$4)</f>
        <v>0</v>
      </c>
      <c r="BN33" s="191">
        <f>COUNTIF($C33:$AG33,BN$4)</f>
        <v>0</v>
      </c>
      <c r="BO33" s="191">
        <f>COUNTIF($C33:$AG33,BO$4)</f>
        <v>0</v>
      </c>
      <c r="BP33" s="193"/>
    </row>
    <row r="34" ht="19.5" customHeight="1" spans="1:68">
      <c r="A34" s="19"/>
      <c r="B34" s="194"/>
      <c r="C34" s="195"/>
      <c r="D34" s="196"/>
      <c r="E34" s="196"/>
      <c r="F34" s="196"/>
      <c r="G34" s="196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7"/>
      <c r="AI34" s="198"/>
      <c r="AJ34" s="197"/>
      <c r="AK34" s="199"/>
      <c r="AL34" s="199"/>
      <c r="AM34" s="199"/>
      <c r="AN34" s="199"/>
      <c r="AO34" s="200"/>
      <c r="AP34" s="200"/>
      <c r="AQ34" s="200"/>
      <c r="AR34" s="200">
        <f>SUMPRODUCT(--WEEKDAY(C$3:AG$3,2)&gt;5,--((C34:AG34="DM"))+(C34:AG34="CS1")+((C34:AG34="CS2"))+(C34:AG34="SB1")+(C34:AG34="AE")+(C34:AG34="EM"))</f>
        <v>0</v>
      </c>
      <c r="AS34" s="200"/>
      <c r="AT34" s="200">
        <f>(AP34-AQ34)/2+(AR34-AS34)</f>
        <v>0</v>
      </c>
      <c r="AU34" s="200"/>
      <c r="AV34" s="200"/>
      <c r="AW34" s="200"/>
      <c r="AX34" s="199"/>
      <c r="AY34" s="199"/>
      <c r="AZ34" s="199"/>
      <c r="BA34" s="199"/>
      <c r="BB34" s="199"/>
      <c r="BC34" s="199"/>
      <c r="BD34" s="199"/>
      <c r="BE34" s="199"/>
      <c r="BF34" s="199"/>
      <c r="BG34" s="199"/>
      <c r="BH34" s="199"/>
      <c r="BI34" s="199"/>
      <c r="BJ34" s="199"/>
      <c r="BK34" s="199"/>
      <c r="BL34" s="199"/>
      <c r="BM34" s="199"/>
      <c r="BN34" s="199"/>
      <c r="BO34" s="199"/>
      <c r="BP34" s="201"/>
    </row>
    <row r="35" ht="19.5" customHeight="1" spans="1:68">
      <c r="A35" s="19"/>
      <c r="B35" s="202" t="s">
        <v>48</v>
      </c>
      <c r="C35" s="203" t="str">
        <f>VLOOKUP("DM",C4:C33,1,FALSE)</f>
        <v>DM</v>
      </c>
      <c r="D35" s="203" t="str">
        <f>VLOOKUP("DM",D4:D33,1,FALSE)</f>
        <v>DM</v>
      </c>
      <c r="E35" s="203" t="str">
        <f>VLOOKUP("DM",E4:E33,1,FALSE)</f>
        <v>DM</v>
      </c>
      <c r="F35" s="203" t="str">
        <f>VLOOKUP("DM",F4:F33,1,FALSE)</f>
        <v>DM</v>
      </c>
      <c r="G35" s="203" t="str">
        <f>VLOOKUP("DM",G4:G33,1,FALSE)</f>
        <v>DM</v>
      </c>
      <c r="H35" s="203" t="str">
        <f>VLOOKUP("DM",H4:H33,1,FALSE)</f>
        <v>DM</v>
      </c>
      <c r="I35" s="203" t="str">
        <f>VLOOKUP("DM",I4:I33,1,FALSE)</f>
        <v>DM</v>
      </c>
      <c r="J35" s="203" t="str">
        <f>VLOOKUP("DM",J4:J33,1,FALSE)</f>
        <v>DM</v>
      </c>
      <c r="K35" s="203" t="str">
        <f>VLOOKUP("DM",K4:K33,1,FALSE)</f>
        <v>DM</v>
      </c>
      <c r="L35" s="203" t="str">
        <f>VLOOKUP("DM",L4:L33,1,FALSE)</f>
        <v>DM</v>
      </c>
      <c r="M35" s="203" t="str">
        <f>VLOOKUP("DM",M4:M33,1,FALSE)</f>
        <v>DM</v>
      </c>
      <c r="N35" s="203" t="str">
        <f>VLOOKUP("DM",N4:N33,1,FALSE)</f>
        <v>DM</v>
      </c>
      <c r="O35" s="203" t="str">
        <f>VLOOKUP("DM",O4:O33,1,FALSE)</f>
        <v>DM</v>
      </c>
      <c r="P35" s="203" t="str">
        <f>VLOOKUP("DM",P4:P33,1,FALSE)</f>
        <v>DM</v>
      </c>
      <c r="Q35" s="203" t="str">
        <f>VLOOKUP("DM",Q4:Q33,1,FALSE)</f>
        <v>DM</v>
      </c>
      <c r="R35" s="203" t="str">
        <f>VLOOKUP("DM",R4:R33,1,FALSE)</f>
        <v>DM</v>
      </c>
      <c r="S35" s="203" t="str">
        <f>VLOOKUP("DM",S4:S33,1,FALSE)</f>
        <v>DM</v>
      </c>
      <c r="T35" s="203" t="str">
        <f>VLOOKUP("DM",T4:T33,1,FALSE)</f>
        <v>DM</v>
      </c>
      <c r="U35" s="203" t="str">
        <f>VLOOKUP("DM",U4:U33,1,FALSE)</f>
        <v>DM</v>
      </c>
      <c r="V35" s="203" t="str">
        <f>VLOOKUP("DM",V4:V33,1,FALSE)</f>
        <v>DM</v>
      </c>
      <c r="W35" s="203" t="str">
        <f>VLOOKUP("DM",W4:W33,1,FALSE)</f>
        <v>DM</v>
      </c>
      <c r="X35" s="203" t="str">
        <f>VLOOKUP("DM",X4:X33,1,FALSE)</f>
        <v>DM</v>
      </c>
      <c r="Y35" s="203" t="str">
        <f>VLOOKUP("DM",Y4:Y33,1,FALSE)</f>
        <v>DM</v>
      </c>
      <c r="Z35" s="203" t="str">
        <f>VLOOKUP("DM",Z4:Z33,1,FALSE)</f>
        <v>DM</v>
      </c>
      <c r="AA35" s="203" t="str">
        <f>VLOOKUP("DM",AA5:AA33,1,FALSE)</f>
        <v>DM</v>
      </c>
      <c r="AB35" s="203" t="str">
        <f>VLOOKUP("DM",AB4:AB33,1,FALSE)</f>
        <v>DM</v>
      </c>
      <c r="AC35" s="203" t="str">
        <f>VLOOKUP("DM",AC4:AC33,1,FALSE)</f>
        <v>DM</v>
      </c>
      <c r="AD35" s="203" t="str">
        <f>VLOOKUP("DM",AD4:AD33,1,FALSE)</f>
        <v>DM</v>
      </c>
      <c r="AE35" s="203" t="str">
        <f>VLOOKUP("DM",AE4:AE33,1,FALSE)</f>
        <v>DM</v>
      </c>
      <c r="AF35" s="203" t="str">
        <f>VLOOKUP("DM",AF4:AF33,1,FALSE)</f>
        <v>DM</v>
      </c>
      <c r="AG35" s="203" t="e">
        <f>VLOOKUP("DM",AG4:AG33,1,FALSE)</f>
        <v>#N/A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 t="e">
        <f>LTE()</f>
        <v>#NAME?</v>
      </c>
      <c r="B36" s="204" t="s">
        <v>44</v>
      </c>
      <c r="C36" s="203" t="str">
        <f>VLOOKUP("CS1",C5:C33,1,FALSE)</f>
        <v>CS1</v>
      </c>
      <c r="D36" s="203" t="str">
        <f>VLOOKUP("CS1",D5:D33,1,FALSE)</f>
        <v>CS1</v>
      </c>
      <c r="E36" s="203" t="str">
        <f>VLOOKUP("CS1",E5:E33,1,FALSE)</f>
        <v>CS1</v>
      </c>
      <c r="F36" s="203" t="str">
        <f>VLOOKUP("CS1",F5:F33,1,FALSE)</f>
        <v>CS1</v>
      </c>
      <c r="G36" s="203" t="str">
        <f>VLOOKUP("CS1",G5:G33,1,FALSE)</f>
        <v>CS1</v>
      </c>
      <c r="H36" s="203" t="str">
        <f>VLOOKUP("CS1",H6:H33,1,FALSE)</f>
        <v>CS1</v>
      </c>
      <c r="I36" s="203" t="str">
        <f>VLOOKUP("CS1",I6:I33,1,FALSE)</f>
        <v>CS1</v>
      </c>
      <c r="J36" s="203" t="str">
        <f>VLOOKUP("CS1",J4:J33,1,FALSE)</f>
        <v>CS1</v>
      </c>
      <c r="K36" s="203" t="str">
        <f>VLOOKUP("CS1",K5:K33,1,FALSE)</f>
        <v>CS1</v>
      </c>
      <c r="L36" s="203" t="str">
        <f>VLOOKUP("CS1",L5:L33,1,FALSE)</f>
        <v>CS1</v>
      </c>
      <c r="M36" s="203" t="str">
        <f>VLOOKUP("CS1",M5:M33,1,FALSE)</f>
        <v>CS1</v>
      </c>
      <c r="N36" s="203" t="str">
        <f>VLOOKUP("CS1",N5:N33,1,FALSE)</f>
        <v>CS1</v>
      </c>
      <c r="O36" s="203" t="str">
        <f>VLOOKUP("CS1",O5:O33,1,FALSE)</f>
        <v>CS1</v>
      </c>
      <c r="P36" s="203" t="str">
        <f>VLOOKUP("CS1",P9:P33,1,FALSE)</f>
        <v>CS1</v>
      </c>
      <c r="Q36" s="203" t="str">
        <f>VLOOKUP("CS1",Q5:Q33,1,FALSE)</f>
        <v>CS1</v>
      </c>
      <c r="R36" s="203" t="str">
        <f>VLOOKUP("CS1",R5:R33,1,FALSE)</f>
        <v>CS1</v>
      </c>
      <c r="S36" s="203" t="str">
        <f>VLOOKUP("CS1",S5:S33,1,FALSE)</f>
        <v>CS1</v>
      </c>
      <c r="T36" s="203" t="str">
        <f>VLOOKUP("CS1",T5:T33,1,FALSE)</f>
        <v>CS1</v>
      </c>
      <c r="U36" s="203" t="str">
        <f>VLOOKUP("CS1",U6:U33,1,FALSE)</f>
        <v>CS1</v>
      </c>
      <c r="V36" s="203" t="str">
        <f>VLOOKUP("CS1",V6:V33,1,FALSE)</f>
        <v>CS1</v>
      </c>
      <c r="W36" s="203" t="str">
        <f>VLOOKUP("CS1",W5:W33,1,FALSE)</f>
        <v>CS1</v>
      </c>
      <c r="X36" s="203" t="str">
        <f>VLOOKUP("CS1",X5:X33,1,FALSE)</f>
        <v>CS1</v>
      </c>
      <c r="Y36" s="203" t="str">
        <f>VLOOKUP("CS1",Y5:Y33,1,FALSE)</f>
        <v>CS1</v>
      </c>
      <c r="Z36" s="203" t="str">
        <f>VLOOKUP("CS1",Z5:Z33,1,FALSE)</f>
        <v>CS1</v>
      </c>
      <c r="AA36" s="203" t="str">
        <f>VLOOKUP("CS1",AA5:AA33,1,FALSE)</f>
        <v>CS1</v>
      </c>
      <c r="AB36" s="203" t="str">
        <f>VLOOKUP("CS1",AB5:AB33,1,FALSE)</f>
        <v>CS1</v>
      </c>
      <c r="AC36" s="203" t="str">
        <f>VLOOKUP("CS1",AC5:AC33,1,FALSE)</f>
        <v>CS1</v>
      </c>
      <c r="AD36" s="203" t="str">
        <f>VLOOKUP("CS1",AD6:AD33,1,FALSE)</f>
        <v>CS1</v>
      </c>
      <c r="AE36" s="203" t="str">
        <f>VLOOKUP("CS1",AE5:AE33,1,FALSE)</f>
        <v>CS1</v>
      </c>
      <c r="AF36" s="203" t="str">
        <f>VLOOKUP("CS1",AF5:AF33,1,FALSE)</f>
        <v>CS1</v>
      </c>
      <c r="AG36" s="203" t="e">
        <f>VLOOKUP("CS1",AG5:AG33,1,FALSE)</f>
        <v>#N/A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5" t="s">
        <v>45</v>
      </c>
      <c r="C37" s="203" t="str">
        <f>VLOOKUP("CS2",C6:C33,1,FALSE)</f>
        <v>CS2</v>
      </c>
      <c r="D37" s="203" t="str">
        <f>VLOOKUP("CS2",D5:D33,1,FALSE)</f>
        <v>CS2</v>
      </c>
      <c r="E37" s="203" t="str">
        <f>VLOOKUP("CS2",E5:E33,1,FALSE)</f>
        <v>CS2</v>
      </c>
      <c r="F37" s="203" t="str">
        <f>VLOOKUP("CS2",F9:F33,1,FALSE)</f>
        <v>CS2</v>
      </c>
      <c r="G37" s="203" t="str">
        <f>VLOOKUP("CS2",G5:G33,1,FALSE)</f>
        <v>CS2</v>
      </c>
      <c r="H37" s="203" t="str">
        <f>VLOOKUP("CS2",H5:H33,1,FALSE)</f>
        <v>CS2</v>
      </c>
      <c r="I37" s="203" t="str">
        <f>VLOOKUP("CS2",I6:I33,1,FALSE)</f>
        <v>CS2</v>
      </c>
      <c r="J37" s="203" t="str">
        <f>VLOOKUP("CS2",J4:J33,1,FALSE)</f>
        <v>CS2</v>
      </c>
      <c r="K37" s="203" t="str">
        <f>VLOOKUP("CS2",K7:K33,1,FALSE)</f>
        <v>CS2</v>
      </c>
      <c r="L37" s="203" t="str">
        <f>VLOOKUP("CS2",L5:L33,1,FALSE)</f>
        <v>CS2</v>
      </c>
      <c r="M37" s="203" t="str">
        <f>VLOOKUP("CS2",M5:M33,1,FALSE)</f>
        <v>CS2</v>
      </c>
      <c r="N37" s="203" t="str">
        <f>VLOOKUP("CS2",N5:N33,1,FALSE)</f>
        <v>CS2</v>
      </c>
      <c r="O37" s="203" t="str">
        <f>VLOOKUP("CS2",O8:O33,1,FALSE)</f>
        <v>CS2</v>
      </c>
      <c r="P37" s="203" t="str">
        <f>VLOOKUP("CS2",P5:P33,1,FALSE)</f>
        <v>CS2</v>
      </c>
      <c r="Q37" s="203" t="str">
        <f>VLOOKUP("CS2",Q5:Q33,1,FALSE)</f>
        <v>CS2</v>
      </c>
      <c r="R37" s="203" t="str">
        <f>VLOOKUP("CS2",R5:R33,1,FALSE)</f>
        <v>CS2</v>
      </c>
      <c r="S37" s="203" t="str">
        <f>VLOOKUP("CS2",S5:S33,1,FALSE)</f>
        <v>CS2</v>
      </c>
      <c r="T37" s="203" t="str">
        <f>VLOOKUP("CS2",T8:T33,1,FALSE)</f>
        <v>CS2</v>
      </c>
      <c r="U37" s="203" t="str">
        <f>VLOOKUP("CS2",U6:U33,1,FALSE)</f>
        <v>CS2</v>
      </c>
      <c r="V37" s="203" t="str">
        <f>VLOOKUP("CS2",V7:V33,1,FALSE)</f>
        <v>CS2</v>
      </c>
      <c r="W37" s="203" t="str">
        <f>VLOOKUP("CS2",W5:W33,1,FALSE)</f>
        <v>CS2</v>
      </c>
      <c r="X37" s="203" t="str">
        <f>VLOOKUP("CS2",X5:X33,1,FALSE)</f>
        <v>CS2</v>
      </c>
      <c r="Y37" s="203" t="str">
        <f>VLOOKUP("CS2",Y5:Y33,1,FALSE)</f>
        <v>CS2</v>
      </c>
      <c r="Z37" s="203" t="str">
        <f>VLOOKUP("CS2",Z5:Z33,1,FALSE)</f>
        <v>CS2</v>
      </c>
      <c r="AA37" s="203" t="str">
        <f>VLOOKUP("CS2",AA6:AA33,1,FALSE)</f>
        <v>CS2</v>
      </c>
      <c r="AB37" s="203" t="str">
        <f>VLOOKUP("CS2",AB5:AB33,1,FALSE)</f>
        <v>CS2</v>
      </c>
      <c r="AC37" s="203" t="str">
        <f>VLOOKUP("CS2",AC5:AC33,1,FALSE)</f>
        <v>CS2</v>
      </c>
      <c r="AD37" s="203" t="str">
        <f>VLOOKUP("CS2",AD6:AD33,1,FALSE)</f>
        <v>CS2</v>
      </c>
      <c r="AE37" s="203" t="str">
        <f>VLOOKUP("CS2",AE6:AE33,1,FALSE)</f>
        <v>CS2</v>
      </c>
      <c r="AF37" s="203" t="str">
        <f>VLOOKUP("CS2",AF5:AF33,1,FALSE)</f>
        <v>CS2</v>
      </c>
      <c r="AG37" s="203" t="e">
        <f>VLOOKUP("CS2",AG5:AG33,1,FALSE)</f>
        <v>#N/A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6" t="s">
        <v>50</v>
      </c>
      <c r="C38" s="203" t="str">
        <f>VLOOKUP("SB1",C6:C33,1,FALSE)</f>
        <v>SB1</v>
      </c>
      <c r="D38" s="203" t="str">
        <f>VLOOKUP("SB1",D5:D33,1,FALSE)</f>
        <v>SB1</v>
      </c>
      <c r="E38" s="203" t="str">
        <f>VLOOKUP("SB1",E5:E33,1,FALSE)</f>
        <v>SB1</v>
      </c>
      <c r="F38" s="203" t="str">
        <f>VLOOKUP("SB1",F9:F33,1,FALSE)</f>
        <v>SB1</v>
      </c>
      <c r="G38" s="203" t="str">
        <f>VLOOKUP("SB1",G5:G33,1,FALSE)</f>
        <v>SB1</v>
      </c>
      <c r="H38" s="203" t="str">
        <f>VLOOKUP("SB1",H6:H33,1,FALSE)</f>
        <v>SB1</v>
      </c>
      <c r="I38" s="203" t="str">
        <f>VLOOKUP("SB1",I6:I33,1,FALSE)</f>
        <v>SB1</v>
      </c>
      <c r="J38" s="203" t="e">
        <f>VLOOKUP("SB1",J4:J33,1,FALSE)</f>
        <v>#N/A</v>
      </c>
      <c r="K38" s="203" t="e">
        <f>VLOOKUP("SB1",K7:K33,1,FALSE)</f>
        <v>#N/A</v>
      </c>
      <c r="L38" s="203" t="e">
        <f>VLOOKUP("SB1",L8:L33,1,FALSE)</f>
        <v>#N/A</v>
      </c>
      <c r="M38" s="203" t="e">
        <f>VLOOKUP("SB1",M5:M33,1,FALSE)</f>
        <v>#N/A</v>
      </c>
      <c r="N38" s="203" t="e">
        <f>VLOOKUP("SB1",N5:N33,1,FALSE)</f>
        <v>#N/A</v>
      </c>
      <c r="O38" s="203" t="e">
        <f>VLOOKUP("SB1",O5:O33,1,FALSE)</f>
        <v>#N/A</v>
      </c>
      <c r="P38" s="203" t="e">
        <f>VLOOKUP("SB1",P5:P33,1,FALSE)</f>
        <v>#N/A</v>
      </c>
      <c r="Q38" s="203" t="e">
        <f>VLOOKUP("SB1",Q5:Q33,1,FALSE)</f>
        <v>#N/A</v>
      </c>
      <c r="R38" s="203" t="e">
        <f>VLOOKUP("SB1",R5:R33,1,FALSE)</f>
        <v>#N/A</v>
      </c>
      <c r="S38" s="203" t="e">
        <f>VLOOKUP("SB1",S7:S33,1,FALSE)</f>
        <v>#N/A</v>
      </c>
      <c r="T38" s="203" t="e">
        <f>VLOOKUP("SB1",T5:T33,1,FALSE)</f>
        <v>#N/A</v>
      </c>
      <c r="U38" s="203" t="e">
        <f>VLOOKUP("SB1",U6:U33,1,FALSE)</f>
        <v>#N/A</v>
      </c>
      <c r="V38" s="203" t="e">
        <f>VLOOKUP("SB1",V7:V33,1,FALSE)</f>
        <v>#N/A</v>
      </c>
      <c r="W38" s="203" t="e">
        <f>VLOOKUP("SB1",W5:W33,1,FALSE)</f>
        <v>#N/A</v>
      </c>
      <c r="X38" s="203" t="e">
        <f>VLOOKUP("SB1",X5:X33,1,FALSE)</f>
        <v>#N/A</v>
      </c>
      <c r="Y38" s="203" t="e">
        <f>VLOOKUP("SB1",Y5:Y33,1,FALSE)</f>
        <v>#N/A</v>
      </c>
      <c r="Z38" s="203" t="e">
        <f>VLOOKUP("SB1",Z5:Z33,1,FALSE)</f>
        <v>#N/A</v>
      </c>
      <c r="AA38" s="203" t="e">
        <f>VLOOKUP("SB1",AA5:AA33,1,FALSE)</f>
        <v>#N/A</v>
      </c>
      <c r="AB38" s="203" t="e">
        <f>VLOOKUP("SB1",AB5:AB33,1,FALSE)</f>
        <v>#N/A</v>
      </c>
      <c r="AC38" s="203" t="e">
        <f>VLOOKUP("SB1",AC8:AC33,1,FALSE)</f>
        <v>#N/A</v>
      </c>
      <c r="AD38" s="203" t="e">
        <f>VLOOKUP("SB1",AD6:AD33,1,FALSE)</f>
        <v>#N/A</v>
      </c>
      <c r="AE38" s="203" t="e">
        <f>VLOOKUP("SB1",AE6:AE33,1,FALSE)</f>
        <v>#N/A</v>
      </c>
      <c r="AF38" s="203" t="e">
        <f>VLOOKUP("SB1",AF5:AF33,1,FALSE)</f>
        <v>#N/A</v>
      </c>
      <c r="AG38" s="203" t="e">
        <f>VLOOKUP("SB1",AG5:AG33,1,FALSE)</f>
        <v>#N/A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  <row r="39" ht="19.5" customHeight="1" spans="1:68">
      <c r="A39" s="19"/>
      <c r="B39" s="207" t="s">
        <v>56</v>
      </c>
      <c r="C39" s="203" t="e">
        <f>VLOOKUP("SB2",C6:C33,1,FALSE)</f>
        <v>#N/A</v>
      </c>
      <c r="D39" s="203" t="e">
        <f>VLOOKUP("SB2",D5:D33,1,FALSE)</f>
        <v>#N/A</v>
      </c>
      <c r="E39" s="203" t="str">
        <f>VLOOKUP("SB2",E8:E33,1,FALSE)</f>
        <v>SB2</v>
      </c>
      <c r="F39" s="203" t="str">
        <f>VLOOKUP("SB2",F9:F33,1,FALSE)</f>
        <v>SB2</v>
      </c>
      <c r="G39" s="203" t="str">
        <f>VLOOKUP("SB2",G6:G33,1,FALSE)</f>
        <v>SB2</v>
      </c>
      <c r="H39" s="203" t="str">
        <f>VLOOKUP("SB2",H6:H33,1,FALSE)</f>
        <v>SB2</v>
      </c>
      <c r="I39" s="203" t="str">
        <f>VLOOKUP("SB2",I6:I33,1,FALSE)</f>
        <v>SB2</v>
      </c>
      <c r="J39" s="203" t="e">
        <f>VLOOKUP("SB2",J4:J33,1,FALSE)</f>
        <v>#N/A</v>
      </c>
      <c r="K39" s="203" t="e">
        <f>VLOOKUP("SB2",K7:K33,1,FALSE)</f>
        <v>#N/A</v>
      </c>
      <c r="L39" s="203" t="str">
        <f>VLOOKUP("SB2",L8:L33,1,FALSE)</f>
        <v>SB2</v>
      </c>
      <c r="M39" s="203" t="str">
        <f>VLOOKUP("SB2",M5:M33,1,FALSE)</f>
        <v>SB2</v>
      </c>
      <c r="N39" s="203" t="str">
        <f>VLOOKUP("SB2",N6:N33,1,FALSE)</f>
        <v>SB2</v>
      </c>
      <c r="O39" s="203" t="str">
        <f>VLOOKUP("SB2",O5:O33,1,FALSE)</f>
        <v>SB2</v>
      </c>
      <c r="P39" s="203" t="str">
        <f>VLOOKUP("SB2",P5:P33,1,FALSE)</f>
        <v>SB2</v>
      </c>
      <c r="Q39" s="203" t="e">
        <f>VLOOKUP("SB2",Q6:Q33,1,FALSE)</f>
        <v>#N/A</v>
      </c>
      <c r="R39" s="203" t="e">
        <f>VLOOKUP("SB2",R5:R33,1,FALSE)</f>
        <v>#N/A</v>
      </c>
      <c r="S39" s="203" t="e">
        <f>VLOOKUP("SB2",S7:S33,1,FALSE)</f>
        <v>#N/A</v>
      </c>
      <c r="T39" s="203" t="str">
        <f>VLOOKUP("SB2",T8:T33,1,FALSE)</f>
        <v>SB2</v>
      </c>
      <c r="U39" s="203" t="str">
        <f>VLOOKUP("SB2",U6:U33,1,FALSE)</f>
        <v>SB2</v>
      </c>
      <c r="V39" s="203" t="str">
        <f>VLOOKUP("SB2",V7:V33,1,FALSE)</f>
        <v>SB2</v>
      </c>
      <c r="W39" s="203" t="str">
        <f>VLOOKUP("SB2",W5:W33,1,FALSE)</f>
        <v>SB2</v>
      </c>
      <c r="X39" s="203" t="e">
        <f>VLOOKUP("SB2",X5:X33,1,FALSE)</f>
        <v>#N/A</v>
      </c>
      <c r="Y39" s="203" t="e">
        <f>VLOOKUP("SB2",Y5:Y33,1,FALSE)</f>
        <v>#N/A</v>
      </c>
      <c r="Z39" s="203" t="str">
        <f>VLOOKUP("SB2",Z5:Z33,1,FALSE)</f>
        <v>SB2</v>
      </c>
      <c r="AA39" s="203" t="str">
        <f>VLOOKUP("SB2",AA7:AA33,1,FALSE)</f>
        <v>SB2</v>
      </c>
      <c r="AB39" s="203" t="str">
        <f>VLOOKUP("SB2",AB6:AB33,1,FALSE)</f>
        <v>SB2</v>
      </c>
      <c r="AC39" s="203" t="str">
        <f>VLOOKUP("SB2",AC8:AC33,1,FALSE)</f>
        <v>SB2</v>
      </c>
      <c r="AD39" s="203" t="str">
        <f>VLOOKUP("SB2",AD6:AD33,1,FALSE)</f>
        <v>SB2</v>
      </c>
      <c r="AE39" s="203" t="e">
        <f>VLOOKUP("SB2",AE6:AE33,1,FALSE)</f>
        <v>#N/A</v>
      </c>
      <c r="AF39" s="203" t="e">
        <f>VLOOKUP("SB2",AF5:AF33,1,FALSE)</f>
        <v>#N/A</v>
      </c>
      <c r="AG39" s="203" t="e">
        <f>VLOOKUP("SB2",AG5:AG33,1,FALSE)</f>
        <v>#N/A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/>
      <c r="B40" s="208" t="s">
        <v>62</v>
      </c>
      <c r="C40" s="203" t="str">
        <f>VLOOKUP("AE",C6:C33,1,FALSE)</f>
        <v>AE</v>
      </c>
      <c r="D40" s="203" t="str">
        <f>VLOOKUP("AE",D5:D33,1,FALSE)</f>
        <v>AE</v>
      </c>
      <c r="E40" s="203" t="str">
        <f>VLOOKUP("AE",E7:E33,1,FALSE)</f>
        <v>AE</v>
      </c>
      <c r="F40" s="203" t="str">
        <f>VLOOKUP("AE",F9:F33,1,FALSE)</f>
        <v>AE</v>
      </c>
      <c r="G40" s="203" t="str">
        <f>VLOOKUP("AE",G6:G33,1,FALSE)</f>
        <v>AE</v>
      </c>
      <c r="H40" s="203" t="str">
        <f>VLOOKUP("AE",H6:H33,1,FALSE)</f>
        <v>AE</v>
      </c>
      <c r="I40" s="203" t="str">
        <f>VLOOKUP("AE",I6:I33,1,FALSE)</f>
        <v>AE</v>
      </c>
      <c r="J40" s="203" t="str">
        <f>VLOOKUP("AE",J4:J33,1,FALSE)</f>
        <v>AE</v>
      </c>
      <c r="K40" s="203" t="str">
        <f>VLOOKUP("AE",K5:K33,1,FALSE)</f>
        <v>AE</v>
      </c>
      <c r="L40" s="203" t="str">
        <f>VLOOKUP("AE",L8:L33,1,FALSE)</f>
        <v>AE</v>
      </c>
      <c r="M40" s="203" t="str">
        <f>VLOOKUP("AE",M5:M33,1,FALSE)</f>
        <v>AE</v>
      </c>
      <c r="N40" s="203" t="str">
        <f>VLOOKUP("AE",N5:N33,1,FALSE)</f>
        <v>AE</v>
      </c>
      <c r="O40" s="203" t="str">
        <f>VLOOKUP("AE",O5:O33,1,FALSE)</f>
        <v>AE</v>
      </c>
      <c r="P40" s="203" t="str">
        <f>VLOOKUP("AE",P5:P33,1,FALSE)</f>
        <v>AE</v>
      </c>
      <c r="Q40" s="203" t="str">
        <f>VLOOKUP("AE",Q6:Q33,1,FALSE)</f>
        <v>AE</v>
      </c>
      <c r="R40" s="203" t="str">
        <f>VLOOKUP("AE",R5:R33,1,FALSE)</f>
        <v>AE</v>
      </c>
      <c r="S40" s="203" t="str">
        <f>VLOOKUP("AE",S7:S33,1,FALSE)</f>
        <v>AE</v>
      </c>
      <c r="T40" s="203" t="str">
        <f>VLOOKUP("AE",T8:T33,1,FALSE)</f>
        <v>AE</v>
      </c>
      <c r="U40" s="203" t="str">
        <f>VLOOKUP("AE",U9:U33,1,FALSE)</f>
        <v>AE</v>
      </c>
      <c r="V40" s="203" t="str">
        <f>VLOOKUP("AE",V7:V33,1,FALSE)</f>
        <v>AE</v>
      </c>
      <c r="W40" s="203" t="str">
        <f>VLOOKUP("AE",W5:W33,1,FALSE)</f>
        <v>AE</v>
      </c>
      <c r="X40" s="203" t="str">
        <f>VLOOKUP("AE",X5:X33,1,FALSE)</f>
        <v>AE</v>
      </c>
      <c r="Y40" s="203" t="str">
        <f>VLOOKUP("AE",Y5:Y33,1,FALSE)</f>
        <v>AE</v>
      </c>
      <c r="Z40" s="203" t="str">
        <f>VLOOKUP("AE",Z5:Z33,1,FALSE)</f>
        <v>AE</v>
      </c>
      <c r="AA40" s="203" t="str">
        <f>VLOOKUP("AE",AA7:AA33,1,FALSE)</f>
        <v>AE</v>
      </c>
      <c r="AB40" s="203" t="str">
        <f>VLOOKUP("AE",AB6:AB33,1,FALSE)</f>
        <v>AE</v>
      </c>
      <c r="AC40" s="203" t="str">
        <f>VLOOKUP("AE",AC8:AC33,1,FALSE)</f>
        <v>AE</v>
      </c>
      <c r="AD40" s="203" t="str">
        <f>VLOOKUP("AE",AD6:AD33,1,FALSE)</f>
        <v>AE</v>
      </c>
      <c r="AE40" s="203" t="str">
        <f>VLOOKUP("AE",AE5:AE33,1,FALSE)</f>
        <v>AE</v>
      </c>
      <c r="AF40" s="203" t="str">
        <f>VLOOKUP("AE",AF5:AF33,1,FALSE)</f>
        <v>AE</v>
      </c>
      <c r="AG40" s="203" t="e">
        <f>VLOOKUP("AE",AG5:AG33,1,FALSE)</f>
        <v>#N/A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</sheetData>
  <mergeCells count="1">
    <mergeCell ref="C1:S1"/>
  </mergeCells>
  <conditionalFormatting sqref="A16">
    <cfRule type="expression" dxfId="135" priority="4">
      <formula>WEEKDAY(U$3,2)&gt;5</formula>
    </cfRule>
  </conditionalFormatting>
  <conditionalFormatting sqref="T2:X33 Z2:Z33 C3:C26 D3:D23 E3:E14 F3:F28 G3:S33 Y3:Y33 AA3:AG33 AO10 E16:E26 D25:D33 E28:E33 F30:F33 C32:C33">
    <cfRule type="expression" dxfId="135" priority="41">
      <formula>WEEKDAY(T$3,2)&gt;5</formula>
    </cfRule>
  </conditionalFormatting>
  <conditionalFormatting sqref="J4:J40 AA4:AA40 C5:C29 D5:D23 E5:E14 F5:I40 K5:Z40 AB5:AG40 AO10 A16 E16:E40 D25:D40 C31:C40">
    <cfRule type="cellIs" dxfId="136" priority="26" operator="equal">
      <formula>"B"</formula>
    </cfRule>
    <cfRule type="cellIs" dxfId="136" priority="27" operator="equal">
      <formula>"AL"</formula>
    </cfRule>
    <cfRule type="cellIs" dxfId="137" priority="28" operator="equal">
      <formula>"DM"</formula>
    </cfRule>
    <cfRule type="cellIs" dxfId="138" priority="29" operator="equal">
      <formula>"CS1"</formula>
    </cfRule>
    <cfRule type="cellIs" dxfId="139" priority="30" operator="equal">
      <formula>"CS2"</formula>
    </cfRule>
    <cfRule type="cellIs" dxfId="140" priority="31" operator="equal">
      <formula>"SB1"</formula>
    </cfRule>
    <cfRule type="cellIs" dxfId="141" priority="32" operator="equal">
      <formula>"SB2"</formula>
    </cfRule>
    <cfRule type="cellIs" dxfId="142" priority="33" operator="equal">
      <formula>"AE"</formula>
    </cfRule>
  </conditionalFormatting>
  <conditionalFormatting sqref="J4:J33 AA4:AA33 C5:C29 D5:D23 E5:E14 F5:I33 K5:Z33 AB5:AG33 AO10 A16 E16:E33 D25:D33 C31:C33">
    <cfRule type="cellIs" dxfId="136" priority="35" operator="equal">
      <formula>"DB"</formula>
    </cfRule>
    <cfRule type="containsText" dxfId="143" priority="36" operator="between" text="$AM">
      <formula>NOT(ISERROR(SEARCH("$AM",A4)))</formula>
    </cfRule>
    <cfRule type="containsText" dxfId="144" priority="37" operator="between" text="$PM">
      <formula>NOT(ISERROR(SEARCH("$PM",A4)))</formula>
    </cfRule>
    <cfRule type="containsText" dxfId="145" priority="38" operator="between" text="$L">
      <formula>NOT(ISERROR(SEARCH("$L",A4)))</formula>
    </cfRule>
    <cfRule type="containsText" dxfId="146" priority="39" operator="between" text="$BTP">
      <formula>NOT(ISERROR(SEARCH("$BTP",A4)))</formula>
    </cfRule>
    <cfRule type="containsText" dxfId="147" priority="40" operator="between" text="$M">
      <formula>NOT(ISERROR(SEARCH("$M",A4)))</formula>
    </cfRule>
    <cfRule type="containsText" dxfId="148" priority="42" operator="between" text="$N">
      <formula>NOT(ISERROR(SEARCH("$N",A4)))</formula>
    </cfRule>
    <cfRule type="containsText" dxfId="149" priority="43" operator="between" text="$FC">
      <formula>NOT(ISERROR(SEARCH("$FC",A4)))</formula>
    </cfRule>
    <cfRule type="containsText" dxfId="150" priority="44" operator="between" text="OAL">
      <formula>NOT(ISERROR(SEARCH("OAL",A4)))</formula>
    </cfRule>
    <cfRule type="containsText" dxfId="151" priority="45" operator="between" text="S+">
      <formula>NOT(ISERROR(SEARCH("S+",A4)))</formula>
    </cfRule>
    <cfRule type="containsText" dxfId="152" priority="46" operator="between" text="EX-D">
      <formula>NOT(ISERROR(SEARCH("EX-D",A4)))</formula>
    </cfRule>
  </conditionalFormatting>
  <conditionalFormatting sqref="J4:J31 C5:C29 D5:D23 E5:E14 F5:H31 I5:I30 K5:K30 L5:L31 M5:N21 O5:O30 P5:Q28 R5:R31 S5:S32 T5:X31 Y5:Y30 Z5:Z10 AA5:AA25 AB5:AB31 AD5:AD30 AE5:AE31 AF5:AG30 AC6:AC12 AO10 Z12 Z14:Z31 AC14:AC31 A16 E16:E31 M23:N31 D25:D31 AA27:AA30 P30 Q30:Q31 C31">
    <cfRule type="containsText" dxfId="153" priority="47" operator="between" text="VACC">
      <formula>NOT(ISERROR(SEARCH("VACC",A4)))</formula>
    </cfRule>
  </conditionalFormatting>
  <conditionalFormatting sqref="C5 D5:D23 E5:E8 F5:F7 G5:G8 H5:H31 I5:I22 J5:J30 K5:L24 M5:N21 O5:O14 P5:P21 Q5:S24 T5:T31 U5:U22 V5:V25 W5 X5:X14 Y5:Y21 Z5:Z10 AA5:AA25 AB5:AB14 AD5:AD30 AE5:AE8 AF5:AG5 AC6:AC12 C7:C20 W7:W25 AF7:AF8 AG8 F9:F14 E10:E14 G10:G20 AE10:AE31 AF10:AG12 AO10 Z12 Z14:Z31 AC14:AC31 AF14:AG17 E16:E22 F16:F20 O16:O20 X16:X31 AB16:AB22 AF19:AF20 AG20:AG25 C22 F22:F31 G22:G25 AF22:AF30 M23:P24 Y23:Y30 C24 E24:E25 I24:I30 U24:U31 AB24:AB31 D26:D31 K26:K30 L26:N31 O26:O30 P26:Q28 R26:S31 C27:C29 E27:E31 G27:G31 V27:W31 AA27:AA30 AG27:AG30 P30 Q30:Q31 C31">
    <cfRule type="cellIs" dxfId="136" priority="5" operator="equal">
      <formula>"B"</formula>
    </cfRule>
    <cfRule type="cellIs" dxfId="136" priority="6" operator="equal">
      <formula>"AL"</formula>
    </cfRule>
    <cfRule type="cellIs" dxfId="137" priority="7" operator="equal">
      <formula>"DM"</formula>
    </cfRule>
    <cfRule type="cellIs" dxfId="138" priority="8" operator="equal">
      <formula>"CS1"</formula>
    </cfRule>
    <cfRule type="cellIs" dxfId="139" priority="9" operator="equal">
      <formula>"CS2"</formula>
    </cfRule>
    <cfRule type="cellIs" dxfId="140" priority="10" operator="equal">
      <formula>"SB1"</formula>
    </cfRule>
    <cfRule type="cellIs" dxfId="141" priority="11" operator="equal">
      <formula>"SB2"</formula>
    </cfRule>
    <cfRule type="cellIs" dxfId="142" priority="12" operator="equal">
      <formula>"AE"</formula>
    </cfRule>
    <cfRule type="containsText" dxfId="153" priority="13" operator="between" text="VACC">
      <formula>NOT(ISERROR(SEARCH("VACC",C5)))</formula>
    </cfRule>
    <cfRule type="cellIs" dxfId="136" priority="14" operator="equal">
      <formula>"DB"</formula>
    </cfRule>
    <cfRule type="containsText" dxfId="143" priority="15" operator="between" text="$AM">
      <formula>NOT(ISERROR(SEARCH("$AM",C5)))</formula>
    </cfRule>
    <cfRule type="containsText" dxfId="144" priority="16" operator="between" text="$PM">
      <formula>NOT(ISERROR(SEARCH("$PM",C5)))</formula>
    </cfRule>
    <cfRule type="containsText" dxfId="145" priority="17" operator="between" text="$L">
      <formula>NOT(ISERROR(SEARCH("$L",C5)))</formula>
    </cfRule>
    <cfRule type="containsText" dxfId="146" priority="18" operator="between" text="$BTP">
      <formula>NOT(ISERROR(SEARCH("$BTP",C5)))</formula>
    </cfRule>
    <cfRule type="containsText" dxfId="147" priority="19" operator="between" text="$M">
      <formula>NOT(ISERROR(SEARCH("$M",C5)))</formula>
    </cfRule>
    <cfRule type="containsText" dxfId="148" priority="20" operator="between" text="$N">
      <formula>NOT(ISERROR(SEARCH("$N",C5)))</formula>
    </cfRule>
    <cfRule type="containsText" dxfId="149" priority="21" operator="between" text="$FC">
      <formula>NOT(ISERROR(SEARCH("$FC",C5)))</formula>
    </cfRule>
    <cfRule type="containsText" dxfId="150" priority="22" operator="between" text="OAL">
      <formula>NOT(ISERROR(SEARCH("OAL",C5)))</formula>
    </cfRule>
    <cfRule type="containsText" dxfId="151" priority="23" operator="between" text="S+">
      <formula>NOT(ISERROR(SEARCH("S+",C5)))</formula>
    </cfRule>
    <cfRule type="containsText" dxfId="152" priority="24" operator="between" text="EX-D">
      <formula>NOT(ISERROR(SEARCH("EX-D",C5)))</formula>
    </cfRule>
  </conditionalFormatting>
  <conditionalFormatting sqref="G5 H5:H15 I5:J6 K5:K9 N5:N8 O5:P5 R5 S5:S13 T5:T7 U5 V5:V6 W5 X5:X8 Y5:Y6 Z5 AD5:AD17 AE5:AG5 C6 D6:D9 L6 G7:G8 M7 P7 Q7:Q8 R7:R9 U7:U10 W7 Z7 AA7:AA11 AB7:AB14 AC7:AC8 AE7:AF8 C8 I8:I12 J8 Y8 AG8 O9 T9 V10:W10 Y10:Z10 E11:E13 F11:F14 G11:G12 P11:P12 Q11:R16 AC11:AC12 AE11:AE15 AF11:AF12 C12:C14 D12 J12 K12:K13 L12:M12 N12:N13 O12 T12:T16 U12:U17 V12:Z12 AG12 AA13:AA14 D14 G14:G15 J14:J15 L14:L15 P14 V14:V16 Y14:Y16 Z14 AC14:AC16 I15 N15:O16 S15:S16 W15:W16 AF15:AG16 F16 P16 X16 Z16:Z19 AA16:AB16 G17 H17:H18 I17 L17 AE17:AE20 E18:F18 J18:K18 M18 R18:R31 S18 T18:T19 Y18 AA18:AA19 AB18:AC18 I19 Q19 AD19:AD20 C20 E20:E21 F20:G20 J20:K21 M20 S20:S24 Y20 AB20:AB22 AF20:AG20 D21:D23 H21 N21 Q21 U21 Z21 AA21:AA22 AC21:AC22 I22 T22:T23 W22 AD22:AD24 G23:G25 H23 J23:K30 M23:M26 AE23:AE31 AG23:AG25 L24:L27 N24:N25 O24 P24:P26 Q24:Q28 Z24:Z27 AA24:AA25 AB24:AC31 AF24:AF30 C25 D25:D29 E25 H25:I30 T25:T27 U25:U31 W25 Y25:Y30 O26 S26:S31 X26:X27 AD26:AD30 C27:C29 E27:G30 N27:N28 V27:W31 AA27:AA30 AG27:AG30 M28 O28:P28 L29:L30 T29:T31 X29:X31 Z29:Z31 M30:M31 O30:P30 Q30:Q31 C31 N31">
    <cfRule type="expression" dxfId="135" priority="25">
      <formula>WEEKDAY(#REF!,2)&gt;5</formula>
    </cfRule>
  </conditionalFormatting>
  <conditionalFormatting sqref="BO5:BP33">
    <cfRule type="cellIs" dxfId="154" priority="34" operator="lessThan">
      <formula>1</formula>
    </cfRule>
  </conditionalFormatting>
  <conditionalFormatting sqref="F14 G24 E27 H27 F28:F29 G29:H30 J29 E30">
    <cfRule type="expression" dxfId="135" priority="2">
      <formula>WEEKDAY(G$3,2)&gt;5</formula>
    </cfRule>
  </conditionalFormatting>
  <conditionalFormatting sqref="C27:C29 C31">
    <cfRule type="expression" dxfId="135" priority="3">
      <formula>WEEKDAY(E$3,2)&gt;5</formula>
    </cfRule>
  </conditionalFormatting>
  <conditionalFormatting sqref="D28 E29">
    <cfRule type="expression" dxfId="135" priority="1">
      <formula>WEEKDAY(F$3,2)&gt;5</formula>
    </cfRule>
  </conditionalFormatting>
  <dataValidations count="2">
    <dataValidation type="list" allowBlank="1" sqref="C5:AG5 C6:D6 F6:N6 P6 S6:V6 X6:AB6 AD6:AG6 D7:E7 G7:K7 M7:AG7 G8:T8 W8:AG8 I9:M9 O9:P9 R9:Y9 AA9:AB9 AD9 AF9:AG9 C10:H10 K10:AC10 AE10:AG10 AO10 C11:J11 L11 N11 P11:T11 V11:AG11 C12:AG12 C13:N13 P13:T13 V13:Y13 AA13:AB13 AD13:AG13 F14:AG14 G15:W15 Y15 AC15:AG15 A16 C16:AD16 AF16:AG16 C17:AG17 C18:F18 H18:M18 O18 Q18:AE18 AG18 C19:J19 L19:O19 Q19:AG19 C20:E20 G20 J20:K20 M20:AD20 AF20:AG20 C21:H21 J21:N21 Q21:Z21 AB21:AE21 AG21 C22:F22 I22:M22 O22 Q22:T22 W22:Y22 AA22 C23:D23 F23:M23 O23:Z23 C24 E24:U24 W24:AG24 C25:N25 P25:S25 U25:X25 Z25:AC25 AE25:AG25 C26:F26 H26 J26 L26:M26 O26:X26 Z26:AG26 C27:M27 O27 Q27:V27 X27:AG27 C28:D28 F28:H28 J28:P28 R28:T28 V28:W28 Y28:Z28 AB28 AD28:AE28 AG28 C29:H29 J29:L29 N29 P29 R29:U29 W29:AG29 D30:M30 O30 C31:J31 L31:O31 C32:R32 T32:W32 Y32:AG32 C33:AG33 AB30:AG31 AC22:AG23 C8:E9 C14:D15 Q30:Z31" showDropDown="1">
      <formula1>'Setting key Duty'!$B$7:$B$56</formula1>
    </dataValidation>
    <dataValidation type="list" allowBlank="1" sqref="C34:AG40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42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 t="s">
        <v>941</v>
      </c>
      <c r="D2" s="132" t="s">
        <v>942</v>
      </c>
      <c r="E2" s="131"/>
      <c r="F2" s="133" t="s">
        <v>725</v>
      </c>
      <c r="G2" s="131" t="s">
        <v>1025</v>
      </c>
      <c r="H2" s="131"/>
      <c r="I2" s="131"/>
      <c r="J2" s="131"/>
      <c r="K2" s="131" t="s">
        <v>232</v>
      </c>
      <c r="M2" s="131" t="s">
        <v>723</v>
      </c>
      <c r="N2" s="131" t="s">
        <v>606</v>
      </c>
      <c r="O2" s="131"/>
      <c r="P2" s="131"/>
      <c r="Q2" s="131" t="s">
        <v>548</v>
      </c>
      <c r="R2" s="134"/>
      <c r="S2" s="134"/>
      <c r="T2" s="131"/>
      <c r="U2" s="131"/>
      <c r="V2" s="131"/>
      <c r="W2" s="131"/>
      <c r="X2" s="131"/>
      <c r="Y2" s="131"/>
      <c r="Z2" s="131"/>
      <c r="AA2" s="132" t="s">
        <v>665</v>
      </c>
      <c r="AB2" s="131"/>
      <c r="AC2" s="131"/>
      <c r="AD2" s="131"/>
      <c r="AE2" s="131"/>
      <c r="AF2" s="131"/>
      <c r="AG2" s="131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45474</v>
      </c>
      <c r="D3" s="140">
        <f>C3+1</f>
        <v>45475</v>
      </c>
      <c r="E3" s="140">
        <f>D3+1</f>
        <v>45476</v>
      </c>
      <c r="F3" s="140">
        <f>E3+1</f>
        <v>45477</v>
      </c>
      <c r="G3" s="140">
        <f>F3+1</f>
        <v>45478</v>
      </c>
      <c r="H3" s="140">
        <f>G3+1</f>
        <v>45479</v>
      </c>
      <c r="I3" s="140">
        <f>H3+1</f>
        <v>45480</v>
      </c>
      <c r="J3" s="140">
        <f>I3+1</f>
        <v>45481</v>
      </c>
      <c r="K3" s="140">
        <f>J3+1</f>
        <v>45482</v>
      </c>
      <c r="L3" s="140">
        <f>K3+1</f>
        <v>45483</v>
      </c>
      <c r="M3" s="140">
        <f>L3+1</f>
        <v>45484</v>
      </c>
      <c r="N3" s="140">
        <f>M3+1</f>
        <v>45485</v>
      </c>
      <c r="O3" s="140">
        <f>N3+1</f>
        <v>45486</v>
      </c>
      <c r="P3" s="140">
        <f>O3+1</f>
        <v>45487</v>
      </c>
      <c r="Q3" s="140">
        <f>P3+1</f>
        <v>45488</v>
      </c>
      <c r="R3" s="140">
        <f>Q3+1</f>
        <v>45489</v>
      </c>
      <c r="S3" s="140">
        <f>R3+1</f>
        <v>45490</v>
      </c>
      <c r="T3" s="140">
        <f>S3+1</f>
        <v>45491</v>
      </c>
      <c r="U3" s="140">
        <f>T3+1</f>
        <v>45492</v>
      </c>
      <c r="V3" s="140">
        <f>U3+1</f>
        <v>45493</v>
      </c>
      <c r="W3" s="140">
        <f>V3+1</f>
        <v>45494</v>
      </c>
      <c r="X3" s="140">
        <f>W3+1</f>
        <v>45495</v>
      </c>
      <c r="Y3" s="140">
        <f>X3+1</f>
        <v>45496</v>
      </c>
      <c r="Z3" s="140">
        <f>Y3+1</f>
        <v>45497</v>
      </c>
      <c r="AA3" s="140">
        <f>Z3+1</f>
        <v>45498</v>
      </c>
      <c r="AB3" s="140">
        <f>AA3+1</f>
        <v>45499</v>
      </c>
      <c r="AC3" s="140">
        <f>AB3+1</f>
        <v>45500</v>
      </c>
      <c r="AD3" s="140">
        <f>AC3+1</f>
        <v>45501</v>
      </c>
      <c r="AE3" s="140">
        <f>AD3+1</f>
        <v>45502</v>
      </c>
      <c r="AF3" s="140">
        <f>AE3+1</f>
        <v>45503</v>
      </c>
      <c r="AG3" s="140">
        <f>AF3+1</f>
        <v>45504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Mon</v>
      </c>
      <c r="D4" s="147" t="str">
        <f>TEXT(D3,"ddd")</f>
        <v>Tue</v>
      </c>
      <c r="E4" s="147" t="str">
        <f>TEXT(E3,"ddd")</f>
        <v>Wed</v>
      </c>
      <c r="F4" s="147" t="str">
        <f>TEXT(F3,"ddd")</f>
        <v>Thu</v>
      </c>
      <c r="G4" s="147" t="str">
        <f>TEXT(G3,"ddd")</f>
        <v>Fri</v>
      </c>
      <c r="H4" s="147" t="str">
        <f>TEXT(H3,"ddd")</f>
        <v>Sat</v>
      </c>
      <c r="I4" s="147" t="str">
        <f>TEXT(I3,"ddd")</f>
        <v>Sun</v>
      </c>
      <c r="J4" s="147" t="str">
        <f>TEXT(J3,"ddd")</f>
        <v>Mon</v>
      </c>
      <c r="K4" s="147" t="str">
        <f>TEXT(K3,"ddd")</f>
        <v>Tue</v>
      </c>
      <c r="L4" s="147" t="str">
        <f>TEXT(L3,"ddd")</f>
        <v>Wed</v>
      </c>
      <c r="M4" s="147" t="str">
        <f>TEXT(M3,"ddd")</f>
        <v>Thu</v>
      </c>
      <c r="N4" s="147" t="str">
        <f>TEXT(N3,"ddd")</f>
        <v>Fri</v>
      </c>
      <c r="O4" s="147" t="str">
        <f>TEXT(O3,"ddd")</f>
        <v>Sat</v>
      </c>
      <c r="P4" s="147" t="str">
        <f>TEXT(P3,"ddd")</f>
        <v>Sun</v>
      </c>
      <c r="Q4" s="147" t="str">
        <f>TEXT(Q3,"ddd")</f>
        <v>Mon</v>
      </c>
      <c r="R4" s="147" t="str">
        <f>TEXT(R3,"ddd")</f>
        <v>Tue</v>
      </c>
      <c r="S4" s="147" t="str">
        <f>TEXT(S3,"ddd")</f>
        <v>Wed</v>
      </c>
      <c r="T4" s="147" t="str">
        <f>TEXT(T3,"ddd")</f>
        <v>Thu</v>
      </c>
      <c r="U4" s="147" t="str">
        <f>TEXT(U3,"ddd")</f>
        <v>Fri</v>
      </c>
      <c r="V4" s="147" t="str">
        <f>TEXT(V3,"ddd")</f>
        <v>Sat</v>
      </c>
      <c r="W4" s="147" t="str">
        <f>TEXT(W3,"ddd")</f>
        <v>Sun</v>
      </c>
      <c r="X4" s="147" t="str">
        <f>TEXT(X3,"ddd")</f>
        <v>Mon</v>
      </c>
      <c r="Y4" s="147" t="str">
        <f>TEXT(Y3,"ddd")</f>
        <v>Tue</v>
      </c>
      <c r="Z4" s="147" t="str">
        <f>TEXT(Z3,"ddd")</f>
        <v>Wed</v>
      </c>
      <c r="AA4" s="147" t="str">
        <f>TEXT(AA3,"ddd")</f>
        <v>Thu</v>
      </c>
      <c r="AB4" s="147" t="str">
        <f>TEXT(AB3,"ddd")</f>
        <v>Fri</v>
      </c>
      <c r="AC4" s="147" t="str">
        <f>TEXT(AC3,"ddd")</f>
        <v>Sat</v>
      </c>
      <c r="AD4" s="147" t="str">
        <f>TEXT(AD3,"ddd")</f>
        <v>Sun</v>
      </c>
      <c r="AE4" s="147" t="str">
        <f>TEXT(AE3,"ddd")</f>
        <v>Mon</v>
      </c>
      <c r="AF4" s="147" t="str">
        <f>TEXT(AF3,"ddd")</f>
        <v>Tue</v>
      </c>
      <c r="AG4" s="147" t="str">
        <f>TEXT(AG3,"ddd")</f>
        <v>Wed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 t="s">
        <v>1027</v>
      </c>
      <c r="B5" s="153" t="s">
        <v>1190</v>
      </c>
      <c r="C5" s="155"/>
      <c r="E5" s="155"/>
      <c r="F5" s="155" t="s">
        <v>44</v>
      </c>
      <c r="G5" s="155"/>
      <c r="H5" s="155"/>
      <c r="I5" s="155" t="s">
        <v>48</v>
      </c>
      <c r="J5" s="154"/>
      <c r="K5" s="154" t="s">
        <v>48</v>
      </c>
      <c r="M5" s="154" t="s">
        <v>48</v>
      </c>
      <c r="N5" s="154"/>
      <c r="O5" s="155" t="s">
        <v>48</v>
      </c>
      <c r="P5" s="156"/>
      <c r="Q5" s="155"/>
      <c r="R5" s="155" t="s">
        <v>44</v>
      </c>
      <c r="S5" s="155"/>
      <c r="T5" s="155" t="s">
        <v>48</v>
      </c>
      <c r="U5" s="155"/>
      <c r="V5" s="155"/>
      <c r="W5" s="155"/>
      <c r="X5" s="154" t="s">
        <v>48</v>
      </c>
      <c r="Y5" s="154"/>
      <c r="AA5" s="154" t="s">
        <v>44</v>
      </c>
      <c r="AB5" s="154"/>
      <c r="AC5" s="155" t="s">
        <v>48</v>
      </c>
      <c r="AD5" s="155"/>
      <c r="AE5" s="155" t="s">
        <v>50</v>
      </c>
      <c r="AF5" s="155"/>
      <c r="AG5" s="155" t="s">
        <v>120</v>
      </c>
      <c r="AH5" s="157">
        <f>COUNTIF($C5:$AE5,AH$4)</f>
        <v>7</v>
      </c>
      <c r="AI5" s="158">
        <f>COUNTIF($C5:$AE5,AI$4)</f>
        <v>3</v>
      </c>
      <c r="AJ5" s="157">
        <f>COUNTIF($C5:$AE5,AJ$4)</f>
        <v>0</v>
      </c>
      <c r="AK5" s="159">
        <f>COUNTIF($C5:$AE5,AK$4)</f>
        <v>1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11</v>
      </c>
      <c r="AV5" s="104">
        <f>BF5+BG5+BI5+BD5+BB5+AZ5+BK5</f>
        <v>1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1</v>
      </c>
      <c r="BH5" s="159">
        <f>BG5*('Setting key Duty'!$I$9)</f>
        <v>0.125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161" t="s">
        <v>1192</v>
      </c>
      <c r="C6" s="155"/>
      <c r="D6" s="155" t="s">
        <v>45</v>
      </c>
      <c r="E6" s="7"/>
      <c r="F6" s="155"/>
      <c r="G6" s="155"/>
      <c r="H6" s="155" t="s">
        <v>44</v>
      </c>
      <c r="I6" s="155"/>
      <c r="K6" s="154" t="s">
        <v>120</v>
      </c>
      <c r="M6" s="154"/>
      <c r="N6" s="154"/>
      <c r="O6" s="155"/>
      <c r="P6" s="155"/>
      <c r="R6" s="155" t="s">
        <v>45</v>
      </c>
      <c r="T6" s="155" t="s">
        <v>50</v>
      </c>
      <c r="U6" s="155"/>
      <c r="V6" s="155" t="s">
        <v>48</v>
      </c>
      <c r="W6" s="155"/>
      <c r="X6" s="154"/>
      <c r="Y6" s="154" t="s">
        <v>48</v>
      </c>
      <c r="Z6" s="154"/>
      <c r="AA6" s="154" t="s">
        <v>45</v>
      </c>
      <c r="AB6" s="154"/>
      <c r="AC6" s="7"/>
      <c r="AD6" s="155" t="s">
        <v>45</v>
      </c>
      <c r="AE6" s="155"/>
      <c r="AF6" s="155" t="s">
        <v>44</v>
      </c>
      <c r="AG6" s="20"/>
      <c r="AH6" s="157">
        <f>COUNTIF($C6:$AD6,AH$4)</f>
        <v>2</v>
      </c>
      <c r="AI6" s="158">
        <f>COUNTIF($C6:$AD6,AI$4)</f>
        <v>1</v>
      </c>
      <c r="AJ6" s="157">
        <f>COUNTIF($C6:$AD6,AJ$4)</f>
        <v>4</v>
      </c>
      <c r="AK6" s="159">
        <f>COUNTIF($C6:$AD6,AK$4)</f>
        <v>1</v>
      </c>
      <c r="AL6" s="159">
        <f>COUNTIF($C6:$AD6,AL$4)</f>
        <v>0</v>
      </c>
      <c r="AM6" s="159">
        <f>COUNTIF($C6:$AD6,AM$4)</f>
        <v>0</v>
      </c>
      <c r="AN6" s="159">
        <f>COUNTIF($C6:$AD6,AN$4)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8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COUNTIF(C6:AD6,"*BRT*")</f>
        <v>1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COUNTIF($C6:$AD6,BM$4)</f>
        <v>0</v>
      </c>
      <c r="BN6" s="159">
        <f>COUNTIF($C6:$AD6,BN$4)</f>
        <v>0</v>
      </c>
      <c r="BO6" s="159">
        <f>COUNTIF($C6:$AD6,BO$4)</f>
        <v>0</v>
      </c>
      <c r="BP6" s="160"/>
    </row>
    <row r="7" ht="36" customHeight="1" spans="1:68">
      <c r="A7" s="19"/>
      <c r="B7" s="162" t="s">
        <v>1100</v>
      </c>
      <c r="C7" s="154" t="s">
        <v>44</v>
      </c>
      <c r="D7" s="155"/>
      <c r="F7" s="154" t="s">
        <v>1191</v>
      </c>
      <c r="G7" s="155"/>
      <c r="H7" s="155"/>
      <c r="I7" s="155"/>
      <c r="J7" s="164" t="s">
        <v>1222</v>
      </c>
      <c r="L7" s="154" t="s">
        <v>1036</v>
      </c>
      <c r="M7" s="154" t="s">
        <v>44</v>
      </c>
      <c r="N7" s="154"/>
      <c r="O7" s="155"/>
      <c r="P7" s="155" t="s">
        <v>50</v>
      </c>
      <c r="Q7" s="155"/>
      <c r="R7" s="155" t="s">
        <v>1223</v>
      </c>
      <c r="S7" s="155"/>
      <c r="T7" s="155" t="s">
        <v>1224</v>
      </c>
      <c r="V7" s="155"/>
      <c r="W7" s="155" t="s">
        <v>50</v>
      </c>
      <c r="X7" s="154"/>
      <c r="Y7" s="154" t="s">
        <v>120</v>
      </c>
      <c r="Z7" s="154"/>
      <c r="AB7" s="154" t="s">
        <v>1121</v>
      </c>
      <c r="AC7" s="155"/>
      <c r="AD7" s="155"/>
      <c r="AF7" s="155" t="s">
        <v>1225</v>
      </c>
      <c r="AG7" s="20"/>
      <c r="AH7" s="157">
        <f>COUNTIF($C7:$AE7,AH$4)</f>
        <v>0</v>
      </c>
      <c r="AI7" s="158">
        <f>COUNTIF($C7:$AE7,AI$4)</f>
        <v>2</v>
      </c>
      <c r="AJ7" s="157">
        <f>COUNTIF($C7:$AE7,AJ$4)</f>
        <v>0</v>
      </c>
      <c r="AK7" s="159">
        <f>COUNTIF($C7:$AE7,AK$4)</f>
        <v>2</v>
      </c>
      <c r="AL7" s="159">
        <f>COUNTIF($C7:$AE7,AL$4)</f>
        <v>0</v>
      </c>
      <c r="AM7" s="159">
        <f>COUNTIF($C7:$AE7,AM$4)</f>
        <v>0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4</v>
      </c>
      <c r="AV7" s="104" t="e">
        <f>AT7+AX7</f>
        <v>#VALUE!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1</v>
      </c>
      <c r="AZ7" s="159">
        <f>COUNTIF(A7:AH7,"*$BTP*")</f>
        <v>3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2</v>
      </c>
      <c r="BJ7" s="159">
        <f>BI7*('Setting key Duty'!$I$12+'Setting key Duty'!$I$8)</f>
        <v>0.875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3.5" spans="1:68">
      <c r="A8" s="19"/>
      <c r="B8" s="163" t="s">
        <v>668</v>
      </c>
      <c r="C8" s="154" t="s">
        <v>45</v>
      </c>
      <c r="D8" s="154"/>
      <c r="E8" s="155"/>
      <c r="F8" s="154" t="s">
        <v>48</v>
      </c>
      <c r="G8" s="155"/>
      <c r="H8" s="155"/>
      <c r="I8" s="155"/>
      <c r="J8" s="154" t="s">
        <v>48</v>
      </c>
      <c r="L8" s="154" t="s">
        <v>45</v>
      </c>
      <c r="M8" s="154"/>
      <c r="N8" s="154"/>
      <c r="O8" s="155"/>
      <c r="P8" s="155"/>
      <c r="Q8" s="154" t="s">
        <v>48</v>
      </c>
      <c r="S8" s="155" t="s">
        <v>50</v>
      </c>
      <c r="T8" s="155"/>
      <c r="U8" s="155" t="s">
        <v>1226</v>
      </c>
      <c r="V8" s="155"/>
      <c r="W8" s="155"/>
      <c r="X8" s="154" t="s">
        <v>44</v>
      </c>
      <c r="Y8" s="154"/>
      <c r="Z8" s="154" t="s">
        <v>44</v>
      </c>
      <c r="AA8" s="154"/>
      <c r="AB8" s="154"/>
      <c r="AC8" s="155"/>
      <c r="AD8" s="155" t="s">
        <v>48</v>
      </c>
      <c r="AE8" s="155"/>
      <c r="AF8" s="155" t="s">
        <v>48</v>
      </c>
      <c r="AG8" s="155" t="s">
        <v>42</v>
      </c>
      <c r="AH8" s="157">
        <f>COUNTIF($C8:$AE8,AH$4)</f>
        <v>4</v>
      </c>
      <c r="AI8" s="158">
        <f>COUNTIF($C8:$AE8,AI$4)</f>
        <v>2</v>
      </c>
      <c r="AJ8" s="157">
        <f>COUNTIF($C8:$AE8,AJ$4)</f>
        <v>2</v>
      </c>
      <c r="AK8" s="159">
        <f>COUNTIF($C8:$AE8,AK$4)</f>
        <v>1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9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27" customHeight="1" spans="1:68">
      <c r="A9" s="19"/>
      <c r="B9" s="153" t="s">
        <v>1145</v>
      </c>
      <c r="D9" s="154"/>
      <c r="E9" s="155" t="s">
        <v>48</v>
      </c>
      <c r="G9" s="172"/>
      <c r="H9" s="155" t="s">
        <v>50</v>
      </c>
      <c r="I9" s="155"/>
      <c r="K9" s="154" t="s">
        <v>1118</v>
      </c>
      <c r="L9" s="154" t="s">
        <v>48</v>
      </c>
      <c r="M9" s="154"/>
      <c r="N9" s="181"/>
      <c r="O9" s="155"/>
      <c r="Q9" s="154" t="s">
        <v>1111</v>
      </c>
      <c r="R9" s="154" t="s">
        <v>1111</v>
      </c>
      <c r="S9" s="155" t="s">
        <v>1227</v>
      </c>
      <c r="T9" s="156"/>
      <c r="U9" s="155" t="s">
        <v>59</v>
      </c>
      <c r="V9" s="155"/>
      <c r="W9" s="155" t="s">
        <v>45</v>
      </c>
      <c r="X9" s="178"/>
      <c r="Y9" s="155" t="s">
        <v>44</v>
      </c>
      <c r="Z9" s="155"/>
      <c r="AA9" s="181"/>
      <c r="AB9" s="155" t="s">
        <v>44</v>
      </c>
      <c r="AC9" s="155"/>
      <c r="AD9" s="155"/>
      <c r="AE9" s="155" t="s">
        <v>62</v>
      </c>
      <c r="AF9" s="155"/>
      <c r="AG9" s="155" t="s">
        <v>44</v>
      </c>
      <c r="AH9" s="157">
        <f>COUNTIF($C9:$AF9,AH$4)</f>
        <v>2</v>
      </c>
      <c r="AI9" s="158">
        <f>COUNTIF($C9:$AF9,AI$4)</f>
        <v>2</v>
      </c>
      <c r="AJ9" s="157">
        <f>COUNTIF($C9:$AF9,AJ$4)</f>
        <v>1</v>
      </c>
      <c r="AK9" s="159">
        <f>COUNTIF($C9:$AF9,AK$4)</f>
        <v>1</v>
      </c>
      <c r="AL9" s="159">
        <f>COUNTIF($C9:$AF9,AL$4)</f>
        <v>0</v>
      </c>
      <c r="AM9" s="159">
        <f>COUNTIF($C9:$AF9,AM$4)</f>
        <v>1</v>
      </c>
      <c r="AN9" s="159">
        <f>COUNTIF($C9:$AF9,AN$4)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7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COUNTIF(C9:AF9,"*BRT*")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COUNTIF($C9:$AF9,BM$4)</f>
        <v>0</v>
      </c>
      <c r="BN9" s="159">
        <f>COUNTIF($C9:$AF9,BN$4)</f>
        <v>0</v>
      </c>
      <c r="BO9" s="159">
        <f>COUNTIF($C9:$AF9,BO$4)</f>
        <v>0</v>
      </c>
      <c r="BP9" s="160"/>
    </row>
    <row r="10" ht="19.5" customHeight="1" spans="1:68">
      <c r="A10" s="19" t="s">
        <v>897</v>
      </c>
      <c r="B10" s="92" t="s">
        <v>1228</v>
      </c>
      <c r="C10" s="154" t="s">
        <v>56</v>
      </c>
      <c r="D10" s="154"/>
      <c r="E10" s="155" t="s">
        <v>42</v>
      </c>
      <c r="F10" s="155"/>
      <c r="G10" s="155" t="s">
        <v>56</v>
      </c>
      <c r="H10" s="155"/>
      <c r="I10" s="7"/>
      <c r="J10" s="155" t="s">
        <v>56</v>
      </c>
      <c r="K10" s="154"/>
      <c r="L10" s="155" t="s">
        <v>56</v>
      </c>
      <c r="M10" s="154"/>
      <c r="N10" s="154"/>
      <c r="O10" s="155"/>
      <c r="P10" s="155"/>
      <c r="Q10" s="155" t="s">
        <v>56</v>
      </c>
      <c r="R10" s="155" t="s">
        <v>56</v>
      </c>
      <c r="S10" s="155"/>
      <c r="T10" s="155" t="s">
        <v>56</v>
      </c>
      <c r="U10" s="155"/>
      <c r="V10" s="155"/>
      <c r="W10" s="155"/>
      <c r="X10" s="154" t="s">
        <v>56</v>
      </c>
      <c r="Y10" s="154"/>
      <c r="Z10" s="154" t="s">
        <v>56</v>
      </c>
      <c r="AA10" s="154" t="s">
        <v>56</v>
      </c>
      <c r="AB10" s="154"/>
      <c r="AC10" s="155"/>
      <c r="AD10" s="155"/>
      <c r="AE10" s="154" t="s">
        <v>56</v>
      </c>
      <c r="AF10" s="155" t="s">
        <v>56</v>
      </c>
      <c r="AG10" s="155" t="s">
        <v>56</v>
      </c>
      <c r="AH10" s="157">
        <f>COUNTIF($C10:$AE10,AH$4)</f>
        <v>0</v>
      </c>
      <c r="AI10" s="158">
        <f>COUNTIF($C10:$AE10,AI$4)</f>
        <v>0</v>
      </c>
      <c r="AJ10" s="157">
        <f>COUNTIF($C10:$AE10,AJ$4)</f>
        <v>0</v>
      </c>
      <c r="AK10" s="159">
        <f>COUNTIF($C10:$AE10,AK$4)</f>
        <v>0</v>
      </c>
      <c r="AL10" s="159">
        <f>COUNTIF($C10:$AE10,AL$4)</f>
        <v>11</v>
      </c>
      <c r="AM10" s="159">
        <f>COUNTIF($C10:$AE10,AM$4)</f>
        <v>0</v>
      </c>
      <c r="AN10" s="159">
        <f>COUNTIF($C10:$AE10,AN$4)</f>
        <v>0</v>
      </c>
      <c r="AO10" s="155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0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163" t="s">
        <v>1148</v>
      </c>
      <c r="C11" s="154"/>
      <c r="E11" s="155" t="s">
        <v>44</v>
      </c>
      <c r="F11" s="155"/>
      <c r="G11" s="169" t="s">
        <v>48</v>
      </c>
      <c r="I11" s="169"/>
      <c r="J11" s="154" t="s">
        <v>45</v>
      </c>
      <c r="L11" s="154" t="s">
        <v>44</v>
      </c>
      <c r="M11" s="154"/>
      <c r="N11" s="154"/>
      <c r="O11" s="169"/>
      <c r="P11" s="155" t="s">
        <v>45</v>
      </c>
      <c r="Q11" s="155"/>
      <c r="R11" s="155"/>
      <c r="S11" s="155" t="s">
        <v>48</v>
      </c>
      <c r="T11" s="155"/>
      <c r="U11" s="155"/>
      <c r="V11" s="155"/>
      <c r="W11" s="155"/>
      <c r="X11" s="154" t="s">
        <v>45</v>
      </c>
      <c r="Y11" s="154"/>
      <c r="Z11" s="154"/>
      <c r="AA11" s="154" t="s">
        <v>48</v>
      </c>
      <c r="AB11" s="154"/>
      <c r="AC11" s="169" t="s">
        <v>44</v>
      </c>
      <c r="AD11" s="169"/>
      <c r="AE11" s="155" t="s">
        <v>45</v>
      </c>
      <c r="AF11" s="155"/>
      <c r="AG11" s="155" t="s">
        <v>48</v>
      </c>
      <c r="AH11" s="157">
        <f>COUNTIF($C11:$AA11,AH$4)</f>
        <v>3</v>
      </c>
      <c r="AI11" s="158">
        <f>COUNTIF($C11:$AA11,AI$4)</f>
        <v>2</v>
      </c>
      <c r="AJ11" s="157">
        <f>COUNTIF($C11:$AA11,AJ$4)</f>
        <v>3</v>
      </c>
      <c r="AK11" s="159">
        <f>COUNTIF($C11:$AA11,AK$4)</f>
        <v>0</v>
      </c>
      <c r="AL11" s="159">
        <f>COUNTIF($C11:$AA11,AL$4)</f>
        <v>0</v>
      </c>
      <c r="AM11" s="159">
        <f>COUNTIF($C11:$AA11,AM$4)</f>
        <v>0</v>
      </c>
      <c r="AN11" s="159">
        <f>COUNTIF($C11:$AA11,AN$4)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8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COUNTIF(C11:AA11,"*BRT*")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COUNTIF(AH11,"*$N*")</f>
        <v>0</v>
      </c>
      <c r="BG11" s="159">
        <f>COUNTIF(AH11,"*$PM*")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COUNTIF($C11:$AA11,BM$4)</f>
        <v>0</v>
      </c>
      <c r="BN11" s="159">
        <f>COUNTIF($C11:$AA11,BN$4)</f>
        <v>0</v>
      </c>
      <c r="BO11" s="159">
        <f>COUNTIF($C11:$AA11,BO$4)</f>
        <v>0</v>
      </c>
      <c r="BP11" s="160"/>
    </row>
    <row r="12" ht="19.5" customHeight="1" spans="1:68">
      <c r="A12" s="19"/>
      <c r="B12" s="161" t="s">
        <v>805</v>
      </c>
      <c r="C12" s="155"/>
      <c r="D12" s="154" t="s">
        <v>50</v>
      </c>
      <c r="E12" s="155"/>
      <c r="F12" s="155"/>
      <c r="G12" s="155" t="s">
        <v>50</v>
      </c>
      <c r="H12" s="155"/>
      <c r="J12" s="154" t="s">
        <v>50</v>
      </c>
      <c r="L12" s="154" t="s">
        <v>1064</v>
      </c>
      <c r="N12" s="154" t="s">
        <v>44</v>
      </c>
      <c r="O12" s="7"/>
      <c r="P12" s="155"/>
      <c r="Q12" s="155" t="s">
        <v>45</v>
      </c>
      <c r="R12" s="155"/>
      <c r="S12" s="155" t="s">
        <v>62</v>
      </c>
      <c r="T12" s="155"/>
      <c r="U12" s="172"/>
      <c r="V12" s="155" t="s">
        <v>45</v>
      </c>
      <c r="W12" s="155"/>
      <c r="X12" s="154" t="s">
        <v>62</v>
      </c>
      <c r="Y12" s="154"/>
      <c r="Z12" s="154" t="s">
        <v>1229</v>
      </c>
      <c r="AA12" s="154" t="s">
        <v>42</v>
      </c>
      <c r="AB12" s="154" t="s">
        <v>50</v>
      </c>
      <c r="AC12" s="155"/>
      <c r="AD12" s="155"/>
      <c r="AE12" s="155"/>
      <c r="AG12" s="155" t="s">
        <v>62</v>
      </c>
      <c r="AH12" s="157"/>
      <c r="AI12" s="158"/>
      <c r="AJ12" s="157"/>
      <c r="AK12" s="159"/>
      <c r="AL12" s="159"/>
      <c r="AM12" s="159"/>
      <c r="AN12" s="159"/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0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COUNTIF(D12:AA12,"*BRT*")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COUNTIF(D12:AH12,"*$FC*")</f>
        <v>0</v>
      </c>
      <c r="BL12" s="159">
        <f>BK12*('Setting key Duty'!$J$11+'Setting key Duty'!$I$8)</f>
        <v>0</v>
      </c>
      <c r="BM12" s="159">
        <f>COUNTIF($D12:$AA12,BM$4)</f>
        <v>0</v>
      </c>
      <c r="BN12" s="159">
        <f>COUNTIF($D12:$AA12,BN$4)</f>
        <v>0</v>
      </c>
      <c r="BO12" s="159">
        <f>COUNTIF($D12:$AA12,BO$4)</f>
        <v>0</v>
      </c>
      <c r="BP12" s="160"/>
    </row>
    <row r="13" ht="19.5" customHeight="1" spans="1:68">
      <c r="A13" s="19"/>
      <c r="B13" s="601" t="s">
        <v>1105</v>
      </c>
      <c r="E13" s="165" t="s">
        <v>1230</v>
      </c>
      <c r="F13" s="155" t="s">
        <v>62</v>
      </c>
      <c r="G13" s="155"/>
      <c r="H13" s="155"/>
      <c r="I13" s="155"/>
      <c r="J13" s="154" t="s">
        <v>646</v>
      </c>
      <c r="K13" s="154"/>
      <c r="L13" s="178" t="s">
        <v>62</v>
      </c>
      <c r="N13" s="154" t="s">
        <v>1088</v>
      </c>
      <c r="O13" s="155"/>
      <c r="P13" s="155"/>
      <c r="Q13" s="155" t="s">
        <v>633</v>
      </c>
      <c r="R13" s="155"/>
      <c r="T13" s="155" t="s">
        <v>1231</v>
      </c>
      <c r="U13" s="155" t="s">
        <v>56</v>
      </c>
      <c r="V13" s="155"/>
      <c r="W13" s="155"/>
      <c r="X13" s="155" t="s">
        <v>1232</v>
      </c>
      <c r="Y13" s="154"/>
      <c r="Z13" s="154"/>
      <c r="AA13" s="155" t="s">
        <v>202</v>
      </c>
      <c r="AB13" s="155" t="s">
        <v>202</v>
      </c>
      <c r="AC13" s="155" t="s">
        <v>202</v>
      </c>
      <c r="AD13" s="155" t="s">
        <v>202</v>
      </c>
      <c r="AE13" s="155" t="s">
        <v>202</v>
      </c>
      <c r="AF13" s="154" t="s">
        <v>1233</v>
      </c>
      <c r="AG13" s="154" t="s">
        <v>1234</v>
      </c>
      <c r="AH13" s="157">
        <f>COUNTIF($C13:$Z13,AH$4)</f>
        <v>0</v>
      </c>
      <c r="AI13" s="158">
        <f>COUNTIF($C13:$Z13,AI$4)</f>
        <v>0</v>
      </c>
      <c r="AJ13" s="157">
        <f>COUNTIF($C13:$Z13,AJ$4)</f>
        <v>0</v>
      </c>
      <c r="AK13" s="159">
        <f>COUNTIF($C13:$Z13,AK$4)</f>
        <v>0</v>
      </c>
      <c r="AL13" s="159">
        <f>COUNTIF($C13:$Z13,AL$4)</f>
        <v>1</v>
      </c>
      <c r="AM13" s="159">
        <f>COUNTIF($C13:$Z13,AM$4)</f>
        <v>2</v>
      </c>
      <c r="AN13" s="159">
        <f>COUNTIF($C13:$Z13,AN$4)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2</v>
      </c>
      <c r="AV13" s="104">
        <f>BF13+BG13+BI13+BD13+BB13+AZ13+BK13</f>
        <v>11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COUNTIF(C13:Z13,"*BRT*")</f>
        <v>0</v>
      </c>
      <c r="AZ13" s="159">
        <f>COUNTIF(A13:AH13,"*$BTP*")</f>
        <v>1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1</v>
      </c>
      <c r="BE13" s="159">
        <f>BD13*('Setting key Duty'!$I$8+'Setting key Duty'!$I$9+'Setting key Duty'!$I$12)</f>
        <v>0.5625</v>
      </c>
      <c r="BF13" s="159">
        <f>COUNTIF(A13:AH13,"*$N*")</f>
        <v>0</v>
      </c>
      <c r="BG13" s="159">
        <f>COUNTIF(AG13:AH13,"*$PM*")</f>
        <v>1</v>
      </c>
      <c r="BH13" s="159">
        <f>BG13*('Setting key Duty'!$I$9)</f>
        <v>0.125</v>
      </c>
      <c r="BI13" s="159">
        <f>COUNTIF(A13:AH13,"*$AM*")</f>
        <v>3</v>
      </c>
      <c r="BJ13" s="159">
        <f>BI13*('Setting key Duty'!$I$12+'Setting key Duty'!$I$8)</f>
        <v>1.3125</v>
      </c>
      <c r="BK13" s="159">
        <f>COUNTIF(C13:AH13,"*$FC*")</f>
        <v>5</v>
      </c>
      <c r="BL13" s="159">
        <f>BK13*('Setting key Duty'!$J$11+'Setting key Duty'!$I$8)</f>
        <v>0.625</v>
      </c>
      <c r="BM13" s="159">
        <f>COUNTIF($C13:$Z13,BM$4)</f>
        <v>0</v>
      </c>
      <c r="BN13" s="159">
        <f>COUNTIF($C13:$Z13,BN$4)</f>
        <v>0</v>
      </c>
      <c r="BO13" s="159">
        <f>COUNTIF($C13:$Z13,BO$4)</f>
        <v>0</v>
      </c>
      <c r="BP13" s="160"/>
    </row>
    <row r="14" ht="24" customHeight="1" spans="1:68">
      <c r="A14" s="19"/>
      <c r="B14" s="173" t="s">
        <v>1106</v>
      </c>
      <c r="C14" s="154"/>
      <c r="D14" s="154" t="s">
        <v>44</v>
      </c>
      <c r="E14" s="134"/>
      <c r="F14" s="155" t="s">
        <v>1095</v>
      </c>
      <c r="G14" s="155" t="s">
        <v>1095</v>
      </c>
      <c r="H14" s="155" t="s">
        <v>1095</v>
      </c>
      <c r="I14" s="155" t="s">
        <v>1095</v>
      </c>
      <c r="J14" s="154" t="s">
        <v>1095</v>
      </c>
      <c r="K14" s="154" t="s">
        <v>1095</v>
      </c>
      <c r="L14" s="154" t="s">
        <v>1095</v>
      </c>
      <c r="M14" s="556" t="s">
        <v>45</v>
      </c>
      <c r="N14" s="154"/>
      <c r="O14" s="155" t="s">
        <v>1235</v>
      </c>
      <c r="P14" s="155" t="s">
        <v>1235</v>
      </c>
      <c r="Q14" s="155" t="s">
        <v>815</v>
      </c>
      <c r="S14" s="155" t="s">
        <v>1236</v>
      </c>
      <c r="U14" s="155"/>
      <c r="V14" s="155" t="s">
        <v>44</v>
      </c>
      <c r="W14" s="155" t="s">
        <v>1235</v>
      </c>
      <c r="X14" s="467"/>
      <c r="Y14" s="229" t="s">
        <v>680</v>
      </c>
      <c r="AA14" s="154"/>
      <c r="AB14" s="154" t="s">
        <v>511</v>
      </c>
      <c r="AC14" s="154" t="s">
        <v>511</v>
      </c>
      <c r="AD14" s="154" t="s">
        <v>511</v>
      </c>
      <c r="AE14" s="154" t="s">
        <v>511</v>
      </c>
      <c r="AF14" s="154" t="s">
        <v>511</v>
      </c>
      <c r="AG14" s="154" t="s">
        <v>1233</v>
      </c>
      <c r="AH14" s="157">
        <f>COUNTIF($C14:$AA14,AH$4)</f>
        <v>0</v>
      </c>
      <c r="AI14" s="158">
        <f>COUNTIF($C14:$AA14,AI$4)</f>
        <v>2</v>
      </c>
      <c r="AJ14" s="157">
        <f>COUNTIF($C14:$AA14,AJ$4)</f>
        <v>1</v>
      </c>
      <c r="AK14" s="159">
        <f>COUNTIF($C14:$AA14,AK$4)</f>
        <v>0</v>
      </c>
      <c r="AL14" s="159">
        <f>COUNTIF($C14:$AA14,AL$4)</f>
        <v>0</v>
      </c>
      <c r="AM14" s="159">
        <f>COUNTIF($C14:$AA14,AM$4)</f>
        <v>0</v>
      </c>
      <c r="AN14" s="159">
        <f>COUNTIF($C14:$AA14,AN$4)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3</v>
      </c>
      <c r="AV14" s="104">
        <f>BF14+BG14+BI14+BD14+BB14+AZ14+BK14</f>
        <v>8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COUNTIF(C14:AA14,"*BRT*")</f>
        <v>0</v>
      </c>
      <c r="AZ14" s="159">
        <f>COUNTIF(A14:AH14,"*$BTP*")</f>
        <v>2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1</v>
      </c>
      <c r="BE14" s="159">
        <f>BD14*('Setting key Duty'!$I$8+'Setting key Duty'!$I$9+'Setting key Duty'!$I$12)</f>
        <v>0.5625</v>
      </c>
      <c r="BF14" s="159">
        <f>COUNTIF(A14:AH14,"*$N*")</f>
        <v>0</v>
      </c>
      <c r="BG14" s="159">
        <f>COUNTIF(AH14,"*$PM*")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5</v>
      </c>
      <c r="BL14" s="159">
        <f>BK14*('Setting key Duty'!$J$11+'Setting key Duty'!$I$8)</f>
        <v>0.625</v>
      </c>
      <c r="BM14" s="159">
        <f>COUNTIF($C14:$AA14,BM$4)</f>
        <v>0</v>
      </c>
      <c r="BN14" s="159">
        <f>COUNTIF($C14:$AA14,BN$4)</f>
        <v>0</v>
      </c>
      <c r="BO14" s="159">
        <f>COUNTIF($C14:$AA14,BO$4)</f>
        <v>0</v>
      </c>
      <c r="BP14" s="160"/>
    </row>
    <row r="15" ht="19.5" customHeight="1" spans="1:68">
      <c r="A15" s="210"/>
      <c r="B15" s="94" t="s">
        <v>1155</v>
      </c>
      <c r="C15" s="154"/>
      <c r="E15" s="155"/>
      <c r="F15" s="155"/>
      <c r="G15" s="155"/>
      <c r="H15" s="154"/>
      <c r="I15" s="155"/>
      <c r="J15" s="154"/>
      <c r="K15" s="154" t="s">
        <v>1118</v>
      </c>
      <c r="L15" s="154"/>
      <c r="N15" s="154"/>
      <c r="O15" s="154"/>
      <c r="P15" s="155"/>
      <c r="Q15" s="154" t="s">
        <v>1111</v>
      </c>
      <c r="R15" s="154" t="s">
        <v>1111</v>
      </c>
      <c r="S15" s="155" t="s">
        <v>1227</v>
      </c>
      <c r="T15" s="155"/>
      <c r="U15" s="155" t="s">
        <v>59</v>
      </c>
      <c r="V15" s="155"/>
      <c r="W15" s="155" t="s">
        <v>0</v>
      </c>
      <c r="X15" s="154"/>
      <c r="Y15" s="154"/>
      <c r="Z15" s="154"/>
      <c r="AA15" s="154"/>
      <c r="AB15" s="154" t="s">
        <v>373</v>
      </c>
      <c r="AC15" s="154" t="s">
        <v>373</v>
      </c>
      <c r="AD15" s="154" t="s">
        <v>373</v>
      </c>
      <c r="AE15" s="154" t="s">
        <v>373</v>
      </c>
      <c r="AF15" s="154" t="s">
        <v>373</v>
      </c>
      <c r="AG15" s="154" t="s">
        <v>373</v>
      </c>
      <c r="AH15" s="157">
        <f>COUNTIF($C15:$AA15,AH$4)</f>
        <v>0</v>
      </c>
      <c r="AI15" s="158">
        <f>COUNTIF($C15:$AA15,AI$4)</f>
        <v>0</v>
      </c>
      <c r="AJ15" s="157">
        <f>COUNTIF($C15:$AA15,AJ$4)</f>
        <v>0</v>
      </c>
      <c r="AK15" s="159">
        <f>COUNTIF($C15:$AA15,AK$4)</f>
        <v>0</v>
      </c>
      <c r="AL15" s="159">
        <f>COUNTIF($C15:$AA15,AL$4)</f>
        <v>0</v>
      </c>
      <c r="AM15" s="159">
        <f>COUNTIF($C15:$AA15,AM$4)</f>
        <v>0</v>
      </c>
      <c r="AN15" s="159">
        <f>COUNTIF($C15:$AA15,AN$4)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0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COUNTIF(C15:AA15,"*BRT*")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COUNTIF($C15:$AA15,BM$4)</f>
        <v>0</v>
      </c>
      <c r="BN15" s="159">
        <f>COUNTIF($C15:$AA15,BN$4)</f>
        <v>0</v>
      </c>
      <c r="BO15" s="159">
        <f>COUNTIF($C15:$AA15,BO$4)</f>
        <v>0</v>
      </c>
      <c r="BP15" s="160"/>
    </row>
    <row r="16" ht="19.5" customHeight="1" spans="1:68">
      <c r="A16" s="19">
        <v>0</v>
      </c>
      <c r="B16" s="14" t="s">
        <v>1156</v>
      </c>
      <c r="C16" s="154" t="s">
        <v>530</v>
      </c>
      <c r="D16" s="154" t="s">
        <v>42</v>
      </c>
      <c r="E16" s="155" t="s">
        <v>56</v>
      </c>
      <c r="F16" s="155"/>
      <c r="I16" s="155" t="s">
        <v>50</v>
      </c>
      <c r="K16" s="154" t="s">
        <v>45</v>
      </c>
      <c r="M16" s="154" t="s">
        <v>1237</v>
      </c>
      <c r="N16" s="154" t="s">
        <v>50</v>
      </c>
      <c r="O16" s="155"/>
      <c r="P16" s="155"/>
      <c r="Q16" s="155"/>
      <c r="R16" s="155"/>
      <c r="S16" s="155"/>
      <c r="T16" s="155" t="s">
        <v>62</v>
      </c>
      <c r="U16" s="155"/>
      <c r="V16" s="155"/>
      <c r="X16" s="154"/>
      <c r="Y16" s="20"/>
      <c r="Z16" s="154"/>
      <c r="AA16" s="154"/>
      <c r="AB16" s="154"/>
      <c r="AC16" s="155"/>
      <c r="AD16" s="155"/>
      <c r="AE16" s="155"/>
      <c r="AF16" s="155"/>
      <c r="AG16" s="155"/>
      <c r="AH16" s="157">
        <f>COUNTIF($C16:$AG16,AH$4)</f>
        <v>0</v>
      </c>
      <c r="AI16" s="158">
        <f>COUNTIF($C16:$AG16,AI$4)</f>
        <v>0</v>
      </c>
      <c r="AJ16" s="157">
        <f>COUNTIF($C16:$AG16,AJ$4)</f>
        <v>1</v>
      </c>
      <c r="AK16" s="159">
        <f>COUNTIF($C16:$AG16,AK$4)</f>
        <v>2</v>
      </c>
      <c r="AL16" s="159">
        <f>COUNTIF($C16:$AG16,AL$4)</f>
        <v>1</v>
      </c>
      <c r="AM16" s="159">
        <f>COUNTIF($C16:$AG16,AM$4)</f>
        <v>1</v>
      </c>
      <c r="AN16" s="159">
        <f>COUNTIF($C16:$AG16,AN$4)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4</v>
      </c>
      <c r="AV16" s="104">
        <f>BF16+BG16+BI16+BD16+BB16+AZ16+BK16</f>
        <v>1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COUNTIF(C16:AD16,"*BRT*")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COUNTIF(AH16,"*$N*")</f>
        <v>0</v>
      </c>
      <c r="BG16" s="159">
        <f>COUNTIF(AH16,"*$PM*")</f>
        <v>0</v>
      </c>
      <c r="BH16" s="159">
        <f>BG16*('Setting key Duty'!$I$9)</f>
        <v>0</v>
      </c>
      <c r="BI16" s="159">
        <f>COUNTIF(A16:AH16,"*$AM*")</f>
        <v>1</v>
      </c>
      <c r="BJ16" s="159">
        <f>BI16*('Setting key Duty'!$I$12+'Setting key Duty'!$I$8)</f>
        <v>0.4375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COUNTIF($C16:$AD16,BM$4)</f>
        <v>0</v>
      </c>
      <c r="BN16" s="159">
        <f>COUNTIF($C16:$AD16,BN$4)</f>
        <v>0</v>
      </c>
      <c r="BO16" s="159">
        <f>COUNTIF($C16:$AD16,BO$4)</f>
        <v>0</v>
      </c>
      <c r="BP16" s="160"/>
    </row>
    <row r="17" ht="19.5" customHeight="1" spans="1:68">
      <c r="A17" s="19"/>
      <c r="B17" s="161" t="s">
        <v>1199</v>
      </c>
      <c r="C17" s="154"/>
      <c r="D17" s="154"/>
      <c r="E17" s="155"/>
      <c r="F17" s="155"/>
      <c r="G17" s="155" t="s">
        <v>44</v>
      </c>
      <c r="I17" s="155"/>
      <c r="K17" s="154" t="s">
        <v>44</v>
      </c>
      <c r="L17" s="154"/>
      <c r="M17" s="154"/>
      <c r="N17" s="154"/>
      <c r="P17" s="155" t="s">
        <v>44</v>
      </c>
      <c r="Q17" s="155"/>
      <c r="R17" s="155" t="s">
        <v>48</v>
      </c>
      <c r="S17" s="155"/>
      <c r="T17" s="155" t="s">
        <v>44</v>
      </c>
      <c r="U17" s="155"/>
      <c r="V17" s="155"/>
      <c r="W17" s="155" t="s">
        <v>44</v>
      </c>
      <c r="X17" s="154"/>
      <c r="Y17" s="155"/>
      <c r="Z17" s="155" t="s">
        <v>48</v>
      </c>
      <c r="AA17" s="154"/>
      <c r="AC17" s="155" t="s">
        <v>45</v>
      </c>
      <c r="AD17" s="155"/>
      <c r="AE17" s="155" t="s">
        <v>48</v>
      </c>
      <c r="AF17" s="7"/>
      <c r="AG17" s="155" t="s">
        <v>50</v>
      </c>
      <c r="AH17" s="157"/>
      <c r="AI17" s="157"/>
      <c r="AJ17" s="157"/>
      <c r="AK17" s="160"/>
      <c r="AL17" s="160"/>
      <c r="AM17" s="160"/>
      <c r="AN17" s="160"/>
      <c r="AO17" s="175"/>
      <c r="AP17" s="159">
        <f>SUMPRODUCT(--WEEKDAY(C$3:AG$3,2)&lt;6,--((C17:AG17="DM"))+(C17:AG17="CS1")+((C17:AG17="CS2"))+(C17:AG17="SB1")+($C$17:$AG$17="AE")+($C$17:$AG$17="EM"))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0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COUNTIF(C17:AC17,"*BRT*")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COUNTIF(AH17,"*$N*")</f>
        <v>0</v>
      </c>
      <c r="BG17" s="159">
        <f>COUNTIF(AH17,"*$PM*")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COUNTIF($C17:$AC17,BM$4)</f>
        <v>0</v>
      </c>
      <c r="BN17" s="159">
        <f>COUNTIF($C17:$AC17,BN$4)</f>
        <v>0</v>
      </c>
      <c r="BO17" s="159">
        <f>COUNTIF($C17:$AC17,BO$4)</f>
        <v>0</v>
      </c>
      <c r="BP17" s="160"/>
    </row>
    <row r="18" ht="37.5" customHeight="1" spans="1:68">
      <c r="A18" s="19"/>
      <c r="B18" s="161" t="s">
        <v>1091</v>
      </c>
      <c r="C18" s="154" t="s">
        <v>1158</v>
      </c>
      <c r="D18" s="154"/>
      <c r="E18" s="155" t="s">
        <v>45</v>
      </c>
      <c r="F18" s="155"/>
      <c r="G18" s="155"/>
      <c r="H18" s="155"/>
      <c r="I18" s="169" t="s">
        <v>44</v>
      </c>
      <c r="K18" s="181"/>
      <c r="L18" s="154" t="s">
        <v>1003</v>
      </c>
      <c r="M18" s="154"/>
      <c r="N18" s="154" t="s">
        <v>45</v>
      </c>
      <c r="O18" s="155"/>
      <c r="P18" s="155"/>
      <c r="Q18" s="154" t="s">
        <v>1238</v>
      </c>
      <c r="R18" s="155"/>
      <c r="S18" s="155" t="s">
        <v>1239</v>
      </c>
      <c r="T18" s="20"/>
      <c r="U18" s="155" t="s">
        <v>45</v>
      </c>
      <c r="V18" s="155"/>
      <c r="W18" s="155"/>
      <c r="X18" s="154"/>
      <c r="Y18" s="154" t="s">
        <v>1240</v>
      </c>
      <c r="Z18" s="154"/>
      <c r="AA18" s="154" t="s">
        <v>50</v>
      </c>
      <c r="AB18" s="154" t="s">
        <v>973</v>
      </c>
      <c r="AC18" s="154" t="s">
        <v>973</v>
      </c>
      <c r="AD18" s="155" t="s">
        <v>431</v>
      </c>
      <c r="AE18" s="155" t="s">
        <v>431</v>
      </c>
      <c r="AF18" s="155" t="s">
        <v>431</v>
      </c>
      <c r="AG18" s="155" t="s">
        <v>431</v>
      </c>
      <c r="AH18" s="157">
        <f>COUNTIF($D18:$AC18,AH$4)</f>
        <v>0</v>
      </c>
      <c r="AI18" s="158">
        <f>COUNTIF($D18:$AC18,AI$4)</f>
        <v>1</v>
      </c>
      <c r="AJ18" s="157">
        <f>COUNTIF($D18:$AC18,AJ$4)</f>
        <v>3</v>
      </c>
      <c r="AK18" s="159">
        <f>COUNTIF($D18:$AC18,AK$4)</f>
        <v>1</v>
      </c>
      <c r="AL18" s="159">
        <f>COUNTIF($D18:$AC18,AL$4)</f>
        <v>0</v>
      </c>
      <c r="AM18" s="159">
        <f>COUNTIF($D18:$AC18,AM$4)</f>
        <v>0</v>
      </c>
      <c r="AN18" s="159">
        <f>COUNTIF($D18:$AC18,AN$4)</f>
        <v>0</v>
      </c>
      <c r="AO18" s="104"/>
      <c r="AP18" s="159">
        <f>SUMPRODUCT(--WEEKDAY(C$3:AG$3,2)&lt;6,--((C18:AG18="DM"))+(C18:AG18="CS1")+((C18:AG18="CS2"))+(C18:AG18="SB1")+($C$17:$AG$17="AE")+($C$17:$AG$17="EM"))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5</v>
      </c>
      <c r="AV18" s="104">
        <f>BF18+BG18+BI18+BD18+BB18+AZ18+BK18</f>
        <v>8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1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1</v>
      </c>
      <c r="BE18" s="159">
        <f>BD18*('Setting key Duty'!$I$8+'Setting key Duty'!$I$9+'Setting key Duty'!$I$12)</f>
        <v>0.5625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2</v>
      </c>
      <c r="BJ18" s="159">
        <f>BI18*('Setting key Duty'!$I$12+'Setting key Duty'!$I$8)</f>
        <v>0.875</v>
      </c>
      <c r="BK18" s="159">
        <f>COUNTIF(C18:AH18,"*$FC*")</f>
        <v>4</v>
      </c>
      <c r="BL18" s="159">
        <f>BK18*('Setting key Duty'!$J$11+'Setting key Duty'!$I$8)</f>
        <v>0.5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0</v>
      </c>
      <c r="BP18" s="160"/>
    </row>
    <row r="19" ht="19.5" customHeight="1" spans="1:68">
      <c r="A19" s="19"/>
      <c r="B19" s="14" t="s">
        <v>1129</v>
      </c>
      <c r="C19" s="154" t="s">
        <v>1241</v>
      </c>
      <c r="D19" s="154"/>
      <c r="E19" s="155" t="s">
        <v>1242</v>
      </c>
      <c r="G19" s="155"/>
      <c r="H19" s="155"/>
      <c r="I19" s="155"/>
      <c r="J19" s="154" t="s">
        <v>62</v>
      </c>
      <c r="K19" s="467"/>
      <c r="L19" s="154" t="s">
        <v>1003</v>
      </c>
      <c r="N19" s="183" t="s">
        <v>1213</v>
      </c>
      <c r="O19" s="155"/>
      <c r="P19" s="172"/>
      <c r="Q19" s="20"/>
      <c r="R19" s="155" t="s">
        <v>1243</v>
      </c>
      <c r="S19" s="155" t="s">
        <v>42</v>
      </c>
      <c r="T19" s="20"/>
      <c r="U19" s="155" t="s">
        <v>687</v>
      </c>
      <c r="V19" s="155"/>
      <c r="W19" s="155"/>
      <c r="X19" s="155" t="s">
        <v>42</v>
      </c>
      <c r="Y19" s="154" t="s">
        <v>1244</v>
      </c>
      <c r="Z19" s="154" t="s">
        <v>1245</v>
      </c>
      <c r="AA19" s="20"/>
      <c r="AB19" s="155" t="s">
        <v>1246</v>
      </c>
      <c r="AC19" s="20"/>
      <c r="AD19" s="155" t="s">
        <v>62</v>
      </c>
      <c r="AE19" s="20"/>
      <c r="AF19" s="20"/>
      <c r="AG19" s="155" t="s">
        <v>1247</v>
      </c>
      <c r="AH19" s="157"/>
      <c r="AI19" s="158"/>
      <c r="AJ19" s="157"/>
      <c r="AK19" s="159"/>
      <c r="AL19" s="159"/>
      <c r="AM19" s="159"/>
      <c r="AN19" s="159"/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0</v>
      </c>
      <c r="AV19" s="104">
        <f>BF19+BG19+BI19+BD19+BB19+AZ19+BK19</f>
        <v>8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COUNTIF(D19:AA19,"*BRT*")</f>
        <v>0</v>
      </c>
      <c r="AZ19" s="159">
        <f>COUNTIF(A19:AH19,"*$BTP*")</f>
        <v>1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1</v>
      </c>
      <c r="BE19" s="159">
        <f>BD19*('Setting key Duty'!$I$8+'Setting key Duty'!$I$9+'Setting key Duty'!$I$12)</f>
        <v>0.5625</v>
      </c>
      <c r="BF19" s="159">
        <f>COUNTIF(AG19:AH19,"*$N*")</f>
        <v>0</v>
      </c>
      <c r="BG19" s="159">
        <f>COUNTIF(AG19:AH19,"*$PM*")</f>
        <v>0</v>
      </c>
      <c r="BH19" s="159">
        <f>BG19*('Setting key Duty'!$I$9)</f>
        <v>0</v>
      </c>
      <c r="BI19" s="159">
        <f>COUNTIF(A19:AH19,"*$AM*")</f>
        <v>6</v>
      </c>
      <c r="BJ19" s="159">
        <f>BI19*('Setting key Duty'!$I$12+'Setting key Duty'!$I$8)</f>
        <v>2.625</v>
      </c>
      <c r="BK19" s="159">
        <f>COUNTIF(D19:AH19,"*$FC*")</f>
        <v>0</v>
      </c>
      <c r="BL19" s="159">
        <f>BK19*('Setting key Duty'!$J$11+'Setting key Duty'!$I$8)</f>
        <v>0</v>
      </c>
      <c r="BM19" s="159">
        <f>COUNTIF($D19:$AA19,BM$4)</f>
        <v>0</v>
      </c>
      <c r="BN19" s="159">
        <f>COUNTIF($D19:$AA19,BN$4)</f>
        <v>0</v>
      </c>
      <c r="BO19" s="159">
        <f>COUNTIF($D19:$AA19,BO$4)</f>
        <v>0</v>
      </c>
      <c r="BP19" s="160"/>
    </row>
    <row r="20" ht="19.5" customHeight="1" spans="1:68">
      <c r="A20" s="19"/>
      <c r="B20" s="176" t="s">
        <v>1200</v>
      </c>
      <c r="C20" s="154"/>
      <c r="D20" s="154"/>
      <c r="E20" s="155"/>
      <c r="F20" s="7"/>
      <c r="G20" s="155"/>
      <c r="H20" s="155" t="s">
        <v>45</v>
      </c>
      <c r="I20" s="155"/>
      <c r="J20" s="154"/>
      <c r="K20" s="154" t="s">
        <v>1118</v>
      </c>
      <c r="L20" s="467"/>
      <c r="M20" s="154"/>
      <c r="O20" s="155"/>
      <c r="P20" s="155"/>
      <c r="Q20" s="154" t="s">
        <v>1111</v>
      </c>
      <c r="R20" s="154" t="s">
        <v>1111</v>
      </c>
      <c r="S20" s="155" t="s">
        <v>1227</v>
      </c>
      <c r="T20" s="155"/>
      <c r="U20" s="155" t="s">
        <v>59</v>
      </c>
      <c r="V20" s="155"/>
      <c r="W20" s="155"/>
      <c r="X20" s="154"/>
      <c r="Y20" s="154"/>
      <c r="Z20" s="154"/>
      <c r="AB20" s="154"/>
      <c r="AC20" s="20"/>
      <c r="AD20" s="20"/>
      <c r="AE20" s="20"/>
      <c r="AF20" s="15"/>
      <c r="AG20" s="20"/>
      <c r="AH20" s="157"/>
      <c r="AI20" s="158"/>
      <c r="AJ20" s="157"/>
      <c r="AK20" s="159"/>
      <c r="AL20" s="159"/>
      <c r="AM20" s="159"/>
      <c r="AN20" s="159"/>
      <c r="AO20" s="104"/>
      <c r="AP20" s="159">
        <f>SUMPRODUCT(--WEEKDAY(C$3:AG$3,2)&lt;6,--((C20:AG20="DM"))+(C20:AG20="CS1")+((C20:AG20="CS2"))+(C20:AG20="SB1")+($C$17:$AG$17="AE")+($C$17:$AG$17="EM"))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0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COUNTIF(C20:AC20,"*BRT*")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COUNTIF(AH20,"*$N*")</f>
        <v>0</v>
      </c>
      <c r="BG20" s="159">
        <f>COUNTIF(AH20,"*$PM*")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COUNTIF($C20:$AC20,BM$4)</f>
        <v>0</v>
      </c>
      <c r="BN20" s="159">
        <f>COUNTIF($C20:$AC20,BN$4)</f>
        <v>0</v>
      </c>
      <c r="BO20" s="159">
        <f>COUNTIF($C20:$AC20,BO$4)</f>
        <v>0</v>
      </c>
      <c r="BP20" s="160"/>
    </row>
    <row r="21" ht="19.5" customHeight="1" spans="1:68">
      <c r="A21" s="19"/>
      <c r="B21" s="96" t="s">
        <v>791</v>
      </c>
      <c r="D21" s="155" t="s">
        <v>48</v>
      </c>
      <c r="E21" s="155"/>
      <c r="F21" s="155"/>
      <c r="G21" s="155"/>
      <c r="H21" s="155" t="s">
        <v>62</v>
      </c>
      <c r="I21" s="7"/>
      <c r="J21" s="154" t="s">
        <v>1248</v>
      </c>
      <c r="K21" s="154" t="s">
        <v>1248</v>
      </c>
      <c r="L21" s="154" t="s">
        <v>1248</v>
      </c>
      <c r="M21" s="154" t="s">
        <v>1248</v>
      </c>
      <c r="N21" s="154" t="s">
        <v>1248</v>
      </c>
      <c r="O21" s="154" t="s">
        <v>1248</v>
      </c>
      <c r="P21" s="155" t="s">
        <v>48</v>
      </c>
      <c r="Q21" s="154" t="s">
        <v>1248</v>
      </c>
      <c r="R21" s="154" t="s">
        <v>1248</v>
      </c>
      <c r="S21" s="154" t="s">
        <v>1248</v>
      </c>
      <c r="T21" s="154" t="s">
        <v>1248</v>
      </c>
      <c r="U21" s="154" t="s">
        <v>1248</v>
      </c>
      <c r="V21" s="154" t="s">
        <v>1248</v>
      </c>
      <c r="W21" s="154" t="s">
        <v>1248</v>
      </c>
      <c r="X21" s="154"/>
      <c r="Y21" s="154" t="s">
        <v>45</v>
      </c>
      <c r="Z21" s="155"/>
      <c r="AA21" s="154"/>
      <c r="AB21" s="155" t="s">
        <v>45</v>
      </c>
      <c r="AC21" s="155"/>
      <c r="AD21" s="155" t="s">
        <v>50</v>
      </c>
      <c r="AE21" s="155"/>
      <c r="AF21" s="154" t="s">
        <v>1248</v>
      </c>
      <c r="AG21" s="154" t="s">
        <v>1248</v>
      </c>
      <c r="AH21" s="157">
        <f>COUNTIF($D21:$AE21,AH$4)</f>
        <v>2</v>
      </c>
      <c r="AI21" s="158">
        <f>COUNTIF($D21:$AE21,AI$4)</f>
        <v>0</v>
      </c>
      <c r="AJ21" s="157">
        <f>COUNTIF($D21:$AE21,AJ$4)</f>
        <v>2</v>
      </c>
      <c r="AK21" s="159">
        <f>COUNTIF($D21:$AE21,AK$4)</f>
        <v>1</v>
      </c>
      <c r="AL21" s="159">
        <f>COUNTIF($D21:$AE21,AL$4)</f>
        <v>0</v>
      </c>
      <c r="AM21" s="159">
        <f>COUNTIF($D21:$AE21,AM$4)</f>
        <v>1</v>
      </c>
      <c r="AN21" s="159">
        <f>COUNTIF($D21:$AE21,AN$4)</f>
        <v>0</v>
      </c>
      <c r="AO21" s="104"/>
      <c r="AP21" s="159">
        <f>SUMPRODUCT(--WEEKDAY(C$3:AG$3,2)&lt;6,--((C21:AG21="DM"))+(C21:AG21="CS1")+((C21:AG21="CS2"))+(C21:AG21="SB1")+($C$17:$AG$17="AE")+($C$17:$AG$17="EM"))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6</v>
      </c>
      <c r="AV21" s="104">
        <f>BF21+BG21+BI21+BD21+BB21+AZ21+BK21</f>
        <v>0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COUNTIF(D21:AC21,"*BRT*")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COUNTIF(AG21:AH21,"*$N*")</f>
        <v>0</v>
      </c>
      <c r="BG21" s="159">
        <f>COUNTIF(AG21:AH21,"*$PM*")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COUNTIF(D21:AH21,"*$FC*")</f>
        <v>0</v>
      </c>
      <c r="BL21" s="159">
        <f>BK21*('Setting key Duty'!$J$11+'Setting key Duty'!$I$8)</f>
        <v>0</v>
      </c>
      <c r="BM21" s="159">
        <f>COUNTIF($D21:$AE21,BM$4)</f>
        <v>0</v>
      </c>
      <c r="BN21" s="159">
        <f>COUNTIF($D21:$AE21,BN$4)</f>
        <v>0</v>
      </c>
      <c r="BO21" s="159">
        <f>COUNTIF($D21:$AE21,BO$4)</f>
        <v>0</v>
      </c>
      <c r="BP21" s="160"/>
    </row>
    <row r="22" ht="19.5" customHeight="1" spans="1:68">
      <c r="A22" s="19"/>
      <c r="B22" s="161" t="s">
        <v>1163</v>
      </c>
      <c r="C22" s="165" t="s">
        <v>1197</v>
      </c>
      <c r="D22" s="154"/>
      <c r="E22" s="155"/>
      <c r="F22" s="155" t="s">
        <v>50</v>
      </c>
      <c r="G22" s="172"/>
      <c r="H22" s="155"/>
      <c r="I22" s="155" t="s">
        <v>45</v>
      </c>
      <c r="J22" s="154"/>
      <c r="K22" s="154"/>
      <c r="L22" s="154" t="s">
        <v>1249</v>
      </c>
      <c r="M22" s="154"/>
      <c r="O22" s="155" t="s">
        <v>45</v>
      </c>
      <c r="P22" s="155"/>
      <c r="Q22" s="155"/>
      <c r="R22" s="155" t="s">
        <v>1250</v>
      </c>
      <c r="S22" s="155"/>
      <c r="T22" s="155" t="s">
        <v>730</v>
      </c>
      <c r="U22" s="155" t="s">
        <v>1048</v>
      </c>
      <c r="V22" s="155"/>
      <c r="W22" s="155" t="s">
        <v>48</v>
      </c>
      <c r="X22" s="154"/>
      <c r="Y22" s="154"/>
      <c r="AB22" s="155"/>
      <c r="AC22" s="155"/>
      <c r="AD22" s="155"/>
      <c r="AF22" s="155" t="s">
        <v>674</v>
      </c>
      <c r="AH22" s="157"/>
      <c r="AI22" s="158"/>
      <c r="AJ22" s="157"/>
      <c r="AK22" s="159"/>
      <c r="AL22" s="159"/>
      <c r="AM22" s="159"/>
      <c r="AN22" s="159"/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0</v>
      </c>
      <c r="AV22" s="104">
        <f>BF22+BG22+BI22+BD22+BB22+AZ22+BK22</f>
        <v>3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COUNTIF(D22:AC22,"*BRT*")</f>
        <v>0</v>
      </c>
      <c r="AZ22" s="159">
        <f>COUNTIF(A22:AH22,"*$BTP*")</f>
        <v>1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2</v>
      </c>
      <c r="BE22" s="159">
        <f>BD22*('Setting key Duty'!$I$8+'Setting key Duty'!$I$9+'Setting key Duty'!$I$12)</f>
        <v>1.125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COUNTIF(D22:AH22,"*$FC*")</f>
        <v>0</v>
      </c>
      <c r="BL22" s="159">
        <f>BK22*('Setting key Duty'!$J$11+'Setting key Duty'!$I$8)</f>
        <v>0</v>
      </c>
      <c r="BM22" s="159">
        <f>COUNTIF($D22:$AE22,BM$4)</f>
        <v>0</v>
      </c>
      <c r="BN22" s="159">
        <f>COUNTIF($D22:$AE22,BN$4)</f>
        <v>0</v>
      </c>
      <c r="BO22" s="159">
        <f>COUNTIF($D22:$AE22,BO$4)</f>
        <v>0</v>
      </c>
      <c r="BP22" s="160"/>
    </row>
    <row r="23" ht="19.5" customHeight="1" spans="1:68">
      <c r="A23" s="19"/>
      <c r="B23" s="669" t="s">
        <v>1206</v>
      </c>
      <c r="C23" s="7"/>
      <c r="D23" s="154" t="s">
        <v>56</v>
      </c>
      <c r="E23" s="155"/>
      <c r="F23" s="154" t="s">
        <v>45</v>
      </c>
      <c r="G23" s="181"/>
      <c r="H23" s="154" t="s">
        <v>1168</v>
      </c>
      <c r="I23" s="7"/>
      <c r="J23" s="154"/>
      <c r="K23" s="154"/>
      <c r="M23" s="154" t="s">
        <v>1168</v>
      </c>
      <c r="N23" s="181"/>
      <c r="O23" s="154" t="s">
        <v>1168</v>
      </c>
      <c r="P23" s="155"/>
      <c r="Q23" s="155"/>
      <c r="R23" s="154" t="s">
        <v>1168</v>
      </c>
      <c r="S23" s="154" t="s">
        <v>1168</v>
      </c>
      <c r="T23" s="155" t="s">
        <v>45</v>
      </c>
      <c r="U23" s="155"/>
      <c r="V23" s="154" t="s">
        <v>1168</v>
      </c>
      <c r="W23" s="154" t="s">
        <v>1168</v>
      </c>
      <c r="X23" s="155" t="s">
        <v>50</v>
      </c>
      <c r="Z23" s="154" t="s">
        <v>45</v>
      </c>
      <c r="AA23" s="154"/>
      <c r="AB23" s="154" t="s">
        <v>1168</v>
      </c>
      <c r="AC23" s="154" t="s">
        <v>1168</v>
      </c>
      <c r="AD23" s="155" t="s">
        <v>44</v>
      </c>
      <c r="AE23" s="155"/>
      <c r="AF23" s="154" t="s">
        <v>45</v>
      </c>
      <c r="AG23" s="155"/>
      <c r="AH23" s="157"/>
      <c r="AI23" s="158"/>
      <c r="AJ23" s="157"/>
      <c r="AK23" s="159"/>
      <c r="AL23" s="159"/>
      <c r="AM23" s="159"/>
      <c r="AN23" s="159"/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0</v>
      </c>
      <c r="AV23" s="104">
        <f>BF23+BG23+BI23+BD23+BB23+AZ23+BK23</f>
        <v>0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COUNTIF(D23:AC23,"*BRT*")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COUNTIF(AF23:AH23,"*$N*")</f>
        <v>0</v>
      </c>
      <c r="BG23" s="159">
        <f>COUNTIF(AF23:AH23,"*$PM*")</f>
        <v>0</v>
      </c>
      <c r="BH23" s="159">
        <f>BG23*('Setting key Duty'!$I$9)</f>
        <v>0</v>
      </c>
      <c r="BI23" s="159">
        <f>COUNTIF(A23:AH23,"*$AM*")</f>
        <v>0</v>
      </c>
      <c r="BJ23" s="159">
        <f>BI23*('Setting key Duty'!$I$12+'Setting key Duty'!$I$8)</f>
        <v>0</v>
      </c>
      <c r="BK23" s="159">
        <f>COUNTIF(D23:AH23,"*$FC*")</f>
        <v>0</v>
      </c>
      <c r="BL23" s="159">
        <f>BK23*('Setting key Duty'!$J$11+'Setting key Duty'!$I$8)</f>
        <v>0</v>
      </c>
      <c r="BM23" s="159">
        <f>COUNTIF($D23:$AE23,BM$4)</f>
        <v>0</v>
      </c>
      <c r="BN23" s="159">
        <f>COUNTIF($D23:$AE23,BN$4)</f>
        <v>0</v>
      </c>
      <c r="BO23" s="159">
        <f>COUNTIF($D23:$AE23,BO$4)</f>
        <v>0</v>
      </c>
      <c r="BP23" s="160"/>
    </row>
    <row r="24" ht="19.5" customHeight="1" spans="1:68">
      <c r="A24" s="19"/>
      <c r="B24" s="94" t="s">
        <v>1164</v>
      </c>
      <c r="C24" s="155"/>
      <c r="D24" s="154"/>
      <c r="E24" s="172"/>
      <c r="F24" s="154"/>
      <c r="G24" s="154"/>
      <c r="H24" s="155" t="s">
        <v>48</v>
      </c>
      <c r="I24" s="154"/>
      <c r="K24" s="154" t="s">
        <v>1118</v>
      </c>
      <c r="L24" s="154"/>
      <c r="M24" s="20"/>
      <c r="N24" s="181"/>
      <c r="O24" s="155"/>
      <c r="P24" s="155"/>
      <c r="Q24" s="154" t="s">
        <v>1111</v>
      </c>
      <c r="R24" s="154" t="s">
        <v>1111</v>
      </c>
      <c r="S24" s="155" t="s">
        <v>1227</v>
      </c>
      <c r="T24" s="172"/>
      <c r="U24" s="155" t="s">
        <v>59</v>
      </c>
      <c r="V24" s="155"/>
      <c r="W24" s="155"/>
      <c r="X24" s="154"/>
      <c r="Y24" s="154"/>
      <c r="Z24" s="178"/>
      <c r="AA24" s="181"/>
      <c r="AB24" s="20"/>
      <c r="AC24" s="155"/>
      <c r="AD24" s="155"/>
      <c r="AE24" s="20"/>
      <c r="AF24" s="172"/>
      <c r="AG24" s="155"/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0</v>
      </c>
      <c r="AV24" s="104">
        <f>BF24+BG24+BI24+BD24+BB24+AZ24+BK24</f>
        <v>0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COUNTIF(D24:AC24,"*BRT*")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COUNTIF(AE24:AH24,"*$N*")</f>
        <v>0</v>
      </c>
      <c r="BG24" s="159">
        <f>COUNTIF(AE24:AH24,"*$PM*")</f>
        <v>0</v>
      </c>
      <c r="BH24" s="159">
        <f>BG24*('Setting key Duty'!$I$9)</f>
        <v>0</v>
      </c>
      <c r="BI24" s="159">
        <f>COUNTIF(A24:AH24,"*$AM*")</f>
        <v>0</v>
      </c>
      <c r="BJ24" s="159">
        <f>BI24*('Setting key Duty'!$I$12+'Setting key Duty'!$I$8)</f>
        <v>0</v>
      </c>
      <c r="BK24" s="159">
        <f>COUNTIF(D24:AH24,"*$FC*")</f>
        <v>0</v>
      </c>
      <c r="BL24" s="159">
        <f>BK24*('Setting key Duty'!$J$11+'Setting key Duty'!$I$8)</f>
        <v>0</v>
      </c>
      <c r="BM24" s="159">
        <f>COUNTIF($D24:$AE24,BM$4)</f>
        <v>0</v>
      </c>
      <c r="BN24" s="159">
        <f>COUNTIF($D24:$AE24,BN$4)</f>
        <v>0</v>
      </c>
      <c r="BO24" s="159">
        <f>COUNTIF($D24:$AE24,BO$4)</f>
        <v>0</v>
      </c>
      <c r="BP24" s="160"/>
    </row>
    <row r="25" ht="19.5" customHeight="1" spans="1:68">
      <c r="A25" s="19" t="s">
        <v>47</v>
      </c>
      <c r="B25" s="173" t="s">
        <v>811</v>
      </c>
      <c r="C25" s="154" t="s">
        <v>48</v>
      </c>
      <c r="D25" s="181"/>
      <c r="E25" s="20"/>
      <c r="F25" s="154"/>
      <c r="G25" s="155"/>
      <c r="H25" s="155"/>
      <c r="I25" s="155"/>
      <c r="J25" s="154" t="s">
        <v>586</v>
      </c>
      <c r="L25" s="20"/>
      <c r="M25" s="20"/>
      <c r="N25" s="155" t="s">
        <v>48</v>
      </c>
      <c r="O25" s="155"/>
      <c r="P25" s="155"/>
      <c r="Q25" s="155" t="s">
        <v>50</v>
      </c>
      <c r="R25" s="20"/>
      <c r="S25" s="155" t="s">
        <v>44</v>
      </c>
      <c r="T25" s="20"/>
      <c r="U25" s="155" t="s">
        <v>48</v>
      </c>
      <c r="V25" s="155"/>
      <c r="W25" s="155"/>
      <c r="Y25" s="154" t="s">
        <v>50</v>
      </c>
      <c r="Z25" s="154"/>
      <c r="AA25" s="154" t="s">
        <v>1251</v>
      </c>
      <c r="AB25" s="154" t="s">
        <v>1088</v>
      </c>
      <c r="AC25" s="155" t="s">
        <v>50</v>
      </c>
      <c r="AE25" s="20"/>
      <c r="AG25" s="154" t="s">
        <v>45</v>
      </c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2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COUNTIF(D25:AC25,"*BRT*")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COUNTIF(AH25,"*$N*")</f>
        <v>0</v>
      </c>
      <c r="BG25" s="159">
        <f>COUNTIF(AH25,"*$PM*")</f>
        <v>0</v>
      </c>
      <c r="BH25" s="159">
        <f>BG25*('Setting key Duty'!$I$9)</f>
        <v>0</v>
      </c>
      <c r="BI25" s="159">
        <f>COUNTIF(A25:AH25,"*$AM*")</f>
        <v>2</v>
      </c>
      <c r="BJ25" s="159">
        <f>BI25*('Setting key Duty'!$I$12+'Setting key Duty'!$I$8)</f>
        <v>0.875</v>
      </c>
      <c r="BK25" s="159">
        <f>COUNTIF(D25:AH25,"*$FC*")</f>
        <v>0</v>
      </c>
      <c r="BL25" s="159">
        <f>BK25*('Setting key Duty'!$J$11+'Setting key Duty'!$I$8)</f>
        <v>0</v>
      </c>
      <c r="BM25" s="159">
        <f>COUNTIF($D25:$AC25,BM$4)</f>
        <v>0</v>
      </c>
      <c r="BN25" s="159">
        <f>COUNTIF($D25:$AC25,BN$4)</f>
        <v>0</v>
      </c>
      <c r="BO25" s="159">
        <f>COUNTIF($D25:$AC25,BO$4)</f>
        <v>0</v>
      </c>
      <c r="BP25" s="160"/>
    </row>
    <row r="26" ht="19.5" customHeight="1" spans="1:68">
      <c r="A26" s="19"/>
      <c r="B26" s="163" t="s">
        <v>1097</v>
      </c>
      <c r="C26" s="183"/>
      <c r="D26" s="154"/>
      <c r="E26" s="155" t="s">
        <v>50</v>
      </c>
      <c r="F26" s="154"/>
      <c r="G26" s="154"/>
      <c r="H26" s="154"/>
      <c r="I26" s="154"/>
      <c r="J26" s="154" t="s">
        <v>44</v>
      </c>
      <c r="K26" s="154"/>
      <c r="L26" s="178" t="s">
        <v>50</v>
      </c>
      <c r="M26" s="20"/>
      <c r="N26" s="154"/>
      <c r="O26" s="7"/>
      <c r="P26" s="154"/>
      <c r="Q26" s="155" t="s">
        <v>44</v>
      </c>
      <c r="R26" s="155"/>
      <c r="S26" s="155" t="s">
        <v>45</v>
      </c>
      <c r="T26" s="20"/>
      <c r="U26" s="155" t="s">
        <v>1226</v>
      </c>
      <c r="V26" s="155"/>
      <c r="W26" s="155"/>
      <c r="X26" s="154"/>
      <c r="Y26" s="154"/>
      <c r="Z26" s="154" t="s">
        <v>50</v>
      </c>
      <c r="AA26" s="154"/>
      <c r="AB26" s="154" t="s">
        <v>48</v>
      </c>
      <c r="AC26" s="155"/>
      <c r="AD26" s="155"/>
      <c r="AE26" s="155" t="s">
        <v>44</v>
      </c>
      <c r="AF26" s="20"/>
      <c r="AG26" s="155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0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COUNTIF(D26:AC26,"*BRT*")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COUNTIF(AF26:AH26,"*$N*")</f>
        <v>0</v>
      </c>
      <c r="BG26" s="159">
        <f>COUNTIF(AF26:AH26,"*$PM*")</f>
        <v>0</v>
      </c>
      <c r="BH26" s="159">
        <f>BG26*('Setting key Duty'!$I$9)</f>
        <v>0</v>
      </c>
      <c r="BI26" s="159">
        <f>COUNTIF(A26:AH26,"*$AM*")</f>
        <v>0</v>
      </c>
      <c r="BJ26" s="159">
        <f>BI26*('Setting key Duty'!$I$12+'Setting key Duty'!$I$8)</f>
        <v>0</v>
      </c>
      <c r="BK26" s="159">
        <f>COUNTIF(D26:AH26,"*$FC*")</f>
        <v>0</v>
      </c>
      <c r="BL26" s="159">
        <f>BK26*('Setting key Duty'!$J$11+'Setting key Duty'!$I$8)</f>
        <v>0</v>
      </c>
      <c r="BM26" s="159">
        <f>COUNTIF($D26:$AE26,BM$4)</f>
        <v>0</v>
      </c>
      <c r="BN26" s="159">
        <f>COUNTIF($D26:$AE26,BN$4)</f>
        <v>0</v>
      </c>
      <c r="BO26" s="159">
        <f>COUNTIF($D26:$AE26,BO$4)</f>
        <v>0</v>
      </c>
      <c r="BP26" s="160"/>
    </row>
    <row r="27" ht="19.5" customHeight="1" spans="1:68">
      <c r="A27" s="19"/>
      <c r="B27" s="173" t="s">
        <v>1084</v>
      </c>
      <c r="C27" s="155"/>
      <c r="D27" s="154"/>
      <c r="E27" s="155" t="s">
        <v>1202</v>
      </c>
      <c r="F27" s="155"/>
      <c r="G27" s="155" t="s">
        <v>45</v>
      </c>
      <c r="H27" s="155"/>
      <c r="I27" s="155"/>
      <c r="K27" s="154" t="s">
        <v>678</v>
      </c>
      <c r="M27" s="154" t="s">
        <v>1252</v>
      </c>
      <c r="N27" s="154" t="s">
        <v>1085</v>
      </c>
      <c r="O27" s="155" t="s">
        <v>44</v>
      </c>
      <c r="Q27" s="183" t="s">
        <v>1253</v>
      </c>
      <c r="R27" s="20"/>
      <c r="S27" s="155" t="s">
        <v>1195</v>
      </c>
      <c r="T27" s="20"/>
      <c r="U27" s="155" t="s">
        <v>1087</v>
      </c>
      <c r="V27" s="155"/>
      <c r="W27" s="155" t="s">
        <v>62</v>
      </c>
      <c r="Y27" s="154" t="s">
        <v>1254</v>
      </c>
      <c r="AA27" s="20"/>
      <c r="AB27" s="154" t="s">
        <v>434</v>
      </c>
      <c r="AC27" s="154" t="s">
        <v>434</v>
      </c>
      <c r="AD27" s="154" t="s">
        <v>434</v>
      </c>
      <c r="AE27" s="154" t="s">
        <v>434</v>
      </c>
      <c r="AF27" s="154" t="s">
        <v>434</v>
      </c>
      <c r="AG27" s="154" t="s">
        <v>1233</v>
      </c>
      <c r="AH27" s="157">
        <f>COUNTIF($C27:$AA27,AH$4)</f>
        <v>0</v>
      </c>
      <c r="AI27" s="158">
        <f>COUNTIF($C27:$AA27,AI$4)</f>
        <v>1</v>
      </c>
      <c r="AJ27" s="157">
        <f>COUNTIF($C27:$AA27,AJ$4)</f>
        <v>1</v>
      </c>
      <c r="AK27" s="159">
        <f>COUNTIF($C27:$AA27,AK$4)</f>
        <v>0</v>
      </c>
      <c r="AL27" s="159">
        <f>COUNTIF($C27:$AA27,AL$4)</f>
        <v>0</v>
      </c>
      <c r="AM27" s="159">
        <f>COUNTIF($C27:$AA27,AM$4)</f>
        <v>1</v>
      </c>
      <c r="AN27" s="159">
        <f>COUNTIF($C27:$AA27,AN$4)</f>
        <v>0</v>
      </c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3</v>
      </c>
      <c r="AV27" s="104">
        <f>BF27+BG27+BI27+BD27+BB27+AZ27+BK27</f>
        <v>9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COUNTIF(C27:AA27,"*BRT*")</f>
        <v>0</v>
      </c>
      <c r="AZ27" s="159">
        <f>COUNTIF(A27:AH27,"*$BTP*")</f>
        <v>1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1</v>
      </c>
      <c r="BE27" s="159">
        <f>BD27*('Setting key Duty'!$I$8+'Setting key Duty'!$I$9+'Setting key Duty'!$I$12)</f>
        <v>0.5625</v>
      </c>
      <c r="BF27" s="159">
        <f>COUNTIF(A27:AH27,"*$N*")</f>
        <v>0</v>
      </c>
      <c r="BG27" s="159">
        <f>COUNTIF(AH27,"*$PM*")</f>
        <v>0</v>
      </c>
      <c r="BH27" s="159">
        <f>BG27*('Setting key Duty'!$I$9)</f>
        <v>0</v>
      </c>
      <c r="BI27" s="159">
        <f>COUNTIF(A27:AH27,"*$AM*")</f>
        <v>2</v>
      </c>
      <c r="BJ27" s="159">
        <f>BI27*('Setting key Duty'!$I$12+'Setting key Duty'!$I$8)</f>
        <v>0.875</v>
      </c>
      <c r="BK27" s="159">
        <f>COUNTIF(C27:AH27,"*$FC*")</f>
        <v>5</v>
      </c>
      <c r="BL27" s="159">
        <f>BK27*('Setting key Duty'!$J$11+'Setting key Duty'!$I$8)</f>
        <v>0.625</v>
      </c>
      <c r="BM27" s="159">
        <f>COUNTIF($C27:$AA27,BM$4)</f>
        <v>0</v>
      </c>
      <c r="BN27" s="159">
        <f>COUNTIF($C27:$AA27,BN$4)</f>
        <v>0</v>
      </c>
      <c r="BO27" s="159">
        <f>COUNTIF($C27:$AA27,BO$4)</f>
        <v>0</v>
      </c>
      <c r="BP27" s="160"/>
    </row>
    <row r="28" ht="19.5" customHeight="1" spans="1:68">
      <c r="A28" s="19"/>
      <c r="B28" s="94" t="s">
        <v>1207</v>
      </c>
      <c r="C28" s="155" t="s">
        <v>1119</v>
      </c>
      <c r="D28" s="155" t="s">
        <v>1119</v>
      </c>
      <c r="E28" s="155" t="s">
        <v>1119</v>
      </c>
      <c r="F28" s="155" t="s">
        <v>1119</v>
      </c>
      <c r="G28" s="155" t="s">
        <v>1119</v>
      </c>
      <c r="H28" s="155"/>
      <c r="I28" s="210"/>
      <c r="J28" s="154" t="s">
        <v>1197</v>
      </c>
      <c r="K28" s="155" t="s">
        <v>1222</v>
      </c>
      <c r="L28" s="20"/>
      <c r="N28" s="154" t="s">
        <v>989</v>
      </c>
      <c r="O28" s="155" t="s">
        <v>50</v>
      </c>
      <c r="P28" s="172"/>
      <c r="R28" s="155" t="s">
        <v>633</v>
      </c>
      <c r="T28" s="155" t="s">
        <v>1255</v>
      </c>
      <c r="U28" s="155" t="s">
        <v>50</v>
      </c>
      <c r="V28" s="155"/>
      <c r="W28" s="7"/>
      <c r="X28" s="155" t="s">
        <v>1256</v>
      </c>
      <c r="Y28" s="20"/>
      <c r="Z28" s="20"/>
      <c r="AA28" s="155" t="s">
        <v>211</v>
      </c>
      <c r="AB28" s="155" t="s">
        <v>211</v>
      </c>
      <c r="AC28" s="155" t="s">
        <v>211</v>
      </c>
      <c r="AD28" s="155" t="s">
        <v>211</v>
      </c>
      <c r="AE28" s="155" t="s">
        <v>211</v>
      </c>
      <c r="AF28" s="154" t="s">
        <v>1233</v>
      </c>
      <c r="AG28" s="20"/>
      <c r="AH28" s="157"/>
      <c r="AI28" s="158"/>
      <c r="AJ28" s="157"/>
      <c r="AK28" s="159"/>
      <c r="AL28" s="159"/>
      <c r="AM28" s="159"/>
      <c r="AN28" s="159"/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>
        <f>BF28+BG28+BI28+BD28+BB28+AZ28+BK28</f>
        <v>8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COUNTIF(D28:Z28,"*BRT*")</f>
        <v>0</v>
      </c>
      <c r="AZ28" s="159">
        <f>COUNTIF(A28:AH28,"*$BTP*")</f>
        <v>2</v>
      </c>
      <c r="BA28" s="159" t="e">
        <f>AZ28*('Setting key Duty'!$I$13+'Setting key Duty'!$I$12+'Setting key Duty'!$I$11)</f>
        <v>#VALUE!</v>
      </c>
      <c r="BB28" s="159">
        <f>COUNTIF(A28:AH28,"*$L*")</f>
        <v>0</v>
      </c>
      <c r="BC28" s="159" t="e">
        <f>BB28*('Setting key Duty'!$I$13+'Setting key Duty'!$I$9)</f>
        <v>#VALUE!</v>
      </c>
      <c r="BD28" s="159">
        <f>COUNTIF(A28:AH28,"*$M*")</f>
        <v>0</v>
      </c>
      <c r="BE28" s="159">
        <f>BD28*('Setting key Duty'!$I$8+'Setting key Duty'!$I$9+'Setting key Duty'!$I$12)</f>
        <v>0</v>
      </c>
      <c r="BF28" s="159">
        <f>COUNTIF(AH28,"*$N*")</f>
        <v>0</v>
      </c>
      <c r="BG28" s="159">
        <f>COUNTIF(AH28,"*$PM*")</f>
        <v>0</v>
      </c>
      <c r="BH28" s="159">
        <f>BG28*('Setting key Duty'!$I$9)</f>
        <v>0</v>
      </c>
      <c r="BI28" s="159">
        <f>COUNTIF(A28:AH28,"*$AM*")</f>
        <v>1</v>
      </c>
      <c r="BJ28" s="159">
        <f>BI28*('Setting key Duty'!$I$12+'Setting key Duty'!$I$8)</f>
        <v>0.4375</v>
      </c>
      <c r="BK28" s="159">
        <f>COUNTIF(D28:AH28,"*$FC*")</f>
        <v>5</v>
      </c>
      <c r="BL28" s="159">
        <f>BK28*('Setting key Duty'!$J$11+'Setting key Duty'!$I$8)</f>
        <v>0.625</v>
      </c>
      <c r="BM28" s="159">
        <f>COUNTIF($D28:$Z28,BM$4)</f>
        <v>0</v>
      </c>
      <c r="BN28" s="159">
        <f>COUNTIF($D28:$Z28,BN$4)</f>
        <v>0</v>
      </c>
      <c r="BO28" s="159">
        <f>COUNTIF($D28:$Z28,BO$4)</f>
        <v>0</v>
      </c>
      <c r="BP28" s="160"/>
    </row>
    <row r="29" ht="19.5" customHeight="1" spans="1:68">
      <c r="A29" s="19"/>
      <c r="B29" s="14" t="s">
        <v>1210</v>
      </c>
      <c r="C29" s="154" t="s">
        <v>62</v>
      </c>
      <c r="D29" s="154"/>
      <c r="E29" s="154" t="s">
        <v>62</v>
      </c>
      <c r="F29" s="154"/>
      <c r="G29" s="155"/>
      <c r="H29" s="155"/>
      <c r="I29" s="165" t="s">
        <v>62</v>
      </c>
      <c r="J29" s="20"/>
      <c r="K29" s="178" t="s">
        <v>50</v>
      </c>
      <c r="L29" s="20"/>
      <c r="M29" s="154" t="s">
        <v>56</v>
      </c>
      <c r="N29" s="154" t="s">
        <v>62</v>
      </c>
      <c r="O29" s="155"/>
      <c r="P29" s="155"/>
      <c r="Q29" s="155" t="s">
        <v>62</v>
      </c>
      <c r="R29" s="20"/>
      <c r="S29" s="155" t="s">
        <v>1257</v>
      </c>
      <c r="U29" s="155" t="s">
        <v>44</v>
      </c>
      <c r="V29" s="155"/>
      <c r="W29" s="155"/>
      <c r="Y29" s="154" t="s">
        <v>1258</v>
      </c>
      <c r="Z29" s="154" t="s">
        <v>62</v>
      </c>
      <c r="AB29" s="155" t="s">
        <v>62</v>
      </c>
      <c r="AC29" s="155"/>
      <c r="AD29" s="155"/>
      <c r="AF29" s="155" t="s">
        <v>50</v>
      </c>
      <c r="AG29" s="20"/>
      <c r="AH29" s="157"/>
      <c r="AI29" s="158"/>
      <c r="AJ29" s="157"/>
      <c r="AK29" s="159"/>
      <c r="AL29" s="159"/>
      <c r="AM29" s="159"/>
      <c r="AN29" s="159"/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1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COUNTIF(D29:AC29,"*BRT*")</f>
        <v>0</v>
      </c>
      <c r="AZ29" s="159">
        <f>COUNTIF(A29:AH29,"*$BTP*")</f>
        <v>0</v>
      </c>
      <c r="BA29" s="159" t="e">
        <f>AZ29*('Setting key Duty'!$I$13+'Setting key Duty'!$I$12+'Setting key Duty'!$I$11)</f>
        <v>#VALUE!</v>
      </c>
      <c r="BB29" s="159">
        <f>COUNTIF(A29:AH29,"*$L*")</f>
        <v>0</v>
      </c>
      <c r="BC29" s="159" t="e">
        <f>BB29*('Setting key Duty'!$I$13+'Setting key Duty'!$I$9)</f>
        <v>#VALUE!</v>
      </c>
      <c r="BD29" s="159">
        <f>COUNTIF(A29:AH29,"*$M*")</f>
        <v>0</v>
      </c>
      <c r="BE29" s="159">
        <f>BD29*('Setting key Duty'!$I$8+'Setting key Duty'!$I$9+'Setting key Duty'!$I$12)</f>
        <v>0</v>
      </c>
      <c r="BF29" s="159">
        <f>COUNTIF(AF29:AH29,"*$N*")</f>
        <v>0</v>
      </c>
      <c r="BG29" s="159">
        <f>COUNTIF(AF29:AH29,"*$PM*")</f>
        <v>0</v>
      </c>
      <c r="BH29" s="159">
        <f>BG29*('Setting key Duty'!$I$9)</f>
        <v>0</v>
      </c>
      <c r="BI29" s="159">
        <f>COUNTIF(A29:AH29,"*$AM*")</f>
        <v>1</v>
      </c>
      <c r="BJ29" s="159">
        <f>BI29*('Setting key Duty'!$I$12+'Setting key Duty'!$I$8)</f>
        <v>0.4375</v>
      </c>
      <c r="BK29" s="159">
        <f>COUNTIF(D29:AH29,"*$FC*")</f>
        <v>0</v>
      </c>
      <c r="BL29" s="159">
        <f>BK29*('Setting key Duty'!$J$11+'Setting key Duty'!$I$8)</f>
        <v>0</v>
      </c>
      <c r="BM29" s="159">
        <f>COUNTIF($D29:$AE29,BM$4)</f>
        <v>0</v>
      </c>
      <c r="BN29" s="159">
        <f>COUNTIF($D29:$AE29,BN$4)</f>
        <v>0</v>
      </c>
      <c r="BO29" s="159">
        <f>COUNTIF($D29:$AE29,BO$4)</f>
        <v>0</v>
      </c>
      <c r="BP29" s="160"/>
    </row>
    <row r="30" ht="19.5" customHeight="1" spans="1:68">
      <c r="A30" s="19"/>
      <c r="B30" s="14" t="s">
        <v>1211</v>
      </c>
      <c r="C30" s="165" t="s">
        <v>1259</v>
      </c>
      <c r="D30" s="154" t="s">
        <v>62</v>
      </c>
      <c r="E30" s="155"/>
      <c r="G30" s="155" t="s">
        <v>62</v>
      </c>
      <c r="H30" s="155"/>
      <c r="I30" s="7"/>
      <c r="J30" s="20"/>
      <c r="K30" s="154" t="s">
        <v>1260</v>
      </c>
      <c r="L30" s="20"/>
      <c r="M30" s="154" t="s">
        <v>1249</v>
      </c>
      <c r="N30" s="20"/>
      <c r="O30" s="172"/>
      <c r="P30" s="155"/>
      <c r="Q30" s="155" t="s">
        <v>1261</v>
      </c>
      <c r="R30" s="20"/>
      <c r="S30" s="155" t="s">
        <v>56</v>
      </c>
      <c r="T30" s="155" t="s">
        <v>1236</v>
      </c>
      <c r="U30" s="20"/>
      <c r="V30" s="602" t="s">
        <v>62</v>
      </c>
      <c r="W30" s="602"/>
      <c r="Y30" s="154" t="s">
        <v>56</v>
      </c>
      <c r="Z30" s="229" t="s">
        <v>680</v>
      </c>
      <c r="AA30" s="20"/>
      <c r="AB30" s="154" t="s">
        <v>56</v>
      </c>
      <c r="AC30" s="155" t="s">
        <v>287</v>
      </c>
      <c r="AD30" s="155" t="s">
        <v>287</v>
      </c>
      <c r="AE30" s="155" t="s">
        <v>287</v>
      </c>
      <c r="AF30" s="155" t="s">
        <v>287</v>
      </c>
      <c r="AG30" s="155" t="s">
        <v>287</v>
      </c>
      <c r="AH30" s="157"/>
      <c r="AI30" s="158"/>
      <c r="AJ30" s="157"/>
      <c r="AK30" s="159"/>
      <c r="AL30" s="159"/>
      <c r="AM30" s="159"/>
      <c r="AN30" s="159"/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0</v>
      </c>
      <c r="AV30" s="104">
        <f>BF30+BG30+BI30+BD30+BB30+AZ30+BK30</f>
        <v>10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COUNTIF(D30:AA30,"*BRT*")</f>
        <v>0</v>
      </c>
      <c r="AZ30" s="159">
        <f>COUNTIF(A30:AH30,"*$BTP*")</f>
        <v>3</v>
      </c>
      <c r="BA30" s="159" t="e">
        <f>AZ30*('Setting key Duty'!$I$13+'Setting key Duty'!$I$12+'Setting key Duty'!$I$11)</f>
        <v>#VALUE!</v>
      </c>
      <c r="BB30" s="159">
        <f>COUNTIF(A30:AH30,"*$L*")</f>
        <v>0</v>
      </c>
      <c r="BC30" s="159" t="e">
        <f>BB30*('Setting key Duty'!$I$13+'Setting key Duty'!$I$9)</f>
        <v>#VALUE!</v>
      </c>
      <c r="BD30" s="159">
        <f>COUNTIF(A30:AH30,"*$M*")</f>
        <v>2</v>
      </c>
      <c r="BE30" s="159">
        <f>BD30*('Setting key Duty'!$I$8+'Setting key Duty'!$I$9+'Setting key Duty'!$I$12)</f>
        <v>1.125</v>
      </c>
      <c r="BF30" s="159">
        <f>COUNTIF(AH30,"*$N*")</f>
        <v>0</v>
      </c>
      <c r="BG30" s="159">
        <f>COUNTIF(AH30,"*$PM*")</f>
        <v>0</v>
      </c>
      <c r="BH30" s="159">
        <f>BG30*('Setting key Duty'!$I$9)</f>
        <v>0</v>
      </c>
      <c r="BI30" s="159">
        <f>COUNTIF(A30:AH30,"*$AM*")</f>
        <v>0</v>
      </c>
      <c r="BJ30" s="159">
        <f>BI30*('Setting key Duty'!$I$12+'Setting key Duty'!$I$8)</f>
        <v>0</v>
      </c>
      <c r="BK30" s="159">
        <f>COUNTIF(D30:AH30,"*$FC*")</f>
        <v>5</v>
      </c>
      <c r="BL30" s="159">
        <f>BK30*('Setting key Duty'!$J$11+'Setting key Duty'!$I$8)</f>
        <v>0.625</v>
      </c>
      <c r="BM30" s="159">
        <f>COUNTIF($D30:$AA30,BM$4)</f>
        <v>0</v>
      </c>
      <c r="BN30" s="159">
        <f>COUNTIF($D30:$AA30,BN$4)</f>
        <v>0</v>
      </c>
      <c r="BO30" s="159">
        <f>COUNTIF($D30:$AA30,BO$4)</f>
        <v>0</v>
      </c>
      <c r="BP30" s="160"/>
    </row>
    <row r="31" ht="19.5" customHeight="1" spans="1:68">
      <c r="A31" s="19"/>
      <c r="B31" s="14" t="s">
        <v>1126</v>
      </c>
      <c r="C31" s="155" t="s">
        <v>1216</v>
      </c>
      <c r="D31" s="154" t="s">
        <v>1262</v>
      </c>
      <c r="E31" s="155" t="s">
        <v>1216</v>
      </c>
      <c r="F31" s="154" t="s">
        <v>1054</v>
      </c>
      <c r="G31" s="155"/>
      <c r="H31" s="155" t="s">
        <v>1216</v>
      </c>
      <c r="I31" s="155"/>
      <c r="J31" s="154" t="s">
        <v>678</v>
      </c>
      <c r="K31" s="154"/>
      <c r="L31" s="154" t="s">
        <v>1246</v>
      </c>
      <c r="M31" s="178" t="s">
        <v>50</v>
      </c>
      <c r="N31" s="20"/>
      <c r="P31" s="155" t="s">
        <v>62</v>
      </c>
      <c r="Q31" s="155"/>
      <c r="R31" s="155" t="s">
        <v>50</v>
      </c>
      <c r="S31" s="20"/>
      <c r="T31" s="155" t="s">
        <v>1239</v>
      </c>
      <c r="U31" s="155"/>
      <c r="V31" s="602" t="s">
        <v>50</v>
      </c>
      <c r="W31" s="155"/>
      <c r="X31" s="154" t="s">
        <v>1216</v>
      </c>
      <c r="Y31" s="229" t="s">
        <v>1146</v>
      </c>
      <c r="Z31" s="20"/>
      <c r="AA31" s="154" t="s">
        <v>1121</v>
      </c>
      <c r="AB31" s="20"/>
      <c r="AC31" s="154" t="s">
        <v>1216</v>
      </c>
      <c r="AD31" s="154"/>
      <c r="AE31" s="155" t="s">
        <v>1225</v>
      </c>
      <c r="AF31" s="20"/>
      <c r="AG31" s="155" t="s">
        <v>1202</v>
      </c>
      <c r="AH31" s="157"/>
      <c r="AI31" s="158"/>
      <c r="AJ31" s="157"/>
      <c r="AK31" s="159"/>
      <c r="AL31" s="159"/>
      <c r="AM31" s="159"/>
      <c r="AN31" s="159"/>
      <c r="AO31" s="104"/>
      <c r="AP31" s="159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0</v>
      </c>
      <c r="AV31" s="104">
        <f>BF31+BG31+BI31+BD31+BB31+AZ31+BK31</f>
        <v>7</v>
      </c>
      <c r="AW31" s="104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COUNTIF(D31:Z31,"*BRT*")</f>
        <v>0</v>
      </c>
      <c r="AZ31" s="159">
        <f>COUNTIF(A31:AH31,"*$BTP*")</f>
        <v>4</v>
      </c>
      <c r="BA31" s="159" t="e">
        <f>AZ31*('Setting key Duty'!$I$13+'Setting key Duty'!$I$12+'Setting key Duty'!$I$11)</f>
        <v>#VALUE!</v>
      </c>
      <c r="BB31" s="159">
        <f>COUNTIF(A31:AH31,"*$L*")</f>
        <v>0</v>
      </c>
      <c r="BC31" s="159" t="e">
        <f>BB31*('Setting key Duty'!$I$13+'Setting key Duty'!$I$9)</f>
        <v>#VALUE!</v>
      </c>
      <c r="BD31" s="159">
        <f>COUNTIF(A31:AH31,"*$M*")</f>
        <v>0</v>
      </c>
      <c r="BE31" s="159">
        <f>BD31*('Setting key Duty'!$I$8+'Setting key Duty'!$I$9+'Setting key Duty'!$I$12)</f>
        <v>0</v>
      </c>
      <c r="BF31" s="159">
        <f>COUNTIF(AH31,"*$N*")</f>
        <v>0</v>
      </c>
      <c r="BG31" s="159">
        <f>COUNTIF(AH31,"*$PM*")</f>
        <v>0</v>
      </c>
      <c r="BH31" s="159">
        <f>BG31*('Setting key Duty'!$I$9)</f>
        <v>0</v>
      </c>
      <c r="BI31" s="159">
        <f>COUNTIF(A31:AH31,"*$AM*")</f>
        <v>3</v>
      </c>
      <c r="BJ31" s="159">
        <f>BI31*('Setting key Duty'!$I$12+'Setting key Duty'!$I$8)</f>
        <v>1.3125</v>
      </c>
      <c r="BK31" s="159">
        <f>COUNTIF(D31:AH31,"*$FC*")</f>
        <v>0</v>
      </c>
      <c r="BL31" s="159">
        <f>BK31*('Setting key Duty'!$J$11+'Setting key Duty'!$I$8)</f>
        <v>0</v>
      </c>
      <c r="BM31" s="159">
        <f>COUNTIF($D31:$AA31,BM$4)</f>
        <v>0</v>
      </c>
      <c r="BN31" s="159">
        <f>COUNTIF($D31:$AA31,BN$4)</f>
        <v>0</v>
      </c>
      <c r="BO31" s="159">
        <f>COUNTIF($D31:$AA31,BO$4)</f>
        <v>0</v>
      </c>
      <c r="BP31" s="160"/>
    </row>
    <row r="32" ht="19.5" customHeight="1" spans="1:68">
      <c r="A32" s="19"/>
      <c r="B32" s="14" t="s">
        <v>1263</v>
      </c>
      <c r="D32" s="154"/>
      <c r="F32" s="154" t="s">
        <v>56</v>
      </c>
      <c r="G32" s="154"/>
      <c r="H32" s="155"/>
      <c r="I32" s="155"/>
      <c r="J32" s="20"/>
      <c r="K32" s="154" t="s">
        <v>62</v>
      </c>
      <c r="L32" s="154"/>
      <c r="M32" s="154" t="s">
        <v>62</v>
      </c>
      <c r="N32" s="20"/>
      <c r="O32" s="155" t="s">
        <v>62</v>
      </c>
      <c r="P32" s="155"/>
      <c r="Q32" s="155"/>
      <c r="R32" s="155" t="s">
        <v>62</v>
      </c>
      <c r="S32" s="20"/>
      <c r="U32" s="155" t="s">
        <v>62</v>
      </c>
      <c r="V32" s="155"/>
      <c r="W32" s="155"/>
      <c r="Y32" s="155" t="s">
        <v>62</v>
      </c>
      <c r="Z32" s="154"/>
      <c r="AB32" s="154"/>
      <c r="AC32" s="155" t="s">
        <v>62</v>
      </c>
      <c r="AD32" s="155"/>
      <c r="AE32" s="154" t="s">
        <v>1264</v>
      </c>
      <c r="AF32" s="155" t="s">
        <v>62</v>
      </c>
      <c r="AH32" s="157">
        <f>COUNTIF($C32:$AG32,AH$4)</f>
        <v>0</v>
      </c>
      <c r="AI32" s="158">
        <f>COUNTIF($C32:$AG32,AI$4)</f>
        <v>0</v>
      </c>
      <c r="AJ32" s="157">
        <f>COUNTIF($C32:$AG32,AJ$4)</f>
        <v>0</v>
      </c>
      <c r="AK32" s="159">
        <f>COUNTIF($C32:$AG32,AK$4)</f>
        <v>0</v>
      </c>
      <c r="AL32" s="159">
        <f>COUNTIF($C32:$AG32,AL$4)</f>
        <v>1</v>
      </c>
      <c r="AM32" s="159">
        <f>COUNTIF($C32:$AG32,AM$4)</f>
        <v>8</v>
      </c>
      <c r="AN32" s="159">
        <f>COUNTIF($C32:$AG32,AN$4)</f>
        <v>0</v>
      </c>
      <c r="AO32" s="104"/>
      <c r="AP32" s="159">
        <f>SUMPRODUCT(--WEEKDAY(C$3:AG$3,2)&lt;6,--((C32:AG32="DM"))+(C32:AG32="CS1")+((C32:AG32="CS2"))+(C32:AG32="SB1")+(C32:AG32="AE")+(C32:AG32="EM"))</f>
        <v>0</v>
      </c>
      <c r="AQ32" s="104"/>
      <c r="AR32" s="104">
        <f>SUMPRODUCT(--WEEKDAY(C$3:AG$3,2)&gt;5,--((C32:AG32="DM"))+(C32:AG32="CS1")+((C32:AG32="CS2"))+(C32:AG32="SB1")+(C32:AG32="AE")+(C32:AG32="EM"))</f>
        <v>0</v>
      </c>
      <c r="AS32" s="104"/>
      <c r="AT32" s="104">
        <f>(AP32-AQ32)/2+(AR32-AS32)</f>
        <v>0</v>
      </c>
      <c r="AU32" s="104">
        <f>AH32+AI32+AJ32+AK32+AM32+AN32</f>
        <v>8</v>
      </c>
      <c r="AV32" s="104">
        <f>BF32+BG32+BI32+BD32+BB32+AZ32+BK32</f>
        <v>0</v>
      </c>
      <c r="AW32" s="104" t="e">
        <f>AT32+AX32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COUNTIF(C32:AC32,"*BRT*")</f>
        <v>0</v>
      </c>
      <c r="AZ32" s="159">
        <f>COUNTIF(A32:AH32,"*$BTP*")</f>
        <v>0</v>
      </c>
      <c r="BA32" s="159" t="e">
        <f>AZ32*('Setting key Duty'!$I$13+'Setting key Duty'!$I$12+'Setting key Duty'!$I$11)</f>
        <v>#VALUE!</v>
      </c>
      <c r="BB32" s="159">
        <f>COUNTIF(D32:AH32,"*$L*")</f>
        <v>0</v>
      </c>
      <c r="BC32" s="159" t="e">
        <f>BB32*('Setting key Duty'!$I$13+'Setting key Duty'!$I$9)</f>
        <v>#VALUE!</v>
      </c>
      <c r="BD32" s="159">
        <f>COUNTIF(D32:AH32,"*$M*")</f>
        <v>0</v>
      </c>
      <c r="BE32" s="159">
        <f>BD32*('Setting key Duty'!$I$8+'Setting key Duty'!$I$9+'Setting key Duty'!$I$12)</f>
        <v>0</v>
      </c>
      <c r="BF32" s="159">
        <f>COUNTIF(D32:AH32,"*$N*")</f>
        <v>0</v>
      </c>
      <c r="BG32" s="159">
        <f>COUNTIF(D32:AH32,"*$PM*")</f>
        <v>0</v>
      </c>
      <c r="BH32" s="159">
        <f>BG32*('Setting key Duty'!$I$9)</f>
        <v>0</v>
      </c>
      <c r="BI32" s="159">
        <f>COUNTIF(D32:AH32,"*$AM*")</f>
        <v>0</v>
      </c>
      <c r="BJ32" s="159">
        <f>BI32*('Setting key Duty'!$I$12+'Setting key Duty'!$I$8)</f>
        <v>0</v>
      </c>
      <c r="BK32" s="159">
        <f>COUNTIF(C32:AH32,"*$FC*")</f>
        <v>0</v>
      </c>
      <c r="BL32" s="159">
        <f>BK32*('Setting key Duty'!$J$11+'Setting key Duty'!$I$8)</f>
        <v>0</v>
      </c>
      <c r="BM32" s="159">
        <f>COUNTIF($C32:$AG32,BM$4)</f>
        <v>0</v>
      </c>
      <c r="BN32" s="159">
        <f>COUNTIF($C32:$AG32,BN$4)</f>
        <v>0</v>
      </c>
      <c r="BO32" s="159">
        <f>COUNTIF($D32:$AE32,BO$4)</f>
        <v>0</v>
      </c>
      <c r="BP32" s="160"/>
    </row>
    <row r="33" ht="19.5" customHeight="1" spans="1:68">
      <c r="A33" s="19"/>
      <c r="B33" s="14" t="s">
        <v>1265</v>
      </c>
      <c r="C33" s="165" t="s">
        <v>1266</v>
      </c>
      <c r="D33" s="165" t="s">
        <v>1267</v>
      </c>
      <c r="E33" s="165" t="s">
        <v>1268</v>
      </c>
      <c r="F33" s="165" t="s">
        <v>1269</v>
      </c>
      <c r="G33" s="154"/>
      <c r="H33" s="155"/>
      <c r="I33" s="155"/>
      <c r="J33" s="20"/>
      <c r="K33" s="154" t="s">
        <v>56</v>
      </c>
      <c r="L33" s="154" t="s">
        <v>1229</v>
      </c>
      <c r="M33" s="154" t="s">
        <v>1104</v>
      </c>
      <c r="O33" s="155" t="s">
        <v>1254</v>
      </c>
      <c r="P33" s="155"/>
      <c r="R33" s="155" t="s">
        <v>675</v>
      </c>
      <c r="S33" s="154" t="s">
        <v>785</v>
      </c>
      <c r="T33" s="155"/>
      <c r="U33" s="155" t="s">
        <v>1270</v>
      </c>
      <c r="V33" s="155"/>
      <c r="W33" s="155"/>
      <c r="X33" s="154" t="s">
        <v>1217</v>
      </c>
      <c r="Y33" s="20"/>
      <c r="Z33" s="154" t="s">
        <v>1008</v>
      </c>
      <c r="AA33" s="155" t="s">
        <v>62</v>
      </c>
      <c r="AC33" s="155"/>
      <c r="AD33" s="155"/>
      <c r="AE33" s="155" t="s">
        <v>1270</v>
      </c>
      <c r="AF33" s="155"/>
      <c r="AG33" s="155" t="s">
        <v>586</v>
      </c>
      <c r="AH33" s="157"/>
      <c r="AI33" s="158"/>
      <c r="AJ33" s="157"/>
      <c r="AK33" s="159"/>
      <c r="AL33" s="159"/>
      <c r="AM33" s="159"/>
      <c r="AN33" s="159"/>
      <c r="AO33" s="104"/>
      <c r="AP33" s="159">
        <f>SUMPRODUCT(--WEEKDAY(C$3:AG$3,2)&lt;6,--((C33:AG33="DM"))+(C33:AG33="CS1")+((C33:AG33="CS2"))+(C33:AG33="SB1")+(C33:AG33="AE")+(C33:AG33="EM"))</f>
        <v>0</v>
      </c>
      <c r="AQ33" s="104"/>
      <c r="AR33" s="104">
        <f>SUMPRODUCT(--WEEKDAY(C$3:AG$3,2)&gt;5,--((C33:AG33="DM"))+(C33:AG33="CS1")+((C33:AG33="CS2"))+(C33:AG33="SB1")+(C33:AG33="AE")+(C33:AG33="EM"))</f>
        <v>0</v>
      </c>
      <c r="AS33" s="104"/>
      <c r="AT33" s="104">
        <f>(AP33-AQ33)/2+(AR33-AS33)</f>
        <v>0</v>
      </c>
      <c r="AU33" s="104">
        <f>AH33+AI33+AJ33+AK33+AM33+AN33</f>
        <v>0</v>
      </c>
      <c r="AV33" s="104">
        <f>BF33+BG33+BI33+BD33+BB33+AZ33+BK33</f>
        <v>10</v>
      </c>
      <c r="AW33" s="104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COUNTIF(C33:AC33,"*BRT*")</f>
        <v>0</v>
      </c>
      <c r="AZ33" s="159">
        <f>COUNTIF(A33:AH33,"*$BTP*")</f>
        <v>0</v>
      </c>
      <c r="BA33" s="159" t="e">
        <f>AZ33*('Setting key Duty'!$I$13+'Setting key Duty'!$I$12+'Setting key Duty'!$I$11)</f>
        <v>#VALUE!</v>
      </c>
      <c r="BB33" s="159">
        <f>COUNTIF(D33:AH33,"*$L*")</f>
        <v>0</v>
      </c>
      <c r="BC33" s="159" t="e">
        <f>BB33*('Setting key Duty'!$I$13+'Setting key Duty'!$I$9)</f>
        <v>#VALUE!</v>
      </c>
      <c r="BD33" s="159">
        <f>COUNTIF(D33:AH33,"*$M*")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COUNTIF(D33:AH33,"*$PM*")</f>
        <v>4</v>
      </c>
      <c r="BH33" s="159">
        <f>BG33*('Setting key Duty'!$I$9)</f>
        <v>0.5</v>
      </c>
      <c r="BI33" s="159">
        <f>COUNTIF(D33:AH33,"*$AM*")</f>
        <v>6</v>
      </c>
      <c r="BJ33" s="159">
        <f>BI33*('Setting key Duty'!$I$12+'Setting key Duty'!$I$8)</f>
        <v>2.625</v>
      </c>
      <c r="BK33" s="159">
        <f>COUNTIF(C33:AH33,"*$FC*")</f>
        <v>0</v>
      </c>
      <c r="BL33" s="159">
        <f>BK33*('Setting key Duty'!$J$11+'Setting key Duty'!$I$8)</f>
        <v>0</v>
      </c>
      <c r="BM33" s="159">
        <f>COUNTIF($C33:$AG33,BM$4)</f>
        <v>0</v>
      </c>
      <c r="BN33" s="159">
        <f>COUNTIF($C33:$AG33,BN$4)</f>
        <v>0</v>
      </c>
      <c r="BO33" s="159">
        <f>COUNTIF($D33:$AE33,BO$4)</f>
        <v>0</v>
      </c>
      <c r="BP33" s="160"/>
    </row>
    <row r="34" ht="19.5" customHeight="1" spans="1:68">
      <c r="A34" s="19"/>
      <c r="B34" s="14"/>
      <c r="C34" s="184"/>
      <c r="D34" s="185"/>
      <c r="E34" s="186"/>
      <c r="F34" s="185"/>
      <c r="G34" s="185"/>
      <c r="H34" s="186"/>
      <c r="I34" s="186"/>
      <c r="J34" s="187"/>
      <c r="K34" s="187"/>
      <c r="L34" s="187"/>
      <c r="M34" s="187"/>
      <c r="N34" s="185"/>
      <c r="O34" s="186"/>
      <c r="P34" s="186"/>
      <c r="Q34" s="186"/>
      <c r="R34" s="186"/>
      <c r="S34" s="20"/>
      <c r="T34" s="186"/>
      <c r="U34" s="186"/>
      <c r="V34" s="186"/>
      <c r="W34" s="186"/>
      <c r="X34" s="188"/>
      <c r="Y34" s="187"/>
      <c r="Z34" s="185"/>
      <c r="AA34" s="185"/>
      <c r="AB34" s="185"/>
      <c r="AC34" s="186"/>
      <c r="AD34" s="186"/>
      <c r="AE34" s="186"/>
      <c r="AF34" s="186"/>
      <c r="AG34" s="186"/>
      <c r="AH34" s="157"/>
      <c r="AI34" s="158"/>
      <c r="AJ34" s="157"/>
      <c r="AK34" s="159"/>
      <c r="AL34" s="159"/>
      <c r="AM34" s="159"/>
      <c r="AN34" s="159"/>
      <c r="AO34" s="104"/>
      <c r="AP34" s="159">
        <f>SUMPRODUCT(--WEEKDAY(C$3:AG$3,2)&lt;6,--((C34:AG34="DM"))+(C34:AG34="CS1")+((C34:AG34="CS2"))+(C34:AG34="SB1")+(C34:AG34="AE")+(C34:AG34="EM"))</f>
        <v>0</v>
      </c>
      <c r="AQ34" s="104"/>
      <c r="AR34" s="104">
        <f>SUMPRODUCT(--WEEKDAY(C$3:AG$3,2)&gt;5,--((C34:AG34="DM"))+(C34:AG34="CS1")+((C34:AG34="CS2"))+(C34:AG34="SB1")+(C34:AG34="AE")+(C34:AG34="EM"))</f>
        <v>0</v>
      </c>
      <c r="AS34" s="104"/>
      <c r="AT34" s="104">
        <f>(AP34-AQ34)/2+(AR34-AS34)</f>
        <v>0</v>
      </c>
      <c r="AU34" s="104">
        <f>AH34+AI34+AJ34+AK34+AM34+AN34</f>
        <v>0</v>
      </c>
      <c r="AV34" s="104">
        <f>BF34+BG34+BI34+BD34+BB34+AZ34+BK34</f>
        <v>0</v>
      </c>
      <c r="AW34" s="104" t="e">
        <f>AT34+AX34</f>
        <v>#VALUE!</v>
      </c>
      <c r="AX34" s="159" t="e">
        <f>(BI34*('Setting key Duty'!$I$8+'Setting key Duty'!$I$12))+(BG34*'Setting key Duty'!$I$9)+(BB34*('Setting key Duty'!$I$13+'Setting key Duty'!$I$9))+(AZ34*('Setting key Duty'!$I$13+'Setting key Duty'!$I$12+'Setting key Duty'!$I$11))+(BD34*('Setting key Duty'!$I$8+'Setting key Duty'!$I$9+'Setting key Duty'!$I$12))</f>
        <v>#VALUE!</v>
      </c>
      <c r="AY34" s="159">
        <f>COUNTIF(C34:AC34,"*BRT*")</f>
        <v>0</v>
      </c>
      <c r="AZ34" s="159">
        <f>COUNTIF(A34:AH34,"*$BTP*")</f>
        <v>0</v>
      </c>
      <c r="BA34" s="159" t="e">
        <f>AZ34*('Setting key Duty'!$I$13+'Setting key Duty'!$I$12+'Setting key Duty'!$I$11)</f>
        <v>#VALUE!</v>
      </c>
      <c r="BB34" s="159">
        <f>COUNTIF(D34:AH34,"*$L*")</f>
        <v>0</v>
      </c>
      <c r="BC34" s="159" t="e">
        <f>BB34*('Setting key Duty'!$I$13+'Setting key Duty'!$I$9)</f>
        <v>#VALUE!</v>
      </c>
      <c r="BD34" s="159">
        <f>COUNTIF(D34:AH34,"*$M*")</f>
        <v>0</v>
      </c>
      <c r="BE34" s="159">
        <f>BD34*('Setting key Duty'!$I$8+'Setting key Duty'!$I$9+'Setting key Duty'!$I$12)</f>
        <v>0</v>
      </c>
      <c r="BF34" s="159">
        <f>COUNTIF(D34:AH34,"*$N*")</f>
        <v>0</v>
      </c>
      <c r="BG34" s="159">
        <f>COUNTIF(D34:AH34,"*$PM*")</f>
        <v>0</v>
      </c>
      <c r="BH34" s="159">
        <f>BG34*('Setting key Duty'!$I$9)</f>
        <v>0</v>
      </c>
      <c r="BI34" s="159">
        <f>COUNTIF(D34:AH34,"*$AM*")</f>
        <v>0</v>
      </c>
      <c r="BJ34" s="159">
        <f>BI34*('Setting key Duty'!$I$12+'Setting key Duty'!$I$8)</f>
        <v>0</v>
      </c>
      <c r="BK34" s="159">
        <f>COUNTIF(C34:AH34,"*$FC*")</f>
        <v>0</v>
      </c>
      <c r="BL34" s="159">
        <f>BK34*('Setting key Duty'!$J$11+'Setting key Duty'!$I$8)</f>
        <v>0</v>
      </c>
      <c r="BM34" s="159">
        <f>COUNTIF($C34:$AG34,BM$4)</f>
        <v>0</v>
      </c>
      <c r="BN34" s="159">
        <f>COUNTIF($C34:$AG34,BN$4)</f>
        <v>0</v>
      </c>
      <c r="BO34" s="159">
        <f>COUNTIF($D34:$AE34,BO$4)</f>
        <v>0</v>
      </c>
      <c r="BP34" s="160"/>
    </row>
    <row r="35" ht="19.5" customHeight="1" spans="1:68">
      <c r="A35" s="19"/>
      <c r="B35" s="189" t="s">
        <v>228</v>
      </c>
      <c r="C35" s="190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57">
        <f>COUNTIF($C35:$AG35,AH$4)</f>
        <v>0</v>
      </c>
      <c r="AI35" s="158">
        <f>COUNTIF($C35:$AG35,AI$4)</f>
        <v>0</v>
      </c>
      <c r="AJ35" s="157">
        <f>COUNTIF($C35:$AG35,AJ$4)</f>
        <v>0</v>
      </c>
      <c r="AK35" s="191">
        <f>COUNTIF($C35:$AG35,AK$4)</f>
        <v>0</v>
      </c>
      <c r="AL35" s="191">
        <f>COUNTIF($C35:$AG35,AL$4)</f>
        <v>0</v>
      </c>
      <c r="AM35" s="191">
        <f>COUNTIF($C35:$AG35,AM$4)</f>
        <v>0</v>
      </c>
      <c r="AN35" s="191">
        <f>COUNTIF($C35:$AG35,AN$4)</f>
        <v>0</v>
      </c>
      <c r="AO35" s="192"/>
      <c r="AP35" s="159">
        <f>SUMPRODUCT(--WEEKDAY(C$3:AG$3,2)&lt;6,--((C35:AG35="DM"))+(C35:AG35="CS1")+((C35:AG35="CS2"))+(C35:AG35="SB1")+(C35:AG35="AE")+(C35:AG35="EM"))</f>
        <v>0</v>
      </c>
      <c r="AQ35" s="192"/>
      <c r="AR35" s="104">
        <f>SUMPRODUCT(--WEEKDAY(C$3:AG$3,2)&gt;5,--((C35:AG35="DM"))+(C35:AG35="CS1")+((C35:AG35="CS2"))+(C35:AG35="SB1")+(C35:AG35="AE")+(C35:AG35="EM"))</f>
        <v>0</v>
      </c>
      <c r="AS35" s="192"/>
      <c r="AT35" s="192">
        <f>(AP35-AQ35)/2+(AR35-AS35)</f>
        <v>0</v>
      </c>
      <c r="AU35" s="104">
        <f>AH35+AI35+AJ35+AK35+AM35+AN35</f>
        <v>0</v>
      </c>
      <c r="AV35" s="104">
        <f>BF35+BG35+BI35+BD35+BB35+AZ35+BK35</f>
        <v>0</v>
      </c>
      <c r="AW35" s="104" t="e">
        <f>AT35+AX35</f>
        <v>#VALUE!</v>
      </c>
      <c r="AX35" s="159" t="e">
        <f>(BI35*('Setting key Duty'!$I$8+'Setting key Duty'!$I$12))+(BG35*'Setting key Duty'!$I$9)+(BB35*('Setting key Duty'!$I$13+'Setting key Duty'!$I$9))+(AZ35*('Setting key Duty'!$I$13+'Setting key Duty'!$I$12+'Setting key Duty'!$I$11))+(BD35*('Setting key Duty'!$I$8+'Setting key Duty'!$I$9+'Setting key Duty'!$I$12))</f>
        <v>#VALUE!</v>
      </c>
      <c r="AY35" s="159">
        <f>COUNTIF(C35:AG35,"*BRT*")</f>
        <v>0</v>
      </c>
      <c r="AZ35" s="159">
        <f>COUNTIF(D35:AH35,"*$BTP*")</f>
        <v>0</v>
      </c>
      <c r="BA35" s="159" t="e">
        <f>AZ35*('Setting key Duty'!$I$13+'Setting key Duty'!$I$12+'Setting key Duty'!$I$11)</f>
        <v>#VALUE!</v>
      </c>
      <c r="BB35" s="159">
        <f>COUNTIF(D35:AH35,"*$L*")</f>
        <v>0</v>
      </c>
      <c r="BC35" s="159" t="e">
        <f>BB35*('Setting key Duty'!$I$13+'Setting key Duty'!$I$9)</f>
        <v>#VALUE!</v>
      </c>
      <c r="BD35" s="159">
        <f>COUNTIF(D35:AH35,"*$M*")</f>
        <v>0</v>
      </c>
      <c r="BE35" s="159">
        <f>BD35*('Setting key Duty'!$I$8+'Setting key Duty'!$I$9+'Setting key Duty'!$I$12)</f>
        <v>0</v>
      </c>
      <c r="BF35" s="159">
        <f>COUNTIF(D35:AH35,"*$N*")</f>
        <v>0</v>
      </c>
      <c r="BG35" s="159">
        <f>COUNTIF(D35:AH35,"*$PM*")</f>
        <v>0</v>
      </c>
      <c r="BH35" s="159">
        <f>BG35*('Setting key Duty'!$I$9)</f>
        <v>0</v>
      </c>
      <c r="BI35" s="159">
        <f>COUNTIF(D35:AH35,"*$AM*")</f>
        <v>0</v>
      </c>
      <c r="BJ35" s="159">
        <f>BI35*('Setting key Duty'!$I$12+'Setting key Duty'!$I$8)</f>
        <v>0</v>
      </c>
      <c r="BK35" s="159">
        <f>COUNTIF(C35:AH35,"*$FC*")</f>
        <v>0</v>
      </c>
      <c r="BL35" s="159">
        <f>BK35*('Setting key Duty'!$J$11+'Setting key Duty'!$I$8)</f>
        <v>0</v>
      </c>
      <c r="BM35" s="191">
        <f>COUNTIF($C35:$AG35,BM$4)</f>
        <v>0</v>
      </c>
      <c r="BN35" s="191">
        <f>COUNTIF($C35:$AG35,BN$4)</f>
        <v>0</v>
      </c>
      <c r="BO35" s="191">
        <f>COUNTIF($C35:$AG35,BO$4)</f>
        <v>0</v>
      </c>
      <c r="BP35" s="193"/>
    </row>
    <row r="36" ht="19.5" customHeight="1" spans="1:68">
      <c r="A36" s="19"/>
      <c r="B36" s="194"/>
      <c r="C36" s="195"/>
      <c r="D36" s="196"/>
      <c r="E36" s="196"/>
      <c r="F36" s="196"/>
      <c r="G36" s="196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7"/>
      <c r="AI36" s="198"/>
      <c r="AJ36" s="197"/>
      <c r="AK36" s="199"/>
      <c r="AL36" s="199"/>
      <c r="AM36" s="199"/>
      <c r="AN36" s="199"/>
      <c r="AO36" s="200"/>
      <c r="AP36" s="200"/>
      <c r="AQ36" s="200"/>
      <c r="AR36" s="200">
        <f>SUMPRODUCT(--WEEKDAY(C$3:AG$3,2)&gt;5,--((C36:AG36="DM"))+(C36:AG36="CS1")+((C36:AG36="CS2"))+(C36:AG36="SB1")+(C36:AG36="AE")+(C36:AG36="EM"))</f>
        <v>0</v>
      </c>
      <c r="AS36" s="200"/>
      <c r="AT36" s="200">
        <f>(AP36-AQ36)/2+(AR36-AS36)</f>
        <v>0</v>
      </c>
      <c r="AU36" s="200"/>
      <c r="AV36" s="200"/>
      <c r="AW36" s="200"/>
      <c r="AX36" s="199"/>
      <c r="AY36" s="199"/>
      <c r="AZ36" s="199"/>
      <c r="BA36" s="199"/>
      <c r="BB36" s="199"/>
      <c r="BC36" s="199"/>
      <c r="BD36" s="199"/>
      <c r="BE36" s="199"/>
      <c r="BF36" s="199"/>
      <c r="BG36" s="199"/>
      <c r="BH36" s="199"/>
      <c r="BI36" s="199"/>
      <c r="BJ36" s="199"/>
      <c r="BK36" s="199"/>
      <c r="BL36" s="199"/>
      <c r="BM36" s="199"/>
      <c r="BN36" s="199"/>
      <c r="BO36" s="199"/>
      <c r="BP36" s="201"/>
    </row>
    <row r="37" ht="19.5" customHeight="1" spans="1:68">
      <c r="A37" s="19"/>
      <c r="B37" s="202" t="s">
        <v>48</v>
      </c>
      <c r="C37" s="203" t="str">
        <f>VLOOKUP("DM",C4:C35,1,FALSE)</f>
        <v>DM</v>
      </c>
      <c r="D37" s="203" t="str">
        <f>VLOOKUP("DM",D4:D35,1,FALSE)</f>
        <v>DM</v>
      </c>
      <c r="E37" s="203" t="str">
        <f>VLOOKUP("DM",E4:E35,1,FALSE)</f>
        <v>DM</v>
      </c>
      <c r="F37" s="203" t="str">
        <f>VLOOKUP("DM",F4:F35,1,FALSE)</f>
        <v>DM</v>
      </c>
      <c r="G37" s="203" t="str">
        <f>VLOOKUP("DM",G4:G35,1,FALSE)</f>
        <v>DM</v>
      </c>
      <c r="H37" s="203" t="str">
        <f>VLOOKUP("DM",H4:H35,1,FALSE)</f>
        <v>DM</v>
      </c>
      <c r="I37" s="203" t="str">
        <f>VLOOKUP("DM",I4:I35,1,FALSE)</f>
        <v>DM</v>
      </c>
      <c r="J37" s="203" t="str">
        <f>VLOOKUP("DM",J4:J35,1,FALSE)</f>
        <v>DM</v>
      </c>
      <c r="K37" s="203" t="str">
        <f>VLOOKUP("DM",K4:K35,1,FALSE)</f>
        <v>DM</v>
      </c>
      <c r="L37" s="203" t="str">
        <f>VLOOKUP("DM",L4:L35,1,FALSE)</f>
        <v>DM</v>
      </c>
      <c r="M37" s="203" t="str">
        <f>VLOOKUP("DM",M4:M35,1,FALSE)</f>
        <v>DM</v>
      </c>
      <c r="N37" s="203" t="str">
        <f>VLOOKUP("DM",N4:N35,1,FALSE)</f>
        <v>DM</v>
      </c>
      <c r="O37" s="203" t="str">
        <f>VLOOKUP("DM",O4:O35,1,FALSE)</f>
        <v>DM</v>
      </c>
      <c r="P37" s="203" t="str">
        <f>VLOOKUP("DM",P4:P35,1,FALSE)</f>
        <v>DM</v>
      </c>
      <c r="Q37" s="203" t="str">
        <f>VLOOKUP("DM",Q4:Q35,1,FALSE)</f>
        <v>DM</v>
      </c>
      <c r="R37" s="203" t="str">
        <f>VLOOKUP("DM",R4:R35,1,FALSE)</f>
        <v>DM</v>
      </c>
      <c r="S37" s="203" t="str">
        <f>VLOOKUP("DM",S4:S35,1,FALSE)</f>
        <v>DM</v>
      </c>
      <c r="T37" s="203" t="str">
        <f>VLOOKUP("DM",T4:T35,1,FALSE)</f>
        <v>DM</v>
      </c>
      <c r="U37" s="203" t="str">
        <f>VLOOKUP("DM",U4:U35,1,FALSE)</f>
        <v>DM</v>
      </c>
      <c r="V37" s="203" t="str">
        <f>VLOOKUP("DM",V4:V35,1,FALSE)</f>
        <v>DM</v>
      </c>
      <c r="W37" s="203" t="str">
        <f>VLOOKUP("DM",W4:W35,1,FALSE)</f>
        <v>DM</v>
      </c>
      <c r="X37" s="203" t="str">
        <f>VLOOKUP("DM",X4:X35,1,FALSE)</f>
        <v>DM</v>
      </c>
      <c r="Y37" s="203" t="str">
        <f>VLOOKUP("DM",Y4:Y35,1,FALSE)</f>
        <v>DM</v>
      </c>
      <c r="Z37" s="203" t="str">
        <f>VLOOKUP("DM",Z4:Z35,1,FALSE)</f>
        <v>DM</v>
      </c>
      <c r="AA37" s="203" t="str">
        <f>VLOOKUP("DM",AA5:AA35,1,FALSE)</f>
        <v>DM</v>
      </c>
      <c r="AB37" s="203" t="str">
        <f>VLOOKUP("DM",AB4:AB35,1,FALSE)</f>
        <v>DM</v>
      </c>
      <c r="AC37" s="203" t="str">
        <f>VLOOKUP("DM",AC4:AC35,1,FALSE)</f>
        <v>DM</v>
      </c>
      <c r="AD37" s="203" t="str">
        <f>VLOOKUP("DM",AD4:AD35,1,FALSE)</f>
        <v>DM</v>
      </c>
      <c r="AE37" s="203" t="str">
        <f>VLOOKUP("DM",AE4:AE35,1,FALSE)</f>
        <v>DM</v>
      </c>
      <c r="AF37" s="203" t="str">
        <f>VLOOKUP("DM",AF4:AF35,1,FALSE)</f>
        <v>DM</v>
      </c>
      <c r="AG37" s="203" t="str">
        <f>VLOOKUP("DM",AG4:AG35,1,FALSE)</f>
        <v>DM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 t="e">
        <f>LTE()</f>
        <v>#NAME?</v>
      </c>
      <c r="B38" s="204" t="s">
        <v>44</v>
      </c>
      <c r="C38" s="203" t="str">
        <f>VLOOKUP("CS1",C5:C35,1,FALSE)</f>
        <v>CS1</v>
      </c>
      <c r="D38" s="203" t="str">
        <f>VLOOKUP("CS1",D6:D35,1,FALSE)</f>
        <v>CS1</v>
      </c>
      <c r="E38" s="203" t="str">
        <f>VLOOKUP("CS1",E5:E35,1,FALSE)</f>
        <v>CS1</v>
      </c>
      <c r="F38" s="203" t="str">
        <f>VLOOKUP("CS1",F5:F35,1,FALSE)</f>
        <v>CS1</v>
      </c>
      <c r="G38" s="203" t="str">
        <f>VLOOKUP("CS1",G5:G35,1,FALSE)</f>
        <v>CS1</v>
      </c>
      <c r="H38" s="203" t="str">
        <f>VLOOKUP("CS1",H6:H35,1,FALSE)</f>
        <v>CS1</v>
      </c>
      <c r="I38" s="203" t="str">
        <f>VLOOKUP("CS1",I5:I35,1,FALSE)</f>
        <v>CS1</v>
      </c>
      <c r="J38" s="203" t="str">
        <f>VLOOKUP("CS1",J4:J35,1,FALSE)</f>
        <v>CS1</v>
      </c>
      <c r="K38" s="203" t="str">
        <f>VLOOKUP("CS1",K5:K35,1,FALSE)</f>
        <v>CS1</v>
      </c>
      <c r="L38" s="203" t="str">
        <f>VLOOKUP("CS1",L6:L35,1,FALSE)</f>
        <v>CS1</v>
      </c>
      <c r="M38" s="203" t="str">
        <f>VLOOKUP("CS1",M5:M35,1,FALSE)</f>
        <v>CS1</v>
      </c>
      <c r="N38" s="203" t="str">
        <f>VLOOKUP("CS1",N5:N35,1,FALSE)</f>
        <v>CS1</v>
      </c>
      <c r="O38" s="203" t="str">
        <f>VLOOKUP("CS1",O5:O35,1,FALSE)</f>
        <v>CS1</v>
      </c>
      <c r="P38" s="203" t="str">
        <f>VLOOKUP("CS1",P10:P35,1,FALSE)</f>
        <v>CS1</v>
      </c>
      <c r="Q38" s="203" t="str">
        <f>VLOOKUP("CS1",Q5:Q35,1,FALSE)</f>
        <v>CS1</v>
      </c>
      <c r="R38" s="203" t="str">
        <f>VLOOKUP("CS1",R5:R35,1,FALSE)</f>
        <v>CS1</v>
      </c>
      <c r="S38" s="203" t="str">
        <f>VLOOKUP("CS1",S5:S35,1,FALSE)</f>
        <v>CS1</v>
      </c>
      <c r="T38" s="203" t="str">
        <f>VLOOKUP("CS1",T5:T35,1,FALSE)</f>
        <v>CS1</v>
      </c>
      <c r="U38" s="203" t="str">
        <f>VLOOKUP("CS1",U6:U35,1,FALSE)</f>
        <v>CS1</v>
      </c>
      <c r="V38" s="203" t="str">
        <f>VLOOKUP("CS1",V6:V35,1,FALSE)</f>
        <v>CS1</v>
      </c>
      <c r="W38" s="203" t="str">
        <f>VLOOKUP("CS1",W5:W35,1,FALSE)</f>
        <v>CS1</v>
      </c>
      <c r="X38" s="203" t="str">
        <f>VLOOKUP("CS1",X5:X35,1,FALSE)</f>
        <v>CS1</v>
      </c>
      <c r="Y38" s="203" t="str">
        <f>VLOOKUP("CS1",Y5:Y35,1,FALSE)</f>
        <v>CS1</v>
      </c>
      <c r="Z38" s="203" t="str">
        <f>VLOOKUP("CS1",Z6:Z35,1,FALSE)</f>
        <v>CS1</v>
      </c>
      <c r="AA38" s="203" t="str">
        <f>VLOOKUP("CS1",AA5:AA35,1,FALSE)</f>
        <v>CS1</v>
      </c>
      <c r="AB38" s="203" t="str">
        <f>VLOOKUP("CS1",AB5:AB35,1,FALSE)</f>
        <v>CS1</v>
      </c>
      <c r="AC38" s="203" t="str">
        <f>VLOOKUP("CS1",AC5:AC35,1,FALSE)</f>
        <v>CS1</v>
      </c>
      <c r="AD38" s="203" t="str">
        <f>VLOOKUP("CS1",AD6:AD35,1,FALSE)</f>
        <v>CS1</v>
      </c>
      <c r="AE38" s="203" t="str">
        <f>VLOOKUP("CS1",AE5:AE35,1,FALSE)</f>
        <v>CS1</v>
      </c>
      <c r="AF38" s="203" t="str">
        <f>VLOOKUP("CS1",AF5:AF35,1,FALSE)</f>
        <v>CS1</v>
      </c>
      <c r="AG38" s="203" t="str">
        <f>VLOOKUP("CS1",AG6:AG35,1,FALSE)</f>
        <v>CS1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  <row r="39" ht="19.5" customHeight="1" spans="1:68">
      <c r="A39" s="19"/>
      <c r="B39" s="205" t="s">
        <v>45</v>
      </c>
      <c r="C39" s="203" t="str">
        <f>VLOOKUP("CS2",C6:C35,1,FALSE)</f>
        <v>CS2</v>
      </c>
      <c r="D39" s="203" t="str">
        <f>VLOOKUP("CS2",D6:D35,1,FALSE)</f>
        <v>CS2</v>
      </c>
      <c r="E39" s="203" t="str">
        <f>VLOOKUP("CS2",E5:E35,1,FALSE)</f>
        <v>CS2</v>
      </c>
      <c r="F39" s="203" t="str">
        <f>VLOOKUP("CS2",F10:F35,1,FALSE)</f>
        <v>CS2</v>
      </c>
      <c r="G39" s="203" t="str">
        <f>VLOOKUP("CS2",G5:G35,1,FALSE)</f>
        <v>CS2</v>
      </c>
      <c r="H39" s="203" t="str">
        <f>VLOOKUP("CS2",H5:H35,1,FALSE)</f>
        <v>CS2</v>
      </c>
      <c r="I39" s="203" t="str">
        <f>VLOOKUP("CS2",I6:I35,1,FALSE)</f>
        <v>CS2</v>
      </c>
      <c r="J39" s="203" t="str">
        <f>VLOOKUP("CS2",J4:J35,1,FALSE)</f>
        <v>CS2</v>
      </c>
      <c r="K39" s="203" t="str">
        <f>VLOOKUP("CS2",K8:K35,1,FALSE)</f>
        <v>CS2</v>
      </c>
      <c r="L39" s="203" t="str">
        <f>VLOOKUP("CS2",L6:L35,1,FALSE)</f>
        <v>CS2</v>
      </c>
      <c r="M39" s="203" t="str">
        <f>VLOOKUP("CS2",M5:M35,1,FALSE)</f>
        <v>CS2</v>
      </c>
      <c r="N39" s="203" t="str">
        <f>VLOOKUP("CS2",N5:N35,1,FALSE)</f>
        <v>CS2</v>
      </c>
      <c r="O39" s="203" t="str">
        <f>VLOOKUP("CS2",O8:O35,1,FALSE)</f>
        <v>CS2</v>
      </c>
      <c r="P39" s="203" t="str">
        <f>VLOOKUP("CS2",P5:P35,1,FALSE)</f>
        <v>CS2</v>
      </c>
      <c r="Q39" s="203" t="str">
        <f>VLOOKUP("CS2",Q5:Q35,1,FALSE)</f>
        <v>CS2</v>
      </c>
      <c r="R39" s="203" t="str">
        <f>VLOOKUP("CS2",R5:R35,1,FALSE)</f>
        <v>CS2</v>
      </c>
      <c r="S39" s="203" t="str">
        <f>VLOOKUP("CS2",S5:S35,1,FALSE)</f>
        <v>CS2</v>
      </c>
      <c r="T39" s="203" t="str">
        <f>VLOOKUP("CS2",T7:T35,1,FALSE)</f>
        <v>CS2</v>
      </c>
      <c r="U39" s="203" t="str">
        <f>VLOOKUP("CS2",U6:U35,1,FALSE)</f>
        <v>CS2</v>
      </c>
      <c r="V39" s="203" t="str">
        <f>VLOOKUP("CS2",V7:V35,1,FALSE)</f>
        <v>CS2</v>
      </c>
      <c r="W39" s="203" t="str">
        <f>VLOOKUP("CS2",W5:W35,1,FALSE)</f>
        <v>CS2</v>
      </c>
      <c r="X39" s="203" t="str">
        <f>VLOOKUP("CS2",X5:X35,1,FALSE)</f>
        <v>CS2</v>
      </c>
      <c r="Y39" s="203" t="str">
        <f>VLOOKUP("CS2",Y5:Y35,1,FALSE)</f>
        <v>CS2</v>
      </c>
      <c r="Z39" s="203" t="str">
        <f>VLOOKUP("CS2",Z6:Z35,1,FALSE)</f>
        <v>CS2</v>
      </c>
      <c r="AA39" s="203" t="str">
        <f>VLOOKUP("CS2",AA6:AA35,1,FALSE)</f>
        <v>CS2</v>
      </c>
      <c r="AB39" s="203" t="str">
        <f>VLOOKUP("CS2",AB5:AB35,1,FALSE)</f>
        <v>CS2</v>
      </c>
      <c r="AC39" s="203" t="str">
        <f>VLOOKUP("CS2",AC5:AC35,1,FALSE)</f>
        <v>CS2</v>
      </c>
      <c r="AD39" s="203" t="str">
        <f>VLOOKUP("CS2",AD6:AD35,1,FALSE)</f>
        <v>CS2</v>
      </c>
      <c r="AE39" s="203" t="str">
        <f>VLOOKUP("CS2",AE6:AE35,1,FALSE)</f>
        <v>CS2</v>
      </c>
      <c r="AF39" s="203" t="str">
        <f>VLOOKUP("CS2",AF5:AF35,1,FALSE)</f>
        <v>CS2</v>
      </c>
      <c r="AG39" s="203" t="str">
        <f>VLOOKUP("CS2",AG6:AG35,1,FALSE)</f>
        <v>CS2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/>
      <c r="B40" s="206" t="s">
        <v>50</v>
      </c>
      <c r="C40" s="203" t="e">
        <f>VLOOKUP("SB1",C6:C35,1,FALSE)</f>
        <v>#N/A</v>
      </c>
      <c r="D40" s="203" t="str">
        <f>VLOOKUP("SB1",D6:D35,1,FALSE)</f>
        <v>SB1</v>
      </c>
      <c r="E40" s="203" t="str">
        <f>VLOOKUP("SB1",E5:E35,1,FALSE)</f>
        <v>SB1</v>
      </c>
      <c r="F40" s="203" t="str">
        <f>VLOOKUP("SB1",F10:F35,1,FALSE)</f>
        <v>SB1</v>
      </c>
      <c r="G40" s="203" t="str">
        <f>VLOOKUP("SB1",G5:G35,1,FALSE)</f>
        <v>SB1</v>
      </c>
      <c r="H40" s="203" t="str">
        <f>VLOOKUP("SB1",H6:H35,1,FALSE)</f>
        <v>SB1</v>
      </c>
      <c r="I40" s="203" t="str">
        <f>VLOOKUP("SB1",I6:I35,1,FALSE)</f>
        <v>SB1</v>
      </c>
      <c r="J40" s="203" t="str">
        <f>VLOOKUP("SB1",J4:J35,1,FALSE)</f>
        <v>SB1</v>
      </c>
      <c r="K40" s="203" t="str">
        <f>VLOOKUP("SB1",K8:K35,1,FALSE)</f>
        <v>SB1</v>
      </c>
      <c r="L40" s="203" t="str">
        <f>VLOOKUP("SB1",L8:L35,1,FALSE)</f>
        <v>SB1</v>
      </c>
      <c r="M40" s="203" t="str">
        <f>VLOOKUP("SB1",M5:M35,1,FALSE)</f>
        <v>SB1</v>
      </c>
      <c r="N40" s="203" t="str">
        <f>VLOOKUP("SB1",N5:N35,1,FALSE)</f>
        <v>SB1</v>
      </c>
      <c r="O40" s="203" t="str">
        <f>VLOOKUP("SB1",O5:O35,1,FALSE)</f>
        <v>SB1</v>
      </c>
      <c r="P40" s="203" t="str">
        <f>VLOOKUP("SB1",P5:P35,1,FALSE)</f>
        <v>SB1</v>
      </c>
      <c r="Q40" s="203" t="str">
        <f>VLOOKUP("SB1",Q5:Q35,1,FALSE)</f>
        <v>SB1</v>
      </c>
      <c r="R40" s="203" t="str">
        <f>VLOOKUP("SB1",R5:R35,1,FALSE)</f>
        <v>SB1</v>
      </c>
      <c r="S40" s="203" t="str">
        <f>VLOOKUP("SB1",S5:S35,1,FALSE)</f>
        <v>SB1</v>
      </c>
      <c r="T40" s="203" t="str">
        <f>VLOOKUP("SB1",T5:T35,1,FALSE)</f>
        <v>SB1</v>
      </c>
      <c r="U40" s="203" t="str">
        <f>VLOOKUP("SB1",U6:U35,1,FALSE)</f>
        <v>SB1</v>
      </c>
      <c r="V40" s="203" t="str">
        <f>VLOOKUP("SB1",V5:V35,1,FALSE)</f>
        <v>SB1</v>
      </c>
      <c r="W40" s="203" t="str">
        <f>VLOOKUP("SB1",W5:W35,1,FALSE)</f>
        <v>SB1</v>
      </c>
      <c r="X40" s="203" t="str">
        <f>VLOOKUP("SB1",X5:X35,1,FALSE)</f>
        <v>SB1</v>
      </c>
      <c r="Y40" s="203" t="str">
        <f>VLOOKUP("SB1",Y5:Y35,1,FALSE)</f>
        <v>SB1</v>
      </c>
      <c r="Z40" s="203" t="str">
        <f>VLOOKUP("SB1",Z6:Z35,1,FALSE)</f>
        <v>SB1</v>
      </c>
      <c r="AA40" s="203" t="str">
        <f>VLOOKUP("SB1",AA5:AA35,1,FALSE)</f>
        <v>SB1</v>
      </c>
      <c r="AB40" s="203" t="str">
        <f>VLOOKUP("SB1",AB5:AB35,1,FALSE)</f>
        <v>SB1</v>
      </c>
      <c r="AC40" s="203" t="str">
        <f>VLOOKUP("SB1",AC8:AC35,1,FALSE)</f>
        <v>SB1</v>
      </c>
      <c r="AD40" s="203" t="str">
        <f>VLOOKUP("SB1",AD6:AD35,1,FALSE)</f>
        <v>SB1</v>
      </c>
      <c r="AE40" s="203" t="str">
        <f>VLOOKUP("SB1",AE5:AE35,1,FALSE)</f>
        <v>SB1</v>
      </c>
      <c r="AF40" s="203" t="str">
        <f>VLOOKUP("SB1",AF5:AF35,1,FALSE)</f>
        <v>SB1</v>
      </c>
      <c r="AG40" s="203" t="str">
        <f>VLOOKUP("SB1",AG6:AG35,1,FALSE)</f>
        <v>SB1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  <row r="41" ht="19.5" customHeight="1" spans="1:68">
      <c r="A41" s="19"/>
      <c r="B41" s="207" t="s">
        <v>56</v>
      </c>
      <c r="C41" s="203" t="str">
        <f>VLOOKUP("SB2",C6:C35,1,FALSE)</f>
        <v>SB2</v>
      </c>
      <c r="D41" s="203" t="str">
        <f>VLOOKUP("SB2",D6:D35,1,FALSE)</f>
        <v>SB2</v>
      </c>
      <c r="E41" s="203" t="str">
        <f>VLOOKUP("SB2",E8:E35,1,FALSE)</f>
        <v>SB2</v>
      </c>
      <c r="F41" s="203" t="str">
        <f>VLOOKUP("SB2",F10:F35,1,FALSE)</f>
        <v>SB2</v>
      </c>
      <c r="G41" s="203" t="str">
        <f>VLOOKUP("SB2",G6:G35,1,FALSE)</f>
        <v>SB2</v>
      </c>
      <c r="H41" s="203" t="e">
        <f>VLOOKUP("SB2",H6:H35,1,FALSE)</f>
        <v>#N/A</v>
      </c>
      <c r="I41" s="203" t="e">
        <f>VLOOKUP("SB2",I6:I35,1,FALSE)</f>
        <v>#N/A</v>
      </c>
      <c r="J41" s="203" t="str">
        <f>VLOOKUP("SB2",J4:J35,1,FALSE)</f>
        <v>SB2</v>
      </c>
      <c r="K41" s="203" t="str">
        <f>VLOOKUP("SB2",K8:K35,1,FALSE)</f>
        <v>SB2</v>
      </c>
      <c r="L41" s="203" t="str">
        <f>VLOOKUP("SB2",L8:L35,1,FALSE)</f>
        <v>SB2</v>
      </c>
      <c r="M41" s="203" t="str">
        <f>VLOOKUP("SB2",M5:M35,1,FALSE)</f>
        <v>SB2</v>
      </c>
      <c r="N41" s="203" t="e">
        <f>VLOOKUP("SB2",N6:N35,1,FALSE)</f>
        <v>#N/A</v>
      </c>
      <c r="O41" s="203" t="e">
        <f>VLOOKUP("SB2",O5:O35,1,FALSE)</f>
        <v>#N/A</v>
      </c>
      <c r="P41" s="203" t="e">
        <f>VLOOKUP("SB2",P5:P35,1,FALSE)</f>
        <v>#N/A</v>
      </c>
      <c r="Q41" s="203" t="str">
        <f>VLOOKUP("SB2",Q7:Q35,1,FALSE)</f>
        <v>SB2</v>
      </c>
      <c r="R41" s="203" t="str">
        <f>VLOOKUP("SB2",R5:R35,1,FALSE)</f>
        <v>SB2</v>
      </c>
      <c r="S41" s="203" t="str">
        <f>VLOOKUP("SB2",S7:S35,1,FALSE)</f>
        <v>SB2</v>
      </c>
      <c r="T41" s="203" t="str">
        <f>VLOOKUP("SB2",T7:T35,1,FALSE)</f>
        <v>SB2</v>
      </c>
      <c r="U41" s="203" t="str">
        <f>VLOOKUP("SB2",U6:U35,1,FALSE)</f>
        <v>SB2</v>
      </c>
      <c r="V41" s="203" t="e">
        <f>VLOOKUP("SB2",V7:V35,1,FALSE)</f>
        <v>#N/A</v>
      </c>
      <c r="W41" s="203" t="e">
        <f>VLOOKUP("SB2",W5:W35,1,FALSE)</f>
        <v>#N/A</v>
      </c>
      <c r="X41" s="203" t="str">
        <f>VLOOKUP("SB2",X5:X35,1,FALSE)</f>
        <v>SB2</v>
      </c>
      <c r="Y41" s="203" t="str">
        <f>VLOOKUP("SB2",Y5:Y35,1,FALSE)</f>
        <v>SB2</v>
      </c>
      <c r="Z41" s="203" t="str">
        <f>VLOOKUP("SB2",Z6:Z35,1,FALSE)</f>
        <v>SB2</v>
      </c>
      <c r="AA41" s="203" t="str">
        <f>VLOOKUP("SB2",AA8:AA35,1,FALSE)</f>
        <v>SB2</v>
      </c>
      <c r="AB41" s="203" t="str">
        <f>VLOOKUP("SB2",AB6:AB35,1,FALSE)</f>
        <v>SB2</v>
      </c>
      <c r="AC41" s="203" t="e">
        <f>VLOOKUP("SB2",AC8:AC35,1,FALSE)</f>
        <v>#N/A</v>
      </c>
      <c r="AD41" s="203" t="e">
        <f>VLOOKUP("SB2",AD6:AD35,1,FALSE)</f>
        <v>#N/A</v>
      </c>
      <c r="AE41" s="203" t="str">
        <f>VLOOKUP("SB2",AE6:AE35,1,FALSE)</f>
        <v>SB2</v>
      </c>
      <c r="AF41" s="203" t="str">
        <f>VLOOKUP("SB2",AF5:AF35,1,FALSE)</f>
        <v>SB2</v>
      </c>
      <c r="AG41" s="203" t="str">
        <f>VLOOKUP("SB2",AG6:AG35,1,FALSE)</f>
        <v>SB2</v>
      </c>
      <c r="AH41" s="157"/>
      <c r="AI41" s="158"/>
      <c r="AJ41" s="157"/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0"/>
    </row>
    <row r="42" ht="19.5" customHeight="1" spans="1:68">
      <c r="A42" s="19"/>
      <c r="B42" s="208" t="s">
        <v>62</v>
      </c>
      <c r="C42" s="203" t="str">
        <f>VLOOKUP("AE",C6:C35,1,FALSE)</f>
        <v>AE</v>
      </c>
      <c r="D42" s="203" t="str">
        <f>VLOOKUP("AE",D6:D35,1,FALSE)</f>
        <v>AE</v>
      </c>
      <c r="E42" s="203" t="str">
        <f>VLOOKUP("AE",E8:E35,1,FALSE)</f>
        <v>AE</v>
      </c>
      <c r="F42" s="203" t="str">
        <f>VLOOKUP("AE",F10:F35,1,FALSE)</f>
        <v>AE</v>
      </c>
      <c r="G42" s="203" t="str">
        <f>VLOOKUP("AE",G6:G35,1,FALSE)</f>
        <v>AE</v>
      </c>
      <c r="H42" s="203" t="str">
        <f>VLOOKUP("AE",H6:H35,1,FALSE)</f>
        <v>AE</v>
      </c>
      <c r="I42" s="203" t="str">
        <f>VLOOKUP("AE",I6:I35,1,FALSE)</f>
        <v>AE</v>
      </c>
      <c r="J42" s="203" t="str">
        <f>VLOOKUP("AE",J4:J35,1,FALSE)</f>
        <v>AE</v>
      </c>
      <c r="K42" s="203" t="str">
        <f>VLOOKUP("AE",K5:K35,1,FALSE)</f>
        <v>AE</v>
      </c>
      <c r="L42" s="203" t="str">
        <f>VLOOKUP("AE",L8:L35,1,FALSE)</f>
        <v>AE</v>
      </c>
      <c r="M42" s="203" t="str">
        <f>VLOOKUP("AE",M5:M35,1,FALSE)</f>
        <v>AE</v>
      </c>
      <c r="N42" s="203" t="str">
        <f>VLOOKUP("AE",N5:N35,1,FALSE)</f>
        <v>AE</v>
      </c>
      <c r="O42" s="203" t="str">
        <f>VLOOKUP("AE",O5:O35,1,FALSE)</f>
        <v>AE</v>
      </c>
      <c r="P42" s="203" t="str">
        <f>VLOOKUP("AE",P5:P35,1,FALSE)</f>
        <v>AE</v>
      </c>
      <c r="Q42" s="203" t="str">
        <f>VLOOKUP("AE",Q7:Q35,1,FALSE)</f>
        <v>AE</v>
      </c>
      <c r="R42" s="203" t="str">
        <f>VLOOKUP("AE",R5:R35,1,FALSE)</f>
        <v>AE</v>
      </c>
      <c r="S42" s="203" t="str">
        <f>VLOOKUP("AE",S7:S35,1,FALSE)</f>
        <v>AE</v>
      </c>
      <c r="T42" s="203" t="str">
        <f>VLOOKUP("AE",T7:T35,1,FALSE)</f>
        <v>AE</v>
      </c>
      <c r="U42" s="203" t="str">
        <f>VLOOKUP("AE",U8:U35,1,FALSE)</f>
        <v>AE</v>
      </c>
      <c r="V42" s="203" t="str">
        <f>VLOOKUP("AE",V7:V35,1,FALSE)</f>
        <v>AE</v>
      </c>
      <c r="W42" s="203" t="str">
        <f>VLOOKUP("AE",W5:W35,1,FALSE)</f>
        <v>AE</v>
      </c>
      <c r="X42" s="203" t="str">
        <f>VLOOKUP("AE",X5:X35,1,FALSE)</f>
        <v>AE</v>
      </c>
      <c r="Y42" s="203" t="str">
        <f>VLOOKUP("AE",Y5:Y35,1,FALSE)</f>
        <v>AE</v>
      </c>
      <c r="Z42" s="203" t="str">
        <f>VLOOKUP("AE",Z6:Z35,1,FALSE)</f>
        <v>AE</v>
      </c>
      <c r="AA42" s="203" t="str">
        <f>VLOOKUP("AE",AA8:AA35,1,FALSE)</f>
        <v>AE</v>
      </c>
      <c r="AB42" s="203" t="str">
        <f>VLOOKUP("AE",AB6:AB35,1,FALSE)</f>
        <v>AE</v>
      </c>
      <c r="AC42" s="203" t="str">
        <f>VLOOKUP("AE",AC8:AC35,1,FALSE)</f>
        <v>AE</v>
      </c>
      <c r="AD42" s="203" t="str">
        <f>VLOOKUP("AE",AD6:AD35,1,FALSE)</f>
        <v>AE</v>
      </c>
      <c r="AE42" s="203" t="str">
        <f>VLOOKUP("AE",AE5:AE35,1,FALSE)</f>
        <v>AE</v>
      </c>
      <c r="AF42" s="203" t="str">
        <f>VLOOKUP("AE",AF5:AF35,1,FALSE)</f>
        <v>AE</v>
      </c>
      <c r="AG42" s="203" t="str">
        <f>VLOOKUP("AE",AG6:AG35,1,FALSE)</f>
        <v>AE</v>
      </c>
      <c r="AH42" s="157"/>
      <c r="AI42" s="158"/>
      <c r="AJ42" s="157"/>
      <c r="AK42" s="159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60"/>
    </row>
  </sheetData>
  <mergeCells count="1">
    <mergeCell ref="C1:S1"/>
  </mergeCells>
  <conditionalFormatting sqref="A15">
    <cfRule type="expression" dxfId="135" priority="4">
      <formula>WEEKDAY(U$3,2)&gt;5</formula>
    </cfRule>
  </conditionalFormatting>
  <conditionalFormatting sqref="T2:X35 Z2:Z35 C3:C28 D3:D24 E3:E13 F3:S35 Y3:Y35 AA3:AG35 AO10 E15:E35 D26:D35 C30:C35">
    <cfRule type="expression" dxfId="135" priority="41">
      <formula>WEEKDAY(T$3,2)&gt;5</formula>
    </cfRule>
  </conditionalFormatting>
  <conditionalFormatting sqref="J4:J42 AA4:AA42 C5:C42 D5:D24 E5:E13 F5:I42 K5:Z42 AB5:AG42 AO10 A15 E15:E42 D26:D42">
    <cfRule type="cellIs" dxfId="136" priority="26" operator="equal">
      <formula>"B"</formula>
    </cfRule>
    <cfRule type="cellIs" dxfId="136" priority="27" operator="equal">
      <formula>"AL"</formula>
    </cfRule>
    <cfRule type="cellIs" dxfId="137" priority="28" operator="equal">
      <formula>"DM"</formula>
    </cfRule>
    <cfRule type="cellIs" dxfId="138" priority="29" operator="equal">
      <formula>"CS1"</formula>
    </cfRule>
    <cfRule type="cellIs" dxfId="139" priority="30" operator="equal">
      <formula>"CS2"</formula>
    </cfRule>
    <cfRule type="cellIs" dxfId="140" priority="31" operator="equal">
      <formula>"SB1"</formula>
    </cfRule>
    <cfRule type="cellIs" dxfId="141" priority="32" operator="equal">
      <formula>"SB2"</formula>
    </cfRule>
    <cfRule type="cellIs" dxfId="142" priority="33" operator="equal">
      <formula>"AE"</formula>
    </cfRule>
  </conditionalFormatting>
  <conditionalFormatting sqref="J4:J35 AA4:AA35 C5:C35 D5:D24 E5:E13 F5:I35 K5:Z35 AB5:AG35 AO10 A15 E15:E35 D26:D35">
    <cfRule type="cellIs" dxfId="136" priority="35" operator="equal">
      <formula>"DB"</formula>
    </cfRule>
    <cfRule type="containsText" dxfId="143" priority="36" operator="between" text="$AM">
      <formula>NOT(ISERROR(SEARCH("$AM",A4)))</formula>
    </cfRule>
    <cfRule type="containsText" dxfId="144" priority="37" operator="between" text="$PM">
      <formula>NOT(ISERROR(SEARCH("$PM",A4)))</formula>
    </cfRule>
    <cfRule type="containsText" dxfId="145" priority="38" operator="between" text="$L">
      <formula>NOT(ISERROR(SEARCH("$L",A4)))</formula>
    </cfRule>
    <cfRule type="containsText" dxfId="146" priority="39" operator="between" text="$BTP">
      <formula>NOT(ISERROR(SEARCH("$BTP",A4)))</formula>
    </cfRule>
    <cfRule type="containsText" dxfId="147" priority="40" operator="between" text="$M">
      <formula>NOT(ISERROR(SEARCH("$M",A4)))</formula>
    </cfRule>
    <cfRule type="containsText" dxfId="148" priority="42" operator="between" text="$N">
      <formula>NOT(ISERROR(SEARCH("$N",A4)))</formula>
    </cfRule>
    <cfRule type="containsText" dxfId="149" priority="43" operator="between" text="$FC">
      <formula>NOT(ISERROR(SEARCH("$FC",A4)))</formula>
    </cfRule>
    <cfRule type="containsText" dxfId="150" priority="44" operator="between" text="OAL">
      <formula>NOT(ISERROR(SEARCH("OAL",A4)))</formula>
    </cfRule>
    <cfRule type="containsText" dxfId="151" priority="45" operator="between" text="S+">
      <formula>NOT(ISERROR(SEARCH("S+",A4)))</formula>
    </cfRule>
    <cfRule type="containsText" dxfId="152" priority="46" operator="between" text="EX-D">
      <formula>NOT(ISERROR(SEARCH("EX-D",A4)))</formula>
    </cfRule>
  </conditionalFormatting>
  <conditionalFormatting sqref="J4:J8 C5:C12 D5:D24 E5:F6 G5:I31 K5:K6 M5:N12 O5:O30 P5:P29 Q5:Q12 R5:R13 S5:S34 T5:T17 U5:U26 V5:W31 X5:X27 Y5:Z13 AA5:AA31 AB5:AB24 AC5:AC11 AD5:AD32 AE5:AE21 AF5:AF11 AG5:AG31 L6:L18 E8:E12 F8:F18 K8:K26 J10:J12 AO10 AC13:AC31 AF13:AF18 C14:C21 J14:J16 M14:M21 N14:N19 A15 E15:E18 Q15:R18 Y15 Z15:Z29 Y17:Y27 J19:J27 E20:E26 F20:F32 L20:L31 Q20:Q26 R20:R21 T20:T25 AF20:AF21 N21 C23:C29 M23:M24 N23:N27 R23:R24 AE23:AF24 D26:D31 M26:M31 R26 AB26:AB31 AE26:AE28 AF26:AF31 T27 E28:E31 K28:K29 Q28:Q31 U28:U29 J29 N29 T29:T31 Y29:Y30 X30:X31 AE30:AE32 C31 K31 N31 P31 R31 U31 O32 Y32:Z32 L33:M33 R33 U33 X33 AA33 AG33">
    <cfRule type="containsText" dxfId="153" priority="47" operator="between" text="VACC">
      <formula>NOT(ISERROR(SEARCH("VACC",A4)))</formula>
    </cfRule>
  </conditionalFormatting>
  <conditionalFormatting sqref="C5 D5:D24 E5:F6 G5:G8 H5:H31 I5:I23 J5:J8 K5:K6 M5:N12 O5:O14 P5:P25 Q5:Q12 R5:R13 S5:T17 U5:U26 V5:V31 W5:W21 X5:Z13 AA5:AA8 AB5:AB24 AC5:AC11 AD5:AD32 AE5:AE21 AF5:AG5 L6:L18 C7:C12 AF7:AF8 E8:E12 F8:F18 K8:K25 AG8 G10:G20 J10:J12 AA10:AA31 AF10:AF11 AG10:AG16 AO10 AC13:AC31 AF13:AF16 C14:C20 J14:J16 M14:M21 N14:N19 E15:E18 Q15:R18 X15:X27 Y15 Z15:Z29 O16:O21 Y17:Y21 AF18 AG18:AG25 J19:J27 S19:S25 E20:E22 F20 L20:L27 Q20:Q25 R20:R21 T20:T23 AF20:AF21 N21 F22:F32 G22:G31 M23:M24 N23:O25 R23:R24 W23:W31 Y23:Y27 AE23:AF24 C24 I25:I31 T25 E26 M26:M31 AB26:AB31 AE26:AE28 AF26:AF31 C27:C29 D27:D31 N27 O27:O30 P27:P29 S27:T27 AG27:AG31 E28:E31 K28:K29 Q28:Q31 U28:U29 J29 L29:L31 N29 T29:T31 Y29:Y30 S30 X30:X31 AE30:AE32 C31 K31 N31 P31 R31 U31 O32 Y32:Z32 L33:M33 R33:S33 U33 X33 AA33 AG33">
    <cfRule type="cellIs" dxfId="136" priority="5" operator="equal">
      <formula>"B"</formula>
    </cfRule>
    <cfRule type="cellIs" dxfId="136" priority="6" operator="equal">
      <formula>"AL"</formula>
    </cfRule>
    <cfRule type="cellIs" dxfId="137" priority="7" operator="equal">
      <formula>"DM"</formula>
    </cfRule>
    <cfRule type="cellIs" dxfId="138" priority="8" operator="equal">
      <formula>"CS1"</formula>
    </cfRule>
    <cfRule type="cellIs" dxfId="139" priority="9" operator="equal">
      <formula>"CS2"</formula>
    </cfRule>
    <cfRule type="cellIs" dxfId="140" priority="10" operator="equal">
      <formula>"SB1"</formula>
    </cfRule>
    <cfRule type="cellIs" dxfId="141" priority="11" operator="equal">
      <formula>"SB2"</formula>
    </cfRule>
    <cfRule type="cellIs" dxfId="142" priority="12" operator="equal">
      <formula>"AE"</formula>
    </cfRule>
    <cfRule type="containsText" dxfId="153" priority="13" operator="between" text="VACC">
      <formula>NOT(ISERROR(SEARCH("VACC",C5)))</formula>
    </cfRule>
    <cfRule type="cellIs" dxfId="136" priority="14" operator="equal">
      <formula>"DB"</formula>
    </cfRule>
    <cfRule type="containsText" dxfId="143" priority="15" operator="between" text="$AM">
      <formula>NOT(ISERROR(SEARCH("$AM",C5)))</formula>
    </cfRule>
    <cfRule type="containsText" dxfId="144" priority="16" operator="between" text="$PM">
      <formula>NOT(ISERROR(SEARCH("$PM",C5)))</formula>
    </cfRule>
    <cfRule type="containsText" dxfId="145" priority="17" operator="between" text="$L">
      <formula>NOT(ISERROR(SEARCH("$L",C5)))</formula>
    </cfRule>
    <cfRule type="containsText" dxfId="146" priority="18" operator="between" text="$BTP">
      <formula>NOT(ISERROR(SEARCH("$BTP",C5)))</formula>
    </cfRule>
    <cfRule type="containsText" dxfId="147" priority="19" operator="between" text="$M">
      <formula>NOT(ISERROR(SEARCH("$M",C5)))</formula>
    </cfRule>
    <cfRule type="containsText" dxfId="148" priority="20" operator="between" text="$N">
      <formula>NOT(ISERROR(SEARCH("$N",C5)))</formula>
    </cfRule>
    <cfRule type="containsText" dxfId="149" priority="21" operator="between" text="$FC">
      <formula>NOT(ISERROR(SEARCH("$FC",C5)))</formula>
    </cfRule>
    <cfRule type="containsText" dxfId="150" priority="22" operator="between" text="OAL">
      <formula>NOT(ISERROR(SEARCH("OAL",C5)))</formula>
    </cfRule>
    <cfRule type="containsText" dxfId="151" priority="23" operator="between" text="S+">
      <formula>NOT(ISERROR(SEARCH("S+",C5)))</formula>
    </cfRule>
    <cfRule type="containsText" dxfId="152" priority="24" operator="between" text="EX-D">
      <formula>NOT(ISERROR(SEARCH("EX-D",C5)))</formula>
    </cfRule>
  </conditionalFormatting>
  <conditionalFormatting sqref="G5 H5:H14 I5:I11 J5:J8 K5:K6 N5:N8 O5:O9 P5:P8 R5:R7 S5:S9 U5 V5:V8 W5:W6 X5:X8 Y5:AA5 AD5:AD16 AE5:AG5 C6 D6:D9 T6:T7 G7:G8 L7:M7 Q7 Z7:Z13 AA7:AA8 AB7:AB15 AC7:AC9 AF7:AF8 C8 K8:K9 U8:U17 W8 Y8:Y11 AE8:AE20 AG8 Q9:R9 V10:W11 AA10:AA15 C11:C12 E11:E12 F11:F15 G11:G14 J11 K11:K12 L11:L14 M11 N11:N12 O11:P11 Q11:Q12 R11:R13 S11:S15 T11:T12 X11:X13 AC11 AF11 AG11:AG15 I13:I14 O13:P15 V13:V15 Y13 AC13:AC15 D14 J14 N14:N15 W14:W15 AF14:AF15 K15:K17 Q15:R15 T15 X15:Y15 Z15:Z19 H16 M16:M17 E17:G17 N17 R17:R18 S17 Y17 AA17:AA18 AB17:AC17 I18:I19 L18 Q18 AD18:AD20 AF18:AG18 C19:C20 H19 J19:J21 S19:S25 U19:U21 V19:X19 Y19:Y21 AB19:AB24 AC19 E20:E21 F20:G20 K20:K21 M20:M21 Q20:R21 AF20:AG21 H21:H22 L21:L23 N21:O21 T21:T23 V21:W21 Z21:Z23 D22:D24 I22:I23 P22:P23 AC22:AC23 AD22:AD30 J23 K23:K26 M23:M24 O23 Q23:Q26 R23:R24 U23:U24 X23 AE23:AE24 AF23 C24 G24:H31 AG24:AG25 I25:I31 J25:J26 N25:N26 O25 P25:P26 V25 W25:W26 X25 Z25:AA26 AC25:AC31 C26:C29 D26:D30 E26 L26 R26 U26 AB26:AB31 AE26:AE28 AF26:AF31 F27:F29 O27:O29 S27 E28:E31 K28:L29 M28:M31 Q28:Q31 V28:W31 Z28 AA28:AA30 AG28:AG31 N29 P29 U29 Y29 T30 AE30 C31 K31:L31 P31 R31 U31 X31 F32 Y32:Z32 AD32:AE32 R33:S33 U33 X33 AA33">
    <cfRule type="expression" dxfId="135" priority="25">
      <formula>WEEKDAY(#REF!,2)&gt;5</formula>
    </cfRule>
  </conditionalFormatting>
  <conditionalFormatting sqref="BO5:BP35">
    <cfRule type="cellIs" dxfId="154" priority="34" operator="lessThan">
      <formula>1</formula>
    </cfRule>
  </conditionalFormatting>
  <conditionalFormatting sqref="J7 C19 C28:C29 D28 E28:E29 F28:G28 K28 I29 C31 E31 H31">
    <cfRule type="expression" dxfId="135" priority="3">
      <formula>WEEKDAY(L$3,2)&gt;5</formula>
    </cfRule>
  </conditionalFormatting>
  <conditionalFormatting sqref="F13 G25 E28 H28 F29 G30:H31 E31">
    <cfRule type="expression" dxfId="135" priority="2">
      <formula>WEEKDAY(G$3,2)&gt;5</formula>
    </cfRule>
  </conditionalFormatting>
  <conditionalFormatting sqref="D29 E30">
    <cfRule type="expression" dxfId="135" priority="1">
      <formula>WEEKDAY(F$3,2)&gt;5</formula>
    </cfRule>
  </conditionalFormatting>
  <dataValidations count="2">
    <dataValidation type="list" allowBlank="1" sqref="C5 E5:K5 M5:Y5 AA5:AG5 F6:I6 K6 M6:P6 R6 T6:AB6 AD6:AF6 F7:J7 L7:T7 V7:Z7 AB7:AD7 AF7 C8:J8 L8:Q8 S8:AG8 D9:E9 H9:I9 K9:M9 O9 Q9:Z9 AB9:AG9 C10:H10 J10:AG10 AO10 C11 E11:G11 I11:J11 L11:AG11 C12:H12 J12 L12 N12 P12:T12 V12:AE12 AG12 E13:L13 N13:R13 T13:AG13 C14:D14 F14:Q14 S14 U14:W14 Y14 AA14:AG14 A15 C15 E15:L15 N15:AG15 C16:F16 K16 M16:V16 X16 Z16:AG16 C17:G17 K17:N17 P17:AA17 AC17:AE17 AG17 C18:I18 L18:S18 U18:AG18 G19:J19 L19 N19:O19 R19:S19 U19:Z19 AD19 AG19 G20:K20 M20 O20:Z20 D21:H21 J21:AG21 C22:F22 H22:M22 O22:Y22 AB22:AD22 AF22 D23:F23 H23 J23:K23 M23 O23:X23 Z23:AG23 C24:D24 F24:I24 K24:L24 O24:S24 U24:Z24 AC24:AD24 C25 F25:J25 N25:Q25 S25 U25:W25 Y25:AC25 C26:L26 N26 P26:S26 U26:AE26 C27:I27 K27 M27:O27 Q27 S27 U27:W27 Y27 AB27:AG27 C28:K28 N28:O28 R28 T28:V28 X28 AA28:AF28 C29:I29 M29:Q29 S29 U29:W29 AB29:AD29 AF29 C30:E30 G30:H30 M30 P30:Q30 S30:T30 V30:W30 AB30:AG30 C31:M31 P31:R31 T31:Y31 AA31 AC31:AE31 AG31 D32 F32:I32 O32:R32 U32:W32 Y32:Z32 AB32:AF32 C33:I33 O33:P33 R33:X33 Z33:AA33 AC33:AG33 C34:R34 T34:W34 Y34:AG34 C35:AG35 I16:I17 K29:K30 AB19:AB20 AG24:AG26 Y29:Z30 C6:D7 C19:E20 K32:M33" showDropDown="1">
      <formula1>'Setting key Duty'!$B$7:$B$56</formula1>
    </dataValidation>
    <dataValidation type="list" allowBlank="1" sqref="C36:AG42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38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/>
      <c r="D2" s="132"/>
      <c r="E2" s="585"/>
      <c r="F2" s="586"/>
      <c r="G2" s="131"/>
      <c r="H2" s="131"/>
      <c r="I2" s="131"/>
      <c r="J2" s="131" t="s">
        <v>1271</v>
      </c>
      <c r="K2" s="131" t="s">
        <v>1272</v>
      </c>
      <c r="M2" s="131"/>
      <c r="N2" s="131" t="s">
        <v>1273</v>
      </c>
      <c r="O2" s="131" t="s">
        <v>1274</v>
      </c>
      <c r="P2" s="131" t="s">
        <v>1275</v>
      </c>
      <c r="Q2" s="131" t="s">
        <v>1276</v>
      </c>
      <c r="R2" s="134" t="s">
        <v>1277</v>
      </c>
      <c r="S2" s="134"/>
      <c r="T2" s="131"/>
      <c r="U2" s="131"/>
      <c r="V2" s="131" t="s">
        <v>1278</v>
      </c>
      <c r="W2" s="131" t="s">
        <v>547</v>
      </c>
      <c r="X2" s="131" t="s">
        <v>1279</v>
      </c>
      <c r="Y2" s="131" t="s">
        <v>1280</v>
      </c>
      <c r="Z2" s="131"/>
      <c r="AA2" s="132" t="s">
        <v>0</v>
      </c>
      <c r="AB2" s="131" t="s">
        <v>1281</v>
      </c>
      <c r="AC2" s="131" t="s">
        <v>1282</v>
      </c>
      <c r="AD2" s="131" t="s">
        <v>1283</v>
      </c>
      <c r="AE2" s="131" t="s">
        <v>763</v>
      </c>
      <c r="AF2" s="131"/>
      <c r="AG2" s="131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45505</v>
      </c>
      <c r="D3" s="140">
        <f>C3+1</f>
        <v>45506</v>
      </c>
      <c r="E3" s="140">
        <f>D3+1</f>
        <v>45507</v>
      </c>
      <c r="F3" s="140">
        <f>E3+1</f>
        <v>45508</v>
      </c>
      <c r="G3" s="140">
        <f>F3+1</f>
        <v>45509</v>
      </c>
      <c r="H3" s="140">
        <f>G3+1</f>
        <v>45510</v>
      </c>
      <c r="I3" s="140">
        <f>H3+1</f>
        <v>45511</v>
      </c>
      <c r="J3" s="140">
        <f>I3+1</f>
        <v>45512</v>
      </c>
      <c r="K3" s="140">
        <f>J3+1</f>
        <v>45513</v>
      </c>
      <c r="L3" s="140">
        <f>K3+1</f>
        <v>45514</v>
      </c>
      <c r="M3" s="140">
        <f>L3+1</f>
        <v>45515</v>
      </c>
      <c r="N3" s="140">
        <f>M3+1</f>
        <v>45516</v>
      </c>
      <c r="O3" s="140">
        <f>N3+1</f>
        <v>45517</v>
      </c>
      <c r="P3" s="140">
        <f>O3+1</f>
        <v>45518</v>
      </c>
      <c r="Q3" s="140">
        <f>P3+1</f>
        <v>45519</v>
      </c>
      <c r="R3" s="140">
        <f>Q3+1</f>
        <v>45520</v>
      </c>
      <c r="S3" s="140">
        <f>R3+1</f>
        <v>45521</v>
      </c>
      <c r="T3" s="140">
        <f>S3+1</f>
        <v>45522</v>
      </c>
      <c r="U3" s="140">
        <f>T3+1</f>
        <v>45523</v>
      </c>
      <c r="V3" s="140">
        <f>U3+1</f>
        <v>45524</v>
      </c>
      <c r="W3" s="140">
        <f>V3+1</f>
        <v>45525</v>
      </c>
      <c r="X3" s="140">
        <f>W3+1</f>
        <v>45526</v>
      </c>
      <c r="Y3" s="140">
        <f>X3+1</f>
        <v>45527</v>
      </c>
      <c r="Z3" s="140">
        <f>Y3+1</f>
        <v>45528</v>
      </c>
      <c r="AA3" s="140">
        <f>Z3+1</f>
        <v>45529</v>
      </c>
      <c r="AB3" s="140">
        <f>AA3+1</f>
        <v>45530</v>
      </c>
      <c r="AC3" s="140">
        <f>AB3+1</f>
        <v>45531</v>
      </c>
      <c r="AD3" s="140">
        <f>AC3+1</f>
        <v>45532</v>
      </c>
      <c r="AE3" s="140">
        <f>AD3+1</f>
        <v>45533</v>
      </c>
      <c r="AF3" s="140">
        <f>AE3+1</f>
        <v>45534</v>
      </c>
      <c r="AG3" s="140">
        <f>AF3+1</f>
        <v>45535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Thu</v>
      </c>
      <c r="D4" s="147" t="str">
        <f>TEXT(D3,"ddd")</f>
        <v>Fri</v>
      </c>
      <c r="E4" s="147" t="str">
        <f>TEXT(E3,"ddd")</f>
        <v>Sat</v>
      </c>
      <c r="F4" s="147" t="str">
        <f>TEXT(F3,"ddd")</f>
        <v>Sun</v>
      </c>
      <c r="G4" s="147" t="str">
        <f>TEXT(G3,"ddd")</f>
        <v>Mon</v>
      </c>
      <c r="H4" s="147" t="str">
        <f>TEXT(H3,"ddd")</f>
        <v>Tue</v>
      </c>
      <c r="I4" s="147" t="str">
        <f>TEXT(I3,"ddd")</f>
        <v>Wed</v>
      </c>
      <c r="J4" s="147" t="str">
        <f>TEXT(J3,"ddd")</f>
        <v>Thu</v>
      </c>
      <c r="K4" s="147" t="str">
        <f>TEXT(K3,"ddd")</f>
        <v>Fri</v>
      </c>
      <c r="L4" s="147" t="str">
        <f>TEXT(L3,"ddd")</f>
        <v>Sat</v>
      </c>
      <c r="M4" s="147" t="str">
        <f>TEXT(M3,"ddd")</f>
        <v>Sun</v>
      </c>
      <c r="N4" s="147" t="str">
        <f>TEXT(N3,"ddd")</f>
        <v>Mon</v>
      </c>
      <c r="O4" s="147" t="str">
        <f>TEXT(O3,"ddd")</f>
        <v>Tue</v>
      </c>
      <c r="P4" s="147" t="str">
        <f>TEXT(P3,"ddd")</f>
        <v>Wed</v>
      </c>
      <c r="Q4" s="147" t="str">
        <f>TEXT(Q3,"ddd")</f>
        <v>Thu</v>
      </c>
      <c r="R4" s="147" t="str">
        <f>TEXT(R3,"ddd")</f>
        <v>Fri</v>
      </c>
      <c r="S4" s="147" t="str">
        <f>TEXT(S3,"ddd")</f>
        <v>Sat</v>
      </c>
      <c r="T4" s="147" t="str">
        <f>TEXT(T3,"ddd")</f>
        <v>Sun</v>
      </c>
      <c r="U4" s="147" t="str">
        <f>TEXT(U3,"ddd")</f>
        <v>Mon</v>
      </c>
      <c r="V4" s="147" t="str">
        <f>TEXT(V3,"ddd")</f>
        <v>Tue</v>
      </c>
      <c r="W4" s="147" t="str">
        <f>TEXT(W3,"ddd")</f>
        <v>Wed</v>
      </c>
      <c r="X4" s="147" t="str">
        <f>TEXT(X3,"ddd")</f>
        <v>Thu</v>
      </c>
      <c r="Y4" s="147" t="str">
        <f>TEXT(Y3,"ddd")</f>
        <v>Fri</v>
      </c>
      <c r="Z4" s="147" t="str">
        <f>TEXT(Z3,"ddd")</f>
        <v>Sat</v>
      </c>
      <c r="AA4" s="147" t="str">
        <f>TEXT(AA3,"ddd")</f>
        <v>Sun</v>
      </c>
      <c r="AB4" s="147" t="str">
        <f>TEXT(AB3,"ddd")</f>
        <v>Mon</v>
      </c>
      <c r="AC4" s="147" t="str">
        <f>TEXT(AC3,"ddd")</f>
        <v>Tue</v>
      </c>
      <c r="AD4" s="147" t="str">
        <f>TEXT(AD3,"ddd")</f>
        <v>Wed</v>
      </c>
      <c r="AE4" s="147" t="str">
        <f>TEXT(AE3,"ddd")</f>
        <v>Thu</v>
      </c>
      <c r="AF4" s="147" t="str">
        <f>TEXT(AF3,"ddd")</f>
        <v>Fri</v>
      </c>
      <c r="AG4" s="147" t="str">
        <f>TEXT(AG3,"ddd")</f>
        <v>Sat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 t="s">
        <v>1027</v>
      </c>
      <c r="B5" s="153" t="s">
        <v>1190</v>
      </c>
      <c r="C5" s="154" t="s">
        <v>44</v>
      </c>
      <c r="D5" s="20"/>
      <c r="E5" s="180" t="s">
        <v>44</v>
      </c>
      <c r="G5" s="155"/>
      <c r="H5" s="180" t="s">
        <v>48</v>
      </c>
      <c r="J5" s="154" t="s">
        <v>1095</v>
      </c>
      <c r="K5" s="154" t="s">
        <v>1095</v>
      </c>
      <c r="L5" s="183" t="s">
        <v>1095</v>
      </c>
      <c r="M5" s="154" t="s">
        <v>1095</v>
      </c>
      <c r="N5" s="154" t="s">
        <v>48</v>
      </c>
      <c r="O5" s="155"/>
      <c r="Q5" s="155" t="s">
        <v>44</v>
      </c>
      <c r="R5" s="155"/>
      <c r="S5" s="155" t="s">
        <v>48</v>
      </c>
      <c r="U5" s="155"/>
      <c r="V5" s="156" t="s">
        <v>45</v>
      </c>
      <c r="W5" s="155"/>
      <c r="X5" s="154" t="s">
        <v>48</v>
      </c>
      <c r="Y5" s="154"/>
      <c r="Z5" s="154"/>
      <c r="AA5" s="154" t="s">
        <v>48</v>
      </c>
      <c r="AB5" s="154"/>
      <c r="AC5" s="155" t="s">
        <v>44</v>
      </c>
      <c r="AD5" s="155"/>
      <c r="AE5" s="155" t="s">
        <v>1029</v>
      </c>
      <c r="AF5" s="155"/>
      <c r="AG5" s="155"/>
      <c r="AH5" s="157">
        <f>COUNTIF($C5:$AE5,AH$4)</f>
        <v>5</v>
      </c>
      <c r="AI5" s="158">
        <f>COUNTIF($C5:$AE5,AI$4)</f>
        <v>4</v>
      </c>
      <c r="AJ5" s="157">
        <f>COUNTIF($C5:$AE5,AJ$4)</f>
        <v>1</v>
      </c>
      <c r="AK5" s="159">
        <f>COUNTIF($C5:$AE5,AK$4)</f>
        <v>0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10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161" t="s">
        <v>1192</v>
      </c>
      <c r="C6" s="155" t="s">
        <v>48</v>
      </c>
      <c r="D6" s="20"/>
      <c r="E6" s="178"/>
      <c r="F6" s="180" t="s">
        <v>44</v>
      </c>
      <c r="G6" s="155"/>
      <c r="I6" s="210" t="s">
        <v>44</v>
      </c>
      <c r="J6" s="576"/>
      <c r="K6" s="20"/>
      <c r="L6" s="183" t="s">
        <v>45</v>
      </c>
      <c r="M6" s="178"/>
      <c r="N6" s="154"/>
      <c r="O6" s="164" t="s">
        <v>48</v>
      </c>
      <c r="P6" s="164"/>
      <c r="Q6" s="154" t="s">
        <v>50</v>
      </c>
      <c r="R6" s="155" t="s">
        <v>973</v>
      </c>
      <c r="S6" s="155" t="s">
        <v>1284</v>
      </c>
      <c r="T6" s="155" t="s">
        <v>45</v>
      </c>
      <c r="U6" s="156"/>
      <c r="W6" s="155" t="s">
        <v>50</v>
      </c>
      <c r="Y6" s="15"/>
      <c r="Z6" s="155" t="s">
        <v>1284</v>
      </c>
      <c r="AA6" s="155" t="s">
        <v>50</v>
      </c>
      <c r="AB6" s="154"/>
      <c r="AC6" s="154" t="s">
        <v>48</v>
      </c>
      <c r="AD6" s="154"/>
      <c r="AE6" s="155"/>
      <c r="AF6" s="155" t="s">
        <v>45</v>
      </c>
      <c r="AH6" s="157">
        <f>COUNTIF($C6:$AD6,AH$4)</f>
        <v>3</v>
      </c>
      <c r="AI6" s="158">
        <f>COUNTIF($C6:$AD6,AI$4)</f>
        <v>2</v>
      </c>
      <c r="AJ6" s="157">
        <f>COUNTIF($C6:$AD6,AJ$4)</f>
        <v>2</v>
      </c>
      <c r="AK6" s="159">
        <f>COUNTIF($C6:$AD6,AK$4)</f>
        <v>3</v>
      </c>
      <c r="AL6" s="159">
        <f>COUNTIF($C6:$AD6,AL$4)</f>
        <v>0</v>
      </c>
      <c r="AM6" s="159">
        <f>COUNTIF($C6:$AD6,AM$4)</f>
        <v>0</v>
      </c>
      <c r="AN6" s="159">
        <f>COUNTIF($C6:$AD6,AN$4)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10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COUNTIF(C6:AD6,"*BRT*")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COUNTIF($C6:$AD6,BM$4)</f>
        <v>0</v>
      </c>
      <c r="BN6" s="159">
        <f>COUNTIF($C6:$AD6,BN$4)</f>
        <v>0</v>
      </c>
      <c r="BO6" s="159">
        <f>COUNTIF($C6:$AD6,BO$4)</f>
        <v>0</v>
      </c>
      <c r="BP6" s="160"/>
    </row>
    <row r="7" ht="36" customHeight="1" spans="1:68">
      <c r="A7" s="19"/>
      <c r="B7" s="162" t="s">
        <v>1100</v>
      </c>
      <c r="C7" s="155" t="s">
        <v>120</v>
      </c>
      <c r="D7" s="154" t="s">
        <v>62</v>
      </c>
      <c r="E7" s="587"/>
      <c r="F7" s="180"/>
      <c r="H7" s="155" t="s">
        <v>654</v>
      </c>
      <c r="I7" s="20"/>
      <c r="J7" s="171" t="s">
        <v>1285</v>
      </c>
      <c r="K7" s="229" t="s">
        <v>1168</v>
      </c>
      <c r="L7" s="154"/>
      <c r="M7" s="154" t="s">
        <v>44</v>
      </c>
      <c r="N7" s="165"/>
      <c r="O7" s="20"/>
      <c r="P7" s="155" t="s">
        <v>1286</v>
      </c>
      <c r="Q7" s="166"/>
      <c r="R7" s="155"/>
      <c r="S7" s="155" t="s">
        <v>412</v>
      </c>
      <c r="T7" s="155" t="s">
        <v>412</v>
      </c>
      <c r="U7" s="155" t="s">
        <v>412</v>
      </c>
      <c r="V7" s="155" t="s">
        <v>412</v>
      </c>
      <c r="W7" s="155" t="s">
        <v>530</v>
      </c>
      <c r="X7" s="154" t="s">
        <v>1259</v>
      </c>
      <c r="Y7" s="154" t="s">
        <v>1003</v>
      </c>
      <c r="Z7" s="154"/>
      <c r="AA7" s="154"/>
      <c r="AB7" s="154" t="s">
        <v>44</v>
      </c>
      <c r="AC7" s="155"/>
      <c r="AE7" s="155" t="s">
        <v>45</v>
      </c>
      <c r="AF7" s="155"/>
      <c r="AG7" s="155" t="s">
        <v>44</v>
      </c>
      <c r="AH7" s="157">
        <f>COUNTIF($C7:$AE7,AH$4)</f>
        <v>0</v>
      </c>
      <c r="AI7" s="158">
        <f>COUNTIF($C7:$AE7,AI$4)</f>
        <v>2</v>
      </c>
      <c r="AJ7" s="157">
        <f>COUNTIF($C7:$AE7,AJ$4)</f>
        <v>1</v>
      </c>
      <c r="AK7" s="159">
        <f>COUNTIF($C7:$AE7,AK$4)</f>
        <v>0</v>
      </c>
      <c r="AL7" s="159">
        <f>COUNTIF($C7:$AE7,AL$4)</f>
        <v>0</v>
      </c>
      <c r="AM7" s="159">
        <f>COUNTIF($C7:$AE7,AM$4)</f>
        <v>1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4</v>
      </c>
      <c r="AV7" s="104" t="e">
        <f>AT7+AX7</f>
        <v>#VALUE!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1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2</v>
      </c>
      <c r="BE7" s="159">
        <f>BD7*('Setting key Duty'!$I$8+'Setting key Duty'!$I$9+'Setting key Duty'!$I$12)</f>
        <v>1.125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2</v>
      </c>
      <c r="BJ7" s="159">
        <f>BI7*('Setting key Duty'!$I$12+'Setting key Duty'!$I$8)</f>
        <v>0.875</v>
      </c>
      <c r="BK7" s="159">
        <f>COUNTIF(C7:AH7,"*$FC*")</f>
        <v>4</v>
      </c>
      <c r="BL7" s="159">
        <f>BK7*('Setting key Duty'!$J$11+'Setting key Duty'!$I$8)</f>
        <v>0.5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3.5" spans="1:68">
      <c r="A8" s="19"/>
      <c r="B8" s="163" t="s">
        <v>668</v>
      </c>
      <c r="C8" s="20"/>
      <c r="D8" s="155" t="s">
        <v>48</v>
      </c>
      <c r="F8" s="180"/>
      <c r="G8" s="183" t="s">
        <v>44</v>
      </c>
      <c r="I8" s="155" t="s">
        <v>45</v>
      </c>
      <c r="J8" s="154" t="s">
        <v>1095</v>
      </c>
      <c r="K8" s="154"/>
      <c r="L8" s="154"/>
      <c r="M8" s="154"/>
      <c r="N8" s="165" t="s">
        <v>1287</v>
      </c>
      <c r="O8" s="155" t="s">
        <v>44</v>
      </c>
      <c r="P8" s="20"/>
      <c r="Q8" s="155" t="s">
        <v>45</v>
      </c>
      <c r="R8" s="155"/>
      <c r="S8" s="154" t="s">
        <v>50</v>
      </c>
      <c r="T8" s="155"/>
      <c r="V8" s="155" t="s">
        <v>44</v>
      </c>
      <c r="X8" s="154" t="s">
        <v>50</v>
      </c>
      <c r="Y8" s="154"/>
      <c r="Z8" s="154"/>
      <c r="AA8" s="154" t="s">
        <v>44</v>
      </c>
      <c r="AB8" s="20"/>
      <c r="AC8" s="20"/>
      <c r="AD8" s="155" t="s">
        <v>50</v>
      </c>
      <c r="AF8" s="155"/>
      <c r="AG8" s="155"/>
      <c r="AH8" s="157">
        <f>COUNTIF($C8:$AE8,AH$4)</f>
        <v>1</v>
      </c>
      <c r="AI8" s="158">
        <f>COUNTIF($C8:$AE8,AI$4)</f>
        <v>4</v>
      </c>
      <c r="AJ8" s="157">
        <f>COUNTIF($C8:$AE8,AJ$4)</f>
        <v>2</v>
      </c>
      <c r="AK8" s="159">
        <f>COUNTIF($C8:$AE8,AK$4)</f>
        <v>3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10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27" customHeight="1" spans="1:68">
      <c r="A9" s="19"/>
      <c r="B9" s="153" t="s">
        <v>1145</v>
      </c>
      <c r="C9" s="20"/>
      <c r="D9" s="155" t="s">
        <v>45</v>
      </c>
      <c r="E9" s="180"/>
      <c r="F9" s="587"/>
      <c r="G9" s="180"/>
      <c r="H9" s="155" t="s">
        <v>50</v>
      </c>
      <c r="J9" s="155" t="s">
        <v>45</v>
      </c>
      <c r="K9" s="154"/>
      <c r="L9" s="154"/>
      <c r="M9" s="154" t="s">
        <v>48</v>
      </c>
      <c r="N9" s="324"/>
      <c r="O9" s="164"/>
      <c r="Q9" s="164" t="s">
        <v>48</v>
      </c>
      <c r="S9" s="155"/>
      <c r="U9" s="155"/>
      <c r="V9" s="155" t="s">
        <v>47</v>
      </c>
      <c r="W9" s="155" t="s">
        <v>47</v>
      </c>
      <c r="X9" s="155"/>
      <c r="Y9" s="155" t="s">
        <v>713</v>
      </c>
      <c r="Z9" s="155" t="s">
        <v>47</v>
      </c>
      <c r="AA9" s="155" t="s">
        <v>47</v>
      </c>
      <c r="AB9" s="155" t="s">
        <v>47</v>
      </c>
      <c r="AC9" s="155" t="s">
        <v>47</v>
      </c>
      <c r="AD9" s="155" t="s">
        <v>47</v>
      </c>
      <c r="AE9" s="155" t="s">
        <v>47</v>
      </c>
      <c r="AF9" s="155" t="s">
        <v>47</v>
      </c>
      <c r="AG9" s="155" t="s">
        <v>47</v>
      </c>
      <c r="AH9" s="157">
        <f>COUNTIF($C9:$AF9,AH$4)</f>
        <v>2</v>
      </c>
      <c r="AI9" s="158">
        <f>COUNTIF($C9:$AF9,AI$4)</f>
        <v>0</v>
      </c>
      <c r="AJ9" s="157">
        <f>COUNTIF($C9:$AF9,AJ$4)</f>
        <v>2</v>
      </c>
      <c r="AK9" s="159">
        <f>COUNTIF($C9:$AF9,AK$4)</f>
        <v>1</v>
      </c>
      <c r="AL9" s="159">
        <f>COUNTIF($C9:$AF9,AL$4)</f>
        <v>0</v>
      </c>
      <c r="AM9" s="159">
        <f>COUNTIF($C9:$AF9,AM$4)</f>
        <v>0</v>
      </c>
      <c r="AN9" s="159">
        <f>COUNTIF($C9:$AF9,AN$4)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5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COUNTIF(C9:AF9,"*BRT*")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COUNTIF($C9:$AF9,BM$4)</f>
        <v>0</v>
      </c>
      <c r="BN9" s="159">
        <f>COUNTIF($C9:$AF9,BN$4)</f>
        <v>0</v>
      </c>
      <c r="BO9" s="159">
        <f>COUNTIF($C9:$AF9,BO$4)</f>
        <v>9</v>
      </c>
      <c r="BP9" s="160"/>
    </row>
    <row r="10" ht="19.5" customHeight="1" spans="1:68">
      <c r="A10" s="19" t="s">
        <v>897</v>
      </c>
      <c r="B10" s="92" t="s">
        <v>1228</v>
      </c>
      <c r="C10" s="154"/>
      <c r="D10" s="154" t="s">
        <v>56</v>
      </c>
      <c r="E10" s="180" t="s">
        <v>1095</v>
      </c>
      <c r="F10" s="180" t="s">
        <v>1095</v>
      </c>
      <c r="G10" s="154" t="s">
        <v>1095</v>
      </c>
      <c r="H10" s="154" t="s">
        <v>1095</v>
      </c>
      <c r="I10" s="154" t="s">
        <v>1095</v>
      </c>
      <c r="J10" s="154" t="s">
        <v>1095</v>
      </c>
      <c r="K10" s="154" t="s">
        <v>1095</v>
      </c>
      <c r="L10" s="180" t="s">
        <v>1095</v>
      </c>
      <c r="M10" s="180" t="s">
        <v>1095</v>
      </c>
      <c r="N10" s="165"/>
      <c r="O10" s="154" t="s">
        <v>56</v>
      </c>
      <c r="P10" s="20"/>
      <c r="Q10" s="20"/>
      <c r="R10" s="154" t="s">
        <v>56</v>
      </c>
      <c r="S10" s="155"/>
      <c r="T10" s="155"/>
      <c r="U10" s="155"/>
      <c r="V10" s="154" t="s">
        <v>56</v>
      </c>
      <c r="W10" s="154" t="s">
        <v>56</v>
      </c>
      <c r="X10" s="154" t="s">
        <v>56</v>
      </c>
      <c r="Y10" s="154" t="s">
        <v>56</v>
      </c>
      <c r="Z10" s="154"/>
      <c r="AA10" s="221"/>
      <c r="AB10" s="221"/>
      <c r="AC10" s="154" t="s">
        <v>56</v>
      </c>
      <c r="AD10" s="154" t="s">
        <v>56</v>
      </c>
      <c r="AE10" s="155"/>
      <c r="AF10" s="155"/>
      <c r="AG10" s="155"/>
      <c r="AH10" s="157">
        <f>COUNTIF($C10:$AE10,AH$4)</f>
        <v>0</v>
      </c>
      <c r="AI10" s="158">
        <f>COUNTIF($C10:$AE10,AI$4)</f>
        <v>0</v>
      </c>
      <c r="AJ10" s="157">
        <f>COUNTIF($C10:$AE10,AJ$4)</f>
        <v>0</v>
      </c>
      <c r="AK10" s="159">
        <f>COUNTIF($C10:$AE10,AK$4)</f>
        <v>0</v>
      </c>
      <c r="AL10" s="159">
        <f>COUNTIF($C10:$AE10,AL$4)</f>
        <v>9</v>
      </c>
      <c r="AM10" s="159">
        <f>COUNTIF($C10:$AE10,AM$4)</f>
        <v>0</v>
      </c>
      <c r="AN10" s="159">
        <f>COUNTIF($C10:$AE10,AN$4)</f>
        <v>0</v>
      </c>
      <c r="AO10" s="155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0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163" t="s">
        <v>1148</v>
      </c>
      <c r="C11" s="154"/>
      <c r="D11" s="180"/>
      <c r="E11" s="180" t="s">
        <v>45</v>
      </c>
      <c r="G11" s="155"/>
      <c r="I11" s="20"/>
      <c r="J11" s="20"/>
      <c r="K11" s="154" t="s">
        <v>44</v>
      </c>
      <c r="L11" s="154"/>
      <c r="M11" s="154"/>
      <c r="N11" s="154" t="s">
        <v>45</v>
      </c>
      <c r="O11" s="171"/>
      <c r="P11" s="154" t="s">
        <v>45</v>
      </c>
      <c r="Q11" s="20"/>
      <c r="R11" s="155"/>
      <c r="S11" s="155" t="s">
        <v>45</v>
      </c>
      <c r="U11" s="155" t="s">
        <v>48</v>
      </c>
      <c r="V11" s="221"/>
      <c r="W11" s="164" t="s">
        <v>44</v>
      </c>
      <c r="X11" s="221"/>
      <c r="Y11" s="221"/>
      <c r="Z11" s="210" t="s">
        <v>1284</v>
      </c>
      <c r="AA11" s="155" t="s">
        <v>1284</v>
      </c>
      <c r="AB11" s="20"/>
      <c r="AC11" s="166" t="s">
        <v>45</v>
      </c>
      <c r="AD11" s="169"/>
      <c r="AF11" s="155" t="s">
        <v>48</v>
      </c>
      <c r="AG11" s="155"/>
      <c r="AH11" s="157">
        <f>COUNTIF($C11:$AA11,AH$4)</f>
        <v>1</v>
      </c>
      <c r="AI11" s="158">
        <f>COUNTIF($C11:$AA11,AI$4)</f>
        <v>2</v>
      </c>
      <c r="AJ11" s="157">
        <f>COUNTIF($C11:$AA11,AJ$4)</f>
        <v>4</v>
      </c>
      <c r="AK11" s="159">
        <f>COUNTIF($C11:$AA11,AK$4)</f>
        <v>0</v>
      </c>
      <c r="AL11" s="159">
        <f>COUNTIF($C11:$AA11,AL$4)</f>
        <v>0</v>
      </c>
      <c r="AM11" s="159">
        <f>COUNTIF($C11:$AA11,AM$4)</f>
        <v>0</v>
      </c>
      <c r="AN11" s="159">
        <f>COUNTIF($C11:$AA11,AN$4)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7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COUNTIF(C11:AA11,"*BRT*")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COUNTIF(AH11,"*$N*")</f>
        <v>0</v>
      </c>
      <c r="BG11" s="159">
        <f>COUNTIF(AH11,"*$PM*")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COUNTIF($C11:$AA11,BM$4)</f>
        <v>0</v>
      </c>
      <c r="BN11" s="159">
        <f>COUNTIF($C11:$AA11,BN$4)</f>
        <v>0</v>
      </c>
      <c r="BO11" s="159">
        <f>COUNTIF($C11:$AA11,BO$4)</f>
        <v>0</v>
      </c>
      <c r="BP11" s="160"/>
    </row>
    <row r="12" ht="19.5" customHeight="1" spans="1:68">
      <c r="A12" s="19"/>
      <c r="B12" s="161" t="s">
        <v>805</v>
      </c>
      <c r="C12" s="155" t="s">
        <v>1288</v>
      </c>
      <c r="D12" s="165" t="s">
        <v>1289</v>
      </c>
      <c r="E12" s="183" t="s">
        <v>50</v>
      </c>
      <c r="F12" s="180"/>
      <c r="G12" s="154" t="s">
        <v>1290</v>
      </c>
      <c r="H12" s="155" t="s">
        <v>1291</v>
      </c>
      <c r="J12" s="155" t="s">
        <v>1292</v>
      </c>
      <c r="K12" s="180"/>
      <c r="L12" s="154" t="s">
        <v>44</v>
      </c>
      <c r="N12" s="154"/>
      <c r="O12" s="155" t="s">
        <v>1008</v>
      </c>
      <c r="P12" s="210" t="s">
        <v>50</v>
      </c>
      <c r="Q12" s="20"/>
      <c r="R12" s="155"/>
      <c r="S12" s="155" t="s">
        <v>1287</v>
      </c>
      <c r="T12" s="155" t="s">
        <v>44</v>
      </c>
      <c r="U12" s="310"/>
      <c r="V12" s="20"/>
      <c r="W12" s="20"/>
      <c r="X12" s="20"/>
      <c r="Y12" s="20"/>
      <c r="Z12" s="588"/>
      <c r="AA12" s="155" t="s">
        <v>62</v>
      </c>
      <c r="AB12" s="20"/>
      <c r="AD12" s="155" t="s">
        <v>44</v>
      </c>
      <c r="AE12" s="155" t="s">
        <v>1288</v>
      </c>
      <c r="AF12" s="155" t="s">
        <v>50</v>
      </c>
      <c r="AG12" s="155"/>
      <c r="AH12" s="157"/>
      <c r="AI12" s="158"/>
      <c r="AJ12" s="157"/>
      <c r="AK12" s="159"/>
      <c r="AL12" s="159"/>
      <c r="AM12" s="159"/>
      <c r="AN12" s="159"/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0</v>
      </c>
      <c r="AV12" s="104">
        <f>BF12+BG12+BI12+BD12+BB12+AZ12+BK12</f>
        <v>4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COUNTIF(D12:AA12,"*BRT*")</f>
        <v>0</v>
      </c>
      <c r="AZ12" s="159">
        <f>COUNTIF(A12:AH12,"*$BTP*")</f>
        <v>1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3</v>
      </c>
      <c r="BJ12" s="159">
        <f>BI12*('Setting key Duty'!$I$12+'Setting key Duty'!$I$8)</f>
        <v>1.3125</v>
      </c>
      <c r="BK12" s="159">
        <f>COUNTIF(D12:AH12,"*$FC*")</f>
        <v>0</v>
      </c>
      <c r="BL12" s="159">
        <f>BK12*('Setting key Duty'!$J$11+'Setting key Duty'!$I$8)</f>
        <v>0</v>
      </c>
      <c r="BM12" s="159">
        <f>COUNTIF($D12:$AA12,BM$4)</f>
        <v>0</v>
      </c>
      <c r="BN12" s="159">
        <f>COUNTIF($D12:$AA12,BN$4)</f>
        <v>0</v>
      </c>
      <c r="BO12" s="159">
        <f>COUNTIF($D12:$AA12,BO$4)</f>
        <v>0</v>
      </c>
      <c r="BP12" s="160"/>
    </row>
    <row r="13" ht="19.5" customHeight="1" spans="1:68">
      <c r="A13" s="19"/>
      <c r="B13" s="237" t="s">
        <v>1105</v>
      </c>
      <c r="C13" s="155" t="s">
        <v>1293</v>
      </c>
      <c r="D13" s="180"/>
      <c r="E13" s="180"/>
      <c r="F13" s="180" t="s">
        <v>50</v>
      </c>
      <c r="H13" s="155" t="s">
        <v>120</v>
      </c>
      <c r="I13" s="155" t="s">
        <v>1294</v>
      </c>
      <c r="J13" s="154" t="s">
        <v>1095</v>
      </c>
      <c r="K13" s="154" t="s">
        <v>1095</v>
      </c>
      <c r="L13" s="180" t="s">
        <v>1095</v>
      </c>
      <c r="M13" s="180" t="s">
        <v>1095</v>
      </c>
      <c r="N13" s="154" t="s">
        <v>530</v>
      </c>
      <c r="O13" s="155" t="s">
        <v>1295</v>
      </c>
      <c r="P13" s="169" t="s">
        <v>1011</v>
      </c>
      <c r="Q13" s="155"/>
      <c r="R13" s="155" t="s">
        <v>1230</v>
      </c>
      <c r="S13" s="20"/>
      <c r="T13" s="155" t="s">
        <v>50</v>
      </c>
      <c r="U13" s="210"/>
      <c r="V13" s="155" t="s">
        <v>1296</v>
      </c>
      <c r="W13" s="155" t="s">
        <v>45</v>
      </c>
      <c r="X13" s="20"/>
      <c r="Y13" s="154" t="s">
        <v>50</v>
      </c>
      <c r="Z13" s="183"/>
      <c r="AA13" s="171"/>
      <c r="AB13" s="171" t="s">
        <v>530</v>
      </c>
      <c r="AC13" s="155" t="s">
        <v>1297</v>
      </c>
      <c r="AD13" s="155"/>
      <c r="AE13" s="155" t="s">
        <v>44</v>
      </c>
      <c r="AF13" s="155"/>
      <c r="AG13" s="155" t="s">
        <v>50</v>
      </c>
      <c r="AH13" s="157">
        <f>COUNTIF($C13:$Z13,AH$4)</f>
        <v>0</v>
      </c>
      <c r="AI13" s="158">
        <f>COUNTIF($C13:$Z13,AI$4)</f>
        <v>0</v>
      </c>
      <c r="AJ13" s="157">
        <f>COUNTIF($C13:$Z13,AJ$4)</f>
        <v>1</v>
      </c>
      <c r="AK13" s="159">
        <f>COUNTIF($C13:$Z13,AK$4)</f>
        <v>3</v>
      </c>
      <c r="AL13" s="159">
        <f>COUNTIF($C13:$Z13,AL$4)</f>
        <v>0</v>
      </c>
      <c r="AM13" s="159">
        <f>COUNTIF($C13:$Z13,AM$4)</f>
        <v>0</v>
      </c>
      <c r="AN13" s="159">
        <f>COUNTIF($C13:$Z13,AN$4)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4</v>
      </c>
      <c r="AV13" s="104">
        <f>BF13+BG13+BI13+BD13+BB13+AZ13+BK13</f>
        <v>4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COUNTIF(C13:Z13,"*BRT*")</f>
        <v>1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4</v>
      </c>
      <c r="BE13" s="159">
        <f>BD13*('Setting key Duty'!$I$8+'Setting key Duty'!$I$9+'Setting key Duty'!$I$12)</f>
        <v>2.25</v>
      </c>
      <c r="BF13" s="159">
        <f>COUNTIF(A13:AH13,"*$N*")</f>
        <v>0</v>
      </c>
      <c r="BG13" s="159">
        <f>COUNTIF(AG13:AH13,"*$PM*")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COUNTIF($C13:$Z13,BM$4)</f>
        <v>0</v>
      </c>
      <c r="BN13" s="159">
        <f>COUNTIF($C13:$Z13,BN$4)</f>
        <v>0</v>
      </c>
      <c r="BO13" s="159">
        <f>COUNTIF($C13:$Z13,BO$4)</f>
        <v>0</v>
      </c>
      <c r="BP13" s="160"/>
    </row>
    <row r="14" ht="24" customHeight="1" spans="1:68">
      <c r="A14" s="19"/>
      <c r="B14" s="173" t="s">
        <v>1106</v>
      </c>
      <c r="C14" s="154"/>
      <c r="D14" s="154" t="s">
        <v>50</v>
      </c>
      <c r="E14" s="180"/>
      <c r="F14" s="180"/>
      <c r="G14" s="155" t="s">
        <v>62</v>
      </c>
      <c r="H14" s="155"/>
      <c r="I14" s="169" t="s">
        <v>592</v>
      </c>
      <c r="K14" s="154"/>
      <c r="L14" s="154" t="s">
        <v>62</v>
      </c>
      <c r="M14" s="556"/>
      <c r="N14" s="154"/>
      <c r="O14" s="155" t="s">
        <v>1088</v>
      </c>
      <c r="P14" s="155" t="s">
        <v>44</v>
      </c>
      <c r="Q14" s="155"/>
      <c r="S14" s="20"/>
      <c r="U14" s="210"/>
      <c r="V14" s="589" t="s">
        <v>1298</v>
      </c>
      <c r="W14" s="590"/>
      <c r="X14" s="229" t="s">
        <v>1270</v>
      </c>
      <c r="Y14" s="591" t="s">
        <v>1299</v>
      </c>
      <c r="Z14" s="154"/>
      <c r="AA14" s="154"/>
      <c r="AC14" s="154" t="s">
        <v>1104</v>
      </c>
      <c r="AD14" s="154"/>
      <c r="AF14" s="154" t="s">
        <v>44</v>
      </c>
      <c r="AH14" s="157">
        <f>COUNTIF($C14:$AA14,AH$4)</f>
        <v>0</v>
      </c>
      <c r="AI14" s="158">
        <f>COUNTIF($C14:$AA14,AI$4)</f>
        <v>1</v>
      </c>
      <c r="AJ14" s="157">
        <f>COUNTIF($C14:$AA14,AJ$4)</f>
        <v>0</v>
      </c>
      <c r="AK14" s="159">
        <f>COUNTIF($C14:$AA14,AK$4)</f>
        <v>1</v>
      </c>
      <c r="AL14" s="159">
        <f>COUNTIF($C14:$AA14,AL$4)</f>
        <v>0</v>
      </c>
      <c r="AM14" s="159">
        <f>COUNTIF($C14:$AA14,AM$4)</f>
        <v>2</v>
      </c>
      <c r="AN14" s="159">
        <f>COUNTIF($C14:$AA14,AN$4)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4</v>
      </c>
      <c r="AV14" s="104">
        <f>BF14+BG14+BI14+BD14+BB14+AZ14+BK14</f>
        <v>5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COUNTIF(C14:AA14,"*BRT*")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2</v>
      </c>
      <c r="BE14" s="159">
        <f>BD14*('Setting key Duty'!$I$8+'Setting key Duty'!$I$9+'Setting key Duty'!$I$12)</f>
        <v>1.125</v>
      </c>
      <c r="BF14" s="159">
        <f>COUNTIF(A14:AH14,"*$N*")</f>
        <v>0</v>
      </c>
      <c r="BG14" s="159">
        <f>COUNTIF(AH14,"*$PM*")</f>
        <v>0</v>
      </c>
      <c r="BH14" s="159">
        <f>BG14*('Setting key Duty'!$I$9)</f>
        <v>0</v>
      </c>
      <c r="BI14" s="159">
        <f>COUNTIF(A14:AH14,"*$AM*")</f>
        <v>3</v>
      </c>
      <c r="BJ14" s="159">
        <f>BI14*('Setting key Duty'!$I$12+'Setting key Duty'!$I$8)</f>
        <v>1.3125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COUNTIF($C14:$AA14,BM$4)</f>
        <v>0</v>
      </c>
      <c r="BN14" s="159">
        <f>COUNTIF($C14:$AA14,BN$4)</f>
        <v>0</v>
      </c>
      <c r="BO14" s="159">
        <f>COUNTIF($C14:$AA14,BO$4)</f>
        <v>0</v>
      </c>
      <c r="BP14" s="160"/>
    </row>
    <row r="15" ht="19.5" customHeight="1" spans="1:68">
      <c r="A15" s="19"/>
      <c r="B15" s="161" t="s">
        <v>1199</v>
      </c>
      <c r="C15" s="154"/>
      <c r="D15" s="154" t="s">
        <v>44</v>
      </c>
      <c r="E15" s="180"/>
      <c r="F15" s="180"/>
      <c r="G15" s="155" t="s">
        <v>48</v>
      </c>
      <c r="H15" s="20"/>
      <c r="I15" s="155" t="s">
        <v>48</v>
      </c>
      <c r="J15" s="155"/>
      <c r="K15" s="154" t="s">
        <v>48</v>
      </c>
      <c r="L15" s="20"/>
      <c r="M15" s="20"/>
      <c r="N15" s="154" t="s">
        <v>44</v>
      </c>
      <c r="O15" s="20"/>
      <c r="P15" s="20"/>
      <c r="Q15" s="155" t="s">
        <v>1300</v>
      </c>
      <c r="R15" s="155" t="s">
        <v>45</v>
      </c>
      <c r="S15" s="155"/>
      <c r="T15" s="155"/>
      <c r="U15" s="227"/>
      <c r="V15" s="155" t="s">
        <v>50</v>
      </c>
      <c r="W15" s="155"/>
      <c r="X15" s="592" t="s">
        <v>45</v>
      </c>
      <c r="Y15" s="154"/>
      <c r="Z15" s="154" t="s">
        <v>48</v>
      </c>
      <c r="AA15" s="154"/>
      <c r="AB15" s="155" t="s">
        <v>48</v>
      </c>
      <c r="AC15" s="155"/>
      <c r="AD15" s="154" t="s">
        <v>45</v>
      </c>
      <c r="AE15" s="155"/>
      <c r="AF15" s="7"/>
      <c r="AG15" s="155" t="s">
        <v>48</v>
      </c>
      <c r="AH15" s="157"/>
      <c r="AI15" s="157"/>
      <c r="AJ15" s="157"/>
      <c r="AK15" s="160"/>
      <c r="AL15" s="160"/>
      <c r="AM15" s="160"/>
      <c r="AN15" s="160"/>
      <c r="AO15" s="175"/>
      <c r="AP15" s="159">
        <f>SUMPRODUCT(--WEEKDAY(C$3:AG$3,2)&lt;6,--((C15:AG15="DM"))+(C15:AG15="CS1")+((C15:AG15="CS2"))+(C15:AG15="SB1")+($C$15:$AG$15="AE")+($C$15:$AG$15="EM"))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0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COUNTIF(C15:AC15,"*BRT*")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COUNTIF($C15:$AC15,BM$4)</f>
        <v>0</v>
      </c>
      <c r="BN15" s="159">
        <f>COUNTIF($C15:$AC15,BN$4)</f>
        <v>0</v>
      </c>
      <c r="BO15" s="159">
        <f>COUNTIF($C15:$AC15,BO$4)</f>
        <v>0</v>
      </c>
      <c r="BP15" s="160"/>
    </row>
    <row r="16" ht="37.5" customHeight="1" spans="1:68">
      <c r="A16" s="19"/>
      <c r="B16" s="161" t="s">
        <v>1091</v>
      </c>
      <c r="C16" s="154" t="s">
        <v>431</v>
      </c>
      <c r="D16" s="154" t="s">
        <v>1233</v>
      </c>
      <c r="E16" s="180"/>
      <c r="F16" s="180" t="s">
        <v>494</v>
      </c>
      <c r="G16" s="180" t="s">
        <v>494</v>
      </c>
      <c r="H16" s="180" t="s">
        <v>494</v>
      </c>
      <c r="I16" s="180" t="s">
        <v>494</v>
      </c>
      <c r="J16" s="180" t="s">
        <v>494</v>
      </c>
      <c r="K16" s="154" t="s">
        <v>1301</v>
      </c>
      <c r="L16" s="154"/>
      <c r="M16" s="154"/>
      <c r="O16" s="154" t="s">
        <v>50</v>
      </c>
      <c r="P16" s="155"/>
      <c r="Q16" s="155" t="s">
        <v>1302</v>
      </c>
      <c r="R16" s="155" t="s">
        <v>62</v>
      </c>
      <c r="S16" s="155"/>
      <c r="U16" s="155"/>
      <c r="V16" s="155" t="s">
        <v>1303</v>
      </c>
      <c r="W16" s="166" t="s">
        <v>1304</v>
      </c>
      <c r="X16" s="154" t="s">
        <v>1305</v>
      </c>
      <c r="Y16" s="166" t="s">
        <v>44</v>
      </c>
      <c r="Z16" s="154"/>
      <c r="AA16" s="154"/>
      <c r="AB16" s="154" t="s">
        <v>1306</v>
      </c>
      <c r="AD16" s="155"/>
      <c r="AF16" s="154" t="s">
        <v>62</v>
      </c>
      <c r="AG16" s="155"/>
      <c r="AH16" s="157">
        <f>COUNTIF($D16:$AC16,AH$4)</f>
        <v>0</v>
      </c>
      <c r="AI16" s="158">
        <f>COUNTIF($D16:$AC16,AI$4)</f>
        <v>1</v>
      </c>
      <c r="AJ16" s="157">
        <f>COUNTIF($D16:$AC16,AJ$4)</f>
        <v>0</v>
      </c>
      <c r="AK16" s="159">
        <f>COUNTIF($D16:$AC16,AK$4)</f>
        <v>1</v>
      </c>
      <c r="AL16" s="159">
        <f>COUNTIF($D16:$AC16,AL$4)</f>
        <v>0</v>
      </c>
      <c r="AM16" s="159">
        <f>COUNTIF($D16:$AC16,AM$4)</f>
        <v>1</v>
      </c>
      <c r="AN16" s="159">
        <f>COUNTIF($D16:$AC16,AN$4)</f>
        <v>0</v>
      </c>
      <c r="AO16" s="104"/>
      <c r="AP16" s="159">
        <f>SUMPRODUCT(--WEEKDAY(C$3:AG$3,2)&lt;6,--((C16:AG16="DM"))+(C16:AG16="CS1")+((C16:AG16="CS2"))+(C16:AG16="SB1")+($C$15:$AG$15="AE")+($C$15:$AG$15="EM"))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3</v>
      </c>
      <c r="AV16" s="104">
        <f>BF16+BG16+BI16+BD16+BB16+AZ16+BK16</f>
        <v>10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COUNTIF(C16:AC16,"*BRT*")</f>
        <v>0</v>
      </c>
      <c r="AZ16" s="159">
        <f>COUNTIF(A16:AH16,"*$BTP*")</f>
        <v>1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3</v>
      </c>
      <c r="BE16" s="159">
        <f>BD16*('Setting key Duty'!$I$8+'Setting key Duty'!$I$9+'Setting key Duty'!$I$12)</f>
        <v>1.6875</v>
      </c>
      <c r="BF16" s="159">
        <f>COUNTIF(AH16,"*$N*")</f>
        <v>0</v>
      </c>
      <c r="BG16" s="159">
        <f>COUNTIF(AH16,"*$PM*")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6</v>
      </c>
      <c r="BL16" s="159">
        <f>BK16*('Setting key Duty'!$J$11+'Setting key Duty'!$I$8)</f>
        <v>0.75</v>
      </c>
      <c r="BM16" s="159">
        <f>COUNTIF($C16:$AC16,BM$4)</f>
        <v>0</v>
      </c>
      <c r="BN16" s="159">
        <f>COUNTIF($C16:$AC16,BN$4)</f>
        <v>0</v>
      </c>
      <c r="BO16" s="159">
        <f>COUNTIF($C16:$AC16,BO$4)</f>
        <v>0</v>
      </c>
      <c r="BP16" s="160"/>
    </row>
    <row r="17" ht="19.5" customHeight="1" spans="1:68">
      <c r="A17" s="19"/>
      <c r="B17" s="14" t="s">
        <v>1129</v>
      </c>
      <c r="C17" s="154"/>
      <c r="E17" s="180"/>
      <c r="F17" s="183"/>
      <c r="G17" s="155"/>
      <c r="H17" s="155" t="s">
        <v>42</v>
      </c>
      <c r="J17" s="154" t="s">
        <v>42</v>
      </c>
      <c r="K17" s="155"/>
      <c r="L17" s="180"/>
      <c r="M17" s="20"/>
      <c r="N17" s="154"/>
      <c r="O17" s="155"/>
      <c r="Q17" s="155" t="s">
        <v>1300</v>
      </c>
      <c r="R17" s="154"/>
      <c r="S17" s="180"/>
      <c r="T17" s="593"/>
      <c r="U17" s="155"/>
      <c r="V17" s="20"/>
      <c r="W17" s="155"/>
      <c r="X17" s="68"/>
      <c r="Y17" s="20"/>
      <c r="Z17" s="154"/>
      <c r="AB17" s="576"/>
      <c r="AC17" s="576"/>
      <c r="AD17" s="576"/>
      <c r="AE17" s="20"/>
      <c r="AF17" s="20"/>
      <c r="AG17" s="155"/>
      <c r="AH17" s="157"/>
      <c r="AI17" s="158"/>
      <c r="AJ17" s="157"/>
      <c r="AK17" s="159"/>
      <c r="AL17" s="159"/>
      <c r="AM17" s="159"/>
      <c r="AN17" s="159"/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0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COUNTIF(D17:AA17,"*BRT*")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COUNTIF(AG17:AH17,"*$N*")</f>
        <v>0</v>
      </c>
      <c r="BG17" s="159">
        <f>COUNTIF(AG17:AH17,"*$PM*")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COUNTIF(D17:AH17,"*$FC*")</f>
        <v>0</v>
      </c>
      <c r="BL17" s="159">
        <f>BK17*('Setting key Duty'!$J$11+'Setting key Duty'!$I$8)</f>
        <v>0</v>
      </c>
      <c r="BM17" s="159">
        <f>COUNTIF($D17:$AA17,BM$4)</f>
        <v>0</v>
      </c>
      <c r="BN17" s="159">
        <f>COUNTIF($D17:$AA17,BN$4)</f>
        <v>0</v>
      </c>
      <c r="BO17" s="159">
        <f>COUNTIF($D17:$AA17,BO$4)</f>
        <v>0</v>
      </c>
      <c r="BP17" s="160"/>
    </row>
    <row r="18" ht="19.5" customHeight="1" spans="1:68">
      <c r="A18" s="19"/>
      <c r="B18" s="176" t="s">
        <v>1200</v>
      </c>
      <c r="C18" s="154"/>
      <c r="D18" s="154"/>
      <c r="E18" s="180"/>
      <c r="F18" s="594"/>
      <c r="G18" s="155"/>
      <c r="H18" s="155"/>
      <c r="I18" s="20"/>
      <c r="J18" s="154"/>
      <c r="K18" s="154"/>
      <c r="L18" s="181"/>
      <c r="M18" s="154"/>
      <c r="N18" s="20"/>
      <c r="O18" s="155"/>
      <c r="P18" s="155"/>
      <c r="Q18" s="20"/>
      <c r="R18" s="20"/>
      <c r="S18" s="155"/>
      <c r="T18" s="154" t="s">
        <v>62</v>
      </c>
      <c r="U18" s="595"/>
      <c r="V18" s="155" t="s">
        <v>48</v>
      </c>
      <c r="W18" s="20"/>
      <c r="X18" s="596" t="s">
        <v>44</v>
      </c>
      <c r="Z18" s="154"/>
      <c r="AA18" s="165" t="s">
        <v>45</v>
      </c>
      <c r="AB18" s="154"/>
      <c r="AC18" s="154"/>
      <c r="AD18" s="155" t="s">
        <v>48</v>
      </c>
      <c r="AE18" s="125"/>
      <c r="AF18" s="20"/>
      <c r="AG18" s="155" t="s">
        <v>45</v>
      </c>
      <c r="AH18" s="157"/>
      <c r="AI18" s="158"/>
      <c r="AJ18" s="157"/>
      <c r="AK18" s="159"/>
      <c r="AL18" s="159"/>
      <c r="AM18" s="159"/>
      <c r="AN18" s="159"/>
      <c r="AO18" s="104"/>
      <c r="AP18" s="159">
        <f>SUMPRODUCT(--WEEKDAY(C$3:AG$3,2)&lt;6,--((C18:AG18="DM"))+(C18:AG18="CS1")+((C18:AG18="CS2"))+(C18:AG18="SB1")+($C$15:$AG$15="AE")+($C$15:$AG$15="EM"))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0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0</v>
      </c>
      <c r="BP18" s="160"/>
    </row>
    <row r="19" ht="19.5" customHeight="1" spans="1:68">
      <c r="A19" s="19"/>
      <c r="B19" s="161" t="s">
        <v>1163</v>
      </c>
      <c r="C19" s="165" t="s">
        <v>1256</v>
      </c>
      <c r="D19" s="154" t="s">
        <v>419</v>
      </c>
      <c r="E19" s="154" t="s">
        <v>419</v>
      </c>
      <c r="F19" s="180" t="s">
        <v>419</v>
      </c>
      <c r="G19" s="154" t="s">
        <v>1233</v>
      </c>
      <c r="H19" s="154"/>
      <c r="I19" s="155" t="s">
        <v>1062</v>
      </c>
      <c r="J19" s="154" t="s">
        <v>50</v>
      </c>
      <c r="K19" s="180"/>
      <c r="L19" s="180"/>
      <c r="M19" s="180"/>
      <c r="O19" s="154" t="s">
        <v>45</v>
      </c>
      <c r="Q19" s="155" t="s">
        <v>1307</v>
      </c>
      <c r="R19" s="180"/>
      <c r="T19" s="155" t="s">
        <v>48</v>
      </c>
      <c r="U19" s="118"/>
      <c r="V19" s="20"/>
      <c r="W19" s="155" t="s">
        <v>1308</v>
      </c>
      <c r="X19" s="125"/>
      <c r="Y19" s="155" t="s">
        <v>45</v>
      </c>
      <c r="Z19" s="180"/>
      <c r="AA19" s="593"/>
      <c r="AB19" s="20"/>
      <c r="AC19" s="20"/>
      <c r="AD19" s="155"/>
      <c r="AF19" s="155"/>
      <c r="AG19" s="155" t="s">
        <v>1309</v>
      </c>
      <c r="AH19" s="157"/>
      <c r="AI19" s="158"/>
      <c r="AJ19" s="157"/>
      <c r="AK19" s="159"/>
      <c r="AL19" s="159"/>
      <c r="AM19" s="159"/>
      <c r="AN19" s="159"/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0</v>
      </c>
      <c r="AV19" s="104">
        <f>BF19+BG19+BI19+BD19+BB19+AZ19+BK19</f>
        <v>5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COUNTIF(D19:AC19,"*BRT*")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1</v>
      </c>
      <c r="BE19" s="159">
        <f>BD19*('Setting key Duty'!$I$8+'Setting key Duty'!$I$9+'Setting key Duty'!$I$12)</f>
        <v>0.5625</v>
      </c>
      <c r="BF19" s="159">
        <f>COUNTIF(AF19:AH19,"*$N*")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1</v>
      </c>
      <c r="BJ19" s="159">
        <f>BI19*('Setting key Duty'!$I$12+'Setting key Duty'!$I$8)</f>
        <v>0.4375</v>
      </c>
      <c r="BK19" s="159">
        <f>COUNTIF(D19:AH19,"*$FC*")</f>
        <v>3</v>
      </c>
      <c r="BL19" s="159">
        <f>BK19*('Setting key Duty'!$J$11+'Setting key Duty'!$I$8)</f>
        <v>0.375</v>
      </c>
      <c r="BM19" s="159">
        <f>COUNTIF($D19:$AE19,BM$4)</f>
        <v>0</v>
      </c>
      <c r="BN19" s="159">
        <f>COUNTIF($D19:$AE19,BN$4)</f>
        <v>0</v>
      </c>
      <c r="BO19" s="159">
        <f>COUNTIF($D19:$AE19,BO$4)</f>
        <v>0</v>
      </c>
      <c r="BP19" s="160"/>
    </row>
    <row r="20" ht="19.5" customHeight="1" spans="1:68">
      <c r="A20" s="19"/>
      <c r="B20" s="669" t="s">
        <v>1206</v>
      </c>
      <c r="C20" s="180" t="s">
        <v>45</v>
      </c>
      <c r="D20" s="154"/>
      <c r="E20" s="180" t="s">
        <v>1168</v>
      </c>
      <c r="F20" s="155" t="s">
        <v>62</v>
      </c>
      <c r="H20" s="155" t="s">
        <v>44</v>
      </c>
      <c r="I20" s="154" t="s">
        <v>1310</v>
      </c>
      <c r="J20" s="20"/>
      <c r="K20" s="154" t="s">
        <v>1168</v>
      </c>
      <c r="L20" s="20"/>
      <c r="M20" s="155" t="s">
        <v>45</v>
      </c>
      <c r="N20" s="154" t="s">
        <v>1168</v>
      </c>
      <c r="O20" s="154" t="s">
        <v>1168</v>
      </c>
      <c r="P20" s="155" t="s">
        <v>62</v>
      </c>
      <c r="Q20" s="155" t="s">
        <v>1300</v>
      </c>
      <c r="R20" s="154" t="s">
        <v>44</v>
      </c>
      <c r="S20" s="155" t="s">
        <v>1284</v>
      </c>
      <c r="T20" s="155" t="s">
        <v>1284</v>
      </c>
      <c r="U20" s="155" t="s">
        <v>1311</v>
      </c>
      <c r="V20" s="171" t="s">
        <v>62</v>
      </c>
      <c r="W20" s="229"/>
      <c r="X20" s="221" t="s">
        <v>62</v>
      </c>
      <c r="Y20" s="467"/>
      <c r="Z20" s="155" t="s">
        <v>1284</v>
      </c>
      <c r="AA20" s="210" t="s">
        <v>1284</v>
      </c>
      <c r="AB20" s="154"/>
      <c r="AC20" s="154" t="s">
        <v>62</v>
      </c>
      <c r="AD20" s="155"/>
      <c r="AE20" s="166"/>
      <c r="AF20" s="155"/>
      <c r="AG20" s="155"/>
      <c r="AH20" s="157"/>
      <c r="AI20" s="158"/>
      <c r="AJ20" s="157"/>
      <c r="AK20" s="159"/>
      <c r="AL20" s="159"/>
      <c r="AM20" s="159"/>
      <c r="AN20" s="159"/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0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COUNTIF(D20:AC20,"*BRT*")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COUNTIF(AF20:AH20,"*$N*")</f>
        <v>0</v>
      </c>
      <c r="BG20" s="159">
        <f>COUNTIF(AF20:AH20,"*$PM*")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COUNTIF(D20:AH20,"*$FC*")</f>
        <v>0</v>
      </c>
      <c r="BL20" s="159">
        <f>BK20*('Setting key Duty'!$J$11+'Setting key Duty'!$I$8)</f>
        <v>0</v>
      </c>
      <c r="BM20" s="159">
        <f>COUNTIF($D20:$AE20,BM$4)</f>
        <v>0</v>
      </c>
      <c r="BN20" s="159">
        <f>COUNTIF($D20:$AE20,BN$4)</f>
        <v>0</v>
      </c>
      <c r="BO20" s="159">
        <f>COUNTIF($D20:$AE20,BO$4)</f>
        <v>0</v>
      </c>
      <c r="BP20" s="160"/>
    </row>
    <row r="21" ht="19.5" customHeight="1" spans="1:68">
      <c r="A21" s="19" t="s">
        <v>47</v>
      </c>
      <c r="B21" s="173" t="s">
        <v>811</v>
      </c>
      <c r="C21" s="154"/>
      <c r="D21" s="154" t="s">
        <v>1223</v>
      </c>
      <c r="E21" s="180" t="s">
        <v>48</v>
      </c>
      <c r="G21" s="180" t="s">
        <v>45</v>
      </c>
      <c r="I21" s="154" t="s">
        <v>50</v>
      </c>
      <c r="J21" s="154"/>
      <c r="K21" s="155" t="s">
        <v>1095</v>
      </c>
      <c r="L21" s="155" t="s">
        <v>1095</v>
      </c>
      <c r="M21" s="155" t="s">
        <v>1095</v>
      </c>
      <c r="N21" s="155"/>
      <c r="O21" s="155" t="s">
        <v>62</v>
      </c>
      <c r="P21" s="155"/>
      <c r="Q21" s="155" t="s">
        <v>1154</v>
      </c>
      <c r="R21" s="20"/>
      <c r="S21" s="155" t="s">
        <v>44</v>
      </c>
      <c r="T21" s="178"/>
      <c r="U21" s="155"/>
      <c r="V21" s="182" t="s">
        <v>1312</v>
      </c>
      <c r="W21" s="210" t="s">
        <v>62</v>
      </c>
      <c r="X21" s="20"/>
      <c r="Y21" s="596" t="s">
        <v>48</v>
      </c>
      <c r="Z21" s="178"/>
      <c r="AA21" s="178"/>
      <c r="AB21" s="154" t="s">
        <v>1313</v>
      </c>
      <c r="AC21" s="223" t="s">
        <v>50</v>
      </c>
      <c r="AD21" s="597"/>
      <c r="AE21" s="155" t="s">
        <v>48</v>
      </c>
      <c r="AG21" s="155"/>
      <c r="AH21" s="157"/>
      <c r="AI21" s="158"/>
      <c r="AJ21" s="157"/>
      <c r="AK21" s="159"/>
      <c r="AL21" s="159"/>
      <c r="AM21" s="159"/>
      <c r="AN21" s="159"/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0</v>
      </c>
      <c r="AV21" s="104">
        <f>BF21+BG21+BI21+BD21+BB21+AZ21+BK21</f>
        <v>1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COUNTIF(D21:AC21,"*BRT*")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COUNTIF(AH21,"*$N*")</f>
        <v>0</v>
      </c>
      <c r="BG21" s="159">
        <f>COUNTIF(AH21,"*$PM*")</f>
        <v>0</v>
      </c>
      <c r="BH21" s="159">
        <f>BG21*('Setting key Duty'!$I$9)</f>
        <v>0</v>
      </c>
      <c r="BI21" s="159">
        <f>COUNTIF(A21:AH21,"*$AM*")</f>
        <v>1</v>
      </c>
      <c r="BJ21" s="159">
        <f>BI21*('Setting key Duty'!$I$12+'Setting key Duty'!$I$8)</f>
        <v>0.4375</v>
      </c>
      <c r="BK21" s="159">
        <f>COUNTIF(D21:AH21,"*$FC*")</f>
        <v>0</v>
      </c>
      <c r="BL21" s="159">
        <f>BK21*('Setting key Duty'!$J$11+'Setting key Duty'!$I$8)</f>
        <v>0</v>
      </c>
      <c r="BM21" s="159">
        <f>COUNTIF($D21:$AC21,BM$4)</f>
        <v>0</v>
      </c>
      <c r="BN21" s="159">
        <f>COUNTIF($D21:$AC21,BN$4)</f>
        <v>0</v>
      </c>
      <c r="BO21" s="159">
        <f>COUNTIF($D21:$AC21,BO$4)</f>
        <v>0</v>
      </c>
      <c r="BP21" s="160"/>
    </row>
    <row r="22" ht="19.5" customHeight="1" spans="1:68">
      <c r="A22" s="19"/>
      <c r="B22" s="163" t="s">
        <v>1097</v>
      </c>
      <c r="C22" s="183" t="s">
        <v>50</v>
      </c>
      <c r="E22" s="20"/>
      <c r="F22" s="180" t="s">
        <v>48</v>
      </c>
      <c r="G22" s="154"/>
      <c r="H22" s="154" t="s">
        <v>45</v>
      </c>
      <c r="I22" s="20"/>
      <c r="J22" s="154" t="s">
        <v>44</v>
      </c>
      <c r="K22" s="154"/>
      <c r="L22" s="178"/>
      <c r="M22" s="178"/>
      <c r="N22" s="154" t="s">
        <v>50</v>
      </c>
      <c r="P22" s="164" t="s">
        <v>48</v>
      </c>
      <c r="R22" s="164" t="s">
        <v>48</v>
      </c>
      <c r="S22" s="155"/>
      <c r="T22" s="178"/>
      <c r="U22" s="155" t="s">
        <v>45</v>
      </c>
      <c r="V22" s="155"/>
      <c r="W22" s="210" t="s">
        <v>48</v>
      </c>
      <c r="X22" s="20"/>
      <c r="Y22" s="166"/>
      <c r="Z22" s="154" t="s">
        <v>768</v>
      </c>
      <c r="AA22" s="154" t="s">
        <v>768</v>
      </c>
      <c r="AB22" s="165" t="s">
        <v>45</v>
      </c>
      <c r="AC22" s="20"/>
      <c r="AD22" s="20"/>
      <c r="AE22" s="166"/>
      <c r="AF22" s="155"/>
      <c r="AG22" s="155" t="s">
        <v>768</v>
      </c>
      <c r="AH22" s="157"/>
      <c r="AI22" s="158"/>
      <c r="AJ22" s="157"/>
      <c r="AK22" s="159"/>
      <c r="AL22" s="159"/>
      <c r="AM22" s="159"/>
      <c r="AN22" s="159"/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0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COUNTIF(D22:AC22,"*BRT*")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COUNTIF(D22:AH22,"*$FC*")</f>
        <v>0</v>
      </c>
      <c r="BL22" s="159">
        <f>BK22*('Setting key Duty'!$J$11+'Setting key Duty'!$I$8)</f>
        <v>0</v>
      </c>
      <c r="BM22" s="159">
        <f>COUNTIF($D22:$AE22,BM$4)</f>
        <v>0</v>
      </c>
      <c r="BN22" s="159">
        <f>COUNTIF($D22:$AE22,BN$4)</f>
        <v>0</v>
      </c>
      <c r="BO22" s="159">
        <f>COUNTIF($D22:$AE22,BO$4)</f>
        <v>0</v>
      </c>
      <c r="BP22" s="160"/>
    </row>
    <row r="23" ht="19.5" customHeight="1" spans="1:68">
      <c r="A23" s="19"/>
      <c r="B23" s="173" t="s">
        <v>1084</v>
      </c>
      <c r="C23" s="154" t="s">
        <v>62</v>
      </c>
      <c r="D23" s="155"/>
      <c r="E23" s="155"/>
      <c r="F23" s="155" t="s">
        <v>45</v>
      </c>
      <c r="G23" s="154" t="s">
        <v>375</v>
      </c>
      <c r="H23" s="154" t="s">
        <v>375</v>
      </c>
      <c r="I23" s="154" t="s">
        <v>62</v>
      </c>
      <c r="K23" s="155"/>
      <c r="L23" s="155"/>
      <c r="N23" s="154" t="s">
        <v>1085</v>
      </c>
      <c r="O23" s="154" t="s">
        <v>293</v>
      </c>
      <c r="P23" s="154" t="s">
        <v>293</v>
      </c>
      <c r="Q23" s="164" t="s">
        <v>293</v>
      </c>
      <c r="R23" s="164" t="s">
        <v>293</v>
      </c>
      <c r="S23" s="155"/>
      <c r="T23" s="20"/>
      <c r="U23" s="155" t="s">
        <v>44</v>
      </c>
      <c r="V23" s="20"/>
      <c r="W23" s="210" t="s">
        <v>1314</v>
      </c>
      <c r="X23" s="165"/>
      <c r="Y23" s="164" t="s">
        <v>713</v>
      </c>
      <c r="Z23" s="154" t="s">
        <v>44</v>
      </c>
      <c r="AA23" s="20"/>
      <c r="AB23" s="154" t="s">
        <v>1315</v>
      </c>
      <c r="AC23" s="170"/>
      <c r="AD23" s="229" t="s">
        <v>62</v>
      </c>
      <c r="AE23" s="154"/>
      <c r="AF23" s="155" t="s">
        <v>1316</v>
      </c>
      <c r="AG23" s="155"/>
      <c r="AH23" s="157">
        <f>COUNTIF($C23:$AA23,AH$4)</f>
        <v>0</v>
      </c>
      <c r="AI23" s="158">
        <f>COUNTIF($C23:$AA23,AI$4)</f>
        <v>2</v>
      </c>
      <c r="AJ23" s="157">
        <f>COUNTIF($C23:$AA23,AJ$4)</f>
        <v>1</v>
      </c>
      <c r="AK23" s="159">
        <f>COUNTIF($C23:$AA23,AK$4)</f>
        <v>0</v>
      </c>
      <c r="AL23" s="159">
        <f>COUNTIF($C23:$AA23,AL$4)</f>
        <v>0</v>
      </c>
      <c r="AM23" s="159">
        <f>COUNTIF($C23:$AA23,AM$4)</f>
        <v>2</v>
      </c>
      <c r="AN23" s="159">
        <f>COUNTIF($C23:$AA23,AN$4)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5</v>
      </c>
      <c r="AV23" s="104">
        <f>BF23+BG23+BI23+BD23+BB23+AZ23+BK23</f>
        <v>7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COUNTIF(C23:AA23,"*BRT*")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2</v>
      </c>
      <c r="BE23" s="159">
        <f>BD23*('Setting key Duty'!$I$8+'Setting key Duty'!$I$9+'Setting key Duty'!$I$12)</f>
        <v>1.125</v>
      </c>
      <c r="BF23" s="159">
        <f>COUNTIF(A23:AH23,"*$N*")</f>
        <v>0</v>
      </c>
      <c r="BG23" s="159">
        <f>COUNTIF(AH23,"*$PM*")</f>
        <v>0</v>
      </c>
      <c r="BH23" s="159">
        <f>BG23*('Setting key Duty'!$I$9)</f>
        <v>0</v>
      </c>
      <c r="BI23" s="159">
        <f>COUNTIF(A23:AH23,"*$AM*")</f>
        <v>1</v>
      </c>
      <c r="BJ23" s="159">
        <f>BI23*('Setting key Duty'!$I$12+'Setting key Duty'!$I$8)</f>
        <v>0.4375</v>
      </c>
      <c r="BK23" s="159">
        <f>COUNTIF(C23:AH23,"*$FC*")</f>
        <v>4</v>
      </c>
      <c r="BL23" s="159">
        <f>BK23*('Setting key Duty'!$J$11+'Setting key Duty'!$I$8)</f>
        <v>0.5</v>
      </c>
      <c r="BM23" s="159">
        <f>COUNTIF($C23:$AA23,BM$4)</f>
        <v>0</v>
      </c>
      <c r="BN23" s="159">
        <f>COUNTIF($C23:$AA23,BN$4)</f>
        <v>0</v>
      </c>
      <c r="BO23" s="159">
        <f>COUNTIF($C23:$AA23,BO$4)</f>
        <v>0</v>
      </c>
      <c r="BP23" s="160"/>
    </row>
    <row r="24" ht="19.5" customHeight="1" spans="1:68">
      <c r="A24" s="19"/>
      <c r="B24" s="94" t="s">
        <v>1207</v>
      </c>
      <c r="C24" s="165" t="s">
        <v>1317</v>
      </c>
      <c r="D24" s="155" t="s">
        <v>530</v>
      </c>
      <c r="E24" s="155"/>
      <c r="F24" s="180"/>
      <c r="G24" s="154" t="s">
        <v>56</v>
      </c>
      <c r="H24" s="155" t="s">
        <v>1318</v>
      </c>
      <c r="I24" s="155" t="s">
        <v>1291</v>
      </c>
      <c r="J24" s="154" t="s">
        <v>62</v>
      </c>
      <c r="K24" s="155"/>
      <c r="L24" s="20"/>
      <c r="M24" s="154" t="s">
        <v>50</v>
      </c>
      <c r="N24" s="576"/>
      <c r="O24" s="164" t="s">
        <v>1319</v>
      </c>
      <c r="P24" s="227" t="s">
        <v>1320</v>
      </c>
      <c r="Q24" s="155" t="s">
        <v>62</v>
      </c>
      <c r="R24" s="170"/>
      <c r="S24" s="125"/>
      <c r="T24" s="155"/>
      <c r="U24" s="155" t="s">
        <v>50</v>
      </c>
      <c r="V24" s="20"/>
      <c r="W24" s="598" t="s">
        <v>1321</v>
      </c>
      <c r="X24" s="155"/>
      <c r="Y24" s="154" t="s">
        <v>1322</v>
      </c>
      <c r="Z24" s="183" t="s">
        <v>45</v>
      </c>
      <c r="AA24" s="155"/>
      <c r="AB24" s="154" t="s">
        <v>1315</v>
      </c>
      <c r="AC24" s="20"/>
      <c r="AD24" s="20"/>
      <c r="AE24" s="154" t="s">
        <v>62</v>
      </c>
      <c r="AF24" s="155"/>
      <c r="AG24" s="20"/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0</v>
      </c>
      <c r="AV24" s="104">
        <f>BF24+BG24+BI24+BD24+BB24+AZ24+BK24</f>
        <v>7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COUNTIF(D24:Z24,"*BRT*")</f>
        <v>0</v>
      </c>
      <c r="AZ24" s="159">
        <f>COUNTIF(A24:AH24,"*$BTP*")</f>
        <v>2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3</v>
      </c>
      <c r="BE24" s="159">
        <f>BD24*('Setting key Duty'!$I$8+'Setting key Duty'!$I$9+'Setting key Duty'!$I$12)</f>
        <v>1.6875</v>
      </c>
      <c r="BF24" s="159">
        <f>COUNTIF(AH24,"*$N*")</f>
        <v>0</v>
      </c>
      <c r="BG24" s="159">
        <f>COUNTIF(AH24,"*$PM*")</f>
        <v>0</v>
      </c>
      <c r="BH24" s="159">
        <f>BG24*('Setting key Duty'!$I$9)</f>
        <v>0</v>
      </c>
      <c r="BI24" s="159">
        <f>COUNTIF(A24:AH24,"*$AM*")</f>
        <v>2</v>
      </c>
      <c r="BJ24" s="159">
        <f>BI24*('Setting key Duty'!$I$12+'Setting key Duty'!$I$8)</f>
        <v>0.875</v>
      </c>
      <c r="BK24" s="159">
        <f>COUNTIF(D24:AH24,"*$FC*")</f>
        <v>0</v>
      </c>
      <c r="BL24" s="159">
        <f>BK24*('Setting key Duty'!$J$11+'Setting key Duty'!$I$8)</f>
        <v>0</v>
      </c>
      <c r="BM24" s="159">
        <f>COUNTIF($D24:$Z24,BM$4)</f>
        <v>0</v>
      </c>
      <c r="BN24" s="159">
        <f>COUNTIF($D24:$Z24,BN$4)</f>
        <v>0</v>
      </c>
      <c r="BO24" s="159">
        <f>COUNTIF($D24:$Z24,BO$4)</f>
        <v>0</v>
      </c>
      <c r="BP24" s="160"/>
    </row>
    <row r="25" ht="19.5" customHeight="1" spans="1:68">
      <c r="A25" s="19"/>
      <c r="B25" s="14" t="s">
        <v>1210</v>
      </c>
      <c r="C25" s="154" t="s">
        <v>1217</v>
      </c>
      <c r="E25" s="154" t="s">
        <v>62</v>
      </c>
      <c r="F25" s="20"/>
      <c r="G25" s="155" t="s">
        <v>1259</v>
      </c>
      <c r="H25" s="154" t="s">
        <v>56</v>
      </c>
      <c r="I25" s="155" t="s">
        <v>1323</v>
      </c>
      <c r="J25" s="20"/>
      <c r="K25" s="180"/>
      <c r="L25" s="180"/>
      <c r="M25" s="593"/>
      <c r="N25" s="154"/>
      <c r="O25" s="155" t="s">
        <v>1238</v>
      </c>
      <c r="P25" s="154" t="s">
        <v>56</v>
      </c>
      <c r="Q25" s="599" t="s">
        <v>1324</v>
      </c>
      <c r="T25" s="155"/>
      <c r="U25" s="155" t="s">
        <v>62</v>
      </c>
      <c r="V25" s="20"/>
      <c r="W25" s="155" t="s">
        <v>1325</v>
      </c>
      <c r="X25" s="181"/>
      <c r="Y25" s="155" t="s">
        <v>62</v>
      </c>
      <c r="Z25" s="166" t="s">
        <v>1284</v>
      </c>
      <c r="AA25" s="155" t="s">
        <v>1284</v>
      </c>
      <c r="AB25" s="154" t="s">
        <v>62</v>
      </c>
      <c r="AC25" s="20"/>
      <c r="AD25" s="155" t="s">
        <v>1223</v>
      </c>
      <c r="AF25" s="155" t="s">
        <v>1288</v>
      </c>
      <c r="AG25" s="154" t="s">
        <v>62</v>
      </c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5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COUNTIF(D25:AC25,"*BRT*")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1</v>
      </c>
      <c r="BE25" s="159">
        <f>BD25*('Setting key Duty'!$I$8+'Setting key Duty'!$I$9+'Setting key Duty'!$I$12)</f>
        <v>0.5625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4</v>
      </c>
      <c r="BJ25" s="159">
        <f>BI25*('Setting key Duty'!$I$12+'Setting key Duty'!$I$8)</f>
        <v>1.75</v>
      </c>
      <c r="BK25" s="159">
        <f>COUNTIF(D25:AH25,"*$FC*")</f>
        <v>0</v>
      </c>
      <c r="BL25" s="159">
        <f>BK25*('Setting key Duty'!$J$11+'Setting key Duty'!$I$8)</f>
        <v>0</v>
      </c>
      <c r="BM25" s="159">
        <f>COUNTIF($D25:$AE25,BM$4)</f>
        <v>0</v>
      </c>
      <c r="BN25" s="159">
        <f>COUNTIF($D25:$AE25,BN$4)</f>
        <v>0</v>
      </c>
      <c r="BO25" s="159">
        <f>COUNTIF($D25:$AE25,BO$4)</f>
        <v>0</v>
      </c>
      <c r="BP25" s="160"/>
    </row>
    <row r="26" ht="19.5" customHeight="1" spans="1:68">
      <c r="A26" s="19"/>
      <c r="B26" s="14" t="s">
        <v>1211</v>
      </c>
      <c r="C26" s="154" t="s">
        <v>1233</v>
      </c>
      <c r="D26" s="154"/>
      <c r="E26" s="180"/>
      <c r="F26" s="180" t="s">
        <v>419</v>
      </c>
      <c r="G26" s="154" t="s">
        <v>419</v>
      </c>
      <c r="H26" s="154" t="s">
        <v>419</v>
      </c>
      <c r="I26" s="154" t="s">
        <v>1233</v>
      </c>
      <c r="J26" s="180"/>
      <c r="K26" s="154"/>
      <c r="L26" s="20"/>
      <c r="N26" s="154" t="s">
        <v>1326</v>
      </c>
      <c r="O26" s="20"/>
      <c r="P26" s="155" t="s">
        <v>586</v>
      </c>
      <c r="Q26" s="166" t="s">
        <v>1300</v>
      </c>
      <c r="R26" s="154" t="s">
        <v>50</v>
      </c>
      <c r="S26" s="155"/>
      <c r="T26" s="155"/>
      <c r="U26" s="20"/>
      <c r="V26" s="155" t="s">
        <v>1327</v>
      </c>
      <c r="W26" s="576"/>
      <c r="X26" s="155" t="s">
        <v>1328</v>
      </c>
      <c r="Y26" s="164" t="s">
        <v>713</v>
      </c>
      <c r="Z26" s="154" t="s">
        <v>50</v>
      </c>
      <c r="AA26" s="181"/>
      <c r="AB26" s="154" t="s">
        <v>50</v>
      </c>
      <c r="AD26" s="155"/>
      <c r="AE26" s="155" t="s">
        <v>1329</v>
      </c>
      <c r="AF26" s="155"/>
      <c r="AG26" s="155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8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COUNTIF(D26:AA26,"*BRT*")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4</v>
      </c>
      <c r="BE26" s="159">
        <f>BD26*('Setting key Duty'!$I$8+'Setting key Duty'!$I$9+'Setting key Duty'!$I$12)</f>
        <v>2.25</v>
      </c>
      <c r="BF26" s="159">
        <f>COUNTIF(AH26,"*$N*")</f>
        <v>0</v>
      </c>
      <c r="BG26" s="159">
        <f>COUNTIF(AH26,"*$PM*")</f>
        <v>0</v>
      </c>
      <c r="BH26" s="159">
        <f>BG26*('Setting key Duty'!$I$9)</f>
        <v>0</v>
      </c>
      <c r="BI26" s="159">
        <f>COUNTIF(A26:AH26,"*$AM*")</f>
        <v>1</v>
      </c>
      <c r="BJ26" s="159">
        <f>BI26*('Setting key Duty'!$I$12+'Setting key Duty'!$I$8)</f>
        <v>0.4375</v>
      </c>
      <c r="BK26" s="159">
        <f>COUNTIF(D26:AH26,"*$FC*")</f>
        <v>3</v>
      </c>
      <c r="BL26" s="159">
        <f>BK26*('Setting key Duty'!$J$11+'Setting key Duty'!$I$8)</f>
        <v>0.375</v>
      </c>
      <c r="BM26" s="159">
        <f>COUNTIF($D26:$AA26,BM$4)</f>
        <v>0</v>
      </c>
      <c r="BN26" s="159">
        <f>COUNTIF($D26:$AA26,BN$4)</f>
        <v>0</v>
      </c>
      <c r="BO26" s="159">
        <f>COUNTIF($D26:$AA26,BO$4)</f>
        <v>0</v>
      </c>
      <c r="BP26" s="160"/>
    </row>
    <row r="27" ht="19.5" customHeight="1" spans="1:68">
      <c r="A27" s="19"/>
      <c r="B27" s="14" t="s">
        <v>1126</v>
      </c>
      <c r="C27" s="155"/>
      <c r="D27" s="154" t="s">
        <v>1216</v>
      </c>
      <c r="E27" s="180" t="s">
        <v>463</v>
      </c>
      <c r="F27" s="180" t="s">
        <v>463</v>
      </c>
      <c r="G27" s="180" t="s">
        <v>463</v>
      </c>
      <c r="H27" s="180" t="s">
        <v>463</v>
      </c>
      <c r="I27" s="180" t="s">
        <v>463</v>
      </c>
      <c r="J27" s="154" t="s">
        <v>1233</v>
      </c>
      <c r="K27" s="20"/>
      <c r="L27" s="154"/>
      <c r="M27" s="600"/>
      <c r="N27" s="154" t="s">
        <v>62</v>
      </c>
      <c r="P27" s="155" t="s">
        <v>1003</v>
      </c>
      <c r="Q27" s="154" t="s">
        <v>56</v>
      </c>
      <c r="R27" s="155" t="s">
        <v>1330</v>
      </c>
      <c r="S27" s="154" t="s">
        <v>62</v>
      </c>
      <c r="U27" s="155"/>
      <c r="V27" s="155" t="s">
        <v>1331</v>
      </c>
      <c r="W27" s="20"/>
      <c r="X27" s="221" t="s">
        <v>1213</v>
      </c>
      <c r="Y27" s="183" t="s">
        <v>1332</v>
      </c>
      <c r="Z27" s="154"/>
      <c r="AA27" s="154" t="s">
        <v>1333</v>
      </c>
      <c r="AB27" s="155" t="s">
        <v>530</v>
      </c>
      <c r="AC27" s="155" t="s">
        <v>1334</v>
      </c>
      <c r="AD27" s="155" t="s">
        <v>1335</v>
      </c>
      <c r="AE27" s="155" t="s">
        <v>50</v>
      </c>
      <c r="AF27" s="155" t="s">
        <v>530</v>
      </c>
      <c r="AG27" s="20"/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11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COUNTIF(D27:Z27,"*BRT*")</f>
        <v>0</v>
      </c>
      <c r="AZ27" s="159">
        <f>COUNTIF(A27:AH27,"*$BTP*")</f>
        <v>0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3</v>
      </c>
      <c r="BE27" s="159">
        <f>BD27*('Setting key Duty'!$I$8+'Setting key Duty'!$I$9+'Setting key Duty'!$I$12)</f>
        <v>1.6875</v>
      </c>
      <c r="BF27" s="159">
        <f>COUNTIF(AH27,"*$N*")</f>
        <v>0</v>
      </c>
      <c r="BG27" s="159">
        <f>COUNTIF(AH27,"*$PM*")</f>
        <v>0</v>
      </c>
      <c r="BH27" s="159">
        <f>BG27*('Setting key Duty'!$I$9)</f>
        <v>0</v>
      </c>
      <c r="BI27" s="159">
        <f>COUNTIF(A27:AH27,"*$AM*")</f>
        <v>3</v>
      </c>
      <c r="BJ27" s="159">
        <f>BI27*('Setting key Duty'!$I$12+'Setting key Duty'!$I$8)</f>
        <v>1.3125</v>
      </c>
      <c r="BK27" s="159">
        <f>COUNTIF(D27:AH27,"*$FC*")</f>
        <v>5</v>
      </c>
      <c r="BL27" s="159">
        <f>BK27*('Setting key Duty'!$J$11+'Setting key Duty'!$I$8)</f>
        <v>0.625</v>
      </c>
      <c r="BM27" s="159">
        <f>COUNTIF($D27:$AA27,BM$4)</f>
        <v>0</v>
      </c>
      <c r="BN27" s="159">
        <f>COUNTIF($D27:$AA27,BN$4)</f>
        <v>0</v>
      </c>
      <c r="BO27" s="159">
        <f>COUNTIF($D27:$AA27,BO$4)</f>
        <v>0</v>
      </c>
      <c r="BP27" s="160"/>
    </row>
    <row r="28" ht="19.5" customHeight="1" spans="1:68">
      <c r="A28" s="19"/>
      <c r="B28" s="14" t="s">
        <v>1263</v>
      </c>
      <c r="C28" s="154" t="s">
        <v>56</v>
      </c>
      <c r="E28" s="587"/>
      <c r="F28" s="180"/>
      <c r="G28" s="154" t="s">
        <v>1336</v>
      </c>
      <c r="H28" s="155" t="s">
        <v>1337</v>
      </c>
      <c r="I28" s="155" t="s">
        <v>1338</v>
      </c>
      <c r="K28" s="154" t="s">
        <v>62</v>
      </c>
      <c r="L28" s="154"/>
      <c r="M28" s="154"/>
      <c r="N28" s="154" t="s">
        <v>56</v>
      </c>
      <c r="O28" s="155" t="s">
        <v>1339</v>
      </c>
      <c r="P28" s="170"/>
      <c r="Q28" s="155" t="s">
        <v>1146</v>
      </c>
      <c r="R28" s="20"/>
      <c r="U28" s="155"/>
      <c r="V28" s="155" t="s">
        <v>1340</v>
      </c>
      <c r="W28" s="170"/>
      <c r="X28" s="154" t="s">
        <v>375</v>
      </c>
      <c r="Y28" s="154" t="s">
        <v>1341</v>
      </c>
      <c r="Z28" s="154" t="s">
        <v>62</v>
      </c>
      <c r="AA28" s="154"/>
      <c r="AC28" s="155" t="s">
        <v>1342</v>
      </c>
      <c r="AE28" s="154" t="s">
        <v>56</v>
      </c>
      <c r="AF28" s="154" t="s">
        <v>56</v>
      </c>
      <c r="AG28" s="155" t="s">
        <v>42</v>
      </c>
      <c r="AH28" s="157">
        <f>COUNTIF($C28:$AG28,AH$4)</f>
        <v>0</v>
      </c>
      <c r="AI28" s="158">
        <f>COUNTIF($C28:$AG28,AI$4)</f>
        <v>0</v>
      </c>
      <c r="AJ28" s="157">
        <f>COUNTIF($C28:$AG28,AJ$4)</f>
        <v>0</v>
      </c>
      <c r="AK28" s="159">
        <f>COUNTIF($C28:$AG28,AK$4)</f>
        <v>0</v>
      </c>
      <c r="AL28" s="159">
        <f>COUNTIF($C28:$AG28,AL$4)</f>
        <v>4</v>
      </c>
      <c r="AM28" s="159">
        <f>COUNTIF($C28:$AG28,AM$4)</f>
        <v>2</v>
      </c>
      <c r="AN28" s="159">
        <f>COUNTIF($C28:$AG28,AN$4)</f>
        <v>0</v>
      </c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2</v>
      </c>
      <c r="AV28" s="104">
        <f>BF28+BG28+BI28+BD28+BB28+AZ28+BK28</f>
        <v>6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COUNTIF(C28:AC28,"*BRT*")</f>
        <v>0</v>
      </c>
      <c r="AZ28" s="159">
        <f>COUNTIF(A28:AH28,"*$BTP*")</f>
        <v>0</v>
      </c>
      <c r="BA28" s="159" t="e">
        <f>AZ28*('Setting key Duty'!$I$13+'Setting key Duty'!$I$12+'Setting key Duty'!$I$11)</f>
        <v>#VALUE!</v>
      </c>
      <c r="BB28" s="159">
        <f>COUNTIF(D28:AH28,"*$L*")</f>
        <v>0</v>
      </c>
      <c r="BC28" s="159" t="e">
        <f>BB28*('Setting key Duty'!$I$13+'Setting key Duty'!$I$9)</f>
        <v>#VALUE!</v>
      </c>
      <c r="BD28" s="159">
        <f>COUNTIF(D28:AH28,"*$M*")</f>
        <v>2</v>
      </c>
      <c r="BE28" s="159">
        <f>BD28*('Setting key Duty'!$I$8+'Setting key Duty'!$I$9+'Setting key Duty'!$I$12)</f>
        <v>1.125</v>
      </c>
      <c r="BF28" s="159">
        <f>COUNTIF(D28:AH28,"*$N*")</f>
        <v>0</v>
      </c>
      <c r="BG28" s="159">
        <f>COUNTIF(D28:AH28,"*$PM*")</f>
        <v>2</v>
      </c>
      <c r="BH28" s="159">
        <f>BG28*('Setting key Duty'!$I$9)</f>
        <v>0.25</v>
      </c>
      <c r="BI28" s="159">
        <f>COUNTIF(D28:AH28,"*$AM*")</f>
        <v>2</v>
      </c>
      <c r="BJ28" s="159">
        <f>BI28*('Setting key Duty'!$I$12+'Setting key Duty'!$I$8)</f>
        <v>0.875</v>
      </c>
      <c r="BK28" s="159">
        <f>COUNTIF(C28:AH28,"*$FC*")</f>
        <v>0</v>
      </c>
      <c r="BL28" s="159">
        <f>BK28*('Setting key Duty'!$J$11+'Setting key Duty'!$I$8)</f>
        <v>0</v>
      </c>
      <c r="BM28" s="159">
        <f>COUNTIF($C28:$AG28,BM$4)</f>
        <v>0</v>
      </c>
      <c r="BN28" s="159">
        <f>COUNTIF($C28:$AG28,BN$4)</f>
        <v>0</v>
      </c>
      <c r="BO28" s="159">
        <f>COUNTIF($D28:$AE28,BO$4)</f>
        <v>0</v>
      </c>
      <c r="BP28" s="160"/>
    </row>
    <row r="29" ht="19.5" customHeight="1" spans="1:68">
      <c r="A29" s="19"/>
      <c r="B29" s="14" t="s">
        <v>1265</v>
      </c>
      <c r="C29" s="20"/>
      <c r="D29" s="154" t="s">
        <v>1243</v>
      </c>
      <c r="E29" s="20"/>
      <c r="F29" s="20"/>
      <c r="G29" s="155" t="s">
        <v>1251</v>
      </c>
      <c r="H29" s="155" t="s">
        <v>1213</v>
      </c>
      <c r="I29" s="155" t="s">
        <v>1003</v>
      </c>
      <c r="J29" s="154" t="s">
        <v>56</v>
      </c>
      <c r="K29" s="20"/>
      <c r="L29" s="154"/>
      <c r="M29" s="154" t="s">
        <v>62</v>
      </c>
      <c r="N29" s="20"/>
      <c r="P29" s="155" t="s">
        <v>1246</v>
      </c>
      <c r="Q29" s="155" t="s">
        <v>1343</v>
      </c>
      <c r="R29" s="155" t="s">
        <v>1344</v>
      </c>
      <c r="S29" s="154"/>
      <c r="T29" s="155"/>
      <c r="U29" s="154" t="s">
        <v>56</v>
      </c>
      <c r="V29" s="155" t="s">
        <v>1345</v>
      </c>
      <c r="W29" s="155" t="s">
        <v>1095</v>
      </c>
      <c r="X29" s="155" t="s">
        <v>1095</v>
      </c>
      <c r="Y29" s="155" t="s">
        <v>1095</v>
      </c>
      <c r="Z29" s="155" t="s">
        <v>1284</v>
      </c>
      <c r="AA29" s="155" t="s">
        <v>1284</v>
      </c>
      <c r="AB29" s="154" t="s">
        <v>56</v>
      </c>
      <c r="AC29" s="154" t="s">
        <v>1346</v>
      </c>
      <c r="AD29" s="155" t="s">
        <v>1347</v>
      </c>
      <c r="AE29" s="155" t="s">
        <v>1348</v>
      </c>
      <c r="AG29" s="155"/>
      <c r="AH29" s="157"/>
      <c r="AI29" s="158"/>
      <c r="AJ29" s="157"/>
      <c r="AK29" s="159"/>
      <c r="AL29" s="159"/>
      <c r="AM29" s="159"/>
      <c r="AN29" s="159"/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11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COUNTIF(C29:AC29,"*BRT*")</f>
        <v>0</v>
      </c>
      <c r="AZ29" s="159">
        <f>COUNTIF(A29:AH29,"*$BTP*")</f>
        <v>0</v>
      </c>
      <c r="BA29" s="159" t="e">
        <f>AZ29*('Setting key Duty'!$I$13+'Setting key Duty'!$I$12+'Setting key Duty'!$I$11)</f>
        <v>#VALUE!</v>
      </c>
      <c r="BB29" s="159">
        <f>COUNTIF(D29:AH29,"*$L*")</f>
        <v>0</v>
      </c>
      <c r="BC29" s="159" t="e">
        <f>BB29*('Setting key Duty'!$I$13+'Setting key Duty'!$I$9)</f>
        <v>#VALUE!</v>
      </c>
      <c r="BD29" s="159">
        <f>COUNTIF(D29:AH29,"*$M*")</f>
        <v>0</v>
      </c>
      <c r="BE29" s="159">
        <f>BD29*('Setting key Duty'!$I$8+'Setting key Duty'!$I$9+'Setting key Duty'!$I$12)</f>
        <v>0</v>
      </c>
      <c r="BF29" s="159">
        <f>COUNTIF(D29:AH29,"*$N*")</f>
        <v>0</v>
      </c>
      <c r="BG29" s="159">
        <f>COUNTIF(D29:AH29,"*$PM*")</f>
        <v>2</v>
      </c>
      <c r="BH29" s="159">
        <f>BG29*('Setting key Duty'!$I$9)</f>
        <v>0.25</v>
      </c>
      <c r="BI29" s="159">
        <f>COUNTIF(D29:AH29,"*$AM*")</f>
        <v>9</v>
      </c>
      <c r="BJ29" s="159">
        <f>BI29*('Setting key Duty'!$I$12+'Setting key Duty'!$I$8)</f>
        <v>3.9375</v>
      </c>
      <c r="BK29" s="159">
        <f>COUNTIF(C29:AH29,"*$FC*")</f>
        <v>0</v>
      </c>
      <c r="BL29" s="159">
        <f>BK29*('Setting key Duty'!$J$11+'Setting key Duty'!$I$8)</f>
        <v>0</v>
      </c>
      <c r="BM29" s="159">
        <f>COUNTIF($C29:$AG29,BM$4)</f>
        <v>0</v>
      </c>
      <c r="BN29" s="159">
        <f>COUNTIF($C29:$AG29,BN$4)</f>
        <v>0</v>
      </c>
      <c r="BO29" s="159">
        <f>COUNTIF($D29:$AF29,BO$4)</f>
        <v>0</v>
      </c>
      <c r="BP29" s="160"/>
    </row>
    <row r="30" ht="19.5" customHeight="1" spans="1:68">
      <c r="A30" s="19"/>
      <c r="B30" s="14"/>
      <c r="C30" s="184"/>
      <c r="D30" s="185"/>
      <c r="E30" s="186"/>
      <c r="F30" s="185"/>
      <c r="G30" s="185"/>
      <c r="H30" s="186"/>
      <c r="I30" s="186"/>
      <c r="J30" s="187"/>
      <c r="K30" s="187"/>
      <c r="L30" s="187"/>
      <c r="M30" s="187"/>
      <c r="N30" s="185"/>
      <c r="O30" s="186"/>
      <c r="P30" s="186"/>
      <c r="Q30" s="186"/>
      <c r="R30" s="186"/>
      <c r="S30" s="20"/>
      <c r="T30" s="186"/>
      <c r="U30" s="186"/>
      <c r="V30" s="186"/>
      <c r="W30" s="186"/>
      <c r="X30" s="188"/>
      <c r="Y30" s="187"/>
      <c r="Z30" s="185"/>
      <c r="AA30" s="185"/>
      <c r="AB30" s="185"/>
      <c r="AC30" s="186"/>
      <c r="AD30" s="186"/>
      <c r="AE30" s="186"/>
      <c r="AF30" s="186"/>
      <c r="AG30" s="186"/>
      <c r="AH30" s="157"/>
      <c r="AI30" s="158"/>
      <c r="AJ30" s="157"/>
      <c r="AK30" s="159"/>
      <c r="AL30" s="159"/>
      <c r="AM30" s="159"/>
      <c r="AN30" s="159"/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0</v>
      </c>
      <c r="AV30" s="104">
        <f>BF30+BG30+BI30+BD30+BB30+AZ30+BK30</f>
        <v>0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COUNTIF(C30:AC30,"*BRT*")</f>
        <v>0</v>
      </c>
      <c r="AZ30" s="159">
        <f>COUNTIF(A30:AH30,"*$BTP*")</f>
        <v>0</v>
      </c>
      <c r="BA30" s="159" t="e">
        <f>AZ30*('Setting key Duty'!$I$13+'Setting key Duty'!$I$12+'Setting key Duty'!$I$11)</f>
        <v>#VALUE!</v>
      </c>
      <c r="BB30" s="159">
        <f>COUNTIF(D30:AH30,"*$L*")</f>
        <v>0</v>
      </c>
      <c r="BC30" s="159" t="e">
        <f>BB30*('Setting key Duty'!$I$13+'Setting key Duty'!$I$9)</f>
        <v>#VALUE!</v>
      </c>
      <c r="BD30" s="159">
        <f>COUNTIF(D30:AH30,"*$M*")</f>
        <v>0</v>
      </c>
      <c r="BE30" s="159">
        <f>BD30*('Setting key Duty'!$I$8+'Setting key Duty'!$I$9+'Setting key Duty'!$I$12)</f>
        <v>0</v>
      </c>
      <c r="BF30" s="159">
        <f>COUNTIF(D30:AH30,"*$N*")</f>
        <v>0</v>
      </c>
      <c r="BG30" s="159">
        <f>COUNTIF(D30:AH30,"*$PM*")</f>
        <v>0</v>
      </c>
      <c r="BH30" s="159">
        <f>BG30*('Setting key Duty'!$I$9)</f>
        <v>0</v>
      </c>
      <c r="BI30" s="159">
        <f>COUNTIF(D30:AH30,"*$AM*")</f>
        <v>0</v>
      </c>
      <c r="BJ30" s="159">
        <f>BI30*('Setting key Duty'!$I$12+'Setting key Duty'!$I$8)</f>
        <v>0</v>
      </c>
      <c r="BK30" s="159">
        <f>COUNTIF(C30:AH30,"*$FC*")</f>
        <v>0</v>
      </c>
      <c r="BL30" s="159">
        <f>BK30*('Setting key Duty'!$J$11+'Setting key Duty'!$I$8)</f>
        <v>0</v>
      </c>
      <c r="BM30" s="159">
        <f>COUNTIF($C30:$AG30,BM$4)</f>
        <v>0</v>
      </c>
      <c r="BN30" s="159">
        <f>COUNTIF($C30:$AG30,BN$4)</f>
        <v>0</v>
      </c>
      <c r="BO30" s="159">
        <f>COUNTIF($D30:$AE30,BO$4)</f>
        <v>0</v>
      </c>
      <c r="BP30" s="160"/>
    </row>
    <row r="31" ht="19.5" customHeight="1" spans="1:68">
      <c r="A31" s="19"/>
      <c r="B31" s="189" t="s">
        <v>228</v>
      </c>
      <c r="C31" s="190"/>
      <c r="D31" s="186"/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186"/>
      <c r="AB31" s="186"/>
      <c r="AC31" s="186"/>
      <c r="AD31" s="186"/>
      <c r="AE31" s="186"/>
      <c r="AF31" s="186"/>
      <c r="AG31" s="186"/>
      <c r="AH31" s="157">
        <f>COUNTIF($C31:$AG31,AH$4)</f>
        <v>0</v>
      </c>
      <c r="AI31" s="158">
        <f>COUNTIF($C31:$AG31,AI$4)</f>
        <v>0</v>
      </c>
      <c r="AJ31" s="157">
        <f>COUNTIF($C31:$AG31,AJ$4)</f>
        <v>0</v>
      </c>
      <c r="AK31" s="191">
        <f>COUNTIF($C31:$AG31,AK$4)</f>
        <v>0</v>
      </c>
      <c r="AL31" s="191">
        <f>COUNTIF($C31:$AG31,AL$4)</f>
        <v>0</v>
      </c>
      <c r="AM31" s="191">
        <f>COUNTIF($C31:$AG31,AM$4)</f>
        <v>0</v>
      </c>
      <c r="AN31" s="191">
        <f>COUNTIF($C31:$AG31,AN$4)</f>
        <v>0</v>
      </c>
      <c r="AO31" s="192"/>
      <c r="AP31" s="159">
        <f>SUMPRODUCT(--WEEKDAY(C$3:AG$3,2)&lt;6,--((C31:AG31="DM"))+(C31:AG31="CS1")+((C31:AG31="CS2"))+(C31:AG31="SB1")+(C31:AG31="AE")+(C31:AG31="EM"))</f>
        <v>0</v>
      </c>
      <c r="AQ31" s="192"/>
      <c r="AR31" s="104">
        <f>SUMPRODUCT(--WEEKDAY(C$3:AG$3,2)&gt;5,--((C31:AG31="DM"))+(C31:AG31="CS1")+((C31:AG31="CS2"))+(C31:AG31="SB1")+(C31:AG31="AE")+(C31:AG31="EM"))</f>
        <v>0</v>
      </c>
      <c r="AS31" s="192"/>
      <c r="AT31" s="192">
        <f>(AP31-AQ31)/2+(AR31-AS31)</f>
        <v>0</v>
      </c>
      <c r="AU31" s="104">
        <f>AH31+AI31+AJ31+AK31+AM31+AN31</f>
        <v>0</v>
      </c>
      <c r="AV31" s="104">
        <f>BF31+BG31+BI31+BD31+BB31+AZ31+BK31</f>
        <v>0</v>
      </c>
      <c r="AW31" s="104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COUNTIF(C31:AG31,"*BRT*")</f>
        <v>0</v>
      </c>
      <c r="AZ31" s="159">
        <f>COUNTIF(D31:AH31,"*$BTP*")</f>
        <v>0</v>
      </c>
      <c r="BA31" s="159" t="e">
        <f>AZ31*('Setting key Duty'!$I$13+'Setting key Duty'!$I$12+'Setting key Duty'!$I$11)</f>
        <v>#VALUE!</v>
      </c>
      <c r="BB31" s="159">
        <f>COUNTIF(D31:AH31,"*$L*")</f>
        <v>0</v>
      </c>
      <c r="BC31" s="159" t="e">
        <f>BB31*('Setting key Duty'!$I$13+'Setting key Duty'!$I$9)</f>
        <v>#VALUE!</v>
      </c>
      <c r="BD31" s="159">
        <f>COUNTIF(D31:AH31,"*$M*")</f>
        <v>0</v>
      </c>
      <c r="BE31" s="159">
        <f>BD31*('Setting key Duty'!$I$8+'Setting key Duty'!$I$9+'Setting key Duty'!$I$12)</f>
        <v>0</v>
      </c>
      <c r="BF31" s="159">
        <f>COUNTIF(D31:AH31,"*$N*")</f>
        <v>0</v>
      </c>
      <c r="BG31" s="159">
        <f>COUNTIF(D31:AH31,"*$PM*")</f>
        <v>0</v>
      </c>
      <c r="BH31" s="159">
        <f>BG31*('Setting key Duty'!$I$9)</f>
        <v>0</v>
      </c>
      <c r="BI31" s="159">
        <f>COUNTIF(D31:AH31,"*$AM*")</f>
        <v>0</v>
      </c>
      <c r="BJ31" s="159">
        <f>BI31*('Setting key Duty'!$I$12+'Setting key Duty'!$I$8)</f>
        <v>0</v>
      </c>
      <c r="BK31" s="159">
        <f>COUNTIF(C31:AH31,"*$FC*")</f>
        <v>0</v>
      </c>
      <c r="BL31" s="159">
        <f>BK31*('Setting key Duty'!$J$11+'Setting key Duty'!$I$8)</f>
        <v>0</v>
      </c>
      <c r="BM31" s="191">
        <f>COUNTIF($C31:$AG31,BM$4)</f>
        <v>0</v>
      </c>
      <c r="BN31" s="191">
        <f>COUNTIF($C31:$AG31,BN$4)</f>
        <v>0</v>
      </c>
      <c r="BO31" s="191">
        <f>COUNTIF($C31:$AG31,BO$4)</f>
        <v>0</v>
      </c>
      <c r="BP31" s="193"/>
    </row>
    <row r="32" ht="19.5" customHeight="1" spans="1:68">
      <c r="A32" s="19"/>
      <c r="B32" s="194"/>
      <c r="C32" s="195"/>
      <c r="D32" s="196"/>
      <c r="E32" s="196"/>
      <c r="F32" s="196"/>
      <c r="G32" s="196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7"/>
      <c r="AI32" s="198"/>
      <c r="AJ32" s="197"/>
      <c r="AK32" s="199"/>
      <c r="AL32" s="199"/>
      <c r="AM32" s="199"/>
      <c r="AN32" s="199"/>
      <c r="AO32" s="200"/>
      <c r="AP32" s="200"/>
      <c r="AQ32" s="200"/>
      <c r="AR32" s="200">
        <f>SUMPRODUCT(--WEEKDAY(C$3:AG$3,2)&gt;5,--((C32:AG32="DM"))+(C32:AG32="CS1")+((C32:AG32="CS2"))+(C32:AG32="SB1")+(C32:AG32="AE")+(C32:AG32="EM"))</f>
        <v>0</v>
      </c>
      <c r="AS32" s="200"/>
      <c r="AT32" s="200">
        <f>(AP32-AQ32)/2+(AR32-AS32)</f>
        <v>0</v>
      </c>
      <c r="AU32" s="200"/>
      <c r="AV32" s="200"/>
      <c r="AW32" s="200"/>
      <c r="AX32" s="199"/>
      <c r="AY32" s="199"/>
      <c r="AZ32" s="199"/>
      <c r="BA32" s="199"/>
      <c r="BB32" s="199"/>
      <c r="BC32" s="199"/>
      <c r="BD32" s="199"/>
      <c r="BE32" s="199"/>
      <c r="BF32" s="199"/>
      <c r="BG32" s="199"/>
      <c r="BH32" s="199"/>
      <c r="BI32" s="199"/>
      <c r="BJ32" s="199"/>
      <c r="BK32" s="199"/>
      <c r="BL32" s="199"/>
      <c r="BM32" s="199"/>
      <c r="BN32" s="199"/>
      <c r="BO32" s="199"/>
      <c r="BP32" s="201"/>
    </row>
    <row r="33" ht="19.5" customHeight="1" spans="1:68">
      <c r="A33" s="19"/>
      <c r="B33" s="202" t="s">
        <v>48</v>
      </c>
      <c r="C33" s="203" t="str">
        <f>VLOOKUP("DM",C4:C31,1,FALSE)</f>
        <v>DM</v>
      </c>
      <c r="D33" s="203" t="str">
        <f>VLOOKUP("DM",D4:D31,1,FALSE)</f>
        <v>DM</v>
      </c>
      <c r="E33" s="203" t="str">
        <f>VLOOKUP("DM",E4:E31,1,FALSE)</f>
        <v>DM</v>
      </c>
      <c r="F33" s="203" t="str">
        <f>VLOOKUP("DM",F4:F31,1,FALSE)</f>
        <v>DM</v>
      </c>
      <c r="G33" s="203" t="str">
        <f>VLOOKUP("DM",G4:G31,1,FALSE)</f>
        <v>DM</v>
      </c>
      <c r="H33" s="203" t="str">
        <f>VLOOKUP("DM",H4:H31,1,FALSE)</f>
        <v>DM</v>
      </c>
      <c r="I33" s="203" t="str">
        <f>VLOOKUP("DM",I4:I31,1,FALSE)</f>
        <v>DM</v>
      </c>
      <c r="J33" s="203" t="e">
        <f>VLOOKUP("DM",J4:J31,1,FALSE)</f>
        <v>#N/A</v>
      </c>
      <c r="K33" s="203" t="str">
        <f>VLOOKUP("DM",K4:K31,1,FALSE)</f>
        <v>DM</v>
      </c>
      <c r="L33" s="203" t="e">
        <f>VLOOKUP("DM",L4:L31,1,FALSE)</f>
        <v>#N/A</v>
      </c>
      <c r="M33" s="203" t="str">
        <f>VLOOKUP("DM",M4:M31,1,FALSE)</f>
        <v>DM</v>
      </c>
      <c r="N33" s="203" t="str">
        <f>VLOOKUP("DM",N4:N31,1,FALSE)</f>
        <v>DM</v>
      </c>
      <c r="O33" s="203" t="str">
        <f>VLOOKUP("DM",O4:O31,1,FALSE)</f>
        <v>DM</v>
      </c>
      <c r="P33" s="203" t="str">
        <f>VLOOKUP("DM",P4:P31,1,FALSE)</f>
        <v>DM</v>
      </c>
      <c r="Q33" s="203" t="str">
        <f>VLOOKUP("DM",Q4:Q31,1,FALSE)</f>
        <v>DM</v>
      </c>
      <c r="R33" s="203" t="str">
        <f>VLOOKUP("DM",R4:R31,1,FALSE)</f>
        <v>DM</v>
      </c>
      <c r="S33" s="203" t="str">
        <f>VLOOKUP("DM",S4:S31,1,FALSE)</f>
        <v>DM</v>
      </c>
      <c r="T33" s="203" t="str">
        <f>VLOOKUP("DM",T4:T31,1,FALSE)</f>
        <v>DM</v>
      </c>
      <c r="U33" s="203" t="str">
        <f>VLOOKUP("DM",U4:U31,1,FALSE)</f>
        <v>DM</v>
      </c>
      <c r="V33" s="203" t="str">
        <f>VLOOKUP("DM",V4:V31,1,FALSE)</f>
        <v>DM</v>
      </c>
      <c r="W33" s="203" t="str">
        <f>VLOOKUP("DM",W4:W31,1,FALSE)</f>
        <v>DM</v>
      </c>
      <c r="X33" s="203" t="str">
        <f>VLOOKUP("DM",X4:X31,1,FALSE)</f>
        <v>DM</v>
      </c>
      <c r="Y33" s="203" t="str">
        <f>VLOOKUP("DM",Y4:Y31,1,FALSE)</f>
        <v>DM</v>
      </c>
      <c r="Z33" s="203" t="str">
        <f>VLOOKUP("DM",Z4:Z31,1,FALSE)</f>
        <v>DM</v>
      </c>
      <c r="AA33" s="203" t="str">
        <f>VLOOKUP("DM",AA5:AA31,1,FALSE)</f>
        <v>DM</v>
      </c>
      <c r="AB33" s="203" t="str">
        <f>VLOOKUP("DM",AB4:AB31,1,FALSE)</f>
        <v>DM</v>
      </c>
      <c r="AC33" s="203" t="str">
        <f>VLOOKUP("DM",AC4:AC31,1,FALSE)</f>
        <v>DM</v>
      </c>
      <c r="AD33" s="203" t="str">
        <f>VLOOKUP("DM",AD4:AD31,1,FALSE)</f>
        <v>DM</v>
      </c>
      <c r="AE33" s="203" t="str">
        <f>VLOOKUP("DM",AE4:AE31,1,FALSE)</f>
        <v>DM</v>
      </c>
      <c r="AF33" s="203" t="str">
        <f>VLOOKUP("DM",AF4:AF31,1,FALSE)</f>
        <v>DM</v>
      </c>
      <c r="AG33" s="203" t="str">
        <f>VLOOKUP("DM",AG4:AG31,1,FALSE)</f>
        <v>DM</v>
      </c>
      <c r="AH33" s="157"/>
      <c r="AI33" s="158"/>
      <c r="AJ33" s="157"/>
      <c r="AK33" s="159"/>
      <c r="AL33" s="159"/>
      <c r="AM33" s="159"/>
      <c r="AN33" s="159"/>
      <c r="AO33" s="159"/>
      <c r="AP33" s="159"/>
      <c r="AQ33" s="159"/>
      <c r="AR33" s="159"/>
      <c r="AS33" s="159"/>
      <c r="AT33" s="159"/>
      <c r="AU33" s="159"/>
      <c r="AV33" s="159"/>
      <c r="AW33" s="159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60"/>
    </row>
    <row r="34" ht="19.5" customHeight="1" spans="1:68">
      <c r="A34" s="19" t="e">
        <f>LTE()</f>
        <v>#NAME?</v>
      </c>
      <c r="B34" s="204" t="s">
        <v>44</v>
      </c>
      <c r="C34" s="203" t="str">
        <f>VLOOKUP("CS1",C5:C31,1,FALSE)</f>
        <v>CS1</v>
      </c>
      <c r="D34" s="203" t="str">
        <f>VLOOKUP("CS1",D6:D31,1,FALSE)</f>
        <v>CS1</v>
      </c>
      <c r="E34" s="203" t="str">
        <f>VLOOKUP("CS1",E5:E31,1,FALSE)</f>
        <v>CS1</v>
      </c>
      <c r="F34" s="203" t="str">
        <f>VLOOKUP("CS1",F5:F31,1,FALSE)</f>
        <v>CS1</v>
      </c>
      <c r="G34" s="203" t="str">
        <f>VLOOKUP("CS1",G5:G31,1,FALSE)</f>
        <v>CS1</v>
      </c>
      <c r="H34" s="203" t="str">
        <f>VLOOKUP("CS1",H6:H31,1,FALSE)</f>
        <v>CS1</v>
      </c>
      <c r="I34" s="203" t="str">
        <f>VLOOKUP("CS1",I5:I31,1,FALSE)</f>
        <v>CS1</v>
      </c>
      <c r="J34" s="203" t="str">
        <f>VLOOKUP("CS1",J4:J31,1,FALSE)</f>
        <v>CS1</v>
      </c>
      <c r="K34" s="203" t="str">
        <f>VLOOKUP("CS1",K5:K31,1,FALSE)</f>
        <v>CS1</v>
      </c>
      <c r="L34" s="203" t="str">
        <f>VLOOKUP("CS1",L6:L31,1,FALSE)</f>
        <v>CS1</v>
      </c>
      <c r="M34" s="203" t="str">
        <f>VLOOKUP("CS1",M5:M31,1,FALSE)</f>
        <v>CS1</v>
      </c>
      <c r="N34" s="203" t="str">
        <f>VLOOKUP("CS1",N5:N31,1,FALSE)</f>
        <v>CS1</v>
      </c>
      <c r="O34" s="203" t="str">
        <f>VLOOKUP("CS1",O5:O31,1,FALSE)</f>
        <v>CS1</v>
      </c>
      <c r="P34" s="203" t="str">
        <f>VLOOKUP("CS1",P10:P31,1,FALSE)</f>
        <v>CS1</v>
      </c>
      <c r="Q34" s="203" t="str">
        <f>VLOOKUP("CS1",Q5:Q31,1,FALSE)</f>
        <v>CS1</v>
      </c>
      <c r="R34" s="203" t="str">
        <f>VLOOKUP("CS1",R5:R31,1,FALSE)</f>
        <v>CS1</v>
      </c>
      <c r="S34" s="203" t="str">
        <f>VLOOKUP("CS1",S5:S31,1,FALSE)</f>
        <v>CS1</v>
      </c>
      <c r="T34" s="203" t="str">
        <f>VLOOKUP("CS1",T5:T31,1,FALSE)</f>
        <v>CS1</v>
      </c>
      <c r="U34" s="203" t="str">
        <f>VLOOKUP("CS1",U6:U31,1,FALSE)</f>
        <v>CS1</v>
      </c>
      <c r="V34" s="203" t="str">
        <f>VLOOKUP("CS1",V6:V31,1,FALSE)</f>
        <v>CS1</v>
      </c>
      <c r="W34" s="203" t="str">
        <f>VLOOKUP("CS1",W5:W31,1,FALSE)</f>
        <v>CS1</v>
      </c>
      <c r="X34" s="203" t="str">
        <f>VLOOKUP("CS1",X5:X31,1,FALSE)</f>
        <v>CS1</v>
      </c>
      <c r="Y34" s="203" t="str">
        <f>VLOOKUP("CS1",Y5:Y31,1,FALSE)</f>
        <v>CS1</v>
      </c>
      <c r="Z34" s="203" t="str">
        <f>VLOOKUP("CS1",Z6:Z31,1,FALSE)</f>
        <v>CS1</v>
      </c>
      <c r="AA34" s="203" t="str">
        <f>VLOOKUP("CS1",AA5:AA31,1,FALSE)</f>
        <v>CS1</v>
      </c>
      <c r="AB34" s="203" t="str">
        <f>VLOOKUP("CS1",AB5:AB31,1,FALSE)</f>
        <v>CS1</v>
      </c>
      <c r="AC34" s="203" t="str">
        <f>VLOOKUP("CS1",AC5:AC31,1,FALSE)</f>
        <v>CS1</v>
      </c>
      <c r="AD34" s="203" t="str">
        <f>VLOOKUP("CS1",AD6:AD31,1,FALSE)</f>
        <v>CS1</v>
      </c>
      <c r="AE34" s="203" t="str">
        <f>VLOOKUP("CS1",AE5:AE31,1,FALSE)</f>
        <v>CS1</v>
      </c>
      <c r="AF34" s="203" t="str">
        <f>VLOOKUP("CS1",AF5:AF31,1,FALSE)</f>
        <v>CS1</v>
      </c>
      <c r="AG34" s="203" t="str">
        <f>VLOOKUP("CS1",AG6:AG31,1,FALSE)</f>
        <v>CS1</v>
      </c>
      <c r="AH34" s="157"/>
      <c r="AI34" s="158"/>
      <c r="AJ34" s="157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60"/>
    </row>
    <row r="35" ht="19.5" customHeight="1" spans="1:68">
      <c r="A35" s="19"/>
      <c r="B35" s="205" t="s">
        <v>45</v>
      </c>
      <c r="C35" s="203" t="str">
        <f>VLOOKUP("CS2",C6:C31,1,FALSE)</f>
        <v>CS2</v>
      </c>
      <c r="D35" s="203" t="str">
        <f>VLOOKUP("CS2",D6:D31,1,FALSE)</f>
        <v>CS2</v>
      </c>
      <c r="E35" s="203" t="str">
        <f>VLOOKUP("CS2",E5:E31,1,FALSE)</f>
        <v>CS2</v>
      </c>
      <c r="F35" s="203" t="str">
        <f>VLOOKUP("CS2",F10:F31,1,FALSE)</f>
        <v>CS2</v>
      </c>
      <c r="G35" s="203" t="str">
        <f>VLOOKUP("CS2",G5:G31,1,FALSE)</f>
        <v>CS2</v>
      </c>
      <c r="H35" s="203" t="str">
        <f>VLOOKUP("CS2",H5:H31,1,FALSE)</f>
        <v>CS2</v>
      </c>
      <c r="I35" s="203" t="str">
        <f>VLOOKUP("CS2",I6:I31,1,FALSE)</f>
        <v>CS2</v>
      </c>
      <c r="J35" s="203" t="str">
        <f>VLOOKUP("CS2",J4:J31,1,FALSE)</f>
        <v>CS2</v>
      </c>
      <c r="K35" s="203" t="e">
        <f>VLOOKUP("CS2",K8:K31,1,FALSE)</f>
        <v>#N/A</v>
      </c>
      <c r="L35" s="203" t="str">
        <f>VLOOKUP("CS2",L6:L31,1,FALSE)</f>
        <v>CS2</v>
      </c>
      <c r="M35" s="203" t="str">
        <f>VLOOKUP("CS2",M5:M31,1,FALSE)</f>
        <v>CS2</v>
      </c>
      <c r="N35" s="203" t="str">
        <f>VLOOKUP("CS2",N5:N31,1,FALSE)</f>
        <v>CS2</v>
      </c>
      <c r="O35" s="203" t="str">
        <f>VLOOKUP("CS2",O8:O31,1,FALSE)</f>
        <v>CS2</v>
      </c>
      <c r="P35" s="203" t="str">
        <f>VLOOKUP("CS2",P5:P31,1,FALSE)</f>
        <v>CS2</v>
      </c>
      <c r="Q35" s="203" t="str">
        <f>VLOOKUP("CS2",Q5:Q31,1,FALSE)</f>
        <v>CS2</v>
      </c>
      <c r="R35" s="203" t="str">
        <f>VLOOKUP("CS2",R5:R31,1,FALSE)</f>
        <v>CS2</v>
      </c>
      <c r="S35" s="203" t="str">
        <f>VLOOKUP("CS2",S5:S31,1,FALSE)</f>
        <v>CS2</v>
      </c>
      <c r="T35" s="203" t="str">
        <f>VLOOKUP("CS2",T5:T31,1,FALSE)</f>
        <v>CS2</v>
      </c>
      <c r="U35" s="203" t="str">
        <f>VLOOKUP("CS2",U6:U31,1,FALSE)</f>
        <v>CS2</v>
      </c>
      <c r="V35" s="203" t="str">
        <f>VLOOKUP("CS2",V5:V31,1,FALSE)</f>
        <v>CS2</v>
      </c>
      <c r="W35" s="203" t="str">
        <f>VLOOKUP("CS2",W5:W31,1,FALSE)</f>
        <v>CS2</v>
      </c>
      <c r="X35" s="203" t="str">
        <f>VLOOKUP("CS2",X5:X31,1,FALSE)</f>
        <v>CS2</v>
      </c>
      <c r="Y35" s="203" t="str">
        <f>VLOOKUP("CS2",Y5:Y31,1,FALSE)</f>
        <v>CS2</v>
      </c>
      <c r="Z35" s="203" t="str">
        <f>VLOOKUP("CS2",Z6:Z31,1,FALSE)</f>
        <v>CS2</v>
      </c>
      <c r="AA35" s="203" t="str">
        <f>VLOOKUP("CS2",AA6:AA31,1,FALSE)</f>
        <v>CS2</v>
      </c>
      <c r="AB35" s="203" t="str">
        <f>VLOOKUP("CS2",AB5:AB31,1,FALSE)</f>
        <v>CS2</v>
      </c>
      <c r="AC35" s="203" t="str">
        <f>VLOOKUP("CS2",AC5:AC31,1,FALSE)</f>
        <v>CS2</v>
      </c>
      <c r="AD35" s="203" t="str">
        <f>VLOOKUP("CS2",AD6:AD31,1,FALSE)</f>
        <v>CS2</v>
      </c>
      <c r="AE35" s="203" t="str">
        <f>VLOOKUP("CS2",AE6:AE31,1,FALSE)</f>
        <v>CS2</v>
      </c>
      <c r="AF35" s="203" t="str">
        <f>VLOOKUP("CS2",AF5:AF31,1,FALSE)</f>
        <v>CS2</v>
      </c>
      <c r="AG35" s="203" t="str">
        <f>VLOOKUP("CS2",AG6:AG31,1,FALSE)</f>
        <v>CS2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/>
      <c r="B36" s="206" t="s">
        <v>50</v>
      </c>
      <c r="C36" s="203" t="str">
        <f>VLOOKUP("SB1",C6:C31,1,FALSE)</f>
        <v>SB1</v>
      </c>
      <c r="D36" s="203" t="str">
        <f>VLOOKUP("SB1",D6:D31,1,FALSE)</f>
        <v>SB1</v>
      </c>
      <c r="E36" s="203" t="str">
        <f>VLOOKUP("SB1",E5:E31,1,FALSE)</f>
        <v>SB1</v>
      </c>
      <c r="F36" s="203" t="str">
        <f>VLOOKUP("SB1",F10:F31,1,FALSE)</f>
        <v>SB1</v>
      </c>
      <c r="G36" s="203" t="e">
        <f>VLOOKUP("SB1",G5:G31,1,FALSE)</f>
        <v>#N/A</v>
      </c>
      <c r="H36" s="203" t="str">
        <f>VLOOKUP("SB1",H6:H31,1,FALSE)</f>
        <v>SB1</v>
      </c>
      <c r="I36" s="203" t="str">
        <f>VLOOKUP("SB1",I6:I31,1,FALSE)</f>
        <v>SB1</v>
      </c>
      <c r="J36" s="203" t="str">
        <f>VLOOKUP("SB1",J4:J31,1,FALSE)</f>
        <v>SB1</v>
      </c>
      <c r="K36" s="203" t="e">
        <f>VLOOKUP("SB1",K8:K31,1,FALSE)</f>
        <v>#N/A</v>
      </c>
      <c r="L36" s="203" t="e">
        <f>VLOOKUP("SB1",L8:L31,1,FALSE)</f>
        <v>#N/A</v>
      </c>
      <c r="M36" s="203" t="str">
        <f>VLOOKUP("SB1",M5:M31,1,FALSE)</f>
        <v>SB1</v>
      </c>
      <c r="N36" s="203" t="str">
        <f>VLOOKUP("SB1",N5:N31,1,FALSE)</f>
        <v>SB1</v>
      </c>
      <c r="O36" s="203" t="str">
        <f>VLOOKUP("SB1",O5:O31,1,FALSE)</f>
        <v>SB1</v>
      </c>
      <c r="P36" s="203" t="str">
        <f>VLOOKUP("SB1",P5:P31,1,FALSE)</f>
        <v>SB1</v>
      </c>
      <c r="Q36" s="203" t="str">
        <f>VLOOKUP("SB1",Q5:Q31,1,FALSE)</f>
        <v>SB1</v>
      </c>
      <c r="R36" s="203" t="str">
        <f>VLOOKUP("SB1",R5:R31,1,FALSE)</f>
        <v>SB1</v>
      </c>
      <c r="S36" s="203" t="str">
        <f>VLOOKUP("SB1",S5:S31,1,FALSE)</f>
        <v>SB1</v>
      </c>
      <c r="T36" s="203" t="str">
        <f>VLOOKUP("SB1",T5:T31,1,FALSE)</f>
        <v>SB1</v>
      </c>
      <c r="U36" s="203" t="str">
        <f>VLOOKUP("SB1",U6:U31,1,FALSE)</f>
        <v>SB1</v>
      </c>
      <c r="V36" s="203" t="str">
        <f>VLOOKUP("SB1",V5:V31,1,FALSE)</f>
        <v>SB1</v>
      </c>
      <c r="W36" s="203" t="str">
        <f>VLOOKUP("SB1",W5:W31,1,FALSE)</f>
        <v>SB1</v>
      </c>
      <c r="X36" s="203" t="str">
        <f>VLOOKUP("SB1",X5:X31,1,FALSE)</f>
        <v>SB1</v>
      </c>
      <c r="Y36" s="203" t="str">
        <f>VLOOKUP("SB1",Y5:Y31,1,FALSE)</f>
        <v>SB1</v>
      </c>
      <c r="Z36" s="203" t="str">
        <f>VLOOKUP("SB1",Z6:Z31,1,FALSE)</f>
        <v>SB1</v>
      </c>
      <c r="AA36" s="203" t="str">
        <f>VLOOKUP("SB1",AA5:AA31,1,FALSE)</f>
        <v>SB1</v>
      </c>
      <c r="AB36" s="203" t="str">
        <f>VLOOKUP("SB1",AB5:AB31,1,FALSE)</f>
        <v>SB1</v>
      </c>
      <c r="AC36" s="203" t="str">
        <f>VLOOKUP("SB1",AC8:AC31,1,FALSE)</f>
        <v>SB1</v>
      </c>
      <c r="AD36" s="203" t="str">
        <f>VLOOKUP("SB1",AD6:AD31,1,FALSE)</f>
        <v>SB1</v>
      </c>
      <c r="AE36" s="203" t="str">
        <f>VLOOKUP("SB1",AE5:AE31,1,FALSE)</f>
        <v>SB1</v>
      </c>
      <c r="AF36" s="203" t="str">
        <f>VLOOKUP("SB1",AF5:AF31,1,FALSE)</f>
        <v>SB1</v>
      </c>
      <c r="AG36" s="203" t="str">
        <f>VLOOKUP("SB1",AG6:AG31,1,FALSE)</f>
        <v>SB1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7" t="s">
        <v>56</v>
      </c>
      <c r="C37" s="203" t="str">
        <f>VLOOKUP("SB2",C6:C31,1,FALSE)</f>
        <v>SB2</v>
      </c>
      <c r="D37" s="203" t="str">
        <f>VLOOKUP("SB2",D6:D31,1,FALSE)</f>
        <v>SB2</v>
      </c>
      <c r="E37" s="203" t="e">
        <f>VLOOKUP("SB2",E8:E31,1,FALSE)</f>
        <v>#N/A</v>
      </c>
      <c r="F37" s="203" t="e">
        <f>VLOOKUP("SB2",F10:F31,1,FALSE)</f>
        <v>#N/A</v>
      </c>
      <c r="G37" s="203" t="str">
        <f>VLOOKUP("SB2",G6:G31,1,FALSE)</f>
        <v>SB2</v>
      </c>
      <c r="H37" s="203" t="str">
        <f>VLOOKUP("SB2",H6:H31,1,FALSE)</f>
        <v>SB2</v>
      </c>
      <c r="I37" s="203" t="e">
        <f>VLOOKUP("SB2",I6:I31,1,FALSE)</f>
        <v>#N/A</v>
      </c>
      <c r="J37" s="203" t="str">
        <f>VLOOKUP("SB2",J4:J31,1,FALSE)</f>
        <v>SB2</v>
      </c>
      <c r="K37" s="203" t="e">
        <f>VLOOKUP("SB2",K8:K31,1,FALSE)</f>
        <v>#N/A</v>
      </c>
      <c r="L37" s="203" t="e">
        <f>VLOOKUP("SB2",L8:L31,1,FALSE)</f>
        <v>#N/A</v>
      </c>
      <c r="M37" s="203" t="e">
        <f>VLOOKUP("SB2",M5:M31,1,FALSE)</f>
        <v>#N/A</v>
      </c>
      <c r="N37" s="203" t="str">
        <f>VLOOKUP("SB2",N6:N31,1,FALSE)</f>
        <v>SB2</v>
      </c>
      <c r="O37" s="203" t="str">
        <f>VLOOKUP("SB2",O5:O31,1,FALSE)</f>
        <v>SB2</v>
      </c>
      <c r="P37" s="203" t="str">
        <f>VLOOKUP("SB2",P5:P31,1,FALSE)</f>
        <v>SB2</v>
      </c>
      <c r="Q37" s="203" t="str">
        <f>VLOOKUP("SB2",Q7:Q31,1,FALSE)</f>
        <v>SB2</v>
      </c>
      <c r="R37" s="203" t="str">
        <f>VLOOKUP("SB2",R5:R31,1,FALSE)</f>
        <v>SB2</v>
      </c>
      <c r="S37" s="203" t="e">
        <f>VLOOKUP("SB2",S7:S31,1,FALSE)</f>
        <v>#N/A</v>
      </c>
      <c r="T37" s="203" t="e">
        <f>VLOOKUP("SB2",T7:T31,1,FALSE)</f>
        <v>#N/A</v>
      </c>
      <c r="U37" s="203" t="str">
        <f>VLOOKUP("SB2",U6:U31,1,FALSE)</f>
        <v>SB2</v>
      </c>
      <c r="V37" s="203" t="str">
        <f>VLOOKUP("SB2",V7:V31,1,FALSE)</f>
        <v>SB2</v>
      </c>
      <c r="W37" s="203" t="str">
        <f>VLOOKUP("SB2",W5:W31,1,FALSE)</f>
        <v>SB2</v>
      </c>
      <c r="X37" s="203" t="str">
        <f>VLOOKUP("SB2",X5:X31,1,FALSE)</f>
        <v>SB2</v>
      </c>
      <c r="Y37" s="203" t="str">
        <f>VLOOKUP("SB2",Y5:Y31,1,FALSE)</f>
        <v>SB2</v>
      </c>
      <c r="Z37" s="203" t="e">
        <f>VLOOKUP("SB2",Z6:Z31,1,FALSE)</f>
        <v>#N/A</v>
      </c>
      <c r="AA37" s="203" t="e">
        <f>VLOOKUP("SB2",AA8:AA31,1,FALSE)</f>
        <v>#N/A</v>
      </c>
      <c r="AB37" s="203" t="str">
        <f>VLOOKUP("SB2",AB6:AB31,1,FALSE)</f>
        <v>SB2</v>
      </c>
      <c r="AC37" s="203" t="str">
        <f>VLOOKUP("SB2",AC8:AC31,1,FALSE)</f>
        <v>SB2</v>
      </c>
      <c r="AD37" s="203" t="str">
        <f>VLOOKUP("SB2",AD6:AD31,1,FALSE)</f>
        <v>SB2</v>
      </c>
      <c r="AE37" s="203" t="str">
        <f>VLOOKUP("SB2",AE6:AE31,1,FALSE)</f>
        <v>SB2</v>
      </c>
      <c r="AF37" s="203" t="str">
        <f>VLOOKUP("SB2",AF5:AF31,1,FALSE)</f>
        <v>SB2</v>
      </c>
      <c r="AG37" s="203" t="e">
        <f>VLOOKUP("SB2",AG6:AG31,1,FALSE)</f>
        <v>#N/A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8" t="s">
        <v>62</v>
      </c>
      <c r="C38" s="203" t="str">
        <f>VLOOKUP("AE",C6:C31,1,FALSE)</f>
        <v>AE</v>
      </c>
      <c r="D38" s="203" t="str">
        <f>VLOOKUP("AE",D6:D31,1,FALSE)</f>
        <v>AE</v>
      </c>
      <c r="E38" s="203" t="str">
        <f>VLOOKUP("AE",E8:E31,1,FALSE)</f>
        <v>AE</v>
      </c>
      <c r="F38" s="203" t="str">
        <f>VLOOKUP("AE",F10:F31,1,FALSE)</f>
        <v>AE</v>
      </c>
      <c r="G38" s="203" t="str">
        <f>VLOOKUP("AE",G6:G31,1,FALSE)</f>
        <v>AE</v>
      </c>
      <c r="H38" s="203" t="e">
        <f>VLOOKUP("AE",H6:H31,1,FALSE)</f>
        <v>#N/A</v>
      </c>
      <c r="I38" s="203" t="str">
        <f>VLOOKUP("AE",I6:I31,1,FALSE)</f>
        <v>AE</v>
      </c>
      <c r="J38" s="203" t="str">
        <f>VLOOKUP("AE",J4:J31,1,FALSE)</f>
        <v>AE</v>
      </c>
      <c r="K38" s="203" t="str">
        <f>VLOOKUP("AE",K5:K31,1,FALSE)</f>
        <v>AE</v>
      </c>
      <c r="L38" s="203" t="str">
        <f>VLOOKUP("AE",L8:L31,1,FALSE)</f>
        <v>AE</v>
      </c>
      <c r="M38" s="203" t="str">
        <f>VLOOKUP("AE",M5:M31,1,FALSE)</f>
        <v>AE</v>
      </c>
      <c r="N38" s="203" t="str">
        <f>VLOOKUP("AE",N5:N31,1,FALSE)</f>
        <v>AE</v>
      </c>
      <c r="O38" s="203" t="str">
        <f>VLOOKUP("AE",O5:O31,1,FALSE)</f>
        <v>AE</v>
      </c>
      <c r="P38" s="203" t="str">
        <f>VLOOKUP("AE",P5:P31,1,FALSE)</f>
        <v>AE</v>
      </c>
      <c r="Q38" s="203" t="str">
        <f>VLOOKUP("AE",Q7:Q31,1,FALSE)</f>
        <v>AE</v>
      </c>
      <c r="R38" s="203" t="str">
        <f>VLOOKUP("AE",R5:R31,1,FALSE)</f>
        <v>AE</v>
      </c>
      <c r="S38" s="203" t="str">
        <f>VLOOKUP("AE",S7:S31,1,FALSE)</f>
        <v>AE</v>
      </c>
      <c r="T38" s="203" t="str">
        <f>VLOOKUP("AE",T7:T31,1,FALSE)</f>
        <v>AE</v>
      </c>
      <c r="U38" s="203" t="str">
        <f>VLOOKUP("AE",U8:U31,1,FALSE)</f>
        <v>AE</v>
      </c>
      <c r="V38" s="203" t="str">
        <f>VLOOKUP("AE",V7:V31,1,FALSE)</f>
        <v>AE</v>
      </c>
      <c r="W38" s="203" t="str">
        <f>VLOOKUP("AE",W5:W31,1,FALSE)</f>
        <v>AE</v>
      </c>
      <c r="X38" s="203" t="str">
        <f>VLOOKUP("AE",X5:X31,1,FALSE)</f>
        <v>AE</v>
      </c>
      <c r="Y38" s="203" t="str">
        <f>VLOOKUP("AE",Y5:Y31,1,FALSE)</f>
        <v>AE</v>
      </c>
      <c r="Z38" s="203" t="str">
        <f>VLOOKUP("AE",Z6:Z31,1,FALSE)</f>
        <v>AE</v>
      </c>
      <c r="AA38" s="203" t="str">
        <f>VLOOKUP("AE",AA8:AA31,1,FALSE)</f>
        <v>AE</v>
      </c>
      <c r="AB38" s="203" t="str">
        <f>VLOOKUP("AE",AB6:AB31,1,FALSE)</f>
        <v>AE</v>
      </c>
      <c r="AC38" s="203" t="str">
        <f>VLOOKUP("AE",AC8:AC31,1,FALSE)</f>
        <v>AE</v>
      </c>
      <c r="AD38" s="203" t="str">
        <f>VLOOKUP("AE",AD6:AD31,1,FALSE)</f>
        <v>AE</v>
      </c>
      <c r="AE38" s="203" t="str">
        <f>VLOOKUP("AE",AE5:AE31,1,FALSE)</f>
        <v>AE</v>
      </c>
      <c r="AF38" s="203" t="str">
        <f>VLOOKUP("AE",AF5:AF31,1,FALSE)</f>
        <v>AE</v>
      </c>
      <c r="AG38" s="203" t="str">
        <f>VLOOKUP("AE",AG6:AG31,1,FALSE)</f>
        <v>AE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</sheetData>
  <mergeCells count="1">
    <mergeCell ref="C1:S1"/>
  </mergeCells>
  <conditionalFormatting sqref="T2:X31 Z2:Z31 C3:C31 D3:D27 E3:S31 Y3:Y31 AA3:AG31 AO10 D29:D31">
    <cfRule type="expression" dxfId="135" priority="40">
      <formula>WEEKDAY(T$3,2)&gt;5</formula>
    </cfRule>
  </conditionalFormatting>
  <conditionalFormatting sqref="J4:J38 AA4:AA38 C5:C38 D5:D20 E5:E13 F5:I38 K5:Z38 AB5:AG38 AO10 E15:E38 D22:D27 D29:D38">
    <cfRule type="cellIs" dxfId="136" priority="25" operator="equal">
      <formula>"B"</formula>
    </cfRule>
    <cfRule type="cellIs" dxfId="136" priority="26" operator="equal">
      <formula>"AL"</formula>
    </cfRule>
    <cfRule type="cellIs" dxfId="137" priority="27" operator="equal">
      <formula>"DM"</formula>
    </cfRule>
    <cfRule type="cellIs" dxfId="138" priority="28" operator="equal">
      <formula>"CS1"</formula>
    </cfRule>
    <cfRule type="cellIs" dxfId="139" priority="29" operator="equal">
      <formula>"CS2"</formula>
    </cfRule>
    <cfRule type="cellIs" dxfId="140" priority="30" operator="equal">
      <formula>"SB1"</formula>
    </cfRule>
    <cfRule type="cellIs" dxfId="141" priority="31" operator="equal">
      <formula>"SB2"</formula>
    </cfRule>
    <cfRule type="cellIs" dxfId="142" priority="32" operator="equal">
      <formula>"AE"</formula>
    </cfRule>
  </conditionalFormatting>
  <conditionalFormatting sqref="J4:J31 AA4:AA31 C5:C31 D5:D20 E5:E13 F5:I31 K5:Z31 AB5:AG31 AO10 E15:E31 D22:D27 D29:D31">
    <cfRule type="cellIs" dxfId="136" priority="34" operator="equal">
      <formula>"DB"</formula>
    </cfRule>
    <cfRule type="containsText" dxfId="143" priority="35" operator="between" text="$AM">
      <formula>NOT(ISERROR(SEARCH("$AM",C4)))</formula>
    </cfRule>
    <cfRule type="containsText" dxfId="144" priority="36" operator="between" text="$PM">
      <formula>NOT(ISERROR(SEARCH("$PM",C4)))</formula>
    </cfRule>
    <cfRule type="containsText" dxfId="145" priority="37" operator="between" text="$L">
      <formula>NOT(ISERROR(SEARCH("$L",C4)))</formula>
    </cfRule>
    <cfRule type="containsText" dxfId="146" priority="38" operator="between" text="$BTP">
      <formula>NOT(ISERROR(SEARCH("$BTP",C4)))</formula>
    </cfRule>
    <cfRule type="containsText" dxfId="147" priority="39" operator="between" text="$M">
      <formula>NOT(ISERROR(SEARCH("$M",C4)))</formula>
    </cfRule>
    <cfRule type="containsText" dxfId="148" priority="41" operator="between" text="$N">
      <formula>NOT(ISERROR(SEARCH("$N",C4)))</formula>
    </cfRule>
    <cfRule type="containsText" dxfId="149" priority="42" operator="between" text="$FC">
      <formula>NOT(ISERROR(SEARCH("$FC",C4)))</formula>
    </cfRule>
    <cfRule type="containsText" dxfId="150" priority="43" operator="between" text="OAL">
      <formula>NOT(ISERROR(SEARCH("OAL",C4)))</formula>
    </cfRule>
    <cfRule type="containsText" dxfId="151" priority="44" operator="between" text="S+">
      <formula>NOT(ISERROR(SEARCH("S+",C4)))</formula>
    </cfRule>
    <cfRule type="containsText" dxfId="152" priority="45" operator="between" text="EX-D">
      <formula>NOT(ISERROR(SEARCH("EX-D",C4)))</formula>
    </cfRule>
  </conditionalFormatting>
  <conditionalFormatting sqref="J4:J8 C5:C12 D5:D20 E5:F6 G5:I27 K5:K6 M5:N12 O5:O18 P5:P25 Q5:Q12 R5:R13 S5:S30 T5:T15 U5:U22 V5:W27 X5:Y11 Z5:Z13 AA5:AA27 AB5:AC11 AD5:AD28 AE5:AE6 AF5:AF11 AG5:AG27 L6:L16 E8:E12 F8:F16 K8:K22 AE8:AE18 J10:J12 AO10 X13 Y13:Y23 AB13:AB27 AC13 AF13:AF16 C14:C18 J14 M14:M18 N14:N17 E15:E16 Q15:R16 X15:X23 Z15:Z25 AC15 J17:J23 AC17:AC18 E18:E22 F18:F28 L18:L27 Q18:Q22 R18 AF18 T19:T21 C20:C25 M20 N20:N23 O20:O26 R20 AC20:AC28 AE20:AF20 D22:D27 M22:M27 R22 AE22:AE24 AF22:AF27 T23 E24:E27 K24:K25 Q24:Q27 U24:U25 J25 N25 T25:T27 Y25:Y26 X26:X29 AE26:AE27 C27 K27 N27 P27 R27 U27 O28 Y28:Z28 L29:M29 R29 U29 AA29 AE29 AG29">
    <cfRule type="containsText" dxfId="153" priority="46" operator="between" text="VACC">
      <formula>NOT(ISERROR(SEARCH("VACC",C4)))</formula>
    </cfRule>
  </conditionalFormatting>
  <conditionalFormatting sqref="C5:C29 D5:D27 E5:AG29 AO10 D29">
    <cfRule type="cellIs" dxfId="136" priority="4" operator="equal">
      <formula>"B"</formula>
    </cfRule>
    <cfRule type="cellIs" dxfId="136" priority="5" operator="equal">
      <formula>"AL"</formula>
    </cfRule>
    <cfRule type="cellIs" dxfId="137" priority="6" operator="equal">
      <formula>"DM"</formula>
    </cfRule>
    <cfRule type="cellIs" dxfId="138" priority="7" operator="equal">
      <formula>"CS1"</formula>
    </cfRule>
    <cfRule type="cellIs" dxfId="139" priority="8" operator="equal">
      <formula>"CS2"</formula>
    </cfRule>
    <cfRule type="cellIs" dxfId="140" priority="9" operator="equal">
      <formula>"SB1"</formula>
    </cfRule>
    <cfRule type="cellIs" dxfId="141" priority="10" operator="equal">
      <formula>"SB2"</formula>
    </cfRule>
    <cfRule type="cellIs" dxfId="142" priority="11" operator="equal">
      <formula>"AE"</formula>
    </cfRule>
    <cfRule type="cellIs" dxfId="136" priority="13" operator="equal">
      <formula>"DB"</formula>
    </cfRule>
    <cfRule type="containsText" dxfId="143" priority="14" operator="between" text="$AM">
      <formula>NOT(ISERROR(SEARCH("$AM",C5)))</formula>
    </cfRule>
    <cfRule type="containsText" dxfId="144" priority="15" operator="between" text="$PM">
      <formula>NOT(ISERROR(SEARCH("$PM",C5)))</formula>
    </cfRule>
    <cfRule type="containsText" dxfId="145" priority="16" operator="between" text="$L">
      <formula>NOT(ISERROR(SEARCH("$L",C5)))</formula>
    </cfRule>
    <cfRule type="containsText" dxfId="146" priority="17" operator="between" text="$BTP">
      <formula>NOT(ISERROR(SEARCH("$BTP",C5)))</formula>
    </cfRule>
    <cfRule type="containsText" dxfId="147" priority="18" operator="between" text="$M">
      <formula>NOT(ISERROR(SEARCH("$M",C5)))</formula>
    </cfRule>
    <cfRule type="containsText" dxfId="148" priority="19" operator="between" text="$N">
      <formula>NOT(ISERROR(SEARCH("$N",C5)))</formula>
    </cfRule>
    <cfRule type="containsText" dxfId="149" priority="20" operator="between" text="$FC">
      <formula>NOT(ISERROR(SEARCH("$FC",C5)))</formula>
    </cfRule>
    <cfRule type="containsText" dxfId="150" priority="21" operator="between" text="OAL">
      <formula>NOT(ISERROR(SEARCH("OAL",C5)))</formula>
    </cfRule>
    <cfRule type="containsText" dxfId="151" priority="22" operator="between" text="S+">
      <formula>NOT(ISERROR(SEARCH("S+",C5)))</formula>
    </cfRule>
    <cfRule type="containsText" dxfId="152" priority="23" operator="between" text="EX-D">
      <formula>NOT(ISERROR(SEARCH("EX-D",C5)))</formula>
    </cfRule>
  </conditionalFormatting>
  <conditionalFormatting sqref="C5:C12 D5:D27 E5:F6 G5:H27 I5:I29 J5:J26 K5:K25 L5:L27 M5:N12 O5:O18 P5:P27 Q5:Q12 R5:R13 S5:S27 T5:T15 U5:U22 V5:W27 X5:X29 Y5:Y11 Z5:Z29 AA5:AB27 AC5:AC15 AD5:AD29 AE5:AE24 AF5:AG27 E8:E12 F8:F29 AO10 Y13:Y23 C14:C18 M14:M18 N14:N17 E15:E16 Q15:Q27 R15:R18 T17:T28 AC17:AC29 E18:E27 C20:C25 M20:M27 N20:N23 O20:O26 R20 R22:R23 U24:U25 N25 Y25:Y28 R26:R27 AE26:AE27 C27 K27:K28 N27:N28 U27 J28:J29 O28 E29 G29:H29 L29:M29 Q29:S29 U29:V29 AA29 AE29 AG29">
    <cfRule type="containsText" dxfId="153" priority="12" operator="between" text="VACC">
      <formula>NOT(ISERROR(SEARCH("VACC",C5)))</formula>
    </cfRule>
  </conditionalFormatting>
  <conditionalFormatting sqref="C5:C8 E5:E6 G5 H5:H14 I5:I11 J5:J8 K5:K13 L5:M7 N5:N8 O5:P9 Q5:Q7 R5:S9 U5:U15 V5:V17 W5:W11 X5:X9 Y5 Z5:Z13 AA5:AA16 AD5:AD17 AE5:AG5 D6:D9 T6:T7 G7:G8 Y7:Y11 AB7:AB15 AC7:AC9 AF7:AF9 AE8:AE18 AG8:AG9 Q9 T9 G10:G15 J10:J14 C11:C12 E11:E12 F11:F15 L11:L14 M11 N11:N12 O11 P11:P14 Q11:Q12 R11:R13 S11:S15 T11:T12 X11 AC11 AF11 AG11:AG14 I13:I17 O13:O14 W13:W14 X13 Y13:Y18 AC13:AC15 D14 N14 T14 AF14 E15 K15:K18 M15 Q15:Q27 R15:R18 X15:X17 Z15:Z17 D16 L16 O16 W16:W17 AF16:AF18 AG16 C17:C18 F17:F20 H17 J17:J22 S17:S21 T17:T22 U17:U18 AB17:AB27 AC17 E18:E19 G18:G27 M18 AG18 D19:D26 H19:H27 I19:I29 L19:L25 P19:P23 W19 Z19:Z29 AA19:AA22 AC19:AD29 C20 K20:K25 M20:M27 N20:N22 O20:O25 R20 U20 V20:V22 X20:X21 Y20:Y23 AE20:AE24 AF20:AF27 W21:W22 AG21:AG22 C22:C25 E22:E27 R22:R23 U22 F23:F29 S23 J24 U24:U25 V24:V27 W24:W26 X24 AA24:AA27 AG24:AG27 N25 P25:P27 S25 T25:T26 Y25:Y26 J26 R26:R27 X26 AE26:AE27 C27 K27:K28 L27 S27 U27 J28 O28 X28:X29 Y28 E29 G29:H29 M29 Q29:S29 U29:V29 AA29 AE29">
    <cfRule type="expression" dxfId="135" priority="24">
      <formula>WEEKDAY(#REF!,2)&gt;5</formula>
    </cfRule>
  </conditionalFormatting>
  <conditionalFormatting sqref="BO5:BP31">
    <cfRule type="cellIs" dxfId="154" priority="33" operator="lessThan">
      <formula>1</formula>
    </cfRule>
  </conditionalFormatting>
  <conditionalFormatting sqref="J7 C17 C24:C25 D24 E24:E25 F24:G24 K24 I25 C27 E27 H27">
    <cfRule type="expression" dxfId="135" priority="3">
      <formula>WEEKDAY(L$3,2)&gt;5</formula>
    </cfRule>
  </conditionalFormatting>
  <conditionalFormatting sqref="F13 D19 G19:H19 G21 O23:R23 E24 H24 F25 E26:E27 G26:H27 F27 I27 G29">
    <cfRule type="expression" dxfId="135" priority="2">
      <formula>WEEKDAY(G$3,2)&gt;5</formula>
    </cfRule>
  </conditionalFormatting>
  <conditionalFormatting sqref="D16 C17 D19 H19 O23:R23 D24:D25 E24:F24 E26:E27 G26:H27 C27 F27 I27">
    <cfRule type="expression" dxfId="135" priority="1">
      <formula>WEEKDAY(F$3,2)&gt;5</formula>
    </cfRule>
  </conditionalFormatting>
  <dataValidations count="2">
    <dataValidation type="list" allowBlank="1" sqref="E5 G5:H5 J5:O5 Q5:S5 U5:AG5 E6:G6 I6 L6:U6 W6 Z6:AF6 C7:D7 F7 H7 J7:N7 P7:AC7 AE7:AG7 D8 F8:G8 I8:O8 Q8:T8 V8 X8:AA8 AD8 AF8:AG8 D9:E9 G9:H9 J9:M9 O9 Q9 S9 U9:AG9 C10:O10 R10:AG10 AO10 C11:E11 G11 K11:P11 R11:S11 U11:AA11 AC11:AD11 AF11:AG11 C12:H12 J12:L12 N12:P12 R12:T12 Z12:AA12 AD12:AG12 C13:F13 H13:R13 T13:W13 Y13:AG13 C14:I14 K14:Q14 U14:V14 X14:AA14 AC14:AD14 AF14 C15:G15 I15:K15 N15 Q15:AE15 AG15 C16:M16 O16:S16 U16:AB16 AD16 AF16:AG16 C17 E17:H17 J17:L17 N17:O17 Q17:U17 W17 Z17 C18:E18 G18:H18 J18:K18 M18 O18:P18 S18:V18 X18 Z18:AD18 C19:M19 O19 Q19:R19 T19 W19 Y19:AA19 AD19 AF19:AG19 C20:F20 H20:I20 K20 M20:X20 Z20:AG20 C21:E21 G21 I21:Q21 S21:W21 Y21:AC21 AE21 AG21 C22 F22:H22 J22:N22 P22 R22:W22 Y22:AB22 AE22:AG22 C23:I23 K23:L23 N23:S23 U23 W23:Z23 AB23 AD23:AG23 C24:K24 M24 O24:Q24 W24:AB24 AE24:AF24 C25 E25 G25:I25 K25:Q25 W25 Y25:AB25 AD25 AF25:AG25 C26:K26 N26 P26:T26 V26 X26:Z26 AB26 AD26:AG26 C27:J27 L27:N27 P27:S27 X27:AF27 C28 F28:I28 K28:O28 Q28 X28:AA28 AC28 AE28:AG28 D29 G29:J29 L29:M29 P29:AE29 AG29 C30:R30 T30:W30 Y30:AG30 C31:AG31 C5:C6 AG17:AG18 U27:V28 T24:U25" showDropDown="1">
      <formula1>'Setting key Duty'!$B$7:$B$56</formula1>
    </dataValidation>
    <dataValidation type="list" allowBlank="1" sqref="C32:AG38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44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/>
      <c r="D2" s="132"/>
      <c r="E2" s="131"/>
      <c r="F2" s="133" t="s">
        <v>1349</v>
      </c>
      <c r="G2" s="133" t="s">
        <v>1349</v>
      </c>
      <c r="H2" s="131"/>
      <c r="I2" s="131" t="s">
        <v>1350</v>
      </c>
      <c r="J2" s="131" t="s">
        <v>1351</v>
      </c>
      <c r="K2" s="131"/>
      <c r="M2" s="131"/>
      <c r="N2" s="131"/>
      <c r="O2" s="131"/>
      <c r="P2" s="131"/>
      <c r="Q2" s="131"/>
      <c r="R2" s="134"/>
      <c r="S2" s="134"/>
      <c r="T2" s="131"/>
      <c r="U2" s="131"/>
      <c r="V2" s="131"/>
      <c r="W2" s="131"/>
      <c r="X2" s="131"/>
      <c r="Y2" s="131"/>
      <c r="Z2" s="131"/>
      <c r="AA2" s="132"/>
      <c r="AB2" s="131"/>
      <c r="AC2" s="131"/>
      <c r="AD2" s="131"/>
      <c r="AE2" s="131"/>
      <c r="AF2" s="131" t="s">
        <v>1352</v>
      </c>
      <c r="AG2" s="131" t="s">
        <v>1353</v>
      </c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45536</v>
      </c>
      <c r="D3" s="140">
        <f>C3+1</f>
        <v>45537</v>
      </c>
      <c r="E3" s="140">
        <f>D3+1</f>
        <v>45538</v>
      </c>
      <c r="F3" s="140">
        <f>E3+1</f>
        <v>45539</v>
      </c>
      <c r="G3" s="140">
        <f>F3+1</f>
        <v>45540</v>
      </c>
      <c r="H3" s="140">
        <f>G3+1</f>
        <v>45541</v>
      </c>
      <c r="I3" s="140">
        <f>H3+1</f>
        <v>45542</v>
      </c>
      <c r="J3" s="140">
        <f>I3+1</f>
        <v>45543</v>
      </c>
      <c r="K3" s="140">
        <f>J3+1</f>
        <v>45544</v>
      </c>
      <c r="L3" s="140">
        <f>K3+1</f>
        <v>45545</v>
      </c>
      <c r="M3" s="140">
        <f>L3+1</f>
        <v>45546</v>
      </c>
      <c r="N3" s="140">
        <f>M3+1</f>
        <v>45547</v>
      </c>
      <c r="O3" s="140">
        <f>N3+1</f>
        <v>45548</v>
      </c>
      <c r="P3" s="140">
        <f>O3+1</f>
        <v>45549</v>
      </c>
      <c r="Q3" s="140">
        <f>P3+1</f>
        <v>45550</v>
      </c>
      <c r="R3" s="140">
        <f>Q3+1</f>
        <v>45551</v>
      </c>
      <c r="S3" s="140">
        <f>R3+1</f>
        <v>45552</v>
      </c>
      <c r="T3" s="140">
        <f>S3+1</f>
        <v>45553</v>
      </c>
      <c r="U3" s="140">
        <f>T3+1</f>
        <v>45554</v>
      </c>
      <c r="V3" s="140">
        <f>U3+1</f>
        <v>45555</v>
      </c>
      <c r="W3" s="140">
        <f>V3+1</f>
        <v>45556</v>
      </c>
      <c r="X3" s="140">
        <f>W3+1</f>
        <v>45557</v>
      </c>
      <c r="Y3" s="140">
        <f>X3+1</f>
        <v>45558</v>
      </c>
      <c r="Z3" s="140">
        <f>Y3+1</f>
        <v>45559</v>
      </c>
      <c r="AA3" s="140">
        <f>Z3+1</f>
        <v>45560</v>
      </c>
      <c r="AB3" s="140">
        <f>AA3+1</f>
        <v>45561</v>
      </c>
      <c r="AC3" s="140">
        <f>AB3+1</f>
        <v>45562</v>
      </c>
      <c r="AD3" s="140">
        <f>AC3+1</f>
        <v>45563</v>
      </c>
      <c r="AE3" s="140">
        <f>AD3+1</f>
        <v>45564</v>
      </c>
      <c r="AF3" s="140">
        <f>AE3+1</f>
        <v>45565</v>
      </c>
      <c r="AG3" s="140">
        <f>AF3+1</f>
        <v>45566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Sun</v>
      </c>
      <c r="D4" s="147" t="str">
        <f>TEXT(D3,"ddd")</f>
        <v>Mon</v>
      </c>
      <c r="E4" s="147" t="str">
        <f>TEXT(E3,"ddd")</f>
        <v>Tue</v>
      </c>
      <c r="F4" s="147" t="str">
        <f>TEXT(F3,"ddd")</f>
        <v>Wed</v>
      </c>
      <c r="G4" s="147" t="str">
        <f>TEXT(G3,"ddd")</f>
        <v>Thu</v>
      </c>
      <c r="H4" s="147" t="str">
        <f>TEXT(H3,"ddd")</f>
        <v>Fri</v>
      </c>
      <c r="I4" s="147" t="str">
        <f>TEXT(I3,"ddd")</f>
        <v>Sat</v>
      </c>
      <c r="J4" s="147" t="str">
        <f>TEXT(J3,"ddd")</f>
        <v>Sun</v>
      </c>
      <c r="K4" s="147" t="str">
        <f>TEXT(K3,"ddd")</f>
        <v>Mon</v>
      </c>
      <c r="L4" s="147" t="str">
        <f>TEXT(L3,"ddd")</f>
        <v>Tue</v>
      </c>
      <c r="M4" s="147" t="str">
        <f>TEXT(M3,"ddd")</f>
        <v>Wed</v>
      </c>
      <c r="N4" s="147" t="str">
        <f>TEXT(N3,"ddd")</f>
        <v>Thu</v>
      </c>
      <c r="O4" s="147" t="str">
        <f>TEXT(O3,"ddd")</f>
        <v>Fri</v>
      </c>
      <c r="P4" s="147" t="str">
        <f>TEXT(P3,"ddd")</f>
        <v>Sat</v>
      </c>
      <c r="Q4" s="147" t="str">
        <f>TEXT(Q3,"ddd")</f>
        <v>Sun</v>
      </c>
      <c r="R4" s="147" t="str">
        <f>TEXT(R3,"ddd")</f>
        <v>Mon</v>
      </c>
      <c r="S4" s="147" t="str">
        <f>TEXT(S3,"ddd")</f>
        <v>Tue</v>
      </c>
      <c r="T4" s="147" t="str">
        <f>TEXT(T3,"ddd")</f>
        <v>Wed</v>
      </c>
      <c r="U4" s="147" t="str">
        <f>TEXT(U3,"ddd")</f>
        <v>Thu</v>
      </c>
      <c r="V4" s="147" t="str">
        <f>TEXT(V3,"ddd")</f>
        <v>Fri</v>
      </c>
      <c r="W4" s="147" t="str">
        <f>TEXT(W3,"ddd")</f>
        <v>Sat</v>
      </c>
      <c r="X4" s="147" t="str">
        <f>TEXT(X3,"ddd")</f>
        <v>Sun</v>
      </c>
      <c r="Y4" s="147" t="str">
        <f>TEXT(Y3,"ddd")</f>
        <v>Mon</v>
      </c>
      <c r="Z4" s="147" t="str">
        <f>TEXT(Z3,"ddd")</f>
        <v>Tue</v>
      </c>
      <c r="AA4" s="147" t="str">
        <f>TEXT(AA3,"ddd")</f>
        <v>Wed</v>
      </c>
      <c r="AB4" s="147" t="str">
        <f>TEXT(AB3,"ddd")</f>
        <v>Thu</v>
      </c>
      <c r="AC4" s="147" t="str">
        <f>TEXT(AC3,"ddd")</f>
        <v>Fri</v>
      </c>
      <c r="AD4" s="147" t="str">
        <f>TEXT(AD3,"ddd")</f>
        <v>Sat</v>
      </c>
      <c r="AE4" s="147" t="str">
        <f>TEXT(AE3,"ddd")</f>
        <v>Sun</v>
      </c>
      <c r="AF4" s="147" t="str">
        <f>TEXT(AF3,"ddd")</f>
        <v>Mon</v>
      </c>
      <c r="AG4" s="147" t="str">
        <f>TEXT(AG3,"ddd")</f>
        <v>Tue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 t="s">
        <v>1027</v>
      </c>
      <c r="B5" s="153" t="s">
        <v>1190</v>
      </c>
      <c r="C5" s="154"/>
      <c r="D5" s="155" t="s">
        <v>50</v>
      </c>
      <c r="E5" s="155"/>
      <c r="F5" s="155" t="s">
        <v>255</v>
      </c>
      <c r="G5" s="155" t="s">
        <v>1354</v>
      </c>
      <c r="H5" s="155"/>
      <c r="I5" s="155" t="s">
        <v>48</v>
      </c>
      <c r="J5" s="154"/>
      <c r="L5" s="20"/>
      <c r="M5" s="155" t="s">
        <v>48</v>
      </c>
      <c r="O5" s="155" t="s">
        <v>46</v>
      </c>
      <c r="P5" s="155"/>
      <c r="Q5" s="155"/>
      <c r="R5" s="20"/>
      <c r="S5" s="20"/>
      <c r="T5" s="155" t="s">
        <v>48</v>
      </c>
      <c r="U5" s="20"/>
      <c r="V5" s="155"/>
      <c r="W5" s="155"/>
      <c r="X5" s="154" t="s">
        <v>44</v>
      </c>
      <c r="Y5" s="154"/>
      <c r="Z5" s="155"/>
      <c r="AA5" s="154" t="s">
        <v>44</v>
      </c>
      <c r="AB5" s="154"/>
      <c r="AC5" s="155"/>
      <c r="AD5" s="155"/>
      <c r="AE5" s="155"/>
      <c r="AF5" s="155" t="s">
        <v>1355</v>
      </c>
      <c r="AG5" s="155"/>
      <c r="AH5" s="157">
        <f>COUNTIF($C5:$AE5,AH$4)</f>
        <v>3</v>
      </c>
      <c r="AI5" s="158">
        <f>COUNTIF($C5:$AE5,AI$4)</f>
        <v>2</v>
      </c>
      <c r="AJ5" s="157">
        <f>COUNTIF($C5:$AE5,AJ$4)</f>
        <v>0</v>
      </c>
      <c r="AK5" s="159">
        <f>COUNTIF($C5:$AE5,AK$4)</f>
        <v>1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6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161" t="s">
        <v>1192</v>
      </c>
      <c r="C6" s="155"/>
      <c r="D6" s="15"/>
      <c r="E6" s="156" t="s">
        <v>1090</v>
      </c>
      <c r="F6" s="155" t="s">
        <v>50</v>
      </c>
      <c r="G6" s="155" t="s">
        <v>1079</v>
      </c>
      <c r="H6" s="155" t="s">
        <v>251</v>
      </c>
      <c r="I6" s="155" t="s">
        <v>266</v>
      </c>
      <c r="J6" s="155" t="s">
        <v>1356</v>
      </c>
      <c r="K6" s="155" t="s">
        <v>44</v>
      </c>
      <c r="L6" s="155"/>
      <c r="M6" s="155" t="s">
        <v>1357</v>
      </c>
      <c r="N6" s="155" t="s">
        <v>48</v>
      </c>
      <c r="O6" s="155" t="s">
        <v>46</v>
      </c>
      <c r="P6" s="155"/>
      <c r="Q6" s="155"/>
      <c r="R6" s="20"/>
      <c r="S6" s="155" t="s">
        <v>48</v>
      </c>
      <c r="T6" s="20"/>
      <c r="U6" s="20"/>
      <c r="V6" s="20"/>
      <c r="W6" s="20"/>
      <c r="X6" s="154"/>
      <c r="Y6" s="155" t="s">
        <v>44</v>
      </c>
      <c r="Z6" s="20"/>
      <c r="AA6" s="155" t="s">
        <v>1355</v>
      </c>
      <c r="AB6" s="20"/>
      <c r="AC6" s="154"/>
      <c r="AD6" s="155" t="s">
        <v>48</v>
      </c>
      <c r="AF6" s="155"/>
      <c r="AG6" s="155" t="s">
        <v>47</v>
      </c>
      <c r="AH6" s="157">
        <f>COUNTIF($C6:$AD6,AH$4)</f>
        <v>3</v>
      </c>
      <c r="AI6" s="158">
        <f>COUNTIF($C6:$AD6,AI$4)</f>
        <v>2</v>
      </c>
      <c r="AJ6" s="157">
        <f>COUNTIF($C6:$AD6,AJ$4)</f>
        <v>0</v>
      </c>
      <c r="AK6" s="159">
        <f>COUNTIF($C6:$AD6,AK$4)</f>
        <v>1</v>
      </c>
      <c r="AL6" s="159">
        <f>COUNTIF($C6:$AD6,AL$4)</f>
        <v>0</v>
      </c>
      <c r="AM6" s="159">
        <f>COUNTIF($C6:$AD6,AM$4)</f>
        <v>0</v>
      </c>
      <c r="AN6" s="159">
        <f>COUNTIF($C6:$AD6,AN$4)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6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COUNTIF(C6:AD6,"*BRT*")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COUNTIF($C6:$AD6,BM$4)</f>
        <v>0</v>
      </c>
      <c r="BN6" s="159">
        <f>COUNTIF($C6:$AD6,BN$4)</f>
        <v>0</v>
      </c>
      <c r="BO6" s="159">
        <f>COUNTIF($C6:$AD6,BO$4)</f>
        <v>0</v>
      </c>
      <c r="BP6" s="160"/>
    </row>
    <row r="7" ht="36" customHeight="1" spans="1:68">
      <c r="A7" s="19"/>
      <c r="B7" s="162" t="s">
        <v>1358</v>
      </c>
      <c r="C7" s="155"/>
      <c r="D7" s="155" t="s">
        <v>45</v>
      </c>
      <c r="E7" s="20"/>
      <c r="F7" s="155" t="s">
        <v>255</v>
      </c>
      <c r="G7" s="155" t="s">
        <v>1354</v>
      </c>
      <c r="H7" s="155"/>
      <c r="I7" s="155" t="s">
        <v>45</v>
      </c>
      <c r="J7" s="155"/>
      <c r="K7" s="155" t="s">
        <v>62</v>
      </c>
      <c r="M7" s="155"/>
      <c r="N7" s="155" t="s">
        <v>991</v>
      </c>
      <c r="O7" s="155" t="s">
        <v>46</v>
      </c>
      <c r="P7" s="155"/>
      <c r="Q7" s="155" t="s">
        <v>44</v>
      </c>
      <c r="R7" s="155"/>
      <c r="S7" s="155"/>
      <c r="T7" s="155" t="s">
        <v>60</v>
      </c>
      <c r="U7" s="155" t="s">
        <v>1095</v>
      </c>
      <c r="V7" s="155" t="s">
        <v>1095</v>
      </c>
      <c r="W7" s="155" t="s">
        <v>1095</v>
      </c>
      <c r="X7" s="155" t="s">
        <v>1095</v>
      </c>
      <c r="Y7" s="155" t="s">
        <v>1095</v>
      </c>
      <c r="Z7" s="154"/>
      <c r="AA7" s="154" t="s">
        <v>48</v>
      </c>
      <c r="AB7" s="20"/>
      <c r="AC7" s="155" t="s">
        <v>44</v>
      </c>
      <c r="AD7" s="155"/>
      <c r="AE7" s="155"/>
      <c r="AF7" s="155" t="s">
        <v>1355</v>
      </c>
      <c r="AG7" s="155"/>
      <c r="AH7" s="157">
        <f>COUNTIF($C7:$AE7,AH$4)</f>
        <v>1</v>
      </c>
      <c r="AI7" s="158">
        <f>COUNTIF($C7:$AE7,AI$4)</f>
        <v>2</v>
      </c>
      <c r="AJ7" s="157">
        <f>COUNTIF($C7:$AE7,AJ$4)</f>
        <v>2</v>
      </c>
      <c r="AK7" s="159">
        <f>COUNTIF($C7:$AE7,AK$4)</f>
        <v>0</v>
      </c>
      <c r="AL7" s="159">
        <f>COUNTIF($C7:$AE7,AL$4)</f>
        <v>0</v>
      </c>
      <c r="AM7" s="159">
        <f>COUNTIF($C7:$AE7,AM$4)</f>
        <v>1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6</v>
      </c>
      <c r="AV7" s="104" t="e">
        <f>AT7+AX7</f>
        <v>#VALUE!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1</v>
      </c>
      <c r="BJ7" s="159">
        <f>BI7*('Setting key Duty'!$I$12+'Setting key Duty'!$I$8)</f>
        <v>0.4375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24.75" spans="1:68">
      <c r="A8" s="19"/>
      <c r="B8" s="163" t="s">
        <v>668</v>
      </c>
      <c r="C8" s="20"/>
      <c r="D8" s="155"/>
      <c r="E8" s="155" t="s">
        <v>48</v>
      </c>
      <c r="G8" s="155" t="s">
        <v>48</v>
      </c>
      <c r="H8" s="20"/>
      <c r="I8" s="155" t="s">
        <v>1359</v>
      </c>
      <c r="J8" s="155" t="s">
        <v>1359</v>
      </c>
      <c r="K8" s="155"/>
      <c r="L8" s="155"/>
      <c r="M8" s="155" t="s">
        <v>57</v>
      </c>
      <c r="O8" s="155" t="s">
        <v>46</v>
      </c>
      <c r="P8" s="155"/>
      <c r="Q8" s="155"/>
      <c r="R8" s="155"/>
      <c r="S8" s="155"/>
      <c r="T8" s="155" t="s">
        <v>57</v>
      </c>
      <c r="U8" s="155"/>
      <c r="V8" s="155"/>
      <c r="W8" s="155" t="s">
        <v>1359</v>
      </c>
      <c r="X8" s="155" t="s">
        <v>1359</v>
      </c>
      <c r="Y8" s="155"/>
      <c r="Z8" s="155"/>
      <c r="AA8" s="155" t="s">
        <v>1360</v>
      </c>
      <c r="AB8" s="155" t="s">
        <v>1095</v>
      </c>
      <c r="AC8" s="155" t="s">
        <v>1095</v>
      </c>
      <c r="AD8" s="155" t="s">
        <v>1095</v>
      </c>
      <c r="AE8" s="155" t="s">
        <v>1095</v>
      </c>
      <c r="AF8" s="155" t="s">
        <v>42</v>
      </c>
      <c r="AG8" s="155" t="s">
        <v>42</v>
      </c>
      <c r="AH8" s="157">
        <f>COUNTIF($C8:$AE8,AH$4)</f>
        <v>2</v>
      </c>
      <c r="AI8" s="158">
        <f>COUNTIF($C8:$AE8,AI$4)</f>
        <v>0</v>
      </c>
      <c r="AJ8" s="157">
        <f>COUNTIF($C8:$AE8,AJ$4)</f>
        <v>0</v>
      </c>
      <c r="AK8" s="159">
        <f>COUNTIF($C8:$AE8,AK$4)</f>
        <v>0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2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27" customHeight="1" spans="1:68">
      <c r="A9" s="19"/>
      <c r="B9" s="153" t="s">
        <v>1145</v>
      </c>
      <c r="C9" s="20"/>
      <c r="D9" s="164"/>
      <c r="E9" s="164"/>
      <c r="F9" s="155" t="s">
        <v>44</v>
      </c>
      <c r="G9" s="155" t="s">
        <v>1079</v>
      </c>
      <c r="H9" s="155" t="s">
        <v>251</v>
      </c>
      <c r="I9" s="155" t="s">
        <v>266</v>
      </c>
      <c r="J9" s="155" t="s">
        <v>1356</v>
      </c>
      <c r="K9" s="155" t="s">
        <v>1361</v>
      </c>
      <c r="L9" s="155" t="s">
        <v>1361</v>
      </c>
      <c r="M9" s="155" t="s">
        <v>1361</v>
      </c>
      <c r="N9" s="155" t="s">
        <v>1361</v>
      </c>
      <c r="O9" s="155" t="s">
        <v>46</v>
      </c>
      <c r="P9" s="155" t="s">
        <v>1361</v>
      </c>
      <c r="Q9" s="155" t="s">
        <v>1361</v>
      </c>
      <c r="R9" s="155" t="s">
        <v>1361</v>
      </c>
      <c r="S9" s="155" t="s">
        <v>1361</v>
      </c>
      <c r="T9" s="155" t="s">
        <v>1361</v>
      </c>
      <c r="U9" s="155" t="s">
        <v>1361</v>
      </c>
      <c r="V9" s="155" t="s">
        <v>1361</v>
      </c>
      <c r="W9" s="155" t="s">
        <v>1361</v>
      </c>
      <c r="X9" s="155" t="s">
        <v>1361</v>
      </c>
      <c r="Y9" s="155" t="s">
        <v>1361</v>
      </c>
      <c r="Z9" s="155" t="s">
        <v>1361</v>
      </c>
      <c r="AA9" s="155" t="s">
        <v>1355</v>
      </c>
      <c r="AB9" s="155" t="s">
        <v>1361</v>
      </c>
      <c r="AC9" s="155" t="s">
        <v>1361</v>
      </c>
      <c r="AD9" s="155"/>
      <c r="AE9" s="155"/>
      <c r="AF9" s="155"/>
      <c r="AG9" s="155"/>
      <c r="AH9" s="157">
        <f>COUNTIF($C9:$AF9,AH$4)</f>
        <v>0</v>
      </c>
      <c r="AI9" s="158">
        <f>COUNTIF($C9:$AF9,AI$4)</f>
        <v>1</v>
      </c>
      <c r="AJ9" s="157">
        <f>COUNTIF($C9:$AF9,AJ$4)</f>
        <v>0</v>
      </c>
      <c r="AK9" s="159">
        <f>COUNTIF($C9:$AF9,AK$4)</f>
        <v>0</v>
      </c>
      <c r="AL9" s="159">
        <f>COUNTIF($C9:$AF9,AL$4)</f>
        <v>0</v>
      </c>
      <c r="AM9" s="159">
        <f>COUNTIF($C9:$AF9,AM$4)</f>
        <v>0</v>
      </c>
      <c r="AN9" s="159">
        <f>COUNTIF($C9:$AF9,AN$4)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1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COUNTIF(C9:AF9,"*BRT*")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COUNTIF($C9:$AF9,BM$4)</f>
        <v>0</v>
      </c>
      <c r="BN9" s="159">
        <f>COUNTIF($C9:$AF9,BN$4)</f>
        <v>0</v>
      </c>
      <c r="BO9" s="159">
        <f>COUNTIF($C9:$AF9,BO$4)</f>
        <v>0</v>
      </c>
      <c r="BP9" s="160"/>
    </row>
    <row r="10" ht="19.5" customHeight="1" spans="1:68">
      <c r="A10" s="19" t="s">
        <v>897</v>
      </c>
      <c r="B10" s="92" t="s">
        <v>1228</v>
      </c>
      <c r="C10" s="165"/>
      <c r="D10" s="20"/>
      <c r="E10" s="155" t="s">
        <v>1090</v>
      </c>
      <c r="F10" s="166" t="s">
        <v>56</v>
      </c>
      <c r="G10" s="155"/>
      <c r="H10" s="155" t="s">
        <v>56</v>
      </c>
      <c r="I10" s="154"/>
      <c r="J10" s="154"/>
      <c r="K10" s="155"/>
      <c r="L10" s="155" t="s">
        <v>56</v>
      </c>
      <c r="M10" s="155" t="s">
        <v>1357</v>
      </c>
      <c r="N10" s="155" t="s">
        <v>46</v>
      </c>
      <c r="O10" s="155" t="s">
        <v>56</v>
      </c>
      <c r="P10" s="155"/>
      <c r="Q10" s="155"/>
      <c r="R10" s="155" t="s">
        <v>47</v>
      </c>
      <c r="S10" s="155" t="s">
        <v>56</v>
      </c>
      <c r="T10" s="155" t="s">
        <v>56</v>
      </c>
      <c r="V10" s="155"/>
      <c r="W10" s="155"/>
      <c r="X10" s="154"/>
      <c r="Y10" s="155" t="s">
        <v>56</v>
      </c>
      <c r="Z10" s="155" t="s">
        <v>56</v>
      </c>
      <c r="AA10" s="155" t="s">
        <v>56</v>
      </c>
      <c r="AB10" s="20"/>
      <c r="AC10" s="155" t="s">
        <v>56</v>
      </c>
      <c r="AD10" s="155"/>
      <c r="AE10" s="155"/>
      <c r="AF10" s="155"/>
      <c r="AG10" s="155" t="s">
        <v>1355</v>
      </c>
      <c r="AH10" s="157">
        <f>COUNTIF($C10:$AE10,AH$4)</f>
        <v>0</v>
      </c>
      <c r="AI10" s="158">
        <f>COUNTIF($C10:$AE10,AI$4)</f>
        <v>0</v>
      </c>
      <c r="AJ10" s="157">
        <f>COUNTIF($C10:$AE10,AJ$4)</f>
        <v>0</v>
      </c>
      <c r="AK10" s="159">
        <f>COUNTIF($C10:$AE10,AK$4)</f>
        <v>0</v>
      </c>
      <c r="AL10" s="159">
        <f>COUNTIF($C10:$AE10,AL$4)</f>
        <v>10</v>
      </c>
      <c r="AM10" s="159">
        <f>COUNTIF($C10:$AE10,AM$4)</f>
        <v>0</v>
      </c>
      <c r="AN10" s="159">
        <f>COUNTIF($C10:$AE10,AN$4)</f>
        <v>0</v>
      </c>
      <c r="AO10" s="155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0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1</v>
      </c>
      <c r="BP10" s="160"/>
    </row>
    <row r="11" ht="19.5" customHeight="1" spans="1:68">
      <c r="A11" s="19"/>
      <c r="B11" s="163" t="s">
        <v>1362</v>
      </c>
      <c r="C11" s="165"/>
      <c r="D11" s="155"/>
      <c r="E11" s="155" t="s">
        <v>1090</v>
      </c>
      <c r="F11" s="166" t="s">
        <v>45</v>
      </c>
      <c r="G11" s="155" t="s">
        <v>1079</v>
      </c>
      <c r="H11" s="155" t="s">
        <v>251</v>
      </c>
      <c r="I11" s="155" t="s">
        <v>266</v>
      </c>
      <c r="J11" s="155" t="s">
        <v>1356</v>
      </c>
      <c r="K11" s="155" t="s">
        <v>48</v>
      </c>
      <c r="L11" s="155"/>
      <c r="M11" s="155" t="s">
        <v>1357</v>
      </c>
      <c r="O11" s="155" t="s">
        <v>46</v>
      </c>
      <c r="P11" s="155"/>
      <c r="Q11" s="155" t="s">
        <v>48</v>
      </c>
      <c r="R11" s="15"/>
      <c r="S11" s="155"/>
      <c r="T11" s="155" t="s">
        <v>60</v>
      </c>
      <c r="U11" s="155"/>
      <c r="V11" s="155"/>
      <c r="W11" s="155" t="s">
        <v>44</v>
      </c>
      <c r="X11" s="20"/>
      <c r="Z11" s="155"/>
      <c r="AA11" s="155"/>
      <c r="AB11" s="154" t="s">
        <v>45</v>
      </c>
      <c r="AC11" s="20"/>
      <c r="AD11" s="155" t="s">
        <v>44</v>
      </c>
      <c r="AE11" s="155" t="s">
        <v>1363</v>
      </c>
      <c r="AF11" s="155" t="s">
        <v>1355</v>
      </c>
      <c r="AG11" s="155"/>
      <c r="AH11" s="157">
        <f>COUNTIF($C11:$AA11,AH$4)</f>
        <v>2</v>
      </c>
      <c r="AI11" s="158">
        <f>COUNTIF($C11:$AA11,AI$4)</f>
        <v>1</v>
      </c>
      <c r="AJ11" s="157">
        <f>COUNTIF($C11:$AA11,AJ$4)</f>
        <v>1</v>
      </c>
      <c r="AK11" s="159">
        <f>COUNTIF($C11:$AA11,AK$4)</f>
        <v>0</v>
      </c>
      <c r="AL11" s="159">
        <f>COUNTIF($C11:$AA11,AL$4)</f>
        <v>0</v>
      </c>
      <c r="AM11" s="159">
        <f>COUNTIF($C11:$AA11,AM$4)</f>
        <v>0</v>
      </c>
      <c r="AN11" s="159">
        <f>COUNTIF($C11:$AA11,AN$4)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4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COUNTIF(C11:AA11,"*BRT*")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COUNTIF(AH11,"*$N*")</f>
        <v>0</v>
      </c>
      <c r="BG11" s="159">
        <f>COUNTIF(AH11,"*$PM*")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COUNTIF($C11:$AA11,BM$4)</f>
        <v>0</v>
      </c>
      <c r="BN11" s="159">
        <f>COUNTIF($C11:$AA11,BN$4)</f>
        <v>0</v>
      </c>
      <c r="BO11" s="159">
        <f>COUNTIF($C11:$AA11,BO$4)</f>
        <v>0</v>
      </c>
      <c r="BP11" s="160"/>
    </row>
    <row r="12" ht="19.5" customHeight="1" spans="1:68">
      <c r="A12" s="19"/>
      <c r="B12" s="161" t="s">
        <v>805</v>
      </c>
      <c r="C12" s="155"/>
      <c r="D12" s="170"/>
      <c r="E12" s="171" t="s">
        <v>45</v>
      </c>
      <c r="F12" s="155"/>
      <c r="G12" s="155" t="s">
        <v>44</v>
      </c>
      <c r="H12" s="155"/>
      <c r="I12" s="155"/>
      <c r="J12" s="155" t="s">
        <v>44</v>
      </c>
      <c r="K12" s="155"/>
      <c r="M12" s="155" t="s">
        <v>57</v>
      </c>
      <c r="N12" s="155" t="s">
        <v>44</v>
      </c>
      <c r="O12" s="155" t="s">
        <v>46</v>
      </c>
      <c r="P12" s="155"/>
      <c r="Q12" s="155"/>
      <c r="R12" s="20"/>
      <c r="S12" s="155"/>
      <c r="T12" s="20"/>
      <c r="U12" s="155" t="s">
        <v>62</v>
      </c>
      <c r="V12" s="155"/>
      <c r="W12" s="20"/>
      <c r="X12" s="155" t="s">
        <v>62</v>
      </c>
      <c r="Y12" s="154"/>
      <c r="Z12" s="155"/>
      <c r="AA12" s="155"/>
      <c r="AB12" s="154"/>
      <c r="AC12" s="155" t="s">
        <v>45</v>
      </c>
      <c r="AD12" s="155"/>
      <c r="AE12" s="155" t="s">
        <v>973</v>
      </c>
      <c r="AF12" s="155" t="s">
        <v>1355</v>
      </c>
      <c r="AG12" s="155"/>
      <c r="AH12" s="157"/>
      <c r="AI12" s="158"/>
      <c r="AJ12" s="157"/>
      <c r="AK12" s="159"/>
      <c r="AL12" s="159"/>
      <c r="AM12" s="159"/>
      <c r="AN12" s="159"/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0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COUNTIF(E12:AA12,"*BRT*")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COUNTIF(E12:AH12,"*$FC*")</f>
        <v>0</v>
      </c>
      <c r="BL12" s="159">
        <f>BK12*('Setting key Duty'!$J$11+'Setting key Duty'!$I$8)</f>
        <v>0</v>
      </c>
      <c r="BM12" s="159">
        <f>COUNTIF($E12:$AA12,BM$4)</f>
        <v>0</v>
      </c>
      <c r="BN12" s="159">
        <f>COUNTIF($E12:$AA12,BN$4)</f>
        <v>0</v>
      </c>
      <c r="BO12" s="159">
        <f>COUNTIF($E12:$AA12,BO$4)</f>
        <v>0</v>
      </c>
      <c r="BP12" s="160"/>
    </row>
    <row r="13" ht="19.5" customHeight="1" spans="1:68">
      <c r="A13" s="19"/>
      <c r="B13" s="94" t="s">
        <v>1105</v>
      </c>
      <c r="C13" s="155"/>
      <c r="D13" s="20"/>
      <c r="E13" s="155"/>
      <c r="F13" s="155" t="s">
        <v>255</v>
      </c>
      <c r="G13" s="155" t="s">
        <v>1354</v>
      </c>
      <c r="H13" s="155" t="s">
        <v>45</v>
      </c>
      <c r="I13" s="155"/>
      <c r="J13" s="155"/>
      <c r="K13" s="155"/>
      <c r="L13" s="155" t="s">
        <v>45</v>
      </c>
      <c r="M13" s="155"/>
      <c r="N13" s="155" t="s">
        <v>46</v>
      </c>
      <c r="O13" s="155" t="s">
        <v>44</v>
      </c>
      <c r="P13" s="155"/>
      <c r="Q13" s="155"/>
      <c r="R13" s="20"/>
      <c r="S13" s="155" t="s">
        <v>45</v>
      </c>
      <c r="T13" s="155"/>
      <c r="U13" s="155" t="s">
        <v>44</v>
      </c>
      <c r="V13" s="155"/>
      <c r="W13" s="155"/>
      <c r="X13" s="155"/>
      <c r="Y13" s="20"/>
      <c r="Z13" s="154" t="s">
        <v>45</v>
      </c>
      <c r="AA13" s="155"/>
      <c r="AB13" s="20"/>
      <c r="AC13" s="155"/>
      <c r="AD13" s="155"/>
      <c r="AE13" s="155" t="s">
        <v>48</v>
      </c>
      <c r="AF13" s="155"/>
      <c r="AG13" s="155" t="s">
        <v>1355</v>
      </c>
      <c r="AH13" s="157">
        <f>COUNTIF($C13:$Z13,AH$4)</f>
        <v>0</v>
      </c>
      <c r="AI13" s="158">
        <f>COUNTIF($C13:$Z13,AI$4)</f>
        <v>2</v>
      </c>
      <c r="AJ13" s="157">
        <f>COUNTIF($C13:$Z13,AJ$4)</f>
        <v>4</v>
      </c>
      <c r="AK13" s="159">
        <f>COUNTIF($C13:$Z13,AK$4)</f>
        <v>0</v>
      </c>
      <c r="AL13" s="159">
        <f>COUNTIF($C13:$Z13,AL$4)</f>
        <v>0</v>
      </c>
      <c r="AM13" s="159">
        <f>COUNTIF($C13:$Z13,AM$4)</f>
        <v>0</v>
      </c>
      <c r="AN13" s="159">
        <f>COUNTIF($C13:$Z13,AN$4)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6</v>
      </c>
      <c r="AV13" s="104">
        <f>BF13+BG13+BI13+BD13+BB13+AZ13+BK13</f>
        <v>0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COUNTIF(C13:Z13,"*BRT*")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COUNTIF(A13:AH13,"*$N*")</f>
        <v>0</v>
      </c>
      <c r="BG13" s="159">
        <f>COUNTIF(AG13:AH13,"*$PM*")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COUNTIF($C13:$Z13,BM$4)</f>
        <v>0</v>
      </c>
      <c r="BN13" s="159">
        <f>COUNTIF($C13:$Z13,BN$4)</f>
        <v>0</v>
      </c>
      <c r="BO13" s="159">
        <f>COUNTIF($C13:$Z13,BO$4)</f>
        <v>0</v>
      </c>
      <c r="BP13" s="160"/>
    </row>
    <row r="14" ht="24" customHeight="1" spans="1:68">
      <c r="A14" s="19"/>
      <c r="B14" s="173" t="s">
        <v>1106</v>
      </c>
      <c r="C14" s="155"/>
      <c r="D14" s="155" t="s">
        <v>44</v>
      </c>
      <c r="E14" s="155"/>
      <c r="F14" s="155" t="s">
        <v>255</v>
      </c>
      <c r="G14" s="155" t="s">
        <v>1354</v>
      </c>
      <c r="H14" s="155"/>
      <c r="I14" s="155" t="s">
        <v>44</v>
      </c>
      <c r="J14" s="20"/>
      <c r="K14" s="155"/>
      <c r="L14" s="155" t="s">
        <v>44</v>
      </c>
      <c r="M14" s="155"/>
      <c r="N14" s="155" t="s">
        <v>56</v>
      </c>
      <c r="O14" s="155" t="s">
        <v>46</v>
      </c>
      <c r="Q14" s="155" t="s">
        <v>45</v>
      </c>
      <c r="R14" s="20"/>
      <c r="S14" s="80"/>
      <c r="T14" s="155" t="s">
        <v>60</v>
      </c>
      <c r="U14" s="155" t="s">
        <v>48</v>
      </c>
      <c r="V14" s="155"/>
      <c r="W14" s="155"/>
      <c r="X14" s="155" t="s">
        <v>1364</v>
      </c>
      <c r="Y14" s="20"/>
      <c r="Z14" s="155"/>
      <c r="AA14" s="155" t="s">
        <v>1355</v>
      </c>
      <c r="AB14" s="20"/>
      <c r="AC14" s="155" t="s">
        <v>62</v>
      </c>
      <c r="AD14" s="154" t="s">
        <v>1364</v>
      </c>
      <c r="AE14" s="155"/>
      <c r="AF14" s="155" t="s">
        <v>1355</v>
      </c>
      <c r="AG14" s="20"/>
      <c r="AH14" s="157">
        <f>COUNTIF($C14:$AA14,AH$4)</f>
        <v>1</v>
      </c>
      <c r="AI14" s="158">
        <f>COUNTIF($C14:$AA14,AI$4)</f>
        <v>3</v>
      </c>
      <c r="AJ14" s="157">
        <f>COUNTIF($C14:$AA14,AJ$4)</f>
        <v>1</v>
      </c>
      <c r="AK14" s="159">
        <f>COUNTIF($C14:$AA14,AK$4)</f>
        <v>0</v>
      </c>
      <c r="AL14" s="159">
        <f>COUNTIF($C14:$AA14,AL$4)</f>
        <v>1</v>
      </c>
      <c r="AM14" s="159">
        <f>COUNTIF($C14:$AA14,AM$4)</f>
        <v>0</v>
      </c>
      <c r="AN14" s="159">
        <f>COUNTIF($C14:$AA14,AN$4)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5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COUNTIF(C14:AA14,"*BRT*")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COUNTIF(A14:AH14,"*$N*")</f>
        <v>0</v>
      </c>
      <c r="BG14" s="159">
        <f>COUNTIF(AH14,"*$PM*")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COUNTIF($C14:$AA14,BM$4)</f>
        <v>0</v>
      </c>
      <c r="BN14" s="159">
        <f>COUNTIF($C14:$AA14,BN$4)</f>
        <v>0</v>
      </c>
      <c r="BO14" s="159">
        <f>COUNTIF($C14:$AA14,BO$4)</f>
        <v>0</v>
      </c>
      <c r="BP14" s="160"/>
    </row>
    <row r="15" ht="19.5" customHeight="1" spans="1:68">
      <c r="A15" s="19"/>
      <c r="B15" s="161" t="s">
        <v>1199</v>
      </c>
      <c r="C15" s="155"/>
      <c r="D15" s="155"/>
      <c r="E15" s="155" t="s">
        <v>1090</v>
      </c>
      <c r="F15" s="155"/>
      <c r="G15" s="155" t="s">
        <v>45</v>
      </c>
      <c r="H15" s="155"/>
      <c r="I15" s="155"/>
      <c r="J15" s="155"/>
      <c r="K15" s="155" t="s">
        <v>45</v>
      </c>
      <c r="L15" s="20"/>
      <c r="M15" s="155" t="s">
        <v>1357</v>
      </c>
      <c r="N15" s="155"/>
      <c r="O15" s="155" t="s">
        <v>46</v>
      </c>
      <c r="P15" s="155" t="s">
        <v>45</v>
      </c>
      <c r="Q15" s="155"/>
      <c r="R15" s="20"/>
      <c r="S15" s="155"/>
      <c r="T15" s="155" t="s">
        <v>60</v>
      </c>
      <c r="U15" s="155"/>
      <c r="V15" s="155"/>
      <c r="W15" s="155" t="s">
        <v>48</v>
      </c>
      <c r="X15" s="156"/>
      <c r="Y15" s="154"/>
      <c r="Z15" s="155"/>
      <c r="AA15" s="155" t="s">
        <v>1355</v>
      </c>
      <c r="AB15" s="155"/>
      <c r="AC15" s="154" t="s">
        <v>48</v>
      </c>
      <c r="AD15" s="155" t="s">
        <v>1364</v>
      </c>
      <c r="AE15" s="155" t="s">
        <v>1364</v>
      </c>
      <c r="AF15" s="154" t="s">
        <v>44</v>
      </c>
      <c r="AG15" s="155"/>
      <c r="AH15" s="157"/>
      <c r="AI15" s="157"/>
      <c r="AJ15" s="157"/>
      <c r="AK15" s="160"/>
      <c r="AL15" s="160"/>
      <c r="AM15" s="160"/>
      <c r="AN15" s="160"/>
      <c r="AO15" s="175"/>
      <c r="AP15" s="159">
        <f>SUMPRODUCT(--WEEKDAY(C$3:AG$3,2)&lt;6,--((C15:AG15="DM"))+(C15:AG15="CS1")+((C15:AG15="CS2"))+(C15:AG15="SB1")+($C$15:$AG$15="AE")+($C$15:$AG$15="EM"))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0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COUNTIF(C15:AC15,"*BRT*")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COUNTIF($C15:$AC15,BM$4)</f>
        <v>0</v>
      </c>
      <c r="BN15" s="159">
        <f>COUNTIF($C15:$AC15,BN$4)</f>
        <v>0</v>
      </c>
      <c r="BO15" s="159">
        <f>COUNTIF($C15:$AC15,BO$4)</f>
        <v>0</v>
      </c>
      <c r="BP15" s="160"/>
    </row>
    <row r="16" ht="37.5" customHeight="1" spans="1:68">
      <c r="A16" s="19"/>
      <c r="B16" s="161" t="s">
        <v>1091</v>
      </c>
      <c r="C16" s="155"/>
      <c r="D16" s="155"/>
      <c r="E16" s="155" t="s">
        <v>44</v>
      </c>
      <c r="F16" s="155"/>
      <c r="G16" s="155" t="s">
        <v>1079</v>
      </c>
      <c r="H16" s="155" t="s">
        <v>251</v>
      </c>
      <c r="I16" s="155" t="s">
        <v>266</v>
      </c>
      <c r="J16" s="155" t="s">
        <v>1356</v>
      </c>
      <c r="K16" s="155"/>
      <c r="L16" s="20"/>
      <c r="M16" s="20"/>
      <c r="N16" s="155" t="s">
        <v>46</v>
      </c>
      <c r="O16" s="155"/>
      <c r="P16" s="155" t="s">
        <v>44</v>
      </c>
      <c r="Q16" s="155"/>
      <c r="R16" s="155" t="s">
        <v>47</v>
      </c>
      <c r="S16" s="155" t="s">
        <v>44</v>
      </c>
      <c r="U16" s="155"/>
      <c r="W16" s="20"/>
      <c r="X16" s="154"/>
      <c r="Z16" s="155" t="s">
        <v>48</v>
      </c>
      <c r="AA16" s="155" t="s">
        <v>47</v>
      </c>
      <c r="AB16" s="154" t="s">
        <v>47</v>
      </c>
      <c r="AC16" s="154" t="s">
        <v>47</v>
      </c>
      <c r="AE16" s="169" t="s">
        <v>45</v>
      </c>
      <c r="AF16" s="155"/>
      <c r="AG16" s="155" t="s">
        <v>1355</v>
      </c>
      <c r="AH16" s="157">
        <f>COUNTIF($D16:$AC16,AH$4)</f>
        <v>1</v>
      </c>
      <c r="AI16" s="158">
        <f>COUNTIF($D16:$AC16,AI$4)</f>
        <v>3</v>
      </c>
      <c r="AJ16" s="157">
        <f>COUNTIF($D16:$AC16,AJ$4)</f>
        <v>0</v>
      </c>
      <c r="AK16" s="159">
        <f>COUNTIF($D16:$AC16,AK$4)</f>
        <v>0</v>
      </c>
      <c r="AL16" s="159">
        <f>COUNTIF($D16:$AC16,AL$4)</f>
        <v>0</v>
      </c>
      <c r="AM16" s="159">
        <f>COUNTIF($D16:$AC16,AM$4)</f>
        <v>0</v>
      </c>
      <c r="AN16" s="159">
        <f>COUNTIF($D16:$AC16,AN$4)</f>
        <v>0</v>
      </c>
      <c r="AO16" s="104"/>
      <c r="AP16" s="159">
        <f>SUMPRODUCT(--WEEKDAY(C$3:AG$3,2)&lt;6,--((C16:AG16="DM"))+(C16:AG16="CS1")+((C16:AG16="CS2"))+(C16:AG16="SB1")+($C$15:$AG$15="AE")+($C$15:$AG$15="EM"))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4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COUNTIF(C16:AC16,"*BRT*")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COUNTIF(AH16,"*$N*")</f>
        <v>0</v>
      </c>
      <c r="BG16" s="159">
        <f>COUNTIF(AH16,"*$PM*")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COUNTIF($C16:$AC16,BM$4)</f>
        <v>0</v>
      </c>
      <c r="BN16" s="159">
        <f>COUNTIF($C16:$AC16,BN$4)</f>
        <v>0</v>
      </c>
      <c r="BO16" s="159">
        <f>COUNTIF($C16:$AC16,BO$4)</f>
        <v>4</v>
      </c>
      <c r="BP16" s="160"/>
    </row>
    <row r="17" ht="19.5" customHeight="1" spans="1:68">
      <c r="A17" s="19"/>
      <c r="B17" s="14" t="s">
        <v>1129</v>
      </c>
      <c r="C17" s="154"/>
      <c r="E17" s="155" t="s">
        <v>62</v>
      </c>
      <c r="F17" s="155"/>
      <c r="H17" s="155" t="s">
        <v>44</v>
      </c>
      <c r="I17" s="155"/>
      <c r="J17" s="155"/>
      <c r="K17" s="155"/>
      <c r="L17" s="155" t="s">
        <v>42</v>
      </c>
      <c r="M17" s="155" t="s">
        <v>45</v>
      </c>
      <c r="N17" s="155"/>
      <c r="O17" s="155" t="s">
        <v>46</v>
      </c>
      <c r="P17" s="155"/>
      <c r="Q17" s="155"/>
      <c r="R17" s="155" t="s">
        <v>44</v>
      </c>
      <c r="S17" s="155"/>
      <c r="T17" s="155" t="s">
        <v>1365</v>
      </c>
      <c r="U17" s="155" t="s">
        <v>1366</v>
      </c>
      <c r="V17" s="20"/>
      <c r="W17" s="155" t="s">
        <v>45</v>
      </c>
      <c r="X17" s="20"/>
      <c r="Y17" s="155" t="s">
        <v>47</v>
      </c>
      <c r="Z17" s="20"/>
      <c r="AA17" s="155" t="s">
        <v>1355</v>
      </c>
      <c r="AB17" s="154" t="s">
        <v>62</v>
      </c>
      <c r="AC17" s="20"/>
      <c r="AD17" s="155" t="s">
        <v>973</v>
      </c>
      <c r="AE17" s="155"/>
      <c r="AF17" s="155" t="s">
        <v>45</v>
      </c>
      <c r="AG17" s="155" t="s">
        <v>42</v>
      </c>
      <c r="AH17" s="157"/>
      <c r="AI17" s="158"/>
      <c r="AJ17" s="157"/>
      <c r="AK17" s="159"/>
      <c r="AL17" s="159"/>
      <c r="AM17" s="159"/>
      <c r="AN17" s="159"/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0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COUNTIF(E17:AB17,"*BRT*")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COUNTIF(AG17:AH17,"*$N*")</f>
        <v>0</v>
      </c>
      <c r="BG17" s="159">
        <f>COUNTIF(AG17:AH17,"*$PM*")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COUNTIF(E17:AH17,"*$FC*")</f>
        <v>0</v>
      </c>
      <c r="BL17" s="159">
        <f>BK17*('Setting key Duty'!$J$11+'Setting key Duty'!$I$8)</f>
        <v>0</v>
      </c>
      <c r="BM17" s="159">
        <f>COUNTIF($E17:$AB17,BM$4)</f>
        <v>0</v>
      </c>
      <c r="BN17" s="159">
        <f>COUNTIF($E17:$AB17,BN$4)</f>
        <v>0</v>
      </c>
      <c r="BO17" s="159">
        <f>COUNTIF($E17:$AB17,BO$4)</f>
        <v>1</v>
      </c>
      <c r="BP17" s="160"/>
    </row>
    <row r="18" ht="19.5" customHeight="1" spans="1:68">
      <c r="A18" s="19"/>
      <c r="B18" s="176" t="s">
        <v>1200</v>
      </c>
      <c r="C18" s="155"/>
      <c r="D18" s="155"/>
      <c r="E18" s="155"/>
      <c r="F18" s="165" t="s">
        <v>48</v>
      </c>
      <c r="G18" s="155" t="s">
        <v>1079</v>
      </c>
      <c r="H18" s="155" t="s">
        <v>251</v>
      </c>
      <c r="I18" s="155" t="s">
        <v>266</v>
      </c>
      <c r="J18" s="155" t="s">
        <v>1356</v>
      </c>
      <c r="K18" s="155"/>
      <c r="L18" s="154" t="s">
        <v>48</v>
      </c>
      <c r="M18" s="155"/>
      <c r="N18" s="155" t="s">
        <v>46</v>
      </c>
      <c r="O18" s="155"/>
      <c r="P18" s="155"/>
      <c r="Q18" s="155"/>
      <c r="R18" s="20"/>
      <c r="S18" s="20"/>
      <c r="T18" s="155" t="s">
        <v>1287</v>
      </c>
      <c r="U18" s="155"/>
      <c r="V18" s="155" t="s">
        <v>45</v>
      </c>
      <c r="W18" s="20"/>
      <c r="X18" s="20"/>
      <c r="Y18" s="154" t="s">
        <v>48</v>
      </c>
      <c r="Z18" s="20"/>
      <c r="AA18" s="155"/>
      <c r="AB18" s="155"/>
      <c r="AC18" s="155"/>
      <c r="AD18" s="155"/>
      <c r="AE18" s="155"/>
      <c r="AF18" s="155" t="s">
        <v>1355</v>
      </c>
      <c r="AG18" s="155"/>
      <c r="AH18" s="157"/>
      <c r="AI18" s="158"/>
      <c r="AJ18" s="157"/>
      <c r="AK18" s="159"/>
      <c r="AL18" s="159"/>
      <c r="AM18" s="159"/>
      <c r="AN18" s="159"/>
      <c r="AO18" s="104"/>
      <c r="AP18" s="159">
        <f>SUMPRODUCT(--WEEKDAY(C$3:AG$3,2)&lt;6,--((C18:AG18="DM"))+(C18:AG18="CS1")+((C18:AG18="CS2"))+(C18:AG18="SB1")+($C$15:$AG$15="AE")+($C$15:$AG$15="EM"))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0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0</v>
      </c>
      <c r="BP18" s="160"/>
    </row>
    <row r="19" ht="19.5" customHeight="1" spans="1:68">
      <c r="A19" s="19"/>
      <c r="B19" s="161" t="s">
        <v>1163</v>
      </c>
      <c r="C19" s="165" t="s">
        <v>48</v>
      </c>
      <c r="D19" s="155"/>
      <c r="E19" s="155"/>
      <c r="F19" s="155" t="s">
        <v>255</v>
      </c>
      <c r="G19" s="155" t="s">
        <v>1354</v>
      </c>
      <c r="H19" s="155"/>
      <c r="J19" s="154" t="s">
        <v>48</v>
      </c>
      <c r="K19" s="155"/>
      <c r="L19" s="155"/>
      <c r="M19" s="155" t="s">
        <v>57</v>
      </c>
      <c r="N19" s="155" t="s">
        <v>46</v>
      </c>
      <c r="O19" s="155" t="s">
        <v>48</v>
      </c>
      <c r="P19" s="155"/>
      <c r="Q19" s="155"/>
      <c r="R19" s="155"/>
      <c r="S19" s="15"/>
      <c r="T19" s="155"/>
      <c r="U19" s="155" t="s">
        <v>45</v>
      </c>
      <c r="V19" s="20"/>
      <c r="W19" s="20"/>
      <c r="X19" s="155" t="s">
        <v>45</v>
      </c>
      <c r="Y19" s="20"/>
      <c r="Z19" s="20"/>
      <c r="AA19" s="155" t="s">
        <v>1355</v>
      </c>
      <c r="AB19" s="155"/>
      <c r="AC19" s="155"/>
      <c r="AD19" s="155"/>
      <c r="AE19" s="155"/>
      <c r="AF19" s="155" t="s">
        <v>48</v>
      </c>
      <c r="AG19" s="155"/>
      <c r="AH19" s="157"/>
      <c r="AI19" s="158"/>
      <c r="AJ19" s="157"/>
      <c r="AK19" s="159"/>
      <c r="AL19" s="159"/>
      <c r="AM19" s="159"/>
      <c r="AN19" s="159"/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0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COUNTIF(D19:AC19,"*BRT*")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COUNTIF(AF19:AH19,"*$N*")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COUNTIF(D19:AH19,"*$FC*")</f>
        <v>0</v>
      </c>
      <c r="BL19" s="159">
        <f>BK19*('Setting key Duty'!$J$11+'Setting key Duty'!$I$8)</f>
        <v>0</v>
      </c>
      <c r="BM19" s="159">
        <f>COUNTIF($D19:$AE19,BM$4)</f>
        <v>0</v>
      </c>
      <c r="BN19" s="159">
        <f>COUNTIF($D19:$AE19,BN$4)</f>
        <v>0</v>
      </c>
      <c r="BO19" s="159">
        <f>COUNTIF($D19:$AE19,BO$4)</f>
        <v>0</v>
      </c>
      <c r="BP19" s="160"/>
    </row>
    <row r="20" ht="19.5" customHeight="1" spans="1:68">
      <c r="A20" s="19"/>
      <c r="B20" s="179" t="s">
        <v>1206</v>
      </c>
      <c r="C20" s="180" t="s">
        <v>44</v>
      </c>
      <c r="D20" s="155"/>
      <c r="E20" s="155" t="s">
        <v>50</v>
      </c>
      <c r="G20" s="155" t="s">
        <v>1079</v>
      </c>
      <c r="H20" s="155" t="s">
        <v>251</v>
      </c>
      <c r="I20" s="155" t="s">
        <v>266</v>
      </c>
      <c r="J20" s="155" t="s">
        <v>1356</v>
      </c>
      <c r="K20" s="155" t="s">
        <v>1367</v>
      </c>
      <c r="L20" s="155" t="s">
        <v>1367</v>
      </c>
      <c r="M20" s="155" t="s">
        <v>1367</v>
      </c>
      <c r="N20" s="155" t="s">
        <v>1367</v>
      </c>
      <c r="O20" s="155" t="s">
        <v>46</v>
      </c>
      <c r="P20" s="155" t="s">
        <v>1367</v>
      </c>
      <c r="Q20" s="155" t="s">
        <v>1367</v>
      </c>
      <c r="R20" s="155" t="s">
        <v>1367</v>
      </c>
      <c r="S20" s="155" t="s">
        <v>1367</v>
      </c>
      <c r="T20" s="155" t="s">
        <v>1367</v>
      </c>
      <c r="U20" s="155" t="s">
        <v>1367</v>
      </c>
      <c r="V20" s="155" t="s">
        <v>1367</v>
      </c>
      <c r="W20" s="155" t="s">
        <v>1367</v>
      </c>
      <c r="X20" s="155" t="s">
        <v>1367</v>
      </c>
      <c r="Y20" s="155" t="s">
        <v>62</v>
      </c>
      <c r="Z20" s="155"/>
      <c r="AA20" s="20"/>
      <c r="AB20" s="154" t="s">
        <v>48</v>
      </c>
      <c r="AC20" s="154"/>
      <c r="AD20" s="155" t="s">
        <v>45</v>
      </c>
      <c r="AE20" s="155" t="s">
        <v>1363</v>
      </c>
      <c r="AF20" s="155" t="s">
        <v>62</v>
      </c>
      <c r="AG20" s="155"/>
      <c r="AH20" s="157"/>
      <c r="AI20" s="158"/>
      <c r="AJ20" s="157"/>
      <c r="AK20" s="159"/>
      <c r="AL20" s="159"/>
      <c r="AM20" s="159"/>
      <c r="AN20" s="159"/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0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COUNTIF(D20:AC20,"*BRT*")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COUNTIF(AF20:AH20,"*$N*")</f>
        <v>0</v>
      </c>
      <c r="BG20" s="159">
        <f>COUNTIF(AF20:AH20,"*$PM*")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COUNTIF(D20:AH20,"*$FC*")</f>
        <v>0</v>
      </c>
      <c r="BL20" s="159">
        <f>BK20*('Setting key Duty'!$J$11+'Setting key Duty'!$I$8)</f>
        <v>0</v>
      </c>
      <c r="BM20" s="159">
        <f>COUNTIF($D20:$AE20,BM$4)</f>
        <v>0</v>
      </c>
      <c r="BN20" s="159">
        <f>COUNTIF($D20:$AE20,BN$4)</f>
        <v>0</v>
      </c>
      <c r="BO20" s="159">
        <f>COUNTIF($D20:$AE20,BO$4)</f>
        <v>0</v>
      </c>
      <c r="BP20" s="160"/>
    </row>
    <row r="21" ht="19.5" customHeight="1" spans="1:68">
      <c r="A21" s="19" t="s">
        <v>47</v>
      </c>
      <c r="B21" s="173" t="s">
        <v>811</v>
      </c>
      <c r="C21" s="155"/>
      <c r="D21" s="155" t="s">
        <v>48</v>
      </c>
      <c r="E21" s="155"/>
      <c r="F21" s="155" t="s">
        <v>255</v>
      </c>
      <c r="G21" s="155" t="s">
        <v>1354</v>
      </c>
      <c r="H21" s="155"/>
      <c r="I21" s="155"/>
      <c r="J21" s="155"/>
      <c r="K21" s="155"/>
      <c r="L21" s="155"/>
      <c r="M21" s="155" t="s">
        <v>57</v>
      </c>
      <c r="N21" s="155" t="s">
        <v>46</v>
      </c>
      <c r="O21" s="155"/>
      <c r="P21" s="155" t="s">
        <v>48</v>
      </c>
      <c r="Q21" s="155"/>
      <c r="R21" s="20"/>
      <c r="S21" s="155"/>
      <c r="T21" s="182" t="s">
        <v>45</v>
      </c>
      <c r="U21" s="20"/>
      <c r="V21" s="156" t="s">
        <v>48</v>
      </c>
      <c r="X21" s="155"/>
      <c r="Y21" s="155" t="s">
        <v>45</v>
      </c>
      <c r="AA21" s="155"/>
      <c r="AB21" s="154" t="s">
        <v>1095</v>
      </c>
      <c r="AC21" s="154" t="s">
        <v>1095</v>
      </c>
      <c r="AD21" s="154" t="s">
        <v>1095</v>
      </c>
      <c r="AE21" s="154" t="s">
        <v>1095</v>
      </c>
      <c r="AF21" s="155"/>
      <c r="AG21" s="155" t="s">
        <v>1355</v>
      </c>
      <c r="AH21" s="157"/>
      <c r="AI21" s="158"/>
      <c r="AJ21" s="157"/>
      <c r="AK21" s="159"/>
      <c r="AL21" s="159"/>
      <c r="AM21" s="159"/>
      <c r="AN21" s="159"/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0</v>
      </c>
      <c r="AV21" s="104">
        <f>BF21+BG21+BI21+BD21+BB21+AZ21+BK21</f>
        <v>0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COUNTIF(D21:AC21,"*BRT*")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COUNTIF(AH21,"*$N*")</f>
        <v>0</v>
      </c>
      <c r="BG21" s="159">
        <f>COUNTIF(AH21,"*$PM*")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COUNTIF(D21:AH21,"*$FC*")</f>
        <v>0</v>
      </c>
      <c r="BL21" s="159">
        <f>BK21*('Setting key Duty'!$J$11+'Setting key Duty'!$I$8)</f>
        <v>0</v>
      </c>
      <c r="BM21" s="159">
        <f>COUNTIF($D21:$AC21,BM$4)</f>
        <v>0</v>
      </c>
      <c r="BN21" s="159">
        <f>COUNTIF($D21:$AC21,BN$4)</f>
        <v>0</v>
      </c>
      <c r="BO21" s="159">
        <f>COUNTIF($D21:$AC21,BO$4)</f>
        <v>0</v>
      </c>
      <c r="BP21" s="160"/>
    </row>
    <row r="22" ht="19.5" customHeight="1" spans="1:68">
      <c r="A22" s="19"/>
      <c r="B22" s="163" t="s">
        <v>1097</v>
      </c>
      <c r="C22" s="183"/>
      <c r="D22" s="155" t="s">
        <v>1368</v>
      </c>
      <c r="E22" s="155" t="s">
        <v>1368</v>
      </c>
      <c r="F22" s="155" t="s">
        <v>1368</v>
      </c>
      <c r="G22" s="155" t="s">
        <v>1368</v>
      </c>
      <c r="H22" s="155" t="s">
        <v>48</v>
      </c>
      <c r="I22" s="155" t="s">
        <v>768</v>
      </c>
      <c r="J22" s="154"/>
      <c r="K22" s="155"/>
      <c r="L22" s="156"/>
      <c r="M22" s="156" t="s">
        <v>57</v>
      </c>
      <c r="N22" s="155" t="s">
        <v>45</v>
      </c>
      <c r="O22" s="155" t="s">
        <v>46</v>
      </c>
      <c r="P22" s="155"/>
      <c r="Q22" s="155"/>
      <c r="R22" s="155" t="s">
        <v>48</v>
      </c>
      <c r="S22" s="155"/>
      <c r="T22" s="156" t="s">
        <v>1368</v>
      </c>
      <c r="U22" s="156" t="s">
        <v>1368</v>
      </c>
      <c r="V22" s="155"/>
      <c r="W22" s="155" t="s">
        <v>768</v>
      </c>
      <c r="X22" s="20"/>
      <c r="Y22" s="155" t="s">
        <v>768</v>
      </c>
      <c r="Z22" s="20"/>
      <c r="AA22" s="155" t="s">
        <v>1355</v>
      </c>
      <c r="AB22" s="154" t="s">
        <v>44</v>
      </c>
      <c r="AC22" s="155"/>
      <c r="AD22" s="155" t="s">
        <v>768</v>
      </c>
      <c r="AE22" s="155" t="s">
        <v>44</v>
      </c>
      <c r="AF22" s="155"/>
      <c r="AG22" s="155"/>
      <c r="AH22" s="157"/>
      <c r="AI22" s="158"/>
      <c r="AJ22" s="157"/>
      <c r="AK22" s="159"/>
      <c r="AL22" s="159"/>
      <c r="AM22" s="159"/>
      <c r="AN22" s="159"/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0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COUNTIF(D22:AC22,"*BRT*")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COUNTIF(D22:AH22,"*$FC*")</f>
        <v>0</v>
      </c>
      <c r="BL22" s="159">
        <f>BK22*('Setting key Duty'!$J$11+'Setting key Duty'!$I$8)</f>
        <v>0</v>
      </c>
      <c r="BM22" s="159">
        <f>COUNTIF($D22:$AE22,BM$4)</f>
        <v>0</v>
      </c>
      <c r="BN22" s="159">
        <f>COUNTIF($D22:$AE22,BN$4)</f>
        <v>0</v>
      </c>
      <c r="BO22" s="159">
        <f>COUNTIF($D22:$AE22,BO$4)</f>
        <v>0</v>
      </c>
      <c r="BP22" s="160"/>
    </row>
    <row r="23" ht="19.5" customHeight="1" spans="1:68">
      <c r="A23" s="19"/>
      <c r="B23" s="173" t="s">
        <v>1084</v>
      </c>
      <c r="C23" s="155" t="s">
        <v>45</v>
      </c>
      <c r="D23" s="155"/>
      <c r="E23" s="155"/>
      <c r="F23" s="155" t="s">
        <v>62</v>
      </c>
      <c r="G23" s="155" t="s">
        <v>1079</v>
      </c>
      <c r="H23" s="155" t="s">
        <v>251</v>
      </c>
      <c r="I23" s="155" t="s">
        <v>266</v>
      </c>
      <c r="J23" s="155" t="s">
        <v>1356</v>
      </c>
      <c r="K23" s="155"/>
      <c r="L23" s="155"/>
      <c r="M23" s="20"/>
      <c r="N23" s="155" t="s">
        <v>62</v>
      </c>
      <c r="O23" s="155" t="s">
        <v>46</v>
      </c>
      <c r="P23" s="155"/>
      <c r="Q23" s="155"/>
      <c r="R23" s="155" t="s">
        <v>45</v>
      </c>
      <c r="S23" s="20"/>
      <c r="T23" s="155" t="s">
        <v>60</v>
      </c>
      <c r="U23" s="155"/>
      <c r="V23" s="20"/>
      <c r="W23" s="155"/>
      <c r="X23" s="154" t="s">
        <v>48</v>
      </c>
      <c r="Y23" s="154"/>
      <c r="Z23" s="155" t="s">
        <v>44</v>
      </c>
      <c r="AA23" s="20"/>
      <c r="AB23" s="154" t="s">
        <v>47</v>
      </c>
      <c r="AC23" s="154" t="s">
        <v>47</v>
      </c>
      <c r="AD23" s="155"/>
      <c r="AE23" s="155"/>
      <c r="AF23" s="155" t="s">
        <v>1355</v>
      </c>
      <c r="AG23" s="155"/>
      <c r="AH23" s="157">
        <f>COUNTIF($C23:$AA23,AH$4)</f>
        <v>1</v>
      </c>
      <c r="AI23" s="158">
        <f>COUNTIF($C23:$AA23,AI$4)</f>
        <v>1</v>
      </c>
      <c r="AJ23" s="157">
        <f>COUNTIF($C23:$AA23,AJ$4)</f>
        <v>2</v>
      </c>
      <c r="AK23" s="159">
        <f>COUNTIF($C23:$AA23,AK$4)</f>
        <v>0</v>
      </c>
      <c r="AL23" s="159">
        <f>COUNTIF($C23:$AA23,AL$4)</f>
        <v>0</v>
      </c>
      <c r="AM23" s="159">
        <f>COUNTIF($C23:$AA23,AM$4)</f>
        <v>2</v>
      </c>
      <c r="AN23" s="159">
        <f>COUNTIF($C23:$AA23,AN$4)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6</v>
      </c>
      <c r="AV23" s="104">
        <f>BF23+BG23+BI23+BD23+BB23+AZ23+BK23</f>
        <v>0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COUNTIF(C23:AA23,"*BRT*")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COUNTIF(A23:AH23,"*$N*")</f>
        <v>0</v>
      </c>
      <c r="BG23" s="159">
        <f>COUNTIF(AH23,"*$PM*")</f>
        <v>0</v>
      </c>
      <c r="BH23" s="159">
        <f>BG23*('Setting key Duty'!$I$9)</f>
        <v>0</v>
      </c>
      <c r="BI23" s="159">
        <f>COUNTIF(A23:AH23,"*$AM*")</f>
        <v>0</v>
      </c>
      <c r="BJ23" s="159">
        <f>BI23*('Setting key Duty'!$I$12+'Setting key Duty'!$I$8)</f>
        <v>0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COUNTIF($C23:$AA23,BM$4)</f>
        <v>0</v>
      </c>
      <c r="BN23" s="159">
        <f>COUNTIF($C23:$AA23,BN$4)</f>
        <v>0</v>
      </c>
      <c r="BO23" s="159">
        <f>COUNTIF($C23:$AA23,BO$4)</f>
        <v>0</v>
      </c>
      <c r="BP23" s="160"/>
    </row>
    <row r="24" ht="19.5" customHeight="1" spans="1:68">
      <c r="A24" s="19"/>
      <c r="B24" s="94" t="s">
        <v>1207</v>
      </c>
      <c r="C24" s="155"/>
      <c r="D24" s="155" t="s">
        <v>62</v>
      </c>
      <c r="E24" s="155"/>
      <c r="F24" s="155" t="s">
        <v>255</v>
      </c>
      <c r="G24" s="155" t="s">
        <v>1354</v>
      </c>
      <c r="H24" s="155" t="s">
        <v>50</v>
      </c>
      <c r="I24" s="155"/>
      <c r="J24" s="154"/>
      <c r="K24" s="155" t="s">
        <v>56</v>
      </c>
      <c r="L24" s="155"/>
      <c r="M24" s="155" t="s">
        <v>44</v>
      </c>
      <c r="N24" s="155"/>
      <c r="O24" s="155" t="s">
        <v>46</v>
      </c>
      <c r="P24" s="155"/>
      <c r="Q24" s="20"/>
      <c r="R24" s="155" t="s">
        <v>47</v>
      </c>
      <c r="T24" s="155" t="s">
        <v>44</v>
      </c>
      <c r="U24" s="155"/>
      <c r="V24" s="155" t="s">
        <v>47</v>
      </c>
      <c r="W24" s="155" t="s">
        <v>62</v>
      </c>
      <c r="X24" s="20"/>
      <c r="Y24" s="155" t="s">
        <v>47</v>
      </c>
      <c r="Z24" s="154"/>
      <c r="AA24" s="169" t="s">
        <v>45</v>
      </c>
      <c r="AB24" s="154"/>
      <c r="AC24" s="155" t="s">
        <v>47</v>
      </c>
      <c r="AD24" s="155" t="s">
        <v>185</v>
      </c>
      <c r="AE24" s="20"/>
      <c r="AF24" s="155" t="s">
        <v>1355</v>
      </c>
      <c r="AG24" s="20"/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0</v>
      </c>
      <c r="AV24" s="104">
        <f>BF24+BG24+BI24+BD24+BB24+AZ24+BK24</f>
        <v>1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COUNTIF(D24:Z24,"*BRT*")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COUNTIF(AH24,"*$N*")</f>
        <v>0</v>
      </c>
      <c r="BG24" s="159">
        <f>COUNTIF(AH24,"*$PM*")</f>
        <v>0</v>
      </c>
      <c r="BH24" s="159">
        <f>BG24*('Setting key Duty'!$I$9)</f>
        <v>0</v>
      </c>
      <c r="BI24" s="159">
        <f>COUNTIF(A24:AH24,"*$AM*")</f>
        <v>1</v>
      </c>
      <c r="BJ24" s="159">
        <f>BI24*('Setting key Duty'!$I$12+'Setting key Duty'!$I$8)</f>
        <v>0.4375</v>
      </c>
      <c r="BK24" s="159">
        <f>COUNTIF(D24:AH24,"*$FC*")</f>
        <v>0</v>
      </c>
      <c r="BL24" s="159">
        <f>BK24*('Setting key Duty'!$J$11+'Setting key Duty'!$I$8)</f>
        <v>0</v>
      </c>
      <c r="BM24" s="159">
        <f>COUNTIF($D24:$Z24,BM$4)</f>
        <v>0</v>
      </c>
      <c r="BN24" s="159">
        <f>COUNTIF($D24:$Z24,BN$4)</f>
        <v>0</v>
      </c>
      <c r="BO24" s="159">
        <f>COUNTIF($D24:$Z24,BO$4)</f>
        <v>3</v>
      </c>
      <c r="BP24" s="160"/>
    </row>
    <row r="25" ht="19.5" customHeight="1" spans="1:68">
      <c r="A25" s="19"/>
      <c r="B25" s="14" t="s">
        <v>1210</v>
      </c>
      <c r="C25" s="155"/>
      <c r="D25" s="155" t="s">
        <v>56</v>
      </c>
      <c r="E25" s="155"/>
      <c r="F25" s="155" t="s">
        <v>1369</v>
      </c>
      <c r="G25" s="155" t="s">
        <v>50</v>
      </c>
      <c r="H25" s="155"/>
      <c r="I25" s="155"/>
      <c r="J25" s="155" t="s">
        <v>45</v>
      </c>
      <c r="K25" s="155"/>
      <c r="L25" s="154" t="s">
        <v>62</v>
      </c>
      <c r="M25" s="155" t="s">
        <v>47</v>
      </c>
      <c r="N25" s="155" t="s">
        <v>1370</v>
      </c>
      <c r="O25" s="155" t="s">
        <v>1095</v>
      </c>
      <c r="P25" s="155" t="s">
        <v>1095</v>
      </c>
      <c r="Q25" s="155" t="s">
        <v>1095</v>
      </c>
      <c r="R25" s="155"/>
      <c r="S25" s="20"/>
      <c r="T25" s="155" t="s">
        <v>62</v>
      </c>
      <c r="U25" s="155"/>
      <c r="V25" s="155" t="s">
        <v>44</v>
      </c>
      <c r="W25" s="20"/>
      <c r="X25" s="20"/>
      <c r="Y25" s="20"/>
      <c r="Z25" s="20"/>
      <c r="AA25" s="155" t="s">
        <v>1355</v>
      </c>
      <c r="AB25" s="155"/>
      <c r="AC25" s="20"/>
      <c r="AD25" s="155"/>
      <c r="AE25" s="155" t="s">
        <v>62</v>
      </c>
      <c r="AF25" s="155"/>
      <c r="AG25" s="154"/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1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COUNTIF(D25:AC25,"*BRT*")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1</v>
      </c>
      <c r="BJ25" s="159">
        <f>BI25*('Setting key Duty'!$I$12+'Setting key Duty'!$I$8)</f>
        <v>0.4375</v>
      </c>
      <c r="BK25" s="159">
        <f>COUNTIF(D25:AH25,"*$FC*")</f>
        <v>0</v>
      </c>
      <c r="BL25" s="159">
        <f>BK25*('Setting key Duty'!$J$11+'Setting key Duty'!$I$8)</f>
        <v>0</v>
      </c>
      <c r="BM25" s="159">
        <f>COUNTIF($D25:$AE25,BM$4)</f>
        <v>0</v>
      </c>
      <c r="BN25" s="159">
        <f>COUNTIF($D25:$AE25,BN$4)</f>
        <v>0</v>
      </c>
      <c r="BO25" s="159">
        <f>COUNTIF($D25:$AE25,BO$4)</f>
        <v>1</v>
      </c>
      <c r="BP25" s="160"/>
    </row>
    <row r="26" ht="19.5" customHeight="1" spans="1:68">
      <c r="A26" s="19"/>
      <c r="B26" s="14" t="s">
        <v>1211</v>
      </c>
      <c r="C26" s="154" t="s">
        <v>50</v>
      </c>
      <c r="D26" s="155"/>
      <c r="E26" s="155"/>
      <c r="F26" s="155" t="s">
        <v>255</v>
      </c>
      <c r="G26" s="155" t="s">
        <v>1354</v>
      </c>
      <c r="H26" s="155" t="s">
        <v>62</v>
      </c>
      <c r="I26" s="154"/>
      <c r="J26" s="180"/>
      <c r="L26" s="155"/>
      <c r="M26" s="155" t="s">
        <v>1371</v>
      </c>
      <c r="N26" s="155" t="s">
        <v>46</v>
      </c>
      <c r="O26" s="20"/>
      <c r="P26" s="155" t="s">
        <v>62</v>
      </c>
      <c r="Q26" s="155"/>
      <c r="R26" s="155" t="s">
        <v>47</v>
      </c>
      <c r="S26" s="155" t="s">
        <v>47</v>
      </c>
      <c r="T26" s="155" t="s">
        <v>47</v>
      </c>
      <c r="U26" s="155" t="s">
        <v>47</v>
      </c>
      <c r="V26" s="155" t="s">
        <v>47</v>
      </c>
      <c r="W26" s="155"/>
      <c r="X26" s="155"/>
      <c r="Y26" s="154" t="s">
        <v>1372</v>
      </c>
      <c r="Z26" s="154"/>
      <c r="AA26" s="155" t="s">
        <v>62</v>
      </c>
      <c r="AC26" s="155"/>
      <c r="AD26" s="155" t="s">
        <v>62</v>
      </c>
      <c r="AE26" s="154" t="s">
        <v>1363</v>
      </c>
      <c r="AF26" s="155" t="s">
        <v>1355</v>
      </c>
      <c r="AG26" s="155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2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COUNTIF(D26:AA26,"*BRT*")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1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COUNTIF(AH26,"*$N*")</f>
        <v>0</v>
      </c>
      <c r="BG26" s="159">
        <f>COUNTIF(AH26,"*$PM*")</f>
        <v>0</v>
      </c>
      <c r="BH26" s="159">
        <f>BG26*('Setting key Duty'!$I$9)</f>
        <v>0</v>
      </c>
      <c r="BI26" s="159">
        <f>COUNTIF(A26:AH26,"*$AM*")</f>
        <v>1</v>
      </c>
      <c r="BJ26" s="159">
        <f>BI26*('Setting key Duty'!$I$12+'Setting key Duty'!$I$8)</f>
        <v>0.4375</v>
      </c>
      <c r="BK26" s="159">
        <f>COUNTIF(D26:AH26,"*$FC*")</f>
        <v>0</v>
      </c>
      <c r="BL26" s="159">
        <f>BK26*('Setting key Duty'!$J$11+'Setting key Duty'!$I$8)</f>
        <v>0</v>
      </c>
      <c r="BM26" s="159">
        <f>COUNTIF($D26:$AA26,BM$4)</f>
        <v>0</v>
      </c>
      <c r="BN26" s="159">
        <f>COUNTIF($D26:$AA26,BN$4)</f>
        <v>0</v>
      </c>
      <c r="BO26" s="159">
        <f>COUNTIF($D26:$AA26,BO$4)</f>
        <v>5</v>
      </c>
      <c r="BP26" s="160"/>
    </row>
    <row r="27" ht="19.5" customHeight="1" spans="1:68">
      <c r="A27" s="19"/>
      <c r="B27" s="14" t="s">
        <v>1373</v>
      </c>
      <c r="C27" s="155"/>
      <c r="D27" s="155" t="s">
        <v>1374</v>
      </c>
      <c r="F27" s="155" t="s">
        <v>255</v>
      </c>
      <c r="G27" s="155" t="s">
        <v>1333</v>
      </c>
      <c r="H27" s="155" t="s">
        <v>1333</v>
      </c>
      <c r="I27" s="155" t="s">
        <v>62</v>
      </c>
      <c r="J27" s="155" t="s">
        <v>1333</v>
      </c>
      <c r="K27" s="20"/>
      <c r="L27" s="155" t="s">
        <v>1375</v>
      </c>
      <c r="N27" s="155" t="s">
        <v>46</v>
      </c>
      <c r="O27" s="155" t="s">
        <v>45</v>
      </c>
      <c r="P27" s="155"/>
      <c r="Q27" s="155"/>
      <c r="R27" s="155" t="s">
        <v>62</v>
      </c>
      <c r="S27" s="20"/>
      <c r="T27" s="155" t="s">
        <v>60</v>
      </c>
      <c r="U27" s="155" t="s">
        <v>1333</v>
      </c>
      <c r="V27" s="155" t="s">
        <v>62</v>
      </c>
      <c r="W27" s="155"/>
      <c r="X27" s="155" t="s">
        <v>1333</v>
      </c>
      <c r="Y27" s="20"/>
      <c r="Z27" s="155" t="s">
        <v>1376</v>
      </c>
      <c r="AA27" s="20"/>
      <c r="AB27" s="154"/>
      <c r="AC27" s="20"/>
      <c r="AD27" s="155" t="s">
        <v>120</v>
      </c>
      <c r="AE27" s="154"/>
      <c r="AF27" s="155"/>
      <c r="AG27" s="155" t="s">
        <v>1355</v>
      </c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3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COUNTIF(D27:Z27,"*BRT*")</f>
        <v>0</v>
      </c>
      <c r="AZ27" s="159">
        <f>COUNTIF(A27:AH27,"*$BTP*")</f>
        <v>0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1</v>
      </c>
      <c r="BE27" s="159">
        <f>BD27*('Setting key Duty'!$I$8+'Setting key Duty'!$I$9+'Setting key Duty'!$I$12)</f>
        <v>0.5625</v>
      </c>
      <c r="BF27" s="159">
        <f>COUNTIF(AH27,"*$N*")</f>
        <v>0</v>
      </c>
      <c r="BG27" s="159">
        <f>COUNTIF(AH27,"*$PM*")</f>
        <v>0</v>
      </c>
      <c r="BH27" s="159">
        <f>BG27*('Setting key Duty'!$I$9)</f>
        <v>0</v>
      </c>
      <c r="BI27" s="159">
        <f>COUNTIF(A27:AH27,"*$AM*")</f>
        <v>2</v>
      </c>
      <c r="BJ27" s="159">
        <f>BI27*('Setting key Duty'!$I$12+'Setting key Duty'!$I$8)</f>
        <v>0.875</v>
      </c>
      <c r="BK27" s="159">
        <f>COUNTIF(D27:AH27,"*$FC*")</f>
        <v>0</v>
      </c>
      <c r="BL27" s="159">
        <f>BK27*('Setting key Duty'!$J$11+'Setting key Duty'!$I$8)</f>
        <v>0</v>
      </c>
      <c r="BM27" s="159">
        <f>COUNTIF($D27:$AA27,BM$4)</f>
        <v>0</v>
      </c>
      <c r="BN27" s="159">
        <f>COUNTIF($D27:$AA27,BN$4)</f>
        <v>0</v>
      </c>
      <c r="BO27" s="159">
        <f>COUNTIF($D27:$AA27,BO$4)</f>
        <v>0</v>
      </c>
      <c r="BP27" s="160"/>
    </row>
    <row r="28" ht="19.5" customHeight="1" spans="1:68">
      <c r="A28" s="19"/>
      <c r="B28" s="14" t="s">
        <v>1263</v>
      </c>
      <c r="C28" s="154"/>
      <c r="D28" s="155" t="s">
        <v>1329</v>
      </c>
      <c r="E28" s="155" t="s">
        <v>56</v>
      </c>
      <c r="F28" s="155" t="s">
        <v>1369</v>
      </c>
      <c r="G28" s="155" t="s">
        <v>62</v>
      </c>
      <c r="H28" s="155"/>
      <c r="I28" s="155"/>
      <c r="J28" s="155" t="s">
        <v>62</v>
      </c>
      <c r="K28" s="155"/>
      <c r="L28" s="20"/>
      <c r="M28" s="155" t="s">
        <v>62</v>
      </c>
      <c r="N28" s="155" t="s">
        <v>46</v>
      </c>
      <c r="O28" s="155"/>
      <c r="P28" s="15"/>
      <c r="Q28" s="155" t="s">
        <v>62</v>
      </c>
      <c r="R28" s="154"/>
      <c r="S28" s="155" t="s">
        <v>62</v>
      </c>
      <c r="T28" s="20"/>
      <c r="U28" s="20"/>
      <c r="V28" s="155" t="s">
        <v>56</v>
      </c>
      <c r="W28" s="155"/>
      <c r="X28" s="154"/>
      <c r="Y28" s="154" t="s">
        <v>1377</v>
      </c>
      <c r="Z28" s="154" t="s">
        <v>62</v>
      </c>
      <c r="AA28" s="154"/>
      <c r="AB28" s="155" t="s">
        <v>56</v>
      </c>
      <c r="AC28" s="154"/>
      <c r="AD28" s="155" t="s">
        <v>1284</v>
      </c>
      <c r="AE28" s="155" t="s">
        <v>1284</v>
      </c>
      <c r="AF28" s="155"/>
      <c r="AG28" s="155" t="s">
        <v>1355</v>
      </c>
      <c r="AH28" s="157">
        <f>COUNTIF($C28:$AG28,AH$4)</f>
        <v>0</v>
      </c>
      <c r="AI28" s="158">
        <f>COUNTIF($C28:$AG28,AI$4)</f>
        <v>0</v>
      </c>
      <c r="AJ28" s="157">
        <f>COUNTIF($C28:$AG28,AJ$4)</f>
        <v>0</v>
      </c>
      <c r="AK28" s="159">
        <f>COUNTIF($C28:$AG28,AK$4)</f>
        <v>0</v>
      </c>
      <c r="AL28" s="159">
        <f>COUNTIF($C28:$AG28,AL$4)</f>
        <v>3</v>
      </c>
      <c r="AM28" s="159">
        <f>COUNTIF($C28:$AG28,AM$4)</f>
        <v>6</v>
      </c>
      <c r="AN28" s="159">
        <f>COUNTIF($C28:$AG28,AN$4)</f>
        <v>0</v>
      </c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6</v>
      </c>
      <c r="AV28" s="104">
        <f>BF28+BG28+BI28+BD28+BB28+AZ28+BK28</f>
        <v>3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COUNTIF(C28:AC28,"*BRT*")</f>
        <v>0</v>
      </c>
      <c r="AZ28" s="159">
        <f>COUNTIF(A28:AH28,"*$BTP*")</f>
        <v>0</v>
      </c>
      <c r="BA28" s="159" t="e">
        <f>AZ28*('Setting key Duty'!$I$13+'Setting key Duty'!$I$12+'Setting key Duty'!$I$11)</f>
        <v>#VALUE!</v>
      </c>
      <c r="BB28" s="159">
        <f>COUNTIF(D28:AH28,"*$L*")</f>
        <v>0</v>
      </c>
      <c r="BC28" s="159" t="e">
        <f>BB28*('Setting key Duty'!$I$13+'Setting key Duty'!$I$9)</f>
        <v>#VALUE!</v>
      </c>
      <c r="BD28" s="159">
        <f>COUNTIF(D28:AH28,"*$M*")</f>
        <v>1</v>
      </c>
      <c r="BE28" s="159">
        <f>BD28*('Setting key Duty'!$I$8+'Setting key Duty'!$I$9+'Setting key Duty'!$I$12)</f>
        <v>0.5625</v>
      </c>
      <c r="BF28" s="159">
        <f>COUNTIF(D28:AH28,"*$N*")</f>
        <v>0</v>
      </c>
      <c r="BG28" s="159">
        <f>COUNTIF(D28:AH28,"*$PM*")</f>
        <v>1</v>
      </c>
      <c r="BH28" s="159">
        <f>BG28*('Setting key Duty'!$I$9)</f>
        <v>0.125</v>
      </c>
      <c r="BI28" s="159">
        <f>COUNTIF(D28:AH28,"*$AM*")</f>
        <v>1</v>
      </c>
      <c r="BJ28" s="159">
        <f>BI28*('Setting key Duty'!$I$12+'Setting key Duty'!$I$8)</f>
        <v>0.4375</v>
      </c>
      <c r="BK28" s="159">
        <f>COUNTIF(C28:AH28,"*$FC*")</f>
        <v>0</v>
      </c>
      <c r="BL28" s="159">
        <f>BK28*('Setting key Duty'!$J$11+'Setting key Duty'!$I$8)</f>
        <v>0</v>
      </c>
      <c r="BM28" s="159">
        <f>COUNTIF($C28:$AG28,BM$4)</f>
        <v>0</v>
      </c>
      <c r="BN28" s="159">
        <f>COUNTIF($C28:$AG28,BN$4)</f>
        <v>0</v>
      </c>
      <c r="BO28" s="159">
        <f>COUNTIF($D28:$AE28,BO$4)</f>
        <v>0</v>
      </c>
      <c r="BP28" s="160"/>
    </row>
    <row r="29" ht="19.5" customHeight="1" spans="1:68">
      <c r="A29" s="19"/>
      <c r="B29" s="14" t="s">
        <v>1265</v>
      </c>
      <c r="C29" s="154" t="s">
        <v>62</v>
      </c>
      <c r="D29" s="155"/>
      <c r="E29" s="155" t="s">
        <v>1329</v>
      </c>
      <c r="F29" s="155" t="s">
        <v>1369</v>
      </c>
      <c r="G29" s="155" t="s">
        <v>56</v>
      </c>
      <c r="H29" s="155" t="s">
        <v>1378</v>
      </c>
      <c r="I29" s="155" t="s">
        <v>1284</v>
      </c>
      <c r="J29" s="155" t="s">
        <v>1284</v>
      </c>
      <c r="K29" s="155" t="s">
        <v>1372</v>
      </c>
      <c r="L29" s="20"/>
      <c r="M29" s="155" t="s">
        <v>56</v>
      </c>
      <c r="N29" s="155" t="s">
        <v>46</v>
      </c>
      <c r="O29" s="155" t="s">
        <v>62</v>
      </c>
      <c r="P29" s="155" t="s">
        <v>1284</v>
      </c>
      <c r="Q29" s="155" t="s">
        <v>1284</v>
      </c>
      <c r="R29" s="155" t="s">
        <v>56</v>
      </c>
      <c r="S29" s="154" t="s">
        <v>1379</v>
      </c>
      <c r="T29" s="155" t="s">
        <v>1380</v>
      </c>
      <c r="U29" s="155" t="s">
        <v>56</v>
      </c>
      <c r="V29" s="155" t="s">
        <v>1095</v>
      </c>
      <c r="W29" s="155" t="s">
        <v>1284</v>
      </c>
      <c r="X29" s="155" t="s">
        <v>1284</v>
      </c>
      <c r="Y29" s="155" t="s">
        <v>1095</v>
      </c>
      <c r="AA29" s="155" t="s">
        <v>1381</v>
      </c>
      <c r="AB29" s="154" t="s">
        <v>1382</v>
      </c>
      <c r="AC29" s="154"/>
      <c r="AD29" s="155" t="s">
        <v>1284</v>
      </c>
      <c r="AE29" s="155" t="s">
        <v>1284</v>
      </c>
      <c r="AF29" s="155"/>
      <c r="AG29" s="155" t="s">
        <v>1355</v>
      </c>
      <c r="AH29" s="157"/>
      <c r="AI29" s="158"/>
      <c r="AJ29" s="157"/>
      <c r="AK29" s="159"/>
      <c r="AL29" s="159"/>
      <c r="AM29" s="159"/>
      <c r="AN29" s="159"/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8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COUNTIF(C29:AC29,"*BRT*")</f>
        <v>0</v>
      </c>
      <c r="AZ29" s="159">
        <f>COUNTIF(A29:AH29,"*$BTP*")</f>
        <v>0</v>
      </c>
      <c r="BA29" s="159" t="e">
        <f>AZ29*('Setting key Duty'!$I$13+'Setting key Duty'!$I$12+'Setting key Duty'!$I$11)</f>
        <v>#VALUE!</v>
      </c>
      <c r="BB29" s="159">
        <f>COUNTIF(D29:AH29,"*$L*")</f>
        <v>0</v>
      </c>
      <c r="BC29" s="159" t="e">
        <f>BB29*('Setting key Duty'!$I$13+'Setting key Duty'!$I$9)</f>
        <v>#VALUE!</v>
      </c>
      <c r="BD29" s="159">
        <f>COUNTIF(D29:AH29,"*$M*")</f>
        <v>1</v>
      </c>
      <c r="BE29" s="159">
        <f>BD29*('Setting key Duty'!$I$8+'Setting key Duty'!$I$9+'Setting key Duty'!$I$12)</f>
        <v>0.5625</v>
      </c>
      <c r="BF29" s="159">
        <f>COUNTIF(D29:AH29,"*$N*")</f>
        <v>0</v>
      </c>
      <c r="BG29" s="159">
        <f>COUNTIF(D29:AH29,"*$PM*")</f>
        <v>1</v>
      </c>
      <c r="BH29" s="159">
        <f>BG29*('Setting key Duty'!$I$9)</f>
        <v>0.125</v>
      </c>
      <c r="BI29" s="159">
        <f>COUNTIF(D29:AH29,"*$AM*")</f>
        <v>6</v>
      </c>
      <c r="BJ29" s="159">
        <f>BI29*('Setting key Duty'!$I$12+'Setting key Duty'!$I$8)</f>
        <v>2.625</v>
      </c>
      <c r="BK29" s="159">
        <f>COUNTIF(C29:AH29,"*$FC*")</f>
        <v>0</v>
      </c>
      <c r="BL29" s="159">
        <f>BK29*('Setting key Duty'!$J$11+'Setting key Duty'!$I$8)</f>
        <v>0</v>
      </c>
      <c r="BM29" s="159">
        <f>COUNTIF($C29:$AG29,BM$4)</f>
        <v>0</v>
      </c>
      <c r="BN29" s="159">
        <f>COUNTIF($C29:$AG29,BN$4)</f>
        <v>0</v>
      </c>
      <c r="BO29" s="159">
        <f>COUNTIF($D29:$AE29,BO$4)</f>
        <v>0</v>
      </c>
      <c r="BP29" s="160"/>
    </row>
    <row r="30" ht="19.5" customHeight="1" spans="1:68">
      <c r="A30" s="19"/>
      <c r="B30" s="14" t="s">
        <v>1383</v>
      </c>
      <c r="C30" s="184"/>
      <c r="D30" s="185"/>
      <c r="E30" s="186"/>
      <c r="F30" s="185"/>
      <c r="G30" s="185"/>
      <c r="H30" s="186"/>
      <c r="I30" s="186"/>
      <c r="J30" s="187"/>
      <c r="K30" s="187"/>
      <c r="L30" s="187"/>
      <c r="M30" s="187"/>
      <c r="N30" s="154" t="s">
        <v>1384</v>
      </c>
      <c r="O30" s="186"/>
      <c r="P30" s="186"/>
      <c r="Q30" s="186"/>
      <c r="R30" s="186" t="s">
        <v>722</v>
      </c>
      <c r="S30" s="186" t="s">
        <v>722</v>
      </c>
      <c r="T30" s="186" t="s">
        <v>722</v>
      </c>
      <c r="U30" s="186" t="s">
        <v>722</v>
      </c>
      <c r="V30" s="186" t="s">
        <v>722</v>
      </c>
      <c r="W30" s="186"/>
      <c r="X30" s="188"/>
      <c r="Y30" s="229" t="s">
        <v>1385</v>
      </c>
      <c r="Z30" s="154" t="s">
        <v>1386</v>
      </c>
      <c r="AA30" s="185"/>
      <c r="AB30" s="154" t="s">
        <v>1387</v>
      </c>
      <c r="AC30" s="186"/>
      <c r="AD30" s="186"/>
      <c r="AE30" s="186"/>
      <c r="AF30" s="186"/>
      <c r="AG30" s="186"/>
      <c r="AH30" s="157"/>
      <c r="AI30" s="158"/>
      <c r="AJ30" s="157"/>
      <c r="AK30" s="159"/>
      <c r="AL30" s="159"/>
      <c r="AM30" s="159"/>
      <c r="AN30" s="159"/>
      <c r="AO30" s="104"/>
      <c r="AP30" s="159"/>
      <c r="AQ30" s="104"/>
      <c r="AR30" s="104"/>
      <c r="AS30" s="104"/>
      <c r="AT30" s="104"/>
      <c r="AU30" s="104"/>
      <c r="AV30" s="104"/>
      <c r="AW30" s="104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60"/>
    </row>
    <row r="31" ht="19.5" customHeight="1" spans="1:68">
      <c r="A31" s="19"/>
      <c r="B31" s="14" t="s">
        <v>1388</v>
      </c>
      <c r="C31" s="184"/>
      <c r="D31" s="185"/>
      <c r="E31" s="186"/>
      <c r="F31" s="185"/>
      <c r="G31" s="185"/>
      <c r="H31" s="186"/>
      <c r="I31" s="186"/>
      <c r="J31" s="187"/>
      <c r="K31" s="187"/>
      <c r="L31" s="187"/>
      <c r="M31" s="187"/>
      <c r="N31" s="154" t="s">
        <v>1384</v>
      </c>
      <c r="O31" s="186"/>
      <c r="P31" s="186"/>
      <c r="Q31" s="186"/>
      <c r="R31" s="186" t="s">
        <v>722</v>
      </c>
      <c r="S31" s="186" t="s">
        <v>722</v>
      </c>
      <c r="T31" s="186" t="s">
        <v>722</v>
      </c>
      <c r="U31" s="186" t="s">
        <v>722</v>
      </c>
      <c r="V31" s="186" t="s">
        <v>722</v>
      </c>
      <c r="W31" s="186"/>
      <c r="X31" s="188"/>
      <c r="Y31" s="229" t="s">
        <v>1385</v>
      </c>
      <c r="Z31" s="229" t="s">
        <v>1386</v>
      </c>
      <c r="AA31" s="185"/>
      <c r="AB31" s="154" t="s">
        <v>1387</v>
      </c>
      <c r="AC31" s="186"/>
      <c r="AD31" s="186"/>
      <c r="AE31" s="186"/>
      <c r="AF31" s="186" t="s">
        <v>56</v>
      </c>
      <c r="AG31" s="186"/>
      <c r="AH31" s="157"/>
      <c r="AI31" s="158"/>
      <c r="AJ31" s="157"/>
      <c r="AK31" s="159"/>
      <c r="AL31" s="159"/>
      <c r="AM31" s="159"/>
      <c r="AN31" s="159"/>
      <c r="AO31" s="104"/>
      <c r="AP31" s="159"/>
      <c r="AQ31" s="104"/>
      <c r="AR31" s="104"/>
      <c r="AS31" s="104"/>
      <c r="AT31" s="104"/>
      <c r="AU31" s="104"/>
      <c r="AV31" s="104"/>
      <c r="AW31" s="104"/>
      <c r="AX31" s="159"/>
      <c r="AY31" s="159"/>
      <c r="AZ31" s="159"/>
      <c r="BA31" s="159"/>
      <c r="BB31" s="159"/>
      <c r="BC31" s="159"/>
      <c r="BD31" s="159"/>
      <c r="BE31" s="159"/>
      <c r="BF31" s="159"/>
      <c r="BG31" s="159"/>
      <c r="BH31" s="159"/>
      <c r="BI31" s="159"/>
      <c r="BJ31" s="159"/>
      <c r="BK31" s="159"/>
      <c r="BL31" s="159"/>
      <c r="BM31" s="159"/>
      <c r="BN31" s="159"/>
      <c r="BO31" s="159"/>
      <c r="BP31" s="160"/>
    </row>
    <row r="32" ht="19.5" customHeight="1" spans="1:68">
      <c r="A32" s="19"/>
      <c r="B32" s="14" t="s">
        <v>1389</v>
      </c>
      <c r="C32" s="184"/>
      <c r="D32" s="185"/>
      <c r="E32" s="186"/>
      <c r="F32" s="185"/>
      <c r="G32" s="185"/>
      <c r="H32" s="186"/>
      <c r="I32" s="186"/>
      <c r="J32" s="187"/>
      <c r="K32" s="187"/>
      <c r="L32" s="187"/>
      <c r="M32" s="187"/>
      <c r="N32" s="154" t="s">
        <v>1384</v>
      </c>
      <c r="O32" s="186"/>
      <c r="P32" s="186"/>
      <c r="Q32" s="186"/>
      <c r="R32" s="186" t="s">
        <v>722</v>
      </c>
      <c r="S32" s="186" t="s">
        <v>722</v>
      </c>
      <c r="T32" s="186" t="s">
        <v>722</v>
      </c>
      <c r="U32" s="186" t="s">
        <v>722</v>
      </c>
      <c r="V32" s="186" t="s">
        <v>722</v>
      </c>
      <c r="W32" s="186"/>
      <c r="X32" s="188"/>
      <c r="Y32" s="229" t="s">
        <v>1385</v>
      </c>
      <c r="Z32" s="154" t="s">
        <v>1386</v>
      </c>
      <c r="AA32" s="185"/>
      <c r="AB32" s="154" t="s">
        <v>1387</v>
      </c>
      <c r="AC32" s="186"/>
      <c r="AD32" s="186"/>
      <c r="AE32" s="186"/>
      <c r="AF32" s="186"/>
      <c r="AG32" s="186"/>
      <c r="AH32" s="157"/>
      <c r="AI32" s="158"/>
      <c r="AJ32" s="157"/>
      <c r="AK32" s="159"/>
      <c r="AL32" s="159"/>
      <c r="AM32" s="159"/>
      <c r="AN32" s="159"/>
      <c r="AO32" s="104"/>
      <c r="AP32" s="159"/>
      <c r="AQ32" s="104"/>
      <c r="AR32" s="104"/>
      <c r="AS32" s="104"/>
      <c r="AT32" s="104"/>
      <c r="AU32" s="104"/>
      <c r="AV32" s="104"/>
      <c r="AW32" s="104"/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60"/>
    </row>
    <row r="33" ht="19.5" customHeight="1" spans="1:68">
      <c r="A33" s="19"/>
      <c r="B33" s="14" t="s">
        <v>1390</v>
      </c>
      <c r="C33" s="184"/>
      <c r="D33" s="185"/>
      <c r="E33" s="186"/>
      <c r="F33" s="185"/>
      <c r="G33" s="185"/>
      <c r="H33" s="186"/>
      <c r="I33" s="186"/>
      <c r="J33" s="187"/>
      <c r="K33" s="187"/>
      <c r="L33" s="187"/>
      <c r="M33" s="187"/>
      <c r="N33" s="154" t="s">
        <v>1384</v>
      </c>
      <c r="O33" s="186"/>
      <c r="P33" s="186"/>
      <c r="Q33" s="186"/>
      <c r="R33" s="186" t="s">
        <v>722</v>
      </c>
      <c r="S33" s="186" t="s">
        <v>722</v>
      </c>
      <c r="T33" s="186" t="s">
        <v>722</v>
      </c>
      <c r="U33" s="186" t="s">
        <v>722</v>
      </c>
      <c r="V33" s="186" t="s">
        <v>722</v>
      </c>
      <c r="W33" s="186"/>
      <c r="X33" s="188"/>
      <c r="Y33" s="229" t="s">
        <v>1385</v>
      </c>
      <c r="Z33" s="154" t="s">
        <v>1386</v>
      </c>
      <c r="AA33" s="185"/>
      <c r="AB33" s="154" t="s">
        <v>1387</v>
      </c>
      <c r="AC33" s="186" t="s">
        <v>42</v>
      </c>
      <c r="AD33" s="186"/>
      <c r="AE33" s="186"/>
      <c r="AF33" s="186"/>
      <c r="AG33" s="186"/>
      <c r="AH33" s="157"/>
      <c r="AI33" s="158"/>
      <c r="AJ33" s="157"/>
      <c r="AK33" s="159"/>
      <c r="AL33" s="159"/>
      <c r="AM33" s="159"/>
      <c r="AN33" s="159"/>
      <c r="AO33" s="104"/>
      <c r="AP33" s="159"/>
      <c r="AQ33" s="104"/>
      <c r="AR33" s="104"/>
      <c r="AS33" s="104"/>
      <c r="AT33" s="104"/>
      <c r="AU33" s="104"/>
      <c r="AV33" s="104"/>
      <c r="AW33" s="104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60"/>
    </row>
    <row r="34" ht="19.5" customHeight="1" spans="1:68">
      <c r="A34" s="19"/>
      <c r="B34" s="14" t="s">
        <v>1391</v>
      </c>
      <c r="C34" s="184"/>
      <c r="D34" s="185"/>
      <c r="E34" s="186"/>
      <c r="F34" s="185"/>
      <c r="G34" s="185"/>
      <c r="H34" s="186"/>
      <c r="I34" s="186"/>
      <c r="J34" s="187"/>
      <c r="K34" s="187"/>
      <c r="L34" s="187"/>
      <c r="M34" s="187"/>
      <c r="O34" s="186"/>
      <c r="P34" s="186"/>
      <c r="Q34" s="186"/>
      <c r="R34" s="186" t="s">
        <v>722</v>
      </c>
      <c r="S34" s="186" t="s">
        <v>722</v>
      </c>
      <c r="T34" s="186" t="s">
        <v>722</v>
      </c>
      <c r="U34" s="186" t="s">
        <v>722</v>
      </c>
      <c r="V34" s="186" t="s">
        <v>722</v>
      </c>
      <c r="W34" s="186"/>
      <c r="X34" s="188"/>
      <c r="Y34" s="187"/>
      <c r="Z34" s="185"/>
      <c r="AB34" s="185"/>
      <c r="AC34" s="186"/>
      <c r="AD34" s="186"/>
      <c r="AE34" s="186"/>
      <c r="AF34" s="186"/>
      <c r="AG34" s="186"/>
      <c r="AH34" s="157"/>
      <c r="AI34" s="158"/>
      <c r="AJ34" s="157"/>
      <c r="AK34" s="159"/>
      <c r="AL34" s="159"/>
      <c r="AM34" s="159"/>
      <c r="AN34" s="159"/>
      <c r="AO34" s="104"/>
      <c r="AP34" s="159"/>
      <c r="AQ34" s="104"/>
      <c r="AR34" s="104"/>
      <c r="AS34" s="104"/>
      <c r="AT34" s="104"/>
      <c r="AU34" s="104"/>
      <c r="AV34" s="104"/>
      <c r="AW34" s="104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60"/>
    </row>
    <row r="35" ht="25.5" customHeight="1" spans="1:68">
      <c r="A35" s="19"/>
      <c r="B35" s="14" t="s">
        <v>1392</v>
      </c>
      <c r="C35" s="184"/>
      <c r="D35" s="185"/>
      <c r="E35" s="186"/>
      <c r="F35" s="185"/>
      <c r="G35" s="185"/>
      <c r="H35" s="186"/>
      <c r="I35" s="186"/>
      <c r="J35" s="187"/>
      <c r="K35" s="187"/>
      <c r="L35" s="187"/>
      <c r="M35" s="187"/>
      <c r="N35" s="185"/>
      <c r="O35" s="186"/>
      <c r="P35" s="186"/>
      <c r="Q35" s="186"/>
      <c r="R35" s="186" t="s">
        <v>722</v>
      </c>
      <c r="S35" s="186" t="s">
        <v>722</v>
      </c>
      <c r="T35" s="186" t="s">
        <v>722</v>
      </c>
      <c r="U35" s="186" t="s">
        <v>722</v>
      </c>
      <c r="V35" s="186" t="s">
        <v>722</v>
      </c>
      <c r="W35" s="186"/>
      <c r="X35" s="188"/>
      <c r="Y35" s="20"/>
      <c r="Z35" s="185"/>
      <c r="AA35" s="185"/>
      <c r="AB35" s="185"/>
      <c r="AC35" s="186"/>
      <c r="AD35" s="186"/>
      <c r="AE35" s="186"/>
      <c r="AG35" s="186"/>
      <c r="AH35" s="157"/>
      <c r="AI35" s="158"/>
      <c r="AJ35" s="157"/>
      <c r="AK35" s="159"/>
      <c r="AL35" s="159"/>
      <c r="AM35" s="159"/>
      <c r="AN35" s="159"/>
      <c r="AO35" s="104"/>
      <c r="AP35" s="159"/>
      <c r="AQ35" s="104"/>
      <c r="AR35" s="104"/>
      <c r="AS35" s="104"/>
      <c r="AT35" s="104"/>
      <c r="AU35" s="104"/>
      <c r="AV35" s="104"/>
      <c r="AW35" s="104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/>
      <c r="B36" s="14"/>
      <c r="C36" s="184"/>
      <c r="D36" s="185"/>
      <c r="E36" s="186"/>
      <c r="F36" s="185"/>
      <c r="G36" s="185"/>
      <c r="H36" s="186"/>
      <c r="I36" s="186"/>
      <c r="J36" s="187"/>
      <c r="K36" s="187"/>
      <c r="L36" s="187"/>
      <c r="M36" s="187"/>
      <c r="N36" s="185"/>
      <c r="O36" s="186"/>
      <c r="P36" s="186"/>
      <c r="Q36" s="186"/>
      <c r="R36" s="186"/>
      <c r="S36" s="186"/>
      <c r="T36" s="186"/>
      <c r="U36" s="186"/>
      <c r="V36" s="186"/>
      <c r="W36" s="186"/>
      <c r="X36" s="188"/>
      <c r="Y36" s="185"/>
      <c r="Z36" s="185"/>
      <c r="AA36" s="185"/>
      <c r="AB36" s="185"/>
      <c r="AC36" s="186"/>
      <c r="AD36" s="186"/>
      <c r="AE36" s="186"/>
      <c r="AF36" s="186"/>
      <c r="AG36" s="186"/>
      <c r="AH36" s="157"/>
      <c r="AI36" s="158"/>
      <c r="AJ36" s="157"/>
      <c r="AK36" s="159"/>
      <c r="AL36" s="159"/>
      <c r="AM36" s="159"/>
      <c r="AN36" s="159"/>
      <c r="AO36" s="104"/>
      <c r="AP36" s="159">
        <f>SUMPRODUCT(--WEEKDAY(C$3:AG$3,2)&lt;6,--((C36:AG36="DM"))+(C36:AG36="CS1")+((C36:AG36="CS2"))+(C36:AG36="SB1")+(C36:AG36="AE")+(C36:AG36="EM"))</f>
        <v>0</v>
      </c>
      <c r="AQ36" s="104"/>
      <c r="AR36" s="104">
        <f>SUMPRODUCT(--WEEKDAY(C$3:AG$3,2)&gt;5,--((C36:AG36="DM"))+(C36:AG36="CS1")+((C36:AG36="CS2"))+(C36:AG36="SB1")+(C36:AG36="AE")+(C36:AG36="EM"))</f>
        <v>0</v>
      </c>
      <c r="AS36" s="104"/>
      <c r="AT36" s="104">
        <f>(AP36-AQ36)/2+(AR36-AS36)</f>
        <v>0</v>
      </c>
      <c r="AU36" s="104">
        <f>AH36+AI36+AJ36+AK36+AM36+AN36</f>
        <v>0</v>
      </c>
      <c r="AV36" s="104">
        <f>BF36+BG36+BI36+BD36+BB36+AZ36+BK36</f>
        <v>0</v>
      </c>
      <c r="AW36" s="104" t="e">
        <f>AT36+AX36</f>
        <v>#VALUE!</v>
      </c>
      <c r="AX36" s="159" t="e">
        <f>(BI36*('Setting key Duty'!$I$8+'Setting key Duty'!$I$12))+(BG36*'Setting key Duty'!$I$9)+(BB36*('Setting key Duty'!$I$13+'Setting key Duty'!$I$9))+(AZ36*('Setting key Duty'!$I$13+'Setting key Duty'!$I$12+'Setting key Duty'!$I$11))+(BD36*('Setting key Duty'!$I$8+'Setting key Duty'!$I$9+'Setting key Duty'!$I$12))</f>
        <v>#VALUE!</v>
      </c>
      <c r="AY36" s="159">
        <f>COUNTIF(C36:AC36,"*BRT*")</f>
        <v>0</v>
      </c>
      <c r="AZ36" s="159">
        <f>COUNTIF(A36:AH36,"*$BTP*")</f>
        <v>0</v>
      </c>
      <c r="BA36" s="159" t="e">
        <f>AZ36*('Setting key Duty'!$I$13+'Setting key Duty'!$I$12+'Setting key Duty'!$I$11)</f>
        <v>#VALUE!</v>
      </c>
      <c r="BB36" s="159">
        <f>COUNTIF(D36:AH36,"*$L*")</f>
        <v>0</v>
      </c>
      <c r="BC36" s="159" t="e">
        <f>BB36*('Setting key Duty'!$I$13+'Setting key Duty'!$I$9)</f>
        <v>#VALUE!</v>
      </c>
      <c r="BD36" s="159">
        <f>COUNTIF(D36:AH36,"*$M*")</f>
        <v>0</v>
      </c>
      <c r="BE36" s="159">
        <f>BD36*('Setting key Duty'!$I$8+'Setting key Duty'!$I$9+'Setting key Duty'!$I$12)</f>
        <v>0</v>
      </c>
      <c r="BF36" s="159">
        <f>COUNTIF(D36:AH36,"*$N*")</f>
        <v>0</v>
      </c>
      <c r="BG36" s="159">
        <f>COUNTIF(D36:AH36,"*$PM*")</f>
        <v>0</v>
      </c>
      <c r="BH36" s="159">
        <f>BG36*('Setting key Duty'!$I$9)</f>
        <v>0</v>
      </c>
      <c r="BI36" s="159">
        <f>COUNTIF(D36:AH36,"*$AM*")</f>
        <v>0</v>
      </c>
      <c r="BJ36" s="159">
        <f>BI36*('Setting key Duty'!$I$12+'Setting key Duty'!$I$8)</f>
        <v>0</v>
      </c>
      <c r="BK36" s="159">
        <f>COUNTIF(C36:AH36,"*$FC*")</f>
        <v>0</v>
      </c>
      <c r="BL36" s="159">
        <f>BK36*('Setting key Duty'!$J$11+'Setting key Duty'!$I$8)</f>
        <v>0</v>
      </c>
      <c r="BM36" s="159">
        <f>COUNTIF($C36:$AG36,BM$4)</f>
        <v>0</v>
      </c>
      <c r="BN36" s="159">
        <f>COUNTIF($C36:$AG36,BN$4)</f>
        <v>0</v>
      </c>
      <c r="BO36" s="159">
        <f>COUNTIF($D36:$AE36,BO$4)</f>
        <v>0</v>
      </c>
      <c r="BP36" s="160"/>
    </row>
    <row r="37" ht="19.5" customHeight="1" spans="1:68">
      <c r="A37" s="19"/>
      <c r="B37" s="189" t="s">
        <v>228</v>
      </c>
      <c r="C37" s="190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  <c r="AA37" s="186"/>
      <c r="AB37" s="154"/>
      <c r="AC37" s="186"/>
      <c r="AD37" s="186"/>
      <c r="AE37" s="186"/>
      <c r="AF37" s="186"/>
      <c r="AG37" s="186"/>
      <c r="AH37" s="157">
        <f>COUNTIF($C37:$AG37,AH$4)</f>
        <v>0</v>
      </c>
      <c r="AI37" s="158">
        <f>COUNTIF($C37:$AG37,AI$4)</f>
        <v>0</v>
      </c>
      <c r="AJ37" s="157">
        <f>COUNTIF($C37:$AG37,AJ$4)</f>
        <v>0</v>
      </c>
      <c r="AK37" s="191">
        <f>COUNTIF($C37:$AG37,AK$4)</f>
        <v>0</v>
      </c>
      <c r="AL37" s="191">
        <f>COUNTIF($C37:$AG37,AL$4)</f>
        <v>0</v>
      </c>
      <c r="AM37" s="191">
        <f>COUNTIF($C37:$AG37,AM$4)</f>
        <v>0</v>
      </c>
      <c r="AN37" s="191">
        <f>COUNTIF($C37:$AG37,AN$4)</f>
        <v>0</v>
      </c>
      <c r="AO37" s="192"/>
      <c r="AP37" s="159">
        <f>SUMPRODUCT(--WEEKDAY(C$3:AG$3,2)&lt;6,--((C37:AG37="DM"))+(C37:AG37="CS1")+((C37:AG37="CS2"))+(C37:AG37="SB1")+(C37:AG37="AE")+(C37:AG37="EM"))</f>
        <v>0</v>
      </c>
      <c r="AQ37" s="192"/>
      <c r="AR37" s="104">
        <f>SUMPRODUCT(--WEEKDAY(C$3:AG$3,2)&gt;5,--((C37:AG37="DM"))+(C37:AG37="CS1")+((C37:AG37="CS2"))+(C37:AG37="SB1")+(C37:AG37="AE")+(C37:AG37="EM"))</f>
        <v>0</v>
      </c>
      <c r="AS37" s="192"/>
      <c r="AT37" s="192">
        <f>(AP37-AQ37)/2+(AR37-AS37)</f>
        <v>0</v>
      </c>
      <c r="AU37" s="104">
        <f>AH37+AI37+AJ37+AK37+AM37+AN37</f>
        <v>0</v>
      </c>
      <c r="AV37" s="104">
        <f>BF37+BG37+BI37+BD37+BB37+AZ37+BK37</f>
        <v>0</v>
      </c>
      <c r="AW37" s="104" t="e">
        <f>AT37+AX37</f>
        <v>#VALUE!</v>
      </c>
      <c r="AX37" s="159" t="e">
        <f>(BI37*('Setting key Duty'!$I$8+'Setting key Duty'!$I$12))+(BG37*'Setting key Duty'!$I$9)+(BB37*('Setting key Duty'!$I$13+'Setting key Duty'!$I$9))+(AZ37*('Setting key Duty'!$I$13+'Setting key Duty'!$I$12+'Setting key Duty'!$I$11))+(BD37*('Setting key Duty'!$I$8+'Setting key Duty'!$I$9+'Setting key Duty'!$I$12))</f>
        <v>#VALUE!</v>
      </c>
      <c r="AY37" s="159">
        <f>COUNTIF(C37:AG37,"*BRT*")</f>
        <v>0</v>
      </c>
      <c r="AZ37" s="159">
        <f>COUNTIF(D37:AH37,"*$BTP*")</f>
        <v>0</v>
      </c>
      <c r="BA37" s="159" t="e">
        <f>AZ37*('Setting key Duty'!$I$13+'Setting key Duty'!$I$12+'Setting key Duty'!$I$11)</f>
        <v>#VALUE!</v>
      </c>
      <c r="BB37" s="159">
        <f>COUNTIF(D37:AH37,"*$L*")</f>
        <v>0</v>
      </c>
      <c r="BC37" s="159" t="e">
        <f>BB37*('Setting key Duty'!$I$13+'Setting key Duty'!$I$9)</f>
        <v>#VALUE!</v>
      </c>
      <c r="BD37" s="159">
        <f>COUNTIF(D37:AH37,"*$M*")</f>
        <v>0</v>
      </c>
      <c r="BE37" s="159">
        <f>BD37*('Setting key Duty'!$I$8+'Setting key Duty'!$I$9+'Setting key Duty'!$I$12)</f>
        <v>0</v>
      </c>
      <c r="BF37" s="159">
        <f>COUNTIF(D37:AH37,"*$N*")</f>
        <v>0</v>
      </c>
      <c r="BG37" s="159">
        <f>COUNTIF(D37:AH37,"*$PM*")</f>
        <v>0</v>
      </c>
      <c r="BH37" s="159">
        <f>BG37*('Setting key Duty'!$I$9)</f>
        <v>0</v>
      </c>
      <c r="BI37" s="159">
        <f>COUNTIF(D37:AH37,"*$AM*")</f>
        <v>0</v>
      </c>
      <c r="BJ37" s="159">
        <f>BI37*('Setting key Duty'!$I$12+'Setting key Duty'!$I$8)</f>
        <v>0</v>
      </c>
      <c r="BK37" s="159">
        <f>COUNTIF(C37:AH37,"*$FC*")</f>
        <v>0</v>
      </c>
      <c r="BL37" s="159">
        <f>BK37*('Setting key Duty'!$J$11+'Setting key Duty'!$I$8)</f>
        <v>0</v>
      </c>
      <c r="BM37" s="191">
        <f>COUNTIF($C37:$AG37,BM$4)</f>
        <v>0</v>
      </c>
      <c r="BN37" s="191">
        <f>COUNTIF($C37:$AG37,BN$4)</f>
        <v>0</v>
      </c>
      <c r="BO37" s="191">
        <f>COUNTIF($C37:$AG37,BO$4)</f>
        <v>0</v>
      </c>
      <c r="BP37" s="193"/>
    </row>
    <row r="38" ht="19.5" customHeight="1" spans="1:68">
      <c r="A38" s="19"/>
      <c r="B38" s="194"/>
      <c r="C38" s="195"/>
      <c r="D38" s="196"/>
      <c r="E38" s="196"/>
      <c r="F38" s="196"/>
      <c r="G38" s="196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7"/>
      <c r="AI38" s="198"/>
      <c r="AJ38" s="197"/>
      <c r="AK38" s="199"/>
      <c r="AL38" s="199"/>
      <c r="AM38" s="199"/>
      <c r="AN38" s="199"/>
      <c r="AO38" s="200"/>
      <c r="AP38" s="200"/>
      <c r="AQ38" s="200"/>
      <c r="AR38" s="200">
        <f>SUMPRODUCT(--WEEKDAY(C$3:AG$3,2)&gt;5,--((C38:AG38="DM"))+(C38:AG38="CS1")+((C38:AG38="CS2"))+(C38:AG38="SB1")+(C38:AG38="AE")+(C38:AG38="EM"))</f>
        <v>0</v>
      </c>
      <c r="AS38" s="200"/>
      <c r="AT38" s="200">
        <f>(AP38-AQ38)/2+(AR38-AS38)</f>
        <v>0</v>
      </c>
      <c r="AU38" s="200"/>
      <c r="AV38" s="200"/>
      <c r="AW38" s="200"/>
      <c r="AX38" s="199"/>
      <c r="AY38" s="199"/>
      <c r="AZ38" s="199"/>
      <c r="BA38" s="199"/>
      <c r="BB38" s="199"/>
      <c r="BC38" s="199"/>
      <c r="BD38" s="199"/>
      <c r="BE38" s="199"/>
      <c r="BF38" s="199"/>
      <c r="BG38" s="199"/>
      <c r="BH38" s="199"/>
      <c r="BI38" s="199"/>
      <c r="BJ38" s="199"/>
      <c r="BK38" s="199"/>
      <c r="BL38" s="199"/>
      <c r="BM38" s="199"/>
      <c r="BN38" s="199"/>
      <c r="BO38" s="199"/>
      <c r="BP38" s="201"/>
    </row>
    <row r="39" ht="19.5" customHeight="1" spans="1:68">
      <c r="A39" s="19"/>
      <c r="B39" s="202" t="s">
        <v>48</v>
      </c>
      <c r="C39" s="203" t="str">
        <f>VLOOKUP("DM",C4:C37,1,FALSE)</f>
        <v>DM</v>
      </c>
      <c r="D39" s="203" t="str">
        <f>VLOOKUP("DM",D4:D37,1,FALSE)</f>
        <v>DM</v>
      </c>
      <c r="E39" s="203" t="str">
        <f>VLOOKUP("DM",E4:E37,1,FALSE)</f>
        <v>DM</v>
      </c>
      <c r="F39" s="203" t="str">
        <f>VLOOKUP("DM",F4:F37,1,FALSE)</f>
        <v>DM</v>
      </c>
      <c r="G39" s="203" t="str">
        <f>VLOOKUP("DM",G4:G37,1,FALSE)</f>
        <v>DM</v>
      </c>
      <c r="H39" s="203" t="str">
        <f>VLOOKUP("DM",H4:H37,1,FALSE)</f>
        <v>DM</v>
      </c>
      <c r="I39" s="203" t="str">
        <f>VLOOKUP("DM",I4:I37,1,FALSE)</f>
        <v>DM</v>
      </c>
      <c r="J39" s="203" t="str">
        <f>VLOOKUP("DM",J4:J37,1,FALSE)</f>
        <v>DM</v>
      </c>
      <c r="K39" s="203" t="str">
        <f>VLOOKUP("DM",K4:K37,1,FALSE)</f>
        <v>DM</v>
      </c>
      <c r="L39" s="203" t="str">
        <f>VLOOKUP("DM",L4:L37,1,FALSE)</f>
        <v>DM</v>
      </c>
      <c r="M39" s="203" t="str">
        <f>VLOOKUP("DM",M4:M37,1,FALSE)</f>
        <v>DM</v>
      </c>
      <c r="N39" s="203" t="str">
        <f>VLOOKUP("DM",N4:N37,1,FALSE)</f>
        <v>DM</v>
      </c>
      <c r="O39" s="203" t="str">
        <f>VLOOKUP("DM",O4:O37,1,FALSE)</f>
        <v>DM</v>
      </c>
      <c r="P39" s="203" t="str">
        <f>VLOOKUP("DM",P4:P37,1,FALSE)</f>
        <v>DM</v>
      </c>
      <c r="Q39" s="203" t="str">
        <f>VLOOKUP("DM",Q4:Q37,1,FALSE)</f>
        <v>DM</v>
      </c>
      <c r="R39" s="203" t="str">
        <f>VLOOKUP("DM",R4:R37,1,FALSE)</f>
        <v>DM</v>
      </c>
      <c r="S39" s="203" t="str">
        <f>VLOOKUP("DM",S4:S37,1,FALSE)</f>
        <v>DM</v>
      </c>
      <c r="T39" s="203" t="str">
        <f>VLOOKUP("DM",T4:T37,1,FALSE)</f>
        <v>DM</v>
      </c>
      <c r="U39" s="203" t="str">
        <f>VLOOKUP("DM",U4:U37,1,FALSE)</f>
        <v>DM</v>
      </c>
      <c r="V39" s="203" t="str">
        <f>VLOOKUP("DM",V4:V37,1,FALSE)</f>
        <v>DM</v>
      </c>
      <c r="W39" s="203" t="str">
        <f>VLOOKUP("DM",W4:W37,1,FALSE)</f>
        <v>DM</v>
      </c>
      <c r="X39" s="203" t="str">
        <f>VLOOKUP("DM",X4:X37,1,FALSE)</f>
        <v>DM</v>
      </c>
      <c r="Y39" s="203" t="str">
        <f>VLOOKUP("DM",Y4:Y37,1,FALSE)</f>
        <v>DM</v>
      </c>
      <c r="Z39" s="203" t="str">
        <f>VLOOKUP("DM",Z4:Z37,1,FALSE)</f>
        <v>DM</v>
      </c>
      <c r="AA39" s="203" t="str">
        <f>VLOOKUP("DM",AA5:AA37,1,FALSE)</f>
        <v>DM</v>
      </c>
      <c r="AB39" s="203" t="str">
        <f>VLOOKUP("DM",AB4:AB37,1,FALSE)</f>
        <v>DM</v>
      </c>
      <c r="AC39" s="203" t="str">
        <f>VLOOKUP("DM",AC4:AC37,1,FALSE)</f>
        <v>DM</v>
      </c>
      <c r="AD39" s="203" t="str">
        <f>VLOOKUP("DM",AD4:AD37,1,FALSE)</f>
        <v>DM</v>
      </c>
      <c r="AE39" s="203" t="str">
        <f>VLOOKUP("DM",AE4:AE37,1,FALSE)</f>
        <v>DM</v>
      </c>
      <c r="AF39" s="203" t="str">
        <f>VLOOKUP("DM",AF4:AF37,1,FALSE)</f>
        <v>DM</v>
      </c>
      <c r="AG39" s="203" t="e">
        <f>VLOOKUP("DM",AG4:AG37,1,FALSE)</f>
        <v>#N/A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 t="e">
        <f>LTE()</f>
        <v>#NAME?</v>
      </c>
      <c r="B40" s="204" t="s">
        <v>44</v>
      </c>
      <c r="C40" s="203" t="str">
        <f>VLOOKUP("CS1",C5:C37,1,FALSE)</f>
        <v>CS1</v>
      </c>
      <c r="D40" s="203" t="str">
        <f>VLOOKUP("CS1",D6:D37,1,FALSE)</f>
        <v>CS1</v>
      </c>
      <c r="E40" s="203" t="str">
        <f>VLOOKUP("CS1",E5:E37,1,FALSE)</f>
        <v>CS1</v>
      </c>
      <c r="F40" s="203" t="str">
        <f>VLOOKUP("CS1",F5:F37,1,FALSE)</f>
        <v>CS1</v>
      </c>
      <c r="G40" s="203" t="str">
        <f>VLOOKUP("CS1",G5:G37,1,FALSE)</f>
        <v>CS1</v>
      </c>
      <c r="H40" s="203" t="str">
        <f>VLOOKUP("CS1",H6:H37,1,FALSE)</f>
        <v>CS1</v>
      </c>
      <c r="I40" s="203" t="str">
        <f>VLOOKUP("CS1",I5:I37,1,FALSE)</f>
        <v>CS1</v>
      </c>
      <c r="J40" s="203" t="str">
        <f>VLOOKUP("CS1",J4:J37,1,FALSE)</f>
        <v>CS1</v>
      </c>
      <c r="K40" s="203" t="str">
        <f>VLOOKUP("CS1",K6:K37,1,FALSE)</f>
        <v>CS1</v>
      </c>
      <c r="L40" s="203" t="str">
        <f>VLOOKUP("CS1",L6:L37,1,FALSE)</f>
        <v>CS1</v>
      </c>
      <c r="M40" s="203" t="str">
        <f>VLOOKUP("CS1",M5:M37,1,FALSE)</f>
        <v>CS1</v>
      </c>
      <c r="N40" s="203" t="str">
        <f>VLOOKUP("CS1",N5:N37,1,FALSE)</f>
        <v>CS1</v>
      </c>
      <c r="O40" s="203" t="str">
        <f>VLOOKUP("CS1",O5:O37,1,FALSE)</f>
        <v>CS1</v>
      </c>
      <c r="P40" s="203" t="str">
        <f>VLOOKUP("CS1",P10:P37,1,FALSE)</f>
        <v>CS1</v>
      </c>
      <c r="Q40" s="203" t="str">
        <f>VLOOKUP("CS1",Q5:Q37,1,FALSE)</f>
        <v>CS1</v>
      </c>
      <c r="R40" s="203" t="str">
        <f>VLOOKUP("CS1",R6:R37,1,FALSE)</f>
        <v>CS1</v>
      </c>
      <c r="S40" s="203" t="str">
        <f>VLOOKUP("CS1",S5:S37,1,FALSE)</f>
        <v>CS1</v>
      </c>
      <c r="T40" s="203" t="str">
        <f>VLOOKUP("CS1",T5:T37,1,FALSE)</f>
        <v>CS1</v>
      </c>
      <c r="U40" s="203" t="str">
        <f>VLOOKUP("CS1",U6:U37,1,FALSE)</f>
        <v>CS1</v>
      </c>
      <c r="V40" s="203" t="str">
        <f>VLOOKUP("CS1",V6:V37,1,FALSE)</f>
        <v>CS1</v>
      </c>
      <c r="W40" s="203" t="str">
        <f>VLOOKUP("CS1",W5:W37,1,FALSE)</f>
        <v>CS1</v>
      </c>
      <c r="X40" s="203" t="str">
        <f>VLOOKUP("CS1",X5:X37,1,FALSE)</f>
        <v>CS1</v>
      </c>
      <c r="Y40" s="203" t="str">
        <f>VLOOKUP("CS1",Y5:Y37,1,FALSE)</f>
        <v>CS1</v>
      </c>
      <c r="Z40" s="203" t="str">
        <f>VLOOKUP("CS1",Z6:Z37,1,FALSE)</f>
        <v>CS1</v>
      </c>
      <c r="AA40" s="203" t="str">
        <f>VLOOKUP("CS1",AA5:AA37,1,FALSE)</f>
        <v>CS1</v>
      </c>
      <c r="AB40" s="203" t="str">
        <f>VLOOKUP("CS1",AB5:AB37,1,FALSE)</f>
        <v>CS1</v>
      </c>
      <c r="AC40" s="203" t="str">
        <f>VLOOKUP("CS1",AC5:AC37,1,FALSE)</f>
        <v>CS1</v>
      </c>
      <c r="AD40" s="203" t="str">
        <f>VLOOKUP("CS1",AD6:AD37,1,FALSE)</f>
        <v>CS1</v>
      </c>
      <c r="AE40" s="203" t="str">
        <f>VLOOKUP("CS1",AE5:AE37,1,FALSE)</f>
        <v>CS1</v>
      </c>
      <c r="AF40" s="203" t="str">
        <f>VLOOKUP("CS1",AF5:AF37,1,FALSE)</f>
        <v>CS1</v>
      </c>
      <c r="AG40" s="203" t="e">
        <f>VLOOKUP("CS1",AG6:AG37,1,FALSE)</f>
        <v>#N/A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  <row r="41" ht="19.5" customHeight="1" spans="1:68">
      <c r="A41" s="19"/>
      <c r="B41" s="205" t="s">
        <v>45</v>
      </c>
      <c r="C41" s="203" t="str">
        <f>VLOOKUP("CS2",C6:C37,1,FALSE)</f>
        <v>CS2</v>
      </c>
      <c r="D41" s="203" t="str">
        <f>VLOOKUP("CS2",D6:D37,1,FALSE)</f>
        <v>CS2</v>
      </c>
      <c r="E41" s="203" t="str">
        <f>VLOOKUP("CS2",E5:E37,1,FALSE)</f>
        <v>CS2</v>
      </c>
      <c r="F41" s="203" t="str">
        <f>VLOOKUP("CS2",F5:F37,1,FALSE)</f>
        <v>CS2</v>
      </c>
      <c r="G41" s="203" t="str">
        <f>VLOOKUP("CS2",G5:G37,1,FALSE)</f>
        <v>CS2</v>
      </c>
      <c r="H41" s="203" t="str">
        <f>VLOOKUP("CS2",H5:H37,1,FALSE)</f>
        <v>CS2</v>
      </c>
      <c r="I41" s="203" t="str">
        <f>VLOOKUP("CS2",I6:I37,1,FALSE)</f>
        <v>CS2</v>
      </c>
      <c r="J41" s="203" t="str">
        <f>VLOOKUP("CS2",J4:J37,1,FALSE)</f>
        <v>CS2</v>
      </c>
      <c r="K41" s="203" t="str">
        <f>VLOOKUP("CS2",K6:K37,1,FALSE)</f>
        <v>CS2</v>
      </c>
      <c r="L41" s="203" t="str">
        <f>VLOOKUP("CS2",L6:L37,1,FALSE)</f>
        <v>CS2</v>
      </c>
      <c r="M41" s="203" t="str">
        <f>VLOOKUP("CS2",M5:M37,1,FALSE)</f>
        <v>CS2</v>
      </c>
      <c r="N41" s="203" t="str">
        <f>VLOOKUP("CS2",N5:N37,1,FALSE)</f>
        <v>CS2</v>
      </c>
      <c r="O41" s="203" t="str">
        <f>VLOOKUP("CS2",O8:O37,1,FALSE)</f>
        <v>CS2</v>
      </c>
      <c r="P41" s="203" t="str">
        <f>VLOOKUP("CS2",P5:P37,1,FALSE)</f>
        <v>CS2</v>
      </c>
      <c r="Q41" s="203" t="str">
        <f>VLOOKUP("CS2",Q5:Q37,1,FALSE)</f>
        <v>CS2</v>
      </c>
      <c r="R41" s="203" t="str">
        <f>VLOOKUP("CS2",R6:R37,1,FALSE)</f>
        <v>CS2</v>
      </c>
      <c r="S41" s="203" t="str">
        <f>VLOOKUP("CS2",S5:S37,1,FALSE)</f>
        <v>CS2</v>
      </c>
      <c r="T41" s="203" t="str">
        <f>VLOOKUP("CS2",T5:T37,1,FALSE)</f>
        <v>CS2</v>
      </c>
      <c r="U41" s="203" t="str">
        <f>VLOOKUP("CS2",U6:U37,1,FALSE)</f>
        <v>CS2</v>
      </c>
      <c r="V41" s="203" t="str">
        <f>VLOOKUP("CS2",V5:V37,1,FALSE)</f>
        <v>CS2</v>
      </c>
      <c r="W41" s="203" t="str">
        <f>VLOOKUP("CS2",W5:W37,1,FALSE)</f>
        <v>CS2</v>
      </c>
      <c r="X41" s="203" t="str">
        <f>VLOOKUP("CS2",X5:X37,1,FALSE)</f>
        <v>CS2</v>
      </c>
      <c r="Y41" s="203" t="str">
        <f>VLOOKUP("CS2",Y5:Y37,1,FALSE)</f>
        <v>CS2</v>
      </c>
      <c r="Z41" s="203" t="str">
        <f>VLOOKUP("CS2",Z6:Z37,1,FALSE)</f>
        <v>CS2</v>
      </c>
      <c r="AA41" s="203" t="str">
        <f>VLOOKUP("CS2",AA5:AA37,1,FALSE)</f>
        <v>CS2</v>
      </c>
      <c r="AB41" s="203" t="str">
        <f>VLOOKUP("CS2",AB5:AB37,1,FALSE)</f>
        <v>CS2</v>
      </c>
      <c r="AC41" s="203" t="str">
        <f>VLOOKUP("CS2",AC5:AC37,1,FALSE)</f>
        <v>CS2</v>
      </c>
      <c r="AD41" s="203" t="str">
        <f>VLOOKUP("CS2",AD6:AD37,1,FALSE)</f>
        <v>CS2</v>
      </c>
      <c r="AE41" s="203" t="str">
        <f>VLOOKUP("CS2",AE6:AE37,1,FALSE)</f>
        <v>CS2</v>
      </c>
      <c r="AF41" s="203" t="str">
        <f>VLOOKUP("CS2",AF5:AF37,1,FALSE)</f>
        <v>CS2</v>
      </c>
      <c r="AG41" s="203" t="e">
        <f>VLOOKUP("CS2",AG6:AG37,1,FALSE)</f>
        <v>#N/A</v>
      </c>
      <c r="AH41" s="157"/>
      <c r="AI41" s="158"/>
      <c r="AJ41" s="157"/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0"/>
    </row>
    <row r="42" ht="19.5" customHeight="1" spans="1:68">
      <c r="A42" s="19"/>
      <c r="B42" s="206" t="s">
        <v>50</v>
      </c>
      <c r="C42" s="203" t="str">
        <f>VLOOKUP("SB1",C6:C37,1,FALSE)</f>
        <v>SB1</v>
      </c>
      <c r="D42" s="203" t="str">
        <f>VLOOKUP("SB1",D3:D37,1,FALSE)</f>
        <v>SB1</v>
      </c>
      <c r="E42" s="203" t="str">
        <f>VLOOKUP("SB1",E5:E37,1,FALSE)</f>
        <v>SB1</v>
      </c>
      <c r="F42" s="203" t="str">
        <f>VLOOKUP("SB1",F6:F37,1,FALSE)</f>
        <v>SB1</v>
      </c>
      <c r="G42" s="203" t="str">
        <f>VLOOKUP("SB1",G5:G37,1,FALSE)</f>
        <v>SB1</v>
      </c>
      <c r="H42" s="203" t="str">
        <f>VLOOKUP("SB1",H6:H37,1,FALSE)</f>
        <v>SB1</v>
      </c>
      <c r="I42" s="203" t="e">
        <f>VLOOKUP("SB1",I6:I37,1,FALSE)</f>
        <v>#N/A</v>
      </c>
      <c r="J42" s="203" t="e">
        <f>VLOOKUP("SB1",J4:J37,1,FALSE)</f>
        <v>#N/A</v>
      </c>
      <c r="K42" s="203" t="e">
        <f>VLOOKUP("SB1",K6:K37,1,FALSE)</f>
        <v>#N/A</v>
      </c>
      <c r="L42" s="203" t="e">
        <f>VLOOKUP("SB1",L10:L37,1,FALSE)</f>
        <v>#N/A</v>
      </c>
      <c r="M42" s="203" t="e">
        <f>VLOOKUP("SB1",M5:M37,1,FALSE)</f>
        <v>#N/A</v>
      </c>
      <c r="N42" s="203" t="e">
        <f>VLOOKUP("SB1",N5:N37,1,FALSE)</f>
        <v>#N/A</v>
      </c>
      <c r="O42" s="203" t="e">
        <f>VLOOKUP("SB1",O5:O37,1,FALSE)</f>
        <v>#N/A</v>
      </c>
      <c r="P42" s="203" t="e">
        <f>VLOOKUP("SB1",P5:P37,1,FALSE)</f>
        <v>#N/A</v>
      </c>
      <c r="Q42" s="203" t="e">
        <f>VLOOKUP("SB1",Q5:Q37,1,FALSE)</f>
        <v>#N/A</v>
      </c>
      <c r="R42" s="203" t="e">
        <f>VLOOKUP("SB1",R6:R37,1,FALSE)</f>
        <v>#N/A</v>
      </c>
      <c r="S42" s="203" t="e">
        <f>VLOOKUP("SB1",S5:S37,1,FALSE)</f>
        <v>#N/A</v>
      </c>
      <c r="T42" s="203" t="e">
        <f>VLOOKUP("SB1",T5:T37,1,FALSE)</f>
        <v>#N/A</v>
      </c>
      <c r="U42" s="203" t="e">
        <f>VLOOKUP("SB1",U6:U37,1,FALSE)</f>
        <v>#N/A</v>
      </c>
      <c r="V42" s="203" t="e">
        <f>VLOOKUP("SB1",V5:V37,1,FALSE)</f>
        <v>#N/A</v>
      </c>
      <c r="W42" s="203" t="e">
        <f>VLOOKUP("SB1",W5:W37,1,FALSE)</f>
        <v>#N/A</v>
      </c>
      <c r="X42" s="203" t="e">
        <f>VLOOKUP("SB1",X5:X37,1,FALSE)</f>
        <v>#N/A</v>
      </c>
      <c r="Y42" s="203" t="e">
        <f>VLOOKUP("SB1",Y5:Y37,1,FALSE)</f>
        <v>#N/A</v>
      </c>
      <c r="Z42" s="203" t="e">
        <f>VLOOKUP("SB1",Z6:Z37,1,FALSE)</f>
        <v>#N/A</v>
      </c>
      <c r="AA42" s="203" t="e">
        <f>VLOOKUP("SB1",AA5:AA37,1,FALSE)</f>
        <v>#N/A</v>
      </c>
      <c r="AB42" s="203" t="e">
        <f>VLOOKUP("SB1",AB5:AB37,1,FALSE)</f>
        <v>#N/A</v>
      </c>
      <c r="AC42" s="203" t="e">
        <f>VLOOKUP("SB1",AC8:AC37,1,FALSE)</f>
        <v>#N/A</v>
      </c>
      <c r="AD42" s="203" t="e">
        <f>VLOOKUP("SB1",AD6:AD37,1,FALSE)</f>
        <v>#N/A</v>
      </c>
      <c r="AE42" s="203" t="e">
        <f>VLOOKUP("SB1",AE5:AE37,1,FALSE)</f>
        <v>#N/A</v>
      </c>
      <c r="AF42" s="203" t="e">
        <f>VLOOKUP("SB1",AF5:AF37,1,FALSE)</f>
        <v>#N/A</v>
      </c>
      <c r="AG42" s="203" t="e">
        <f>VLOOKUP("SB1",AG6:AG37,1,FALSE)</f>
        <v>#N/A</v>
      </c>
      <c r="AH42" s="157"/>
      <c r="AI42" s="158"/>
      <c r="AJ42" s="157"/>
      <c r="AK42" s="159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60"/>
    </row>
    <row r="43" ht="19.5" customHeight="1" spans="1:68">
      <c r="A43" s="19"/>
      <c r="B43" s="207" t="s">
        <v>56</v>
      </c>
      <c r="C43" s="203" t="e">
        <f>VLOOKUP("SB2",C6:C37,1,FALSE)</f>
        <v>#N/A</v>
      </c>
      <c r="D43" s="203" t="str">
        <f>VLOOKUP("SB2",D6:D37,1,FALSE)</f>
        <v>SB2</v>
      </c>
      <c r="E43" s="203" t="str">
        <f>VLOOKUP("SB2",E8:E37,1,FALSE)</f>
        <v>SB2</v>
      </c>
      <c r="F43" s="203" t="str">
        <f>VLOOKUP("SB2",F10:F37,1,FALSE)</f>
        <v>SB2</v>
      </c>
      <c r="G43" s="203" t="str">
        <f>VLOOKUP("SB2",G6:G37,1,FALSE)</f>
        <v>SB2</v>
      </c>
      <c r="H43" s="203" t="str">
        <f>VLOOKUP("SB2",H6:H37,1,FALSE)</f>
        <v>SB2</v>
      </c>
      <c r="I43" s="203" t="e">
        <f>VLOOKUP("SB2",I6:I37,1,FALSE)</f>
        <v>#N/A</v>
      </c>
      <c r="J43" s="203" t="e">
        <f>VLOOKUP("SB2",J4:J37,1,FALSE)</f>
        <v>#N/A</v>
      </c>
      <c r="K43" s="203" t="str">
        <f>VLOOKUP("SB2",K6:K37,1,FALSE)</f>
        <v>SB2</v>
      </c>
      <c r="L43" s="203" t="str">
        <f>VLOOKUP("SB2",L10:L37,1,FALSE)</f>
        <v>SB2</v>
      </c>
      <c r="M43" s="203" t="str">
        <f>VLOOKUP("SB2",M5:M37,1,FALSE)</f>
        <v>SB2</v>
      </c>
      <c r="N43" s="203" t="str">
        <f>VLOOKUP("SB2",N5:N37,1,FALSE)</f>
        <v>SB2</v>
      </c>
      <c r="O43" s="203" t="str">
        <f>VLOOKUP("SB2",O5:O37,1,FALSE)</f>
        <v>SB2</v>
      </c>
      <c r="P43" s="203" t="e">
        <f>VLOOKUP("SB2",P5:P37,1,FALSE)</f>
        <v>#N/A</v>
      </c>
      <c r="Q43" s="203" t="e">
        <f>VLOOKUP("SB2",Q9:Q37,1,FALSE)</f>
        <v>#N/A</v>
      </c>
      <c r="R43" s="203" t="str">
        <f>VLOOKUP("SB2",R6:R37,1,FALSE)</f>
        <v>SB2</v>
      </c>
      <c r="S43" s="203" t="str">
        <f>VLOOKUP("SB2",S7:S37,1,FALSE)</f>
        <v>SB2</v>
      </c>
      <c r="T43" s="203" t="str">
        <f>VLOOKUP("SB2",T7:T37,1,FALSE)</f>
        <v>SB2</v>
      </c>
      <c r="U43" s="203" t="str">
        <f>VLOOKUP("SB2",U6:U37,1,FALSE)</f>
        <v>SB2</v>
      </c>
      <c r="V43" s="203" t="str">
        <f>VLOOKUP("SB2",V7:V37,1,FALSE)</f>
        <v>SB2</v>
      </c>
      <c r="W43" s="203" t="e">
        <f>VLOOKUP("SB2",W5:W37,1,FALSE)</f>
        <v>#N/A</v>
      </c>
      <c r="X43" s="203" t="e">
        <f>VLOOKUP("SB2",X5:X37,1,FALSE)</f>
        <v>#N/A</v>
      </c>
      <c r="Y43" s="203" t="str">
        <f>VLOOKUP("SB2",Y5:Y37,1,FALSE)</f>
        <v>SB2</v>
      </c>
      <c r="Z43" s="203" t="str">
        <f>VLOOKUP("SB2",Z6:Z37,1,FALSE)</f>
        <v>SB2</v>
      </c>
      <c r="AA43" s="203" t="str">
        <f>VLOOKUP("SB2",AA8:AA37,1,FALSE)</f>
        <v>SB2</v>
      </c>
      <c r="AB43" s="203" t="str">
        <f>VLOOKUP("SB2",AB6:AB37,1,FALSE)</f>
        <v>SB2</v>
      </c>
      <c r="AC43" s="203" t="str">
        <f>VLOOKUP("SB2",AC8:AC37,1,FALSE)</f>
        <v>SB2</v>
      </c>
      <c r="AD43" s="203" t="e">
        <f>VLOOKUP("SB2",AD6:AD37,1,FALSE)</f>
        <v>#N/A</v>
      </c>
      <c r="AE43" s="203" t="e">
        <f>VLOOKUP("SB2",AE6:AE37,1,FALSE)</f>
        <v>#N/A</v>
      </c>
      <c r="AF43" s="203" t="str">
        <f>VLOOKUP("SB2",AF5:AF37,1,FALSE)</f>
        <v>SB2</v>
      </c>
      <c r="AG43" s="203" t="e">
        <f>VLOOKUP("SB2",AG6:AG37,1,FALSE)</f>
        <v>#N/A</v>
      </c>
      <c r="AH43" s="157"/>
      <c r="AI43" s="158"/>
      <c r="AJ43" s="157"/>
      <c r="AK43" s="159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60"/>
    </row>
    <row r="44" ht="19.5" customHeight="1" spans="1:68">
      <c r="A44" s="19"/>
      <c r="B44" s="208" t="s">
        <v>62</v>
      </c>
      <c r="C44" s="203" t="str">
        <f>VLOOKUP("AE",C6:C37,1,FALSE)</f>
        <v>AE</v>
      </c>
      <c r="D44" s="203" t="str">
        <f>VLOOKUP("AE",D6:D37,1,FALSE)</f>
        <v>AE</v>
      </c>
      <c r="E44" s="203" t="str">
        <f>VLOOKUP("AE",E8:E37,1,FALSE)</f>
        <v>AE</v>
      </c>
      <c r="F44" s="203" t="str">
        <f>VLOOKUP("AE",F10:F37,1,FALSE)</f>
        <v>AE</v>
      </c>
      <c r="G44" s="203" t="str">
        <f>VLOOKUP("AE",G6:G37,1,FALSE)</f>
        <v>AE</v>
      </c>
      <c r="H44" s="203" t="str">
        <f>VLOOKUP("AE",H6:H37,1,FALSE)</f>
        <v>AE</v>
      </c>
      <c r="I44" s="203" t="str">
        <f>VLOOKUP("AE",I6:I37,1,FALSE)</f>
        <v>AE</v>
      </c>
      <c r="J44" s="203" t="str">
        <f>VLOOKUP("AE",J4:J37,1,FALSE)</f>
        <v>AE</v>
      </c>
      <c r="K44" s="203" t="str">
        <f>VLOOKUP("AE",K6:K37,1,FALSE)</f>
        <v>AE</v>
      </c>
      <c r="L44" s="203" t="str">
        <f>VLOOKUP("AE",L10:L37,1,FALSE)</f>
        <v>AE</v>
      </c>
      <c r="M44" s="203" t="str">
        <f>VLOOKUP("AE",M5:M37,1,FALSE)</f>
        <v>AE</v>
      </c>
      <c r="N44" s="203" t="str">
        <f>VLOOKUP("AE",N5:N37,1,FALSE)</f>
        <v>AE</v>
      </c>
      <c r="O44" s="203" t="str">
        <f>VLOOKUP("AE",O5:O37,1,FALSE)</f>
        <v>AE</v>
      </c>
      <c r="P44" s="203" t="str">
        <f>VLOOKUP("AE",P5:P37,1,FALSE)</f>
        <v>AE</v>
      </c>
      <c r="Q44" s="203" t="str">
        <f>VLOOKUP("AE",Q9:Q37,1,FALSE)</f>
        <v>AE</v>
      </c>
      <c r="R44" s="203" t="str">
        <f>VLOOKUP("AE",R6:R37,1,FALSE)</f>
        <v>AE</v>
      </c>
      <c r="S44" s="203" t="str">
        <f>VLOOKUP("AE",S7:S37,1,FALSE)</f>
        <v>AE</v>
      </c>
      <c r="T44" s="203" t="str">
        <f>VLOOKUP("AE",T7:T37,1,FALSE)</f>
        <v>AE</v>
      </c>
      <c r="U44" s="203" t="str">
        <f>VLOOKUP("AE",U9:U37,1,FALSE)</f>
        <v>AE</v>
      </c>
      <c r="V44" s="203" t="str">
        <f>VLOOKUP("AE",V7:V37,1,FALSE)</f>
        <v>AE</v>
      </c>
      <c r="W44" s="203" t="str">
        <f>VLOOKUP("AE",W5:W37,1,FALSE)</f>
        <v>AE</v>
      </c>
      <c r="X44" s="203" t="str">
        <f>VLOOKUP("AE",X5:X37,1,FALSE)</f>
        <v>AE</v>
      </c>
      <c r="Y44" s="203" t="str">
        <f>VLOOKUP("AE",Y5:Y37,1,FALSE)</f>
        <v>AE</v>
      </c>
      <c r="Z44" s="203" t="str">
        <f>VLOOKUP("AE",Z6:Z37,1,FALSE)</f>
        <v>AE</v>
      </c>
      <c r="AA44" s="203" t="str">
        <f>VLOOKUP("AE",AA8:AA37,1,FALSE)</f>
        <v>AE</v>
      </c>
      <c r="AB44" s="203" t="str">
        <f>VLOOKUP("AE",AB6:AB37,1,FALSE)</f>
        <v>AE</v>
      </c>
      <c r="AC44" s="203" t="str">
        <f>VLOOKUP("AE",AC8:AC37,1,FALSE)</f>
        <v>AE</v>
      </c>
      <c r="AD44" s="203" t="str">
        <f>VLOOKUP("AE",AD6:AD37,1,FALSE)</f>
        <v>AE</v>
      </c>
      <c r="AE44" s="203" t="str">
        <f>VLOOKUP("AE",AE5:AE37,1,FALSE)</f>
        <v>AE</v>
      </c>
      <c r="AF44" s="203" t="str">
        <f>VLOOKUP("AE",AF5:AF37,1,FALSE)</f>
        <v>AE</v>
      </c>
      <c r="AG44" s="203" t="e">
        <f>VLOOKUP("AE",AG6:AG37,1,FALSE)</f>
        <v>#N/A</v>
      </c>
      <c r="AH44" s="157"/>
      <c r="AI44" s="158"/>
      <c r="AJ44" s="157"/>
      <c r="AK44" s="159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60"/>
    </row>
  </sheetData>
  <mergeCells count="1">
    <mergeCell ref="C1:S1"/>
  </mergeCells>
  <conditionalFormatting sqref="N30:N33">
    <cfRule type="cellIs" dxfId="136" priority="1" operator="equal">
      <formula>"B"</formula>
    </cfRule>
    <cfRule type="cellIs" dxfId="136" priority="2" operator="equal">
      <formula>"AL"</formula>
    </cfRule>
    <cfRule type="cellIs" dxfId="137" priority="3" operator="equal">
      <formula>"DM"</formula>
    </cfRule>
    <cfRule type="cellIs" dxfId="138" priority="4" operator="equal">
      <formula>"CS1"</formula>
    </cfRule>
    <cfRule type="cellIs" dxfId="139" priority="5" operator="equal">
      <formula>"CS2"</formula>
    </cfRule>
    <cfRule type="cellIs" dxfId="140" priority="6" operator="equal">
      <formula>"SB1"</formula>
    </cfRule>
    <cfRule type="cellIs" dxfId="141" priority="7" operator="equal">
      <formula>"SB2"</formula>
    </cfRule>
    <cfRule type="cellIs" dxfId="142" priority="8" operator="equal">
      <formula>"AE"</formula>
    </cfRule>
    <cfRule type="cellIs" dxfId="136" priority="9" operator="equal">
      <formula>"DB"</formula>
    </cfRule>
    <cfRule type="containsText" dxfId="143" priority="10" operator="between" text="$AM">
      <formula>NOT(ISERROR(SEARCH("$AM",N30)))</formula>
    </cfRule>
    <cfRule type="containsText" dxfId="144" priority="11" operator="between" text="$PM">
      <formula>NOT(ISERROR(SEARCH("$PM",N30)))</formula>
    </cfRule>
    <cfRule type="containsText" dxfId="145" priority="12" operator="between" text="$L">
      <formula>NOT(ISERROR(SEARCH("$L",N30)))</formula>
    </cfRule>
    <cfRule type="containsText" dxfId="146" priority="13" operator="between" text="$BTP">
      <formula>NOT(ISERROR(SEARCH("$BTP",N30)))</formula>
    </cfRule>
    <cfRule type="containsText" dxfId="147" priority="14" operator="between" text="$M">
      <formula>NOT(ISERROR(SEARCH("$M",N30)))</formula>
    </cfRule>
    <cfRule type="containsText" dxfId="148" priority="15" operator="between" text="$N">
      <formula>NOT(ISERROR(SEARCH("$N",N30)))</formula>
    </cfRule>
    <cfRule type="containsText" dxfId="149" priority="16" operator="between" text="$FC">
      <formula>NOT(ISERROR(SEARCH("$FC",N30)))</formula>
    </cfRule>
    <cfRule type="containsText" dxfId="150" priority="17" operator="between" text="OAL">
      <formula>NOT(ISERROR(SEARCH("OAL",N30)))</formula>
    </cfRule>
    <cfRule type="containsText" dxfId="151" priority="18" operator="between" text="S+">
      <formula>NOT(ISERROR(SEARCH("S+",N30)))</formula>
    </cfRule>
    <cfRule type="containsText" dxfId="152" priority="19" operator="between" text="EX-D">
      <formula>NOT(ISERROR(SEARCH("EX-D",N30)))</formula>
    </cfRule>
    <cfRule type="cellIs" dxfId="136" priority="20" operator="equal">
      <formula>"B"</formula>
    </cfRule>
    <cfRule type="cellIs" dxfId="136" priority="21" operator="equal">
      <formula>"AL"</formula>
    </cfRule>
    <cfRule type="cellIs" dxfId="137" priority="22" operator="equal">
      <formula>"DM"</formula>
    </cfRule>
    <cfRule type="cellIs" dxfId="138" priority="23" operator="equal">
      <formula>"CS1"</formula>
    </cfRule>
    <cfRule type="cellIs" dxfId="139" priority="24" operator="equal">
      <formula>"CS2"</formula>
    </cfRule>
    <cfRule type="cellIs" dxfId="140" priority="25" operator="equal">
      <formula>"SB1"</formula>
    </cfRule>
    <cfRule type="cellIs" dxfId="141" priority="26" operator="equal">
      <formula>"SB2"</formula>
    </cfRule>
    <cfRule type="cellIs" dxfId="142" priority="27" operator="equal">
      <formula>"AE"</formula>
    </cfRule>
    <cfRule type="cellIs" dxfId="136" priority="28" operator="equal">
      <formula>"DB"</formula>
    </cfRule>
    <cfRule type="containsText" dxfId="143" priority="29" operator="between" text="$AM">
      <formula>NOT(ISERROR(SEARCH("$AM",N30)))</formula>
    </cfRule>
    <cfRule type="containsText" dxfId="144" priority="30" operator="between" text="$PM">
      <formula>NOT(ISERROR(SEARCH("$PM",N30)))</formula>
    </cfRule>
    <cfRule type="containsText" dxfId="145" priority="31" operator="between" text="$L">
      <formula>NOT(ISERROR(SEARCH("$L",N30)))</formula>
    </cfRule>
    <cfRule type="containsText" dxfId="146" priority="32" operator="between" text="$BTP">
      <formula>NOT(ISERROR(SEARCH("$BTP",N30)))</formula>
    </cfRule>
    <cfRule type="containsText" dxfId="147" priority="33" operator="between" text="$M">
      <formula>NOT(ISERROR(SEARCH("$M",N30)))</formula>
    </cfRule>
    <cfRule type="containsText" dxfId="148" priority="34" operator="between" text="$N">
      <formula>NOT(ISERROR(SEARCH("$N",N30)))</formula>
    </cfRule>
    <cfRule type="containsText" dxfId="149" priority="35" operator="between" text="$FC">
      <formula>NOT(ISERROR(SEARCH("$FC",N30)))</formula>
    </cfRule>
    <cfRule type="containsText" dxfId="150" priority="36" operator="between" text="OAL">
      <formula>NOT(ISERROR(SEARCH("OAL",N30)))</formula>
    </cfRule>
    <cfRule type="containsText" dxfId="151" priority="37" operator="between" text="S+">
      <formula>NOT(ISERROR(SEARCH("S+",N30)))</formula>
    </cfRule>
    <cfRule type="containsText" dxfId="152" priority="38" operator="between" text="EX-D">
      <formula>NOT(ISERROR(SEARCH("EX-D",N30)))</formula>
    </cfRule>
    <cfRule type="expression" dxfId="135" priority="39">
      <formula>WEEKDAY(#REF!,2)&gt;5</formula>
    </cfRule>
  </conditionalFormatting>
  <conditionalFormatting sqref="T2:X37 Z2:Z37 C3:M37 N3:N29 O3:S37 Y3:Y37 AA3:AG37 AO10 N31:N37">
    <cfRule type="expression" dxfId="135" priority="79">
      <formula>WEEKDAY(T$3,2)&gt;5</formula>
    </cfRule>
  </conditionalFormatting>
  <conditionalFormatting sqref="J4:J44 AA4:AA44 C5:C44 E5:E13 F5:I44 K5:M44 N5:N29 O5:Z44 AB5:AG44 D6:D44 AO10 E15:E44 N31:N44">
    <cfRule type="cellIs" dxfId="136" priority="64" operator="equal">
      <formula>"B"</formula>
    </cfRule>
    <cfRule type="cellIs" dxfId="136" priority="65" operator="equal">
      <formula>"AL"</formula>
    </cfRule>
    <cfRule type="cellIs" dxfId="137" priority="66" operator="equal">
      <formula>"DM"</formula>
    </cfRule>
    <cfRule type="cellIs" dxfId="138" priority="67" operator="equal">
      <formula>"CS1"</formula>
    </cfRule>
    <cfRule type="cellIs" dxfId="139" priority="68" operator="equal">
      <formula>"CS2"</formula>
    </cfRule>
    <cfRule type="cellIs" dxfId="140" priority="69" operator="equal">
      <formula>"SB1"</formula>
    </cfRule>
    <cfRule type="cellIs" dxfId="141" priority="70" operator="equal">
      <formula>"SB2"</formula>
    </cfRule>
    <cfRule type="cellIs" dxfId="142" priority="71" operator="equal">
      <formula>"AE"</formula>
    </cfRule>
  </conditionalFormatting>
  <conditionalFormatting sqref="J4:J37 AA4:AA37 C5:C37 E5:E13 F5:I37 K5:M37 N5:N29 O5:Z37 AB5:AG37 D6:D37 AO10 E15:E37 N31:N37">
    <cfRule type="cellIs" dxfId="136" priority="73" operator="equal">
      <formula>"DB"</formula>
    </cfRule>
    <cfRule type="containsText" dxfId="143" priority="74" operator="between" text="$AM">
      <formula>NOT(ISERROR(SEARCH("$AM",C4)))</formula>
    </cfRule>
    <cfRule type="containsText" dxfId="144" priority="75" operator="between" text="$PM">
      <formula>NOT(ISERROR(SEARCH("$PM",C4)))</formula>
    </cfRule>
    <cfRule type="containsText" dxfId="145" priority="76" operator="between" text="$L">
      <formula>NOT(ISERROR(SEARCH("$L",C4)))</formula>
    </cfRule>
    <cfRule type="containsText" dxfId="146" priority="77" operator="between" text="$BTP">
      <formula>NOT(ISERROR(SEARCH("$BTP",C4)))</formula>
    </cfRule>
    <cfRule type="containsText" dxfId="147" priority="78" operator="between" text="$M">
      <formula>NOT(ISERROR(SEARCH("$M",C4)))</formula>
    </cfRule>
    <cfRule type="containsText" dxfId="148" priority="80" operator="between" text="$N">
      <formula>NOT(ISERROR(SEARCH("$N",C4)))</formula>
    </cfRule>
    <cfRule type="containsText" dxfId="149" priority="81" operator="between" text="$FC">
      <formula>NOT(ISERROR(SEARCH("$FC",C4)))</formula>
    </cfRule>
    <cfRule type="containsText" dxfId="150" priority="82" operator="between" text="OAL">
      <formula>NOT(ISERROR(SEARCH("OAL",C4)))</formula>
    </cfRule>
    <cfRule type="containsText" dxfId="151" priority="83" operator="between" text="S+">
      <formula>NOT(ISERROR(SEARCH("S+",C4)))</formula>
    </cfRule>
    <cfRule type="containsText" dxfId="152" priority="84" operator="between" text="EX-D">
      <formula>NOT(ISERROR(SEARCH("EX-D",C4)))</formula>
    </cfRule>
  </conditionalFormatting>
  <conditionalFormatting sqref="J4:J8 C5:C12 E5:E6 F5:F7 G5:I27 K5:L6 M5:M12 O5:O18 P5:P13 Q5:Q12 R5:R10 S5:S17 T5:T11 U5:U22 V5:V17 W5:W23 X5:Y11 Z5 AA5:AA27 AB5:AB9 AC5:AC11 AD5:AD28 AE5:AE6 AF5:AF18 AG5:AG29 D6:D16 N6:N29 Z7:Z13 E8:E12 K8:K25 L8 AE8:AE18 F9:F16 J10:J14 L10:L16 AO10 AB11:AB20 R13 T13:T16 X13:Y23 AC13:AC18 C14:C18 M14:M18 Q14:Q16 E15:E22 P15:P25 Z15:Z24 R16 J17:J23 D18:D23 F18:F29 L18:L29 Q18:Q27 R18 S19:S27 T19:T21 V19:V27 C20:C25 M20 O20:O28 R20 AC20:AC28 AE20 AF20:AF28 M22:M27 R22:R23 AB22:AB29 AE22:AE28 T23:T27 E24:E26 U24:U25 D25:D28 J25 Y25:Y26 W26:W27 X26:X29 C27 J27:K27 P27 R27:R29 U27:U29 Z27:Z29 Y28:Y29 K29 M29 S29:S36 AA29">
    <cfRule type="containsText" dxfId="153" priority="85" operator="between" text="VACC">
      <formula>NOT(ISERROR(SEARCH("VACC",C4)))</formula>
    </cfRule>
  </conditionalFormatting>
  <conditionalFormatting sqref="C5:AG29 AO10">
    <cfRule type="cellIs" dxfId="136" priority="43" operator="equal">
      <formula>"B"</formula>
    </cfRule>
    <cfRule type="cellIs" dxfId="136" priority="44" operator="equal">
      <formula>"AL"</formula>
    </cfRule>
    <cfRule type="cellIs" dxfId="137" priority="45" operator="equal">
      <formula>"DM"</formula>
    </cfRule>
    <cfRule type="cellIs" dxfId="138" priority="46" operator="equal">
      <formula>"CS1"</formula>
    </cfRule>
    <cfRule type="cellIs" dxfId="139" priority="47" operator="equal">
      <formula>"CS2"</formula>
    </cfRule>
    <cfRule type="cellIs" dxfId="140" priority="48" operator="equal">
      <formula>"SB1"</formula>
    </cfRule>
    <cfRule type="cellIs" dxfId="141" priority="49" operator="equal">
      <formula>"SB2"</formula>
    </cfRule>
    <cfRule type="cellIs" dxfId="142" priority="50" operator="equal">
      <formula>"AE"</formula>
    </cfRule>
    <cfRule type="cellIs" dxfId="136" priority="52" operator="equal">
      <formula>"DB"</formula>
    </cfRule>
    <cfRule type="containsText" dxfId="143" priority="53" operator="between" text="$AM">
      <formula>NOT(ISERROR(SEARCH("$AM",C5)))</formula>
    </cfRule>
    <cfRule type="containsText" dxfId="144" priority="54" operator="between" text="$PM">
      <formula>NOT(ISERROR(SEARCH("$PM",C5)))</formula>
    </cfRule>
    <cfRule type="containsText" dxfId="145" priority="55" operator="between" text="$L">
      <formula>NOT(ISERROR(SEARCH("$L",C5)))</formula>
    </cfRule>
    <cfRule type="containsText" dxfId="146" priority="56" operator="between" text="$BTP">
      <formula>NOT(ISERROR(SEARCH("$BTP",C5)))</formula>
    </cfRule>
    <cfRule type="containsText" dxfId="147" priority="57" operator="between" text="$M">
      <formula>NOT(ISERROR(SEARCH("$M",C5)))</formula>
    </cfRule>
    <cfRule type="containsText" dxfId="148" priority="58" operator="between" text="$N">
      <formula>NOT(ISERROR(SEARCH("$N",C5)))</formula>
    </cfRule>
    <cfRule type="containsText" dxfId="149" priority="59" operator="between" text="$FC">
      <formula>NOT(ISERROR(SEARCH("$FC",C5)))</formula>
    </cfRule>
    <cfRule type="containsText" dxfId="150" priority="60" operator="between" text="OAL">
      <formula>NOT(ISERROR(SEARCH("OAL",C5)))</formula>
    </cfRule>
    <cfRule type="containsText" dxfId="151" priority="61" operator="between" text="S+">
      <formula>NOT(ISERROR(SEARCH("S+",C5)))</formula>
    </cfRule>
    <cfRule type="containsText" dxfId="152" priority="62" operator="between" text="EX-D">
      <formula>NOT(ISERROR(SEARCH("EX-D",C5)))</formula>
    </cfRule>
  </conditionalFormatting>
  <conditionalFormatting sqref="C5:C12 D5:D16 E5:E12 F5:F7 G5:H27 I5:K29 L5:L8 M5:M12 N5:N29 O5:O28 P5:P13 Q5:Q12 R5:R18 S5:S27 T5:T11 U5:U22 V5:W27 X5:Y29 Z5 AA5:AA27 AB5:AB9 AC5:AC11 AD5:AE29 AF5:AF28 AG5:AG29 Z7:Z29 F9:F29 L10:L29 AO10 AB11:AB29 T13:T28 AC13:AC29 C14:C18 M14:M18 Q14:Q27 E15:E27 P15:P27 D18:D23 C20:C25 M20:M27 R20 R22:R29 U24:U29 D25:D28 C27 E29 G29:H29 M29 P29:Q29 S29 V29:W29 AA29">
    <cfRule type="containsText" dxfId="153" priority="51" operator="between" text="VACC">
      <formula>NOT(ISERROR(SEARCH("VACC",C5)))</formula>
    </cfRule>
  </conditionalFormatting>
  <conditionalFormatting sqref="C5:C8 E5:E7 G5 H5:H14 I5:I17 J5:J8 K5:K18 L5:L8 M5:M7 N5:N8 O5:O25 P5:P9 Q5:Q7 T5:T9 U5:U15 V5:V18 W5:W10 X5:X9 Y5:Y26 Z5 AA5:AA17 AC5:AF5 AG5:AG6 D6 R6:R9 S6:S17 AB6:AB9 G7:G8 Z7:Z13 AC7:AC9 AD7:AE29 AF7:AF9 D8:D9 AG8:AG14 F9 Q9 E10:E11 G10:G15 J10:J14 L10:L14 N10 C11:C18 M11 P11:P13 R11:R17 T11 X11 AB11:AB15 AC11 AF11:AF12 F12:F15 N12:N16 Q12 W13:X17 AC13:AC15 D14 M14:M15 Q14:Q23 T14:T15 AF14:AF18 E15 Z15:Z16 D16 L16:L24 P16:P23 AG16 F17:F19 J17:J29 M17:M18 T17 U17:U22 AB17:AB27 AC17:AC29 E18:E20 G18:G27 N18:N29 Z18 AG18:AG22 D19:D20 H19:H27 I19:I29 S19:S21 T19:T27 W19:W20 X19:X21 AA19:AA22 C20:C25 K20:K29 M20:M27 R20 V20:V22 Z20 AF21:AF28 D22:D23 E22:E27 F22:F29 W22 Z22:Z29 R23:R29 S23:S26 U24:U29 V24:V27 W24 X24:X29 AA24:AA27 AG24:AG29 D25:D26 P25:Q27 L26 W26 C27 D28 O28 Y28:Y29 C29 E29 G29:H29 M29 P29:Q29 S29 V29:W29 AA29:AB29">
    <cfRule type="expression" dxfId="135" priority="63">
      <formula>WEEKDAY(#REF!,2)&gt;5</formula>
    </cfRule>
  </conditionalFormatting>
  <conditionalFormatting sqref="BO5:BP37">
    <cfRule type="cellIs" dxfId="154" priority="72" operator="lessThan">
      <formula>1</formula>
    </cfRule>
  </conditionalFormatting>
  <conditionalFormatting sqref="K6 J7 C17 C24:C25 E24:E25 F24:G24 I25 C27 H27">
    <cfRule type="expression" dxfId="135" priority="42">
      <formula>WEEKDAY(M$3,2)&gt;5</formula>
    </cfRule>
  </conditionalFormatting>
  <conditionalFormatting sqref="H7 D8 F9 T11 F13 D14 T14:T15 D19 G19:H19 G21:G22 D22:F22 O23:Q23 T23 E24 H24 F25 E26 G26:H27 F27 I27:J27 T27:U27 X27 AD28:AE28 G29">
    <cfRule type="expression" dxfId="135" priority="41">
      <formula>WEEKDAY(I$3,2)&gt;5</formula>
    </cfRule>
  </conditionalFormatting>
  <conditionalFormatting sqref="T11 T14:T15 D16 C17 D19 H19 D22:G22 O23:Q23 T23 E24:F24 H24 D25 E26 G26:G27 C27 F27 H27:J27 T27:U27 X27 AD28:AE28">
    <cfRule type="expression" dxfId="135" priority="40">
      <formula>WEEKDAY(V$3,2)&gt;5</formula>
    </cfRule>
  </conditionalFormatting>
  <dataValidations count="2">
    <dataValidation type="list" allowBlank="1" sqref="C5:J5 M5 O5:Q5 T5 V5:AG5 C6 E6:Q6 S6 X6:Y6 AA6 AC6:AD6 AF6:AG6 C7:D7 F7:K7 M7:AA7 AC7:AG7 D8:E8 G8 I8:M8 O8:AG8 D9:AG9 C10 E10:T10 V10:AA10 AC10:AG10 AO10 C11:M11 O11:Q11 S11:W11 Z11:AB11 AD11:AG11 E12:K12 M12:Q12 S12 U12:V12 Y12:AG12 E13:Q13 S13:X13 AC13:AG13 C14:I14 K14:O14 Q14 T14:X14 AC14:AF14 M15:Q15 S15:AG15 N16:S16 U16 X16 Z16:AC16 C17 E17:F17 H17:U17 W17 AA17:AB17 C18:Q18 U18:V18 C19:H19 J19:R19 T19:U19 X19 C20:E20 G20:Z20 AB20:AG20 C21:Q21 S21:T21 V21 X21:Y21 C22:W22 Y22 C23:L23 N23:R23 T23:U23 W23:Z23 AB23:AG23 C24:P24 R24 T24:W24 Y24:AD24 AF24 C25:R25 T25:V25 AA25:AB25 AD25:AG25 C26:J26 L26:N26 P26:AA26 AC26:AG26 C27:D27 F27:J27 L27 N27:R27 T27:X27 Z27 AB27 AD27:AG27 M28:O28 Q28:S28 V28:AG28 M29:Y29 AA29:AG29 C34:M34 O34:W34 Y34:Z34 AB34:AG34 Z35:AE35 AG35 Y36:AG36 C37:AG37 C12:C13 Y17:Y18 C28:K29 C30:W33 C35:W36 Y30:AG33 Z13:AA14 AA18:AG19 AA21:AG22 AE16:AG17 C15:K16" showDropDown="1">
      <formula1>'Setting key Duty'!$B$7:$B$56</formula1>
    </dataValidation>
    <dataValidation type="list" allowBlank="1" sqref="C38:AG44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4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 t="s">
        <v>1393</v>
      </c>
      <c r="D2" s="131" t="s">
        <v>1394</v>
      </c>
      <c r="E2" s="131" t="s">
        <v>1395</v>
      </c>
      <c r="F2" s="131" t="s">
        <v>705</v>
      </c>
      <c r="G2" s="209"/>
      <c r="I2" s="131" t="s">
        <v>1281</v>
      </c>
      <c r="J2" s="131" t="s">
        <v>1396</v>
      </c>
      <c r="L2" s="131" t="s">
        <v>661</v>
      </c>
      <c r="M2" s="131" t="s">
        <v>659</v>
      </c>
      <c r="O2" s="131"/>
      <c r="P2" s="131" t="s">
        <v>548</v>
      </c>
      <c r="Q2" s="131" t="s">
        <v>724</v>
      </c>
      <c r="R2" s="131" t="s">
        <v>723</v>
      </c>
      <c r="S2" s="131" t="s">
        <v>725</v>
      </c>
      <c r="T2" s="131"/>
      <c r="U2" s="131"/>
      <c r="V2" s="131"/>
      <c r="W2" s="131"/>
      <c r="X2" s="131"/>
      <c r="Y2" s="131"/>
      <c r="Z2" s="131"/>
      <c r="AA2" s="132"/>
      <c r="AB2" s="131"/>
      <c r="AC2" s="131"/>
      <c r="AD2" s="131"/>
      <c r="AE2" s="131"/>
      <c r="AF2" s="131"/>
      <c r="AG2" s="131" t="s">
        <v>1397</v>
      </c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45566</v>
      </c>
      <c r="D3" s="140">
        <f>C3+1</f>
        <v>45567</v>
      </c>
      <c r="E3" s="140">
        <f>D3+1</f>
        <v>45568</v>
      </c>
      <c r="F3" s="140">
        <f>E3+1</f>
        <v>45569</v>
      </c>
      <c r="G3" s="140">
        <f>F3+1</f>
        <v>45570</v>
      </c>
      <c r="H3" s="140">
        <f>G3+1</f>
        <v>45571</v>
      </c>
      <c r="I3" s="140">
        <f>H3+1</f>
        <v>45572</v>
      </c>
      <c r="J3" s="140">
        <f>I3+1</f>
        <v>45573</v>
      </c>
      <c r="K3" s="140">
        <f>J3+1</f>
        <v>45574</v>
      </c>
      <c r="L3" s="140">
        <f>K3+1</f>
        <v>45575</v>
      </c>
      <c r="M3" s="140">
        <f>L3+1</f>
        <v>45576</v>
      </c>
      <c r="N3" s="140">
        <f>M3+1</f>
        <v>45577</v>
      </c>
      <c r="O3" s="140">
        <f>N3+1</f>
        <v>45578</v>
      </c>
      <c r="P3" s="140">
        <f>O3+1</f>
        <v>45579</v>
      </c>
      <c r="Q3" s="140">
        <f>P3+1</f>
        <v>45580</v>
      </c>
      <c r="R3" s="140">
        <f>Q3+1</f>
        <v>45581</v>
      </c>
      <c r="S3" s="140">
        <f>R3+1</f>
        <v>45582</v>
      </c>
      <c r="T3" s="140">
        <f>S3+1</f>
        <v>45583</v>
      </c>
      <c r="U3" s="140">
        <f>T3+1</f>
        <v>45584</v>
      </c>
      <c r="V3" s="140">
        <f>U3+1</f>
        <v>45585</v>
      </c>
      <c r="W3" s="140">
        <f>V3+1</f>
        <v>45586</v>
      </c>
      <c r="X3" s="140">
        <f>W3+1</f>
        <v>45587</v>
      </c>
      <c r="Y3" s="140">
        <f>X3+1</f>
        <v>45588</v>
      </c>
      <c r="Z3" s="140">
        <f>Y3+1</f>
        <v>45589</v>
      </c>
      <c r="AA3" s="140">
        <f>Z3+1</f>
        <v>45590</v>
      </c>
      <c r="AB3" s="140">
        <f>AA3+1</f>
        <v>45591</v>
      </c>
      <c r="AC3" s="140">
        <f>AB3+1</f>
        <v>45592</v>
      </c>
      <c r="AD3" s="140">
        <f>AC3+1</f>
        <v>45593</v>
      </c>
      <c r="AE3" s="140">
        <f>AD3+1</f>
        <v>45594</v>
      </c>
      <c r="AF3" s="140">
        <f>AE3+1</f>
        <v>45595</v>
      </c>
      <c r="AG3" s="140">
        <f>AF3+1</f>
        <v>45596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Tue</v>
      </c>
      <c r="D4" s="147" t="str">
        <f>TEXT(D3,"ddd")</f>
        <v>Wed</v>
      </c>
      <c r="E4" s="147" t="str">
        <f>TEXT(E3,"ddd")</f>
        <v>Thu</v>
      </c>
      <c r="F4" s="147" t="str">
        <f>TEXT(F3,"ddd")</f>
        <v>Fri</v>
      </c>
      <c r="G4" s="147" t="str">
        <f>TEXT(G3,"ddd")</f>
        <v>Sat</v>
      </c>
      <c r="H4" s="147" t="str">
        <f>TEXT(H3,"ddd")</f>
        <v>Sun</v>
      </c>
      <c r="I4" s="147" t="str">
        <f>TEXT(I3,"ddd")</f>
        <v>Mon</v>
      </c>
      <c r="J4" s="147" t="str">
        <f>TEXT(J3,"ddd")</f>
        <v>Tue</v>
      </c>
      <c r="K4" s="147" t="str">
        <f>TEXT(K3,"ddd")</f>
        <v>Wed</v>
      </c>
      <c r="L4" s="147" t="str">
        <f>TEXT(L3,"ddd")</f>
        <v>Thu</v>
      </c>
      <c r="M4" s="147" t="str">
        <f>TEXT(M3,"ddd")</f>
        <v>Fri</v>
      </c>
      <c r="N4" s="147" t="str">
        <f>TEXT(N3,"ddd")</f>
        <v>Sat</v>
      </c>
      <c r="O4" s="147" t="str">
        <f>TEXT(O3,"ddd")</f>
        <v>Sun</v>
      </c>
      <c r="P4" s="147" t="str">
        <f>TEXT(P3,"ddd")</f>
        <v>Mon</v>
      </c>
      <c r="Q4" s="147" t="str">
        <f>TEXT(Q3,"ddd")</f>
        <v>Tue</v>
      </c>
      <c r="R4" s="147" t="str">
        <f>TEXT(R3,"ddd")</f>
        <v>Wed</v>
      </c>
      <c r="S4" s="147" t="str">
        <f>TEXT(S3,"ddd")</f>
        <v>Thu</v>
      </c>
      <c r="T4" s="147" t="str">
        <f>TEXT(T3,"ddd")</f>
        <v>Fri</v>
      </c>
      <c r="U4" s="147" t="str">
        <f>TEXT(U3,"ddd")</f>
        <v>Sat</v>
      </c>
      <c r="V4" s="147" t="str">
        <f>TEXT(V3,"ddd")</f>
        <v>Sun</v>
      </c>
      <c r="W4" s="147" t="str">
        <f>TEXT(W3,"ddd")</f>
        <v>Mon</v>
      </c>
      <c r="X4" s="147" t="str">
        <f>TEXT(X3,"ddd")</f>
        <v>Tue</v>
      </c>
      <c r="Y4" s="147" t="str">
        <f>TEXT(Y3,"ddd")</f>
        <v>Wed</v>
      </c>
      <c r="Z4" s="147" t="str">
        <f>TEXT(Z3,"ddd")</f>
        <v>Thu</v>
      </c>
      <c r="AA4" s="147" t="str">
        <f>TEXT(AA3,"ddd")</f>
        <v>Fri</v>
      </c>
      <c r="AB4" s="147" t="str">
        <f>TEXT(AB3,"ddd")</f>
        <v>Sat</v>
      </c>
      <c r="AC4" s="147" t="str">
        <f>TEXT(AC3,"ddd")</f>
        <v>Sun</v>
      </c>
      <c r="AD4" s="147" t="str">
        <f>TEXT(AD3,"ddd")</f>
        <v>Mon</v>
      </c>
      <c r="AE4" s="147" t="str">
        <f>TEXT(AE3,"ddd")</f>
        <v>Tue</v>
      </c>
      <c r="AF4" s="147" t="str">
        <f>TEXT(AF3,"ddd")</f>
        <v>Wed</v>
      </c>
      <c r="AG4" s="147" t="str">
        <f>TEXT(AG3,"ddd")</f>
        <v>Thu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 t="s">
        <v>1027</v>
      </c>
      <c r="B5" s="582" t="s">
        <v>1190</v>
      </c>
      <c r="C5" s="154"/>
      <c r="D5" s="155"/>
      <c r="F5" s="155" t="s">
        <v>44</v>
      </c>
      <c r="G5" s="155"/>
      <c r="H5" s="155"/>
      <c r="I5" s="155" t="s">
        <v>44</v>
      </c>
      <c r="K5" s="155" t="s">
        <v>48</v>
      </c>
      <c r="M5" s="164"/>
      <c r="N5" s="164" t="s">
        <v>50</v>
      </c>
      <c r="O5" s="155"/>
      <c r="Q5" s="155"/>
      <c r="R5" s="155"/>
      <c r="S5" s="155" t="s">
        <v>44</v>
      </c>
      <c r="T5" s="155"/>
      <c r="U5" s="155"/>
      <c r="V5" s="155"/>
      <c r="W5" s="155" t="s">
        <v>50</v>
      </c>
      <c r="Y5" s="154"/>
      <c r="AA5" s="20"/>
      <c r="AB5" s="154" t="s">
        <v>48</v>
      </c>
      <c r="AC5" s="155"/>
      <c r="AF5" s="155" t="s">
        <v>50</v>
      </c>
      <c r="AG5" s="155"/>
      <c r="AH5" s="157">
        <f>COUNTIF($C5:$AE5,AH$4)</f>
        <v>2</v>
      </c>
      <c r="AI5" s="158">
        <f>COUNTIF($C5:$AE5,AI$4)</f>
        <v>3</v>
      </c>
      <c r="AJ5" s="157">
        <f>COUNTIF($C5:$AE5,AJ$4)</f>
        <v>0</v>
      </c>
      <c r="AK5" s="159">
        <f>COUNTIF($C5:$AE5,AK$4)</f>
        <v>2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7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16" t="s">
        <v>1192</v>
      </c>
      <c r="C6" s="164" t="s">
        <v>47</v>
      </c>
      <c r="D6" s="164" t="s">
        <v>47</v>
      </c>
      <c r="E6" s="164" t="s">
        <v>47</v>
      </c>
      <c r="F6" s="164" t="s">
        <v>47</v>
      </c>
      <c r="G6" s="155"/>
      <c r="H6" s="155"/>
      <c r="I6" s="155"/>
      <c r="J6" s="155" t="s">
        <v>59</v>
      </c>
      <c r="K6" s="210" t="s">
        <v>59</v>
      </c>
      <c r="L6" s="155" t="s">
        <v>59</v>
      </c>
      <c r="M6" s="155"/>
      <c r="N6" s="155"/>
      <c r="O6" s="166"/>
      <c r="P6" s="155" t="s">
        <v>59</v>
      </c>
      <c r="Q6" s="155" t="s">
        <v>59</v>
      </c>
      <c r="R6" s="155" t="s">
        <v>1361</v>
      </c>
      <c r="S6" s="155" t="s">
        <v>1361</v>
      </c>
      <c r="T6" s="155" t="s">
        <v>1398</v>
      </c>
      <c r="U6" s="155"/>
      <c r="V6" s="155"/>
      <c r="W6" s="155" t="s">
        <v>1361</v>
      </c>
      <c r="X6" s="155" t="s">
        <v>1361</v>
      </c>
      <c r="Y6" s="155" t="s">
        <v>1361</v>
      </c>
      <c r="Z6" s="155" t="s">
        <v>1361</v>
      </c>
      <c r="AA6" s="155" t="s">
        <v>1361</v>
      </c>
      <c r="AB6" s="155" t="s">
        <v>1361</v>
      </c>
      <c r="AC6" s="155" t="s">
        <v>1361</v>
      </c>
      <c r="AD6" s="155" t="s">
        <v>1361</v>
      </c>
      <c r="AE6" s="155" t="s">
        <v>1361</v>
      </c>
      <c r="AF6" s="155" t="s">
        <v>1361</v>
      </c>
      <c r="AG6" s="155" t="s">
        <v>1361</v>
      </c>
      <c r="AH6" s="157">
        <f>COUNTIF($C6:$AD6,AH$4)</f>
        <v>0</v>
      </c>
      <c r="AI6" s="158">
        <f>COUNTIF($C6:$AD6,AI$4)</f>
        <v>0</v>
      </c>
      <c r="AJ6" s="157">
        <f>COUNTIF($C6:$AD6,AJ$4)</f>
        <v>0</v>
      </c>
      <c r="AK6" s="159">
        <f>COUNTIF($C6:$AD6,AK$4)</f>
        <v>0</v>
      </c>
      <c r="AL6" s="159">
        <f>COUNTIF($C6:$AD6,AL$4)</f>
        <v>0</v>
      </c>
      <c r="AM6" s="159">
        <f>COUNTIF($C6:$AD6,AM$4)</f>
        <v>0</v>
      </c>
      <c r="AN6" s="159">
        <f>COUNTIF($C6:$AD6,AN$4)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0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COUNTIF(C6:AD6,"*BRT*")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COUNTIF($C6:$AD6,BM$4)</f>
        <v>0</v>
      </c>
      <c r="BN6" s="159">
        <f>COUNTIF($C6:$AD6,BN$4)</f>
        <v>0</v>
      </c>
      <c r="BO6" s="159">
        <f>COUNTIF($C6:$AD6,BO$4)</f>
        <v>4</v>
      </c>
      <c r="BP6" s="160"/>
    </row>
    <row r="7" ht="36" customHeight="1" spans="1:68">
      <c r="A7" s="19"/>
      <c r="B7" s="225" t="s">
        <v>1358</v>
      </c>
      <c r="C7" s="155"/>
      <c r="D7" s="20"/>
      <c r="E7" s="155" t="s">
        <v>45</v>
      </c>
      <c r="F7" s="20"/>
      <c r="H7" s="155" t="s">
        <v>50</v>
      </c>
      <c r="J7" s="155" t="s">
        <v>44</v>
      </c>
      <c r="K7" s="210"/>
      <c r="L7" s="155" t="s">
        <v>50</v>
      </c>
      <c r="M7" s="20"/>
      <c r="N7" s="155"/>
      <c r="O7" s="166"/>
      <c r="P7" s="155" t="s">
        <v>48</v>
      </c>
      <c r="Q7" s="20"/>
      <c r="S7" s="155" t="s">
        <v>45</v>
      </c>
      <c r="T7" s="155"/>
      <c r="U7" s="155"/>
      <c r="V7" s="155"/>
      <c r="W7" s="155"/>
      <c r="Z7" s="154" t="s">
        <v>45</v>
      </c>
      <c r="AB7" s="154" t="s">
        <v>44</v>
      </c>
      <c r="AC7" s="155"/>
      <c r="AD7" s="155"/>
      <c r="AE7" s="155"/>
      <c r="AG7" s="155" t="s">
        <v>45</v>
      </c>
      <c r="AH7" s="157">
        <f>COUNTIF($C7:$AE7,AH$4)</f>
        <v>1</v>
      </c>
      <c r="AI7" s="158">
        <f>COUNTIF($C7:$AE7,AI$4)</f>
        <v>2</v>
      </c>
      <c r="AJ7" s="157">
        <f>COUNTIF($C7:$AE7,AJ$4)</f>
        <v>3</v>
      </c>
      <c r="AK7" s="159">
        <f>COUNTIF($C7:$AE7,AK$4)</f>
        <v>2</v>
      </c>
      <c r="AL7" s="159">
        <f>COUNTIF($C7:$AE7,AL$4)</f>
        <v>0</v>
      </c>
      <c r="AM7" s="159">
        <f>COUNTIF($C7:$AE7,AM$4)</f>
        <v>0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8</v>
      </c>
      <c r="AV7" s="104" t="e">
        <f>AT7+AX7</f>
        <v>#VALUE!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0</v>
      </c>
      <c r="BJ7" s="159">
        <f>BI7*('Setting key Duty'!$I$12+'Setting key Duty'!$I$8)</f>
        <v>0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3.5" spans="1:68">
      <c r="A8" s="19"/>
      <c r="B8" s="243" t="s">
        <v>668</v>
      </c>
      <c r="C8" s="155" t="s">
        <v>42</v>
      </c>
      <c r="D8" s="171" t="s">
        <v>48</v>
      </c>
      <c r="E8" s="20"/>
      <c r="F8" s="20"/>
      <c r="G8" s="155"/>
      <c r="H8" s="155"/>
      <c r="I8" s="155" t="s">
        <v>42</v>
      </c>
      <c r="J8" s="155"/>
      <c r="K8" s="210" t="s">
        <v>44</v>
      </c>
      <c r="L8" s="20"/>
      <c r="M8" s="155" t="s">
        <v>47</v>
      </c>
      <c r="N8" s="155" t="s">
        <v>212</v>
      </c>
      <c r="O8" s="166" t="s">
        <v>212</v>
      </c>
      <c r="P8" s="155" t="s">
        <v>59</v>
      </c>
      <c r="Q8" s="155" t="s">
        <v>59</v>
      </c>
      <c r="S8" s="155" t="s">
        <v>50</v>
      </c>
      <c r="T8" s="155"/>
      <c r="U8" s="155"/>
      <c r="V8" s="155"/>
      <c r="X8" s="155"/>
      <c r="Y8" s="155"/>
      <c r="Z8" s="155" t="s">
        <v>50</v>
      </c>
      <c r="AA8" s="155"/>
      <c r="AB8" s="155"/>
      <c r="AC8" s="155" t="s">
        <v>48</v>
      </c>
      <c r="AD8" s="155"/>
      <c r="AE8" s="155"/>
      <c r="AF8" s="155" t="s">
        <v>44</v>
      </c>
      <c r="AG8" s="155"/>
      <c r="AH8" s="157">
        <f>COUNTIF($C8:$AE8,AH$4)</f>
        <v>2</v>
      </c>
      <c r="AI8" s="158">
        <f>COUNTIF($C8:$AE8,AI$4)</f>
        <v>1</v>
      </c>
      <c r="AJ8" s="157">
        <f>COUNTIF($C8:$AE8,AJ$4)</f>
        <v>0</v>
      </c>
      <c r="AK8" s="159">
        <f>COUNTIF($C8:$AE8,AK$4)</f>
        <v>2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5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1</v>
      </c>
      <c r="BP8" s="160"/>
    </row>
    <row r="9" ht="12.75" spans="1:68">
      <c r="A9" s="19"/>
      <c r="B9" s="541" t="s">
        <v>1399</v>
      </c>
      <c r="C9" s="20"/>
      <c r="D9" s="20"/>
      <c r="E9" s="155"/>
      <c r="F9" s="155"/>
      <c r="G9" s="166"/>
      <c r="H9" s="155"/>
      <c r="I9" s="20"/>
      <c r="J9" s="20"/>
      <c r="L9" s="155"/>
      <c r="M9" s="20"/>
      <c r="N9" s="20"/>
      <c r="O9" s="166"/>
      <c r="P9" s="155"/>
      <c r="Q9" s="20"/>
      <c r="R9" s="20"/>
      <c r="T9" s="155"/>
      <c r="U9" s="155"/>
      <c r="V9" s="155"/>
      <c r="W9" s="20"/>
      <c r="X9" s="155"/>
      <c r="Z9" s="155"/>
      <c r="AA9" s="155"/>
      <c r="AB9" s="155"/>
      <c r="AC9" s="155"/>
      <c r="AD9" s="155"/>
      <c r="AE9" s="155"/>
      <c r="AF9" s="155"/>
      <c r="AG9" s="155"/>
      <c r="AH9" s="157">
        <f>COUNTIF($C9:$AF9,AH$4)</f>
        <v>0</v>
      </c>
      <c r="AI9" s="158">
        <f>COUNTIF($C9:$AF9,AI$4)</f>
        <v>0</v>
      </c>
      <c r="AJ9" s="157">
        <f>COUNTIF($C9:$AF9,AJ$4)</f>
        <v>0</v>
      </c>
      <c r="AK9" s="159">
        <f>COUNTIF($C9:$AF9,AK$4)</f>
        <v>0</v>
      </c>
      <c r="AL9" s="159">
        <f>COUNTIF($C9:$AF9,AL$4)</f>
        <v>0</v>
      </c>
      <c r="AM9" s="159">
        <f>COUNTIF($C9:$AF9,AM$4)</f>
        <v>0</v>
      </c>
      <c r="AN9" s="159">
        <f>COUNTIF($C9:$AF9,AN$4)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0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COUNTIF(C9:AF9,"*BRT*")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COUNTIF($C9:$AF9,BM$4)</f>
        <v>0</v>
      </c>
      <c r="BN9" s="159">
        <f>COUNTIF($C9:$AF9,BN$4)</f>
        <v>0</v>
      </c>
      <c r="BO9" s="159">
        <f>COUNTIF($C9:$AF9,BO$4)</f>
        <v>0</v>
      </c>
      <c r="BP9" s="160"/>
    </row>
    <row r="10" ht="19.5" customHeight="1" spans="1:68">
      <c r="A10" s="19" t="s">
        <v>897</v>
      </c>
      <c r="B10" s="217" t="s">
        <v>1228</v>
      </c>
      <c r="C10" s="155" t="s">
        <v>1355</v>
      </c>
      <c r="D10" s="155"/>
      <c r="E10" s="185" t="s">
        <v>56</v>
      </c>
      <c r="F10" s="185" t="s">
        <v>56</v>
      </c>
      <c r="G10" s="166"/>
      <c r="H10" s="155"/>
      <c r="I10" s="155"/>
      <c r="J10" s="155" t="s">
        <v>59</v>
      </c>
      <c r="K10" s="210" t="s">
        <v>59</v>
      </c>
      <c r="L10" s="155" t="s">
        <v>59</v>
      </c>
      <c r="M10" s="20"/>
      <c r="N10" s="155"/>
      <c r="O10" s="166"/>
      <c r="P10" s="155" t="s">
        <v>59</v>
      </c>
      <c r="Q10" s="155" t="s">
        <v>59</v>
      </c>
      <c r="R10" s="155"/>
      <c r="S10" s="155"/>
      <c r="T10" s="155" t="s">
        <v>1398</v>
      </c>
      <c r="V10" s="155"/>
      <c r="W10" s="15"/>
      <c r="X10" s="20"/>
      <c r="Y10" s="155" t="s">
        <v>42</v>
      </c>
      <c r="Z10" s="155"/>
      <c r="AB10" s="155"/>
      <c r="AD10" s="155"/>
      <c r="AE10" s="155"/>
      <c r="AF10" s="155"/>
      <c r="AG10" s="155"/>
      <c r="AH10" s="157">
        <f>COUNTIF($C10:$AE10,AH$4)</f>
        <v>0</v>
      </c>
      <c r="AI10" s="158">
        <f>COUNTIF($C10:$AE10,AI$4)</f>
        <v>0</v>
      </c>
      <c r="AJ10" s="157">
        <f>COUNTIF($C10:$AE10,AJ$4)</f>
        <v>0</v>
      </c>
      <c r="AK10" s="159">
        <f>COUNTIF($C10:$AE10,AK$4)</f>
        <v>0</v>
      </c>
      <c r="AL10" s="159">
        <f>COUNTIF($C10:$AE10,AL$4)</f>
        <v>2</v>
      </c>
      <c r="AM10" s="159">
        <f>COUNTIF($C10:$AE10,AM$4)</f>
        <v>0</v>
      </c>
      <c r="AN10" s="159">
        <f>COUNTIF($C10:$AE10,AN$4)</f>
        <v>0</v>
      </c>
      <c r="AO10" s="155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0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243" t="s">
        <v>1362</v>
      </c>
      <c r="C11" s="154"/>
      <c r="D11" s="20"/>
      <c r="E11" s="155" t="s">
        <v>44</v>
      </c>
      <c r="F11" s="20"/>
      <c r="G11" s="166"/>
      <c r="H11" s="155"/>
      <c r="I11" s="155"/>
      <c r="J11" s="155" t="s">
        <v>59</v>
      </c>
      <c r="K11" s="210" t="s">
        <v>59</v>
      </c>
      <c r="L11" s="155" t="s">
        <v>59</v>
      </c>
      <c r="M11" s="155"/>
      <c r="N11" s="155"/>
      <c r="O11" s="166"/>
      <c r="P11" s="155" t="s">
        <v>59</v>
      </c>
      <c r="Q11" s="155" t="s">
        <v>59</v>
      </c>
      <c r="R11" s="155" t="s">
        <v>1361</v>
      </c>
      <c r="S11" s="155" t="s">
        <v>1361</v>
      </c>
      <c r="T11" s="155" t="s">
        <v>1398</v>
      </c>
      <c r="U11" s="155"/>
      <c r="V11" s="155" t="s">
        <v>47</v>
      </c>
      <c r="W11" s="155" t="s">
        <v>47</v>
      </c>
      <c r="X11" s="155"/>
      <c r="Y11" s="155"/>
      <c r="Z11" s="155"/>
      <c r="AA11" s="155" t="s">
        <v>1361</v>
      </c>
      <c r="AB11" s="155" t="s">
        <v>1361</v>
      </c>
      <c r="AC11" s="155" t="s">
        <v>1361</v>
      </c>
      <c r="AD11" s="155" t="s">
        <v>1361</v>
      </c>
      <c r="AE11" s="155" t="s">
        <v>1361</v>
      </c>
      <c r="AF11" s="155" t="s">
        <v>1361</v>
      </c>
      <c r="AG11" s="155" t="s">
        <v>1361</v>
      </c>
      <c r="AH11" s="157">
        <f>COUNTIF($C11:$AA11,AH$4)</f>
        <v>0</v>
      </c>
      <c r="AI11" s="158">
        <f>COUNTIF($C11:$AA11,AI$4)</f>
        <v>1</v>
      </c>
      <c r="AJ11" s="157">
        <f>COUNTIF($C11:$AA11,AJ$4)</f>
        <v>0</v>
      </c>
      <c r="AK11" s="159">
        <f>COUNTIF($C11:$AA11,AK$4)</f>
        <v>0</v>
      </c>
      <c r="AL11" s="159">
        <f>COUNTIF($C11:$AA11,AL$4)</f>
        <v>0</v>
      </c>
      <c r="AM11" s="159">
        <f>COUNTIF($C11:$AA11,AM$4)</f>
        <v>0</v>
      </c>
      <c r="AN11" s="159">
        <f>COUNTIF($C11:$AA11,AN$4)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1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COUNTIF(C11:AA11,"*BRT*")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COUNTIF(AH11,"*$N*")</f>
        <v>0</v>
      </c>
      <c r="BG11" s="159">
        <f>COUNTIF(AH11,"*$PM*")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COUNTIF($C11:$AA11,BM$4)</f>
        <v>0</v>
      </c>
      <c r="BN11" s="159">
        <f>COUNTIF($C11:$AA11,BN$4)</f>
        <v>0</v>
      </c>
      <c r="BO11" s="159">
        <f>COUNTIF($C11:$AA11,BO$4)</f>
        <v>2</v>
      </c>
      <c r="BP11" s="160"/>
    </row>
    <row r="12" ht="19.5" customHeight="1" spans="1:68">
      <c r="A12" s="19"/>
      <c r="B12" s="239" t="s">
        <v>805</v>
      </c>
      <c r="C12" s="155" t="s">
        <v>44</v>
      </c>
      <c r="D12" s="155"/>
      <c r="E12" s="20"/>
      <c r="F12" s="20"/>
      <c r="G12" s="166"/>
      <c r="H12" s="155" t="s">
        <v>45</v>
      </c>
      <c r="I12" s="155"/>
      <c r="J12" s="155" t="s">
        <v>59</v>
      </c>
      <c r="K12" s="210" t="s">
        <v>59</v>
      </c>
      <c r="L12" s="155" t="s">
        <v>59</v>
      </c>
      <c r="M12" s="20"/>
      <c r="N12" s="155"/>
      <c r="P12" s="155" t="s">
        <v>59</v>
      </c>
      <c r="Q12" s="155" t="s">
        <v>59</v>
      </c>
      <c r="R12" s="166" t="s">
        <v>44</v>
      </c>
      <c r="S12" s="155"/>
      <c r="T12" s="155" t="s">
        <v>1398</v>
      </c>
      <c r="V12" s="155"/>
      <c r="W12" s="155" t="s">
        <v>47</v>
      </c>
      <c r="X12" s="154" t="s">
        <v>50</v>
      </c>
      <c r="Z12" s="154" t="s">
        <v>44</v>
      </c>
      <c r="AA12" s="155"/>
      <c r="AB12" s="154" t="s">
        <v>45</v>
      </c>
      <c r="AC12" s="155"/>
      <c r="AD12" s="154" t="s">
        <v>44</v>
      </c>
      <c r="AE12" s="155"/>
      <c r="AF12" s="155"/>
      <c r="AG12" s="155" t="s">
        <v>44</v>
      </c>
      <c r="AH12" s="157"/>
      <c r="AI12" s="158"/>
      <c r="AJ12" s="157"/>
      <c r="AK12" s="159"/>
      <c r="AL12" s="159"/>
      <c r="AM12" s="159"/>
      <c r="AN12" s="159"/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0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COUNTIF(D12:AA12,"*BRT*")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COUNTIF(D12:AH12,"*$FC*")</f>
        <v>0</v>
      </c>
      <c r="BL12" s="159">
        <f>BK12*('Setting key Duty'!$J$11+'Setting key Duty'!$I$8)</f>
        <v>0</v>
      </c>
      <c r="BM12" s="159">
        <f>COUNTIF($D12:$AA12,BM$4)</f>
        <v>0</v>
      </c>
      <c r="BN12" s="159">
        <f>COUNTIF($D12:$AA12,BN$4)</f>
        <v>0</v>
      </c>
      <c r="BO12" s="159">
        <f>COUNTIF($D12:$AA12,BO$4)</f>
        <v>1</v>
      </c>
      <c r="BP12" s="160"/>
    </row>
    <row r="13" ht="19.5" customHeight="1" spans="1:68">
      <c r="A13" s="19"/>
      <c r="B13" s="236" t="s">
        <v>1105</v>
      </c>
      <c r="C13" s="155" t="s">
        <v>1355</v>
      </c>
      <c r="D13" s="155" t="s">
        <v>45</v>
      </c>
      <c r="E13" s="155"/>
      <c r="F13" s="155"/>
      <c r="G13" s="166"/>
      <c r="H13" s="155"/>
      <c r="J13" s="155" t="s">
        <v>50</v>
      </c>
      <c r="K13" s="210"/>
      <c r="L13" s="155" t="s">
        <v>44</v>
      </c>
      <c r="M13" s="20"/>
      <c r="N13" s="155"/>
      <c r="O13" s="166" t="s">
        <v>44</v>
      </c>
      <c r="P13" s="155"/>
      <c r="Q13" s="155"/>
      <c r="R13" s="155" t="s">
        <v>45</v>
      </c>
      <c r="T13" s="20"/>
      <c r="U13" s="155"/>
      <c r="V13" s="155" t="s">
        <v>48</v>
      </c>
      <c r="W13" s="155"/>
      <c r="Z13" s="154"/>
      <c r="AA13" s="155" t="s">
        <v>44</v>
      </c>
      <c r="AB13" s="20"/>
      <c r="AC13" s="155"/>
      <c r="AD13" s="155" t="s">
        <v>48</v>
      </c>
      <c r="AE13" s="155"/>
      <c r="AF13" s="155"/>
      <c r="AG13" s="155"/>
      <c r="AH13" s="157">
        <f>COUNTIF($C13:$Z13,AH$4)</f>
        <v>1</v>
      </c>
      <c r="AI13" s="158">
        <f>COUNTIF($C13:$Z13,AI$4)</f>
        <v>2</v>
      </c>
      <c r="AJ13" s="157">
        <f>COUNTIF($C13:$Z13,AJ$4)</f>
        <v>2</v>
      </c>
      <c r="AK13" s="159">
        <f>COUNTIF($C13:$Z13,AK$4)</f>
        <v>1</v>
      </c>
      <c r="AL13" s="159">
        <f>COUNTIF($C13:$Z13,AL$4)</f>
        <v>0</v>
      </c>
      <c r="AM13" s="159">
        <f>COUNTIF($C13:$Z13,AM$4)</f>
        <v>0</v>
      </c>
      <c r="AN13" s="159">
        <f>COUNTIF($C13:$Z13,AN$4)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6</v>
      </c>
      <c r="AV13" s="104">
        <f>BF13+BG13+BI13+BD13+BB13+AZ13+BK13</f>
        <v>0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COUNTIF(C13:Z13,"*BRT*")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COUNTIF(A13:AH13,"*$N*")</f>
        <v>0</v>
      </c>
      <c r="BG13" s="159">
        <f>COUNTIF(AG13:AH13,"*$PM*")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COUNTIF($C13:$Z13,BM$4)</f>
        <v>0</v>
      </c>
      <c r="BN13" s="159">
        <f>COUNTIF($C13:$Z13,BN$4)</f>
        <v>0</v>
      </c>
      <c r="BO13" s="159">
        <f>COUNTIF($C13:$Z13,BO$4)</f>
        <v>0</v>
      </c>
      <c r="BP13" s="160"/>
    </row>
    <row r="14" ht="24" customHeight="1" spans="1:68">
      <c r="A14" s="19"/>
      <c r="B14" s="217" t="s">
        <v>1106</v>
      </c>
      <c r="C14" s="155" t="s">
        <v>45</v>
      </c>
      <c r="D14" s="154" t="s">
        <v>42</v>
      </c>
      <c r="E14" s="155" t="s">
        <v>48</v>
      </c>
      <c r="F14" s="155"/>
      <c r="G14" s="166" t="s">
        <v>45</v>
      </c>
      <c r="I14" s="155" t="s">
        <v>1119</v>
      </c>
      <c r="J14" s="155" t="s">
        <v>1119</v>
      </c>
      <c r="K14" s="155" t="s">
        <v>1119</v>
      </c>
      <c r="L14" s="171" t="s">
        <v>1119</v>
      </c>
      <c r="M14" s="171" t="s">
        <v>1119</v>
      </c>
      <c r="N14" s="171"/>
      <c r="O14" s="155"/>
      <c r="P14" s="155" t="s">
        <v>1119</v>
      </c>
      <c r="Q14" s="155" t="s">
        <v>1119</v>
      </c>
      <c r="R14" s="155" t="s">
        <v>1119</v>
      </c>
      <c r="S14" s="155" t="s">
        <v>1119</v>
      </c>
      <c r="T14" s="155" t="s">
        <v>1119</v>
      </c>
      <c r="U14" s="155" t="s">
        <v>44</v>
      </c>
      <c r="V14" s="155"/>
      <c r="W14" s="20"/>
      <c r="X14" s="155" t="s">
        <v>48</v>
      </c>
      <c r="Y14" s="20"/>
      <c r="AA14" s="155"/>
      <c r="AB14" s="154" t="s">
        <v>50</v>
      </c>
      <c r="AC14" s="155"/>
      <c r="AD14" s="155" t="s">
        <v>45</v>
      </c>
      <c r="AG14" s="155" t="s">
        <v>48</v>
      </c>
      <c r="AH14" s="157">
        <f>COUNTIF($C14:$AA14,AH$4)</f>
        <v>2</v>
      </c>
      <c r="AI14" s="158">
        <f>COUNTIF($C14:$AA14,AI$4)</f>
        <v>1</v>
      </c>
      <c r="AJ14" s="157">
        <f>COUNTIF($C14:$AA14,AJ$4)</f>
        <v>2</v>
      </c>
      <c r="AK14" s="159">
        <f>COUNTIF($C14:$AA14,AK$4)</f>
        <v>0</v>
      </c>
      <c r="AL14" s="159">
        <f>COUNTIF($C14:$AA14,AL$4)</f>
        <v>0</v>
      </c>
      <c r="AM14" s="159">
        <f>COUNTIF($C14:$AA14,AM$4)</f>
        <v>0</v>
      </c>
      <c r="AN14" s="159">
        <f>COUNTIF($C14:$AA14,AN$4)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5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COUNTIF(C14:AA14,"*BRT*")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COUNTIF(A14:AH14,"*$N*")</f>
        <v>0</v>
      </c>
      <c r="BG14" s="159">
        <f>COUNTIF(AH14,"*$PM*")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COUNTIF($C14:$AA14,BM$4)</f>
        <v>0</v>
      </c>
      <c r="BN14" s="159">
        <f>COUNTIF($C14:$AA14,BN$4)</f>
        <v>0</v>
      </c>
      <c r="BO14" s="159">
        <f>COUNTIF($C14:$AA14,BO$4)</f>
        <v>0</v>
      </c>
      <c r="BP14" s="160"/>
    </row>
    <row r="15" ht="19.5" customHeight="1" spans="1:68">
      <c r="A15" s="19"/>
      <c r="B15" s="239" t="s">
        <v>1199</v>
      </c>
      <c r="C15" s="155"/>
      <c r="D15" s="155"/>
      <c r="E15" s="155"/>
      <c r="F15" s="155" t="s">
        <v>45</v>
      </c>
      <c r="G15" s="166"/>
      <c r="H15" s="155"/>
      <c r="I15" s="155"/>
      <c r="J15" s="155" t="s">
        <v>59</v>
      </c>
      <c r="K15" s="164" t="s">
        <v>59</v>
      </c>
      <c r="L15" s="164" t="s">
        <v>59</v>
      </c>
      <c r="M15" s="20"/>
      <c r="N15" s="155"/>
      <c r="O15" s="155"/>
      <c r="P15" s="155" t="s">
        <v>59</v>
      </c>
      <c r="Q15" s="155" t="s">
        <v>59</v>
      </c>
      <c r="R15" s="155" t="s">
        <v>1361</v>
      </c>
      <c r="S15" s="155" t="s">
        <v>1361</v>
      </c>
      <c r="T15" s="155" t="s">
        <v>1398</v>
      </c>
      <c r="U15" s="155"/>
      <c r="V15" s="155"/>
      <c r="W15" s="156" t="s">
        <v>47</v>
      </c>
      <c r="X15" s="156" t="s">
        <v>47</v>
      </c>
      <c r="Y15" s="156" t="s">
        <v>47</v>
      </c>
      <c r="Z15" s="156" t="s">
        <v>47</v>
      </c>
      <c r="AA15" s="156" t="s">
        <v>47</v>
      </c>
      <c r="AB15" s="155"/>
      <c r="AC15" s="155"/>
      <c r="AD15" s="155" t="s">
        <v>1361</v>
      </c>
      <c r="AE15" s="155" t="s">
        <v>1361</v>
      </c>
      <c r="AF15" s="155" t="s">
        <v>1361</v>
      </c>
      <c r="AG15" s="155" t="s">
        <v>1361</v>
      </c>
      <c r="AH15" s="157"/>
      <c r="AI15" s="157"/>
      <c r="AJ15" s="157"/>
      <c r="AK15" s="160"/>
      <c r="AL15" s="160"/>
      <c r="AM15" s="160"/>
      <c r="AN15" s="160"/>
      <c r="AO15" s="175"/>
      <c r="AP15" s="159">
        <f>SUMPRODUCT(--WEEKDAY(C$3:AG$3,2)&lt;6,--((C15:AG15="DM"))+(C15:AG15="CS1")+((C15:AG15="CS2"))+(C15:AG15="SB1")+($C$15:$AG$15="AE")+($C$15:$AG$15="EM"))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0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COUNTIF(C15:AC15,"*BRT*")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COUNTIF($C15:$AC15,BM$4)</f>
        <v>0</v>
      </c>
      <c r="BN15" s="159">
        <f>COUNTIF($C15:$AC15,BN$4)</f>
        <v>0</v>
      </c>
      <c r="BO15" s="159">
        <f>COUNTIF($C15:$AC15,BO$4)</f>
        <v>5</v>
      </c>
      <c r="BP15" s="160"/>
    </row>
    <row r="16" ht="37.5" customHeight="1" spans="1:68">
      <c r="A16" s="19"/>
      <c r="B16" s="239" t="s">
        <v>1091</v>
      </c>
      <c r="C16" s="155" t="s">
        <v>1355</v>
      </c>
      <c r="D16" s="155"/>
      <c r="E16" s="155"/>
      <c r="F16" s="155"/>
      <c r="H16" s="155" t="s">
        <v>48</v>
      </c>
      <c r="J16" s="210" t="s">
        <v>45</v>
      </c>
      <c r="K16" s="20"/>
      <c r="L16" s="20"/>
      <c r="M16" s="218" t="s">
        <v>50</v>
      </c>
      <c r="N16" s="155"/>
      <c r="O16" s="155"/>
      <c r="P16" s="155" t="s">
        <v>45</v>
      </c>
      <c r="Q16" s="155"/>
      <c r="R16" s="155"/>
      <c r="S16" s="155"/>
      <c r="T16" s="155" t="s">
        <v>45</v>
      </c>
      <c r="U16" s="155"/>
      <c r="V16" s="155"/>
      <c r="Y16" s="155"/>
      <c r="Z16" s="155" t="s">
        <v>227</v>
      </c>
      <c r="AA16" s="155" t="s">
        <v>227</v>
      </c>
      <c r="AB16" s="154"/>
      <c r="AC16" s="155" t="s">
        <v>227</v>
      </c>
      <c r="AD16" s="155" t="s">
        <v>227</v>
      </c>
      <c r="AE16" s="169"/>
      <c r="AG16" s="155"/>
      <c r="AH16" s="157">
        <f>COUNTIF($D16:$AC16,AH$4)</f>
        <v>1</v>
      </c>
      <c r="AI16" s="158">
        <f>COUNTIF($D16:$AC16,AI$4)</f>
        <v>0</v>
      </c>
      <c r="AJ16" s="157">
        <f>COUNTIF($D16:$AC16,AJ$4)</f>
        <v>3</v>
      </c>
      <c r="AK16" s="159">
        <f>COUNTIF($D16:$AC16,AK$4)</f>
        <v>1</v>
      </c>
      <c r="AL16" s="159">
        <f>COUNTIF($D16:$AC16,AL$4)</f>
        <v>0</v>
      </c>
      <c r="AM16" s="159">
        <f>COUNTIF($D16:$AC16,AM$4)</f>
        <v>0</v>
      </c>
      <c r="AN16" s="159">
        <f>COUNTIF($D16:$AC16,AN$4)</f>
        <v>0</v>
      </c>
      <c r="AO16" s="104"/>
      <c r="AP16" s="159">
        <f>SUMPRODUCT(--WEEKDAY(C$3:AG$3,2)&lt;6,--((C16:AG16="DM"))+(C16:AG16="CS1")+((C16:AG16="CS2"))+(C16:AG16="SB1")+($C$15:$AG$15="AE")+($C$15:$AG$15="EM"))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5</v>
      </c>
      <c r="AV16" s="104">
        <f>BF16+BG16+BI16+BD16+BB16+AZ16+BK16</f>
        <v>4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COUNTIF(C16:AC16,"*BRT*")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COUNTIF(AH16,"*$N*")</f>
        <v>0</v>
      </c>
      <c r="BG16" s="159">
        <f>COUNTIF(AH16,"*$PM*")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4</v>
      </c>
      <c r="BL16" s="159">
        <f>BK16*('Setting key Duty'!$J$11+'Setting key Duty'!$I$8)</f>
        <v>0.5</v>
      </c>
      <c r="BM16" s="159">
        <f>COUNTIF($C16:$AC16,BM$4)</f>
        <v>0</v>
      </c>
      <c r="BN16" s="159">
        <f>COUNTIF($C16:$AC16,BN$4)</f>
        <v>0</v>
      </c>
      <c r="BO16" s="159">
        <f>COUNTIF($C16:$AC16,BO$4)</f>
        <v>0</v>
      </c>
      <c r="BP16" s="160"/>
    </row>
    <row r="17" ht="19.5" customHeight="1" spans="1:68">
      <c r="A17" s="19"/>
      <c r="B17" s="239" t="s">
        <v>1129</v>
      </c>
      <c r="C17" s="154" t="s">
        <v>42</v>
      </c>
      <c r="D17" s="155" t="s">
        <v>47</v>
      </c>
      <c r="E17" s="155" t="s">
        <v>47</v>
      </c>
      <c r="F17" s="155" t="s">
        <v>47</v>
      </c>
      <c r="G17" s="220"/>
      <c r="H17" s="164"/>
      <c r="I17" s="221" t="s">
        <v>45</v>
      </c>
      <c r="J17" s="222"/>
      <c r="K17" s="223" t="s">
        <v>50</v>
      </c>
      <c r="M17" s="164" t="s">
        <v>44</v>
      </c>
      <c r="N17" s="164"/>
      <c r="O17" s="210"/>
      <c r="P17" s="155"/>
      <c r="Q17" s="155" t="s">
        <v>50</v>
      </c>
      <c r="R17" s="155"/>
      <c r="S17" s="155"/>
      <c r="T17" s="20"/>
      <c r="U17" s="155"/>
      <c r="V17" s="156" t="s">
        <v>44</v>
      </c>
      <c r="X17" s="155"/>
      <c r="Y17" s="156" t="s">
        <v>45</v>
      </c>
      <c r="AA17" s="154"/>
      <c r="AB17" s="155"/>
      <c r="AC17" s="155"/>
      <c r="AE17" s="155" t="s">
        <v>50</v>
      </c>
      <c r="AH17" s="157"/>
      <c r="AI17" s="158"/>
      <c r="AJ17" s="157"/>
      <c r="AK17" s="159"/>
      <c r="AL17" s="159"/>
      <c r="AM17" s="159"/>
      <c r="AN17" s="159"/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0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COUNTIF(E17:AA17,"*BRT*")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COUNTIF(AG17:AH17,"*$N*")</f>
        <v>0</v>
      </c>
      <c r="BG17" s="159">
        <f>COUNTIF(AG17:AH17,"*$PM*")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COUNTIF(E17:AH17,"*$FC*")</f>
        <v>0</v>
      </c>
      <c r="BL17" s="159">
        <f>BK17*('Setting key Duty'!$J$11+'Setting key Duty'!$I$8)</f>
        <v>0</v>
      </c>
      <c r="BM17" s="159">
        <f>COUNTIF($E17:$AA17,BM$4)</f>
        <v>0</v>
      </c>
      <c r="BN17" s="159">
        <f>COUNTIF($E17:$AA17,BN$4)</f>
        <v>0</v>
      </c>
      <c r="BO17" s="159">
        <f>COUNTIF($E17:$AA17,BO$4)</f>
        <v>2</v>
      </c>
      <c r="BP17" s="160"/>
    </row>
    <row r="18" ht="19.5" customHeight="1" spans="1:68">
      <c r="A18" s="19"/>
      <c r="B18" s="583" t="s">
        <v>1200</v>
      </c>
      <c r="C18" s="180" t="s">
        <v>48</v>
      </c>
      <c r="D18" s="155"/>
      <c r="E18" s="155" t="s">
        <v>1226</v>
      </c>
      <c r="F18" s="154" t="s">
        <v>1226</v>
      </c>
      <c r="G18" s="155"/>
      <c r="H18" s="155"/>
      <c r="I18" s="155" t="s">
        <v>48</v>
      </c>
      <c r="J18" s="20"/>
      <c r="K18" s="155" t="s">
        <v>42</v>
      </c>
      <c r="L18" s="154"/>
      <c r="M18" s="154"/>
      <c r="N18" s="155" t="s">
        <v>48</v>
      </c>
      <c r="O18" s="166"/>
      <c r="P18" s="155"/>
      <c r="Q18" s="155" t="s">
        <v>48</v>
      </c>
      <c r="R18" s="20"/>
      <c r="S18" s="20"/>
      <c r="T18" s="155"/>
      <c r="U18" s="155"/>
      <c r="V18" s="155"/>
      <c r="W18" s="155" t="s">
        <v>48</v>
      </c>
      <c r="X18" s="20"/>
      <c r="Y18" s="154" t="s">
        <v>42</v>
      </c>
      <c r="Z18" s="155"/>
      <c r="AA18" s="155" t="s">
        <v>48</v>
      </c>
      <c r="AB18" s="155"/>
      <c r="AC18" s="155"/>
      <c r="AD18" s="155"/>
      <c r="AE18" s="155" t="s">
        <v>48</v>
      </c>
      <c r="AG18" s="155"/>
      <c r="AH18" s="157"/>
      <c r="AI18" s="158"/>
      <c r="AJ18" s="157"/>
      <c r="AK18" s="159"/>
      <c r="AL18" s="159"/>
      <c r="AM18" s="159"/>
      <c r="AN18" s="159"/>
      <c r="AO18" s="104"/>
      <c r="AP18" s="159">
        <f>SUMPRODUCT(--WEEKDAY(C$3:AG$3,2)&lt;6,--((C18:AG18="DM"))+(C18:AG18="CS1")+((C18:AG18="CS2"))+(C18:AG18="SB1")+($C$15:$AG$15="AE")+($C$15:$AG$15="EM"))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0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0</v>
      </c>
      <c r="BP18" s="160"/>
    </row>
    <row r="19" ht="19.5" customHeight="1" spans="1:68">
      <c r="A19" s="19"/>
      <c r="B19" s="239" t="s">
        <v>1163</v>
      </c>
      <c r="C19" s="154"/>
      <c r="D19" s="20"/>
      <c r="E19" s="155"/>
      <c r="F19" s="155" t="s">
        <v>50</v>
      </c>
      <c r="G19" s="155"/>
      <c r="H19" s="155"/>
      <c r="I19" s="20"/>
      <c r="J19" s="20"/>
      <c r="K19" s="155"/>
      <c r="L19" s="155" t="s">
        <v>48</v>
      </c>
      <c r="M19" s="154"/>
      <c r="N19" s="155" t="s">
        <v>45</v>
      </c>
      <c r="P19" s="155" t="s">
        <v>44</v>
      </c>
      <c r="R19" s="155"/>
      <c r="S19" s="155" t="s">
        <v>48</v>
      </c>
      <c r="T19" s="155"/>
      <c r="U19" s="155"/>
      <c r="V19" s="155"/>
      <c r="W19" s="20"/>
      <c r="X19" s="155"/>
      <c r="Z19" s="155" t="s">
        <v>48</v>
      </c>
      <c r="AA19" s="155"/>
      <c r="AB19" s="155"/>
      <c r="AC19" s="154" t="s">
        <v>44</v>
      </c>
      <c r="AD19" s="155"/>
      <c r="AF19" s="155" t="s">
        <v>42</v>
      </c>
      <c r="AH19" s="157"/>
      <c r="AI19" s="158"/>
      <c r="AJ19" s="157"/>
      <c r="AK19" s="159"/>
      <c r="AL19" s="159"/>
      <c r="AM19" s="159"/>
      <c r="AN19" s="159"/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0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COUNTIF(D19:AC19,"*BRT*")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COUNTIF(AF19:AH19,"*$N*")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COUNTIF(D19:AH19,"*$FC*")</f>
        <v>0</v>
      </c>
      <c r="BL19" s="159">
        <f>BK19*('Setting key Duty'!$J$11+'Setting key Duty'!$I$8)</f>
        <v>0</v>
      </c>
      <c r="BM19" s="159">
        <f>COUNTIF($D19:$AE19,BM$4)</f>
        <v>0</v>
      </c>
      <c r="BN19" s="159">
        <f>COUNTIF($D19:$AE19,BN$4)</f>
        <v>0</v>
      </c>
      <c r="BO19" s="159">
        <f>COUNTIF($D19:$AE19,BO$4)</f>
        <v>0</v>
      </c>
      <c r="BP19" s="160"/>
    </row>
    <row r="20" ht="19.5" customHeight="1" spans="1:68">
      <c r="A20" s="19"/>
      <c r="B20" s="670" t="s">
        <v>1206</v>
      </c>
      <c r="C20" s="20"/>
      <c r="E20" s="164"/>
      <c r="F20" s="20"/>
      <c r="G20" s="166" t="s">
        <v>44</v>
      </c>
      <c r="H20" s="20"/>
      <c r="I20" s="20"/>
      <c r="J20" s="155" t="s">
        <v>48</v>
      </c>
      <c r="K20" s="155"/>
      <c r="L20" s="155" t="s">
        <v>47</v>
      </c>
      <c r="M20" s="155" t="s">
        <v>47</v>
      </c>
      <c r="N20" s="155"/>
      <c r="O20" s="166"/>
      <c r="Q20" s="155" t="s">
        <v>45</v>
      </c>
      <c r="S20" s="155" t="s">
        <v>47</v>
      </c>
      <c r="T20" s="155" t="s">
        <v>47</v>
      </c>
      <c r="U20" s="154" t="s">
        <v>48</v>
      </c>
      <c r="V20" s="155"/>
      <c r="W20" s="155" t="s">
        <v>44</v>
      </c>
      <c r="X20" s="155"/>
      <c r="Y20" s="155" t="s">
        <v>50</v>
      </c>
      <c r="Z20" s="155" t="s">
        <v>47</v>
      </c>
      <c r="AA20" s="155" t="s">
        <v>47</v>
      </c>
      <c r="AB20" s="154"/>
      <c r="AE20" s="155" t="s">
        <v>45</v>
      </c>
      <c r="AF20" s="155" t="s">
        <v>1095</v>
      </c>
      <c r="AG20" s="155" t="s">
        <v>47</v>
      </c>
      <c r="AH20" s="157"/>
      <c r="AI20" s="158"/>
      <c r="AJ20" s="157"/>
      <c r="AK20" s="159"/>
      <c r="AL20" s="159"/>
      <c r="AM20" s="159"/>
      <c r="AN20" s="159"/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0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COUNTIF(D20:AB20,"*BRT*")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COUNTIF(AF20:AH20,"*$N*")</f>
        <v>0</v>
      </c>
      <c r="BG20" s="159">
        <f>COUNTIF(AF20:AH20,"*$PM*")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COUNTIF(D20:AH20,"*$FC*")</f>
        <v>0</v>
      </c>
      <c r="BL20" s="159">
        <f>BK20*('Setting key Duty'!$J$11+'Setting key Duty'!$I$8)</f>
        <v>0</v>
      </c>
      <c r="BM20" s="159">
        <f>COUNTIF($D20:$AE20,BM$4)</f>
        <v>0</v>
      </c>
      <c r="BN20" s="159">
        <f>COUNTIF($D20:$AE20,BN$4)</f>
        <v>0</v>
      </c>
      <c r="BO20" s="159">
        <f>COUNTIF($D20:$AE20,BO$4)</f>
        <v>6</v>
      </c>
      <c r="BP20" s="160"/>
    </row>
    <row r="21" ht="19.5" customHeight="1" spans="1:68">
      <c r="A21" s="19" t="s">
        <v>47</v>
      </c>
      <c r="B21" s="173" t="s">
        <v>811</v>
      </c>
      <c r="C21" s="171" t="s">
        <v>1355</v>
      </c>
      <c r="E21" s="20"/>
      <c r="G21" s="226"/>
      <c r="H21" s="155"/>
      <c r="I21" s="155" t="s">
        <v>50</v>
      </c>
      <c r="J21" s="155" t="s">
        <v>59</v>
      </c>
      <c r="K21" s="155" t="s">
        <v>59</v>
      </c>
      <c r="L21" s="155" t="s">
        <v>59</v>
      </c>
      <c r="M21" s="155" t="s">
        <v>48</v>
      </c>
      <c r="N21" s="155"/>
      <c r="P21" s="155" t="s">
        <v>59</v>
      </c>
      <c r="Q21" s="155" t="s">
        <v>59</v>
      </c>
      <c r="R21" s="155" t="s">
        <v>48</v>
      </c>
      <c r="S21" s="155"/>
      <c r="T21" s="155" t="s">
        <v>1398</v>
      </c>
      <c r="U21" s="155"/>
      <c r="V21" s="155" t="s">
        <v>50</v>
      </c>
      <c r="W21" s="20"/>
      <c r="X21" s="155" t="s">
        <v>45</v>
      </c>
      <c r="AB21" s="155"/>
      <c r="AC21" s="154" t="s">
        <v>50</v>
      </c>
      <c r="AE21" s="154"/>
      <c r="AF21" s="155" t="s">
        <v>47</v>
      </c>
      <c r="AG21" s="155" t="s">
        <v>47</v>
      </c>
      <c r="AH21" s="157"/>
      <c r="AI21" s="158"/>
      <c r="AJ21" s="157"/>
      <c r="AK21" s="159"/>
      <c r="AL21" s="159"/>
      <c r="AM21" s="159"/>
      <c r="AN21" s="159"/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0</v>
      </c>
      <c r="AV21" s="104">
        <f>BF21+BG21+BI21+BD21+BB21+AZ21+BK21</f>
        <v>0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COUNTIF(D21:AC21,"*BRT*")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COUNTIF(AH21,"*$N*")</f>
        <v>0</v>
      </c>
      <c r="BG21" s="159">
        <f>COUNTIF(AH21,"*$PM*")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COUNTIF(D21:AH21,"*$FC*")</f>
        <v>0</v>
      </c>
      <c r="BL21" s="159">
        <f>BK21*('Setting key Duty'!$J$11+'Setting key Duty'!$I$8)</f>
        <v>0</v>
      </c>
      <c r="BM21" s="159">
        <f>COUNTIF($D21:$AC21,BM$4)</f>
        <v>0</v>
      </c>
      <c r="BN21" s="159">
        <f>COUNTIF($D21:$AC21,BN$4)</f>
        <v>0</v>
      </c>
      <c r="BO21" s="159">
        <f>COUNTIF($D21:$AC21,BO$4)</f>
        <v>0</v>
      </c>
      <c r="BP21" s="160"/>
    </row>
    <row r="22" ht="19.5" customHeight="1" spans="1:68">
      <c r="A22" s="19"/>
      <c r="B22" s="244" t="s">
        <v>1097</v>
      </c>
      <c r="C22" s="183"/>
      <c r="D22" s="155"/>
      <c r="E22" s="155"/>
      <c r="F22" s="210" t="s">
        <v>48</v>
      </c>
      <c r="G22" s="155"/>
      <c r="H22" s="155"/>
      <c r="I22" s="155"/>
      <c r="J22" s="154"/>
      <c r="K22" s="20"/>
      <c r="L22" s="155" t="s">
        <v>45</v>
      </c>
      <c r="M22" s="20"/>
      <c r="N22" s="155"/>
      <c r="O22" s="166" t="s">
        <v>48</v>
      </c>
      <c r="P22" s="155"/>
      <c r="Q22" s="155" t="s">
        <v>44</v>
      </c>
      <c r="R22" s="155"/>
      <c r="S22" s="155"/>
      <c r="T22" s="156"/>
      <c r="U22" s="156" t="s">
        <v>768</v>
      </c>
      <c r="V22" s="155"/>
      <c r="W22" s="155"/>
      <c r="Y22" s="155" t="s">
        <v>48</v>
      </c>
      <c r="AA22" s="154" t="s">
        <v>50</v>
      </c>
      <c r="AB22" s="154"/>
      <c r="AC22" s="155"/>
      <c r="AD22" s="155"/>
      <c r="AE22" s="155" t="s">
        <v>44</v>
      </c>
      <c r="AG22" s="155"/>
      <c r="AH22" s="157"/>
      <c r="AI22" s="158"/>
      <c r="AJ22" s="157"/>
      <c r="AK22" s="159"/>
      <c r="AL22" s="159"/>
      <c r="AM22" s="159"/>
      <c r="AN22" s="159"/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0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COUNTIF(D22:AC22,"*BRT*")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COUNTIF(AE22:AH22,"*$N*")</f>
        <v>0</v>
      </c>
      <c r="BG22" s="159">
        <f>COUNTIF(AE22:AH22,"*$PM*")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COUNTIF(D22:AH22,"*$FC*")</f>
        <v>0</v>
      </c>
      <c r="BL22" s="159">
        <f>BK22*('Setting key Duty'!$J$11+'Setting key Duty'!$I$8)</f>
        <v>0</v>
      </c>
      <c r="BM22" s="159">
        <f>COUNTIF($D22:$AE22,BM$4)</f>
        <v>0</v>
      </c>
      <c r="BN22" s="159">
        <f>COUNTIF($D22:$AE22,BN$4)</f>
        <v>0</v>
      </c>
      <c r="BO22" s="159">
        <f>COUNTIF($D22:$AE22,BO$4)</f>
        <v>0</v>
      </c>
      <c r="BP22" s="160"/>
    </row>
    <row r="23" ht="19.5" customHeight="1" spans="1:68">
      <c r="A23" s="19"/>
      <c r="B23" s="173" t="s">
        <v>1084</v>
      </c>
      <c r="C23" s="155"/>
      <c r="D23" s="155"/>
      <c r="E23" s="155" t="s">
        <v>50</v>
      </c>
      <c r="F23" s="210"/>
      <c r="G23" s="155" t="s">
        <v>48</v>
      </c>
      <c r="H23" s="20"/>
      <c r="I23" s="155" t="s">
        <v>1085</v>
      </c>
      <c r="J23" s="154"/>
      <c r="K23" s="155" t="s">
        <v>45</v>
      </c>
      <c r="L23" s="155"/>
      <c r="M23" s="155" t="s">
        <v>713</v>
      </c>
      <c r="N23" s="155"/>
      <c r="O23" s="166"/>
      <c r="P23" s="155" t="s">
        <v>50</v>
      </c>
      <c r="Q23" s="155"/>
      <c r="R23" s="155"/>
      <c r="S23" s="584"/>
      <c r="T23" s="155" t="s">
        <v>48</v>
      </c>
      <c r="U23" s="155"/>
      <c r="V23" s="155"/>
      <c r="W23" s="154" t="s">
        <v>45</v>
      </c>
      <c r="Z23" s="155"/>
      <c r="AA23" s="155" t="s">
        <v>45</v>
      </c>
      <c r="AB23" s="155"/>
      <c r="AC23" s="155"/>
      <c r="AD23" s="155"/>
      <c r="AE23" s="155"/>
      <c r="AF23" s="155" t="s">
        <v>48</v>
      </c>
      <c r="AG23" s="155"/>
      <c r="AH23" s="157">
        <f>COUNTIF($C23:$AA23,AH$4)</f>
        <v>2</v>
      </c>
      <c r="AI23" s="158">
        <f>COUNTIF($C23:$AA23,AI$4)</f>
        <v>0</v>
      </c>
      <c r="AJ23" s="157">
        <f>COUNTIF($C23:$AA23,AJ$4)</f>
        <v>3</v>
      </c>
      <c r="AK23" s="159">
        <f>COUNTIF($C23:$AA23,AK$4)</f>
        <v>2</v>
      </c>
      <c r="AL23" s="159">
        <f>COUNTIF($C23:$AA23,AL$4)</f>
        <v>0</v>
      </c>
      <c r="AM23" s="159">
        <f>COUNTIF($C23:$AA23,AM$4)</f>
        <v>0</v>
      </c>
      <c r="AN23" s="159">
        <f>COUNTIF($C23:$AA23,AN$4)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7</v>
      </c>
      <c r="AV23" s="104">
        <f>BF23+BG23+BI23+BD23+BB23+AZ23+BK23</f>
        <v>0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COUNTIF(C23:AA23,"*BRT*")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COUNTIF(A23:AH23,"*$N*")</f>
        <v>0</v>
      </c>
      <c r="BG23" s="159">
        <f>COUNTIF(AH23,"*$PM*")</f>
        <v>0</v>
      </c>
      <c r="BH23" s="159">
        <f>BG23*('Setting key Duty'!$I$9)</f>
        <v>0</v>
      </c>
      <c r="BI23" s="159">
        <f>COUNTIF(A23:AH23,"*$AM*")</f>
        <v>0</v>
      </c>
      <c r="BJ23" s="159">
        <f>BI23*('Setting key Duty'!$I$12+'Setting key Duty'!$I$8)</f>
        <v>0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COUNTIF($C23:$AA23,BM$4)</f>
        <v>0</v>
      </c>
      <c r="BN23" s="159">
        <f>COUNTIF($C23:$AA23,BN$4)</f>
        <v>0</v>
      </c>
      <c r="BO23" s="159">
        <f>COUNTIF($C23:$AA23,BO$4)</f>
        <v>0</v>
      </c>
      <c r="BP23" s="160"/>
    </row>
    <row r="24" ht="19.5" customHeight="1" spans="1:68">
      <c r="A24" s="19"/>
      <c r="B24" s="237" t="s">
        <v>1207</v>
      </c>
      <c r="C24" s="155"/>
      <c r="D24" s="155" t="s">
        <v>44</v>
      </c>
      <c r="E24" s="155"/>
      <c r="F24" s="210" t="s">
        <v>47</v>
      </c>
      <c r="G24" s="20"/>
      <c r="H24" s="20"/>
      <c r="I24" s="155" t="s">
        <v>530</v>
      </c>
      <c r="J24" s="155" t="s">
        <v>62</v>
      </c>
      <c r="L24" s="155"/>
      <c r="M24" s="155" t="s">
        <v>713</v>
      </c>
      <c r="N24" s="155"/>
      <c r="O24" s="166" t="s">
        <v>45</v>
      </c>
      <c r="P24" s="155"/>
      <c r="Q24" s="20"/>
      <c r="R24" s="155" t="s">
        <v>50</v>
      </c>
      <c r="T24" s="155" t="s">
        <v>47</v>
      </c>
      <c r="U24" s="155" t="s">
        <v>45</v>
      </c>
      <c r="W24" s="155"/>
      <c r="X24" s="155" t="s">
        <v>44</v>
      </c>
      <c r="Y24" s="155"/>
      <c r="AA24" s="155" t="s">
        <v>227</v>
      </c>
      <c r="AB24" s="155" t="s">
        <v>227</v>
      </c>
      <c r="AC24" s="155" t="s">
        <v>227</v>
      </c>
      <c r="AF24" s="155" t="s">
        <v>45</v>
      </c>
      <c r="AG24" s="20"/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0</v>
      </c>
      <c r="AV24" s="104">
        <f>BF24+BG24+BI24+BD24+BB24+AZ24+BK24</f>
        <v>3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COUNTIF(D24:Z24,"*BRT*")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COUNTIF(AH24,"*$N*")</f>
        <v>0</v>
      </c>
      <c r="BG24" s="159">
        <f>COUNTIF(AH24,"*$PM*")</f>
        <v>0</v>
      </c>
      <c r="BH24" s="159">
        <f>BG24*('Setting key Duty'!$I$9)</f>
        <v>0</v>
      </c>
      <c r="BI24" s="159">
        <f>COUNTIF(A24:AH24,"*$AM*")</f>
        <v>0</v>
      </c>
      <c r="BJ24" s="159">
        <f>BI24*('Setting key Duty'!$I$12+'Setting key Duty'!$I$8)</f>
        <v>0</v>
      </c>
      <c r="BK24" s="159">
        <f>COUNTIF(D24:AH24,"*$FC*")</f>
        <v>3</v>
      </c>
      <c r="BL24" s="159">
        <f>BK24*('Setting key Duty'!$J$11+'Setting key Duty'!$I$8)</f>
        <v>0.375</v>
      </c>
      <c r="BM24" s="159">
        <f>COUNTIF($D24:$Z24,BM$4)</f>
        <v>0</v>
      </c>
      <c r="BN24" s="159">
        <f>COUNTIF($D24:$Z24,BN$4)</f>
        <v>0</v>
      </c>
      <c r="BO24" s="159">
        <f>COUNTIF($D24:$Z24,BO$4)</f>
        <v>2</v>
      </c>
      <c r="BP24" s="160"/>
    </row>
    <row r="25" ht="19.5" customHeight="1" spans="1:68">
      <c r="A25" s="19"/>
      <c r="B25" s="16" t="s">
        <v>1210</v>
      </c>
      <c r="C25" s="164" t="s">
        <v>62</v>
      </c>
      <c r="E25" s="164" t="s">
        <v>1288</v>
      </c>
      <c r="F25" s="227"/>
      <c r="G25" s="155"/>
      <c r="H25" s="155" t="s">
        <v>44</v>
      </c>
      <c r="I25" s="155"/>
      <c r="J25" s="20"/>
      <c r="K25" s="186" t="s">
        <v>62</v>
      </c>
      <c r="L25" s="154" t="s">
        <v>1400</v>
      </c>
      <c r="M25" s="155" t="s">
        <v>45</v>
      </c>
      <c r="N25" s="155"/>
      <c r="O25" s="166"/>
      <c r="P25" s="155"/>
      <c r="Q25" s="155" t="s">
        <v>62</v>
      </c>
      <c r="T25" s="155"/>
      <c r="V25" s="155" t="s">
        <v>45</v>
      </c>
      <c r="W25" s="20"/>
      <c r="X25" s="20"/>
      <c r="Y25" s="155" t="s">
        <v>44</v>
      </c>
      <c r="Z25" s="20"/>
      <c r="AA25" s="155"/>
      <c r="AB25" s="155"/>
      <c r="AC25" s="155"/>
      <c r="AD25" s="155" t="s">
        <v>50</v>
      </c>
      <c r="AG25" s="154"/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0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COUNTIF(D25:AC25,"*BRT*")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0</v>
      </c>
      <c r="BJ25" s="159">
        <f>BI25*('Setting key Duty'!$I$12+'Setting key Duty'!$I$8)</f>
        <v>0</v>
      </c>
      <c r="BK25" s="159">
        <f>COUNTIF(D25:AH25,"*$FC*")</f>
        <v>0</v>
      </c>
      <c r="BL25" s="159">
        <f>BK25*('Setting key Duty'!$J$11+'Setting key Duty'!$I$8)</f>
        <v>0</v>
      </c>
      <c r="BM25" s="159">
        <f>COUNTIF($D25:$AE25,BM$4)</f>
        <v>0</v>
      </c>
      <c r="BN25" s="159">
        <f>COUNTIF($D25:$AE25,BN$4)</f>
        <v>0</v>
      </c>
      <c r="BO25" s="159">
        <f>COUNTIF($D25:$AE25,BO$4)</f>
        <v>0</v>
      </c>
      <c r="BP25" s="160"/>
    </row>
    <row r="26" ht="19.5" customHeight="1" spans="1:68">
      <c r="A26" s="19"/>
      <c r="B26" s="239" t="s">
        <v>1211</v>
      </c>
      <c r="C26" s="154" t="s">
        <v>50</v>
      </c>
      <c r="D26" s="155"/>
      <c r="E26" s="155" t="s">
        <v>47</v>
      </c>
      <c r="F26" s="155" t="s">
        <v>47</v>
      </c>
      <c r="G26" s="155" t="s">
        <v>1364</v>
      </c>
      <c r="H26" s="155" t="s">
        <v>1364</v>
      </c>
      <c r="I26" s="155" t="s">
        <v>1030</v>
      </c>
      <c r="J26" s="154" t="s">
        <v>1401</v>
      </c>
      <c r="K26" s="20"/>
      <c r="L26" s="20"/>
      <c r="M26" s="155" t="s">
        <v>713</v>
      </c>
      <c r="N26" s="155" t="s">
        <v>44</v>
      </c>
      <c r="O26" s="125"/>
      <c r="P26" s="155"/>
      <c r="Q26" s="155" t="s">
        <v>1030</v>
      </c>
      <c r="S26" s="155" t="s">
        <v>1402</v>
      </c>
      <c r="T26" s="155" t="s">
        <v>44</v>
      </c>
      <c r="V26" s="155"/>
      <c r="W26" s="155"/>
      <c r="Z26" s="155" t="s">
        <v>62</v>
      </c>
      <c r="AA26" s="155"/>
      <c r="AB26" s="155"/>
      <c r="AC26" s="155" t="s">
        <v>45</v>
      </c>
      <c r="AE26" s="155" t="s">
        <v>1319</v>
      </c>
      <c r="AG26" s="155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3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COUNTIF(D26:AA26,"*BRT*")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1</v>
      </c>
      <c r="BE26" s="159">
        <f>BD26*('Setting key Duty'!$I$8+'Setting key Duty'!$I$9+'Setting key Duty'!$I$12)</f>
        <v>0.5625</v>
      </c>
      <c r="BF26" s="159">
        <f>COUNTIF(AH26,"*$N*")</f>
        <v>0</v>
      </c>
      <c r="BG26" s="159">
        <f>COUNTIF(AH26,"*$PM*")</f>
        <v>0</v>
      </c>
      <c r="BH26" s="159">
        <f>BG26*('Setting key Duty'!$I$9)</f>
        <v>0</v>
      </c>
      <c r="BI26" s="159">
        <f>COUNTIF(A26:AH26,"*$AM*")</f>
        <v>2</v>
      </c>
      <c r="BJ26" s="159">
        <f>BI26*('Setting key Duty'!$I$12+'Setting key Duty'!$I$8)</f>
        <v>0.875</v>
      </c>
      <c r="BK26" s="159">
        <f>COUNTIF(D26:AH26,"*$FC*")</f>
        <v>0</v>
      </c>
      <c r="BL26" s="159">
        <f>BK26*('Setting key Duty'!$J$11+'Setting key Duty'!$I$8)</f>
        <v>0</v>
      </c>
      <c r="BM26" s="159">
        <f>COUNTIF($D26:$AA26,BM$4)</f>
        <v>0</v>
      </c>
      <c r="BN26" s="159">
        <f>COUNTIF($D26:$AA26,BN$4)</f>
        <v>0</v>
      </c>
      <c r="BO26" s="159">
        <f>COUNTIF($D26:$AA26,BO$4)</f>
        <v>2</v>
      </c>
      <c r="BP26" s="160"/>
    </row>
    <row r="27" ht="19.5" customHeight="1" spans="1:68">
      <c r="A27" s="19"/>
      <c r="B27" s="239" t="s">
        <v>1373</v>
      </c>
      <c r="C27" s="155" t="s">
        <v>1355</v>
      </c>
      <c r="D27" s="165" t="s">
        <v>50</v>
      </c>
      <c r="E27" s="20"/>
      <c r="F27" s="186" t="s">
        <v>62</v>
      </c>
      <c r="G27" s="155"/>
      <c r="H27" s="155"/>
      <c r="J27" s="20"/>
      <c r="K27" s="20"/>
      <c r="L27" s="155" t="s">
        <v>695</v>
      </c>
      <c r="M27" s="20"/>
      <c r="N27" s="155"/>
      <c r="O27" s="166" t="s">
        <v>50</v>
      </c>
      <c r="P27" s="20"/>
      <c r="Q27" s="155" t="s">
        <v>1403</v>
      </c>
      <c r="R27" s="155" t="s">
        <v>62</v>
      </c>
      <c r="T27" s="155" t="s">
        <v>47</v>
      </c>
      <c r="U27" s="155" t="s">
        <v>47</v>
      </c>
      <c r="V27" s="155" t="s">
        <v>47</v>
      </c>
      <c r="W27" s="155"/>
      <c r="X27" s="155" t="s">
        <v>62</v>
      </c>
      <c r="Y27" s="154" t="s">
        <v>1270</v>
      </c>
      <c r="Z27" s="155" t="s">
        <v>47</v>
      </c>
      <c r="AA27" s="155" t="s">
        <v>47</v>
      </c>
      <c r="AB27" s="155"/>
      <c r="AC27" s="155"/>
      <c r="AE27" s="155" t="s">
        <v>680</v>
      </c>
      <c r="AF27" s="20"/>
      <c r="AG27" s="155"/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3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COUNTIF(D27:X27,"*BRT*")</f>
        <v>0</v>
      </c>
      <c r="AZ27" s="159">
        <f>COUNTIF(A27:AH27,"*$BTP*")</f>
        <v>2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0</v>
      </c>
      <c r="BE27" s="159">
        <f>BD27*('Setting key Duty'!$I$8+'Setting key Duty'!$I$9+'Setting key Duty'!$I$12)</f>
        <v>0</v>
      </c>
      <c r="BF27" s="159">
        <f>COUNTIF(AH27,"*$N*")</f>
        <v>0</v>
      </c>
      <c r="BG27" s="159">
        <f>COUNTIF(AH27,"*$PM*")</f>
        <v>0</v>
      </c>
      <c r="BH27" s="159">
        <f>BG27*('Setting key Duty'!$I$9)</f>
        <v>0</v>
      </c>
      <c r="BI27" s="159">
        <f>COUNTIF(A27:AH27,"*$AM*")</f>
        <v>1</v>
      </c>
      <c r="BJ27" s="159">
        <f>BI27*('Setting key Duty'!$I$12+'Setting key Duty'!$I$8)</f>
        <v>0.4375</v>
      </c>
      <c r="BK27" s="159">
        <f>COUNTIF(D27:AH27,"*$FC*")</f>
        <v>0</v>
      </c>
      <c r="BL27" s="159">
        <f>BK27*('Setting key Duty'!$J$11+'Setting key Duty'!$I$8)</f>
        <v>0</v>
      </c>
      <c r="BM27" s="159">
        <f>COUNTIF($D27:$X27,BM$4)</f>
        <v>0</v>
      </c>
      <c r="BN27" s="159">
        <f>COUNTIF($D27:$X27,BN$4)</f>
        <v>0</v>
      </c>
      <c r="BO27" s="159">
        <f>COUNTIF($D27:$X27,BO$4)</f>
        <v>3</v>
      </c>
      <c r="BP27" s="160"/>
    </row>
    <row r="28" ht="19.5" customHeight="1" spans="1:68">
      <c r="A28" s="19"/>
      <c r="B28" s="239" t="s">
        <v>1263</v>
      </c>
      <c r="C28" s="155" t="s">
        <v>1355</v>
      </c>
      <c r="E28" s="186"/>
      <c r="F28" s="155"/>
      <c r="G28" s="155" t="s">
        <v>50</v>
      </c>
      <c r="H28" s="20"/>
      <c r="I28" s="155" t="s">
        <v>62</v>
      </c>
      <c r="J28" s="20"/>
      <c r="K28" s="20"/>
      <c r="L28" s="155" t="s">
        <v>586</v>
      </c>
      <c r="M28" s="155" t="s">
        <v>62</v>
      </c>
      <c r="N28" s="155"/>
      <c r="O28" s="166"/>
      <c r="P28" s="155" t="s">
        <v>62</v>
      </c>
      <c r="R28" s="155" t="s">
        <v>1004</v>
      </c>
      <c r="V28" s="186" t="s">
        <v>62</v>
      </c>
      <c r="W28" s="155"/>
      <c r="X28" s="154"/>
      <c r="Y28" s="155" t="s">
        <v>56</v>
      </c>
      <c r="Z28" s="155" t="s">
        <v>1121</v>
      </c>
      <c r="AA28" s="155"/>
      <c r="AB28" s="155"/>
      <c r="AC28" s="155"/>
      <c r="AD28" s="155" t="s">
        <v>47</v>
      </c>
      <c r="AE28" s="155" t="s">
        <v>47</v>
      </c>
      <c r="AF28" s="155" t="s">
        <v>47</v>
      </c>
      <c r="AH28" s="157">
        <f>COUNTIF($C28:$AG28,AH$4)</f>
        <v>0</v>
      </c>
      <c r="AI28" s="158">
        <f>COUNTIF($C28:$AG28,AI$4)</f>
        <v>0</v>
      </c>
      <c r="AJ28" s="157">
        <f>COUNTIF($C28:$AG28,AJ$4)</f>
        <v>0</v>
      </c>
      <c r="AK28" s="159">
        <f>COUNTIF($C28:$AG28,AK$4)</f>
        <v>1</v>
      </c>
      <c r="AL28" s="159">
        <f>COUNTIF($C28:$AG28,AL$4)</f>
        <v>1</v>
      </c>
      <c r="AM28" s="159">
        <f>COUNTIF($C28:$AG28,AM$4)</f>
        <v>4</v>
      </c>
      <c r="AN28" s="159">
        <f>COUNTIF($C28:$AG28,AN$4)</f>
        <v>0</v>
      </c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5</v>
      </c>
      <c r="AV28" s="104">
        <f>BF28+BG28+BI28+BD28+BB28+AZ28+BK28</f>
        <v>3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COUNTIF(C28:AC28,"*BRT*")</f>
        <v>0</v>
      </c>
      <c r="AZ28" s="159">
        <f>COUNTIF(A28:AH28,"*$BTP*")</f>
        <v>2</v>
      </c>
      <c r="BA28" s="159" t="e">
        <f>AZ28*('Setting key Duty'!$I$13+'Setting key Duty'!$I$12+'Setting key Duty'!$I$11)</f>
        <v>#VALUE!</v>
      </c>
      <c r="BB28" s="159">
        <f>COUNTIF(E28:AH28,"*$L*")</f>
        <v>0</v>
      </c>
      <c r="BC28" s="159" t="e">
        <f>BB28*('Setting key Duty'!$I$13+'Setting key Duty'!$I$9)</f>
        <v>#VALUE!</v>
      </c>
      <c r="BD28" s="159">
        <f>COUNTIF(E28:AH28,"*$M*")</f>
        <v>0</v>
      </c>
      <c r="BE28" s="159">
        <f>BD28*('Setting key Duty'!$I$8+'Setting key Duty'!$I$9+'Setting key Duty'!$I$12)</f>
        <v>0</v>
      </c>
      <c r="BF28" s="159">
        <f>COUNTIF(E28:AH28,"*$N*")</f>
        <v>0</v>
      </c>
      <c r="BG28" s="159">
        <f>COUNTIF(E28:AH28,"*$PM*")</f>
        <v>0</v>
      </c>
      <c r="BH28" s="159">
        <f>BG28*('Setting key Duty'!$I$9)</f>
        <v>0</v>
      </c>
      <c r="BI28" s="159">
        <f>COUNTIF(E28:AH28,"*$AM*")</f>
        <v>1</v>
      </c>
      <c r="BJ28" s="159">
        <f>BI28*('Setting key Duty'!$I$12+'Setting key Duty'!$I$8)</f>
        <v>0.4375</v>
      </c>
      <c r="BK28" s="159">
        <f>COUNTIF(C28:AH28,"*$FC*")</f>
        <v>0</v>
      </c>
      <c r="BL28" s="159">
        <f>BK28*('Setting key Duty'!$J$11+'Setting key Duty'!$I$8)</f>
        <v>0</v>
      </c>
      <c r="BM28" s="159">
        <f>COUNTIF($C28:$AG28,BM$4)</f>
        <v>0</v>
      </c>
      <c r="BN28" s="159">
        <f>COUNTIF($C28:$AG28,BN$4)</f>
        <v>0</v>
      </c>
      <c r="BO28" s="159">
        <f>COUNTIF($E28:$AE28,BO$4)</f>
        <v>2</v>
      </c>
      <c r="BP28" s="160"/>
    </row>
    <row r="29" ht="19.5" customHeight="1" spans="1:68">
      <c r="A29" s="19"/>
      <c r="B29" s="239" t="s">
        <v>1265</v>
      </c>
      <c r="C29" s="155" t="s">
        <v>1355</v>
      </c>
      <c r="D29" s="155" t="s">
        <v>1404</v>
      </c>
      <c r="E29" s="155"/>
      <c r="F29" s="155" t="s">
        <v>1405</v>
      </c>
      <c r="G29" s="155" t="s">
        <v>1364</v>
      </c>
      <c r="H29" s="155" t="s">
        <v>1364</v>
      </c>
      <c r="I29" s="20"/>
      <c r="J29" s="155" t="s">
        <v>1406</v>
      </c>
      <c r="K29" s="20"/>
      <c r="L29" s="155" t="s">
        <v>62</v>
      </c>
      <c r="M29" s="20"/>
      <c r="N29" s="155" t="s">
        <v>62</v>
      </c>
      <c r="O29" s="166"/>
      <c r="P29" s="155"/>
      <c r="Q29" s="186" t="s">
        <v>56</v>
      </c>
      <c r="R29" s="155" t="s">
        <v>1407</v>
      </c>
      <c r="T29" s="155" t="s">
        <v>50</v>
      </c>
      <c r="U29" s="155" t="s">
        <v>1364</v>
      </c>
      <c r="V29" s="155" t="s">
        <v>1364</v>
      </c>
      <c r="W29" s="155" t="s">
        <v>1408</v>
      </c>
      <c r="X29" s="155"/>
      <c r="Y29" s="155" t="s">
        <v>1121</v>
      </c>
      <c r="Z29" s="155" t="s">
        <v>56</v>
      </c>
      <c r="AB29" s="155"/>
      <c r="AC29" s="155"/>
      <c r="AD29" s="155" t="s">
        <v>680</v>
      </c>
      <c r="AE29" s="155"/>
      <c r="AG29" s="155"/>
      <c r="AH29" s="157"/>
      <c r="AI29" s="158"/>
      <c r="AJ29" s="157"/>
      <c r="AK29" s="159"/>
      <c r="AL29" s="159"/>
      <c r="AM29" s="159"/>
      <c r="AN29" s="159"/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7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COUNTIF(C29:AC29,"*BRT*")</f>
        <v>0</v>
      </c>
      <c r="AZ29" s="159">
        <f>COUNTIF(A29:AH29,"*$BTP*")</f>
        <v>2</v>
      </c>
      <c r="BA29" s="159" t="e">
        <f>AZ29*('Setting key Duty'!$I$13+'Setting key Duty'!$I$12+'Setting key Duty'!$I$11)</f>
        <v>#VALUE!</v>
      </c>
      <c r="BB29" s="159">
        <f>COUNTIF(D29:AH29,"*$L*")</f>
        <v>0</v>
      </c>
      <c r="BC29" s="159" t="e">
        <f>BB29*('Setting key Duty'!$I$13+'Setting key Duty'!$I$9)</f>
        <v>#VALUE!</v>
      </c>
      <c r="BD29" s="159">
        <f>COUNTIF(D29:AH29,"*$M*")</f>
        <v>0</v>
      </c>
      <c r="BE29" s="159">
        <f>BD29*('Setting key Duty'!$I$8+'Setting key Duty'!$I$9+'Setting key Duty'!$I$12)</f>
        <v>0</v>
      </c>
      <c r="BF29" s="159">
        <f>COUNTIF(D29:AH29,"*$N*")</f>
        <v>0</v>
      </c>
      <c r="BG29" s="159">
        <f>COUNTIF(D29:AH29,"*$PM*")</f>
        <v>2</v>
      </c>
      <c r="BH29" s="159">
        <f>BG29*('Setting key Duty'!$I$9)</f>
        <v>0.25</v>
      </c>
      <c r="BI29" s="159">
        <f>COUNTIF(D29:AH29,"*$AM*")</f>
        <v>3</v>
      </c>
      <c r="BJ29" s="159">
        <f>BI29*('Setting key Duty'!$I$12+'Setting key Duty'!$I$8)</f>
        <v>1.3125</v>
      </c>
      <c r="BK29" s="159">
        <f>COUNTIF(C29:AH29,"*$FC*")</f>
        <v>0</v>
      </c>
      <c r="BL29" s="159">
        <f>BK29*('Setting key Duty'!$J$11+'Setting key Duty'!$I$8)</f>
        <v>0</v>
      </c>
      <c r="BM29" s="159">
        <f>COUNTIF($C29:$AG29,BM$4)</f>
        <v>0</v>
      </c>
      <c r="BN29" s="159">
        <f>COUNTIF($C29:$AG29,BN$4)</f>
        <v>0</v>
      </c>
      <c r="BO29" s="159">
        <f>COUNTIF($D29:$AE29,BO$4)</f>
        <v>0</v>
      </c>
      <c r="BP29" s="160"/>
    </row>
    <row r="30" ht="19.5" customHeight="1" spans="1:68">
      <c r="A30" s="19"/>
      <c r="B30" s="239" t="s">
        <v>1383</v>
      </c>
      <c r="C30" s="185"/>
      <c r="D30" s="185" t="s">
        <v>56</v>
      </c>
      <c r="E30" s="186" t="s">
        <v>62</v>
      </c>
      <c r="F30" s="185"/>
      <c r="G30" s="185"/>
      <c r="H30" s="186"/>
      <c r="J30" s="155" t="s">
        <v>1409</v>
      </c>
      <c r="K30" s="185"/>
      <c r="L30" s="185" t="s">
        <v>56</v>
      </c>
      <c r="M30" s="155" t="s">
        <v>1410</v>
      </c>
      <c r="N30" s="154"/>
      <c r="O30" s="228"/>
      <c r="Q30" s="155" t="s">
        <v>1411</v>
      </c>
      <c r="R30" s="155" t="s">
        <v>582</v>
      </c>
      <c r="T30" s="155" t="s">
        <v>1412</v>
      </c>
      <c r="V30" s="186"/>
      <c r="W30" s="155" t="s">
        <v>677</v>
      </c>
      <c r="X30" s="186" t="s">
        <v>56</v>
      </c>
      <c r="AA30" s="155" t="s">
        <v>269</v>
      </c>
      <c r="AB30" s="155" t="s">
        <v>269</v>
      </c>
      <c r="AC30" s="155" t="s">
        <v>269</v>
      </c>
      <c r="AD30" s="155" t="s">
        <v>269</v>
      </c>
      <c r="AE30" s="155" t="s">
        <v>269</v>
      </c>
      <c r="AF30" s="186" t="s">
        <v>47</v>
      </c>
      <c r="AG30" s="186" t="s">
        <v>47</v>
      </c>
      <c r="AH30" s="157"/>
      <c r="AI30" s="158"/>
      <c r="AJ30" s="157"/>
      <c r="AK30" s="159"/>
      <c r="AL30" s="159"/>
      <c r="AM30" s="159"/>
      <c r="AN30" s="159"/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0</v>
      </c>
      <c r="AV30" s="104"/>
      <c r="AW30" s="104">
        <f>AT30+AX30</f>
        <v>0</v>
      </c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>
        <f>COUNTIF(C30:AH30,"*$FC*")</f>
        <v>5</v>
      </c>
      <c r="BL30" s="159"/>
      <c r="BM30" s="159"/>
      <c r="BN30" s="159"/>
      <c r="BO30" s="159"/>
      <c r="BP30" s="160"/>
    </row>
    <row r="31" ht="19.5" customHeight="1" spans="1:68">
      <c r="A31" s="19"/>
      <c r="B31" s="239" t="s">
        <v>1388</v>
      </c>
      <c r="D31" s="155" t="s">
        <v>557</v>
      </c>
      <c r="E31" s="20"/>
      <c r="F31" s="20"/>
      <c r="G31" s="20"/>
      <c r="H31" s="185" t="s">
        <v>62</v>
      </c>
      <c r="J31" s="185" t="s">
        <v>56</v>
      </c>
      <c r="K31" s="155" t="s">
        <v>1005</v>
      </c>
      <c r="L31" s="185"/>
      <c r="M31" s="155" t="s">
        <v>1001</v>
      </c>
      <c r="N31" s="20"/>
      <c r="O31" s="228"/>
      <c r="Q31" s="155" t="s">
        <v>1413</v>
      </c>
      <c r="R31" s="155" t="s">
        <v>1414</v>
      </c>
      <c r="S31" s="186" t="s">
        <v>56</v>
      </c>
      <c r="W31" s="186" t="s">
        <v>62</v>
      </c>
      <c r="Y31" s="186" t="s">
        <v>62</v>
      </c>
      <c r="AA31" s="185" t="s">
        <v>56</v>
      </c>
      <c r="AB31" s="186" t="s">
        <v>62</v>
      </c>
      <c r="AD31" s="186" t="s">
        <v>62</v>
      </c>
      <c r="AE31" s="155" t="s">
        <v>56</v>
      </c>
      <c r="AF31" s="155" t="s">
        <v>62</v>
      </c>
      <c r="AG31" s="186"/>
      <c r="AH31" s="157"/>
      <c r="AI31" s="158"/>
      <c r="AJ31" s="157"/>
      <c r="AK31" s="159"/>
      <c r="AL31" s="159"/>
      <c r="AM31" s="159"/>
      <c r="AN31" s="159"/>
      <c r="AO31" s="104"/>
      <c r="AP31" s="159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0</v>
      </c>
      <c r="AV31" s="104"/>
      <c r="AW31" s="104">
        <f>AT31+AX31</f>
        <v>0</v>
      </c>
      <c r="AX31" s="159"/>
      <c r="AY31" s="159"/>
      <c r="AZ31" s="159"/>
      <c r="BA31" s="159"/>
      <c r="BB31" s="159"/>
      <c r="BC31" s="159"/>
      <c r="BD31" s="159"/>
      <c r="BE31" s="159"/>
      <c r="BF31" s="159"/>
      <c r="BG31" s="159"/>
      <c r="BH31" s="159"/>
      <c r="BI31" s="159"/>
      <c r="BJ31" s="159"/>
      <c r="BK31" s="159">
        <f>COUNTIF(C31:AH31,"*$FC*")</f>
        <v>0</v>
      </c>
      <c r="BL31" s="159"/>
      <c r="BM31" s="159"/>
      <c r="BN31" s="159"/>
      <c r="BO31" s="159"/>
      <c r="BP31" s="160"/>
    </row>
    <row r="32" ht="19.5" customHeight="1" spans="1:68">
      <c r="A32" s="19"/>
      <c r="B32" s="239" t="s">
        <v>1389</v>
      </c>
      <c r="D32" s="20"/>
      <c r="E32" s="155" t="s">
        <v>557</v>
      </c>
      <c r="F32" s="185"/>
      <c r="G32" s="185"/>
      <c r="H32" s="186"/>
      <c r="I32" s="155" t="s">
        <v>719</v>
      </c>
      <c r="J32" s="20"/>
      <c r="K32" s="185" t="s">
        <v>56</v>
      </c>
      <c r="L32" s="20"/>
      <c r="M32" s="155" t="s">
        <v>1254</v>
      </c>
      <c r="N32" s="155" t="s">
        <v>1415</v>
      </c>
      <c r="O32" s="228"/>
      <c r="P32" s="186"/>
      <c r="Q32" s="155" t="s">
        <v>1416</v>
      </c>
      <c r="R32" s="155" t="s">
        <v>673</v>
      </c>
      <c r="S32" s="186" t="s">
        <v>62</v>
      </c>
      <c r="U32" s="186"/>
      <c r="V32" s="186"/>
      <c r="W32" s="20"/>
      <c r="X32" s="188"/>
      <c r="Y32" s="155" t="s">
        <v>305</v>
      </c>
      <c r="Z32" s="155" t="s">
        <v>305</v>
      </c>
      <c r="AA32" s="155" t="s">
        <v>305</v>
      </c>
      <c r="AB32" s="155" t="s">
        <v>305</v>
      </c>
      <c r="AC32" s="155" t="s">
        <v>305</v>
      </c>
      <c r="AD32" s="155" t="s">
        <v>1233</v>
      </c>
      <c r="AE32" s="186" t="s">
        <v>1417</v>
      </c>
      <c r="AF32" s="154" t="s">
        <v>586</v>
      </c>
      <c r="AH32" s="157"/>
      <c r="AI32" s="158"/>
      <c r="AJ32" s="157"/>
      <c r="AK32" s="159"/>
      <c r="AL32" s="159"/>
      <c r="AM32" s="159"/>
      <c r="AN32" s="159"/>
      <c r="AO32" s="104"/>
      <c r="AP32" s="159">
        <f>SUMPRODUCT(--WEEKDAY(C$3:AG$3,2)&lt;6,--((C32:AG32="DM"))+(C32:AG32="CS1")+((C32:AG32="CS2"))+(C32:AG32="SB1")+(C32:AG32="AE")+(C32:AG32="EM"))</f>
        <v>0</v>
      </c>
      <c r="AQ32" s="104"/>
      <c r="AR32" s="104">
        <f>SUMPRODUCT(--WEEKDAY(C$3:AG$3,2)&gt;5,--((C32:AG32="DM"))+(C32:AG32="CS1")+((C32:AG32="CS2"))+(C32:AG32="SB1")+(C32:AG32="AE")+(C32:AG32="EM"))</f>
        <v>0</v>
      </c>
      <c r="AS32" s="104"/>
      <c r="AT32" s="104">
        <f>(AP32-AQ32)/2+(AR32-AS32)</f>
        <v>0</v>
      </c>
      <c r="AU32" s="104">
        <f>AH32+AI32+AJ32+AK32+AM32+AN32</f>
        <v>0</v>
      </c>
      <c r="AV32" s="104"/>
      <c r="AW32" s="104">
        <f>AT32+AX32</f>
        <v>0</v>
      </c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>
        <f>COUNTIF(C32:AH32,"*$FC*")</f>
        <v>5</v>
      </c>
      <c r="BL32" s="159"/>
      <c r="BM32" s="159"/>
      <c r="BN32" s="159"/>
      <c r="BO32" s="159"/>
      <c r="BP32" s="160"/>
    </row>
    <row r="33" ht="19.5" customHeight="1" spans="1:68">
      <c r="A33" s="19"/>
      <c r="B33" s="239" t="s">
        <v>1390</v>
      </c>
      <c r="C33" s="20"/>
      <c r="D33" s="186" t="s">
        <v>62</v>
      </c>
      <c r="E33" s="20"/>
      <c r="F33" s="20"/>
      <c r="G33" s="186" t="s">
        <v>62</v>
      </c>
      <c r="H33" s="20"/>
      <c r="I33" s="155" t="s">
        <v>56</v>
      </c>
      <c r="J33" s="20"/>
      <c r="K33" s="155" t="s">
        <v>695</v>
      </c>
      <c r="L33" s="20"/>
      <c r="M33" s="155" t="s">
        <v>1377</v>
      </c>
      <c r="N33" s="154"/>
      <c r="O33" s="228"/>
      <c r="P33" s="186" t="s">
        <v>56</v>
      </c>
      <c r="R33" s="154" t="s">
        <v>339</v>
      </c>
      <c r="S33" s="155" t="s">
        <v>1418</v>
      </c>
      <c r="T33" s="186" t="s">
        <v>62</v>
      </c>
      <c r="V33" s="186"/>
      <c r="W33" s="186" t="s">
        <v>56</v>
      </c>
      <c r="Y33" s="20"/>
      <c r="Z33" s="154" t="s">
        <v>339</v>
      </c>
      <c r="AA33" s="186" t="s">
        <v>62</v>
      </c>
      <c r="AD33" s="186" t="s">
        <v>56</v>
      </c>
      <c r="AG33" s="155" t="s">
        <v>62</v>
      </c>
      <c r="AH33" s="157"/>
      <c r="AI33" s="158"/>
      <c r="AJ33" s="157"/>
      <c r="AK33" s="159"/>
      <c r="AL33" s="159"/>
      <c r="AM33" s="159"/>
      <c r="AN33" s="159"/>
      <c r="AO33" s="104"/>
      <c r="AP33" s="159">
        <f>SUMPRODUCT(--WEEKDAY(C$3:AG$3,2)&lt;6,--((C33:AG33="DM"))+(C33:AG33="CS1")+((C33:AG33="CS2"))+(C33:AG33="SB1")+(C33:AG33="AE")+(C33:AG33="EM"))</f>
        <v>0</v>
      </c>
      <c r="AQ33" s="104"/>
      <c r="AR33" s="104">
        <f>SUMPRODUCT(--WEEKDAY(C$3:AG$3,2)&gt;5,--((C33:AG33="DM"))+(C33:AG33="CS1")+((C33:AG33="CS2"))+(C33:AG33="SB1")+(C33:AG33="AE")+(C33:AG33="EM"))</f>
        <v>0</v>
      </c>
      <c r="AS33" s="104"/>
      <c r="AT33" s="104">
        <f>(AP33-AQ33)/2+(AR33-AS33)</f>
        <v>0</v>
      </c>
      <c r="AU33" s="104">
        <f>AH33+AI33+AJ33+AK33+AM33+AN33</f>
        <v>0</v>
      </c>
      <c r="AV33" s="104"/>
      <c r="AW33" s="104">
        <f>AT33+AX33</f>
        <v>0</v>
      </c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>
        <f>COUNTIF(C33:AH33,"*$FC*")</f>
        <v>0</v>
      </c>
      <c r="BL33" s="159"/>
      <c r="BM33" s="159"/>
      <c r="BN33" s="159"/>
      <c r="BO33" s="159"/>
      <c r="BP33" s="160"/>
    </row>
    <row r="34" ht="19.5" customHeight="1" spans="1:68">
      <c r="A34" s="19"/>
      <c r="B34" s="239" t="s">
        <v>1391</v>
      </c>
      <c r="C34" s="185" t="s">
        <v>56</v>
      </c>
      <c r="D34" s="154" t="s">
        <v>1419</v>
      </c>
      <c r="E34" s="186"/>
      <c r="F34" s="154" t="s">
        <v>1420</v>
      </c>
      <c r="G34" s="185"/>
      <c r="H34" s="186"/>
      <c r="I34" s="155" t="s">
        <v>1421</v>
      </c>
      <c r="J34" s="154" t="s">
        <v>1387</v>
      </c>
      <c r="K34" s="185"/>
      <c r="L34" s="155" t="s">
        <v>597</v>
      </c>
      <c r="M34" s="185" t="s">
        <v>56</v>
      </c>
      <c r="N34" s="20"/>
      <c r="O34" s="228" t="s">
        <v>62</v>
      </c>
      <c r="P34" s="186"/>
      <c r="Q34" s="155" t="s">
        <v>1377</v>
      </c>
      <c r="S34" s="155" t="s">
        <v>1004</v>
      </c>
      <c r="T34" s="186" t="s">
        <v>56</v>
      </c>
      <c r="U34" s="186"/>
      <c r="X34" s="154" t="s">
        <v>1422</v>
      </c>
      <c r="Y34" s="20"/>
      <c r="Z34" s="245" t="s">
        <v>1423</v>
      </c>
      <c r="AA34" s="155" t="s">
        <v>219</v>
      </c>
      <c r="AB34" s="155" t="s">
        <v>219</v>
      </c>
      <c r="AC34" s="155" t="s">
        <v>219</v>
      </c>
      <c r="AD34" s="155" t="s">
        <v>219</v>
      </c>
      <c r="AE34" s="155" t="s">
        <v>219</v>
      </c>
      <c r="AF34" s="155" t="s">
        <v>1233</v>
      </c>
      <c r="AG34" s="186"/>
      <c r="AH34" s="157"/>
      <c r="AI34" s="158"/>
      <c r="AJ34" s="157"/>
      <c r="AK34" s="159"/>
      <c r="AL34" s="159"/>
      <c r="AM34" s="159"/>
      <c r="AN34" s="159"/>
      <c r="AO34" s="104"/>
      <c r="AP34" s="159">
        <f>SUMPRODUCT(--WEEKDAY(C$3:AG$3,2)&lt;6,--((C34:AG34="DM"))+(C34:AG34="CS1")+((C34:AG34="CS2"))+(C34:AG34="SB1")+(C34:AG34="AE")+(C34:AG34="EM"))</f>
        <v>0</v>
      </c>
      <c r="AQ34" s="104"/>
      <c r="AR34" s="104">
        <f>SUMPRODUCT(--WEEKDAY(C$3:AG$3,2)&gt;5,--((C34:AG34="DM"))+(C34:AG34="CS1")+((C34:AG34="CS2"))+(C34:AG34="SB1")+(C34:AG34="AE")+(C34:AG34="EM"))</f>
        <v>0</v>
      </c>
      <c r="AS34" s="104"/>
      <c r="AT34" s="104">
        <f>(AP34-AQ34)/2+(AR34-AS34)</f>
        <v>0</v>
      </c>
      <c r="AU34" s="104">
        <f>AH34+AI34+AJ34+AK34+AM34+AN34</f>
        <v>0</v>
      </c>
      <c r="AV34" s="104"/>
      <c r="AW34" s="104">
        <f>AT34+AX34</f>
        <v>0</v>
      </c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>
        <f>COUNTIF(C34:AH34,"*$FC*")</f>
        <v>5</v>
      </c>
      <c r="BL34" s="159"/>
      <c r="BM34" s="159"/>
      <c r="BN34" s="159"/>
      <c r="BO34" s="159"/>
      <c r="BP34" s="160"/>
    </row>
    <row r="35" ht="25.5" customHeight="1" spans="1:68">
      <c r="A35" s="19"/>
      <c r="B35" s="239" t="s">
        <v>1424</v>
      </c>
      <c r="D35" s="154"/>
      <c r="E35" s="20"/>
      <c r="G35" s="185"/>
      <c r="H35" s="186"/>
      <c r="I35" s="155"/>
      <c r="J35" s="154" t="s">
        <v>1419</v>
      </c>
      <c r="K35" s="20"/>
      <c r="L35" s="154" t="s">
        <v>1425</v>
      </c>
      <c r="N35" s="185"/>
      <c r="O35" s="228"/>
      <c r="Q35" s="221" t="s">
        <v>1386</v>
      </c>
      <c r="R35" s="186" t="s">
        <v>56</v>
      </c>
      <c r="S35" s="154" t="s">
        <v>1426</v>
      </c>
      <c r="T35" s="186"/>
      <c r="U35" s="186" t="s">
        <v>62</v>
      </c>
      <c r="W35" s="155" t="s">
        <v>1427</v>
      </c>
      <c r="Y35" s="155" t="s">
        <v>1415</v>
      </c>
      <c r="Z35" s="186"/>
      <c r="AA35" s="155" t="s">
        <v>1238</v>
      </c>
      <c r="AB35" s="185"/>
      <c r="AC35" s="186" t="s">
        <v>62</v>
      </c>
      <c r="AD35" s="186"/>
      <c r="AE35" s="186" t="s">
        <v>62</v>
      </c>
      <c r="AF35" s="186" t="s">
        <v>56</v>
      </c>
      <c r="AG35" s="186"/>
      <c r="AH35" s="157"/>
      <c r="AI35" s="158"/>
      <c r="AJ35" s="157"/>
      <c r="AK35" s="159"/>
      <c r="AL35" s="159"/>
      <c r="AM35" s="159"/>
      <c r="AN35" s="159"/>
      <c r="AO35" s="104"/>
      <c r="AP35" s="159">
        <f>SUMPRODUCT(--WEEKDAY(C$3:AG$3,2)&lt;6,--((C35:AG35="DM"))+(C35:AG35="CS1")+((C35:AG35="CS2"))+(C35:AG35="SB1")+(C35:AG35="AE")+(C35:AG35="EM"))</f>
        <v>0</v>
      </c>
      <c r="AQ35" s="104"/>
      <c r="AR35" s="104">
        <f>SUMPRODUCT(--WEEKDAY(C$3:AG$3,2)&gt;5,--((C35:AG35="DM"))+(C35:AG35="CS1")+((C35:AG35="CS2"))+(C35:AG35="SB1")+(C35:AG35="AE")+(C35:AG35="EM"))</f>
        <v>0</v>
      </c>
      <c r="AS35" s="104"/>
      <c r="AT35" s="104">
        <f>(AP35-AQ35)/2+(AR35-AS35)</f>
        <v>0</v>
      </c>
      <c r="AU35" s="104">
        <f>AH35+AI35+AJ35+AK35+AM35+AN35</f>
        <v>0</v>
      </c>
      <c r="AV35" s="104"/>
      <c r="AW35" s="104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>
        <f>COUNTIF(C35:AH35,"*$FC*")</f>
        <v>0</v>
      </c>
      <c r="BL35" s="159"/>
      <c r="BM35" s="159"/>
      <c r="BN35" s="159"/>
      <c r="BO35" s="159"/>
      <c r="BP35" s="160"/>
    </row>
    <row r="36" ht="19.5" customHeight="1" spans="1:68">
      <c r="A36" s="19"/>
      <c r="B36" s="14"/>
      <c r="C36" s="230"/>
      <c r="D36" s="187"/>
      <c r="E36" s="231"/>
      <c r="F36" s="187"/>
      <c r="G36" s="187"/>
      <c r="H36" s="231"/>
      <c r="I36" s="231"/>
      <c r="J36" s="187"/>
      <c r="K36" s="187"/>
      <c r="L36" s="187"/>
      <c r="M36" s="187"/>
      <c r="N36" s="187"/>
      <c r="O36" s="186"/>
      <c r="P36" s="186"/>
      <c r="Q36" s="20"/>
      <c r="R36" s="20"/>
      <c r="S36" s="186"/>
      <c r="T36" s="186"/>
      <c r="U36" s="186"/>
      <c r="V36" s="186"/>
      <c r="X36" s="188"/>
      <c r="Y36" s="185"/>
      <c r="AF36" s="186"/>
      <c r="AG36" s="186"/>
      <c r="AH36" s="157"/>
      <c r="AI36" s="158"/>
      <c r="AJ36" s="157"/>
      <c r="AK36" s="159"/>
      <c r="AL36" s="159"/>
      <c r="AM36" s="159"/>
      <c r="AN36" s="159"/>
      <c r="AO36" s="104"/>
      <c r="AP36" s="159">
        <f>SUMPRODUCT(--WEEKDAY(C$3:AG$3,2)&lt;6,--((C36:AG36="DM"))+(C36:AG36="CS1")+((C36:AG36="CS2"))+(C36:AG36="SB1")+(C36:AG36="AE")+(C36:AG36="EM"))</f>
        <v>0</v>
      </c>
      <c r="AQ36" s="104"/>
      <c r="AR36" s="104">
        <f>SUMPRODUCT(--WEEKDAY(C$3:AG$3,2)&gt;5,--((C36:AG36="DM"))+(C36:AG36="CS1")+((C36:AG36="CS2"))+(C36:AG36="SB1")+(C36:AG36="AE")+(C36:AG36="EM"))</f>
        <v>0</v>
      </c>
      <c r="AS36" s="104"/>
      <c r="AT36" s="104">
        <f>(AP36-AQ36)/2+(AR36-AS36)</f>
        <v>0</v>
      </c>
      <c r="AU36" s="104">
        <f>AH36+AI36+AJ36+AK36+AM36+AN36</f>
        <v>0</v>
      </c>
      <c r="AV36" s="104">
        <f>BF36+BG36+BI36+BD36+BB36+AZ36+BK36</f>
        <v>0</v>
      </c>
      <c r="AW36" s="104" t="e">
        <f>AT36+AX36</f>
        <v>#VALUE!</v>
      </c>
      <c r="AX36" s="159" t="e">
        <f>(BI36*('Setting key Duty'!$I$8+'Setting key Duty'!$I$12))+(BG36*'Setting key Duty'!$I$9)+(BB36*('Setting key Duty'!$I$13+'Setting key Duty'!$I$9))+(AZ36*('Setting key Duty'!$I$13+'Setting key Duty'!$I$12+'Setting key Duty'!$I$11))+(BD36*('Setting key Duty'!$I$8+'Setting key Duty'!$I$9+'Setting key Duty'!$I$12))</f>
        <v>#VALUE!</v>
      </c>
      <c r="AY36" s="159">
        <f>COUNTIF(C36:Y36,"*BRT*")</f>
        <v>0</v>
      </c>
      <c r="AZ36" s="159">
        <f>COUNTIF(A36:AH36,"*$BTP*")</f>
        <v>0</v>
      </c>
      <c r="BA36" s="159" t="e">
        <f>AZ36*('Setting key Duty'!$I$13+'Setting key Duty'!$I$12+'Setting key Duty'!$I$11)</f>
        <v>#VALUE!</v>
      </c>
      <c r="BB36" s="159">
        <f>COUNTIF(D36:AH36,"*$L*")</f>
        <v>0</v>
      </c>
      <c r="BC36" s="159" t="e">
        <f>BB36*('Setting key Duty'!$I$13+'Setting key Duty'!$I$9)</f>
        <v>#VALUE!</v>
      </c>
      <c r="BD36" s="159">
        <f>COUNTIF(D36:AH36,"*$M*")</f>
        <v>0</v>
      </c>
      <c r="BE36" s="159">
        <f>BD36*('Setting key Duty'!$I$8+'Setting key Duty'!$I$9+'Setting key Duty'!$I$12)</f>
        <v>0</v>
      </c>
      <c r="BF36" s="159">
        <f>COUNTIF(D36:AH36,"*$N*")</f>
        <v>0</v>
      </c>
      <c r="BG36" s="159">
        <f>COUNTIF(D36:AH36,"*$PM*")</f>
        <v>0</v>
      </c>
      <c r="BH36" s="159">
        <f>BG36*('Setting key Duty'!$I$9)</f>
        <v>0</v>
      </c>
      <c r="BI36" s="159">
        <f>COUNTIF(D36:AH36,"*$AM*")</f>
        <v>0</v>
      </c>
      <c r="BJ36" s="159">
        <f>BI36*('Setting key Duty'!$I$12+'Setting key Duty'!$I$8)</f>
        <v>0</v>
      </c>
      <c r="BK36" s="159">
        <f>COUNTIF(C36:AH36,"*$FC*")</f>
        <v>0</v>
      </c>
      <c r="BL36" s="159">
        <f>BK36*('Setting key Duty'!$J$11+'Setting key Duty'!$I$8)</f>
        <v>0</v>
      </c>
      <c r="BM36" s="159">
        <f>COUNTIF($C36:$AG36,BM$4)</f>
        <v>0</v>
      </c>
      <c r="BN36" s="159">
        <f>COUNTIF($C36:$AG36,BN$4)</f>
        <v>0</v>
      </c>
      <c r="BO36" s="159">
        <f>COUNTIF($D36:$AE36,BO$4)</f>
        <v>0</v>
      </c>
      <c r="BP36" s="160"/>
    </row>
    <row r="37" ht="19.5" customHeight="1" spans="1:68">
      <c r="A37" s="19"/>
      <c r="B37" s="189" t="s">
        <v>228</v>
      </c>
      <c r="C37" s="190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20"/>
      <c r="R37" s="20"/>
      <c r="S37" s="186"/>
      <c r="T37" s="186"/>
      <c r="U37" s="186"/>
      <c r="V37" s="186"/>
      <c r="W37" s="186"/>
      <c r="X37" s="186"/>
      <c r="Y37" s="186"/>
      <c r="Z37" s="186"/>
      <c r="AA37" s="186"/>
      <c r="AB37" s="186"/>
      <c r="AC37" s="186"/>
      <c r="AD37" s="186"/>
      <c r="AE37" s="186"/>
      <c r="AF37" s="186"/>
      <c r="AG37" s="186"/>
      <c r="AH37" s="157">
        <f>COUNTIF($C37:$AG37,AH$4)</f>
        <v>0</v>
      </c>
      <c r="AI37" s="158">
        <f>COUNTIF($C37:$AG37,AI$4)</f>
        <v>0</v>
      </c>
      <c r="AJ37" s="157">
        <f>COUNTIF($C37:$AG37,AJ$4)</f>
        <v>0</v>
      </c>
      <c r="AK37" s="191">
        <f>COUNTIF($C37:$AG37,AK$4)</f>
        <v>0</v>
      </c>
      <c r="AL37" s="191">
        <f>COUNTIF($C37:$AG37,AL$4)</f>
        <v>0</v>
      </c>
      <c r="AM37" s="191">
        <f>COUNTIF($C37:$AG37,AM$4)</f>
        <v>0</v>
      </c>
      <c r="AN37" s="191">
        <f>COUNTIF($C37:$AG37,AN$4)</f>
        <v>0</v>
      </c>
      <c r="AO37" s="192"/>
      <c r="AP37" s="159">
        <f>SUMPRODUCT(--WEEKDAY(C$3:AG$3,2)&lt;6,--((C37:AG37="DM"))+(C37:AG37="CS1")+((C37:AG37="CS2"))+(C37:AG37="SB1")+(C37:AG37="AE")+(C37:AG37="EM"))</f>
        <v>0</v>
      </c>
      <c r="AQ37" s="192"/>
      <c r="AR37" s="104">
        <f>SUMPRODUCT(--WEEKDAY(C$3:AG$3,2)&gt;5,--((C37:AG37="DM"))+(C37:AG37="CS1")+((C37:AG37="CS2"))+(C37:AG37="SB1")+(C37:AG37="AE")+(C37:AG37="EM"))</f>
        <v>0</v>
      </c>
      <c r="AS37" s="192"/>
      <c r="AT37" s="192">
        <f>(AP37-AQ37)/2+(AR37-AS37)</f>
        <v>0</v>
      </c>
      <c r="AU37" s="104">
        <f>AH37+AI37+AJ37+AK37+AM37+AN37</f>
        <v>0</v>
      </c>
      <c r="AV37" s="104">
        <f>BF37+BG37+BI37+BD37+BB37+AZ37+BK37</f>
        <v>0</v>
      </c>
      <c r="AW37" s="104" t="e">
        <f>AT37+AX37</f>
        <v>#VALUE!</v>
      </c>
      <c r="AX37" s="159" t="e">
        <f>(BI37*('Setting key Duty'!$I$8+'Setting key Duty'!$I$12))+(BG37*'Setting key Duty'!$I$9)+(BB37*('Setting key Duty'!$I$13+'Setting key Duty'!$I$9))+(AZ37*('Setting key Duty'!$I$13+'Setting key Duty'!$I$12+'Setting key Duty'!$I$11))+(BD37*('Setting key Duty'!$I$8+'Setting key Duty'!$I$9+'Setting key Duty'!$I$12))</f>
        <v>#VALUE!</v>
      </c>
      <c r="AY37" s="159">
        <f>COUNTIF(C37:AG37,"*BRT*")</f>
        <v>0</v>
      </c>
      <c r="AZ37" s="159">
        <f>COUNTIF(D37:AH37,"*$BTP*")</f>
        <v>0</v>
      </c>
      <c r="BA37" s="159" t="e">
        <f>AZ37*('Setting key Duty'!$I$13+'Setting key Duty'!$I$12+'Setting key Duty'!$I$11)</f>
        <v>#VALUE!</v>
      </c>
      <c r="BB37" s="159">
        <f>COUNTIF(D37:AH37,"*$L*")</f>
        <v>0</v>
      </c>
      <c r="BC37" s="159" t="e">
        <f>BB37*('Setting key Duty'!$I$13+'Setting key Duty'!$I$9)</f>
        <v>#VALUE!</v>
      </c>
      <c r="BD37" s="159">
        <f>COUNTIF(D37:AH37,"*$M*")</f>
        <v>0</v>
      </c>
      <c r="BE37" s="159">
        <f>BD37*('Setting key Duty'!$I$8+'Setting key Duty'!$I$9+'Setting key Duty'!$I$12)</f>
        <v>0</v>
      </c>
      <c r="BF37" s="159">
        <f>COUNTIF(D37:AH37,"*$N*")</f>
        <v>0</v>
      </c>
      <c r="BG37" s="159">
        <f>COUNTIF(D37:AH37,"*$PM*")</f>
        <v>0</v>
      </c>
      <c r="BH37" s="159">
        <f>BG37*('Setting key Duty'!$I$9)</f>
        <v>0</v>
      </c>
      <c r="BI37" s="159">
        <f>COUNTIF(D37:AH37,"*$AM*")</f>
        <v>0</v>
      </c>
      <c r="BJ37" s="159">
        <f>BI37*('Setting key Duty'!$I$12+'Setting key Duty'!$I$8)</f>
        <v>0</v>
      </c>
      <c r="BK37" s="159">
        <f>COUNTIF(C37:AH37,"*$FC*")</f>
        <v>0</v>
      </c>
      <c r="BL37" s="159">
        <f>BK37*('Setting key Duty'!$J$11+'Setting key Duty'!$I$8)</f>
        <v>0</v>
      </c>
      <c r="BM37" s="191">
        <f>COUNTIF($C37:$AG37,BM$4)</f>
        <v>0</v>
      </c>
      <c r="BN37" s="191">
        <f>COUNTIF($C37:$AG37,BN$4)</f>
        <v>0</v>
      </c>
      <c r="BO37" s="191">
        <f>COUNTIF($C37:$AG37,BO$4)</f>
        <v>0</v>
      </c>
      <c r="BP37" s="193"/>
    </row>
    <row r="38" ht="19.5" customHeight="1" spans="1:68">
      <c r="A38" s="19"/>
      <c r="B38" s="194"/>
      <c r="C38" s="195"/>
      <c r="D38" s="196"/>
      <c r="E38" s="196"/>
      <c r="F38" s="196"/>
      <c r="G38" s="196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7"/>
      <c r="AI38" s="198"/>
      <c r="AJ38" s="197"/>
      <c r="AK38" s="199"/>
      <c r="AL38" s="199"/>
      <c r="AM38" s="199"/>
      <c r="AN38" s="199"/>
      <c r="AO38" s="200"/>
      <c r="AP38" s="200"/>
      <c r="AQ38" s="200"/>
      <c r="AR38" s="200">
        <f>SUMPRODUCT(--WEEKDAY(C$3:AG$3,2)&gt;5,--((C38:AG38="DM"))+(C38:AG38="CS1")+((C38:AG38="CS2"))+(C38:AG38="SB1")+(C38:AG38="AE")+(C38:AG38="EM"))</f>
        <v>0</v>
      </c>
      <c r="AS38" s="200"/>
      <c r="AT38" s="200">
        <f>(AP38-AQ38)/2+(AR38-AS38)</f>
        <v>0</v>
      </c>
      <c r="AU38" s="200"/>
      <c r="AV38" s="200"/>
      <c r="AW38" s="200"/>
      <c r="AX38" s="199"/>
      <c r="AY38" s="199"/>
      <c r="AZ38" s="199"/>
      <c r="BA38" s="199"/>
      <c r="BB38" s="199"/>
      <c r="BC38" s="199"/>
      <c r="BD38" s="199"/>
      <c r="BE38" s="199"/>
      <c r="BF38" s="199"/>
      <c r="BG38" s="199"/>
      <c r="BH38" s="199"/>
      <c r="BI38" s="199"/>
      <c r="BJ38" s="199"/>
      <c r="BK38" s="199"/>
      <c r="BL38" s="199"/>
      <c r="BM38" s="199"/>
      <c r="BN38" s="199"/>
      <c r="BO38" s="199"/>
      <c r="BP38" s="201"/>
    </row>
    <row r="39" ht="19.5" customHeight="1" spans="1:68">
      <c r="A39" s="19"/>
      <c r="B39" s="202" t="s">
        <v>48</v>
      </c>
      <c r="C39" s="203" t="str">
        <f>VLOOKUP("DM",C4:C37,1,FALSE)</f>
        <v>DM</v>
      </c>
      <c r="D39" s="203" t="str">
        <f>VLOOKUP("DM",D4:D37,1,FALSE)</f>
        <v>DM</v>
      </c>
      <c r="E39" s="203" t="str">
        <f>VLOOKUP("DM",E4:E37,1,FALSE)</f>
        <v>DM</v>
      </c>
      <c r="F39" s="203" t="str">
        <f>VLOOKUP("DM",F4:F37,1,FALSE)</f>
        <v>DM</v>
      </c>
      <c r="G39" s="203" t="str">
        <f>VLOOKUP("DM",G4:G37,1,FALSE)</f>
        <v>DM</v>
      </c>
      <c r="H39" s="203" t="str">
        <f>VLOOKUP("DM",H4:H37,1,FALSE)</f>
        <v>DM</v>
      </c>
      <c r="I39" s="203" t="str">
        <f>VLOOKUP("DM",I4:I37,1,FALSE)</f>
        <v>DM</v>
      </c>
      <c r="J39" s="203" t="str">
        <f>VLOOKUP("DM",J4:J37,1,FALSE)</f>
        <v>DM</v>
      </c>
      <c r="K39" s="203" t="str">
        <f>VLOOKUP("DM",K4:K37,1,FALSE)</f>
        <v>DM</v>
      </c>
      <c r="L39" s="203" t="str">
        <f>VLOOKUP("DM",L4:L37,1,FALSE)</f>
        <v>DM</v>
      </c>
      <c r="M39" s="203" t="str">
        <f>VLOOKUP("DM",M4:M37,1,FALSE)</f>
        <v>DM</v>
      </c>
      <c r="N39" s="203" t="str">
        <f>VLOOKUP("DM",N4:N37,1,FALSE)</f>
        <v>DM</v>
      </c>
      <c r="O39" s="203" t="str">
        <f>VLOOKUP("DM",O4:O37,1,FALSE)</f>
        <v>DM</v>
      </c>
      <c r="P39" s="203" t="str">
        <f>VLOOKUP("DM",P4:P37,1,FALSE)</f>
        <v>DM</v>
      </c>
      <c r="Q39" s="203" t="str">
        <f>VLOOKUP("DM",Q4:Q36,1,FALSE)</f>
        <v>DM</v>
      </c>
      <c r="R39" s="203" t="str">
        <f>VLOOKUP("DM",R4:R35,1,FALSE)</f>
        <v>DM</v>
      </c>
      <c r="S39" s="203" t="str">
        <f>VLOOKUP("DM",S4:S37,1,FALSE)</f>
        <v>DM</v>
      </c>
      <c r="T39" s="203" t="str">
        <f>VLOOKUP("DM",T4:T37,1,FALSE)</f>
        <v>DM</v>
      </c>
      <c r="U39" s="203" t="str">
        <f>VLOOKUP("DM",U4:U37,1,FALSE)</f>
        <v>DM</v>
      </c>
      <c r="V39" s="203" t="str">
        <f>VLOOKUP("DM",V4:V37,1,FALSE)</f>
        <v>DM</v>
      </c>
      <c r="W39" s="203" t="str">
        <f>VLOOKUP("DM",W4:W37,1,FALSE)</f>
        <v>DM</v>
      </c>
      <c r="X39" s="203" t="str">
        <f>VLOOKUP("DM",X4:X37,1,FALSE)</f>
        <v>DM</v>
      </c>
      <c r="Y39" s="203" t="str">
        <f>VLOOKUP("DM",Y4:Y37,1,FALSE)</f>
        <v>DM</v>
      </c>
      <c r="Z39" s="203" t="str">
        <f>VLOOKUP("DM",Z4:Z37,1,FALSE)</f>
        <v>DM</v>
      </c>
      <c r="AA39" s="203" t="str">
        <f>VLOOKUP("DM",AA5:AA37,1,FALSE)</f>
        <v>DM</v>
      </c>
      <c r="AB39" s="203" t="str">
        <f>VLOOKUP("DM",AB4:AB37,1,FALSE)</f>
        <v>DM</v>
      </c>
      <c r="AC39" s="203" t="str">
        <f>VLOOKUP("DM",AC4:AC37,1,FALSE)</f>
        <v>DM</v>
      </c>
      <c r="AD39" s="203" t="str">
        <f>VLOOKUP("DM",AD4:AD37,1,FALSE)</f>
        <v>DM</v>
      </c>
      <c r="AE39" s="203" t="str">
        <f>VLOOKUP("DM",AE4:AE37,1,FALSE)</f>
        <v>DM</v>
      </c>
      <c r="AF39" s="203" t="str">
        <f>VLOOKUP("DM",AF4:AF37,1,FALSE)</f>
        <v>DM</v>
      </c>
      <c r="AG39" s="203" t="str">
        <f>VLOOKUP("DM",AG4:AG37,1,FALSE)</f>
        <v>DM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 t="e">
        <f>LTE()</f>
        <v>#NAME?</v>
      </c>
      <c r="B40" s="204" t="s">
        <v>44</v>
      </c>
      <c r="C40" s="203" t="str">
        <f>VLOOKUP("CS1",C5:C37,1,FALSE)</f>
        <v>CS1</v>
      </c>
      <c r="D40" s="203" t="str">
        <f>VLOOKUP("CS1",D6:D37,1,FALSE)</f>
        <v>CS1</v>
      </c>
      <c r="E40" s="203" t="str">
        <f>VLOOKUP("CS1",E5:E37,1,FALSE)</f>
        <v>CS1</v>
      </c>
      <c r="F40" s="203" t="str">
        <f>VLOOKUP("CS1",F5:F37,1,FALSE)</f>
        <v>CS1</v>
      </c>
      <c r="G40" s="203" t="str">
        <f>VLOOKUP("CS1",G5:G37,1,FALSE)</f>
        <v>CS1</v>
      </c>
      <c r="H40" s="203" t="str">
        <f>VLOOKUP("CS1",H6:H37,1,FALSE)</f>
        <v>CS1</v>
      </c>
      <c r="I40" s="203" t="str">
        <f>VLOOKUP("CS1",I5:I37,1,FALSE)</f>
        <v>CS1</v>
      </c>
      <c r="J40" s="203" t="str">
        <f>VLOOKUP("CS1",J4:J37,1,FALSE)</f>
        <v>CS1</v>
      </c>
      <c r="K40" s="203" t="str">
        <f>VLOOKUP("CS1",K6:K37,1,FALSE)</f>
        <v>CS1</v>
      </c>
      <c r="L40" s="203" t="str">
        <f>VLOOKUP("CS1",L8:L37,1,FALSE)</f>
        <v>CS1</v>
      </c>
      <c r="M40" s="203" t="str">
        <f>VLOOKUP("CS1",M5:M37,1,FALSE)</f>
        <v>CS1</v>
      </c>
      <c r="N40" s="203" t="str">
        <f>VLOOKUP("CS1",N5:N37,1,FALSE)</f>
        <v>CS1</v>
      </c>
      <c r="O40" s="203" t="str">
        <f>VLOOKUP("CS1",O5:O37,1,FALSE)</f>
        <v>CS1</v>
      </c>
      <c r="P40" s="203" t="str">
        <f>VLOOKUP("CS1",P10:P37,1,FALSE)</f>
        <v>CS1</v>
      </c>
      <c r="Q40" s="203" t="str">
        <f>VLOOKUP("CS1",Q5:Q36,1,FALSE)</f>
        <v>CS1</v>
      </c>
      <c r="R40" s="203" t="str">
        <f>VLOOKUP("CS1",R7:R35,1,FALSE)</f>
        <v>CS1</v>
      </c>
      <c r="S40" s="203" t="str">
        <f>VLOOKUP("CS1",S5:S37,1,FALSE)</f>
        <v>CS1</v>
      </c>
      <c r="T40" s="203" t="str">
        <f>VLOOKUP("CS1",T5:T37,1,FALSE)</f>
        <v>CS1</v>
      </c>
      <c r="U40" s="203" t="str">
        <f>VLOOKUP("CS1",U6:U37,1,FALSE)</f>
        <v>CS1</v>
      </c>
      <c r="V40" s="203" t="str">
        <f>VLOOKUP("CS1",V6:V37,1,FALSE)</f>
        <v>CS1</v>
      </c>
      <c r="W40" s="203" t="str">
        <f>VLOOKUP("CS1",W6:W37,1,FALSE)</f>
        <v>CS1</v>
      </c>
      <c r="X40" s="203" t="str">
        <f>VLOOKUP("CS1",X6:X37,1,FALSE)</f>
        <v>CS1</v>
      </c>
      <c r="Y40" s="203" t="str">
        <f>VLOOKUP("CS1",Y5:Y37,1,FALSE)</f>
        <v>CS1</v>
      </c>
      <c r="Z40" s="203" t="str">
        <f>VLOOKUP("CS1",Z6:Z37,1,FALSE)</f>
        <v>CS1</v>
      </c>
      <c r="AA40" s="203" t="str">
        <f>VLOOKUP("CS1",AA5:AA37,1,FALSE)</f>
        <v>CS1</v>
      </c>
      <c r="AB40" s="203" t="str">
        <f>VLOOKUP("CS1",AB6:AB37,1,FALSE)</f>
        <v>CS1</v>
      </c>
      <c r="AC40" s="203" t="str">
        <f>VLOOKUP("CS1",AC5:AC37,1,FALSE)</f>
        <v>CS1</v>
      </c>
      <c r="AD40" s="203" t="str">
        <f>VLOOKUP("CS1",AD6:AD37,1,FALSE)</f>
        <v>CS1</v>
      </c>
      <c r="AE40" s="203" t="str">
        <f>VLOOKUP("CS1",AE7:AE37,1,FALSE)</f>
        <v>CS1</v>
      </c>
      <c r="AF40" s="203" t="str">
        <f>VLOOKUP("CS1",AF5:AF37,1,FALSE)</f>
        <v>CS1</v>
      </c>
      <c r="AG40" s="203" t="str">
        <f>VLOOKUP("CS1",AG6:AG37,1,FALSE)</f>
        <v>CS1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  <row r="41" ht="19.5" customHeight="1" spans="1:68">
      <c r="A41" s="19"/>
      <c r="B41" s="205" t="s">
        <v>45</v>
      </c>
      <c r="C41" s="203" t="str">
        <f>VLOOKUP("CS2",C6:C37,1,FALSE)</f>
        <v>CS2</v>
      </c>
      <c r="D41" s="203" t="str">
        <f>VLOOKUP("CS2",D6:D37,1,FALSE)</f>
        <v>CS2</v>
      </c>
      <c r="E41" s="203" t="str">
        <f>VLOOKUP("CS2",E5:E37,1,FALSE)</f>
        <v>CS2</v>
      </c>
      <c r="F41" s="203" t="str">
        <f>VLOOKUP("CS2",F5:F37,1,FALSE)</f>
        <v>CS2</v>
      </c>
      <c r="G41" s="203" t="str">
        <f>VLOOKUP("CS2",G5:G37,1,FALSE)</f>
        <v>CS2</v>
      </c>
      <c r="H41" s="203" t="str">
        <f>VLOOKUP("CS2",H5:H37,1,FALSE)</f>
        <v>CS2</v>
      </c>
      <c r="I41" s="203" t="str">
        <f>VLOOKUP("CS2",I6:I37,1,FALSE)</f>
        <v>CS2</v>
      </c>
      <c r="J41" s="203" t="str">
        <f>VLOOKUP("CS2",J4:J37,1,FALSE)</f>
        <v>CS2</v>
      </c>
      <c r="K41" s="203" t="str">
        <f>VLOOKUP("CS2",K6:K37,1,FALSE)</f>
        <v>CS2</v>
      </c>
      <c r="L41" s="203" t="str">
        <f>VLOOKUP("CS2",L4:L37,1,FALSE)</f>
        <v>CS2</v>
      </c>
      <c r="M41" s="203" t="str">
        <f>VLOOKUP("CS2",M5:M37,1,FALSE)</f>
        <v>CS2</v>
      </c>
      <c r="N41" s="203" t="str">
        <f>VLOOKUP("CS2",N5:N37,1,FALSE)</f>
        <v>CS2</v>
      </c>
      <c r="O41" s="203" t="str">
        <f>VLOOKUP("CS2",O8:O37,1,FALSE)</f>
        <v>CS2</v>
      </c>
      <c r="P41" s="203" t="str">
        <f>VLOOKUP("CS2",P6:P37,1,FALSE)</f>
        <v>CS2</v>
      </c>
      <c r="Q41" s="203" t="str">
        <f>VLOOKUP("CS2",Q5:Q36,1,FALSE)</f>
        <v>CS2</v>
      </c>
      <c r="R41" s="203" t="str">
        <f>VLOOKUP("CS2",R7:R35,1,FALSE)</f>
        <v>CS2</v>
      </c>
      <c r="S41" s="203" t="str">
        <f>VLOOKUP("CS2",S5:S37,1,FALSE)</f>
        <v>CS2</v>
      </c>
      <c r="T41" s="203" t="str">
        <f>VLOOKUP("CS2",T5:T37,1,FALSE)</f>
        <v>CS2</v>
      </c>
      <c r="U41" s="203" t="str">
        <f>VLOOKUP("CS2",U6:U37,1,FALSE)</f>
        <v>CS2</v>
      </c>
      <c r="V41" s="203" t="str">
        <f>VLOOKUP("CS2",V5:V37,1,FALSE)</f>
        <v>CS2</v>
      </c>
      <c r="W41" s="203" t="str">
        <f>VLOOKUP("CS2",W6:W37,1,FALSE)</f>
        <v>CS2</v>
      </c>
      <c r="X41" s="203" t="str">
        <f>VLOOKUP("CS2",X6:X37,1,FALSE)</f>
        <v>CS2</v>
      </c>
      <c r="Y41" s="203" t="str">
        <f>VLOOKUP("CS2",Y5:Y37,1,FALSE)</f>
        <v>CS2</v>
      </c>
      <c r="Z41" s="203" t="str">
        <f>VLOOKUP("CS2",Z6:Z37,1,FALSE)</f>
        <v>CS2</v>
      </c>
      <c r="AA41" s="203" t="str">
        <f>VLOOKUP("CS2",AA5:AA37,1,FALSE)</f>
        <v>CS2</v>
      </c>
      <c r="AB41" s="203" t="str">
        <f>VLOOKUP("CS2",AB6:AB37,1,FALSE)</f>
        <v>CS2</v>
      </c>
      <c r="AC41" s="203" t="str">
        <f>VLOOKUP("CS2",AC5:AC37,1,FALSE)</f>
        <v>CS2</v>
      </c>
      <c r="AD41" s="203" t="str">
        <f>VLOOKUP("CS2",AD6:AD37,1,FALSE)</f>
        <v>CS2</v>
      </c>
      <c r="AE41" s="203" t="str">
        <f>VLOOKUP("CS2",AE7:AE37,1,FALSE)</f>
        <v>CS2</v>
      </c>
      <c r="AF41" s="203" t="str">
        <f>VLOOKUP("CS2",AF5:AF37,1,FALSE)</f>
        <v>CS2</v>
      </c>
      <c r="AG41" s="203" t="str">
        <f>VLOOKUP("CS2",AG6:AG37,1,FALSE)</f>
        <v>CS2</v>
      </c>
      <c r="AH41" s="157"/>
      <c r="AI41" s="158"/>
      <c r="AJ41" s="157"/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0"/>
    </row>
    <row r="42" ht="19.5" customHeight="1" spans="1:68">
      <c r="A42" s="19"/>
      <c r="B42" s="206" t="s">
        <v>50</v>
      </c>
      <c r="C42" s="203" t="str">
        <f>VLOOKUP("SB1",C6:C37,1,FALSE)</f>
        <v>SB1</v>
      </c>
      <c r="D42" s="203" t="str">
        <f>VLOOKUP("SB1",D3:D37,1,FALSE)</f>
        <v>SB1</v>
      </c>
      <c r="E42" s="203" t="str">
        <f>VLOOKUP("SB1",E5:E37,1,FALSE)</f>
        <v>SB1</v>
      </c>
      <c r="F42" s="203" t="str">
        <f>VLOOKUP("SB1",F6:F37,1,FALSE)</f>
        <v>SB1</v>
      </c>
      <c r="G42" s="203" t="str">
        <f>VLOOKUP("SB1",G5:G37,1,FALSE)</f>
        <v>SB1</v>
      </c>
      <c r="H42" s="203" t="str">
        <f>VLOOKUP("SB1",H6:H37,1,FALSE)</f>
        <v>SB1</v>
      </c>
      <c r="I42" s="203" t="str">
        <f>VLOOKUP("SB1",I6:I37,1,FALSE)</f>
        <v>SB1</v>
      </c>
      <c r="J42" s="203" t="str">
        <f>VLOOKUP("SB1",J4:J37,1,FALSE)</f>
        <v>SB1</v>
      </c>
      <c r="K42" s="203" t="str">
        <f>VLOOKUP("SB1",K6:K37,1,FALSE)</f>
        <v>SB1</v>
      </c>
      <c r="L42" s="203" t="str">
        <f>VLOOKUP("SB1",L5:L37,1,FALSE)</f>
        <v>SB1</v>
      </c>
      <c r="M42" s="203" t="str">
        <f>VLOOKUP("SB1",M5:M37,1,FALSE)</f>
        <v>SB1</v>
      </c>
      <c r="N42" s="203" t="str">
        <f>VLOOKUP("SB1",N5:N37,1,FALSE)</f>
        <v>SB1</v>
      </c>
      <c r="O42" s="203" t="str">
        <f>VLOOKUP("SB1",O5:O37,1,FALSE)</f>
        <v>SB1</v>
      </c>
      <c r="P42" s="203" t="str">
        <f>VLOOKUP("SB1",P6:P37,1,FALSE)</f>
        <v>SB1</v>
      </c>
      <c r="Q42" s="203" t="str">
        <f>VLOOKUP("SB1",Q5:Q36,1,FALSE)</f>
        <v>SB1</v>
      </c>
      <c r="R42" s="203" t="str">
        <f>VLOOKUP("SB1",R7:R35,1,FALSE)</f>
        <v>SB1</v>
      </c>
      <c r="S42" s="203" t="str">
        <f>VLOOKUP("SB1",S5:S37,1,FALSE)</f>
        <v>SB1</v>
      </c>
      <c r="T42" s="203" t="str">
        <f>VLOOKUP("SB1",T5:T37,1,FALSE)</f>
        <v>SB1</v>
      </c>
      <c r="U42" s="203" t="e">
        <f>VLOOKUP("SB1",U6:U37,1,FALSE)</f>
        <v>#N/A</v>
      </c>
      <c r="V42" s="203" t="str">
        <f>VLOOKUP("SB1",V5:V37,1,FALSE)</f>
        <v>SB1</v>
      </c>
      <c r="W42" s="203" t="str">
        <f>VLOOKUP("SB1",W5:W37,1,FALSE)</f>
        <v>SB1</v>
      </c>
      <c r="X42" s="203" t="str">
        <f>VLOOKUP("SB1",X6:X37,1,FALSE)</f>
        <v>SB1</v>
      </c>
      <c r="Y42" s="203" t="str">
        <f>VLOOKUP("SB1",Y5:Y37,1,FALSE)</f>
        <v>SB1</v>
      </c>
      <c r="Z42" s="203" t="str">
        <f>VLOOKUP("SB1",Z6:Z37,1,FALSE)</f>
        <v>SB1</v>
      </c>
      <c r="AA42" s="203" t="str">
        <f>VLOOKUP("SB1",AA5:AA37,1,FALSE)</f>
        <v>SB1</v>
      </c>
      <c r="AB42" s="203" t="str">
        <f>VLOOKUP("SB1",AB6:AB37,1,FALSE)</f>
        <v>SB1</v>
      </c>
      <c r="AC42" s="203" t="str">
        <f>VLOOKUP("SB1",AC8:AC37,1,FALSE)</f>
        <v>SB1</v>
      </c>
      <c r="AD42" s="203" t="str">
        <f>VLOOKUP("SB1",AD6:AD37,1,FALSE)</f>
        <v>SB1</v>
      </c>
      <c r="AE42" s="203" t="str">
        <f>VLOOKUP("SB1",AE7:AE37,1,FALSE)</f>
        <v>SB1</v>
      </c>
      <c r="AF42" s="203" t="str">
        <f>VLOOKUP("SB1",AF5:AF37,1,FALSE)</f>
        <v>SB1</v>
      </c>
      <c r="AG42" s="203" t="e">
        <f>VLOOKUP("SB1",AG6:AG37,1,FALSE)</f>
        <v>#N/A</v>
      </c>
      <c r="AH42" s="157"/>
      <c r="AI42" s="158"/>
      <c r="AJ42" s="157"/>
      <c r="AK42" s="159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60"/>
    </row>
    <row r="43" ht="19.5" customHeight="1" spans="1:68">
      <c r="A43" s="19"/>
      <c r="B43" s="207" t="s">
        <v>56</v>
      </c>
      <c r="C43" s="203" t="str">
        <f>VLOOKUP("SB2",C6:C37,1,FALSE)</f>
        <v>SB2</v>
      </c>
      <c r="D43" s="203" t="str">
        <f>VLOOKUP("SB2",D6:D37,1,FALSE)</f>
        <v>SB2</v>
      </c>
      <c r="E43" s="203" t="str">
        <f>VLOOKUP("SB2",E9:E37,1,FALSE)</f>
        <v>SB2</v>
      </c>
      <c r="F43" s="203" t="e">
        <f>VLOOKUP("SB2",F11:F37,1,FALSE)</f>
        <v>#N/A</v>
      </c>
      <c r="G43" s="203" t="e">
        <f>VLOOKUP("SB2",G6:G37,1,FALSE)</f>
        <v>#N/A</v>
      </c>
      <c r="H43" s="203" t="e">
        <f>VLOOKUP("SB2",H6:H37,1,FALSE)</f>
        <v>#N/A</v>
      </c>
      <c r="I43" s="203" t="str">
        <f>VLOOKUP("SB2",I6:I37,1,FALSE)</f>
        <v>SB2</v>
      </c>
      <c r="J43" s="203" t="str">
        <f>VLOOKUP("SB2",J4:J37,1,FALSE)</f>
        <v>SB2</v>
      </c>
      <c r="K43" s="203" t="str">
        <f>VLOOKUP("SB2",K6:K37,1,FALSE)</f>
        <v>SB2</v>
      </c>
      <c r="L43" s="203" t="str">
        <f>VLOOKUP("SB2",L10:L37,1,FALSE)</f>
        <v>SB2</v>
      </c>
      <c r="M43" s="203" t="str">
        <f>VLOOKUP("SB2",M5:M37,1,FALSE)</f>
        <v>SB2</v>
      </c>
      <c r="N43" s="203" t="e">
        <f>VLOOKUP("SB2",N5:N37,1,FALSE)</f>
        <v>#N/A</v>
      </c>
      <c r="O43" s="203" t="e">
        <f>VLOOKUP("SB2",O5:O37,1,FALSE)</f>
        <v>#N/A</v>
      </c>
      <c r="P43" s="203" t="str">
        <f>VLOOKUP("SB2",P6:P37,1,FALSE)</f>
        <v>SB2</v>
      </c>
      <c r="Q43" s="203" t="str">
        <f>VLOOKUP("SB2",Q10:Q36,1,FALSE)</f>
        <v>SB2</v>
      </c>
      <c r="R43" s="203" t="str">
        <f>VLOOKUP("SB2",R7:R35,1,FALSE)</f>
        <v>SB2</v>
      </c>
      <c r="S43" s="203" t="str">
        <f>VLOOKUP("SB2",S8:S37,1,FALSE)</f>
        <v>SB2</v>
      </c>
      <c r="T43" s="203" t="str">
        <f>VLOOKUP("SB2",T7:T37,1,FALSE)</f>
        <v>SB2</v>
      </c>
      <c r="U43" s="203" t="e">
        <f>VLOOKUP("SB2",U6:U37,1,FALSE)</f>
        <v>#N/A</v>
      </c>
      <c r="V43" s="203" t="e">
        <f>VLOOKUP("SB2",V7:V37,1,FALSE)</f>
        <v>#N/A</v>
      </c>
      <c r="W43" s="203" t="str">
        <f>VLOOKUP("SB2",W6:W37,1,FALSE)</f>
        <v>SB2</v>
      </c>
      <c r="X43" s="203" t="str">
        <f>VLOOKUP("SB2",X6:X37,1,FALSE)</f>
        <v>SB2</v>
      </c>
      <c r="Y43" s="203" t="str">
        <f>VLOOKUP("SB2",Y5:Y37,1,FALSE)</f>
        <v>SB2</v>
      </c>
      <c r="Z43" s="203" t="str">
        <f>VLOOKUP("SB2",Z6:Z37,1,FALSE)</f>
        <v>SB2</v>
      </c>
      <c r="AA43" s="203" t="str">
        <f>VLOOKUP("SB2",AA8:AA37,1,FALSE)</f>
        <v>SB2</v>
      </c>
      <c r="AB43" s="203" t="e">
        <f>VLOOKUP("SB2",AB6:AB37,1,FALSE)</f>
        <v>#N/A</v>
      </c>
      <c r="AC43" s="203" t="e">
        <f>VLOOKUP("SB2",AC8:AC37,1,FALSE)</f>
        <v>#N/A</v>
      </c>
      <c r="AD43" s="203" t="str">
        <f>VLOOKUP("SB2",AD6:AD37,1,FALSE)</f>
        <v>SB2</v>
      </c>
      <c r="AE43" s="203" t="str">
        <f>VLOOKUP("SB2",AE7:AE37,1,FALSE)</f>
        <v>SB2</v>
      </c>
      <c r="AF43" s="203" t="str">
        <f>VLOOKUP("SB2",AF5:AF37,1,FALSE)</f>
        <v>SB2</v>
      </c>
      <c r="AG43" s="203" t="e">
        <f>VLOOKUP("SB2",AG6:AG37,1,FALSE)</f>
        <v>#N/A</v>
      </c>
      <c r="AH43" s="157"/>
      <c r="AI43" s="158"/>
      <c r="AJ43" s="157"/>
      <c r="AK43" s="159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60"/>
    </row>
    <row r="44" ht="19.5" customHeight="1" spans="1:68">
      <c r="A44" s="19"/>
      <c r="B44" s="208" t="s">
        <v>62</v>
      </c>
      <c r="C44" s="203" t="str">
        <f>VLOOKUP("AE",C6:C37,1,FALSE)</f>
        <v>AE</v>
      </c>
      <c r="D44" s="203" t="str">
        <f>VLOOKUP("AE",D6:D37,1,FALSE)</f>
        <v>AE</v>
      </c>
      <c r="E44" s="203" t="str">
        <f>VLOOKUP("AE",E9:E37,1,FALSE)</f>
        <v>AE</v>
      </c>
      <c r="F44" s="203" t="str">
        <f>VLOOKUP("AE",F11:F37,1,FALSE)</f>
        <v>AE</v>
      </c>
      <c r="G44" s="203" t="str">
        <f>VLOOKUP("AE",G6:G37,1,FALSE)</f>
        <v>AE</v>
      </c>
      <c r="H44" s="203" t="str">
        <f>VLOOKUP("AE",H6:H37,1,FALSE)</f>
        <v>AE</v>
      </c>
      <c r="I44" s="203" t="str">
        <f>VLOOKUP("AE",I6:I37,1,FALSE)</f>
        <v>AE</v>
      </c>
      <c r="J44" s="203" t="str">
        <f>VLOOKUP("AE",J4:J37,1,FALSE)</f>
        <v>AE</v>
      </c>
      <c r="K44" s="203" t="str">
        <f>VLOOKUP("AE",K6:K37,1,FALSE)</f>
        <v>AE</v>
      </c>
      <c r="L44" s="203" t="str">
        <f>VLOOKUP("AE",L10:L37,1,FALSE)</f>
        <v>AE</v>
      </c>
      <c r="M44" s="203" t="str">
        <f>VLOOKUP("AE",M5:M37,1,FALSE)</f>
        <v>AE</v>
      </c>
      <c r="N44" s="203" t="str">
        <f>VLOOKUP("AE",N5:N37,1,FALSE)</f>
        <v>AE</v>
      </c>
      <c r="O44" s="203" t="str">
        <f>VLOOKUP("AE",O5:O37,1,FALSE)</f>
        <v>AE</v>
      </c>
      <c r="P44" s="203" t="str">
        <f>VLOOKUP("AE",P6:P37,1,FALSE)</f>
        <v>AE</v>
      </c>
      <c r="Q44" s="203" t="str">
        <f>VLOOKUP("AE",Q10:Q36,1,FALSE)</f>
        <v>AE</v>
      </c>
      <c r="R44" s="203" t="str">
        <f>VLOOKUP("AE",R7:R35,1,FALSE)</f>
        <v>AE</v>
      </c>
      <c r="S44" s="203" t="str">
        <f>VLOOKUP("AE",S8:S37,1,FALSE)</f>
        <v>AE</v>
      </c>
      <c r="T44" s="203" t="str">
        <f>VLOOKUP("AE",T7:T37,1,FALSE)</f>
        <v>AE</v>
      </c>
      <c r="U44" s="203" t="str">
        <f>VLOOKUP("AE",U9:U37,1,FALSE)</f>
        <v>AE</v>
      </c>
      <c r="V44" s="203" t="str">
        <f>VLOOKUP("AE",V7:V37,1,FALSE)</f>
        <v>AE</v>
      </c>
      <c r="W44" s="203" t="str">
        <f>VLOOKUP("AE",W6:W37,1,FALSE)</f>
        <v>AE</v>
      </c>
      <c r="X44" s="203" t="str">
        <f>VLOOKUP("AE",X6:X37,1,FALSE)</f>
        <v>AE</v>
      </c>
      <c r="Y44" s="203" t="str">
        <f>VLOOKUP("AE",Y5:Y37,1,FALSE)</f>
        <v>AE</v>
      </c>
      <c r="Z44" s="203" t="str">
        <f>VLOOKUP("AE",Z6:Z37,1,FALSE)</f>
        <v>AE</v>
      </c>
      <c r="AA44" s="203" t="str">
        <f>VLOOKUP("AE",AA8:AA37,1,FALSE)</f>
        <v>AE</v>
      </c>
      <c r="AB44" s="203" t="str">
        <f>VLOOKUP("AE",AB6:AB37,1,FALSE)</f>
        <v>AE</v>
      </c>
      <c r="AC44" s="203" t="str">
        <f>VLOOKUP("AE",AC8:AC37,1,FALSE)</f>
        <v>AE</v>
      </c>
      <c r="AD44" s="203" t="str">
        <f>VLOOKUP("AE",AD6:AD37,1,FALSE)</f>
        <v>AE</v>
      </c>
      <c r="AE44" s="203" t="str">
        <f>VLOOKUP("AE",AE7:AE37,1,FALSE)</f>
        <v>AE</v>
      </c>
      <c r="AF44" s="203" t="str">
        <f>VLOOKUP("AE",AF5:AF37,1,FALSE)</f>
        <v>AE</v>
      </c>
      <c r="AG44" s="203" t="str">
        <f>VLOOKUP("AE",AG6:AG37,1,FALSE)</f>
        <v>AE</v>
      </c>
      <c r="AH44" s="157"/>
      <c r="AI44" s="158"/>
      <c r="AJ44" s="157"/>
      <c r="AK44" s="159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60"/>
    </row>
  </sheetData>
  <mergeCells count="1">
    <mergeCell ref="C1:S1"/>
  </mergeCells>
  <conditionalFormatting sqref="H7">
    <cfRule type="expression" dxfId="135" priority="1">
      <formula>WEEKDAY(I$3,2)&gt;5</formula>
    </cfRule>
  </conditionalFormatting>
  <conditionalFormatting sqref="D14">
    <cfRule type="expression" dxfId="3735" priority="2">
      <formula>WEEKDAY($A14,2)&gt;5</formula>
    </cfRule>
  </conditionalFormatting>
  <conditionalFormatting sqref="O24">
    <cfRule type="expression" dxfId="135" priority="3">
      <formula>WEEKDAY(J$3,2)&gt;5</formula>
    </cfRule>
    <cfRule type="expression" dxfId="135" priority="4">
      <formula>WEEKDAY(I$3,2)&gt;5</formula>
    </cfRule>
  </conditionalFormatting>
  <conditionalFormatting sqref="T2:X37 Z2:Z37 C3:M37 N3:N29 O3:S37 Y3:Y37 AA3:AG37 AO10 N31:N37">
    <cfRule type="expression" dxfId="135" priority="83">
      <formula>WEEKDAY(T$3,2)&gt;5</formula>
    </cfRule>
  </conditionalFormatting>
  <conditionalFormatting sqref="J4:J44 AA4:AA44 C5:C44 E5:E11 F5:I44 K5:M44 N5:N29 O5:Z44 AB5:AG44 D6:D44 AO10 E13:E44 N31:N44">
    <cfRule type="cellIs" dxfId="136" priority="68" operator="equal">
      <formula>"B"</formula>
    </cfRule>
    <cfRule type="cellIs" dxfId="136" priority="69" operator="equal">
      <formula>"AL"</formula>
    </cfRule>
    <cfRule type="cellIs" dxfId="137" priority="70" operator="equal">
      <formula>"DM"</formula>
    </cfRule>
    <cfRule type="cellIs" dxfId="138" priority="71" operator="equal">
      <formula>"CS1"</formula>
    </cfRule>
    <cfRule type="cellIs" dxfId="139" priority="72" operator="equal">
      <formula>"CS2"</formula>
    </cfRule>
    <cfRule type="cellIs" dxfId="140" priority="73" operator="equal">
      <formula>"SB1"</formula>
    </cfRule>
    <cfRule type="cellIs" dxfId="141" priority="74" operator="equal">
      <formula>"SB2"</formula>
    </cfRule>
    <cfRule type="cellIs" dxfId="142" priority="75" operator="equal">
      <formula>"AE"</formula>
    </cfRule>
  </conditionalFormatting>
  <conditionalFormatting sqref="J4:J37 AA4:AA37 C5:C37 E5:E11 F5:I37 K5:M37 N5:N29 O5:Z37 AB5:AG37 D6:D37 AO10 E13:E37 N31:N37">
    <cfRule type="cellIs" dxfId="136" priority="77" operator="equal">
      <formula>"DB"</formula>
    </cfRule>
    <cfRule type="containsText" dxfId="143" priority="78" operator="between" text="$AM">
      <formula>NOT(ISERROR(SEARCH("$AM",C4)))</formula>
    </cfRule>
    <cfRule type="containsText" dxfId="144" priority="79" operator="between" text="$PM">
      <formula>NOT(ISERROR(SEARCH("$PM",C4)))</formula>
    </cfRule>
    <cfRule type="containsText" dxfId="145" priority="80" operator="between" text="$L">
      <formula>NOT(ISERROR(SEARCH("$L",C4)))</formula>
    </cfRule>
    <cfRule type="containsText" dxfId="146" priority="81" operator="between" text="$BTP">
      <formula>NOT(ISERROR(SEARCH("$BTP",C4)))</formula>
    </cfRule>
    <cfRule type="containsText" dxfId="147" priority="82" operator="between" text="$M">
      <formula>NOT(ISERROR(SEARCH("$M",C4)))</formula>
    </cfRule>
    <cfRule type="containsText" dxfId="148" priority="84" operator="between" text="$N">
      <formula>NOT(ISERROR(SEARCH("$N",C4)))</formula>
    </cfRule>
    <cfRule type="containsText" dxfId="149" priority="85" operator="between" text="$FC">
      <formula>NOT(ISERROR(SEARCH("$FC",C4)))</formula>
    </cfRule>
    <cfRule type="containsText" dxfId="150" priority="86" operator="between" text="OAL">
      <formula>NOT(ISERROR(SEARCH("OAL",C4)))</formula>
    </cfRule>
    <cfRule type="containsText" dxfId="151" priority="87" operator="between" text="S+">
      <formula>NOT(ISERROR(SEARCH("S+",C4)))</formula>
    </cfRule>
    <cfRule type="containsText" dxfId="152" priority="88" operator="between" text="EX-D">
      <formula>NOT(ISERROR(SEARCH("EX-D",C4)))</formula>
    </cfRule>
  </conditionalFormatting>
  <conditionalFormatting sqref="J4:J8 C5:C12 E5:E7 F5:F9 G5:G29 H5:H27 I5:I6 K5:K6 L5:L16 M5:N8 O5:O18 P5:P25 Q5:Q7 R5:R9 S5 T5:T16 U5:U18 V5:V17 W5:W8 X5:X9 Y5:Z11 AA5:AA10 AB5:AB32 AC5:AC11 AE5:AE6 AF5:AF18 AG5:AG27 D6 AD6:AD25 S7:S8 D8 I8 AE8:AE13 E9:E11 K9:K15 D10:D19 I10:I15 J10:J27 M10:M12 N10:N29 Q10:Q12 S10:S17 AO10 F11:F29 W11:W23 X11:X12 R12:R14 AA12:AA28 Y13:Y23 Z13 AC13:AC32 C14:C18 E14:E26 M14 Q14:Q18 X14:X15 AE15:AE20 M16:M27 R16 Z16:Z21 I17:I28 K17:K23 X17:X24 L18:L25 R18 T19:T21 V19:V23 C20:C25 O20 Q20:R24 S20:S23 U20:U27 AF20:AF24 D22:D23 O22:O28 AE22:AE25 T23:T27 Z23 D25:D26 K25:K28 S25:S26 V25:V27 Y25 W26:W27 Z26:Z27 AF26:AF28 C27 L27:L29 P27:P28 Q27 R27:R32 X27:X30 AE27:AE28 S28:S29 Y28:Y29 AD28:AD32 D29:D31 H29 T29:T30 U29:V29 W29:W30 Z29:Z32 J30 M30:M33 Q30:Q32 AA30:AA34 AE30:AE31 K31 S31 AF31:AF32 E32 I32 N32 Y32:Y33 K33 S33:S34 W33:W35 AE33:AE34 AG33 L34 Q34:R34 T34 X34 AB34:AD34 AF34 Y35 Q36 S36 Z36:AE36">
    <cfRule type="containsText" dxfId="153" priority="89" operator="between" text="VACC">
      <formula>NOT(ISERROR(SEARCH("VACC",C4)))</formula>
    </cfRule>
  </conditionalFormatting>
  <conditionalFormatting sqref="C5:C29 D5:D6 E5:E29 F5:F9 G5:H29 I5:I6 J5:J30 K5:K23 L5:L29 M5:N8 O5:P29 Q5:Q7 R5:R9 S5:S8 T5:U27 V5:V23 W5:Y35 Z5:AE36 AF5:AG35 D8 I8:I28 Q9:Q27 D10:D31 M10:M14 N10:N29 AO10 F11:F29 S11:S14 R12:R14 M16:M28 R16:R32 S16:S29 K25:K29 V25:V27 T29:T30 U29:V29 M30:M33 Q30:Q32 K31 E32 I32:I33 N32 K33 S33:S34 L34 Q34:R34 Q36">
    <cfRule type="cellIs" dxfId="136" priority="47" operator="equal">
      <formula>"B"</formula>
    </cfRule>
    <cfRule type="cellIs" dxfId="136" priority="48" operator="equal">
      <formula>"AL"</formula>
    </cfRule>
    <cfRule type="cellIs" dxfId="137" priority="49" operator="equal">
      <formula>"DM"</formula>
    </cfRule>
    <cfRule type="cellIs" dxfId="138" priority="50" operator="equal">
      <formula>"CS1"</formula>
    </cfRule>
    <cfRule type="cellIs" dxfId="139" priority="51" operator="equal">
      <formula>"CS2"</formula>
    </cfRule>
    <cfRule type="cellIs" dxfId="140" priority="52" operator="equal">
      <formula>"SB1"</formula>
    </cfRule>
    <cfRule type="cellIs" dxfId="141" priority="53" operator="equal">
      <formula>"SB2"</formula>
    </cfRule>
    <cfRule type="cellIs" dxfId="142" priority="54" operator="equal">
      <formula>"AE"</formula>
    </cfRule>
    <cfRule type="cellIs" dxfId="136" priority="56" operator="equal">
      <formula>"DB"</formula>
    </cfRule>
    <cfRule type="containsText" dxfId="143" priority="57" operator="between" text="$AM">
      <formula>NOT(ISERROR(SEARCH("$AM",C5)))</formula>
    </cfRule>
    <cfRule type="containsText" dxfId="144" priority="58" operator="between" text="$PM">
      <formula>NOT(ISERROR(SEARCH("$PM",C5)))</formula>
    </cfRule>
    <cfRule type="containsText" dxfId="145" priority="59" operator="between" text="$L">
      <formula>NOT(ISERROR(SEARCH("$L",C5)))</formula>
    </cfRule>
    <cfRule type="containsText" dxfId="146" priority="60" operator="between" text="$BTP">
      <formula>NOT(ISERROR(SEARCH("$BTP",C5)))</formula>
    </cfRule>
    <cfRule type="containsText" dxfId="147" priority="61" operator="between" text="$M">
      <formula>NOT(ISERROR(SEARCH("$M",C5)))</formula>
    </cfRule>
    <cfRule type="containsText" dxfId="148" priority="62" operator="between" text="$N">
      <formula>NOT(ISERROR(SEARCH("$N",C5)))</formula>
    </cfRule>
    <cfRule type="containsText" dxfId="149" priority="63" operator="between" text="$FC">
      <formula>NOT(ISERROR(SEARCH("$FC",C5)))</formula>
    </cfRule>
    <cfRule type="containsText" dxfId="150" priority="64" operator="between" text="OAL">
      <formula>NOT(ISERROR(SEARCH("OAL",C5)))</formula>
    </cfRule>
    <cfRule type="containsText" dxfId="151" priority="65" operator="between" text="S+">
      <formula>NOT(ISERROR(SEARCH("S+",C5)))</formula>
    </cfRule>
    <cfRule type="containsText" dxfId="152" priority="66" operator="between" text="EX-D">
      <formula>NOT(ISERROR(SEARCH("EX-D",C5)))</formula>
    </cfRule>
  </conditionalFormatting>
  <conditionalFormatting sqref="C5:C18 D5:D6 E5:E11 F5:F9 G5:G29 H5:H27 I5:I6 J5:J30 K5:K23 L5:L29 M5:N8 O5:O28 P5:P29 Q5:Q7 R5:R9 S5 T5:U27 V5:V23 W5:W8 X5:X9 Y5:Y25 Z5:Z32 AA5:AA10 AB5:AB32 AC5:AC11 AD5:AD25 AE5:AE31 AF5:AF24 AG5:AG27 S7:S8 D8 I8:I28 Q9:Q12 D10:D19 M10:M12 N10:N29 AO10 F11:F29 S11:S14 W11:W27 X11:X30 R12:R14 AA12:AA28 AC13:AC32 E14:E27 M14 Q14:Q27 M16:M27 R16:R18 S16:S29 C20:C25 R20:R32 D22:D23 D25:D26 K25:K29 V25:V27 AF26:AF28 C27:C29 Y28:Y29 AD28:AD32 D29:D31 E29 H29 T29:T30 U29:V29 W29:W30 M30:M33 Q30:Q32 AA30:AA36 K31 AF31:AF32 E32 I32:I33 N32 Y32:Y33 K33 S33:S34 W33:W35 AE33:AE34 AG33 L34 Q34:R34 X34 AB34:AD34 AF34 Y35 Z35:Z36 Q36 AB36:AE36">
    <cfRule type="containsText" dxfId="153" priority="55" operator="between" text="VACC">
      <formula>NOT(ISERROR(SEARCH("VACC",C5)))</formula>
    </cfRule>
  </conditionalFormatting>
  <conditionalFormatting sqref="C5:C8 F5:F6 G5:G15 H5:H14 I5:I6 J5:K8 L5:L7 M5:M6 N5:N8 O5:O12 P5:P9 Q5 R5:R9 S5 T5:T12 U5:U27 V5:V18 W5:W7 Y5:Y25 Z5:Z13 AC5:AC11 AD5:AD25 AF5:AF6 AG5:AG13 D6 E6:E7 X6:X9 AA6 AB6:AB15 AE6:AE31 Q7 S7:S8 I8:I15 M8 AA8:AA9 F9 L9:L12 Q9 AF9 D10 E10:E11 J10:J17 K10:K18 M10:M12 N10:N29 C11:C18 P11:P23 S11:S14 W11:W20 X11 AF11:AF13 Q12 R12:R14 AA12:AA17 D13 F13:F14 AC13:AC32 E14:E15 L14:L16 M14 O14:O25 Q14 T14:T17 X14:X17 AF15:AF18 D16:D17 H16:H19 M16 Q16:Q23 R16:S17 Z16 AG16 E17:E20 F17:F19 G17:G27 I17:I19 AB17:AB32 L18:L24 M18:M27 Z18:Z20 AG18 D19 J19:J27 S19:S21 T19:T27 X19:X21 AA19:AA20 C20:C25 K20:K23 R20:R21 V20:V23 AF20:AF24 AG20:AG22 H21:H24 I21:I28 D22:D23 E22 W22:W24 AA22:AA28 F23:F28 R23:R30 S23:S29 Z23 E24:E27 X24:X29 AG24:AG27 D25:D26 K25:K27 P25:Q26 V25:V27 Z25:Z27 H26:H27 L26:L29 W26 AF26:AF28 C27 O27:O28 P28:P29 Y28:Y29 AD28:AD32 C29 D29:D30 E29 G29:H29 K29 T29:T30 U29:V29 Z29:Z32 J30 M30:M32 Q30:Q31 W30 AA30:AA36 K31 AF31:AF32 E32 I32:I33 N32 R32 Y32:Y33 K33 S33:S34 AE33:AE34 L34 Q34:R34 W34:W35 AB34:AD34 AF34 Y35 Q36 Z36 AB36:AE36">
    <cfRule type="expression" dxfId="135" priority="67">
      <formula>WEEKDAY(#REF!,2)&gt;5</formula>
    </cfRule>
  </conditionalFormatting>
  <conditionalFormatting sqref="BO5:BP37">
    <cfRule type="cellIs" dxfId="154" priority="76" operator="lessThan">
      <formula>1</formula>
    </cfRule>
  </conditionalFormatting>
  <conditionalFormatting sqref="K6 C17 C24:C25 E24:E25 F24 I25 C27 H27 J30">
    <cfRule type="expression" dxfId="135" priority="46">
      <formula>WEEKDAY(M$3,2)&gt;5</formula>
    </cfRule>
  </conditionalFormatting>
  <conditionalFormatting sqref="C10 C28 N30 N33">
    <cfRule type="expression" dxfId="135" priority="43">
      <formula>WEEKDAY(#REF!,2)&gt;5</formula>
    </cfRule>
  </conditionalFormatting>
  <conditionalFormatting sqref="T11:T12 T14:T15 D16 C17 H19 D22:E22 G22 O23:Q23 E24:F24 E26 G26:G27 C27 F27 H27 T27:V27 X27 AD28:AF28 G29:H29 U29:V29 AB29:AC29">
    <cfRule type="expression" dxfId="135" priority="44">
      <formula>WEEKDAY(V$3,2)&gt;5</formula>
    </cfRule>
  </conditionalFormatting>
  <conditionalFormatting sqref="T11:T12 F13 T14:T15 G19:H19 G21:G22 D22:E22 O23:Q23 E24 F25 E26 G26:H27 F27 T27:V27 X27 AD28:AF28 G29:H29 U29:V29 AB29:AC29">
    <cfRule type="expression" dxfId="135" priority="45">
      <formula>WEEKDAY(U$3,2)&gt;5</formula>
    </cfRule>
  </conditionalFormatting>
  <conditionalFormatting sqref="N30 N33">
    <cfRule type="cellIs" dxfId="136" priority="5" operator="equal">
      <formula>"B"</formula>
    </cfRule>
    <cfRule type="cellIs" dxfId="136" priority="6" operator="equal">
      <formula>"AL"</formula>
    </cfRule>
    <cfRule type="cellIs" dxfId="137" priority="7" operator="equal">
      <formula>"DM"</formula>
    </cfRule>
    <cfRule type="cellIs" dxfId="138" priority="8" operator="equal">
      <formula>"CS1"</formula>
    </cfRule>
    <cfRule type="cellIs" dxfId="139" priority="9" operator="equal">
      <formula>"CS2"</formula>
    </cfRule>
    <cfRule type="cellIs" dxfId="140" priority="10" operator="equal">
      <formula>"SB1"</formula>
    </cfRule>
    <cfRule type="cellIs" dxfId="141" priority="11" operator="equal">
      <formula>"SB2"</formula>
    </cfRule>
    <cfRule type="cellIs" dxfId="142" priority="12" operator="equal">
      <formula>"AE"</formula>
    </cfRule>
    <cfRule type="cellIs" dxfId="136" priority="13" operator="equal">
      <formula>"DB"</formula>
    </cfRule>
    <cfRule type="containsText" dxfId="143" priority="14" operator="between" text="$AM">
      <formula>NOT(ISERROR(SEARCH("$AM",N30)))</formula>
    </cfRule>
    <cfRule type="containsText" dxfId="144" priority="15" operator="between" text="$PM">
      <formula>NOT(ISERROR(SEARCH("$PM",N30)))</formula>
    </cfRule>
    <cfRule type="containsText" dxfId="145" priority="16" operator="between" text="$L">
      <formula>NOT(ISERROR(SEARCH("$L",N30)))</formula>
    </cfRule>
    <cfRule type="containsText" dxfId="146" priority="17" operator="between" text="$BTP">
      <formula>NOT(ISERROR(SEARCH("$BTP",N30)))</formula>
    </cfRule>
    <cfRule type="containsText" dxfId="147" priority="18" operator="between" text="$M">
      <formula>NOT(ISERROR(SEARCH("$M",N30)))</formula>
    </cfRule>
    <cfRule type="containsText" dxfId="148" priority="19" operator="between" text="$N">
      <formula>NOT(ISERROR(SEARCH("$N",N30)))</formula>
    </cfRule>
    <cfRule type="containsText" dxfId="149" priority="20" operator="between" text="$FC">
      <formula>NOT(ISERROR(SEARCH("$FC",N30)))</formula>
    </cfRule>
    <cfRule type="containsText" dxfId="150" priority="21" operator="between" text="OAL">
      <formula>NOT(ISERROR(SEARCH("OAL",N30)))</formula>
    </cfRule>
    <cfRule type="containsText" dxfId="151" priority="22" operator="between" text="S+">
      <formula>NOT(ISERROR(SEARCH("S+",N30)))</formula>
    </cfRule>
    <cfRule type="containsText" dxfId="152" priority="23" operator="between" text="EX-D">
      <formula>NOT(ISERROR(SEARCH("EX-D",N30)))</formula>
    </cfRule>
    <cfRule type="cellIs" dxfId="136" priority="24" operator="equal">
      <formula>"B"</formula>
    </cfRule>
    <cfRule type="cellIs" dxfId="136" priority="25" operator="equal">
      <formula>"AL"</formula>
    </cfRule>
    <cfRule type="cellIs" dxfId="137" priority="26" operator="equal">
      <formula>"DM"</formula>
    </cfRule>
    <cfRule type="cellIs" dxfId="138" priority="27" operator="equal">
      <formula>"CS1"</formula>
    </cfRule>
    <cfRule type="cellIs" dxfId="139" priority="28" operator="equal">
      <formula>"CS2"</formula>
    </cfRule>
    <cfRule type="cellIs" dxfId="140" priority="29" operator="equal">
      <formula>"SB1"</formula>
    </cfRule>
    <cfRule type="cellIs" dxfId="141" priority="30" operator="equal">
      <formula>"SB2"</formula>
    </cfRule>
    <cfRule type="cellIs" dxfId="142" priority="31" operator="equal">
      <formula>"AE"</formula>
    </cfRule>
    <cfRule type="cellIs" dxfId="136" priority="32" operator="equal">
      <formula>"DB"</formula>
    </cfRule>
    <cfRule type="containsText" dxfId="143" priority="33" operator="between" text="$AM">
      <formula>NOT(ISERROR(SEARCH("$AM",N30)))</formula>
    </cfRule>
    <cfRule type="containsText" dxfId="144" priority="34" operator="between" text="$PM">
      <formula>NOT(ISERROR(SEARCH("$PM",N30)))</formula>
    </cfRule>
    <cfRule type="containsText" dxfId="145" priority="35" operator="between" text="$L">
      <formula>NOT(ISERROR(SEARCH("$L",N30)))</formula>
    </cfRule>
    <cfRule type="containsText" dxfId="146" priority="36" operator="between" text="$BTP">
      <formula>NOT(ISERROR(SEARCH("$BTP",N30)))</formula>
    </cfRule>
    <cfRule type="containsText" dxfId="147" priority="37" operator="between" text="$M">
      <formula>NOT(ISERROR(SEARCH("$M",N30)))</formula>
    </cfRule>
    <cfRule type="containsText" dxfId="148" priority="38" operator="between" text="$N">
      <formula>NOT(ISERROR(SEARCH("$N",N30)))</formula>
    </cfRule>
    <cfRule type="containsText" dxfId="149" priority="39" operator="between" text="$FC">
      <formula>NOT(ISERROR(SEARCH("$FC",N30)))</formula>
    </cfRule>
    <cfRule type="containsText" dxfId="150" priority="40" operator="between" text="OAL">
      <formula>NOT(ISERROR(SEARCH("OAL",N30)))</formula>
    </cfRule>
    <cfRule type="containsText" dxfId="151" priority="41" operator="between" text="S+">
      <formula>NOT(ISERROR(SEARCH("S+",N30)))</formula>
    </cfRule>
    <cfRule type="containsText" dxfId="152" priority="42" operator="between" text="EX-D">
      <formula>NOT(ISERROR(SEARCH("EX-D",N30)))</formula>
    </cfRule>
  </conditionalFormatting>
  <dataValidations count="2">
    <dataValidation type="list" allowBlank="1" sqref="C5:D5 F5:I5 K5 M5:O5 Q5:W5 Y5 AB5:AC5 AF5:AG5 C6:AG6 C7 E7 H7 J7:L7 N7:P7 S7:W7 Z7 AB7:AE7 AG7 C8:D8 G8:K8 M8:P8 S8:V8 X8:AG8 E9:H9 L9 O9:P9 T9:V9 X9 Z9:AG9 C10:L10 N10:T10 V10 Y10:Z10 AB10 AD10:AG10 AO10 C11 E11 G11:AG11 C12:D12 G12:L12 N12 P12:T12 V12:X12 Z12:AG12 C13:H13 J13:L13 N13:R13 U13:W13 Z13:AA13 AC13:AG13 C14:G14 I14:V14 X14 AA14:AD14 AG14 C15:L15 N15:AG15 C16:F16 H16 J16 M16:V16 Y16:AE16 AG16 K17 M17:S17 U17:V17 X17:Y17 AA17:AC17 AE17 K18:Q18 T18:W18 Y18:AE18 AG18 C19 E19:H19 K19:N19 P19 R19:V19 X19 Z19:AD19 AF19 E20 G20 J20:O20 Q20 S20:AB20 C21 G21:N21 P21:V21 X21 AB21:AC21 C22:J22 L22 N22:W22 Y22 AA22:AE22 AG22 C23:G23 I23:R23 T23:W23 Z23:AG23 C24:F24 I24:J24 L24:P24 R24 T24:U24 W24:Y24 AA24:AC24 AF24 C25 E25:I25 K25:Q25 T25 V25 Y25 AA25:AD25 C26:J26 M26:N26 P26:Q26 S26:T26 V26:W26 Z26:AC26 C27:D27 F27:H27 L27 N27:O27 Q27:R27 T27:AC27 C28 E28:G28 I28 L28:P28 R28 V28:AF28 J29 L29 N29:R29 T29:Z29 AB29:AE29 AG29 J30:O30 Q30:R30 T30 V30:X30 AA30:AG30 D31 H31 J31:M31 O31 Q31:S31 W31 Y31 AA31:AB31 AD31:AG31 E32:I32 M32:S32 U32:V32 Y32:AF32 D33 G33 I33 M33:P33 R33:T33 V33:W33 Z33:AA33 AD33 AG33 C34:M34 O34:Q34 S34:U34 X34 Z34:AG34 D35 G35:J35 L35 N35:O35 Q35:U35 W35 Y35:AG35 S36:V36 Y36 AF36:AG36 S37:AG37 K32:K33 AE26:AE27 AG25:AG27 AE20:AG21 C17:I18 C29:H30 C36:P37" showDropDown="1">
      <formula1>'Setting key Duty'!$B$7:$B$56</formula1>
    </dataValidation>
    <dataValidation type="list" allowBlank="1" sqref="C38:AG44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40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/>
      <c r="D2" s="131"/>
      <c r="E2" s="131"/>
      <c r="F2" s="131"/>
      <c r="G2" s="209"/>
      <c r="I2" s="131" t="s">
        <v>747</v>
      </c>
      <c r="J2" s="131"/>
      <c r="L2" s="131"/>
      <c r="M2" s="131" t="s">
        <v>599</v>
      </c>
      <c r="N2" s="131" t="s">
        <v>968</v>
      </c>
      <c r="O2" s="131" t="s">
        <v>1428</v>
      </c>
      <c r="P2" s="131" t="s">
        <v>1187</v>
      </c>
      <c r="Q2" s="131" t="s">
        <v>1077</v>
      </c>
      <c r="R2" s="131"/>
      <c r="S2" s="131"/>
      <c r="T2" s="131" t="s">
        <v>665</v>
      </c>
      <c r="U2" s="131" t="s">
        <v>1429</v>
      </c>
      <c r="V2" s="131" t="s">
        <v>1022</v>
      </c>
      <c r="W2" s="131" t="s">
        <v>606</v>
      </c>
      <c r="X2" s="131" t="s">
        <v>232</v>
      </c>
      <c r="Y2" s="131"/>
      <c r="Z2" s="131"/>
      <c r="AA2" s="132" t="s">
        <v>762</v>
      </c>
      <c r="AB2" s="131" t="s">
        <v>660</v>
      </c>
      <c r="AC2" s="131"/>
      <c r="AD2" s="131"/>
      <c r="AE2" s="131" t="s">
        <v>664</v>
      </c>
      <c r="AF2" s="131"/>
      <c r="AG2" s="131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235">
        <v>45597</v>
      </c>
      <c r="D3" s="140">
        <f>C3+1</f>
        <v>45598</v>
      </c>
      <c r="E3" s="140">
        <f>D3+1</f>
        <v>45599</v>
      </c>
      <c r="F3" s="140">
        <f>E3+1</f>
        <v>45600</v>
      </c>
      <c r="G3" s="140">
        <f>F3+1</f>
        <v>45601</v>
      </c>
      <c r="H3" s="140">
        <f>G3+1</f>
        <v>45602</v>
      </c>
      <c r="I3" s="140">
        <f>H3+1</f>
        <v>45603</v>
      </c>
      <c r="J3" s="140">
        <f>I3+1</f>
        <v>45604</v>
      </c>
      <c r="K3" s="140">
        <f>J3+1</f>
        <v>45605</v>
      </c>
      <c r="L3" s="140">
        <f>K3+1</f>
        <v>45606</v>
      </c>
      <c r="M3" s="140">
        <f>L3+1</f>
        <v>45607</v>
      </c>
      <c r="N3" s="140">
        <f>M3+1</f>
        <v>45608</v>
      </c>
      <c r="O3" s="140">
        <f>N3+1</f>
        <v>45609</v>
      </c>
      <c r="P3" s="140">
        <f>O3+1</f>
        <v>45610</v>
      </c>
      <c r="Q3" s="140">
        <f>P3+1</f>
        <v>45611</v>
      </c>
      <c r="R3" s="140">
        <f>Q3+1</f>
        <v>45612</v>
      </c>
      <c r="S3" s="140">
        <f>R3+1</f>
        <v>45613</v>
      </c>
      <c r="T3" s="140">
        <f>S3+1</f>
        <v>45614</v>
      </c>
      <c r="U3" s="140">
        <f>T3+1</f>
        <v>45615</v>
      </c>
      <c r="V3" s="140">
        <f>U3+1</f>
        <v>45616</v>
      </c>
      <c r="W3" s="140">
        <f>V3+1</f>
        <v>45617</v>
      </c>
      <c r="X3" s="140">
        <f>W3+1</f>
        <v>45618</v>
      </c>
      <c r="Y3" s="140">
        <f>X3+1</f>
        <v>45619</v>
      </c>
      <c r="Z3" s="140">
        <f>Y3+1</f>
        <v>45620</v>
      </c>
      <c r="AA3" s="140">
        <f>Z3+1</f>
        <v>45621</v>
      </c>
      <c r="AB3" s="140">
        <f>AA3+1</f>
        <v>45622</v>
      </c>
      <c r="AC3" s="140">
        <f>AB3+1</f>
        <v>45623</v>
      </c>
      <c r="AD3" s="140">
        <f>AC3+1</f>
        <v>45624</v>
      </c>
      <c r="AE3" s="140">
        <f>AD3+1</f>
        <v>45625</v>
      </c>
      <c r="AF3" s="140">
        <f>AE3+1</f>
        <v>45626</v>
      </c>
      <c r="AG3" s="140">
        <f>AF3+1</f>
        <v>45627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1430</v>
      </c>
      <c r="C4" s="147" t="str">
        <f>TEXT(C3,"ddd")</f>
        <v>Fri</v>
      </c>
      <c r="D4" s="147" t="str">
        <f>TEXT(D3,"ddd")</f>
        <v>Sat</v>
      </c>
      <c r="E4" s="147" t="str">
        <f>TEXT(E3,"ddd")</f>
        <v>Sun</v>
      </c>
      <c r="F4" s="147" t="str">
        <f>TEXT(F3,"ddd")</f>
        <v>Mon</v>
      </c>
      <c r="G4" s="147" t="str">
        <f>TEXT(G3,"ddd")</f>
        <v>Tue</v>
      </c>
      <c r="H4" s="147" t="str">
        <f>TEXT(H3,"ddd")</f>
        <v>Wed</v>
      </c>
      <c r="I4" s="147" t="str">
        <f>TEXT(I3,"ddd")</f>
        <v>Thu</v>
      </c>
      <c r="J4" s="147" t="str">
        <f>TEXT(J3,"ddd")</f>
        <v>Fri</v>
      </c>
      <c r="K4" s="147" t="str">
        <f>TEXT(K3,"ddd")</f>
        <v>Sat</v>
      </c>
      <c r="L4" s="147" t="str">
        <f>TEXT(L3,"ddd")</f>
        <v>Sun</v>
      </c>
      <c r="M4" s="147" t="str">
        <f>TEXT(M3,"ddd")</f>
        <v>Mon</v>
      </c>
      <c r="N4" s="147" t="str">
        <f>TEXT(N3,"ddd")</f>
        <v>Tue</v>
      </c>
      <c r="O4" s="147" t="str">
        <f>TEXT(O3,"ddd")</f>
        <v>Wed</v>
      </c>
      <c r="P4" s="147" t="str">
        <f>TEXT(P3,"ddd")</f>
        <v>Thu</v>
      </c>
      <c r="Q4" s="147" t="str">
        <f>TEXT(Q3,"ddd")</f>
        <v>Fri</v>
      </c>
      <c r="R4" s="147" t="str">
        <f>TEXT(R3,"ddd")</f>
        <v>Sat</v>
      </c>
      <c r="S4" s="147" t="str">
        <f>TEXT(S3,"ddd")</f>
        <v>Sun</v>
      </c>
      <c r="T4" s="147" t="str">
        <f>TEXT(T3,"ddd")</f>
        <v>Mon</v>
      </c>
      <c r="U4" s="147" t="str">
        <f>TEXT(U3,"ddd")</f>
        <v>Tue</v>
      </c>
      <c r="V4" s="147" t="str">
        <f>TEXT(V3,"ddd")</f>
        <v>Wed</v>
      </c>
      <c r="W4" s="147" t="str">
        <f>TEXT(W3,"ddd")</f>
        <v>Thu</v>
      </c>
      <c r="X4" s="147" t="str">
        <f>TEXT(X3,"ddd")</f>
        <v>Fri</v>
      </c>
      <c r="Y4" s="147" t="str">
        <f>TEXT(Y3,"ddd")</f>
        <v>Sat</v>
      </c>
      <c r="Z4" s="147" t="str">
        <f>TEXT(Z3,"ddd")</f>
        <v>Sun</v>
      </c>
      <c r="AA4" s="147" t="str">
        <f>TEXT(AA3,"ddd")</f>
        <v>Mon</v>
      </c>
      <c r="AB4" s="147" t="str">
        <f>TEXT(AB3,"ddd")</f>
        <v>Tue</v>
      </c>
      <c r="AC4" s="147" t="str">
        <f>TEXT(AC3,"ddd")</f>
        <v>Wed</v>
      </c>
      <c r="AD4" s="147" t="str">
        <f>TEXT(AD3,"ddd")</f>
        <v>Thu</v>
      </c>
      <c r="AE4" s="147" t="str">
        <f>TEXT(AE3,"ddd")</f>
        <v>Fri</v>
      </c>
      <c r="AF4" s="147" t="str">
        <f>TEXT(AF3,"ddd")</f>
        <v>Sat</v>
      </c>
      <c r="AG4" s="147" t="str">
        <f>TEXT(AG3,"ddd")</f>
        <v>Sun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 t="s">
        <v>1027</v>
      </c>
      <c r="B5" s="16" t="s">
        <v>1190</v>
      </c>
      <c r="C5" s="155" t="s">
        <v>1095</v>
      </c>
      <c r="D5" s="155" t="s">
        <v>47</v>
      </c>
      <c r="E5" s="155" t="s">
        <v>47</v>
      </c>
      <c r="F5" s="20"/>
      <c r="G5" s="20"/>
      <c r="H5" s="155" t="s">
        <v>44</v>
      </c>
      <c r="I5" s="155"/>
      <c r="J5" s="20"/>
      <c r="K5" s="155" t="s">
        <v>48</v>
      </c>
      <c r="L5" s="20"/>
      <c r="M5" s="155" t="s">
        <v>44</v>
      </c>
      <c r="N5" s="155"/>
      <c r="O5" s="155" t="s">
        <v>50</v>
      </c>
      <c r="P5" s="20"/>
      <c r="Q5" s="155" t="s">
        <v>47</v>
      </c>
      <c r="R5" s="155"/>
      <c r="S5" s="155"/>
      <c r="T5" s="155" t="s">
        <v>45</v>
      </c>
      <c r="U5" s="155" t="s">
        <v>47</v>
      </c>
      <c r="V5" s="155" t="s">
        <v>45</v>
      </c>
      <c r="W5" s="155"/>
      <c r="X5" s="155" t="s">
        <v>44</v>
      </c>
      <c r="Y5" s="154"/>
      <c r="Z5" s="20"/>
      <c r="AA5" s="20"/>
      <c r="AD5" s="155" t="s">
        <v>48</v>
      </c>
      <c r="AE5" s="155"/>
      <c r="AF5" s="155" t="s">
        <v>48</v>
      </c>
      <c r="AG5" s="155"/>
      <c r="AH5" s="157">
        <f>COUNTIF($C5:$AE5,AH$4)</f>
        <v>2</v>
      </c>
      <c r="AI5" s="158">
        <f>COUNTIF($C5:$AE5,AI$4)</f>
        <v>3</v>
      </c>
      <c r="AJ5" s="157">
        <f>COUNTIF($C5:$AE5,AJ$4)</f>
        <v>2</v>
      </c>
      <c r="AK5" s="159">
        <f>COUNTIF($C5:$AE5,AK$4)</f>
        <v>1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8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4</v>
      </c>
      <c r="BP5" s="160"/>
    </row>
    <row r="6" ht="36" customHeight="1" spans="1:68">
      <c r="A6" s="19"/>
      <c r="B6" s="225" t="s">
        <v>1358</v>
      </c>
      <c r="C6" s="155"/>
      <c r="E6" s="155" t="s">
        <v>50</v>
      </c>
      <c r="F6" s="155"/>
      <c r="G6" s="20"/>
      <c r="H6" s="155" t="s">
        <v>50</v>
      </c>
      <c r="I6" s="20"/>
      <c r="J6" s="155" t="s">
        <v>44</v>
      </c>
      <c r="K6" s="155"/>
      <c r="L6" s="155"/>
      <c r="M6" s="155"/>
      <c r="N6" s="155"/>
      <c r="O6" s="155" t="s">
        <v>57</v>
      </c>
      <c r="P6" s="155"/>
      <c r="Q6" s="20"/>
      <c r="R6" s="20"/>
      <c r="S6" s="155" t="s">
        <v>45</v>
      </c>
      <c r="T6" s="155"/>
      <c r="U6" s="155" t="s">
        <v>45</v>
      </c>
      <c r="V6" s="20"/>
      <c r="W6" s="155" t="s">
        <v>44</v>
      </c>
      <c r="Y6" s="155"/>
      <c r="Z6" s="154"/>
      <c r="AA6" s="155" t="s">
        <v>45</v>
      </c>
      <c r="AD6" s="155" t="s">
        <v>47</v>
      </c>
      <c r="AE6" s="155" t="s">
        <v>47</v>
      </c>
      <c r="AF6" s="155" t="s">
        <v>47</v>
      </c>
      <c r="AG6" s="155" t="s">
        <v>47</v>
      </c>
      <c r="AH6" s="157">
        <f>COUNTIF($C6:$AE6,AH$4)</f>
        <v>0</v>
      </c>
      <c r="AI6" s="158">
        <f>COUNTIF($C6:$AE6,AI$4)</f>
        <v>2</v>
      </c>
      <c r="AJ6" s="157">
        <f>COUNTIF($C6:$AE6,AJ$4)</f>
        <v>3</v>
      </c>
      <c r="AK6" s="159">
        <f>COUNTIF($C6:$AE6,AK$4)</f>
        <v>2</v>
      </c>
      <c r="AL6" s="159">
        <f>COUNTIF($C6:$AE6,AL$4)</f>
        <v>0</v>
      </c>
      <c r="AM6" s="159">
        <f>COUNTIF($C6:$AE6,AM$4)</f>
        <v>0</v>
      </c>
      <c r="AN6" s="159">
        <f>COUNTIF($C6:$AE6,AN$4)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7</v>
      </c>
      <c r="AV6" s="104" t="e">
        <f>AT6+AX6</f>
        <v>#VALUE!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COUNTIF(C6:AE6,"*BRT*")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COUNTIF(AF6:AH6,"*$N*")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COUNTIF($C6:$AE6,BM$4)</f>
        <v>0</v>
      </c>
      <c r="BN6" s="159">
        <f>COUNTIF($C6:$AE6,BN$4)</f>
        <v>0</v>
      </c>
      <c r="BO6" s="159">
        <f>COUNTIF($C6:$AE6,BO$4)</f>
        <v>2</v>
      </c>
      <c r="BP6" s="160"/>
    </row>
    <row r="7" ht="19.5" customHeight="1" spans="1:68">
      <c r="A7" s="19"/>
      <c r="B7" s="236" t="s">
        <v>1105</v>
      </c>
      <c r="C7" s="155" t="s">
        <v>50</v>
      </c>
      <c r="D7" s="155"/>
      <c r="E7" s="155"/>
      <c r="F7" s="20"/>
      <c r="G7" s="186" t="s">
        <v>45</v>
      </c>
      <c r="H7" s="20"/>
      <c r="I7" s="155" t="s">
        <v>44</v>
      </c>
      <c r="J7" s="155"/>
      <c r="K7" s="155"/>
      <c r="L7" s="155" t="s">
        <v>48</v>
      </c>
      <c r="M7" s="20"/>
      <c r="N7" s="155"/>
      <c r="O7" s="155" t="s">
        <v>57</v>
      </c>
      <c r="P7" s="155" t="s">
        <v>45</v>
      </c>
      <c r="Q7" s="20"/>
      <c r="R7" s="155"/>
      <c r="S7" s="155"/>
      <c r="T7" s="155"/>
      <c r="U7" s="155"/>
      <c r="V7" s="155" t="s">
        <v>44</v>
      </c>
      <c r="W7" s="20"/>
      <c r="X7" s="20"/>
      <c r="Y7" s="155"/>
      <c r="Z7" s="155" t="s">
        <v>48</v>
      </c>
      <c r="AA7" s="155"/>
      <c r="AB7" s="20"/>
      <c r="AC7" s="20"/>
      <c r="AD7" s="155"/>
      <c r="AE7" s="155"/>
      <c r="AF7" s="155"/>
      <c r="AG7" s="155" t="s">
        <v>48</v>
      </c>
      <c r="AH7" s="157">
        <f>COUNTIF($C7:$D7,AH$4)</f>
        <v>0</v>
      </c>
      <c r="AI7" s="158">
        <f>COUNTIF($C7:$D7,AI$4)</f>
        <v>0</v>
      </c>
      <c r="AJ7" s="157">
        <f>COUNTIF($C7:$D7,AJ$4)</f>
        <v>0</v>
      </c>
      <c r="AK7" s="159">
        <f>COUNTIF($C7:$D7,AK$4)</f>
        <v>1</v>
      </c>
      <c r="AL7" s="159">
        <f>COUNTIF($C7:$D7,AL$4)</f>
        <v>0</v>
      </c>
      <c r="AM7" s="159">
        <f>COUNTIF($C7:$D7,AM$4)</f>
        <v>0</v>
      </c>
      <c r="AN7" s="159">
        <f>COUNTIF($C7:$D7,AN$4)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1</v>
      </c>
      <c r="AV7" s="104">
        <f>BF7+BG7+BI7+BD7+BB7+AZ7+BK7</f>
        <v>0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COUNTIF(C7:D7,"*BRT*")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COUNTIF(A7:AH7,"*$N*")</f>
        <v>0</v>
      </c>
      <c r="BG7" s="159">
        <f>COUNTIF(AG7:AH7,"*$PM*")</f>
        <v>0</v>
      </c>
      <c r="BH7" s="159">
        <f>BG7*('Setting key Duty'!$I$9)</f>
        <v>0</v>
      </c>
      <c r="BI7" s="159">
        <f>COUNTIF(A7:AH7,"*$AM*")</f>
        <v>0</v>
      </c>
      <c r="BJ7" s="159">
        <f>BI7*('Setting key Duty'!$I$12+'Setting key Duty'!$I$8)</f>
        <v>0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COUNTIF($C7:$D7,BM$4)</f>
        <v>0</v>
      </c>
      <c r="BN7" s="159">
        <f>COUNTIF($C7:$D7,BN$4)</f>
        <v>0</v>
      </c>
      <c r="BO7" s="159">
        <f>COUNTIF($C7:$D7,BO$4)</f>
        <v>0</v>
      </c>
      <c r="BP7" s="160"/>
    </row>
    <row r="8" ht="19.5" customHeight="1" spans="1:68">
      <c r="A8" s="19"/>
      <c r="B8" s="236" t="s">
        <v>1399</v>
      </c>
      <c r="C8" s="155"/>
      <c r="D8" s="155"/>
      <c r="F8" s="155"/>
      <c r="G8" s="20"/>
      <c r="H8" s="20"/>
      <c r="I8" s="155"/>
      <c r="J8" s="155"/>
      <c r="K8" s="155"/>
      <c r="M8" s="155"/>
      <c r="N8" s="155"/>
      <c r="O8" s="155"/>
      <c r="P8" s="155"/>
      <c r="Q8" s="155"/>
      <c r="R8" s="155"/>
      <c r="S8" s="20"/>
      <c r="T8" s="155"/>
      <c r="U8" s="20"/>
      <c r="V8" s="155" t="s">
        <v>50</v>
      </c>
      <c r="X8" s="155"/>
      <c r="AA8" s="155" t="s">
        <v>48</v>
      </c>
      <c r="AB8" s="154"/>
      <c r="AC8" s="155" t="s">
        <v>50</v>
      </c>
      <c r="AD8" s="155"/>
      <c r="AE8" s="155"/>
      <c r="AG8" s="155" t="s">
        <v>44</v>
      </c>
      <c r="AH8" s="157"/>
      <c r="AI8" s="158"/>
      <c r="AJ8" s="157"/>
      <c r="AK8" s="159"/>
      <c r="AL8" s="159"/>
      <c r="AM8" s="159"/>
      <c r="AN8" s="159"/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/>
      <c r="AU8" s="104"/>
      <c r="AV8" s="104"/>
      <c r="AW8" s="104"/>
      <c r="AX8" s="159"/>
      <c r="AY8" s="159"/>
      <c r="AZ8" s="159"/>
      <c r="BA8" s="159"/>
      <c r="BB8" s="159"/>
      <c r="BC8" s="159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  <c r="BP8" s="160"/>
    </row>
    <row r="9" ht="19.5" customHeight="1" spans="1:68">
      <c r="A9" s="19"/>
      <c r="B9" s="237" t="s">
        <v>1207</v>
      </c>
      <c r="C9" s="155" t="s">
        <v>62</v>
      </c>
      <c r="D9" s="155"/>
      <c r="F9" s="155"/>
      <c r="G9" s="20"/>
      <c r="H9" s="20"/>
      <c r="I9" s="155" t="s">
        <v>50</v>
      </c>
      <c r="J9" s="155"/>
      <c r="K9" s="155" t="s">
        <v>45</v>
      </c>
      <c r="M9" s="155"/>
      <c r="N9" s="155" t="s">
        <v>50</v>
      </c>
      <c r="O9" s="155"/>
      <c r="P9" s="155"/>
      <c r="Q9" s="155" t="s">
        <v>44</v>
      </c>
      <c r="R9" s="155"/>
      <c r="S9" s="20"/>
      <c r="T9" s="155"/>
      <c r="U9" s="20"/>
      <c r="V9" s="155" t="s">
        <v>62</v>
      </c>
      <c r="W9" s="155"/>
      <c r="X9" s="155" t="s">
        <v>47</v>
      </c>
      <c r="Y9" s="155"/>
      <c r="Z9" s="155"/>
      <c r="AA9" s="155" t="s">
        <v>47</v>
      </c>
      <c r="AB9" s="154" t="s">
        <v>50</v>
      </c>
      <c r="AD9" s="155"/>
      <c r="AE9" s="155" t="s">
        <v>47</v>
      </c>
      <c r="AF9" s="155"/>
      <c r="AG9" s="155" t="s">
        <v>45</v>
      </c>
      <c r="AH9" s="157"/>
      <c r="AI9" s="158"/>
      <c r="AJ9" s="157"/>
      <c r="AK9" s="159"/>
      <c r="AL9" s="159"/>
      <c r="AM9" s="159"/>
      <c r="AN9" s="159"/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0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COUNTIF(D9:Z9,"*BRT*")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COUNTIF(AH9,"*$N*")</f>
        <v>0</v>
      </c>
      <c r="BG9" s="159">
        <f>COUNTIF(AH9,"*$PM*")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COUNTIF(D9:AH9,"*$FC*")</f>
        <v>0</v>
      </c>
      <c r="BL9" s="159">
        <f>BK9*('Setting key Duty'!$J$11+'Setting key Duty'!$I$8)</f>
        <v>0</v>
      </c>
      <c r="BM9" s="159">
        <f>COUNTIF($D9:$Z9,BM$4)</f>
        <v>0</v>
      </c>
      <c r="BN9" s="159">
        <f>COUNTIF($D9:$Z9,BN$4)</f>
        <v>0</v>
      </c>
      <c r="BO9" s="159">
        <f>COUNTIF($D9:$Z9,BO$4)</f>
        <v>1</v>
      </c>
      <c r="BP9" s="160"/>
    </row>
    <row r="10" ht="13.5" spans="1:68">
      <c r="A10" s="19"/>
      <c r="B10" s="225" t="s">
        <v>668</v>
      </c>
      <c r="C10" s="155" t="s">
        <v>47</v>
      </c>
      <c r="D10" s="155"/>
      <c r="E10" s="155" t="s">
        <v>48</v>
      </c>
      <c r="F10" s="20"/>
      <c r="G10" s="155"/>
      <c r="H10" s="20"/>
      <c r="I10" s="155"/>
      <c r="J10" s="155" t="s">
        <v>50</v>
      </c>
      <c r="K10" s="155"/>
      <c r="L10" s="155"/>
      <c r="M10" s="155" t="s">
        <v>48</v>
      </c>
      <c r="N10" s="155"/>
      <c r="O10" s="155" t="s">
        <v>768</v>
      </c>
      <c r="P10" s="20"/>
      <c r="Q10" s="155" t="s">
        <v>48</v>
      </c>
      <c r="R10" s="238"/>
      <c r="S10" s="155"/>
      <c r="T10" s="155"/>
      <c r="U10" s="155"/>
      <c r="V10" s="155" t="s">
        <v>48</v>
      </c>
      <c r="W10" s="155"/>
      <c r="X10" s="155" t="s">
        <v>47</v>
      </c>
      <c r="Y10" s="155"/>
      <c r="Z10" s="155"/>
      <c r="AA10" s="155" t="s">
        <v>44</v>
      </c>
      <c r="AB10" s="155"/>
      <c r="AD10" s="155" t="s">
        <v>44</v>
      </c>
      <c r="AE10" s="155"/>
      <c r="AF10" s="155"/>
      <c r="AG10" s="155"/>
      <c r="AH10" s="157">
        <f>COUNTIF($C10:$AE10,AH$4)</f>
        <v>4</v>
      </c>
      <c r="AI10" s="158">
        <f>COUNTIF($C10:$AE10,AI$4)</f>
        <v>2</v>
      </c>
      <c r="AJ10" s="157">
        <f>COUNTIF($C10:$AE10,AJ$4)</f>
        <v>0</v>
      </c>
      <c r="AK10" s="159">
        <f>COUNTIF($C10:$AE10,AK$4)</f>
        <v>1</v>
      </c>
      <c r="AL10" s="159">
        <f>COUNTIF($C10:$AE10,AL$4)</f>
        <v>0</v>
      </c>
      <c r="AM10" s="159">
        <f>COUNTIF($C10:$AE10,AM$4)</f>
        <v>0</v>
      </c>
      <c r="AN10" s="159">
        <f>COUNTIF($C10:$AE10,AN$4)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7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2</v>
      </c>
      <c r="BP10" s="160"/>
    </row>
    <row r="11" ht="19.5" customHeight="1" spans="1:68">
      <c r="A11" s="19"/>
      <c r="B11" s="236" t="s">
        <v>805</v>
      </c>
      <c r="C11" s="20"/>
      <c r="E11" s="185" t="s">
        <v>45</v>
      </c>
      <c r="F11" s="20"/>
      <c r="G11" s="155" t="s">
        <v>50</v>
      </c>
      <c r="H11" s="20"/>
      <c r="I11" s="20"/>
      <c r="J11" s="20"/>
      <c r="L11" s="155" t="s">
        <v>44</v>
      </c>
      <c r="M11" s="20"/>
      <c r="N11" s="155" t="s">
        <v>44</v>
      </c>
      <c r="O11" s="155"/>
      <c r="P11" s="20"/>
      <c r="Q11" s="186" t="s">
        <v>45</v>
      </c>
      <c r="R11" s="155"/>
      <c r="S11" s="20"/>
      <c r="T11" s="20"/>
      <c r="U11" s="155" t="s">
        <v>44</v>
      </c>
      <c r="V11" s="20"/>
      <c r="W11" s="155" t="s">
        <v>42</v>
      </c>
      <c r="X11" s="155" t="s">
        <v>47</v>
      </c>
      <c r="Y11" s="155" t="s">
        <v>1095</v>
      </c>
      <c r="Z11" s="155" t="s">
        <v>1095</v>
      </c>
      <c r="AA11" s="155" t="s">
        <v>47</v>
      </c>
      <c r="AB11" s="155"/>
      <c r="AC11" s="155" t="s">
        <v>45</v>
      </c>
      <c r="AD11" s="155"/>
      <c r="AE11" s="155" t="s">
        <v>44</v>
      </c>
      <c r="AF11" s="155"/>
      <c r="AG11" s="155"/>
      <c r="AH11" s="157"/>
      <c r="AI11" s="158"/>
      <c r="AJ11" s="157"/>
      <c r="AK11" s="159"/>
      <c r="AL11" s="159"/>
      <c r="AM11" s="159"/>
      <c r="AN11" s="159"/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0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 t="e">
        <f>COUNTIF(#REF!,"*BRT*")</f>
        <v>#REF!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COUNTIF(AH11,"*$N*")</f>
        <v>0</v>
      </c>
      <c r="BG11" s="159">
        <f>COUNTIF(AH11,"*$PM*")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COUNTIF(E11:AH11,"*$FC*")</f>
        <v>0</v>
      </c>
      <c r="BL11" s="159">
        <f>BK11*('Setting key Duty'!$J$11+'Setting key Duty'!$I$8)</f>
        <v>0</v>
      </c>
      <c r="BM11" s="159" t="e">
        <f>COUNTIF(#REF!,BM$4)</f>
        <v>#REF!</v>
      </c>
      <c r="BN11" s="159" t="e">
        <f>COUNTIF(#REF!,BN$4)</f>
        <v>#REF!</v>
      </c>
      <c r="BO11" s="159" t="e">
        <f>COUNTIF(#REF!,BO$4)</f>
        <v>#REF!</v>
      </c>
      <c r="BP11" s="160"/>
    </row>
    <row r="12" ht="19.5" customHeight="1" spans="1:68">
      <c r="A12" s="19"/>
      <c r="B12" s="16" t="s">
        <v>1431</v>
      </c>
      <c r="C12" s="155"/>
      <c r="D12" s="186" t="s">
        <v>45</v>
      </c>
      <c r="E12" s="155"/>
      <c r="F12" s="155"/>
      <c r="G12" s="155"/>
      <c r="H12" s="155" t="s">
        <v>62</v>
      </c>
      <c r="I12" s="155"/>
      <c r="J12" s="155" t="s">
        <v>47</v>
      </c>
      <c r="L12" s="186" t="s">
        <v>45</v>
      </c>
      <c r="N12" s="155"/>
      <c r="O12" s="155"/>
      <c r="P12" s="155"/>
      <c r="Q12" s="155" t="s">
        <v>50</v>
      </c>
      <c r="R12" s="20"/>
      <c r="S12" s="155"/>
      <c r="T12" s="155" t="s">
        <v>50</v>
      </c>
      <c r="U12" s="20"/>
      <c r="V12" s="2" t="s">
        <v>375</v>
      </c>
      <c r="W12" s="15" t="s">
        <v>375</v>
      </c>
      <c r="X12" s="155" t="s">
        <v>47</v>
      </c>
      <c r="Y12" s="155" t="s">
        <v>47</v>
      </c>
      <c r="Z12" s="155" t="s">
        <v>47</v>
      </c>
      <c r="AA12" s="155"/>
      <c r="AB12" s="155" t="s">
        <v>62</v>
      </c>
      <c r="AD12" s="155"/>
      <c r="AE12" s="155" t="s">
        <v>45</v>
      </c>
      <c r="AF12" s="20"/>
      <c r="AG12" s="154"/>
      <c r="AH12" s="157"/>
      <c r="AI12" s="158"/>
      <c r="AJ12" s="157"/>
      <c r="AK12" s="159"/>
      <c r="AL12" s="159"/>
      <c r="AM12" s="159"/>
      <c r="AN12" s="159"/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0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COUNTIF(D12:AC12,"*BRT*")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COUNTIF(AF12:AH12,"*$N*")</f>
        <v>0</v>
      </c>
      <c r="BG12" s="159">
        <f>COUNTIF(AF12:AH12,"*$PM*")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COUNTIF(D12:AH12,"*$FC*")</f>
        <v>0</v>
      </c>
      <c r="BL12" s="159">
        <f>BK12*('Setting key Duty'!$J$11+'Setting key Duty'!$I$8)</f>
        <v>0</v>
      </c>
      <c r="BM12" s="159">
        <f>COUNTIF($D12:$AE12,BM$4)</f>
        <v>0</v>
      </c>
      <c r="BN12" s="159">
        <f>COUNTIF($D12:$AE12,BN$4)</f>
        <v>0</v>
      </c>
      <c r="BO12" s="159">
        <f>COUNTIF($D12:$AE12,BO$4)</f>
        <v>4</v>
      </c>
      <c r="BP12" s="160"/>
    </row>
    <row r="13" ht="19.5" customHeight="1" spans="1:68">
      <c r="A13" s="19"/>
      <c r="B13" s="239" t="s">
        <v>1373</v>
      </c>
      <c r="C13" s="155"/>
      <c r="D13" s="155"/>
      <c r="E13" s="155" t="s">
        <v>463</v>
      </c>
      <c r="F13" s="155" t="s">
        <v>463</v>
      </c>
      <c r="G13" s="155" t="s">
        <v>463</v>
      </c>
      <c r="H13" s="155" t="s">
        <v>463</v>
      </c>
      <c r="I13" s="155" t="s">
        <v>463</v>
      </c>
      <c r="J13" s="155"/>
      <c r="K13" s="155"/>
      <c r="L13" s="155"/>
      <c r="M13" s="20"/>
      <c r="N13" s="155" t="s">
        <v>45</v>
      </c>
      <c r="P13" s="155" t="s">
        <v>50</v>
      </c>
      <c r="Q13" s="20"/>
      <c r="R13" s="155" t="s">
        <v>45</v>
      </c>
      <c r="S13" s="20"/>
      <c r="T13" s="155"/>
      <c r="U13" s="155" t="s">
        <v>50</v>
      </c>
      <c r="V13" s="155" t="s">
        <v>1432</v>
      </c>
      <c r="W13" s="20"/>
      <c r="X13" s="155" t="s">
        <v>45</v>
      </c>
      <c r="Y13" s="155"/>
      <c r="Z13" s="155"/>
      <c r="AA13" s="155"/>
      <c r="AB13" s="154" t="s">
        <v>982</v>
      </c>
      <c r="AC13" s="155" t="s">
        <v>62</v>
      </c>
      <c r="AD13" s="20"/>
      <c r="AE13" s="155"/>
      <c r="AF13" s="155"/>
      <c r="AG13" s="155"/>
      <c r="AH13" s="157"/>
      <c r="AI13" s="158"/>
      <c r="AJ13" s="157"/>
      <c r="AK13" s="159"/>
      <c r="AL13" s="159"/>
      <c r="AM13" s="159"/>
      <c r="AN13" s="159"/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0</v>
      </c>
      <c r="AV13" s="104">
        <f>BF13+BG13+BI13+BD13+BB13+AZ13+BK13</f>
        <v>7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COUNTIF(D13:X13,"*BRT*")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2</v>
      </c>
      <c r="BE13" s="159">
        <f>BD13*('Setting key Duty'!$I$8+'Setting key Duty'!$I$9+'Setting key Duty'!$I$12)</f>
        <v>1.125</v>
      </c>
      <c r="BF13" s="159">
        <f>COUNTIF(AH13,"*$N*")</f>
        <v>0</v>
      </c>
      <c r="BG13" s="159">
        <f>COUNTIF(AH13,"*$PM*")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COUNTIF(D13:AH13,"*$FC*")</f>
        <v>5</v>
      </c>
      <c r="BL13" s="159">
        <f>BK13*('Setting key Duty'!$J$11+'Setting key Duty'!$I$8)</f>
        <v>0.625</v>
      </c>
      <c r="BM13" s="159">
        <f>COUNTIF($D13:$X13,BM$4)</f>
        <v>0</v>
      </c>
      <c r="BN13" s="159">
        <f>COUNTIF($D13:$X13,BN$4)</f>
        <v>0</v>
      </c>
      <c r="BO13" s="159">
        <f>COUNTIF($D13:$X13,BO$4)</f>
        <v>0</v>
      </c>
      <c r="BP13" s="160"/>
    </row>
    <row r="14" ht="24" customHeight="1" spans="1:68">
      <c r="A14" s="19"/>
      <c r="B14" s="217" t="s">
        <v>1106</v>
      </c>
      <c r="C14" s="155"/>
      <c r="D14" s="240" t="s">
        <v>1433</v>
      </c>
      <c r="E14" s="155" t="s">
        <v>44</v>
      </c>
      <c r="F14" s="155"/>
      <c r="G14" s="155"/>
      <c r="H14" s="155" t="s">
        <v>45</v>
      </c>
      <c r="I14" s="155"/>
      <c r="J14" s="155" t="s">
        <v>48</v>
      </c>
      <c r="K14" s="155"/>
      <c r="L14" s="155"/>
      <c r="M14" s="155"/>
      <c r="O14" s="155" t="s">
        <v>57</v>
      </c>
      <c r="P14" s="155" t="s">
        <v>48</v>
      </c>
      <c r="Q14" s="155"/>
      <c r="R14" s="155" t="s">
        <v>50</v>
      </c>
      <c r="S14" s="155"/>
      <c r="T14" s="155"/>
      <c r="U14" s="155" t="s">
        <v>48</v>
      </c>
      <c r="V14" s="20"/>
      <c r="X14" s="155" t="s">
        <v>47</v>
      </c>
      <c r="Y14" s="155" t="s">
        <v>1095</v>
      </c>
      <c r="Z14" s="155" t="s">
        <v>1095</v>
      </c>
      <c r="AA14" s="155" t="s">
        <v>47</v>
      </c>
      <c r="AB14" s="155" t="s">
        <v>47</v>
      </c>
      <c r="AC14" s="155" t="s">
        <v>47</v>
      </c>
      <c r="AD14" s="154" t="s">
        <v>42</v>
      </c>
      <c r="AE14" s="155" t="s">
        <v>48</v>
      </c>
      <c r="AF14" s="20"/>
      <c r="AG14" s="155"/>
      <c r="AH14" s="157">
        <f>COUNTIF($C14:$AA14,AH$4)</f>
        <v>3</v>
      </c>
      <c r="AI14" s="158">
        <f>COUNTIF($C14:$AA14,AI$4)</f>
        <v>1</v>
      </c>
      <c r="AJ14" s="157">
        <f>COUNTIF($C14:$AA14,AJ$4)</f>
        <v>1</v>
      </c>
      <c r="AK14" s="159">
        <f>COUNTIF($C14:$AA14,AK$4)</f>
        <v>1</v>
      </c>
      <c r="AL14" s="159">
        <f>COUNTIF($C14:$AA14,AL$4)</f>
        <v>0</v>
      </c>
      <c r="AM14" s="159">
        <f>COUNTIF($C14:$AA14,AM$4)</f>
        <v>0</v>
      </c>
      <c r="AN14" s="159">
        <f>COUNTIF($C14:$AA14,AN$4)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6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COUNTIF(C14:AA14,"*BRT*")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COUNTIF(A14:AH14,"*$N*")</f>
        <v>0</v>
      </c>
      <c r="BG14" s="159">
        <f>COUNTIF(AH14,"*$PM*")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COUNTIF($C14:$AA14,BM$4)</f>
        <v>0</v>
      </c>
      <c r="BN14" s="159">
        <f>COUNTIF($C14:$AA14,BN$4)</f>
        <v>0</v>
      </c>
      <c r="BO14" s="159">
        <f>COUNTIF($C14:$AA14,BO$4)</f>
        <v>2</v>
      </c>
      <c r="BP14" s="160"/>
    </row>
    <row r="15" ht="37.5" customHeight="1" spans="1:68">
      <c r="A15" s="19"/>
      <c r="B15" s="239" t="s">
        <v>1091</v>
      </c>
      <c r="C15" s="155" t="s">
        <v>44</v>
      </c>
      <c r="D15" s="155"/>
      <c r="F15" s="20"/>
      <c r="G15" s="20"/>
      <c r="H15" s="155" t="s">
        <v>57</v>
      </c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5"/>
      <c r="T15" s="155"/>
      <c r="U15" s="155"/>
      <c r="V15" s="155" t="s">
        <v>57</v>
      </c>
      <c r="X15" s="20"/>
      <c r="Y15" s="155" t="s">
        <v>44</v>
      </c>
      <c r="AA15" s="154"/>
      <c r="AB15" s="154" t="s">
        <v>48</v>
      </c>
      <c r="AC15" s="155"/>
      <c r="AF15" s="155"/>
      <c r="AG15" s="155" t="s">
        <v>50</v>
      </c>
      <c r="AH15" s="157">
        <f>COUNTIF($D15:$AC15,AH$4)</f>
        <v>1</v>
      </c>
      <c r="AI15" s="158">
        <f>COUNTIF($D15:$AC15,AI$4)</f>
        <v>1</v>
      </c>
      <c r="AJ15" s="157">
        <f>COUNTIF($D15:$AC15,AJ$4)</f>
        <v>0</v>
      </c>
      <c r="AK15" s="159">
        <f>COUNTIF($D15:$AC15,AK$4)</f>
        <v>0</v>
      </c>
      <c r="AL15" s="159">
        <f>COUNTIF($D15:$AC15,AL$4)</f>
        <v>0</v>
      </c>
      <c r="AM15" s="159">
        <f>COUNTIF($D15:$AC15,AM$4)</f>
        <v>0</v>
      </c>
      <c r="AN15" s="159">
        <f>COUNTIF($D15:$AC15,AN$4)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2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COUNTIF(C15:AC15,"*BRT*")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COUNTIF($C15:$AC15,BM$4)</f>
        <v>0</v>
      </c>
      <c r="BN15" s="159">
        <f>COUNTIF($C15:$AC15,BN$4)</f>
        <v>0</v>
      </c>
      <c r="BO15" s="159">
        <f>COUNTIF($C15:$AC15,BO$4)</f>
        <v>0</v>
      </c>
      <c r="BP15" s="160"/>
    </row>
    <row r="16" ht="19.5" customHeight="1" spans="1:68">
      <c r="A16" s="19"/>
      <c r="B16" s="16" t="s">
        <v>1084</v>
      </c>
      <c r="C16" s="155"/>
      <c r="D16" s="155" t="s">
        <v>50</v>
      </c>
      <c r="E16" s="155"/>
      <c r="F16" s="155" t="s">
        <v>1085</v>
      </c>
      <c r="G16" s="155"/>
      <c r="H16" s="155" t="s">
        <v>48</v>
      </c>
      <c r="J16" s="154"/>
      <c r="K16" s="155" t="s">
        <v>44</v>
      </c>
      <c r="L16" s="155"/>
      <c r="M16" s="20"/>
      <c r="N16" s="155"/>
      <c r="O16" s="155" t="s">
        <v>57</v>
      </c>
      <c r="P16" s="20"/>
      <c r="Q16" s="155"/>
      <c r="S16" s="242"/>
      <c r="T16" s="20"/>
      <c r="U16" s="155"/>
      <c r="V16" s="155" t="s">
        <v>57</v>
      </c>
      <c r="W16" s="155" t="s">
        <v>47</v>
      </c>
      <c r="X16" s="155" t="s">
        <v>47</v>
      </c>
      <c r="Y16" s="155" t="s">
        <v>47</v>
      </c>
      <c r="Z16" s="155" t="s">
        <v>47</v>
      </c>
      <c r="AA16" s="155"/>
      <c r="AC16" s="155"/>
      <c r="AD16" s="155" t="s">
        <v>50</v>
      </c>
      <c r="AE16" s="155"/>
      <c r="AF16" s="169" t="s">
        <v>45</v>
      </c>
      <c r="AG16" s="155"/>
      <c r="AH16" s="157">
        <f>COUNTIF($C16:$AA16,AH$4)</f>
        <v>1</v>
      </c>
      <c r="AI16" s="158">
        <f>COUNTIF($C16:$AA16,AI$4)</f>
        <v>1</v>
      </c>
      <c r="AJ16" s="157">
        <f>COUNTIF($C16:$AA16,AJ$4)</f>
        <v>0</v>
      </c>
      <c r="AK16" s="159">
        <f>COUNTIF($C16:$AA16,AK$4)</f>
        <v>1</v>
      </c>
      <c r="AL16" s="159">
        <f>COUNTIF($C16:$AA16,AL$4)</f>
        <v>0</v>
      </c>
      <c r="AM16" s="159">
        <f>COUNTIF($C16:$AA16,AM$4)</f>
        <v>0</v>
      </c>
      <c r="AN16" s="159">
        <f>COUNTIF($C16:$AA16,AN$4)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3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COUNTIF(C16:AA16,"*BRT*")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COUNTIF(A16:AH16,"*$N*")</f>
        <v>0</v>
      </c>
      <c r="BG16" s="159">
        <f>COUNTIF(AH16,"*$PM*")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COUNTIF($C16:$AA16,BM$4)</f>
        <v>0</v>
      </c>
      <c r="BN16" s="159">
        <f>COUNTIF($C16:$AA16,BN$4)</f>
        <v>0</v>
      </c>
      <c r="BO16" s="159">
        <f>COUNTIF($C16:$AA16,BO$4)</f>
        <v>4</v>
      </c>
      <c r="BP16" s="160"/>
    </row>
    <row r="17" ht="19.5" customHeight="1" spans="1:68">
      <c r="A17" s="19"/>
      <c r="B17" s="173" t="s">
        <v>1129</v>
      </c>
      <c r="C17" s="155" t="s">
        <v>45</v>
      </c>
      <c r="D17" s="155"/>
      <c r="E17" s="155"/>
      <c r="F17" s="155" t="s">
        <v>44</v>
      </c>
      <c r="G17" s="155"/>
      <c r="H17" s="155" t="s">
        <v>57</v>
      </c>
      <c r="I17" s="20"/>
      <c r="J17" s="154" t="s">
        <v>1095</v>
      </c>
      <c r="K17" s="154" t="s">
        <v>1095</v>
      </c>
      <c r="L17" s="154" t="s">
        <v>1095</v>
      </c>
      <c r="M17" s="155" t="s">
        <v>50</v>
      </c>
      <c r="N17" s="155"/>
      <c r="O17" s="155"/>
      <c r="P17" s="155" t="s">
        <v>44</v>
      </c>
      <c r="Q17" s="20"/>
      <c r="R17" s="155"/>
      <c r="S17" s="155"/>
      <c r="T17" s="155" t="s">
        <v>47</v>
      </c>
      <c r="U17" s="155" t="s">
        <v>47</v>
      </c>
      <c r="V17" s="20"/>
      <c r="W17" s="155" t="s">
        <v>50</v>
      </c>
      <c r="X17" s="20"/>
      <c r="Z17" s="155" t="s">
        <v>44</v>
      </c>
      <c r="AA17" s="154"/>
      <c r="AB17" s="155" t="s">
        <v>44</v>
      </c>
      <c r="AD17" s="169" t="s">
        <v>45</v>
      </c>
      <c r="AE17" s="155"/>
      <c r="AF17" s="20"/>
      <c r="AG17" s="20"/>
      <c r="AH17" s="157"/>
      <c r="AI17" s="158"/>
      <c r="AJ17" s="157"/>
      <c r="AK17" s="159"/>
      <c r="AL17" s="159"/>
      <c r="AM17" s="159"/>
      <c r="AN17" s="159"/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0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COUNTIF(E17:AA17,"*BRT*")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COUNTIF(AG17:AH17,"*$N*")</f>
        <v>0</v>
      </c>
      <c r="BG17" s="159">
        <f>COUNTIF(AG17:AH17,"*$PM*")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COUNTIF(E17:AH17,"*$FC*")</f>
        <v>0</v>
      </c>
      <c r="BL17" s="159">
        <f>BK17*('Setting key Duty'!$J$11+'Setting key Duty'!$I$8)</f>
        <v>0</v>
      </c>
      <c r="BM17" s="159">
        <f>COUNTIF($E17:$AA17,BM$4)</f>
        <v>0</v>
      </c>
      <c r="BN17" s="159">
        <f>COUNTIF($E17:$AA17,BN$4)</f>
        <v>0</v>
      </c>
      <c r="BO17" s="159">
        <f>COUNTIF($E17:$AA17,BO$4)</f>
        <v>2</v>
      </c>
      <c r="BP17" s="160"/>
    </row>
    <row r="18" ht="19.5" customHeight="1" spans="1:68">
      <c r="A18" s="19"/>
      <c r="B18" s="243" t="s">
        <v>1200</v>
      </c>
      <c r="C18" s="154"/>
      <c r="D18" s="155" t="s">
        <v>48</v>
      </c>
      <c r="F18" s="155" t="s">
        <v>48</v>
      </c>
      <c r="H18" s="155" t="s">
        <v>57</v>
      </c>
      <c r="I18" s="155"/>
      <c r="J18" s="155"/>
      <c r="K18" s="155"/>
      <c r="L18" s="154"/>
      <c r="M18" s="154"/>
      <c r="N18" s="155"/>
      <c r="O18" s="155" t="s">
        <v>48</v>
      </c>
      <c r="P18" s="155"/>
      <c r="Q18" s="155"/>
      <c r="R18" s="155" t="s">
        <v>48</v>
      </c>
      <c r="S18" s="20"/>
      <c r="T18" s="155"/>
      <c r="U18" s="155"/>
      <c r="V18" s="155" t="s">
        <v>42</v>
      </c>
      <c r="W18" s="155"/>
      <c r="Y18" s="155"/>
      <c r="Z18" s="155"/>
      <c r="AA18" s="155"/>
      <c r="AB18" s="155" t="s">
        <v>42</v>
      </c>
      <c r="AC18" s="155" t="s">
        <v>48</v>
      </c>
      <c r="AE18" s="155"/>
      <c r="AF18" s="155"/>
      <c r="AG18" s="155"/>
      <c r="AH18" s="157"/>
      <c r="AI18" s="158"/>
      <c r="AJ18" s="157"/>
      <c r="AK18" s="159"/>
      <c r="AL18" s="159"/>
      <c r="AM18" s="159"/>
      <c r="AN18" s="159"/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0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0</v>
      </c>
      <c r="BP18" s="160"/>
    </row>
    <row r="19" ht="19.5" customHeight="1" spans="1:68">
      <c r="A19" s="19"/>
      <c r="B19" s="239" t="s">
        <v>1163</v>
      </c>
      <c r="C19" s="155" t="s">
        <v>48</v>
      </c>
      <c r="D19" s="20"/>
      <c r="F19" s="155" t="s">
        <v>45</v>
      </c>
      <c r="H19" s="155"/>
      <c r="I19" s="155" t="s">
        <v>48</v>
      </c>
      <c r="J19" s="155"/>
      <c r="K19" s="155"/>
      <c r="L19" s="155" t="s">
        <v>50</v>
      </c>
      <c r="M19" s="154"/>
      <c r="N19" s="155"/>
      <c r="O19" s="155" t="s">
        <v>45</v>
      </c>
      <c r="P19" s="155"/>
      <c r="Q19" s="155" t="s">
        <v>47</v>
      </c>
      <c r="R19" s="155"/>
      <c r="S19" s="155"/>
      <c r="T19" s="155" t="s">
        <v>44</v>
      </c>
      <c r="U19" s="155"/>
      <c r="X19" s="155"/>
      <c r="Y19" s="155" t="s">
        <v>48</v>
      </c>
      <c r="AB19" s="155" t="s">
        <v>45</v>
      </c>
      <c r="AC19" s="154"/>
      <c r="AD19" s="155" t="s">
        <v>47</v>
      </c>
      <c r="AE19" s="20"/>
      <c r="AF19" s="155"/>
      <c r="AG19" s="155"/>
      <c r="AH19" s="157"/>
      <c r="AI19" s="158"/>
      <c r="AJ19" s="157"/>
      <c r="AK19" s="159"/>
      <c r="AL19" s="159"/>
      <c r="AM19" s="159"/>
      <c r="AN19" s="159"/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0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COUNTIF(D19:AC19,"*BRT*")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COUNTIF(AF19:AH19,"*$N*")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COUNTIF(D19:AH19,"*$FC*")</f>
        <v>0</v>
      </c>
      <c r="BL19" s="159">
        <f>BK19*('Setting key Duty'!$J$11+'Setting key Duty'!$I$8)</f>
        <v>0</v>
      </c>
      <c r="BM19" s="159">
        <f>COUNTIF($D19:$AE19,BM$4)</f>
        <v>0</v>
      </c>
      <c r="BN19" s="159">
        <f>COUNTIF($D19:$AE19,BN$4)</f>
        <v>0</v>
      </c>
      <c r="BO19" s="159">
        <f>COUNTIF($D19:$AE19,BO$4)</f>
        <v>2</v>
      </c>
      <c r="BP19" s="160"/>
    </row>
    <row r="20" ht="19.5" customHeight="1" spans="1:68">
      <c r="A20" s="19"/>
      <c r="B20" s="670" t="s">
        <v>1206</v>
      </c>
      <c r="C20" s="154" t="s">
        <v>1095</v>
      </c>
      <c r="D20" s="154" t="s">
        <v>1095</v>
      </c>
      <c r="E20" s="154" t="s">
        <v>1095</v>
      </c>
      <c r="F20" s="155" t="s">
        <v>50</v>
      </c>
      <c r="H20" s="155" t="s">
        <v>57</v>
      </c>
      <c r="I20" s="20"/>
      <c r="J20" s="20"/>
      <c r="K20" s="155" t="s">
        <v>50</v>
      </c>
      <c r="M20" s="20"/>
      <c r="N20" s="155"/>
      <c r="O20" s="155" t="s">
        <v>44</v>
      </c>
      <c r="P20" s="155"/>
      <c r="Q20" s="20"/>
      <c r="R20" s="155" t="s">
        <v>44</v>
      </c>
      <c r="S20" s="155"/>
      <c r="T20" s="155" t="s">
        <v>48</v>
      </c>
      <c r="U20" s="155"/>
      <c r="V20" s="20"/>
      <c r="W20" s="155" t="s">
        <v>48</v>
      </c>
      <c r="X20" s="155"/>
      <c r="Y20" s="155" t="s">
        <v>47</v>
      </c>
      <c r="Z20" s="155" t="s">
        <v>47</v>
      </c>
      <c r="AA20" s="155" t="s">
        <v>47</v>
      </c>
      <c r="AB20" s="155" t="s">
        <v>47</v>
      </c>
      <c r="AC20" s="155" t="s">
        <v>47</v>
      </c>
      <c r="AD20" s="155" t="s">
        <v>47</v>
      </c>
      <c r="AE20" s="155" t="s">
        <v>47</v>
      </c>
      <c r="AF20" s="155" t="s">
        <v>47</v>
      </c>
      <c r="AG20" s="155" t="s">
        <v>47</v>
      </c>
      <c r="AH20" s="157"/>
      <c r="AI20" s="158"/>
      <c r="AJ20" s="157"/>
      <c r="AK20" s="159"/>
      <c r="AL20" s="159"/>
      <c r="AM20" s="159"/>
      <c r="AN20" s="159"/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0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COUNTIF(D20:AB20,"*BRT*")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COUNTIF(AF20:AH20,"*$N*")</f>
        <v>0</v>
      </c>
      <c r="BG20" s="159">
        <f>COUNTIF(AF20:AH20,"*$PM*")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COUNTIF(D20:AH20,"*$FC*")</f>
        <v>0</v>
      </c>
      <c r="BL20" s="159">
        <f>BK20*('Setting key Duty'!$J$11+'Setting key Duty'!$I$8)</f>
        <v>0</v>
      </c>
      <c r="BM20" s="159">
        <f>COUNTIF($D20:$AE20,BM$4)</f>
        <v>0</v>
      </c>
      <c r="BN20" s="159">
        <f>COUNTIF($D20:$AE20,BN$4)</f>
        <v>0</v>
      </c>
      <c r="BO20" s="159">
        <f>COUNTIF($D20:$AE20,BO$4)</f>
        <v>7</v>
      </c>
      <c r="BP20" s="160"/>
    </row>
    <row r="21" ht="19.5" customHeight="1" spans="1:68">
      <c r="A21" s="19" t="s">
        <v>47</v>
      </c>
      <c r="B21" s="173" t="s">
        <v>811</v>
      </c>
      <c r="C21" s="155" t="s">
        <v>47</v>
      </c>
      <c r="D21" s="155" t="s">
        <v>47</v>
      </c>
      <c r="E21" s="155" t="s">
        <v>47</v>
      </c>
      <c r="F21" s="155" t="s">
        <v>47</v>
      </c>
      <c r="G21" s="154" t="s">
        <v>44</v>
      </c>
      <c r="H21" s="155"/>
      <c r="J21" s="155" t="s">
        <v>45</v>
      </c>
      <c r="K21" s="155"/>
      <c r="L21" s="155"/>
      <c r="M21" s="155"/>
      <c r="N21" s="155" t="s">
        <v>48</v>
      </c>
      <c r="O21" s="20"/>
      <c r="P21" s="155"/>
      <c r="Q21" s="155"/>
      <c r="R21" s="155"/>
      <c r="S21" s="155" t="s">
        <v>48</v>
      </c>
      <c r="T21" s="155"/>
      <c r="U21" s="155"/>
      <c r="V21" s="155"/>
      <c r="W21" s="155" t="s">
        <v>45</v>
      </c>
      <c r="X21" s="155"/>
      <c r="Y21" s="20"/>
      <c r="Z21" s="155" t="s">
        <v>45</v>
      </c>
      <c r="AA21" s="20"/>
      <c r="AB21" s="155" t="s">
        <v>375</v>
      </c>
      <c r="AC21" s="155" t="s">
        <v>375</v>
      </c>
      <c r="AD21" s="20"/>
      <c r="AE21" s="155"/>
      <c r="AF21" s="155"/>
      <c r="AG21" s="155"/>
      <c r="AH21" s="157"/>
      <c r="AI21" s="158"/>
      <c r="AJ21" s="157"/>
      <c r="AK21" s="159"/>
      <c r="AL21" s="159"/>
      <c r="AM21" s="159"/>
      <c r="AN21" s="159"/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0</v>
      </c>
      <c r="AV21" s="104">
        <f>BF21+BG21+BI21+BD21+BB21+AZ21+BK21</f>
        <v>0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COUNTIF(D21:AC21,"*BRT*")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COUNTIF(AH21,"*$N*")</f>
        <v>0</v>
      </c>
      <c r="BG21" s="159">
        <f>COUNTIF(AH21,"*$PM*")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COUNTIF(D21:AH21,"*$FC*")</f>
        <v>0</v>
      </c>
      <c r="BL21" s="159">
        <f>BK21*('Setting key Duty'!$J$11+'Setting key Duty'!$I$8)</f>
        <v>0</v>
      </c>
      <c r="BM21" s="159">
        <f>COUNTIF($D21:$AC21,BM$4)</f>
        <v>0</v>
      </c>
      <c r="BN21" s="159">
        <f>COUNTIF($D21:$AC21,BN$4)</f>
        <v>0</v>
      </c>
      <c r="BO21" s="159">
        <f>COUNTIF($D21:$AC21,BO$4)</f>
        <v>3</v>
      </c>
      <c r="BP21" s="160"/>
    </row>
    <row r="22" ht="19.5" customHeight="1" spans="1:68">
      <c r="A22" s="19"/>
      <c r="B22" s="244" t="s">
        <v>1097</v>
      </c>
      <c r="C22" s="154"/>
      <c r="D22" s="155" t="s">
        <v>44</v>
      </c>
      <c r="F22" s="155"/>
      <c r="G22" s="155" t="s">
        <v>48</v>
      </c>
      <c r="H22" s="155"/>
      <c r="I22" s="155" t="s">
        <v>45</v>
      </c>
      <c r="J22" s="154"/>
      <c r="K22" s="155" t="s">
        <v>47</v>
      </c>
      <c r="L22" s="155" t="s">
        <v>47</v>
      </c>
      <c r="M22" s="155" t="s">
        <v>47</v>
      </c>
      <c r="N22" s="155" t="s">
        <v>47</v>
      </c>
      <c r="O22" s="155" t="s">
        <v>47</v>
      </c>
      <c r="P22" s="155" t="s">
        <v>47</v>
      </c>
      <c r="Q22" s="155" t="s">
        <v>47</v>
      </c>
      <c r="R22" s="155" t="s">
        <v>47</v>
      </c>
      <c r="S22" s="155" t="s">
        <v>47</v>
      </c>
      <c r="T22" s="155" t="s">
        <v>47</v>
      </c>
      <c r="U22" s="155" t="s">
        <v>47</v>
      </c>
      <c r="V22" s="155" t="s">
        <v>47</v>
      </c>
      <c r="W22" s="155" t="s">
        <v>47</v>
      </c>
      <c r="X22" s="155" t="s">
        <v>48</v>
      </c>
      <c r="Z22" s="20"/>
      <c r="AA22" s="155" t="s">
        <v>50</v>
      </c>
      <c r="AB22" s="154"/>
      <c r="AC22" s="155" t="s">
        <v>44</v>
      </c>
      <c r="AE22" s="155"/>
      <c r="AF22" s="20"/>
      <c r="AG22" s="155"/>
      <c r="AH22" s="157"/>
      <c r="AI22" s="158"/>
      <c r="AJ22" s="157"/>
      <c r="AK22" s="159"/>
      <c r="AL22" s="159"/>
      <c r="AM22" s="159"/>
      <c r="AN22" s="159"/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0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COUNTIF(D22:AC22,"*BRT*")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COUNTIF(AE22:AH22,"*$N*")</f>
        <v>0</v>
      </c>
      <c r="BG22" s="159">
        <f>COUNTIF(AE22:AH22,"*$PM*")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COUNTIF(D22:AH22,"*$FC*")</f>
        <v>0</v>
      </c>
      <c r="BL22" s="159">
        <f>BK22*('Setting key Duty'!$J$11+'Setting key Duty'!$I$8)</f>
        <v>0</v>
      </c>
      <c r="BM22" s="159">
        <f>COUNTIF($D22:$AE22,BM$4)</f>
        <v>0</v>
      </c>
      <c r="BN22" s="159">
        <f>COUNTIF($D22:$AE22,BN$4)</f>
        <v>0</v>
      </c>
      <c r="BO22" s="159">
        <f>COUNTIF($D22:$AE22,BO$4)</f>
        <v>13</v>
      </c>
      <c r="BP22" s="160"/>
    </row>
    <row r="23" ht="19.5" customHeight="1" spans="1:68">
      <c r="A23" s="19"/>
      <c r="B23" s="217" t="s">
        <v>1211</v>
      </c>
      <c r="C23" s="154" t="s">
        <v>47</v>
      </c>
      <c r="D23" s="155"/>
      <c r="E23" s="155"/>
      <c r="F23" s="185" t="s">
        <v>313</v>
      </c>
      <c r="G23" s="185" t="s">
        <v>313</v>
      </c>
      <c r="H23" s="185" t="s">
        <v>313</v>
      </c>
      <c r="I23" s="185" t="s">
        <v>313</v>
      </c>
      <c r="J23" s="155"/>
      <c r="K23" s="155"/>
      <c r="L23" s="155"/>
      <c r="M23" s="155" t="s">
        <v>45</v>
      </c>
      <c r="O23" s="155" t="s">
        <v>62</v>
      </c>
      <c r="Q23" s="155"/>
      <c r="R23" s="20"/>
      <c r="S23" s="155" t="s">
        <v>44</v>
      </c>
      <c r="T23" s="155"/>
      <c r="U23" s="154"/>
      <c r="V23" s="154"/>
      <c r="W23" s="156" t="s">
        <v>1331</v>
      </c>
      <c r="X23" s="154"/>
      <c r="Y23" s="155" t="s">
        <v>45</v>
      </c>
      <c r="AA23" s="154"/>
      <c r="AB23" s="154"/>
      <c r="AC23" s="155" t="s">
        <v>1434</v>
      </c>
      <c r="AD23" s="154"/>
      <c r="AE23" s="154"/>
      <c r="AF23" s="155" t="s">
        <v>44</v>
      </c>
      <c r="AH23" s="157"/>
      <c r="AI23" s="158"/>
      <c r="AJ23" s="157"/>
      <c r="AK23" s="159"/>
      <c r="AL23" s="159"/>
      <c r="AM23" s="159"/>
      <c r="AN23" s="159"/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0</v>
      </c>
      <c r="AV23" s="104">
        <f>BF23+BG23+BI23+BD23+BB23+AZ23+BK23</f>
        <v>6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COUNTIF(D23:AA23,"*BRT*")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2</v>
      </c>
      <c r="BE23" s="159">
        <f>BD23*('Setting key Duty'!$I$8+'Setting key Duty'!$I$9+'Setting key Duty'!$I$12)</f>
        <v>1.125</v>
      </c>
      <c r="BF23" s="159">
        <f>COUNTIF(AH23,"*$N*")</f>
        <v>0</v>
      </c>
      <c r="BG23" s="159">
        <f>COUNTIF(AH23,"*$PM*")</f>
        <v>0</v>
      </c>
      <c r="BH23" s="159">
        <f>BG23*('Setting key Duty'!$I$9)</f>
        <v>0</v>
      </c>
      <c r="BI23" s="159">
        <f>COUNTIF(A23:AH23,"*$AM*")</f>
        <v>0</v>
      </c>
      <c r="BJ23" s="159">
        <f>BI23*('Setting key Duty'!$I$12+'Setting key Duty'!$I$8)</f>
        <v>0</v>
      </c>
      <c r="BK23" s="159">
        <f>COUNTIF(D23:AH23,"*$FC*")</f>
        <v>4</v>
      </c>
      <c r="BL23" s="159">
        <f>BK23*('Setting key Duty'!$J$11+'Setting key Duty'!$I$8)</f>
        <v>0.5</v>
      </c>
      <c r="BM23" s="159">
        <f>COUNTIF($D23:$AA23,BM$4)</f>
        <v>0</v>
      </c>
      <c r="BN23" s="159">
        <f>COUNTIF($D23:$AA23,BN$4)</f>
        <v>0</v>
      </c>
      <c r="BO23" s="159">
        <f>COUNTIF($D23:$AA23,BO$4)</f>
        <v>0</v>
      </c>
      <c r="BP23" s="160"/>
    </row>
    <row r="24" ht="19.5" customHeight="1" spans="1:68">
      <c r="A24" s="19"/>
      <c r="B24" s="236" t="s">
        <v>1263</v>
      </c>
      <c r="C24" s="155"/>
      <c r="D24" s="155" t="s">
        <v>419</v>
      </c>
      <c r="E24" s="155" t="s">
        <v>419</v>
      </c>
      <c r="F24" s="155" t="s">
        <v>419</v>
      </c>
      <c r="G24" s="155" t="s">
        <v>419</v>
      </c>
      <c r="H24" s="155" t="s">
        <v>419</v>
      </c>
      <c r="I24" s="155"/>
      <c r="J24" s="185" t="s">
        <v>56</v>
      </c>
      <c r="K24" s="155"/>
      <c r="L24" s="155"/>
      <c r="N24" s="155" t="s">
        <v>1435</v>
      </c>
      <c r="Q24" s="155" t="s">
        <v>211</v>
      </c>
      <c r="R24" s="155" t="s">
        <v>211</v>
      </c>
      <c r="S24" s="155" t="s">
        <v>211</v>
      </c>
      <c r="T24" s="155" t="s">
        <v>211</v>
      </c>
      <c r="U24" s="155" t="s">
        <v>530</v>
      </c>
      <c r="V24" s="155" t="s">
        <v>981</v>
      </c>
      <c r="W24" s="155" t="s">
        <v>1436</v>
      </c>
      <c r="X24" s="154"/>
      <c r="Y24" s="155"/>
      <c r="Z24" s="155" t="s">
        <v>50</v>
      </c>
      <c r="AA24" s="155"/>
      <c r="AB24" s="241"/>
      <c r="AC24" s="155"/>
      <c r="AD24" s="2" t="s">
        <v>375</v>
      </c>
      <c r="AE24" s="155"/>
      <c r="AF24" s="155"/>
      <c r="AH24" s="157">
        <f>COUNTIF($C24:$AF24,AH$4)</f>
        <v>0</v>
      </c>
      <c r="AI24" s="158">
        <f>COUNTIF($C24:$AF24,AI$4)</f>
        <v>0</v>
      </c>
      <c r="AJ24" s="157">
        <f>COUNTIF($C24:$AF24,AJ$4)</f>
        <v>0</v>
      </c>
      <c r="AK24" s="159">
        <f>COUNTIF($C24:$AF24,AK$4)</f>
        <v>1</v>
      </c>
      <c r="AL24" s="159">
        <f>COUNTIF($C24:$AF24,AL$4)</f>
        <v>1</v>
      </c>
      <c r="AM24" s="159">
        <f>COUNTIF($C24:$AF24,AM$4)</f>
        <v>0</v>
      </c>
      <c r="AN24" s="159">
        <f>COUNTIF($C24:$AF24,AN$4)</f>
        <v>0</v>
      </c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1</v>
      </c>
      <c r="AV24" s="104">
        <f>BF24+BG24+BI24+BD24+BB24+AZ24+BK24</f>
        <v>12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COUNTIF(C24:AC24,"*BRT*")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COUNTIF(I24:AH24,"*$L*")</f>
        <v>0</v>
      </c>
      <c r="BC24" s="159" t="e">
        <f>BB24*('Setting key Duty'!$I$13+'Setting key Duty'!$I$9)</f>
        <v>#VALUE!</v>
      </c>
      <c r="BD24" s="159">
        <f>COUNTIF(I24:AH24,"*$M*")</f>
        <v>1</v>
      </c>
      <c r="BE24" s="159">
        <f>BD24*('Setting key Duty'!$I$8+'Setting key Duty'!$I$9+'Setting key Duty'!$I$12)</f>
        <v>0.5625</v>
      </c>
      <c r="BF24" s="159">
        <f>COUNTIF(I24:AH24,"*$N*")</f>
        <v>0</v>
      </c>
      <c r="BG24" s="159">
        <f>COUNTIF(I24:AH24,"*$PM*")</f>
        <v>2</v>
      </c>
      <c r="BH24" s="159">
        <f>BG24*('Setting key Duty'!$I$9)</f>
        <v>0.25</v>
      </c>
      <c r="BI24" s="159">
        <f>COUNTIF(I24:AH24,"*$AM*")</f>
        <v>0</v>
      </c>
      <c r="BJ24" s="159">
        <f>BI24*('Setting key Duty'!$I$12+'Setting key Duty'!$I$8)</f>
        <v>0</v>
      </c>
      <c r="BK24" s="159">
        <f>COUNTIF(C24:AH24,"*$FC*")</f>
        <v>9</v>
      </c>
      <c r="BL24" s="159">
        <f>BK24*('Setting key Duty'!$J$11+'Setting key Duty'!$I$8)</f>
        <v>1.125</v>
      </c>
      <c r="BM24" s="159">
        <f>COUNTIF($C24:$AF24,BM$4)</f>
        <v>0</v>
      </c>
      <c r="BN24" s="159">
        <f>COUNTIF($C24:$AF24,BN$4)</f>
        <v>0</v>
      </c>
      <c r="BO24" s="159">
        <f>COUNTIF($I24:$AE24,BO$4)</f>
        <v>0</v>
      </c>
      <c r="BP24" s="160"/>
    </row>
    <row r="25" ht="19.5" customHeight="1" spans="1:68">
      <c r="A25" s="19"/>
      <c r="B25" s="239" t="s">
        <v>1437</v>
      </c>
      <c r="C25" s="155" t="s">
        <v>1222</v>
      </c>
      <c r="D25" s="155"/>
      <c r="E25" s="155"/>
      <c r="F25" s="155" t="s">
        <v>62</v>
      </c>
      <c r="G25" s="185" t="s">
        <v>56</v>
      </c>
      <c r="H25" s="155"/>
      <c r="I25" s="155" t="s">
        <v>1438</v>
      </c>
      <c r="J25" s="155" t="s">
        <v>765</v>
      </c>
      <c r="K25" s="20"/>
      <c r="L25" s="155"/>
      <c r="M25" s="154" t="s">
        <v>1439</v>
      </c>
      <c r="N25" s="155"/>
      <c r="O25" s="155"/>
      <c r="P25" s="155" t="s">
        <v>1410</v>
      </c>
      <c r="Q25" s="155" t="s">
        <v>765</v>
      </c>
      <c r="S25" s="155" t="s">
        <v>50</v>
      </c>
      <c r="T25" s="155"/>
      <c r="V25" s="155" t="s">
        <v>1440</v>
      </c>
      <c r="W25" s="155" t="s">
        <v>1441</v>
      </c>
      <c r="X25" s="155" t="s">
        <v>56</v>
      </c>
      <c r="Y25" s="155"/>
      <c r="Z25" s="155"/>
      <c r="AA25" s="155" t="s">
        <v>62</v>
      </c>
      <c r="AB25" s="155"/>
      <c r="AC25" s="155" t="s">
        <v>1442</v>
      </c>
      <c r="AE25" s="155"/>
      <c r="AF25" s="20"/>
      <c r="AG25" s="155"/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9</v>
      </c>
      <c r="AW25" s="104" t="e">
        <f>AT25+$AX$25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COUNTIF(C25:AC25,"*BRT*")</f>
        <v>0</v>
      </c>
      <c r="AZ25" s="159">
        <f>COUNTIF(A25:AH25,"*$BTP*")</f>
        <v>1</v>
      </c>
      <c r="BA25" s="159" t="e">
        <f>AZ25*('Setting key Duty'!$I$13+'Setting key Duty'!$I$12+'Setting key Duty'!$I$11)</f>
        <v>#VALUE!</v>
      </c>
      <c r="BB25" s="159">
        <f>COUNTIF(D25:AH25,"*$L*")</f>
        <v>0</v>
      </c>
      <c r="BC25" s="159" t="e">
        <f>BB25*('Setting key Duty'!$I$13+'Setting key Duty'!$I$9)</f>
        <v>#VALUE!</v>
      </c>
      <c r="BD25" s="159">
        <f>COUNTIF(D25:AH25,"*$M*")</f>
        <v>2</v>
      </c>
      <c r="BE25" s="159">
        <f>BD25*('Setting key Duty'!$I$8+'Setting key Duty'!$I$9+'Setting key Duty'!$I$12)</f>
        <v>1.125</v>
      </c>
      <c r="BF25" s="159">
        <f>COUNTIF(D25:AH25,"*$N*")</f>
        <v>0</v>
      </c>
      <c r="BG25" s="159">
        <f>COUNTIF(D25:AH25,"*$PM*")</f>
        <v>0</v>
      </c>
      <c r="BH25" s="159">
        <f>BG25*('Setting key Duty'!$I$9)</f>
        <v>0</v>
      </c>
      <c r="BI25" s="159">
        <f>COUNTIF(D25:AH25,"*$AM*")</f>
        <v>6</v>
      </c>
      <c r="BJ25" s="159">
        <f>BI25*('Setting key Duty'!$I$12+'Setting key Duty'!$I$8)</f>
        <v>2.625</v>
      </c>
      <c r="BK25" s="159">
        <f>COUNTIF(C25:AH25,"*$FC*")</f>
        <v>0</v>
      </c>
      <c r="BL25" s="159">
        <f>BK25*('Setting key Duty'!$J$11+'Setting key Duty'!$I$8)</f>
        <v>0</v>
      </c>
      <c r="BM25" s="159">
        <f>COUNTIF($C25:$AG25,BM$4)</f>
        <v>0</v>
      </c>
      <c r="BN25" s="159">
        <f>COUNTIF($C25:$AG25,BN$4)</f>
        <v>0</v>
      </c>
      <c r="BO25" s="159">
        <f>COUNTIF($D25:$AE25,BO$4)</f>
        <v>0</v>
      </c>
      <c r="BP25" s="160"/>
    </row>
    <row r="26" ht="19.5" customHeight="1" spans="1:68">
      <c r="A26" s="19"/>
      <c r="B26" s="239" t="s">
        <v>1383</v>
      </c>
      <c r="C26" s="185" t="s">
        <v>47</v>
      </c>
      <c r="D26" s="185" t="s">
        <v>47</v>
      </c>
      <c r="E26" s="185" t="s">
        <v>47</v>
      </c>
      <c r="F26" s="185" t="s">
        <v>47</v>
      </c>
      <c r="G26" s="185"/>
      <c r="H26" s="155" t="s">
        <v>1075</v>
      </c>
      <c r="I26" s="155" t="s">
        <v>623</v>
      </c>
      <c r="J26" s="155" t="s">
        <v>1443</v>
      </c>
      <c r="K26" s="186"/>
      <c r="L26" s="185"/>
      <c r="M26" s="155" t="s">
        <v>649</v>
      </c>
      <c r="N26" s="186" t="s">
        <v>56</v>
      </c>
      <c r="O26" s="155" t="s">
        <v>1444</v>
      </c>
      <c r="P26" s="155" t="s">
        <v>1445</v>
      </c>
      <c r="Q26" s="186" t="s">
        <v>56</v>
      </c>
      <c r="T26" s="186" t="s">
        <v>56</v>
      </c>
      <c r="U26" s="155" t="s">
        <v>1446</v>
      </c>
      <c r="V26" s="155" t="s">
        <v>586</v>
      </c>
      <c r="W26" s="155" t="s">
        <v>1447</v>
      </c>
      <c r="X26" s="186" t="s">
        <v>47</v>
      </c>
      <c r="Y26" s="20"/>
      <c r="Z26" s="20"/>
      <c r="AA26" s="155" t="s">
        <v>530</v>
      </c>
      <c r="AB26" s="155" t="s">
        <v>1448</v>
      </c>
      <c r="AD26" s="155" t="s">
        <v>62</v>
      </c>
      <c r="AE26" s="155"/>
      <c r="AF26" s="186"/>
      <c r="AG26" s="186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0</v>
      </c>
      <c r="AW26" s="104" t="e">
        <f>AT26+$AX$25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60"/>
    </row>
    <row r="27" ht="19.5" customHeight="1" spans="1:68">
      <c r="A27" s="19"/>
      <c r="B27" s="239" t="s">
        <v>1388</v>
      </c>
      <c r="C27" s="185" t="s">
        <v>56</v>
      </c>
      <c r="E27" s="186" t="s">
        <v>62</v>
      </c>
      <c r="G27" s="186" t="s">
        <v>62</v>
      </c>
      <c r="I27" s="186" t="s">
        <v>56</v>
      </c>
      <c r="K27" s="186" t="s">
        <v>62</v>
      </c>
      <c r="M27" s="155" t="s">
        <v>62</v>
      </c>
      <c r="N27" s="20"/>
      <c r="P27" s="155" t="s">
        <v>62</v>
      </c>
      <c r="R27" s="155" t="s">
        <v>62</v>
      </c>
      <c r="S27" s="155"/>
      <c r="U27" s="186" t="s">
        <v>62</v>
      </c>
      <c r="V27" s="186" t="s">
        <v>56</v>
      </c>
      <c r="W27" s="155" t="s">
        <v>62</v>
      </c>
      <c r="Y27" s="155" t="s">
        <v>1449</v>
      </c>
      <c r="Z27" s="155"/>
      <c r="AC27" s="155" t="s">
        <v>56</v>
      </c>
      <c r="AD27" s="155" t="s">
        <v>56</v>
      </c>
      <c r="AE27" s="155" t="s">
        <v>62</v>
      </c>
      <c r="AF27" s="20"/>
      <c r="AG27" s="186"/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0</v>
      </c>
      <c r="AW27" s="104" t="e">
        <f>AT27+$AX$25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60"/>
    </row>
    <row r="28" ht="19.5" customHeight="1" spans="1:68">
      <c r="A28" s="19"/>
      <c r="B28" s="239" t="s">
        <v>1389</v>
      </c>
      <c r="C28" s="155" t="s">
        <v>47</v>
      </c>
      <c r="D28" s="155" t="s">
        <v>47</v>
      </c>
      <c r="E28" s="155" t="s">
        <v>47</v>
      </c>
      <c r="F28" s="155" t="s">
        <v>981</v>
      </c>
      <c r="G28" s="155" t="s">
        <v>1450</v>
      </c>
      <c r="H28" s="185"/>
      <c r="I28" s="186" t="s">
        <v>62</v>
      </c>
      <c r="J28" s="20"/>
      <c r="L28" s="185" t="s">
        <v>62</v>
      </c>
      <c r="N28" s="155" t="s">
        <v>1451</v>
      </c>
      <c r="O28" s="20"/>
      <c r="P28" s="186" t="s">
        <v>56</v>
      </c>
      <c r="Q28" s="155" t="s">
        <v>1445</v>
      </c>
      <c r="R28" s="185"/>
      <c r="S28" s="185"/>
      <c r="T28" s="186" t="s">
        <v>530</v>
      </c>
      <c r="U28" s="155" t="s">
        <v>1452</v>
      </c>
      <c r="V28" s="155" t="s">
        <v>1169</v>
      </c>
      <c r="W28" s="186" t="s">
        <v>56</v>
      </c>
      <c r="X28" s="155" t="s">
        <v>1453</v>
      </c>
      <c r="Y28" s="155" t="s">
        <v>62</v>
      </c>
      <c r="AA28" s="155"/>
      <c r="AB28" s="155" t="s">
        <v>56</v>
      </c>
      <c r="AC28" s="155" t="s">
        <v>687</v>
      </c>
      <c r="AD28" s="155" t="s">
        <v>530</v>
      </c>
      <c r="AE28" s="155" t="s">
        <v>212</v>
      </c>
      <c r="AF28" s="154"/>
      <c r="AG28" s="20"/>
      <c r="AH28" s="157"/>
      <c r="AI28" s="158"/>
      <c r="AJ28" s="157"/>
      <c r="AK28" s="159"/>
      <c r="AL28" s="159"/>
      <c r="AM28" s="159"/>
      <c r="AN28" s="159"/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>
        <f>BF28+BG28+BI28+BD28+BB28+AZ28+BK28</f>
        <v>0</v>
      </c>
      <c r="AW28" s="104" t="e">
        <f>AT28+$AX$25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60"/>
    </row>
    <row r="29" ht="19.5" customHeight="1" spans="1:68">
      <c r="A29" s="19"/>
      <c r="B29" s="239" t="s">
        <v>1390</v>
      </c>
      <c r="C29" s="186"/>
      <c r="D29" s="186"/>
      <c r="E29" s="186"/>
      <c r="F29" s="186" t="s">
        <v>339</v>
      </c>
      <c r="G29" s="186" t="s">
        <v>339</v>
      </c>
      <c r="H29" s="186" t="s">
        <v>339</v>
      </c>
      <c r="I29" s="186" t="s">
        <v>339</v>
      </c>
      <c r="J29" s="186" t="s">
        <v>339</v>
      </c>
      <c r="K29" s="186"/>
      <c r="L29" s="186"/>
      <c r="M29" s="186" t="s">
        <v>339</v>
      </c>
      <c r="N29" s="155" t="s">
        <v>986</v>
      </c>
      <c r="O29" s="186" t="s">
        <v>56</v>
      </c>
      <c r="P29" s="155" t="s">
        <v>1454</v>
      </c>
      <c r="Q29" s="155" t="s">
        <v>1001</v>
      </c>
      <c r="R29" s="155"/>
      <c r="S29" s="155"/>
      <c r="T29" s="186" t="s">
        <v>47</v>
      </c>
      <c r="U29" s="186" t="s">
        <v>339</v>
      </c>
      <c r="V29" s="186" t="s">
        <v>339</v>
      </c>
      <c r="W29" s="155" t="s">
        <v>530</v>
      </c>
      <c r="X29" s="186" t="s">
        <v>339</v>
      </c>
      <c r="Y29" s="155"/>
      <c r="Z29" s="155"/>
      <c r="AA29" s="155" t="s">
        <v>56</v>
      </c>
      <c r="AB29" s="186"/>
      <c r="AC29" s="186" t="s">
        <v>339</v>
      </c>
      <c r="AD29" s="186"/>
      <c r="AE29" s="155" t="s">
        <v>1441</v>
      </c>
      <c r="AG29" s="186" t="s">
        <v>62</v>
      </c>
      <c r="AH29" s="157"/>
      <c r="AI29" s="158"/>
      <c r="AJ29" s="157"/>
      <c r="AK29" s="159"/>
      <c r="AL29" s="159"/>
      <c r="AM29" s="159"/>
      <c r="AN29" s="159"/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0</v>
      </c>
      <c r="AW29" s="104" t="e">
        <f>AT29+$AX$25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60"/>
    </row>
    <row r="30" ht="19.5" customHeight="1" spans="1:68">
      <c r="A30" s="19"/>
      <c r="B30" s="239" t="s">
        <v>1391</v>
      </c>
      <c r="C30" s="185" t="s">
        <v>530</v>
      </c>
      <c r="D30" s="155"/>
      <c r="F30" s="154" t="s">
        <v>530</v>
      </c>
      <c r="G30" s="185"/>
      <c r="H30" s="186" t="s">
        <v>56</v>
      </c>
      <c r="I30" s="155" t="s">
        <v>1455</v>
      </c>
      <c r="J30" s="186" t="s">
        <v>62</v>
      </c>
      <c r="K30" s="185"/>
      <c r="L30" s="155"/>
      <c r="M30" s="186" t="s">
        <v>56</v>
      </c>
      <c r="O30" s="155" t="s">
        <v>783</v>
      </c>
      <c r="Q30" s="155" t="s">
        <v>674</v>
      </c>
      <c r="R30" s="155" t="s">
        <v>1449</v>
      </c>
      <c r="S30" s="155" t="s">
        <v>62</v>
      </c>
      <c r="T30" s="155" t="s">
        <v>1456</v>
      </c>
      <c r="V30" s="155" t="s">
        <v>1457</v>
      </c>
      <c r="W30" s="155" t="s">
        <v>1458</v>
      </c>
      <c r="Y30" s="20"/>
      <c r="Z30" s="245" t="s">
        <v>62</v>
      </c>
      <c r="AA30" s="155"/>
      <c r="AB30" s="155" t="s">
        <v>375</v>
      </c>
      <c r="AC30" s="155" t="s">
        <v>375</v>
      </c>
      <c r="AD30" s="155" t="s">
        <v>1459</v>
      </c>
      <c r="AE30" s="155" t="s">
        <v>530</v>
      </c>
      <c r="AF30" s="155"/>
      <c r="AG30" s="186"/>
      <c r="AH30" s="157"/>
      <c r="AI30" s="158"/>
      <c r="AJ30" s="157"/>
      <c r="AK30" s="159"/>
      <c r="AL30" s="159"/>
      <c r="AM30" s="159"/>
      <c r="AN30" s="159"/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0</v>
      </c>
      <c r="AV30" s="104">
        <f>BF30+BG30+BI30+BD30+BB30+AZ30+BK30</f>
        <v>0</v>
      </c>
      <c r="AW30" s="104" t="e">
        <f>AT30+$AX$25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60"/>
    </row>
    <row r="31" ht="43.5" customHeight="1" spans="1:68">
      <c r="A31" s="19"/>
      <c r="B31" s="239" t="s">
        <v>1424</v>
      </c>
      <c r="C31" s="155" t="s">
        <v>765</v>
      </c>
      <c r="D31" s="186" t="s">
        <v>62</v>
      </c>
      <c r="F31" s="185" t="s">
        <v>56</v>
      </c>
      <c r="H31" s="155" t="s">
        <v>1410</v>
      </c>
      <c r="I31" s="155"/>
      <c r="J31" s="155" t="s">
        <v>1001</v>
      </c>
      <c r="K31" s="20"/>
      <c r="L31" s="154"/>
      <c r="M31" s="155" t="s">
        <v>1460</v>
      </c>
      <c r="N31" s="186" t="s">
        <v>62</v>
      </c>
      <c r="O31" s="186"/>
      <c r="P31" s="155" t="s">
        <v>1415</v>
      </c>
      <c r="Q31" s="186" t="s">
        <v>62</v>
      </c>
      <c r="R31" s="186"/>
      <c r="S31" s="154"/>
      <c r="T31" s="186" t="s">
        <v>62</v>
      </c>
      <c r="U31" s="186" t="s">
        <v>56</v>
      </c>
      <c r="V31" s="155" t="s">
        <v>1461</v>
      </c>
      <c r="X31" s="186" t="s">
        <v>62</v>
      </c>
      <c r="Y31" s="155"/>
      <c r="Z31" s="186"/>
      <c r="AA31" s="185"/>
      <c r="AB31" s="155" t="s">
        <v>1462</v>
      </c>
      <c r="AC31" s="155" t="s">
        <v>1463</v>
      </c>
      <c r="AD31" s="186"/>
      <c r="AE31" s="186" t="s">
        <v>56</v>
      </c>
      <c r="AF31" s="186" t="s">
        <v>62</v>
      </c>
      <c r="AH31" s="157"/>
      <c r="AI31" s="158"/>
      <c r="AJ31" s="157"/>
      <c r="AK31" s="159"/>
      <c r="AL31" s="159"/>
      <c r="AM31" s="159"/>
      <c r="AN31" s="159"/>
      <c r="AO31" s="104"/>
      <c r="AP31" s="159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0</v>
      </c>
      <c r="AV31" s="104">
        <f>BF31+BG31+BI31+BD31+BB31+AZ31+BK31</f>
        <v>0</v>
      </c>
      <c r="AW31" s="104" t="e">
        <f>AT31+$AX$25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/>
      <c r="AZ31" s="159"/>
      <c r="BA31" s="159"/>
      <c r="BB31" s="159"/>
      <c r="BC31" s="159"/>
      <c r="BD31" s="159"/>
      <c r="BE31" s="159"/>
      <c r="BF31" s="159"/>
      <c r="BG31" s="159"/>
      <c r="BH31" s="159"/>
      <c r="BI31" s="159"/>
      <c r="BJ31" s="159"/>
      <c r="BK31" s="159"/>
      <c r="BL31" s="159"/>
      <c r="BM31" s="159"/>
      <c r="BN31" s="159"/>
      <c r="BO31" s="159"/>
      <c r="BP31" s="160"/>
    </row>
    <row r="32" ht="19.5" customHeight="1" spans="1:68">
      <c r="A32" s="19"/>
      <c r="B32" s="14"/>
      <c r="C32" s="230"/>
      <c r="D32" s="187"/>
      <c r="E32" s="231"/>
      <c r="F32" s="187"/>
      <c r="G32" s="187"/>
      <c r="H32" s="231"/>
      <c r="I32" s="231"/>
      <c r="K32" s="187"/>
      <c r="L32" s="187"/>
      <c r="M32" s="231"/>
      <c r="O32" s="186"/>
      <c r="P32" s="186"/>
      <c r="Q32" s="20"/>
      <c r="S32" s="186"/>
      <c r="T32" s="186"/>
      <c r="U32" s="186"/>
      <c r="V32" s="186"/>
      <c r="X32" s="188"/>
      <c r="Y32" s="185"/>
      <c r="AF32" s="186"/>
      <c r="AG32" s="186"/>
      <c r="AH32" s="157"/>
      <c r="AI32" s="158"/>
      <c r="AJ32" s="157"/>
      <c r="AK32" s="159"/>
      <c r="AL32" s="159"/>
      <c r="AM32" s="159"/>
      <c r="AN32" s="159"/>
      <c r="AO32" s="104"/>
      <c r="AP32" s="159">
        <f>SUMPRODUCT(--WEEKDAY(C$3:AG$3,2)&lt;6,--((C32:AG32="DM"))+(C32:AG32="CS1")+((C32:AG32="CS2"))+(C32:AG32="SB1")+(C32:AG32="AE")+(C32:AG32="EM"))</f>
        <v>0</v>
      </c>
      <c r="AQ32" s="104"/>
      <c r="AR32" s="104">
        <f>SUMPRODUCT(--WEEKDAY(C$3:AG$3,2)&gt;5,--((C32:AG32="DM"))+(C32:AG32="CS1")+((C32:AG32="CS2"))+(C32:AG32="SB1")+(C32:AG32="AE")+(C32:AG32="EM"))</f>
        <v>0</v>
      </c>
      <c r="AS32" s="104"/>
      <c r="AT32" s="104">
        <f>(AP32-AQ32)/2+(AR32-AS32)</f>
        <v>0</v>
      </c>
      <c r="AU32" s="104">
        <f>AH32+AI32+AJ32+AK32+AM32+AN32</f>
        <v>0</v>
      </c>
      <c r="AV32" s="104">
        <f>BF32+BG32+BI32+BD32+BB32+AZ32+BK32</f>
        <v>0</v>
      </c>
      <c r="AW32" s="104" t="e">
        <f>AT32+AX32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COUNTIF(C32:Y32,"*BRT*")</f>
        <v>0</v>
      </c>
      <c r="AZ32" s="159">
        <f>COUNTIF(A32:AH32,"*$BTP*")</f>
        <v>0</v>
      </c>
      <c r="BA32" s="159" t="e">
        <f>AZ32*('Setting key Duty'!$I$13+'Setting key Duty'!$I$12+'Setting key Duty'!$I$11)</f>
        <v>#VALUE!</v>
      </c>
      <c r="BB32" s="159">
        <f>COUNTIF(D32:AH32,"*$L*")</f>
        <v>0</v>
      </c>
      <c r="BC32" s="159" t="e">
        <f>BB32*('Setting key Duty'!$I$13+'Setting key Duty'!$I$9)</f>
        <v>#VALUE!</v>
      </c>
      <c r="BD32" s="159">
        <f>COUNTIF(D32:AH32,"*$M*")</f>
        <v>0</v>
      </c>
      <c r="BE32" s="159">
        <f>BD32*('Setting key Duty'!$I$8+'Setting key Duty'!$I$9+'Setting key Duty'!$I$12)</f>
        <v>0</v>
      </c>
      <c r="BF32" s="159">
        <f>COUNTIF(D32:AH32,"*$N*")</f>
        <v>0</v>
      </c>
      <c r="BG32" s="159">
        <f>COUNTIF(D32:AH32,"*$PM*")</f>
        <v>0</v>
      </c>
      <c r="BH32" s="159">
        <f>BG32*('Setting key Duty'!$I$9)</f>
        <v>0</v>
      </c>
      <c r="BI32" s="159">
        <f>COUNTIF(D32:AH32,"*$AM*")</f>
        <v>0</v>
      </c>
      <c r="BJ32" s="159">
        <f>BI32*('Setting key Duty'!$I$12+'Setting key Duty'!$I$8)</f>
        <v>0</v>
      </c>
      <c r="BK32" s="159">
        <f>COUNTIF(C32:AH32,"*$FC*")</f>
        <v>0</v>
      </c>
      <c r="BL32" s="159">
        <f>BK32*('Setting key Duty'!$J$11+'Setting key Duty'!$I$8)</f>
        <v>0</v>
      </c>
      <c r="BM32" s="159">
        <f>COUNTIF($C32:$AG32,BM$4)</f>
        <v>0</v>
      </c>
      <c r="BN32" s="159">
        <f>COUNTIF($C32:$AG32,BN$4)</f>
        <v>0</v>
      </c>
      <c r="BO32" s="159">
        <f>COUNTIF($D32:$AE32,BO$4)</f>
        <v>0</v>
      </c>
      <c r="BP32" s="160"/>
    </row>
    <row r="33" ht="19.5" customHeight="1" spans="1:68">
      <c r="A33" s="19"/>
      <c r="B33" s="189" t="s">
        <v>228</v>
      </c>
      <c r="C33" s="190"/>
      <c r="D33" s="186"/>
      <c r="E33" s="186"/>
      <c r="F33" s="186"/>
      <c r="G33" s="186"/>
      <c r="H33" s="186"/>
      <c r="I33" s="186"/>
      <c r="J33" s="186"/>
      <c r="K33" s="186"/>
      <c r="L33" s="186"/>
      <c r="N33" s="186"/>
      <c r="O33" s="186"/>
      <c r="P33" s="186"/>
      <c r="Q33" s="20"/>
      <c r="R33" s="20"/>
      <c r="S33" s="186"/>
      <c r="T33" s="186"/>
      <c r="U33" s="186"/>
      <c r="V33" s="186"/>
      <c r="W33" s="186"/>
      <c r="X33" s="186"/>
      <c r="Y33" s="186"/>
      <c r="Z33" s="186"/>
      <c r="AA33" s="186"/>
      <c r="AB33" s="186"/>
      <c r="AC33" s="186"/>
      <c r="AD33" s="186"/>
      <c r="AE33" s="186"/>
      <c r="AF33" s="186"/>
      <c r="AG33" s="186"/>
      <c r="AH33" s="157">
        <f>COUNTIF($C33:$AG33,AH$4)</f>
        <v>0</v>
      </c>
      <c r="AI33" s="158">
        <f>COUNTIF($C33:$AG33,AI$4)</f>
        <v>0</v>
      </c>
      <c r="AJ33" s="157">
        <f>COUNTIF($C33:$AG33,AJ$4)</f>
        <v>0</v>
      </c>
      <c r="AK33" s="191">
        <f>COUNTIF($C33:$AG33,AK$4)</f>
        <v>0</v>
      </c>
      <c r="AL33" s="191">
        <f>COUNTIF($C33:$AG33,AL$4)</f>
        <v>0</v>
      </c>
      <c r="AM33" s="191">
        <f>COUNTIF($C33:$AG33,AM$4)</f>
        <v>0</v>
      </c>
      <c r="AN33" s="191">
        <f>COUNTIF($C33:$AG33,AN$4)</f>
        <v>0</v>
      </c>
      <c r="AO33" s="192"/>
      <c r="AP33" s="159">
        <f>SUMPRODUCT(--WEEKDAY(C$3:AG$3,2)&lt;6,--((C33:AG33="DM"))+(C33:AG33="CS1")+((C33:AG33="CS2"))+(C33:AG33="SB1")+(C33:AG33="AE")+(C33:AG33="EM"))</f>
        <v>0</v>
      </c>
      <c r="AQ33" s="192"/>
      <c r="AR33" s="104">
        <f>SUMPRODUCT(--WEEKDAY(C$3:AG$3,2)&gt;5,--((C33:AG33="DM"))+(C33:AG33="CS1")+((C33:AG33="CS2"))+(C33:AG33="SB1")+(C33:AG33="AE")+(C33:AG33="EM"))</f>
        <v>0</v>
      </c>
      <c r="AS33" s="192"/>
      <c r="AT33" s="192">
        <f>(AP33-AQ33)/2+(AR33-AS33)</f>
        <v>0</v>
      </c>
      <c r="AU33" s="104">
        <f>AH33+AI33+AJ33+AK33+AM33+AN33</f>
        <v>0</v>
      </c>
      <c r="AV33" s="104">
        <f>BF33+BG33+BI33+BD33+BB33+AZ33+BK33</f>
        <v>0</v>
      </c>
      <c r="AW33" s="104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COUNTIF(C33:AG33,"*BRT*")</f>
        <v>0</v>
      </c>
      <c r="AZ33" s="159">
        <f>COUNTIF(D33:AH33,"*$BTP*")</f>
        <v>0</v>
      </c>
      <c r="BA33" s="159" t="e">
        <f>AZ33*('Setting key Duty'!$I$13+'Setting key Duty'!$I$12+'Setting key Duty'!$I$11)</f>
        <v>#VALUE!</v>
      </c>
      <c r="BB33" s="159">
        <f>COUNTIF(D33:AH33,"*$L*")</f>
        <v>0</v>
      </c>
      <c r="BC33" s="159" t="e">
        <f>BB33*('Setting key Duty'!$I$13+'Setting key Duty'!$I$9)</f>
        <v>#VALUE!</v>
      </c>
      <c r="BD33" s="159">
        <f>COUNTIF(D33:AH33,"*$M*")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COUNTIF(D33:AH33,"*$PM*")</f>
        <v>0</v>
      </c>
      <c r="BH33" s="159">
        <f>BG33*('Setting key Duty'!$I$9)</f>
        <v>0</v>
      </c>
      <c r="BI33" s="159">
        <f>COUNTIF(D33:AH33,"*$AM*")</f>
        <v>0</v>
      </c>
      <c r="BJ33" s="159">
        <f>BI33*('Setting key Duty'!$I$12+'Setting key Duty'!$I$8)</f>
        <v>0</v>
      </c>
      <c r="BK33" s="159">
        <f>COUNTIF(C33:AH33,"*$FC*")</f>
        <v>0</v>
      </c>
      <c r="BL33" s="159">
        <f>BK33*('Setting key Duty'!$J$11+'Setting key Duty'!$I$8)</f>
        <v>0</v>
      </c>
      <c r="BM33" s="191">
        <f>COUNTIF($C33:$AG33,BM$4)</f>
        <v>0</v>
      </c>
      <c r="BN33" s="191">
        <f>COUNTIF($C33:$AG33,BN$4)</f>
        <v>0</v>
      </c>
      <c r="BO33" s="191">
        <f>COUNTIF($C33:$AG33,BO$4)</f>
        <v>0</v>
      </c>
      <c r="BP33" s="193"/>
    </row>
    <row r="34" ht="19.5" customHeight="1" spans="1:68">
      <c r="A34" s="19"/>
      <c r="B34" s="194"/>
      <c r="C34" s="195"/>
      <c r="D34" s="196"/>
      <c r="E34" s="196"/>
      <c r="F34" s="196"/>
      <c r="G34" s="196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7"/>
      <c r="AI34" s="198"/>
      <c r="AJ34" s="197"/>
      <c r="AK34" s="199"/>
      <c r="AL34" s="199"/>
      <c r="AM34" s="199"/>
      <c r="AN34" s="199"/>
      <c r="AO34" s="200"/>
      <c r="AP34" s="200"/>
      <c r="AQ34" s="200"/>
      <c r="AR34" s="200">
        <f>SUMPRODUCT(--WEEKDAY(C$3:AG$3,2)&gt;5,--((C34:AG34="DM"))+(C34:AG34="CS1")+((C34:AG34="CS2"))+(C34:AG34="SB1")+(C34:AG34="AE")+(C34:AG34="EM"))</f>
        <v>0</v>
      </c>
      <c r="AS34" s="200"/>
      <c r="AT34" s="200">
        <f>(AP34-AQ34)/2+(AR34-AS34)</f>
        <v>0</v>
      </c>
      <c r="AU34" s="200"/>
      <c r="AV34" s="200"/>
      <c r="AW34" s="200"/>
      <c r="AX34" s="199"/>
      <c r="AY34" s="199"/>
      <c r="AZ34" s="199"/>
      <c r="BA34" s="199"/>
      <c r="BB34" s="199"/>
      <c r="BC34" s="199"/>
      <c r="BD34" s="199"/>
      <c r="BE34" s="199"/>
      <c r="BF34" s="199"/>
      <c r="BG34" s="199"/>
      <c r="BH34" s="199"/>
      <c r="BI34" s="199"/>
      <c r="BJ34" s="199"/>
      <c r="BK34" s="199"/>
      <c r="BL34" s="199"/>
      <c r="BM34" s="199"/>
      <c r="BN34" s="199"/>
      <c r="BO34" s="199"/>
      <c r="BP34" s="201"/>
    </row>
    <row r="35" ht="19.5" customHeight="1" spans="1:68">
      <c r="A35" s="19"/>
      <c r="B35" s="202" t="s">
        <v>48</v>
      </c>
      <c r="C35" s="203" t="str">
        <f>VLOOKUP("DM",C4:C33,1,FALSE)</f>
        <v>DM</v>
      </c>
      <c r="D35" s="203" t="str">
        <f>VLOOKUP("DM",D4:D33,1,FALSE)</f>
        <v>DM</v>
      </c>
      <c r="E35" s="203" t="str">
        <f>VLOOKUP("DM",E4:E33,1,FALSE)</f>
        <v>DM</v>
      </c>
      <c r="F35" s="203" t="str">
        <f>VLOOKUP("DM",F4:F33,1,FALSE)</f>
        <v>DM</v>
      </c>
      <c r="G35" s="203" t="str">
        <f>VLOOKUP("DM",G4:G33,1,FALSE)</f>
        <v>DM</v>
      </c>
      <c r="H35" s="203" t="str">
        <f>VLOOKUP("DM",H4:H33,1,FALSE)</f>
        <v>DM</v>
      </c>
      <c r="I35" s="203" t="str">
        <f>VLOOKUP("DM",I4:I33,1,FALSE)</f>
        <v>DM</v>
      </c>
      <c r="J35" s="203" t="str">
        <f>VLOOKUP("DM",J4:J33,1,FALSE)</f>
        <v>DM</v>
      </c>
      <c r="K35" s="203" t="str">
        <f>VLOOKUP("DM",K4:K33,1,FALSE)</f>
        <v>DM</v>
      </c>
      <c r="L35" s="203" t="str">
        <f>VLOOKUP("DM",L4:L33,1,FALSE)</f>
        <v>DM</v>
      </c>
      <c r="M35" s="203" t="str">
        <f>VLOOKUP("DM",M4:M32,1,FALSE)</f>
        <v>DM</v>
      </c>
      <c r="N35" s="203" t="str">
        <f>VLOOKUP("DM",N4:N33,1,FALSE)</f>
        <v>DM</v>
      </c>
      <c r="O35" s="203" t="str">
        <f>VLOOKUP("DM",O4:O33,1,FALSE)</f>
        <v>DM</v>
      </c>
      <c r="P35" s="203" t="str">
        <f>VLOOKUP("DM",P4:P33,1,FALSE)</f>
        <v>DM</v>
      </c>
      <c r="Q35" s="203" t="str">
        <f>VLOOKUP("DM",Q4:Q32,1,FALSE)</f>
        <v>DM</v>
      </c>
      <c r="R35" s="203" t="str">
        <f>VLOOKUP("DM",R4:R31,1,FALSE)</f>
        <v>DM</v>
      </c>
      <c r="S35" s="203" t="str">
        <f>VLOOKUP("DM",S4:S33,1,FALSE)</f>
        <v>DM</v>
      </c>
      <c r="T35" s="203" t="str">
        <f>VLOOKUP("DM",T4:T33,1,FALSE)</f>
        <v>DM</v>
      </c>
      <c r="U35" s="203" t="str">
        <f>VLOOKUP("DM",U4:U33,1,FALSE)</f>
        <v>DM</v>
      </c>
      <c r="V35" s="203" t="str">
        <f>VLOOKUP("DM",V4:V30,1,FALSE)</f>
        <v>DM</v>
      </c>
      <c r="W35" s="203" t="str">
        <f>VLOOKUP("DM",W4:W30,1,FALSE)</f>
        <v>DM</v>
      </c>
      <c r="X35" s="203" t="str">
        <f>VLOOKUP("DM",X4:X33,1,FALSE)</f>
        <v>DM</v>
      </c>
      <c r="Y35" s="203" t="str">
        <f>VLOOKUP("DM",Y4:Y33,1,FALSE)</f>
        <v>DM</v>
      </c>
      <c r="Z35" s="203" t="str">
        <f>VLOOKUP("DM",Z4:Z33,1,FALSE)</f>
        <v>DM</v>
      </c>
      <c r="AA35" s="203" t="str">
        <f>VLOOKUP("DM",AA5:AA33,1,FALSE)</f>
        <v>DM</v>
      </c>
      <c r="AB35" s="203" t="str">
        <f>VLOOKUP("DM",AB4:AB33,1,FALSE)</f>
        <v>DM</v>
      </c>
      <c r="AC35" s="203" t="str">
        <f>VLOOKUP("DM",AC4:AC33,1,FALSE)</f>
        <v>DM</v>
      </c>
      <c r="AD35" s="203" t="str">
        <f>VLOOKUP("DM",AD4:AD33,1,FALSE)</f>
        <v>DM</v>
      </c>
      <c r="AE35" s="203" t="str">
        <f>VLOOKUP("DM",AE4:AE33,1,FALSE)</f>
        <v>DM</v>
      </c>
      <c r="AF35" s="203" t="str">
        <f>VLOOKUP("DM",AF4:AF33,1,FALSE)</f>
        <v>DM</v>
      </c>
      <c r="AG35" s="203" t="str">
        <f>VLOOKUP("DM",AG4:AG33,1,FALSE)</f>
        <v>DM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 t="e">
        <f>LTE()</f>
        <v>#NAME?</v>
      </c>
      <c r="B36" s="204" t="s">
        <v>44</v>
      </c>
      <c r="C36" s="203" t="str">
        <f>VLOOKUP("CS1",C5:C33,1,FALSE)</f>
        <v>CS1</v>
      </c>
      <c r="D36" s="203" t="str">
        <f>VLOOKUP("CS1",D7:D33,1,FALSE)</f>
        <v>CS1</v>
      </c>
      <c r="E36" s="203" t="str">
        <f>VLOOKUP("CS1",E6:E33,1,FALSE)</f>
        <v>CS1</v>
      </c>
      <c r="F36" s="203" t="str">
        <f>VLOOKUP("CS1",F6:F33,1,FALSE)</f>
        <v>CS1</v>
      </c>
      <c r="G36" s="203" t="str">
        <f>VLOOKUP("CS1",G6:G33,1,FALSE)</f>
        <v>CS1</v>
      </c>
      <c r="H36" s="203" t="str">
        <f>VLOOKUP("CS1",H5:H33,1,FALSE)</f>
        <v>CS1</v>
      </c>
      <c r="I36" s="203" t="str">
        <f>VLOOKUP("CS1",I6:I33,1,FALSE)</f>
        <v>CS1</v>
      </c>
      <c r="J36" s="203" t="str">
        <f>VLOOKUP("CS1",J4:J33,1,FALSE)</f>
        <v>CS1</v>
      </c>
      <c r="K36" s="203" t="str">
        <f>VLOOKUP("CS1",K6:K33,1,FALSE)</f>
        <v>CS1</v>
      </c>
      <c r="L36" s="203" t="str">
        <f>VLOOKUP("CS1",L10:L33,1,FALSE)</f>
        <v>CS1</v>
      </c>
      <c r="M36" s="203" t="str">
        <f>VLOOKUP("CS1",M5:M32,1,FALSE)</f>
        <v>CS1</v>
      </c>
      <c r="N36" s="203" t="str">
        <f>VLOOKUP("CS1",N5:N33,1,FALSE)</f>
        <v>CS1</v>
      </c>
      <c r="O36" s="203" t="str">
        <f>VLOOKUP("CS1",O5:O33,1,FALSE)</f>
        <v>CS1</v>
      </c>
      <c r="P36" s="203" t="str">
        <f>VLOOKUP("CS1",P12:P33,1,FALSE)</f>
        <v>CS1</v>
      </c>
      <c r="Q36" s="203" t="str">
        <f>VLOOKUP("CS1",Q7:Q32,1,FALSE)</f>
        <v>CS1</v>
      </c>
      <c r="R36" s="203" t="str">
        <f>VLOOKUP("CS1",R6:R31,1,FALSE)</f>
        <v>CS1</v>
      </c>
      <c r="S36" s="203" t="str">
        <f>VLOOKUP("CS1",S5:S33,1,FALSE)</f>
        <v>CS1</v>
      </c>
      <c r="T36" s="203" t="str">
        <f>VLOOKUP("CS1",T6:T33,1,FALSE)</f>
        <v>CS1</v>
      </c>
      <c r="U36" s="203" t="str">
        <f>VLOOKUP("CS1",U7:U33,1,FALSE)</f>
        <v>CS1</v>
      </c>
      <c r="V36" s="203" t="str">
        <f>VLOOKUP("CS1",V7:V30,1,FALSE)</f>
        <v>CS1</v>
      </c>
      <c r="W36" s="203" t="str">
        <f>VLOOKUP("CS1",W1:W30,1,FALSE)</f>
        <v>CS1</v>
      </c>
      <c r="X36" s="203" t="str">
        <f>VLOOKUP("CS1",X1:X33,1,FALSE)</f>
        <v>CS1</v>
      </c>
      <c r="Y36" s="203" t="str">
        <f>VLOOKUP("CS1",Y5:Y33,1,FALSE)</f>
        <v>CS1</v>
      </c>
      <c r="Z36" s="203" t="str">
        <f>VLOOKUP("CS1",Z6:Z33,1,FALSE)</f>
        <v>CS1</v>
      </c>
      <c r="AA36" s="203" t="str">
        <f>VLOOKUP("CS1",AA5:AA33,1,FALSE)</f>
        <v>CS1</v>
      </c>
      <c r="AB36" s="203" t="str">
        <f>VLOOKUP("CS1",AB7:AB33,1,FALSE)</f>
        <v>CS1</v>
      </c>
      <c r="AC36" s="203" t="str">
        <f>VLOOKUP("CS1",AC6:AC33,1,FALSE)</f>
        <v>CS1</v>
      </c>
      <c r="AD36" s="203" t="str">
        <f>VLOOKUP("CS1",AD6:AD33,1,FALSE)</f>
        <v>CS1</v>
      </c>
      <c r="AE36" s="203" t="str">
        <f>VLOOKUP("CS1",AE6:AE33,1,FALSE)</f>
        <v>CS1</v>
      </c>
      <c r="AF36" s="203" t="str">
        <f>VLOOKUP("CS1",AF5:AF33,1,FALSE)</f>
        <v>CS1</v>
      </c>
      <c r="AG36" s="203" t="str">
        <f>VLOOKUP("CS1",AG6:AG33,1,FALSE)</f>
        <v>CS1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5" t="s">
        <v>45</v>
      </c>
      <c r="C37" s="203" t="str">
        <f>VLOOKUP("CS2",C6:C33,1,FALSE)</f>
        <v>CS2</v>
      </c>
      <c r="D37" s="203" t="str">
        <f>VLOOKUP("CS2",D7:D33,1,FALSE)</f>
        <v>CS2</v>
      </c>
      <c r="E37" s="203" t="str">
        <f>VLOOKUP("CS2",E6:E33,1,FALSE)</f>
        <v>CS2</v>
      </c>
      <c r="F37" s="203" t="str">
        <f>VLOOKUP("CS2",F6:F33,1,FALSE)</f>
        <v>CS2</v>
      </c>
      <c r="G37" s="203" t="str">
        <f>VLOOKUP("CS2",G6:G33,1,FALSE)</f>
        <v>CS2</v>
      </c>
      <c r="H37" s="203" t="str">
        <f>VLOOKUP("CS2",H6:H33,1,FALSE)</f>
        <v>CS2</v>
      </c>
      <c r="I37" s="203" t="str">
        <f>VLOOKUP("CS2",I6:I33,1,FALSE)</f>
        <v>CS2</v>
      </c>
      <c r="J37" s="203" t="str">
        <f>VLOOKUP("CS2",J4:J33,1,FALSE)</f>
        <v>CS2</v>
      </c>
      <c r="K37" s="203" t="str">
        <f>VLOOKUP("CS2",K6:K33,1,FALSE)</f>
        <v>CS2</v>
      </c>
      <c r="L37" s="203" t="str">
        <f>VLOOKUP("CS2",L4:L33,1,FALSE)</f>
        <v>CS2</v>
      </c>
      <c r="M37" s="203" t="str">
        <f>VLOOKUP("CS2",M6:M32,1,FALSE)</f>
        <v>CS2</v>
      </c>
      <c r="N37" s="203" t="str">
        <f>VLOOKUP("CS2",N5:N33,1,FALSE)</f>
        <v>CS2</v>
      </c>
      <c r="O37" s="203" t="str">
        <f>VLOOKUP("CS2",O10:O33,1,FALSE)</f>
        <v>CS2</v>
      </c>
      <c r="P37" s="203" t="str">
        <f>VLOOKUP("CS2",P6:P33,1,FALSE)</f>
        <v>CS2</v>
      </c>
      <c r="Q37" s="203" t="str">
        <f>VLOOKUP("CS2",Q7:Q32,1,FALSE)</f>
        <v>CS2</v>
      </c>
      <c r="R37" s="203" t="str">
        <f>VLOOKUP("CS2",R6:R31,1,FALSE)</f>
        <v>CS2</v>
      </c>
      <c r="S37" s="203" t="str">
        <f>VLOOKUP("CS2",S5:S33,1,FALSE)</f>
        <v>CS2</v>
      </c>
      <c r="T37" s="203" t="str">
        <f>VLOOKUP("CS2",T1:T33,1,FALSE)</f>
        <v>CS2</v>
      </c>
      <c r="U37" s="203" t="str">
        <f>VLOOKUP("CS2",U1:U33,1,FALSE)</f>
        <v>CS2</v>
      </c>
      <c r="V37" s="203" t="str">
        <f>VLOOKUP("CS2",V1:V30,1,FALSE)</f>
        <v>CS2</v>
      </c>
      <c r="W37" s="203" t="str">
        <f>VLOOKUP("CS2",W9:W30,1,FALSE)</f>
        <v>CS2</v>
      </c>
      <c r="X37" s="203" t="str">
        <f>VLOOKUP("CS2",X7:X33,1,FALSE)</f>
        <v>CS2</v>
      </c>
      <c r="Y37" s="203" t="str">
        <f>VLOOKUP("CS2",Y5:Y33,1,FALSE)</f>
        <v>CS2</v>
      </c>
      <c r="Z37" s="203" t="str">
        <f>VLOOKUP("CS2",Z6:Z33,1,FALSE)</f>
        <v>CS2</v>
      </c>
      <c r="AA37" s="203" t="str">
        <f>VLOOKUP("CS2",AA5:AA33,1,FALSE)</f>
        <v>CS2</v>
      </c>
      <c r="AB37" s="203" t="str">
        <f>VLOOKUP("CS2",AB1:AB33,1,FALSE)</f>
        <v>CS2</v>
      </c>
      <c r="AC37" s="203" t="str">
        <f>VLOOKUP("CS2",AC6:AC33,1,FALSE)</f>
        <v>CS2</v>
      </c>
      <c r="AD37" s="203" t="str">
        <f>VLOOKUP("CS2",AD6:AD33,1,FALSE)</f>
        <v>CS2</v>
      </c>
      <c r="AE37" s="203" t="str">
        <f>VLOOKUP("CS2",AE6:AE33,1,FALSE)</f>
        <v>CS2</v>
      </c>
      <c r="AF37" s="203" t="str">
        <f>VLOOKUP("CS2",AF5:AF33,1,FALSE)</f>
        <v>CS2</v>
      </c>
      <c r="AG37" s="203" t="str">
        <f>VLOOKUP("CS2",AG6:AG33,1,FALSE)</f>
        <v>CS2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6" t="s">
        <v>50</v>
      </c>
      <c r="C38" s="203" t="str">
        <f>VLOOKUP("SB1",C6:C33,1,FALSE)</f>
        <v>SB1</v>
      </c>
      <c r="D38" s="203" t="str">
        <f>VLOOKUP("SB1",D3:D33,1,FALSE)</f>
        <v>SB1</v>
      </c>
      <c r="E38" s="203" t="str">
        <f>VLOOKUP("SB1",E6:E33,1,FALSE)</f>
        <v>SB1</v>
      </c>
      <c r="F38" s="203" t="str">
        <f>VLOOKUP("SB1",F6:F33,1,FALSE)</f>
        <v>SB1</v>
      </c>
      <c r="G38" s="203" t="str">
        <f>VLOOKUP("SB1",G6:G33,1,FALSE)</f>
        <v>SB1</v>
      </c>
      <c r="H38" s="203" t="str">
        <f>VLOOKUP("SB1",H6:H33,1,FALSE)</f>
        <v>SB1</v>
      </c>
      <c r="I38" s="203" t="str">
        <f>VLOOKUP("SB1",I6:I33,1,FALSE)</f>
        <v>SB1</v>
      </c>
      <c r="J38" s="203" t="str">
        <f>VLOOKUP("SB1",J4:J33,1,FALSE)</f>
        <v>SB1</v>
      </c>
      <c r="K38" s="203" t="str">
        <f>VLOOKUP("SB1",K6:K33,1,FALSE)</f>
        <v>SB1</v>
      </c>
      <c r="L38" s="203" t="str">
        <f>VLOOKUP("SB1",L5:L33,1,FALSE)</f>
        <v>SB1</v>
      </c>
      <c r="M38" s="203" t="str">
        <f>VLOOKUP("SB1",M6:M32,1,FALSE)</f>
        <v>SB1</v>
      </c>
      <c r="N38" s="203" t="str">
        <f>VLOOKUP("SB1",N5:N33,1,FALSE)</f>
        <v>SB1</v>
      </c>
      <c r="O38" s="203" t="str">
        <f>VLOOKUP("SB1",O5:O33,1,FALSE)</f>
        <v>SB1</v>
      </c>
      <c r="P38" s="203" t="str">
        <f>VLOOKUP("SB1",P6:P33,1,FALSE)</f>
        <v>SB1</v>
      </c>
      <c r="Q38" s="203" t="str">
        <f>VLOOKUP("SB1",Q7:Q32,1,FALSE)</f>
        <v>SB1</v>
      </c>
      <c r="R38" s="203" t="str">
        <f>VLOOKUP("SB1",R6:R31,1,FALSE)</f>
        <v>SB1</v>
      </c>
      <c r="S38" s="203" t="str">
        <f>VLOOKUP("SB1",S5:S33,1,FALSE)</f>
        <v>SB1</v>
      </c>
      <c r="T38" s="203" t="str">
        <f>VLOOKUP("SB1",T6:T33,1,FALSE)</f>
        <v>SB1</v>
      </c>
      <c r="U38" s="203" t="str">
        <f>VLOOKUP("SB1",U7:U33,1,FALSE)</f>
        <v>SB1</v>
      </c>
      <c r="V38" s="203" t="str">
        <f>VLOOKUP("SB1",V6:V30,1,FALSE)</f>
        <v>SB1</v>
      </c>
      <c r="W38" s="203" t="str">
        <f>VLOOKUP("SB1",W9:W30,1,FALSE)</f>
        <v>SB1</v>
      </c>
      <c r="X38" s="203" t="e">
        <f>VLOOKUP("SB1",X7:X33,1,FALSE)</f>
        <v>#N/A</v>
      </c>
      <c r="Y38" s="203" t="e">
        <f>VLOOKUP("SB1",Y5:Y33,1,FALSE)</f>
        <v>#N/A</v>
      </c>
      <c r="Z38" s="203" t="str">
        <f>VLOOKUP("SB1",Z6:Z33,1,FALSE)</f>
        <v>SB1</v>
      </c>
      <c r="AA38" s="203" t="str">
        <f>VLOOKUP("SB1",AA5:AA33,1,FALSE)</f>
        <v>SB1</v>
      </c>
      <c r="AB38" s="203" t="str">
        <f>VLOOKUP("SB1",AB7:AB33,1,FALSE)</f>
        <v>SB1</v>
      </c>
      <c r="AC38" s="203" t="str">
        <f>VLOOKUP("SB1",AC1:AC33,1,FALSE)</f>
        <v>SB1</v>
      </c>
      <c r="AD38" s="203" t="str">
        <f>VLOOKUP("SB1",AD6:AD33,1,FALSE)</f>
        <v>SB1</v>
      </c>
      <c r="AE38" s="203" t="e">
        <f>VLOOKUP("SB1",AE6:AE33,1,FALSE)</f>
        <v>#N/A</v>
      </c>
      <c r="AF38" s="203" t="e">
        <f>VLOOKUP("SB1",AF5:AF33,1,FALSE)</f>
        <v>#N/A</v>
      </c>
      <c r="AG38" s="203" t="str">
        <f>VLOOKUP("SB1",AG6:AG33,1,FALSE)</f>
        <v>SB1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  <row r="39" ht="19.5" customHeight="1" spans="1:68">
      <c r="A39" s="19"/>
      <c r="B39" s="207" t="s">
        <v>56</v>
      </c>
      <c r="C39" s="203" t="str">
        <f>VLOOKUP("SB2",C6:C33,1,FALSE)</f>
        <v>SB2</v>
      </c>
      <c r="D39" s="203" t="e">
        <f>VLOOKUP("SB2",D7:D33,1,FALSE)</f>
        <v>#N/A</v>
      </c>
      <c r="E39" s="203" t="e">
        <f>VLOOKUP("SB2",E6:E33,1,FALSE)</f>
        <v>#N/A</v>
      </c>
      <c r="F39" s="203" t="str">
        <f>VLOOKUP("SB2",F9:F33,1,FALSE)</f>
        <v>SB2</v>
      </c>
      <c r="G39" s="203" t="str">
        <f>VLOOKUP("SB2",G6:G33,1,FALSE)</f>
        <v>SB2</v>
      </c>
      <c r="H39" s="203" t="str">
        <f>VLOOKUP("SB2",H6:H33,1,FALSE)</f>
        <v>SB2</v>
      </c>
      <c r="I39" s="203" t="str">
        <f>VLOOKUP("SB2",I6:I33,1,FALSE)</f>
        <v>SB2</v>
      </c>
      <c r="J39" s="203" t="str">
        <f>VLOOKUP("SB2",J4:J33,1,FALSE)</f>
        <v>SB2</v>
      </c>
      <c r="K39" s="203" t="e">
        <f>VLOOKUP("SB2",K6:K33,1,FALSE)</f>
        <v>#N/A</v>
      </c>
      <c r="L39" s="203" t="e">
        <f>VLOOKUP("SB2",L11:L33,1,FALSE)</f>
        <v>#N/A</v>
      </c>
      <c r="M39" s="203" t="str">
        <f>VLOOKUP("SB2",M6:M32,1,FALSE)</f>
        <v>SB2</v>
      </c>
      <c r="N39" s="203" t="str">
        <f>VLOOKUP("SB2",N5:N33,1,FALSE)</f>
        <v>SB2</v>
      </c>
      <c r="O39" s="203" t="str">
        <f>VLOOKUP("SB2",O5:O33,1,FALSE)</f>
        <v>SB2</v>
      </c>
      <c r="P39" s="203" t="str">
        <f>VLOOKUP("SB2",P6:P33,1,FALSE)</f>
        <v>SB2</v>
      </c>
      <c r="Q39" s="203" t="str">
        <f>VLOOKUP("SB2",Q9:Q32,1,FALSE)</f>
        <v>SB2</v>
      </c>
      <c r="R39" s="203" t="e">
        <f>VLOOKUP("SB2",R6:R31,1,FALSE)</f>
        <v>#N/A</v>
      </c>
      <c r="S39" s="203" t="e">
        <f>VLOOKUP("SB2",S10:S33,1,FALSE)</f>
        <v>#N/A</v>
      </c>
      <c r="T39" s="203" t="str">
        <f>VLOOKUP("SB2",T6:T33,1,FALSE)</f>
        <v>SB2</v>
      </c>
      <c r="U39" s="203" t="str">
        <f>VLOOKUP("SB2",U7:U33,1,FALSE)</f>
        <v>SB2</v>
      </c>
      <c r="V39" s="203" t="str">
        <f>VLOOKUP("SB2",V7:V30,1,FALSE)</f>
        <v>SB2</v>
      </c>
      <c r="W39" s="203" t="str">
        <f>VLOOKUP("SB2",W9:W30,1,FALSE)</f>
        <v>SB2</v>
      </c>
      <c r="X39" s="203" t="str">
        <f>VLOOKUP("SB2",X7:X33,1,FALSE)</f>
        <v>SB2</v>
      </c>
      <c r="Y39" s="203" t="e">
        <f>VLOOKUP("SB2",Y5:Y33,1,FALSE)</f>
        <v>#N/A</v>
      </c>
      <c r="Z39" s="203" t="e">
        <f>VLOOKUP("SB2",Z6:Z33,1,FALSE)</f>
        <v>#N/A</v>
      </c>
      <c r="AA39" s="203" t="str">
        <f>VLOOKUP("SB2",AA10:AA33,1,FALSE)</f>
        <v>SB2</v>
      </c>
      <c r="AB39" s="203" t="str">
        <f>VLOOKUP("SB2",AB7:AB33,1,FALSE)</f>
        <v>SB2</v>
      </c>
      <c r="AC39" s="203" t="str">
        <f>VLOOKUP("SB2",AC10:AC33,1,FALSE)</f>
        <v>SB2</v>
      </c>
      <c r="AD39" s="203" t="str">
        <f>VLOOKUP("SB2",AD6:AD33,1,FALSE)</f>
        <v>SB2</v>
      </c>
      <c r="AE39" s="203" t="str">
        <f>VLOOKUP("SB2",AE6:AE33,1,FALSE)</f>
        <v>SB2</v>
      </c>
      <c r="AF39" s="203" t="e">
        <f>VLOOKUP("SB2",AF5:AF33,1,FALSE)</f>
        <v>#N/A</v>
      </c>
      <c r="AG39" s="203" t="e">
        <f>VLOOKUP("SB2",AG6:AG33,1,FALSE)</f>
        <v>#N/A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/>
      <c r="B40" s="208" t="s">
        <v>62</v>
      </c>
      <c r="C40" s="203" t="str">
        <f>VLOOKUP("AE",C6:C33,1,FALSE)</f>
        <v>AE</v>
      </c>
      <c r="D40" s="203" t="str">
        <f>VLOOKUP("AE",D7:D33,1,FALSE)</f>
        <v>AE</v>
      </c>
      <c r="E40" s="203" t="str">
        <f>VLOOKUP("AE",E6:E33,1,FALSE)</f>
        <v>AE</v>
      </c>
      <c r="F40" s="203" t="str">
        <f>VLOOKUP("AE",F9:F33,1,FALSE)</f>
        <v>AE</v>
      </c>
      <c r="G40" s="203" t="str">
        <f>VLOOKUP("AE",G6:G33,1,FALSE)</f>
        <v>AE</v>
      </c>
      <c r="H40" s="203" t="str">
        <f>VLOOKUP("AE",H6:H33,1,FALSE)</f>
        <v>AE</v>
      </c>
      <c r="I40" s="203" t="str">
        <f>VLOOKUP("AE",I6:I33,1,FALSE)</f>
        <v>AE</v>
      </c>
      <c r="J40" s="203" t="str">
        <f>VLOOKUP("AE",J4:J33,1,FALSE)</f>
        <v>AE</v>
      </c>
      <c r="K40" s="203" t="str">
        <f>VLOOKUP("AE",K6:K33,1,FALSE)</f>
        <v>AE</v>
      </c>
      <c r="L40" s="203" t="str">
        <f>VLOOKUP("AE",L11:L33,1,FALSE)</f>
        <v>AE</v>
      </c>
      <c r="M40" s="203" t="str">
        <f>VLOOKUP("AE",M6:M32,1,FALSE)</f>
        <v>AE</v>
      </c>
      <c r="N40" s="203" t="str">
        <f>VLOOKUP("AE",N5:N33,1,FALSE)</f>
        <v>AE</v>
      </c>
      <c r="O40" s="203" t="str">
        <f>VLOOKUP("AE",O5:O33,1,FALSE)</f>
        <v>AE</v>
      </c>
      <c r="P40" s="203" t="str">
        <f>VLOOKUP("AE",P6:P33,1,FALSE)</f>
        <v>AE</v>
      </c>
      <c r="Q40" s="203" t="str">
        <f>VLOOKUP("AE",Q9:Q32,1,FALSE)</f>
        <v>AE</v>
      </c>
      <c r="R40" s="203" t="str">
        <f>VLOOKUP("AE",R6:R31,1,FALSE)</f>
        <v>AE</v>
      </c>
      <c r="S40" s="203" t="str">
        <f>VLOOKUP("AE",S10:S33,1,FALSE)</f>
        <v>AE</v>
      </c>
      <c r="T40" s="203" t="str">
        <f>VLOOKUP("AE",T6:T33,1,FALSE)</f>
        <v>AE</v>
      </c>
      <c r="U40" s="203" t="str">
        <f>VLOOKUP("AE",U7:U33,1,FALSE)</f>
        <v>AE</v>
      </c>
      <c r="V40" s="203" t="str">
        <f>VLOOKUP("AE",V7:V30,1,FALSE)</f>
        <v>AE</v>
      </c>
      <c r="W40" s="203" t="str">
        <f>VLOOKUP("AE",W9:W30,1,FALSE)</f>
        <v>AE</v>
      </c>
      <c r="X40" s="203" t="str">
        <f>VLOOKUP("AE",X7:X33,1,FALSE)</f>
        <v>AE</v>
      </c>
      <c r="Y40" s="203" t="str">
        <f>VLOOKUP("AE",Y5:Y33,1,FALSE)</f>
        <v>AE</v>
      </c>
      <c r="Z40" s="203" t="str">
        <f>VLOOKUP("AE",Z6:Z33,1,FALSE)</f>
        <v>AE</v>
      </c>
      <c r="AA40" s="203" t="str">
        <f>VLOOKUP("AE",AA10:AA33,1,FALSE)</f>
        <v>AE</v>
      </c>
      <c r="AB40" s="203" t="str">
        <f>VLOOKUP("AE",AB7:AB33,1,FALSE)</f>
        <v>AE</v>
      </c>
      <c r="AC40" s="203" t="str">
        <f>VLOOKUP("AE",AC10:AC33,1,FALSE)</f>
        <v>AE</v>
      </c>
      <c r="AD40" s="203" t="str">
        <f>VLOOKUP("AE",AD6:AD33,1,FALSE)</f>
        <v>AE</v>
      </c>
      <c r="AE40" s="203" t="str">
        <f>VLOOKUP("AE",AE6:AE33,1,FALSE)</f>
        <v>AE</v>
      </c>
      <c r="AF40" s="203" t="str">
        <f>VLOOKUP("AE",AF5:AF33,1,FALSE)</f>
        <v>AE</v>
      </c>
      <c r="AG40" s="203" t="str">
        <f>VLOOKUP("AE",AG6:AG33,1,FALSE)</f>
        <v>AE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</sheetData>
  <mergeCells count="1">
    <mergeCell ref="C1:S1"/>
  </mergeCells>
  <conditionalFormatting sqref="D14">
    <cfRule type="expression" dxfId="3735" priority="6">
      <formula>WEEKDAY($A14,2)&gt;5</formula>
    </cfRule>
  </conditionalFormatting>
  <conditionalFormatting sqref="F25">
    <cfRule type="expression" dxfId="135" priority="2">
      <formula>WEEKDAY(I$3,2)&gt;5</formula>
    </cfRule>
    <cfRule type="expression" dxfId="135" priority="3">
      <formula>WEEKDAY(H$3,2)&gt;5</formula>
    </cfRule>
  </conditionalFormatting>
  <conditionalFormatting sqref="K26">
    <cfRule type="expression" dxfId="135" priority="4">
      <formula>WEEKDAY(M$3,2)&gt;5</formula>
    </cfRule>
  </conditionalFormatting>
  <conditionalFormatting sqref="N31">
    <cfRule type="expression" dxfId="135" priority="5">
      <formula>WEEKDAY(O$3,2)&gt;5</formula>
    </cfRule>
  </conditionalFormatting>
  <conditionalFormatting sqref="Q31">
    <cfRule type="expression" dxfId="135" priority="1">
      <formula>WEEKDAY(R$3,2)&gt;5</formula>
    </cfRule>
  </conditionalFormatting>
  <conditionalFormatting sqref="O8:O9">
    <cfRule type="expression" dxfId="135" priority="7">
      <formula>WEEKDAY(J$3,2)&gt;5</formula>
    </cfRule>
    <cfRule type="expression" dxfId="135" priority="8">
      <formula>WEEKDAY(I$3,2)&gt;5</formula>
    </cfRule>
  </conditionalFormatting>
  <conditionalFormatting sqref="T2:X33 Z2:Z33 C3:S33 Y3:Y33 AA3:AG33">
    <cfRule type="expression" dxfId="135" priority="68">
      <formula>WEEKDAY(T$3,2)&gt;5</formula>
    </cfRule>
  </conditionalFormatting>
  <conditionalFormatting sqref="J4:J40 AA4:AA40 C5:I40 K5:Z40 AB5:AG40">
    <cfRule type="cellIs" dxfId="136" priority="53" operator="equal">
      <formula>"B"</formula>
    </cfRule>
    <cfRule type="cellIs" dxfId="136" priority="54" operator="equal">
      <formula>"AL"</formula>
    </cfRule>
    <cfRule type="cellIs" dxfId="137" priority="55" operator="equal">
      <formula>"DM"</formula>
    </cfRule>
    <cfRule type="cellIs" dxfId="138" priority="56" operator="equal">
      <formula>"CS1"</formula>
    </cfRule>
    <cfRule type="cellIs" dxfId="139" priority="57" operator="equal">
      <formula>"CS2"</formula>
    </cfRule>
    <cfRule type="cellIs" dxfId="140" priority="58" operator="equal">
      <formula>"SB1"</formula>
    </cfRule>
    <cfRule type="cellIs" dxfId="141" priority="59" operator="equal">
      <formula>"SB2"</formula>
    </cfRule>
    <cfRule type="cellIs" dxfId="142" priority="60" operator="equal">
      <formula>"AE"</formula>
    </cfRule>
  </conditionalFormatting>
  <conditionalFormatting sqref="J4:J33 AA4:AA33 C5:I33 K5:Z33 AB5:AG33">
    <cfRule type="cellIs" dxfId="136" priority="62" operator="equal">
      <formula>"DB"</formula>
    </cfRule>
    <cfRule type="containsText" dxfId="143" priority="63" operator="between" text="$AM">
      <formula>NOT(ISERROR(SEARCH("$AM",C4)))</formula>
    </cfRule>
    <cfRule type="containsText" dxfId="144" priority="64" operator="between" text="$PM">
      <formula>NOT(ISERROR(SEARCH("$PM",C4)))</formula>
    </cfRule>
    <cfRule type="containsText" dxfId="145" priority="65" operator="between" text="$L">
      <formula>NOT(ISERROR(SEARCH("$L",C4)))</formula>
    </cfRule>
    <cfRule type="containsText" dxfId="146" priority="66" operator="between" text="$BTP">
      <formula>NOT(ISERROR(SEARCH("$BTP",C4)))</formula>
    </cfRule>
    <cfRule type="containsText" dxfId="147" priority="67" operator="between" text="$M">
      <formula>NOT(ISERROR(SEARCH("$M",C4)))</formula>
    </cfRule>
    <cfRule type="containsText" dxfId="148" priority="69" operator="between" text="$N">
      <formula>NOT(ISERROR(SEARCH("$N",C4)))</formula>
    </cfRule>
    <cfRule type="containsText" dxfId="149" priority="70" operator="between" text="$FC">
      <formula>NOT(ISERROR(SEARCH("$FC",C4)))</formula>
    </cfRule>
    <cfRule type="containsText" dxfId="150" priority="71" operator="between" text="OAL">
      <formula>NOT(ISERROR(SEARCH("OAL",C4)))</formula>
    </cfRule>
    <cfRule type="containsText" dxfId="151" priority="72" operator="between" text="S+">
      <formula>NOT(ISERROR(SEARCH("S+",C4)))</formula>
    </cfRule>
    <cfRule type="containsText" dxfId="152" priority="73" operator="between" text="EX-D">
      <formula>NOT(ISERROR(SEARCH("EX-D",C4)))</formula>
    </cfRule>
  </conditionalFormatting>
  <conditionalFormatting sqref="J4:J10 C5:D10 E5:E18 F5:F25 G5:G24 H5:H6 I5:I26 K5:K10 L5:L25 M5:M15 N5:N23 O5:O13 P5:P9 Q5:Q6 R5:R16 S5:S17 T5:T15 U5:U7 V5 W5:X6 Y5:Y25 Z5:Z7 AA5:AA26 AD5:AD28 AE5:AE30 AF5:AF18 AG5:AG23 AB6:AC28 V7:V10 H8:H26 Q8:Q18 W8:W30 X8:X14 Z9:Z13 U10:U18 C12:D23 J12:J19 K12:K24 P12:P29 V12:V17 O15:O20 Z15:Z21 X16:X28 M17:M19 T17:T26 R18 V19:V28 E20:E21 R20:R31 S20:S25 U20:U24 AF20:AF23 J21:J26 M21:M23 Q21:Q26 O22:O23 E23:E24 Z23:Z29 C25:D26 M25:M27 N25:N29 AG25 K26 O26 U26 S27 Y27:Y29 AF27:AF28 C28:G28 Q28:Q32 T28:U28 AA28:AA30 K29 M29:M30 O29:O30 S29:S30 D30 I30 J30:J31 L30 T30:T31 V30:V31 AB30:AB32 AC30:AD30 AF30 C31 H31 N31 P31 U31 X31:Y31 M32 S32 Z32:AA32 AC32:AE32">
    <cfRule type="containsText" dxfId="153" priority="74" operator="between" text="VACC">
      <formula>NOT(ISERROR(SEARCH("VACC",C4)))</formula>
    </cfRule>
  </conditionalFormatting>
  <conditionalFormatting sqref="C5:C26 D5:D10 E5:E21 F5:F25 G5:G24 H5:H6 I5:I26 J5:J10 K5:K26 L5:L25 M5:M15 N5:N23 O5:O13 P5:P9 Q5:Q6 R5:R31 S5:S25 T5:T15 U5:U7 V5 W5:X6 Y5:Y25 Z5:Z29 AA5:AA26 AC5:AD28 AE5:AE30 AF5:AF24 AG5:AG25 AB6:AB28 V7:V10 H8:H26 Q8:Q19 W8:W27 X8:X28 U10:U24 P11:P29 D12:D26 J12:J19 V12:V28 O15:O23 M17:M19 T17:T26 J21:J26 M21:M23 Q21:Q26 E23:E25 M25:M30 N25:N29 O25:O26 U26 S27 Y27:Y29 AF27:AF28 C28:G28 Q28:Q32 U28 AA28:AA30 I29:I30 K29 O29:O30 S29:S30 W29:W30 D30 J30:J31 L30 T30:T31 V30:V31 AB30:AB32 AC30:AD30 AF30 C31 H31 N31 P31 U31 X31:Y31 Z31:Z32 M32 AA32 AC32:AE32">
    <cfRule type="cellIs" dxfId="136" priority="32" operator="equal">
      <formula>"B"</formula>
    </cfRule>
    <cfRule type="cellIs" dxfId="136" priority="33" operator="equal">
      <formula>"AL"</formula>
    </cfRule>
    <cfRule type="cellIs" dxfId="137" priority="34" operator="equal">
      <formula>"DM"</formula>
    </cfRule>
    <cfRule type="cellIs" dxfId="138" priority="35" operator="equal">
      <formula>"CS1"</formula>
    </cfRule>
    <cfRule type="cellIs" dxfId="139" priority="36" operator="equal">
      <formula>"CS2"</formula>
    </cfRule>
    <cfRule type="cellIs" dxfId="140" priority="37" operator="equal">
      <formula>"SB1"</formula>
    </cfRule>
    <cfRule type="cellIs" dxfId="141" priority="38" operator="equal">
      <formula>"SB2"</formula>
    </cfRule>
    <cfRule type="cellIs" dxfId="142" priority="39" operator="equal">
      <formula>"AE"</formula>
    </cfRule>
    <cfRule type="cellIs" dxfId="136" priority="41" operator="equal">
      <formula>"DB"</formula>
    </cfRule>
    <cfRule type="containsText" dxfId="143" priority="42" operator="between" text="$AM">
      <formula>NOT(ISERROR(SEARCH("$AM",C5)))</formula>
    </cfRule>
    <cfRule type="containsText" dxfId="144" priority="43" operator="between" text="$PM">
      <formula>NOT(ISERROR(SEARCH("$PM",C5)))</formula>
    </cfRule>
    <cfRule type="containsText" dxfId="145" priority="44" operator="between" text="$L">
      <formula>NOT(ISERROR(SEARCH("$L",C5)))</formula>
    </cfRule>
    <cfRule type="containsText" dxfId="146" priority="45" operator="between" text="$BTP">
      <formula>NOT(ISERROR(SEARCH("$BTP",C5)))</formula>
    </cfRule>
    <cfRule type="containsText" dxfId="147" priority="46" operator="between" text="$M">
      <formula>NOT(ISERROR(SEARCH("$M",C5)))</formula>
    </cfRule>
    <cfRule type="containsText" dxfId="148" priority="47" operator="between" text="$N">
      <formula>NOT(ISERROR(SEARCH("$N",C5)))</formula>
    </cfRule>
    <cfRule type="containsText" dxfId="149" priority="48" operator="between" text="$FC">
      <formula>NOT(ISERROR(SEARCH("$FC",C5)))</formula>
    </cfRule>
    <cfRule type="containsText" dxfId="150" priority="49" operator="between" text="OAL">
      <formula>NOT(ISERROR(SEARCH("OAL",C5)))</formula>
    </cfRule>
    <cfRule type="containsText" dxfId="151" priority="50" operator="between" text="S+">
      <formula>NOT(ISERROR(SEARCH("S+",C5)))</formula>
    </cfRule>
    <cfRule type="containsText" dxfId="152" priority="51" operator="between" text="EX-D">
      <formula>NOT(ISERROR(SEARCH("EX-D",C5)))</formula>
    </cfRule>
  </conditionalFormatting>
  <conditionalFormatting sqref="C5:C26 D5:D10 E5:E18 F5:F25 G5:G24 H5:H6 I5:I26 J5:J10 K5:K26 L5:L25 M5:M15 N5:N23 O5:O13 P5:P9 Q5:Q6 R5:R18 S5:S25 T5:T15 U5:U7 V5 W5:X6 Y5:Y25 Z5:Z29 AA5:AA26 AC5:AD28 AE5:AE30 AF5:AG23 AB6:AB28 V7:V10 H8:H26 Q8:Q19 W8:W30 X8:X28 U10:U24 P11:P29 D12:D26 J12:J19 V12:V28 O15:O23 M17:M19 T17:T26 E20:E21 R20:R31 J21:J26 M21:M23 Q21:Q26 E23:E25 M25:M27 N25:N29 AG25 O26 U26 Y27:Y29 AF27:AF28 C28:G28 Q28:Q32 U28 AA28:AA30 I29:I30 K29 M29:M30 O29:O30 S29:S30 D30 J30:J31 L30 T30:T31 V30:V31 AB30:AB32 AC30:AD30 AF30 C31 H31 N31 P31 U31 X31:Y31 Z31:Z32 M32 AA32 AC32:AE32">
    <cfRule type="containsText" dxfId="153" priority="40" operator="between" text="VACC">
      <formula>NOT(ISERROR(SEARCH("VACC",C5)))</formula>
    </cfRule>
  </conditionalFormatting>
  <conditionalFormatting sqref="C5:C10 D5:D7 E5:E14 G5:G14 H5:H6 I5:I19 J5:J10 K5:K26 L5:L25 M5:M11 N5:N23 O5:O13 P5:P9 Q5 R5:R18 S5:S17 T5:T15 U5:U7 W5:W6 X5 Y5:Y25 Z5:Z7 AC5:AD28 AE5:AE30 AF5:AF11 AG5:AG15 F6:F9 AA6:AA17 AB6:AB14 V7:V10 H8:H19 Q8:Q19 W8:W27 X8:X25 Z9:Z13 D10 U10:U24 P11:P29 C12:C23 D12:D13 F12:F14 J12:J19 V12:V18 M13:M15 AF13 O15:O23 Z15:Z21 AF15:AF18 D16:D23 F16:F18 G16:G19 E17 M17:M19 T17:T26 AB17:AB28 AG18:AG23 S19:S25 AA19:AA20 E20:F21 R20:R25 V20:V28 AF20:AF23 G21:G24 H21:J26 M21:M23 Q21:Q26 AA22:AA26 E23 F23:F25 Z23:Z29 D25:D26 E25 M25:M27 N25:N29 C26 O26 U26 R27:R31 X27:X28 Y27:Y29 AF27:AF28 C28:G28 Q28 U28 AA28:AA30 I29:I30 K29 O29:O30 S29:S30 W29:W30 D30 J30:J31 L30:M30 Q30:Q32 T30:T31 V30:V31 AB30:AB32 AC30:AD30 AF30 C31 H31 N31 P31 U31 X31:Y31 M32 Z32:AA32 AC32:AE32">
    <cfRule type="expression" dxfId="135" priority="52">
      <formula>WEEKDAY(#REF!,2)&gt;5</formula>
    </cfRule>
  </conditionalFormatting>
  <conditionalFormatting sqref="BO5:BP33">
    <cfRule type="cellIs" dxfId="154" priority="61" operator="lessThan">
      <formula>1</formula>
    </cfRule>
  </conditionalFormatting>
  <conditionalFormatting sqref="E6 T7 F8:F9 C13 T13:T14 U13 X13:Z13 O16 C17 P17 H19 T20 G22 E23 U24 AE24 H25 AB26">
    <cfRule type="expression" dxfId="135" priority="29">
      <formula>WEEKDAY(G$3,2)&gt;5</formula>
    </cfRule>
  </conditionalFormatting>
  <conditionalFormatting sqref="E6 T7 F12 T13:T14 U13 X13:Z13 O16 P17 H19 T20 G21:G22 E23 U24 AE24 H25 AB26 F28">
    <cfRule type="expression" dxfId="135" priority="30">
      <formula>WEEKDAY(F$3,2)&gt;5</formula>
    </cfRule>
  </conditionalFormatting>
  <conditionalFormatting sqref="C8:C9 F8:F9 C12:C13 E12 I12 C17">
    <cfRule type="expression" dxfId="135" priority="31">
      <formula>WEEKDAY(E$3,2)&gt;5</formula>
    </cfRule>
  </conditionalFormatting>
  <conditionalFormatting sqref="C24:C25 C28:E28 R28:R30 Y28:AA29 I29 K29 S29 D30">
    <cfRule type="expression" dxfId="135" priority="28">
      <formula>WEEKDAY(#REF!,2)&gt;5</formula>
    </cfRule>
  </conditionalFormatting>
  <conditionalFormatting sqref="Q26 T26 O27 V27 C28:E29 H28:H29 P28 R28:R30 S28:T29 W28 Y28:AA29 F29:G29 I29:M29 O29 U29:V29 X29 AB29:AC29 U31 X31">
    <cfRule type="cellIs" dxfId="136" priority="9" operator="equal">
      <formula>"B"</formula>
    </cfRule>
    <cfRule type="cellIs" dxfId="136" priority="10" operator="equal">
      <formula>"AL"</formula>
    </cfRule>
    <cfRule type="cellIs" dxfId="137" priority="11" operator="equal">
      <formula>"DM"</formula>
    </cfRule>
    <cfRule type="cellIs" dxfId="138" priority="12" operator="equal">
      <formula>"CS1"</formula>
    </cfRule>
    <cfRule type="cellIs" dxfId="139" priority="13" operator="equal">
      <formula>"CS2"</formula>
    </cfRule>
    <cfRule type="cellIs" dxfId="140" priority="14" operator="equal">
      <formula>"SB1"</formula>
    </cfRule>
    <cfRule type="cellIs" dxfId="141" priority="15" operator="equal">
      <formula>"SB2"</formula>
    </cfRule>
    <cfRule type="cellIs" dxfId="142" priority="16" operator="equal">
      <formula>"AE"</formula>
    </cfRule>
    <cfRule type="cellIs" dxfId="136" priority="17" operator="equal">
      <formula>"DB"</formula>
    </cfRule>
    <cfRule type="containsText" dxfId="143" priority="18" operator="between" text="$AM">
      <formula>NOT(ISERROR(SEARCH("$AM",C26)))</formula>
    </cfRule>
    <cfRule type="containsText" dxfId="144" priority="19" operator="between" text="$PM">
      <formula>NOT(ISERROR(SEARCH("$PM",C26)))</formula>
    </cfRule>
    <cfRule type="containsText" dxfId="145" priority="20" operator="between" text="$L">
      <formula>NOT(ISERROR(SEARCH("$L",C26)))</formula>
    </cfRule>
    <cfRule type="containsText" dxfId="146" priority="21" operator="between" text="$BTP">
      <formula>NOT(ISERROR(SEARCH("$BTP",C26)))</formula>
    </cfRule>
    <cfRule type="containsText" dxfId="147" priority="22" operator="between" text="$M">
      <formula>NOT(ISERROR(SEARCH("$M",C26)))</formula>
    </cfRule>
    <cfRule type="containsText" dxfId="148" priority="23" operator="between" text="$N">
      <formula>NOT(ISERROR(SEARCH("$N",C26)))</formula>
    </cfRule>
    <cfRule type="containsText" dxfId="149" priority="24" operator="between" text="$FC">
      <formula>NOT(ISERROR(SEARCH("$FC",C26)))</formula>
    </cfRule>
    <cfRule type="containsText" dxfId="150" priority="25" operator="between" text="OAL">
      <formula>NOT(ISERROR(SEARCH("OAL",C26)))</formula>
    </cfRule>
    <cfRule type="containsText" dxfId="151" priority="26" operator="between" text="S+">
      <formula>NOT(ISERROR(SEARCH("S+",C26)))</formula>
    </cfRule>
    <cfRule type="containsText" dxfId="152" priority="27" operator="between" text="EX-D">
      <formula>NOT(ISERROR(SEARCH("EX-D",C26)))</formula>
    </cfRule>
  </conditionalFormatting>
  <dataValidations count="2">
    <dataValidation type="list" allowBlank="1" sqref="C5:E5 H5:I5 K5 M5:O5 Q5:Y5 C6 E6:F6 H6 J6:P6 S6:U6 W6 C7:E7 G7 I7:L7 N7:P7 R7:V7 V8 X8 AA8:AE8 AG8 V9:AB9 C10:E10 I10:O10 Q10:AB10 E11 N11:O11 Q11:R11 U11 W11:AG11 C12:J12 N12:Q12 S12:T12 X12:AB12 AD12:AE12 AG12 C13:L13 N13 P13 R13 T13:V13 X13:AC13 AE13:AG13 C14:M14 O14:U14 X14:AE14 AG14 C15:D15 H15:V15 Y15 AA15:AC15 AF15:AG15 J16:L16 N16:O16 Q16 U16:AA16 AC16:AG16 J17:P17 R17:U17 W17 Z17:AB17 AD17:AE17 C18:D18 H18:R18 T18:W18 Y18:AC18 AE18:AG18 C19 H19:U19 X19:Y19 AB19:AD19 AF19:AG19 C20:F20 H20 K20 N20:P20 R20:U20 W20:AG20 C21:H21 J21:N21 P21:X21 Z21 AB21:AC21 AE21:AG21 C22:D22 F22:X22 AA22:AC22 AE22 AG22 C23:M23 O23 Q23 S23:Y23 AA23:AF23 C24:L24 N24 Q24:AC24 AE24:AF24 C25:J25 L25:Q25 S25:T25 V25:AC25 AE25 AG25 C26:Q26 T26:X26 AA26:AB26 AD26:AG26 C27 E27 G27 I27 K27 M27 P27 R27:S27 U27:W27 Y27:Z27 AC27:AE27 AG27 C28:I28 L28 N28 P28:Y28 AA28:AF28 C29:AE29 AG29 F30:M30 O30 Q30:T30 V30:W30 Z30:AG30 F31 H31:J31 L31:V31 X31:AF31 C32:I32 K32:M32 O32:P32 S32:V32 Y32 AF32:AG32 C33:L33 N33:P33 S33:AG33 F8:F9 F18:F19 G10:G11 L11:L12 T8:T9 C8:D9 C30:D31 I8:K9 M8:R9 Y6:AA7 AD5:AG7 AD9:AG10 C16:H17" showDropDown="1">
      <formula1>'Setting key Duty'!$B$7:$B$56</formula1>
    </dataValidation>
    <dataValidation type="list" allowBlank="1" sqref="C34:AG40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46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2">
        <v>65</v>
      </c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/>
      <c r="D2" s="131"/>
      <c r="E2" s="131"/>
      <c r="F2" s="131" t="s">
        <v>1464</v>
      </c>
      <c r="G2" s="131" t="s">
        <v>1464</v>
      </c>
      <c r="H2" s="131"/>
      <c r="I2" s="131" t="s">
        <v>266</v>
      </c>
      <c r="J2" s="131" t="s">
        <v>266</v>
      </c>
      <c r="K2" s="131" t="s">
        <v>1465</v>
      </c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 t="s">
        <v>1466</v>
      </c>
      <c r="Z2" s="131" t="s">
        <v>1466</v>
      </c>
      <c r="AA2" s="132" t="s">
        <v>940</v>
      </c>
      <c r="AB2" s="131" t="s">
        <v>1466</v>
      </c>
      <c r="AC2" s="131" t="s">
        <v>1466</v>
      </c>
      <c r="AD2" s="131"/>
      <c r="AE2" s="131"/>
      <c r="AF2" s="131" t="s">
        <v>1467</v>
      </c>
      <c r="AG2" s="131" t="s">
        <v>1468</v>
      </c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235">
        <v>45627</v>
      </c>
      <c r="D3" s="140">
        <f>C3+1</f>
        <v>45628</v>
      </c>
      <c r="E3" s="140">
        <f>D3+1</f>
        <v>45629</v>
      </c>
      <c r="F3" s="140">
        <f>E3+1</f>
        <v>45630</v>
      </c>
      <c r="G3" s="140">
        <f>F3+1</f>
        <v>45631</v>
      </c>
      <c r="H3" s="140">
        <f>G3+1</f>
        <v>45632</v>
      </c>
      <c r="I3" s="140">
        <f>H3+1</f>
        <v>45633</v>
      </c>
      <c r="J3" s="140">
        <f>I3+1</f>
        <v>45634</v>
      </c>
      <c r="K3" s="140">
        <f>J3+1</f>
        <v>45635</v>
      </c>
      <c r="L3" s="140">
        <f>K3+1</f>
        <v>45636</v>
      </c>
      <c r="M3" s="140">
        <f>L3+1</f>
        <v>45637</v>
      </c>
      <c r="N3" s="140">
        <f>M3+1</f>
        <v>45638</v>
      </c>
      <c r="O3" s="140">
        <f>N3+1</f>
        <v>45639</v>
      </c>
      <c r="P3" s="140">
        <f>O3+1</f>
        <v>45640</v>
      </c>
      <c r="Q3" s="140">
        <f>P3+1</f>
        <v>45641</v>
      </c>
      <c r="R3" s="140">
        <f>Q3+1</f>
        <v>45642</v>
      </c>
      <c r="S3" s="140">
        <f>R3+1</f>
        <v>45643</v>
      </c>
      <c r="T3" s="140">
        <f>S3+1</f>
        <v>45644</v>
      </c>
      <c r="U3" s="140">
        <f>T3+1</f>
        <v>45645</v>
      </c>
      <c r="V3" s="140">
        <f>U3+1</f>
        <v>45646</v>
      </c>
      <c r="W3" s="140">
        <f>V3+1</f>
        <v>45647</v>
      </c>
      <c r="X3" s="140">
        <f>W3+1</f>
        <v>45648</v>
      </c>
      <c r="Y3" s="140">
        <f>X3+1</f>
        <v>45649</v>
      </c>
      <c r="Z3" s="140">
        <f>Y3+1</f>
        <v>45650</v>
      </c>
      <c r="AA3" s="140">
        <f>Z3+1</f>
        <v>45651</v>
      </c>
      <c r="AB3" s="140">
        <f>AA3+1</f>
        <v>45652</v>
      </c>
      <c r="AC3" s="140">
        <f>AB3+1</f>
        <v>45653</v>
      </c>
      <c r="AD3" s="140">
        <f>AC3+1</f>
        <v>45654</v>
      </c>
      <c r="AE3" s="140">
        <f>AD3+1</f>
        <v>45655</v>
      </c>
      <c r="AF3" s="140">
        <f>AE3+1</f>
        <v>45656</v>
      </c>
      <c r="AG3" s="140">
        <f>AF3+1</f>
        <v>45657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Sun</v>
      </c>
      <c r="D4" s="147" t="str">
        <f>TEXT(D3,"ddd")</f>
        <v>Mon</v>
      </c>
      <c r="E4" s="147" t="str">
        <f>TEXT(E3,"ddd")</f>
        <v>Tue</v>
      </c>
      <c r="F4" s="147" t="str">
        <f>TEXT(F3,"ddd")</f>
        <v>Wed</v>
      </c>
      <c r="G4" s="147" t="str">
        <f>TEXT(G3,"ddd")</f>
        <v>Thu</v>
      </c>
      <c r="H4" s="147" t="str">
        <f>TEXT(H3,"ddd")</f>
        <v>Fri</v>
      </c>
      <c r="I4" s="147" t="str">
        <f>TEXT(I3,"ddd")</f>
        <v>Sat</v>
      </c>
      <c r="J4" s="147" t="str">
        <f>TEXT(J3,"ddd")</f>
        <v>Sun</v>
      </c>
      <c r="K4" s="147" t="str">
        <f>TEXT(K3,"ddd")</f>
        <v>Mon</v>
      </c>
      <c r="L4" s="147" t="str">
        <f>TEXT(L3,"ddd")</f>
        <v>Tue</v>
      </c>
      <c r="M4" s="147" t="str">
        <f>TEXT(M3,"ddd")</f>
        <v>Wed</v>
      </c>
      <c r="N4" s="147" t="str">
        <f>TEXT(N3,"ddd")</f>
        <v>Thu</v>
      </c>
      <c r="O4" s="147" t="str">
        <f>TEXT(O3,"ddd")</f>
        <v>Fri</v>
      </c>
      <c r="P4" s="147" t="str">
        <f>TEXT(P3,"ddd")</f>
        <v>Sat</v>
      </c>
      <c r="Q4" s="147" t="str">
        <f>TEXT(Q3,"ddd")</f>
        <v>Sun</v>
      </c>
      <c r="R4" s="147" t="str">
        <f>TEXT(R3,"ddd")</f>
        <v>Mon</v>
      </c>
      <c r="S4" s="147" t="str">
        <f>TEXT(S3,"ddd")</f>
        <v>Tue</v>
      </c>
      <c r="T4" s="147" t="str">
        <f>TEXT(T3,"ddd")</f>
        <v>Wed</v>
      </c>
      <c r="U4" s="147" t="str">
        <f>TEXT(U3,"ddd")</f>
        <v>Thu</v>
      </c>
      <c r="V4" s="147" t="str">
        <f>TEXT(V3,"ddd")</f>
        <v>Fri</v>
      </c>
      <c r="W4" s="147" t="str">
        <f>TEXT(W3,"ddd")</f>
        <v>Sat</v>
      </c>
      <c r="X4" s="147" t="str">
        <f>TEXT(X3,"ddd")</f>
        <v>Sun</v>
      </c>
      <c r="Y4" s="147" t="str">
        <f>TEXT(Y3,"ddd")</f>
        <v>Mon</v>
      </c>
      <c r="Z4" s="147" t="str">
        <f>TEXT(Z3,"ddd")</f>
        <v>Tue</v>
      </c>
      <c r="AA4" s="147" t="str">
        <f>TEXT(AA3,"ddd")</f>
        <v>Wed</v>
      </c>
      <c r="AB4" s="147" t="str">
        <f>TEXT(AB3,"ddd")</f>
        <v>Thu</v>
      </c>
      <c r="AC4" s="147" t="str">
        <f>TEXT(AC3,"ddd")</f>
        <v>Fri</v>
      </c>
      <c r="AD4" s="147" t="str">
        <f>TEXT(AD3,"ddd")</f>
        <v>Sat</v>
      </c>
      <c r="AE4" s="147" t="str">
        <f>TEXT(AE3,"ddd")</f>
        <v>Sun</v>
      </c>
      <c r="AF4" s="147" t="str">
        <f>TEXT(AF3,"ddd")</f>
        <v>Mon</v>
      </c>
      <c r="AG4" s="147" t="str">
        <f>TEXT(AG3,"ddd")</f>
        <v>Tue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 t="s">
        <v>1027</v>
      </c>
      <c r="B5" s="16" t="s">
        <v>1190</v>
      </c>
      <c r="C5" s="155"/>
      <c r="D5" s="155" t="s">
        <v>1090</v>
      </c>
      <c r="E5" s="155" t="s">
        <v>48</v>
      </c>
      <c r="F5" s="155" t="s">
        <v>910</v>
      </c>
      <c r="G5" s="155" t="s">
        <v>1079</v>
      </c>
      <c r="H5" s="155" t="s">
        <v>251</v>
      </c>
      <c r="I5" s="155" t="s">
        <v>266</v>
      </c>
      <c r="J5" s="155" t="s">
        <v>1469</v>
      </c>
      <c r="K5" s="155" t="s">
        <v>910</v>
      </c>
      <c r="L5" s="155" t="s">
        <v>375</v>
      </c>
      <c r="M5" s="155" t="s">
        <v>59</v>
      </c>
      <c r="N5" s="155"/>
      <c r="O5" s="155" t="s">
        <v>47</v>
      </c>
      <c r="P5" s="155"/>
      <c r="Q5" s="155"/>
      <c r="R5" s="155" t="s">
        <v>910</v>
      </c>
      <c r="S5" s="155" t="s">
        <v>375</v>
      </c>
      <c r="T5" s="155" t="s">
        <v>375</v>
      </c>
      <c r="U5" s="155" t="s">
        <v>375</v>
      </c>
      <c r="V5" s="155" t="s">
        <v>1095</v>
      </c>
      <c r="W5" s="155" t="s">
        <v>1095</v>
      </c>
      <c r="X5" s="155" t="s">
        <v>1095</v>
      </c>
      <c r="Y5" s="155" t="s">
        <v>1095</v>
      </c>
      <c r="Z5" s="155" t="s">
        <v>48</v>
      </c>
      <c r="AA5" s="578"/>
      <c r="AB5" s="155" t="s">
        <v>48</v>
      </c>
      <c r="AC5" s="155"/>
      <c r="AD5" s="155" t="s">
        <v>1095</v>
      </c>
      <c r="AE5" s="155" t="s">
        <v>1095</v>
      </c>
      <c r="AF5" s="155" t="s">
        <v>1095</v>
      </c>
      <c r="AG5" s="155" t="s">
        <v>1095</v>
      </c>
      <c r="AH5" s="157">
        <f>COUNTIF($C5:$AE5,AH$4)</f>
        <v>3</v>
      </c>
      <c r="AI5" s="158">
        <f>COUNTIF($C5:$AE5,AI$4)</f>
        <v>0</v>
      </c>
      <c r="AJ5" s="157">
        <f>COUNTIF($C5:$AE5,AJ$4)</f>
        <v>0</v>
      </c>
      <c r="AK5" s="159">
        <f>COUNTIF($C5:$AE5,AK$4)</f>
        <v>0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3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1</v>
      </c>
      <c r="BP5" s="160"/>
    </row>
    <row r="6" ht="36" customHeight="1" spans="1:68">
      <c r="A6" s="19"/>
      <c r="B6" s="225" t="s">
        <v>1358</v>
      </c>
      <c r="D6" s="155" t="s">
        <v>1095</v>
      </c>
      <c r="E6" s="155" t="s">
        <v>375</v>
      </c>
      <c r="F6" s="155" t="s">
        <v>375</v>
      </c>
      <c r="G6" s="155" t="s">
        <v>375</v>
      </c>
      <c r="H6" s="155" t="s">
        <v>375</v>
      </c>
      <c r="I6" s="155" t="s">
        <v>375</v>
      </c>
      <c r="J6" s="155" t="s">
        <v>375</v>
      </c>
      <c r="K6" s="155" t="s">
        <v>375</v>
      </c>
      <c r="L6" s="155" t="s">
        <v>375</v>
      </c>
      <c r="M6" s="155" t="s">
        <v>375</v>
      </c>
      <c r="N6" s="155" t="s">
        <v>44</v>
      </c>
      <c r="O6" s="155"/>
      <c r="P6" s="155" t="s">
        <v>45</v>
      </c>
      <c r="Q6" s="20"/>
      <c r="R6" s="155" t="s">
        <v>44</v>
      </c>
      <c r="T6" s="155" t="s">
        <v>44</v>
      </c>
      <c r="U6" s="155" t="s">
        <v>47</v>
      </c>
      <c r="W6" s="155" t="s">
        <v>45</v>
      </c>
      <c r="Y6" s="155" t="s">
        <v>47</v>
      </c>
      <c r="Z6" s="154" t="s">
        <v>47</v>
      </c>
      <c r="AA6" s="578"/>
      <c r="AC6" s="155"/>
      <c r="AD6" s="155" t="s">
        <v>1095</v>
      </c>
      <c r="AE6" s="155" t="s">
        <v>1095</v>
      </c>
      <c r="AF6" s="155" t="s">
        <v>1095</v>
      </c>
      <c r="AG6" s="155" t="s">
        <v>1095</v>
      </c>
      <c r="AH6" s="157">
        <f>COUNTIF($D6:$AE6,AH$4)</f>
        <v>0</v>
      </c>
      <c r="AI6" s="158">
        <f>COUNTIF($D6:$AE6,AI$4)</f>
        <v>3</v>
      </c>
      <c r="AJ6" s="157">
        <f>COUNTIF($D6:$AE6,AJ$4)</f>
        <v>2</v>
      </c>
      <c r="AK6" s="159">
        <f>COUNTIF($D6:$AE6,AK$4)</f>
        <v>0</v>
      </c>
      <c r="AL6" s="159">
        <f>COUNTIF($D6:$AE6,AL$4)</f>
        <v>0</v>
      </c>
      <c r="AM6" s="159">
        <f>COUNTIF($D6:$AE6,AM$4)</f>
        <v>0</v>
      </c>
      <c r="AN6" s="159">
        <f>COUNTIF($D6:$AE6,AN$4)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5</v>
      </c>
      <c r="AV6" s="104" t="e">
        <f>AT6+AX6</f>
        <v>#VALUE!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COUNTIF(D6:AE6,"*BRT*")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COUNTIF(AF6:AH6,"*$N*")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COUNTIF(D6:AH6,"*$FC*")</f>
        <v>0</v>
      </c>
      <c r="BL6" s="159">
        <f>BK6*('Setting key Duty'!$J$11+'Setting key Duty'!$I$8)</f>
        <v>0</v>
      </c>
      <c r="BM6" s="159">
        <f>COUNTIF($D6:$AE6,BM$4)</f>
        <v>0</v>
      </c>
      <c r="BN6" s="159">
        <f>COUNTIF($D6:$AE6,BN$4)</f>
        <v>0</v>
      </c>
      <c r="BO6" s="159">
        <f>COUNTIF($D6:$AE6,BO$4)</f>
        <v>3</v>
      </c>
      <c r="BP6" s="160"/>
    </row>
    <row r="7" ht="19.5" customHeight="1" spans="1:68">
      <c r="A7" s="19"/>
      <c r="B7" s="236" t="s">
        <v>1105</v>
      </c>
      <c r="C7" s="155" t="s">
        <v>48</v>
      </c>
      <c r="D7" s="20"/>
      <c r="E7" s="155" t="s">
        <v>50</v>
      </c>
      <c r="F7" s="155" t="s">
        <v>56</v>
      </c>
      <c r="G7" s="155" t="s">
        <v>375</v>
      </c>
      <c r="H7" s="186" t="s">
        <v>45</v>
      </c>
      <c r="J7" s="155"/>
      <c r="K7" s="155"/>
      <c r="L7" s="155" t="s">
        <v>45</v>
      </c>
      <c r="M7" s="20"/>
      <c r="N7" s="155"/>
      <c r="O7" s="155"/>
      <c r="P7" s="155"/>
      <c r="Q7" s="155" t="s">
        <v>48</v>
      </c>
      <c r="R7" s="155"/>
      <c r="S7" s="155" t="s">
        <v>44</v>
      </c>
      <c r="T7" s="155"/>
      <c r="U7" s="155"/>
      <c r="V7" s="155"/>
      <c r="W7" s="155" t="s">
        <v>1095</v>
      </c>
      <c r="X7" s="155" t="s">
        <v>1095</v>
      </c>
      <c r="Y7" s="155" t="s">
        <v>1095</v>
      </c>
      <c r="Z7" s="155" t="s">
        <v>1095</v>
      </c>
      <c r="AA7" s="578" t="s">
        <v>1095</v>
      </c>
      <c r="AB7" s="155" t="s">
        <v>1095</v>
      </c>
      <c r="AC7" s="155" t="s">
        <v>1095</v>
      </c>
      <c r="AD7" s="155" t="s">
        <v>1095</v>
      </c>
      <c r="AE7" s="155" t="s">
        <v>1095</v>
      </c>
      <c r="AF7" s="155" t="s">
        <v>1095</v>
      </c>
      <c r="AG7" s="155" t="s">
        <v>1095</v>
      </c>
      <c r="AH7" s="157">
        <f>COUNTIF($C7:$D7,AH$4)</f>
        <v>1</v>
      </c>
      <c r="AI7" s="158">
        <f>COUNTIF($C7:$D7,AI$4)</f>
        <v>0</v>
      </c>
      <c r="AJ7" s="157">
        <f>COUNTIF($C7:$D7,AJ$4)</f>
        <v>0</v>
      </c>
      <c r="AK7" s="159">
        <f>COUNTIF($C7:$D7,AK$4)</f>
        <v>0</v>
      </c>
      <c r="AL7" s="159">
        <f>COUNTIF($C7:$D7,AL$4)</f>
        <v>0</v>
      </c>
      <c r="AM7" s="159">
        <f>COUNTIF($C7:$D7,AM$4)</f>
        <v>0</v>
      </c>
      <c r="AN7" s="159">
        <f>COUNTIF($C7:$D7,AN$4)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1</v>
      </c>
      <c r="AV7" s="104">
        <f>BF7+BG7+BI7+BD7+BB7+AZ7+BK7</f>
        <v>0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COUNTIF(C7:D7,"*BRT*")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COUNTIF(A7:AH7,"*$N*")</f>
        <v>0</v>
      </c>
      <c r="BG7" s="159">
        <f>COUNTIF(AG7:AH7,"*$PM*")</f>
        <v>0</v>
      </c>
      <c r="BH7" s="159">
        <f>BG7*('Setting key Duty'!$I$9)</f>
        <v>0</v>
      </c>
      <c r="BI7" s="159">
        <f>COUNTIF(A7:AH7,"*$AM*")</f>
        <v>0</v>
      </c>
      <c r="BJ7" s="159">
        <f>BI7*('Setting key Duty'!$I$12+'Setting key Duty'!$I$8)</f>
        <v>0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COUNTIF($C7:$D7,BM$4)</f>
        <v>0</v>
      </c>
      <c r="BN7" s="159">
        <f>COUNTIF($C7:$D7,BN$4)</f>
        <v>0</v>
      </c>
      <c r="BO7" s="159">
        <f>COUNTIF($C7:$D7,BO$4)</f>
        <v>0</v>
      </c>
      <c r="BP7" s="160"/>
    </row>
    <row r="8" ht="19.5" customHeight="1" spans="1:68">
      <c r="A8" s="19"/>
      <c r="B8" s="236" t="s">
        <v>1399</v>
      </c>
      <c r="C8" s="155" t="s">
        <v>44</v>
      </c>
      <c r="D8" s="20"/>
      <c r="E8" s="20"/>
      <c r="F8" s="185" t="s">
        <v>48</v>
      </c>
      <c r="J8" s="155" t="s">
        <v>48</v>
      </c>
      <c r="K8" s="155"/>
      <c r="M8" s="20"/>
      <c r="N8" s="155" t="s">
        <v>48</v>
      </c>
      <c r="O8" s="155"/>
      <c r="P8" s="155"/>
      <c r="Q8" s="155"/>
      <c r="R8" s="155" t="s">
        <v>47</v>
      </c>
      <c r="S8" s="20"/>
      <c r="T8" s="155"/>
      <c r="U8" s="155" t="s">
        <v>45</v>
      </c>
      <c r="V8" s="155" t="s">
        <v>1470</v>
      </c>
      <c r="W8" s="155"/>
      <c r="X8" s="155"/>
      <c r="Y8" s="155" t="s">
        <v>47</v>
      </c>
      <c r="Z8" s="155"/>
      <c r="AA8" s="578"/>
      <c r="AC8" s="155"/>
      <c r="AD8" s="155"/>
      <c r="AE8" s="155"/>
      <c r="AF8" s="155" t="s">
        <v>48</v>
      </c>
      <c r="AG8" s="155"/>
      <c r="AH8" s="157"/>
      <c r="AI8" s="158"/>
      <c r="AJ8" s="157"/>
      <c r="AK8" s="159"/>
      <c r="AL8" s="159"/>
      <c r="AM8" s="159"/>
      <c r="AN8" s="159"/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/>
      <c r="AU8" s="104"/>
      <c r="AV8" s="104"/>
      <c r="AW8" s="104"/>
      <c r="AX8" s="159"/>
      <c r="AY8" s="159"/>
      <c r="AZ8" s="159"/>
      <c r="BA8" s="159"/>
      <c r="BB8" s="159"/>
      <c r="BC8" s="159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  <c r="BP8" s="160"/>
    </row>
    <row r="9" ht="19.5" customHeight="1" spans="1:68">
      <c r="A9" s="19"/>
      <c r="B9" s="237" t="s">
        <v>1207</v>
      </c>
      <c r="C9" s="155" t="s">
        <v>45</v>
      </c>
      <c r="D9" s="155"/>
      <c r="E9" s="20"/>
      <c r="F9" s="155" t="s">
        <v>62</v>
      </c>
      <c r="G9" s="20"/>
      <c r="H9" s="155" t="s">
        <v>44</v>
      </c>
      <c r="I9" s="155"/>
      <c r="J9" s="155" t="s">
        <v>44</v>
      </c>
      <c r="K9" s="155" t="s">
        <v>47</v>
      </c>
      <c r="L9" s="155" t="s">
        <v>44</v>
      </c>
      <c r="M9" s="20"/>
      <c r="N9" s="155" t="s">
        <v>1400</v>
      </c>
      <c r="O9" s="155" t="s">
        <v>1095</v>
      </c>
      <c r="P9" s="155" t="s">
        <v>1095</v>
      </c>
      <c r="Q9" s="155" t="s">
        <v>1095</v>
      </c>
      <c r="R9" s="155" t="s">
        <v>1095</v>
      </c>
      <c r="S9" s="155" t="s">
        <v>47</v>
      </c>
      <c r="T9" s="155"/>
      <c r="U9" s="20"/>
      <c r="V9" s="155" t="s">
        <v>47</v>
      </c>
      <c r="W9" s="155"/>
      <c r="X9" s="155"/>
      <c r="Y9" s="155"/>
      <c r="Z9" s="155"/>
      <c r="AA9" s="578" t="s">
        <v>44</v>
      </c>
      <c r="AB9" s="154"/>
      <c r="AD9" s="155" t="s">
        <v>48</v>
      </c>
      <c r="AE9" s="155"/>
      <c r="AG9" s="155" t="s">
        <v>48</v>
      </c>
      <c r="AH9" s="157"/>
      <c r="AI9" s="158"/>
      <c r="AJ9" s="157"/>
      <c r="AK9" s="159"/>
      <c r="AL9" s="159"/>
      <c r="AM9" s="159"/>
      <c r="AN9" s="159"/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0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COUNTIF(D9:Z9,"*BRT*")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COUNTIF(AH9,"*$N*")</f>
        <v>0</v>
      </c>
      <c r="BG9" s="159">
        <f>COUNTIF(AH9,"*$PM*")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COUNTIF(D9:AH9,"*$FC*")</f>
        <v>0</v>
      </c>
      <c r="BL9" s="159">
        <f>BK9*('Setting key Duty'!$J$11+'Setting key Duty'!$I$8)</f>
        <v>0</v>
      </c>
      <c r="BM9" s="159">
        <f>COUNTIF($D9:$Z9,BM$4)</f>
        <v>0</v>
      </c>
      <c r="BN9" s="159">
        <f>COUNTIF($D9:$Z9,BN$4)</f>
        <v>0</v>
      </c>
      <c r="BO9" s="159">
        <f>COUNTIF($D9:$Z9,BO$4)</f>
        <v>3</v>
      </c>
      <c r="BP9" s="160"/>
    </row>
    <row r="10" ht="36.75" spans="1:68">
      <c r="A10" s="19"/>
      <c r="B10" s="225" t="s">
        <v>668</v>
      </c>
      <c r="C10" s="155"/>
      <c r="D10" s="155" t="s">
        <v>48</v>
      </c>
      <c r="E10" s="155"/>
      <c r="F10" s="155" t="s">
        <v>50</v>
      </c>
      <c r="G10" s="155" t="s">
        <v>1079</v>
      </c>
      <c r="H10" s="155" t="s">
        <v>251</v>
      </c>
      <c r="I10" s="155" t="s">
        <v>266</v>
      </c>
      <c r="J10" s="155" t="s">
        <v>1469</v>
      </c>
      <c r="K10" s="155" t="s">
        <v>47</v>
      </c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  <c r="AA10" s="578"/>
      <c r="AB10" s="155"/>
      <c r="AC10" s="155"/>
      <c r="AD10" s="155"/>
      <c r="AE10" s="155"/>
      <c r="AF10" s="155"/>
      <c r="AG10" s="155"/>
      <c r="AH10" s="157">
        <f>COUNTIF($C10:$AE10,AH$4)</f>
        <v>1</v>
      </c>
      <c r="AI10" s="158">
        <f>COUNTIF($C10:$AE10,AI$4)</f>
        <v>0</v>
      </c>
      <c r="AJ10" s="157">
        <f>COUNTIF($C10:$AE10,AJ$4)</f>
        <v>0</v>
      </c>
      <c r="AK10" s="159">
        <f>COUNTIF($C10:$AE10,AK$4)</f>
        <v>1</v>
      </c>
      <c r="AL10" s="159">
        <f>COUNTIF($C10:$AE10,AL$4)</f>
        <v>0</v>
      </c>
      <c r="AM10" s="159">
        <f>COUNTIF($C10:$AE10,AM$4)</f>
        <v>0</v>
      </c>
      <c r="AN10" s="159">
        <f>COUNTIF($C10:$AE10,AN$4)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2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1</v>
      </c>
      <c r="BP10" s="160"/>
    </row>
    <row r="11" ht="19.5" customHeight="1" spans="1:68">
      <c r="A11" s="19"/>
      <c r="B11" s="236" t="s">
        <v>805</v>
      </c>
      <c r="C11" s="155"/>
      <c r="D11" s="155" t="s">
        <v>1090</v>
      </c>
      <c r="E11" s="185" t="s">
        <v>45</v>
      </c>
      <c r="F11" s="20"/>
      <c r="G11" s="155" t="s">
        <v>44</v>
      </c>
      <c r="H11" s="155" t="s">
        <v>910</v>
      </c>
      <c r="K11" s="155" t="s">
        <v>45</v>
      </c>
      <c r="L11" s="155"/>
      <c r="M11" s="155" t="s">
        <v>45</v>
      </c>
      <c r="N11" s="155"/>
      <c r="O11" s="186" t="s">
        <v>1095</v>
      </c>
      <c r="P11" s="186" t="s">
        <v>1095</v>
      </c>
      <c r="Q11" s="186" t="s">
        <v>1095</v>
      </c>
      <c r="R11" s="186" t="s">
        <v>47</v>
      </c>
      <c r="S11" s="155"/>
      <c r="V11" s="20"/>
      <c r="W11" s="155"/>
      <c r="X11" s="155" t="s">
        <v>45</v>
      </c>
      <c r="Y11" s="155"/>
      <c r="Z11" s="155" t="s">
        <v>45</v>
      </c>
      <c r="AA11" s="578"/>
      <c r="AB11" s="155"/>
      <c r="AC11" s="155"/>
      <c r="AD11" s="155"/>
      <c r="AE11" s="155" t="s">
        <v>45</v>
      </c>
      <c r="AF11" s="154"/>
      <c r="AG11" s="155" t="s">
        <v>44</v>
      </c>
      <c r="AH11" s="157"/>
      <c r="AI11" s="158"/>
      <c r="AJ11" s="157"/>
      <c r="AK11" s="159"/>
      <c r="AL11" s="159"/>
      <c r="AM11" s="159"/>
      <c r="AN11" s="159"/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0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 t="e">
        <f>COUNTIF(#REF!,"*BRT*")</f>
        <v>#REF!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COUNTIF(AH11,"*$N*")</f>
        <v>0</v>
      </c>
      <c r="BG11" s="159">
        <f>COUNTIF(AH11,"*$PM*")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COUNTIF(E11:AH11,"*$FC*")</f>
        <v>0</v>
      </c>
      <c r="BL11" s="159">
        <f>BK11*('Setting key Duty'!$J$11+'Setting key Duty'!$I$8)</f>
        <v>0</v>
      </c>
      <c r="BM11" s="159" t="e">
        <f>COUNTIF(#REF!,BM$4)</f>
        <v>#REF!</v>
      </c>
      <c r="BN11" s="159" t="e">
        <f>COUNTIF(#REF!,BN$4)</f>
        <v>#REF!</v>
      </c>
      <c r="BO11" s="159" t="e">
        <f>COUNTIF(#REF!,BO$4)</f>
        <v>#REF!</v>
      </c>
      <c r="BP11" s="160"/>
    </row>
    <row r="12" ht="19.5" customHeight="1" spans="1:68">
      <c r="A12" s="19"/>
      <c r="B12" s="16" t="s">
        <v>1431</v>
      </c>
      <c r="C12" s="154"/>
      <c r="D12" s="155" t="s">
        <v>44</v>
      </c>
      <c r="E12" s="155"/>
      <c r="F12" s="155" t="s">
        <v>1471</v>
      </c>
      <c r="G12" s="155" t="s">
        <v>62</v>
      </c>
      <c r="H12" s="155"/>
      <c r="J12" s="155" t="s">
        <v>1472</v>
      </c>
      <c r="K12" s="20"/>
      <c r="L12" s="20"/>
      <c r="M12" s="155" t="s">
        <v>44</v>
      </c>
      <c r="O12" s="186" t="s">
        <v>1095</v>
      </c>
      <c r="P12" s="186" t="s">
        <v>1095</v>
      </c>
      <c r="Q12" s="186" t="s">
        <v>1095</v>
      </c>
      <c r="R12" s="186" t="s">
        <v>1095</v>
      </c>
      <c r="S12" s="155" t="s">
        <v>62</v>
      </c>
      <c r="T12" s="155"/>
      <c r="U12" s="20"/>
      <c r="V12" s="155" t="s">
        <v>42</v>
      </c>
      <c r="X12" s="155" t="s">
        <v>44</v>
      </c>
      <c r="Y12" s="155"/>
      <c r="AA12" s="578"/>
      <c r="AB12" s="155"/>
      <c r="AC12" s="155" t="s">
        <v>48</v>
      </c>
      <c r="AD12" s="155"/>
      <c r="AE12" s="155"/>
      <c r="AF12" s="154" t="s">
        <v>47</v>
      </c>
      <c r="AG12" s="154" t="s">
        <v>47</v>
      </c>
      <c r="AH12" s="157"/>
      <c r="AI12" s="158"/>
      <c r="AJ12" s="157"/>
      <c r="AK12" s="159"/>
      <c r="AL12" s="159"/>
      <c r="AM12" s="159"/>
      <c r="AN12" s="159"/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0</v>
      </c>
      <c r="AV12" s="104">
        <f>BF12+BG12+BI12+BD12+BB12+AZ12+BK12</f>
        <v>1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COUNTIF(D12:AC12,"*BRT*")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COUNTIF(AF12:AH12,"*$N*")</f>
        <v>0</v>
      </c>
      <c r="BG12" s="159">
        <f>COUNTIF(AF12:AH12,"*$PM*")</f>
        <v>0</v>
      </c>
      <c r="BH12" s="159">
        <f>BG12*('Setting key Duty'!$I$9)</f>
        <v>0</v>
      </c>
      <c r="BI12" s="159">
        <f>COUNTIF(A12:AH12,"*$AM*")</f>
        <v>1</v>
      </c>
      <c r="BJ12" s="159">
        <f>BI12*('Setting key Duty'!$I$12+'Setting key Duty'!$I$8)</f>
        <v>0.4375</v>
      </c>
      <c r="BK12" s="159">
        <f>COUNTIF(D12:AH12,"*$FC*")</f>
        <v>0</v>
      </c>
      <c r="BL12" s="159">
        <f>BK12*('Setting key Duty'!$J$11+'Setting key Duty'!$I$8)</f>
        <v>0</v>
      </c>
      <c r="BM12" s="159">
        <f>COUNTIF($D12:$AE12,BM$4)</f>
        <v>0</v>
      </c>
      <c r="BN12" s="159">
        <f>COUNTIF($D12:$AE12,BN$4)</f>
        <v>0</v>
      </c>
      <c r="BO12" s="159">
        <f>COUNTIF($D12:$AE12,BO$4)</f>
        <v>0</v>
      </c>
      <c r="BP12" s="160"/>
    </row>
    <row r="13" ht="19.5" customHeight="1" spans="1:68">
      <c r="A13" s="19"/>
      <c r="B13" s="239" t="s">
        <v>1373</v>
      </c>
      <c r="C13" s="155"/>
      <c r="D13" s="155" t="s">
        <v>375</v>
      </c>
      <c r="E13" s="155" t="s">
        <v>375</v>
      </c>
      <c r="F13" s="155" t="s">
        <v>375</v>
      </c>
      <c r="G13" s="155" t="s">
        <v>375</v>
      </c>
      <c r="H13" s="155" t="s">
        <v>1473</v>
      </c>
      <c r="I13" s="155" t="s">
        <v>1473</v>
      </c>
      <c r="J13" s="155" t="s">
        <v>1473</v>
      </c>
      <c r="K13" s="155" t="s">
        <v>1473</v>
      </c>
      <c r="L13" s="155" t="s">
        <v>1473</v>
      </c>
      <c r="M13" s="155" t="s">
        <v>1473</v>
      </c>
      <c r="N13" s="155" t="s">
        <v>47</v>
      </c>
      <c r="O13" s="155" t="s">
        <v>47</v>
      </c>
      <c r="P13" s="155" t="s">
        <v>47</v>
      </c>
      <c r="Q13" s="155" t="s">
        <v>47</v>
      </c>
      <c r="R13" s="155" t="s">
        <v>47</v>
      </c>
      <c r="S13" s="155" t="s">
        <v>47</v>
      </c>
      <c r="T13" s="155" t="s">
        <v>47</v>
      </c>
      <c r="U13" s="155" t="s">
        <v>62</v>
      </c>
      <c r="V13" s="155" t="s">
        <v>47</v>
      </c>
      <c r="X13" s="155" t="s">
        <v>62</v>
      </c>
      <c r="Y13" s="155"/>
      <c r="Z13" s="155" t="s">
        <v>44</v>
      </c>
      <c r="AA13" s="578"/>
      <c r="AB13" s="154"/>
      <c r="AC13" s="155"/>
      <c r="AD13" s="155"/>
      <c r="AE13" s="155" t="s">
        <v>62</v>
      </c>
      <c r="AF13" s="154" t="s">
        <v>47</v>
      </c>
      <c r="AG13" s="155"/>
      <c r="AH13" s="157"/>
      <c r="AI13" s="158"/>
      <c r="AJ13" s="157"/>
      <c r="AK13" s="159"/>
      <c r="AL13" s="159"/>
      <c r="AM13" s="159"/>
      <c r="AN13" s="159"/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0</v>
      </c>
      <c r="AV13" s="104">
        <f>BF13+BG13+BI13+BD13+BB13+AZ13+BK13</f>
        <v>0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COUNTIF(D13:X13,"*BRT*")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COUNTIF(AH13,"*$N*")</f>
        <v>0</v>
      </c>
      <c r="BG13" s="159">
        <f>COUNTIF(AH13,"*$PM*")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COUNTIF(D13:AH13,"*$FC*")</f>
        <v>0</v>
      </c>
      <c r="BL13" s="159">
        <f>BK13*('Setting key Duty'!$J$11+'Setting key Duty'!$I$8)</f>
        <v>0</v>
      </c>
      <c r="BM13" s="159">
        <f>COUNTIF($D13:$X13,BM$4)</f>
        <v>0</v>
      </c>
      <c r="BN13" s="159">
        <f>COUNTIF($D13:$X13,BN$4)</f>
        <v>0</v>
      </c>
      <c r="BO13" s="159">
        <f>COUNTIF($D13:$X13,BO$4)</f>
        <v>8</v>
      </c>
      <c r="BP13" s="160"/>
    </row>
    <row r="14" ht="24" customHeight="1" spans="1:68">
      <c r="A14" s="19"/>
      <c r="B14" s="217" t="s">
        <v>1106</v>
      </c>
      <c r="C14" s="155"/>
      <c r="E14" s="155" t="s">
        <v>44</v>
      </c>
      <c r="G14" s="155" t="s">
        <v>1079</v>
      </c>
      <c r="H14" s="155" t="s">
        <v>251</v>
      </c>
      <c r="I14" s="155" t="s">
        <v>266</v>
      </c>
      <c r="J14" s="155" t="s">
        <v>1469</v>
      </c>
      <c r="K14" s="155"/>
      <c r="L14" s="155"/>
      <c r="M14" s="155" t="s">
        <v>48</v>
      </c>
      <c r="O14" s="155"/>
      <c r="P14" s="155" t="s">
        <v>44</v>
      </c>
      <c r="R14" s="155" t="s">
        <v>48</v>
      </c>
      <c r="T14" s="155"/>
      <c r="V14" s="155" t="s">
        <v>45</v>
      </c>
      <c r="W14" s="155"/>
      <c r="X14" s="155"/>
      <c r="Y14" s="155" t="s">
        <v>45</v>
      </c>
      <c r="Z14" s="155"/>
      <c r="AA14" s="578"/>
      <c r="AB14" s="155"/>
      <c r="AC14" s="155"/>
      <c r="AD14" s="154"/>
      <c r="AE14" s="155"/>
      <c r="AG14" s="155"/>
      <c r="AH14" s="157">
        <f>COUNTIF($C14:$AA14,AH$4)</f>
        <v>2</v>
      </c>
      <c r="AI14" s="158">
        <f>COUNTIF($C14:$AA14,AI$4)</f>
        <v>2</v>
      </c>
      <c r="AJ14" s="157">
        <f>COUNTIF($C14:$AA14,AJ$4)</f>
        <v>2</v>
      </c>
      <c r="AK14" s="159">
        <f>COUNTIF($C14:$AA14,AK$4)</f>
        <v>0</v>
      </c>
      <c r="AL14" s="159">
        <f>COUNTIF($C14:$AA14,AL$4)</f>
        <v>0</v>
      </c>
      <c r="AM14" s="159">
        <f>COUNTIF($C14:$AA14,AM$4)</f>
        <v>0</v>
      </c>
      <c r="AN14" s="159">
        <f>COUNTIF($C14:$AA14,AN$4)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6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COUNTIF(C14:AA14,"*BRT*")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COUNTIF(A14:AH14,"*$N*")</f>
        <v>0</v>
      </c>
      <c r="BG14" s="159">
        <f>COUNTIF(AH14,"*$PM*")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COUNTIF($C14:$AA14,BM$4)</f>
        <v>0</v>
      </c>
      <c r="BN14" s="159">
        <f>COUNTIF($C14:$AA14,BN$4)</f>
        <v>0</v>
      </c>
      <c r="BO14" s="159">
        <f>COUNTIF($C14:$AA14,BO$4)</f>
        <v>0</v>
      </c>
      <c r="BP14" s="160"/>
    </row>
    <row r="15" ht="37.5" customHeight="1" spans="1:68">
      <c r="A15" s="19"/>
      <c r="B15" s="239" t="s">
        <v>1091</v>
      </c>
      <c r="C15" s="155" t="s">
        <v>50</v>
      </c>
      <c r="D15" s="155" t="s">
        <v>1474</v>
      </c>
      <c r="E15" s="155" t="s">
        <v>62</v>
      </c>
      <c r="F15" s="155" t="s">
        <v>1474</v>
      </c>
      <c r="G15" s="155" t="s">
        <v>1079</v>
      </c>
      <c r="H15" s="155" t="s">
        <v>251</v>
      </c>
      <c r="I15" s="155" t="s">
        <v>266</v>
      </c>
      <c r="J15" s="155" t="s">
        <v>45</v>
      </c>
      <c r="K15" s="155"/>
      <c r="L15" s="155" t="s">
        <v>412</v>
      </c>
      <c r="M15" s="155" t="s">
        <v>412</v>
      </c>
      <c r="N15" s="155" t="s">
        <v>412</v>
      </c>
      <c r="O15" s="155"/>
      <c r="P15" s="155"/>
      <c r="R15" s="155" t="s">
        <v>45</v>
      </c>
      <c r="T15" s="155"/>
      <c r="U15" s="155"/>
      <c r="V15" s="155" t="s">
        <v>1095</v>
      </c>
      <c r="W15" s="155" t="s">
        <v>1095</v>
      </c>
      <c r="X15" s="155" t="s">
        <v>1095</v>
      </c>
      <c r="Y15" s="155" t="s">
        <v>1095</v>
      </c>
      <c r="Z15" s="155" t="s">
        <v>1095</v>
      </c>
      <c r="AA15" s="578" t="s">
        <v>1095</v>
      </c>
      <c r="AB15" s="154"/>
      <c r="AC15" s="155"/>
      <c r="AD15" s="155"/>
      <c r="AE15" s="155" t="s">
        <v>1095</v>
      </c>
      <c r="AF15" s="155" t="s">
        <v>1095</v>
      </c>
      <c r="AG15" s="155" t="s">
        <v>1095</v>
      </c>
      <c r="AH15" s="157">
        <f>COUNTIF($D15:$AC15,AH$4)</f>
        <v>0</v>
      </c>
      <c r="AI15" s="158">
        <f>COUNTIF($D15:$AC15,AI$4)</f>
        <v>0</v>
      </c>
      <c r="AJ15" s="157">
        <f>COUNTIF($D15:$AC15,AJ$4)</f>
        <v>2</v>
      </c>
      <c r="AK15" s="159">
        <f>COUNTIF($D15:$AC15,AK$4)</f>
        <v>0</v>
      </c>
      <c r="AL15" s="159">
        <f>COUNTIF($D15:$AC15,AL$4)</f>
        <v>0</v>
      </c>
      <c r="AM15" s="159">
        <f>COUNTIF($D15:$AC15,AM$4)</f>
        <v>1</v>
      </c>
      <c r="AN15" s="159">
        <f>COUNTIF($D15:$AC15,AN$4)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3</v>
      </c>
      <c r="AV15" s="104">
        <f>BF15+BG15+BI15+BD15+BB15+AZ15+BK15</f>
        <v>3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COUNTIF(C15:AC15,"*BRT*")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3</v>
      </c>
      <c r="BL15" s="159">
        <f>BK15*('Setting key Duty'!$J$11+'Setting key Duty'!$I$8)</f>
        <v>0.375</v>
      </c>
      <c r="BM15" s="159">
        <f>COUNTIF($C15:$AC15,BM$4)</f>
        <v>0</v>
      </c>
      <c r="BN15" s="159">
        <f>COUNTIF($C15:$AC15,BN$4)</f>
        <v>0</v>
      </c>
      <c r="BO15" s="159">
        <f>COUNTIF($C15:$AC15,BO$4)</f>
        <v>0</v>
      </c>
      <c r="BP15" s="160"/>
    </row>
    <row r="16" ht="19.5" customHeight="1" spans="1:68">
      <c r="A16" s="19"/>
      <c r="B16" s="16" t="s">
        <v>1084</v>
      </c>
      <c r="C16" s="155"/>
      <c r="D16" s="155" t="s">
        <v>1474</v>
      </c>
      <c r="E16" s="155"/>
      <c r="F16" s="155" t="s">
        <v>1475</v>
      </c>
      <c r="G16" s="155" t="s">
        <v>1474</v>
      </c>
      <c r="H16" s="155" t="s">
        <v>1474</v>
      </c>
      <c r="I16" s="155"/>
      <c r="J16" s="155"/>
      <c r="K16" s="155" t="s">
        <v>47</v>
      </c>
      <c r="L16" s="155"/>
      <c r="M16" s="155" t="s">
        <v>47</v>
      </c>
      <c r="N16" s="155"/>
      <c r="O16" s="155" t="s">
        <v>48</v>
      </c>
      <c r="P16" s="155"/>
      <c r="Q16" s="155"/>
      <c r="R16" s="155" t="s">
        <v>47</v>
      </c>
      <c r="S16" s="155" t="s">
        <v>47</v>
      </c>
      <c r="T16" s="155" t="s">
        <v>47</v>
      </c>
      <c r="U16" s="155" t="s">
        <v>47</v>
      </c>
      <c r="V16" s="155" t="s">
        <v>47</v>
      </c>
      <c r="W16" s="155"/>
      <c r="X16" s="155" t="s">
        <v>48</v>
      </c>
      <c r="Y16" s="155"/>
      <c r="Z16" s="155"/>
      <c r="AA16" s="578" t="s">
        <v>45</v>
      </c>
      <c r="AC16" s="155"/>
      <c r="AD16" s="155"/>
      <c r="AE16" s="155" t="s">
        <v>48</v>
      </c>
      <c r="AF16" s="169" t="s">
        <v>1085</v>
      </c>
      <c r="AG16" s="155" t="s">
        <v>45</v>
      </c>
      <c r="AH16" s="157">
        <f>COUNTIF($C16:$AA16,AH$4)</f>
        <v>2</v>
      </c>
      <c r="AI16" s="158">
        <f>COUNTIF($C16:$AA16,AI$4)</f>
        <v>0</v>
      </c>
      <c r="AJ16" s="157">
        <f>COUNTIF($C16:$AA16,AJ$4)</f>
        <v>1</v>
      </c>
      <c r="AK16" s="159">
        <f>COUNTIF($C16:$AA16,AK$4)</f>
        <v>0</v>
      </c>
      <c r="AL16" s="159">
        <f>COUNTIF($C16:$AA16,AL$4)</f>
        <v>0</v>
      </c>
      <c r="AM16" s="159">
        <f>COUNTIF($C16:$AA16,AM$4)</f>
        <v>0</v>
      </c>
      <c r="AN16" s="159">
        <f>COUNTIF($C16:$AA16,AN$4)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3</v>
      </c>
      <c r="AV16" s="104">
        <f>BF16+BG16+BI16+BD16+BB16+AZ16+BK16</f>
        <v>1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COUNTIF(C16:AA16,"*BRT*")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COUNTIF(A16:AH16,"*$N*")</f>
        <v>0</v>
      </c>
      <c r="BG16" s="159">
        <f>COUNTIF(AH16,"*$PM*")</f>
        <v>0</v>
      </c>
      <c r="BH16" s="159">
        <f>BG16*('Setting key Duty'!$I$9)</f>
        <v>0</v>
      </c>
      <c r="BI16" s="159">
        <f>COUNTIF(A16:AH16,"*$AM*")</f>
        <v>1</v>
      </c>
      <c r="BJ16" s="159">
        <f>BI16*('Setting key Duty'!$I$12+'Setting key Duty'!$I$8)</f>
        <v>0.4375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COUNTIF($C16:$AA16,BM$4)</f>
        <v>0</v>
      </c>
      <c r="BN16" s="159">
        <f>COUNTIF($C16:$AA16,BN$4)</f>
        <v>0</v>
      </c>
      <c r="BO16" s="159">
        <f>COUNTIF($C16:$AA16,BO$4)</f>
        <v>7</v>
      </c>
      <c r="BP16" s="160"/>
    </row>
    <row r="17" ht="26.25" customHeight="1" spans="1:68">
      <c r="A17" s="19"/>
      <c r="B17" s="173" t="s">
        <v>1476</v>
      </c>
      <c r="C17" s="20"/>
      <c r="D17" s="155" t="s">
        <v>1474</v>
      </c>
      <c r="E17" s="155" t="s">
        <v>1474</v>
      </c>
      <c r="F17" s="155" t="s">
        <v>1474</v>
      </c>
      <c r="G17" s="155" t="s">
        <v>1474</v>
      </c>
      <c r="H17" s="155" t="s">
        <v>1474</v>
      </c>
      <c r="I17" s="20"/>
      <c r="K17" s="154"/>
      <c r="L17" s="155" t="s">
        <v>945</v>
      </c>
      <c r="M17" s="155" t="s">
        <v>47</v>
      </c>
      <c r="N17" s="155" t="s">
        <v>47</v>
      </c>
      <c r="O17" s="155" t="s">
        <v>47</v>
      </c>
      <c r="P17" s="155" t="s">
        <v>47</v>
      </c>
      <c r="Q17" s="155" t="s">
        <v>45</v>
      </c>
      <c r="S17" s="155"/>
      <c r="T17" s="155" t="s">
        <v>45</v>
      </c>
      <c r="V17" s="155"/>
      <c r="W17" s="155"/>
      <c r="X17" s="155"/>
      <c r="Y17" s="155" t="s">
        <v>48</v>
      </c>
      <c r="Z17" s="155"/>
      <c r="AA17" s="578"/>
      <c r="AB17" s="155"/>
      <c r="AC17" s="155" t="s">
        <v>44</v>
      </c>
      <c r="AD17" s="169"/>
      <c r="AE17" s="155"/>
      <c r="AF17" s="155" t="s">
        <v>44</v>
      </c>
      <c r="AG17" s="155" t="s">
        <v>47</v>
      </c>
      <c r="AH17" s="157"/>
      <c r="AI17" s="158"/>
      <c r="AJ17" s="157"/>
      <c r="AK17" s="159"/>
      <c r="AL17" s="159"/>
      <c r="AM17" s="159"/>
      <c r="AN17" s="159"/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0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COUNTIF(E17:AA17,"*BRT*")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COUNTIF(AG17:AH17,"*$N*")</f>
        <v>0</v>
      </c>
      <c r="BG17" s="159">
        <f>COUNTIF(AG17:AH17,"*$PM*")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COUNTIF(E17:AH17,"*$FC*")</f>
        <v>0</v>
      </c>
      <c r="BL17" s="159">
        <f>BK17*('Setting key Duty'!$J$11+'Setting key Duty'!$I$8)</f>
        <v>0</v>
      </c>
      <c r="BM17" s="159">
        <f>COUNTIF($E17:$AA17,BM$4)</f>
        <v>0</v>
      </c>
      <c r="BN17" s="159">
        <f>COUNTIF($E17:$AA17,BN$4)</f>
        <v>0</v>
      </c>
      <c r="BO17" s="159">
        <f>COUNTIF($E17:$AA17,BO$4)</f>
        <v>4</v>
      </c>
      <c r="BP17" s="160"/>
    </row>
    <row r="18" ht="19.5" customHeight="1" spans="1:68">
      <c r="A18" s="19"/>
      <c r="B18" s="243" t="s">
        <v>1200</v>
      </c>
      <c r="C18" s="155"/>
      <c r="D18" s="155"/>
      <c r="E18" s="155"/>
      <c r="F18" s="155"/>
      <c r="G18" s="155" t="s">
        <v>48</v>
      </c>
      <c r="H18" s="155"/>
      <c r="I18" s="155" t="s">
        <v>48</v>
      </c>
      <c r="K18" s="155"/>
      <c r="L18" s="154" t="s">
        <v>48</v>
      </c>
      <c r="M18" s="154"/>
      <c r="N18" s="155"/>
      <c r="O18" s="155" t="s">
        <v>1095</v>
      </c>
      <c r="P18" s="155" t="s">
        <v>1095</v>
      </c>
      <c r="Q18" s="155" t="s">
        <v>1095</v>
      </c>
      <c r="R18" s="155" t="s">
        <v>1095</v>
      </c>
      <c r="S18" s="155" t="s">
        <v>1095</v>
      </c>
      <c r="T18" s="155" t="s">
        <v>1095</v>
      </c>
      <c r="U18" s="155" t="s">
        <v>1095</v>
      </c>
      <c r="V18" s="155" t="s">
        <v>1095</v>
      </c>
      <c r="W18" s="155" t="s">
        <v>1095</v>
      </c>
      <c r="X18" s="155" t="s">
        <v>1095</v>
      </c>
      <c r="Y18" s="155" t="s">
        <v>1095</v>
      </c>
      <c r="Z18" s="155" t="s">
        <v>1095</v>
      </c>
      <c r="AA18" s="578"/>
      <c r="AB18" s="155" t="s">
        <v>42</v>
      </c>
      <c r="AC18" s="155"/>
      <c r="AD18" s="155"/>
      <c r="AE18" s="155"/>
      <c r="AF18" s="155"/>
      <c r="AG18" s="155"/>
      <c r="AH18" s="157"/>
      <c r="AI18" s="158"/>
      <c r="AJ18" s="157"/>
      <c r="AK18" s="159"/>
      <c r="AL18" s="159"/>
      <c r="AM18" s="159"/>
      <c r="AN18" s="159"/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0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COUNTIF(C18:AB18,"*BRT*")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COUNTIF($C18:$AB18,BM$4)</f>
        <v>0</v>
      </c>
      <c r="BN18" s="159">
        <f>COUNTIF($C18:$AB18,BN$4)</f>
        <v>0</v>
      </c>
      <c r="BO18" s="159">
        <f>COUNTIF($C18:$AB18,BO$4)</f>
        <v>0</v>
      </c>
      <c r="BP18" s="160"/>
    </row>
    <row r="19" ht="19.5" customHeight="1" spans="1:68">
      <c r="A19" s="19"/>
      <c r="B19" s="239" t="s">
        <v>1163</v>
      </c>
      <c r="C19" s="155"/>
      <c r="D19" s="155"/>
      <c r="F19" s="155" t="s">
        <v>45</v>
      </c>
      <c r="H19" s="155" t="s">
        <v>48</v>
      </c>
      <c r="I19" s="155"/>
      <c r="J19" s="155" t="s">
        <v>1095</v>
      </c>
      <c r="K19" s="155" t="s">
        <v>1095</v>
      </c>
      <c r="L19" s="155" t="s">
        <v>1095</v>
      </c>
      <c r="M19" s="155" t="s">
        <v>1095</v>
      </c>
      <c r="N19" s="155" t="s">
        <v>1095</v>
      </c>
      <c r="O19" s="155" t="s">
        <v>1095</v>
      </c>
      <c r="P19" s="155" t="s">
        <v>1095</v>
      </c>
      <c r="Q19" s="155" t="s">
        <v>1095</v>
      </c>
      <c r="S19" s="155"/>
      <c r="U19" s="155" t="s">
        <v>44</v>
      </c>
      <c r="W19" s="155" t="s">
        <v>48</v>
      </c>
      <c r="X19" s="155"/>
      <c r="Y19" s="155"/>
      <c r="Z19" s="155" t="s">
        <v>42</v>
      </c>
      <c r="AA19" s="578"/>
      <c r="AB19" s="155" t="s">
        <v>42</v>
      </c>
      <c r="AC19" s="154"/>
      <c r="AF19" s="155"/>
      <c r="AG19" s="155" t="s">
        <v>47</v>
      </c>
      <c r="AH19" s="157"/>
      <c r="AI19" s="158"/>
      <c r="AJ19" s="157"/>
      <c r="AK19" s="159"/>
      <c r="AL19" s="159"/>
      <c r="AM19" s="159"/>
      <c r="AN19" s="159"/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0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COUNTIF(D19:AB19,"*BRT*")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COUNTIF(AH19,"*$N*")</f>
        <v>0</v>
      </c>
      <c r="BG19" s="159">
        <f>COUNTIF(AH19,"*$PM*")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COUNTIF(D19:AH19,"*$FC*")</f>
        <v>0</v>
      </c>
      <c r="BL19" s="159">
        <f>BK19*('Setting key Duty'!$J$11+'Setting key Duty'!$I$8)</f>
        <v>0</v>
      </c>
      <c r="BM19" s="159">
        <f>COUNTIF($D19:$AB19,BM$4)</f>
        <v>0</v>
      </c>
      <c r="BN19" s="159">
        <f>COUNTIF($D19:$AB19,BN$4)</f>
        <v>0</v>
      </c>
      <c r="BO19" s="159">
        <f>COUNTIF($D19:$AB19,BO$4)</f>
        <v>0</v>
      </c>
      <c r="BP19" s="160"/>
    </row>
    <row r="20" ht="19.5" customHeight="1" spans="1:68">
      <c r="A20" s="19"/>
      <c r="B20" s="670" t="s">
        <v>1206</v>
      </c>
      <c r="C20" s="155"/>
      <c r="D20" s="155"/>
      <c r="E20" s="154"/>
      <c r="F20" s="155" t="s">
        <v>44</v>
      </c>
      <c r="G20" s="155" t="s">
        <v>1079</v>
      </c>
      <c r="H20" s="155" t="s">
        <v>251</v>
      </c>
      <c r="I20" s="155" t="s">
        <v>266</v>
      </c>
      <c r="J20" s="155" t="s">
        <v>1469</v>
      </c>
      <c r="K20" s="155" t="s">
        <v>48</v>
      </c>
      <c r="L20" s="186"/>
      <c r="M20" s="20"/>
      <c r="N20" s="155" t="s">
        <v>45</v>
      </c>
      <c r="O20" s="155"/>
      <c r="P20" s="155" t="s">
        <v>48</v>
      </c>
      <c r="Q20" s="20"/>
      <c r="R20" s="155"/>
      <c r="S20" s="155" t="s">
        <v>48</v>
      </c>
      <c r="T20" s="155"/>
      <c r="U20" s="155" t="s">
        <v>48</v>
      </c>
      <c r="V20" s="20"/>
      <c r="W20" s="155" t="s">
        <v>44</v>
      </c>
      <c r="X20" s="155"/>
      <c r="Y20" s="155"/>
      <c r="Z20" s="155"/>
      <c r="AA20" s="578"/>
      <c r="AB20" s="155"/>
      <c r="AC20" s="155"/>
      <c r="AD20" s="155" t="s">
        <v>44</v>
      </c>
      <c r="AE20" s="155"/>
      <c r="AF20" s="155"/>
      <c r="AG20" s="155"/>
      <c r="AH20" s="157"/>
      <c r="AI20" s="158"/>
      <c r="AJ20" s="157"/>
      <c r="AK20" s="159"/>
      <c r="AL20" s="159"/>
      <c r="AM20" s="159"/>
      <c r="AN20" s="159"/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0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COUNTIF(D20:AB20,"*BRT*")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COUNTIF(AF20:AH20,"*$N*")</f>
        <v>0</v>
      </c>
      <c r="BG20" s="159">
        <f>COUNTIF(AF20:AH20,"*$PM*")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COUNTIF(D20:AH20,"*$FC*")</f>
        <v>0</v>
      </c>
      <c r="BL20" s="159">
        <f>BK20*('Setting key Duty'!$J$11+'Setting key Duty'!$I$8)</f>
        <v>0</v>
      </c>
      <c r="BM20" s="159">
        <f>COUNTIF($D20:$AE20,BM$4)</f>
        <v>0</v>
      </c>
      <c r="BN20" s="159">
        <f>COUNTIF($D20:$AE20,BN$4)</f>
        <v>0</v>
      </c>
      <c r="BO20" s="159">
        <f>COUNTIF($D20:$AE20,BO$4)</f>
        <v>0</v>
      </c>
      <c r="BP20" s="160"/>
    </row>
    <row r="21" ht="19.5" customHeight="1" spans="1:68">
      <c r="A21" s="19" t="s">
        <v>47</v>
      </c>
      <c r="B21" s="173" t="s">
        <v>811</v>
      </c>
      <c r="C21" s="155"/>
      <c r="D21" s="155" t="s">
        <v>1090</v>
      </c>
      <c r="F21" s="155" t="s">
        <v>255</v>
      </c>
      <c r="G21" s="154" t="s">
        <v>1354</v>
      </c>
      <c r="H21" s="155"/>
      <c r="I21" s="155"/>
      <c r="J21" s="155" t="s">
        <v>1095</v>
      </c>
      <c r="K21" s="155" t="s">
        <v>1095</v>
      </c>
      <c r="L21" s="155" t="s">
        <v>1095</v>
      </c>
      <c r="M21" s="155" t="s">
        <v>1095</v>
      </c>
      <c r="N21" s="155" t="s">
        <v>1095</v>
      </c>
      <c r="O21" s="155" t="s">
        <v>1095</v>
      </c>
      <c r="P21" s="155" t="s">
        <v>1095</v>
      </c>
      <c r="Q21" s="155" t="s">
        <v>1095</v>
      </c>
      <c r="R21" s="155" t="s">
        <v>1095</v>
      </c>
      <c r="S21" s="155"/>
      <c r="T21" s="155" t="s">
        <v>48</v>
      </c>
      <c r="U21" s="155"/>
      <c r="V21" s="155" t="s">
        <v>44</v>
      </c>
      <c r="W21" s="155"/>
      <c r="X21" s="155" t="s">
        <v>1095</v>
      </c>
      <c r="Y21" s="20"/>
      <c r="Z21" s="155"/>
      <c r="AA21" s="578"/>
      <c r="AC21" s="155" t="s">
        <v>45</v>
      </c>
      <c r="AE21" s="155" t="s">
        <v>44</v>
      </c>
      <c r="AF21" s="155"/>
      <c r="AG21" s="155"/>
      <c r="AH21" s="157"/>
      <c r="AI21" s="158"/>
      <c r="AJ21" s="157"/>
      <c r="AK21" s="159"/>
      <c r="AL21" s="159"/>
      <c r="AM21" s="159"/>
      <c r="AN21" s="159"/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0</v>
      </c>
      <c r="AV21" s="104">
        <f>BF21+BG21+BI21+BD21+BB21+AZ21+BK21</f>
        <v>0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COUNTIF(D21:AC21,"*BRT*")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COUNTIF(AH21,"*$N*")</f>
        <v>0</v>
      </c>
      <c r="BG21" s="159">
        <f>COUNTIF(AH21,"*$PM*")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COUNTIF(D21:AH21,"*$FC*")</f>
        <v>0</v>
      </c>
      <c r="BL21" s="159">
        <f>BK21*('Setting key Duty'!$J$11+'Setting key Duty'!$I$8)</f>
        <v>0</v>
      </c>
      <c r="BM21" s="159">
        <f>COUNTIF($D21:$AC21,BM$4)</f>
        <v>0</v>
      </c>
      <c r="BN21" s="159">
        <f>COUNTIF($D21:$AC21,BN$4)</f>
        <v>0</v>
      </c>
      <c r="BO21" s="159">
        <f>COUNTIF($D21:$AC21,BO$4)</f>
        <v>0</v>
      </c>
      <c r="BP21" s="160"/>
    </row>
    <row r="22" ht="19.5" customHeight="1" spans="1:68">
      <c r="A22" s="19"/>
      <c r="B22" s="244" t="s">
        <v>1097</v>
      </c>
      <c r="C22" s="155"/>
      <c r="D22" s="154" t="s">
        <v>45</v>
      </c>
      <c r="E22" s="155"/>
      <c r="F22" s="20"/>
      <c r="G22" s="155" t="s">
        <v>45</v>
      </c>
      <c r="H22" s="185"/>
      <c r="I22" s="154" t="s">
        <v>44</v>
      </c>
      <c r="K22" s="155"/>
      <c r="L22" s="155"/>
      <c r="M22" s="155"/>
      <c r="N22" s="155"/>
      <c r="O22" s="155" t="s">
        <v>45</v>
      </c>
      <c r="P22" s="155"/>
      <c r="Q22" s="155"/>
      <c r="R22" s="155"/>
      <c r="S22" s="155"/>
      <c r="T22" s="155"/>
      <c r="U22" s="155"/>
      <c r="V22" s="155" t="s">
        <v>48</v>
      </c>
      <c r="W22" s="155"/>
      <c r="X22" s="155"/>
      <c r="Y22" s="155" t="s">
        <v>44</v>
      </c>
      <c r="Z22" s="20"/>
      <c r="AA22" s="578"/>
      <c r="AB22" s="155" t="s">
        <v>45</v>
      </c>
      <c r="AE22" s="155"/>
      <c r="AF22" s="20"/>
      <c r="AH22" s="157"/>
      <c r="AI22" s="158"/>
      <c r="AJ22" s="157"/>
      <c r="AK22" s="159"/>
      <c r="AL22" s="159"/>
      <c r="AM22" s="159"/>
      <c r="AN22" s="159"/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0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COUNTIF(D22:AB22,"*BRT*")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COUNTIF(AE22:AH22,"*$N*")</f>
        <v>0</v>
      </c>
      <c r="BG22" s="159">
        <f>COUNTIF(AE22:AH22,"*$PM*")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COUNTIF(D22:AH22,"*$FC*")</f>
        <v>0</v>
      </c>
      <c r="BL22" s="159">
        <f>BK22*('Setting key Duty'!$J$11+'Setting key Duty'!$I$8)</f>
        <v>0</v>
      </c>
      <c r="BM22" s="159">
        <f>COUNTIF($D22:$AE22,BM$4)</f>
        <v>0</v>
      </c>
      <c r="BN22" s="159">
        <f>COUNTIF($D22:$AE22,BN$4)</f>
        <v>0</v>
      </c>
      <c r="BO22" s="159">
        <f>COUNTIF($D22:$AE22,BO$4)</f>
        <v>0</v>
      </c>
      <c r="BP22" s="160"/>
    </row>
    <row r="23" ht="19.5" customHeight="1" spans="1:68">
      <c r="A23" s="19"/>
      <c r="B23" s="217" t="s">
        <v>1211</v>
      </c>
      <c r="D23" s="155" t="s">
        <v>1477</v>
      </c>
      <c r="E23" s="155"/>
      <c r="F23" s="155" t="s">
        <v>255</v>
      </c>
      <c r="G23" s="154" t="s">
        <v>1354</v>
      </c>
      <c r="H23" s="185" t="s">
        <v>50</v>
      </c>
      <c r="I23" s="185"/>
      <c r="J23" s="155"/>
      <c r="K23" s="155" t="s">
        <v>44</v>
      </c>
      <c r="L23" s="155"/>
      <c r="M23" s="20"/>
      <c r="N23" s="20"/>
      <c r="O23" s="155" t="s">
        <v>47</v>
      </c>
      <c r="Q23" s="155" t="s">
        <v>44</v>
      </c>
      <c r="R23" s="20"/>
      <c r="S23" s="155"/>
      <c r="T23" s="155" t="s">
        <v>47</v>
      </c>
      <c r="U23" s="155" t="s">
        <v>47</v>
      </c>
      <c r="V23" s="155" t="s">
        <v>1470</v>
      </c>
      <c r="X23" s="154"/>
      <c r="Y23" s="155" t="s">
        <v>47</v>
      </c>
      <c r="Z23" s="155" t="s">
        <v>47</v>
      </c>
      <c r="AA23" s="578" t="s">
        <v>48</v>
      </c>
      <c r="AB23" s="154"/>
      <c r="AC23" s="155"/>
      <c r="AD23" s="154"/>
      <c r="AE23" s="154"/>
      <c r="AF23" s="155" t="s">
        <v>47</v>
      </c>
      <c r="AG23" s="155" t="s">
        <v>47</v>
      </c>
      <c r="AH23" s="157"/>
      <c r="AI23" s="158"/>
      <c r="AJ23" s="157"/>
      <c r="AK23" s="159"/>
      <c r="AL23" s="159"/>
      <c r="AM23" s="159"/>
      <c r="AN23" s="159"/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0</v>
      </c>
      <c r="AV23" s="104">
        <f>BF23+BG23+BI23+BD23+BB23+AZ23+BK23</f>
        <v>0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COUNTIF(D23:AA23,"*BRT*")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COUNTIF(AH23,"*$N*")</f>
        <v>0</v>
      </c>
      <c r="BG23" s="159">
        <f>COUNTIF(AH23,"*$PM*")</f>
        <v>0</v>
      </c>
      <c r="BH23" s="159">
        <f>BG23*('Setting key Duty'!$I$9)</f>
        <v>0</v>
      </c>
      <c r="BI23" s="159">
        <f>COUNTIF(A23:AH23,"*$AM*")</f>
        <v>0</v>
      </c>
      <c r="BJ23" s="159">
        <f>BI23*('Setting key Duty'!$I$12+'Setting key Duty'!$I$8)</f>
        <v>0</v>
      </c>
      <c r="BK23" s="159">
        <f>COUNTIF(D23:AH23,"*$FC*")</f>
        <v>0</v>
      </c>
      <c r="BL23" s="159">
        <f>BK23*('Setting key Duty'!$J$11+'Setting key Duty'!$I$8)</f>
        <v>0</v>
      </c>
      <c r="BM23" s="159">
        <f>COUNTIF($D23:$AA23,BM$4)</f>
        <v>0</v>
      </c>
      <c r="BN23" s="159">
        <f>COUNTIF($D23:$AA23,BN$4)</f>
        <v>0</v>
      </c>
      <c r="BO23" s="159">
        <f>COUNTIF($D23:$AA23,BO$4)</f>
        <v>5</v>
      </c>
      <c r="BP23" s="160"/>
    </row>
    <row r="24" ht="19.5" customHeight="1" spans="1:68">
      <c r="A24" s="19"/>
      <c r="B24" s="236" t="s">
        <v>1263</v>
      </c>
      <c r="D24" s="185" t="s">
        <v>1366</v>
      </c>
      <c r="E24" s="185" t="s">
        <v>1366</v>
      </c>
      <c r="F24" s="185" t="s">
        <v>1366</v>
      </c>
      <c r="G24" s="185" t="s">
        <v>1366</v>
      </c>
      <c r="H24" s="185"/>
      <c r="I24" s="186" t="s">
        <v>45</v>
      </c>
      <c r="K24" s="155"/>
      <c r="L24" s="186" t="s">
        <v>62</v>
      </c>
      <c r="N24" s="264" t="s">
        <v>1478</v>
      </c>
      <c r="O24" s="155"/>
      <c r="P24" s="155"/>
      <c r="S24" s="155"/>
      <c r="T24" s="155" t="s">
        <v>1366</v>
      </c>
      <c r="U24" s="155"/>
      <c r="V24" s="155" t="s">
        <v>47</v>
      </c>
      <c r="W24" s="155"/>
      <c r="X24" s="154"/>
      <c r="Y24" s="155" t="s">
        <v>47</v>
      </c>
      <c r="Z24" s="155" t="s">
        <v>47</v>
      </c>
      <c r="AA24" s="578"/>
      <c r="AB24" s="155" t="s">
        <v>44</v>
      </c>
      <c r="AC24" s="155"/>
      <c r="AD24" s="155" t="s">
        <v>45</v>
      </c>
      <c r="AE24" s="155"/>
      <c r="AF24" s="155"/>
      <c r="AG24" s="155" t="s">
        <v>47</v>
      </c>
      <c r="AH24" s="157">
        <f>COUNTIF($C24:$AF24,AH$4)</f>
        <v>0</v>
      </c>
      <c r="AI24" s="158">
        <f>COUNTIF($C24:$AF24,AI$4)</f>
        <v>1</v>
      </c>
      <c r="AJ24" s="157">
        <f>COUNTIF($C24:$AF24,AJ$4)</f>
        <v>2</v>
      </c>
      <c r="AK24" s="159">
        <f>COUNTIF($C24:$AF24,AK$4)</f>
        <v>0</v>
      </c>
      <c r="AL24" s="159">
        <f>COUNTIF($C24:$AF24,AL$4)</f>
        <v>0</v>
      </c>
      <c r="AM24" s="159">
        <f>COUNTIF($C24:$AF24,AM$4)</f>
        <v>1</v>
      </c>
      <c r="AN24" s="159">
        <f>COUNTIF($C24:$AF24,AN$4)</f>
        <v>0</v>
      </c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4</v>
      </c>
      <c r="AV24" s="104">
        <f>BF24+BG24+BI24+BD24+BB24+AZ24+BK24</f>
        <v>1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COUNTIF(C24:AC24,"*BRT*")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COUNTIF(I24:AH24,"*$L*")</f>
        <v>0</v>
      </c>
      <c r="BC24" s="159" t="e">
        <f>BB24*('Setting key Duty'!$I$13+'Setting key Duty'!$I$9)</f>
        <v>#VALUE!</v>
      </c>
      <c r="BD24" s="159">
        <f>COUNTIF(I24:AH24,"*$M*")</f>
        <v>0</v>
      </c>
      <c r="BE24" s="159">
        <f>BD24*('Setting key Duty'!$I$8+'Setting key Duty'!$I$9+'Setting key Duty'!$I$12)</f>
        <v>0</v>
      </c>
      <c r="BF24" s="159">
        <f>COUNTIF(I24:AH24,"*$N*")</f>
        <v>0</v>
      </c>
      <c r="BG24" s="159">
        <f>COUNTIF(I24:AH24,"*$PM*")</f>
        <v>0</v>
      </c>
      <c r="BH24" s="159">
        <f>BG24*('Setting key Duty'!$I$9)</f>
        <v>0</v>
      </c>
      <c r="BI24" s="159">
        <f>COUNTIF(I24:AH24,"*$AM*")</f>
        <v>1</v>
      </c>
      <c r="BJ24" s="159">
        <f>BI24*('Setting key Duty'!$I$12+'Setting key Duty'!$I$8)</f>
        <v>0.4375</v>
      </c>
      <c r="BK24" s="159">
        <f>COUNTIF(C24:AH24,"*$FC*")</f>
        <v>0</v>
      </c>
      <c r="BL24" s="159">
        <f>BK24*('Setting key Duty'!$J$11+'Setting key Duty'!$I$8)</f>
        <v>0</v>
      </c>
      <c r="BM24" s="159">
        <f>COUNTIF($C24:$AF24,BM$4)</f>
        <v>0</v>
      </c>
      <c r="BN24" s="159">
        <f>COUNTIF($C24:$AF24,BN$4)</f>
        <v>0</v>
      </c>
      <c r="BO24" s="159">
        <f>COUNTIF($I24:$AE24,BO$4)</f>
        <v>3</v>
      </c>
      <c r="BP24" s="160"/>
    </row>
    <row r="25" ht="19.5" customHeight="1" spans="1:68">
      <c r="A25" s="19"/>
      <c r="B25" s="239" t="s">
        <v>1437</v>
      </c>
      <c r="C25" s="155"/>
      <c r="D25" s="155" t="s">
        <v>47</v>
      </c>
      <c r="F25" s="155" t="s">
        <v>255</v>
      </c>
      <c r="G25" s="154" t="s">
        <v>1354</v>
      </c>
      <c r="I25" s="155"/>
      <c r="J25" s="155"/>
      <c r="K25" s="20"/>
      <c r="L25" s="155"/>
      <c r="M25" s="155" t="s">
        <v>1479</v>
      </c>
      <c r="N25" s="155"/>
      <c r="O25" s="155" t="s">
        <v>44</v>
      </c>
      <c r="P25" s="155"/>
      <c r="Q25" s="155"/>
      <c r="S25" s="155" t="s">
        <v>45</v>
      </c>
      <c r="T25" s="155"/>
      <c r="U25" s="155"/>
      <c r="V25" s="155" t="s">
        <v>62</v>
      </c>
      <c r="W25" s="155" t="s">
        <v>47</v>
      </c>
      <c r="X25" s="155" t="s">
        <v>47</v>
      </c>
      <c r="Y25" s="155" t="s">
        <v>47</v>
      </c>
      <c r="Z25" s="155" t="s">
        <v>47</v>
      </c>
      <c r="AA25" s="579"/>
      <c r="AB25" s="155"/>
      <c r="AC25" s="155"/>
      <c r="AD25" s="155"/>
      <c r="AE25" s="155"/>
      <c r="AF25" s="155" t="s">
        <v>45</v>
      </c>
      <c r="AG25" s="155"/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1</v>
      </c>
      <c r="AW25" s="104" t="e">
        <f>AT25+$AX$25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COUNTIF(C25:AC25,"*BRT*")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COUNTIF(D25:AH25,"*$L*")</f>
        <v>1</v>
      </c>
      <c r="BC25" s="159" t="e">
        <f>BB25*('Setting key Duty'!$I$13+'Setting key Duty'!$I$9)</f>
        <v>#VALUE!</v>
      </c>
      <c r="BD25" s="159">
        <f>COUNTIF(D25:AH25,"*$M*")</f>
        <v>0</v>
      </c>
      <c r="BE25" s="159">
        <f>BD25*('Setting key Duty'!$I$8+'Setting key Duty'!$I$9+'Setting key Duty'!$I$12)</f>
        <v>0</v>
      </c>
      <c r="BF25" s="159">
        <f>COUNTIF(D25:AH25,"*$N*")</f>
        <v>0</v>
      </c>
      <c r="BG25" s="159">
        <f>COUNTIF(D25:AH25,"*$PM*")</f>
        <v>0</v>
      </c>
      <c r="BH25" s="159">
        <f>BG25*('Setting key Duty'!$I$9)</f>
        <v>0</v>
      </c>
      <c r="BI25" s="159">
        <f>COUNTIF(D25:AH25,"*$AM*")</f>
        <v>0</v>
      </c>
      <c r="BJ25" s="159">
        <f>BI25*('Setting key Duty'!$I$12+'Setting key Duty'!$I$8)</f>
        <v>0</v>
      </c>
      <c r="BK25" s="159">
        <f>COUNTIF(C25:AH25,"*$FC*")</f>
        <v>0</v>
      </c>
      <c r="BL25" s="159">
        <f>BK25*('Setting key Duty'!$J$11+'Setting key Duty'!$I$8)</f>
        <v>0</v>
      </c>
      <c r="BM25" s="159">
        <f>COUNTIF($C25:$AG25,BM$4)</f>
        <v>0</v>
      </c>
      <c r="BN25" s="159">
        <f>COUNTIF($C25:$AG25,BN$4)</f>
        <v>0</v>
      </c>
      <c r="BO25" s="159">
        <f>COUNTIF($D25:$AE25,BO$4)</f>
        <v>5</v>
      </c>
      <c r="BP25" s="160"/>
    </row>
    <row r="26" ht="19.5" customHeight="1" spans="1:68">
      <c r="A26" s="19"/>
      <c r="B26" s="239" t="s">
        <v>1383</v>
      </c>
      <c r="C26" s="186"/>
      <c r="D26" s="185" t="s">
        <v>1366</v>
      </c>
      <c r="E26" s="185" t="s">
        <v>1366</v>
      </c>
      <c r="F26" s="185" t="s">
        <v>1366</v>
      </c>
      <c r="G26" s="185" t="s">
        <v>1366</v>
      </c>
      <c r="H26" s="155" t="s">
        <v>1480</v>
      </c>
      <c r="I26" s="155"/>
      <c r="J26" s="155"/>
      <c r="K26" s="186" t="s">
        <v>1095</v>
      </c>
      <c r="L26" s="186" t="s">
        <v>1095</v>
      </c>
      <c r="M26" s="186" t="s">
        <v>1095</v>
      </c>
      <c r="N26" s="186" t="s">
        <v>62</v>
      </c>
      <c r="O26" s="186"/>
      <c r="P26" s="186"/>
      <c r="Q26" s="186"/>
      <c r="S26" s="186" t="s">
        <v>1095</v>
      </c>
      <c r="T26" s="155" t="s">
        <v>1095</v>
      </c>
      <c r="U26" s="155" t="s">
        <v>1366</v>
      </c>
      <c r="V26" s="155" t="s">
        <v>1481</v>
      </c>
      <c r="W26" s="155"/>
      <c r="X26" s="186"/>
      <c r="Y26" s="155" t="s">
        <v>62</v>
      </c>
      <c r="AA26" s="579"/>
      <c r="AB26" s="154" t="s">
        <v>1482</v>
      </c>
      <c r="AC26" s="155"/>
      <c r="AD26" s="155"/>
      <c r="AE26" s="155"/>
      <c r="AF26" s="155" t="s">
        <v>1482</v>
      </c>
      <c r="AG26" s="186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0</v>
      </c>
      <c r="AW26" s="104" t="e">
        <f>AT26+$AX$25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60"/>
    </row>
    <row r="27" ht="19.5" customHeight="1" spans="1:68">
      <c r="A27" s="19"/>
      <c r="B27" s="239" t="s">
        <v>1388</v>
      </c>
      <c r="C27" s="186"/>
      <c r="D27" s="155" t="s">
        <v>62</v>
      </c>
      <c r="F27" s="155" t="s">
        <v>255</v>
      </c>
      <c r="G27" s="154" t="s">
        <v>1354</v>
      </c>
      <c r="H27" s="185" t="s">
        <v>62</v>
      </c>
      <c r="I27" s="186"/>
      <c r="K27" s="186" t="s">
        <v>56</v>
      </c>
      <c r="L27" s="155" t="s">
        <v>42</v>
      </c>
      <c r="M27" s="186" t="s">
        <v>62</v>
      </c>
      <c r="O27" s="155" t="s">
        <v>62</v>
      </c>
      <c r="P27" s="155"/>
      <c r="R27" s="155" t="s">
        <v>56</v>
      </c>
      <c r="S27" s="186" t="s">
        <v>1095</v>
      </c>
      <c r="T27" s="186" t="s">
        <v>1095</v>
      </c>
      <c r="U27" s="186" t="s">
        <v>1095</v>
      </c>
      <c r="V27" s="186" t="s">
        <v>1095</v>
      </c>
      <c r="W27" s="186" t="s">
        <v>1095</v>
      </c>
      <c r="X27" s="186" t="s">
        <v>1095</v>
      </c>
      <c r="Y27" s="155" t="s">
        <v>56</v>
      </c>
      <c r="Z27" s="155"/>
      <c r="AA27" s="578" t="s">
        <v>62</v>
      </c>
      <c r="AB27" s="155"/>
      <c r="AC27" s="155"/>
      <c r="AD27" s="155" t="s">
        <v>62</v>
      </c>
      <c r="AE27" s="155"/>
      <c r="AF27" s="155"/>
      <c r="AG27" s="155" t="s">
        <v>62</v>
      </c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0</v>
      </c>
      <c r="AW27" s="104" t="e">
        <f>AT27+$AX$25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60"/>
    </row>
    <row r="28" ht="19.5" customHeight="1" spans="1:68">
      <c r="A28" s="19"/>
      <c r="B28" s="239" t="s">
        <v>1389</v>
      </c>
      <c r="C28" s="20"/>
      <c r="D28" s="155" t="s">
        <v>1483</v>
      </c>
      <c r="E28" s="155"/>
      <c r="F28" s="155" t="s">
        <v>255</v>
      </c>
      <c r="G28" s="154" t="s">
        <v>1354</v>
      </c>
      <c r="H28" s="186" t="s">
        <v>56</v>
      </c>
      <c r="I28" s="186"/>
      <c r="J28" s="20"/>
      <c r="K28" s="186" t="s">
        <v>1095</v>
      </c>
      <c r="L28" s="186" t="s">
        <v>1095</v>
      </c>
      <c r="M28" s="186" t="s">
        <v>1095</v>
      </c>
      <c r="N28" s="186" t="s">
        <v>56</v>
      </c>
      <c r="O28" s="15"/>
      <c r="P28" s="186" t="s">
        <v>62</v>
      </c>
      <c r="Q28" s="155"/>
      <c r="R28" s="155" t="s">
        <v>62</v>
      </c>
      <c r="S28" s="155" t="s">
        <v>1484</v>
      </c>
      <c r="U28" s="155"/>
      <c r="V28" s="155" t="s">
        <v>56</v>
      </c>
      <c r="W28" s="155"/>
      <c r="X28" s="155"/>
      <c r="Y28" s="155"/>
      <c r="Z28" s="155" t="s">
        <v>62</v>
      </c>
      <c r="AA28" s="578"/>
      <c r="AB28" s="155" t="s">
        <v>56</v>
      </c>
      <c r="AC28" s="155" t="s">
        <v>56</v>
      </c>
      <c r="AD28" s="155"/>
      <c r="AE28" s="155"/>
      <c r="AF28" s="155" t="s">
        <v>62</v>
      </c>
      <c r="AG28" s="20"/>
      <c r="AH28" s="157"/>
      <c r="AI28" s="158"/>
      <c r="AJ28" s="157"/>
      <c r="AK28" s="159"/>
      <c r="AL28" s="159"/>
      <c r="AM28" s="159"/>
      <c r="AN28" s="159"/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>
        <f>BF28+BG28+BI28+BD28+BB28+AZ28+BK28</f>
        <v>0</v>
      </c>
      <c r="AW28" s="104" t="e">
        <f>AT28+$AX$25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60"/>
    </row>
    <row r="29" ht="19.5" customHeight="1" spans="1:68">
      <c r="A29" s="19"/>
      <c r="B29" s="239" t="s">
        <v>1390</v>
      </c>
      <c r="C29" s="186" t="s">
        <v>62</v>
      </c>
      <c r="D29" s="155" t="s">
        <v>56</v>
      </c>
      <c r="E29" s="155" t="s">
        <v>1485</v>
      </c>
      <c r="F29" s="155" t="s">
        <v>1471</v>
      </c>
      <c r="G29" s="186" t="s">
        <v>56</v>
      </c>
      <c r="H29" s="155" t="s">
        <v>375</v>
      </c>
      <c r="I29" s="155" t="s">
        <v>375</v>
      </c>
      <c r="J29" s="186" t="s">
        <v>62</v>
      </c>
      <c r="K29" s="186"/>
      <c r="L29" s="155" t="s">
        <v>945</v>
      </c>
      <c r="M29" s="186" t="s">
        <v>56</v>
      </c>
      <c r="N29" s="155" t="s">
        <v>1008</v>
      </c>
      <c r="O29" s="186"/>
      <c r="P29" s="155"/>
      <c r="S29" s="155"/>
      <c r="T29" s="155" t="s">
        <v>62</v>
      </c>
      <c r="U29" s="155" t="s">
        <v>56</v>
      </c>
      <c r="V29" s="155" t="s">
        <v>1482</v>
      </c>
      <c r="W29" s="155"/>
      <c r="X29" s="155"/>
      <c r="Y29" s="155" t="s">
        <v>1482</v>
      </c>
      <c r="Z29" s="155" t="s">
        <v>56</v>
      </c>
      <c r="AA29" s="578"/>
      <c r="AB29" s="155" t="s">
        <v>62</v>
      </c>
      <c r="AC29" s="155"/>
      <c r="AD29" s="186"/>
      <c r="AE29" s="155"/>
      <c r="AF29" s="155" t="s">
        <v>56</v>
      </c>
      <c r="AH29" s="157"/>
      <c r="AI29" s="158"/>
      <c r="AJ29" s="157"/>
      <c r="AK29" s="159"/>
      <c r="AL29" s="159"/>
      <c r="AM29" s="159"/>
      <c r="AN29" s="159"/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0</v>
      </c>
      <c r="AW29" s="104" t="e">
        <f>AT29+$AX$25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60"/>
    </row>
    <row r="30" ht="19.5" customHeight="1" spans="1:68">
      <c r="A30" s="19"/>
      <c r="B30" s="239" t="s">
        <v>1391</v>
      </c>
      <c r="C30" s="186"/>
      <c r="D30" s="155" t="s">
        <v>1485</v>
      </c>
      <c r="F30" s="155" t="s">
        <v>255</v>
      </c>
      <c r="G30" s="154" t="s">
        <v>1354</v>
      </c>
      <c r="H30" s="186"/>
      <c r="L30" s="155" t="s">
        <v>1486</v>
      </c>
      <c r="M30" s="155" t="s">
        <v>1487</v>
      </c>
      <c r="O30" s="186" t="s">
        <v>56</v>
      </c>
      <c r="Q30" s="155" t="s">
        <v>62</v>
      </c>
      <c r="R30" s="155"/>
      <c r="S30" s="155" t="s">
        <v>56</v>
      </c>
      <c r="T30" s="155" t="s">
        <v>56</v>
      </c>
      <c r="V30" s="155" t="s">
        <v>1400</v>
      </c>
      <c r="W30" s="186" t="s">
        <v>62</v>
      </c>
      <c r="Z30" s="245"/>
      <c r="AA30" s="578"/>
      <c r="AC30" s="155" t="s">
        <v>62</v>
      </c>
      <c r="AD30" s="155"/>
      <c r="AG30" s="186"/>
      <c r="AH30" s="157"/>
      <c r="AI30" s="158"/>
      <c r="AJ30" s="157"/>
      <c r="AK30" s="159"/>
      <c r="AL30" s="159"/>
      <c r="AM30" s="159"/>
      <c r="AN30" s="159"/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0</v>
      </c>
      <c r="AV30" s="104">
        <f>BF30+BG30+BI30+BD30+BB30+AZ30+BK30</f>
        <v>0</v>
      </c>
      <c r="AW30" s="104" t="e">
        <f>AT30+$AX$25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60"/>
    </row>
    <row r="31" ht="43.5" customHeight="1" spans="1:68">
      <c r="A31" s="19"/>
      <c r="B31" s="239" t="s">
        <v>1424</v>
      </c>
      <c r="D31" s="155" t="s">
        <v>1477</v>
      </c>
      <c r="E31" s="155" t="s">
        <v>56</v>
      </c>
      <c r="F31" s="155" t="s">
        <v>255</v>
      </c>
      <c r="G31" s="154" t="s">
        <v>1354</v>
      </c>
      <c r="H31" s="155"/>
      <c r="I31" s="186" t="s">
        <v>62</v>
      </c>
      <c r="J31" s="155"/>
      <c r="K31" s="186" t="s">
        <v>62</v>
      </c>
      <c r="L31" s="155" t="s">
        <v>945</v>
      </c>
      <c r="M31" s="155" t="s">
        <v>1488</v>
      </c>
      <c r="N31" s="186"/>
      <c r="O31" s="186" t="s">
        <v>1400</v>
      </c>
      <c r="P31" s="186" t="s">
        <v>1095</v>
      </c>
      <c r="Q31" s="186" t="s">
        <v>1095</v>
      </c>
      <c r="R31" s="186" t="s">
        <v>1095</v>
      </c>
      <c r="S31" s="186" t="s">
        <v>1095</v>
      </c>
      <c r="T31" s="186" t="s">
        <v>1095</v>
      </c>
      <c r="U31" s="186" t="s">
        <v>1095</v>
      </c>
      <c r="V31" s="186" t="s">
        <v>1095</v>
      </c>
      <c r="W31" s="186" t="s">
        <v>1095</v>
      </c>
      <c r="X31" s="186" t="s">
        <v>1095</v>
      </c>
      <c r="Y31" s="186" t="s">
        <v>1095</v>
      </c>
      <c r="Z31" s="186" t="s">
        <v>1095</v>
      </c>
      <c r="AA31" s="580" t="s">
        <v>1095</v>
      </c>
      <c r="AD31" s="186"/>
      <c r="AE31" s="186"/>
      <c r="AF31" s="186"/>
      <c r="AG31" s="155" t="s">
        <v>56</v>
      </c>
      <c r="AH31" s="157"/>
      <c r="AI31" s="158"/>
      <c r="AJ31" s="157"/>
      <c r="AK31" s="159"/>
      <c r="AL31" s="159"/>
      <c r="AM31" s="159"/>
      <c r="AN31" s="159"/>
      <c r="AO31" s="104"/>
      <c r="AP31" s="159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0</v>
      </c>
      <c r="AV31" s="104">
        <f>BF31+BG31+BI31+BD31+BB31+AZ31+BK31</f>
        <v>0</v>
      </c>
      <c r="AW31" s="104" t="e">
        <f>AT31+$AX$25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/>
      <c r="AZ31" s="159"/>
      <c r="BA31" s="159"/>
      <c r="BB31" s="159"/>
      <c r="BC31" s="159"/>
      <c r="BD31" s="159"/>
      <c r="BE31" s="159"/>
      <c r="BF31" s="159"/>
      <c r="BG31" s="159"/>
      <c r="BH31" s="159"/>
      <c r="BI31" s="159"/>
      <c r="BJ31" s="159"/>
      <c r="BK31" s="159"/>
      <c r="BL31" s="159"/>
      <c r="BM31" s="159"/>
      <c r="BN31" s="159"/>
      <c r="BO31" s="159"/>
      <c r="BP31" s="160"/>
    </row>
    <row r="32" ht="19.5" customHeight="1" spans="1:68">
      <c r="A32" s="19"/>
      <c r="B32" s="219" t="s">
        <v>1489</v>
      </c>
      <c r="C32" s="185"/>
      <c r="D32" s="185" t="s">
        <v>266</v>
      </c>
      <c r="E32" s="185" t="s">
        <v>266</v>
      </c>
      <c r="F32" s="185" t="s">
        <v>266</v>
      </c>
      <c r="G32" s="185"/>
      <c r="H32" s="186"/>
      <c r="I32" s="186"/>
      <c r="J32" s="20"/>
      <c r="K32" s="186" t="s">
        <v>42</v>
      </c>
      <c r="L32" s="185"/>
      <c r="M32" s="186"/>
      <c r="N32" s="20"/>
      <c r="O32" s="186" t="s">
        <v>42</v>
      </c>
      <c r="P32" s="186"/>
      <c r="Q32" s="20"/>
      <c r="R32" s="186" t="s">
        <v>722</v>
      </c>
      <c r="S32" s="186" t="s">
        <v>722</v>
      </c>
      <c r="T32" s="186" t="s">
        <v>722</v>
      </c>
      <c r="U32" s="186" t="s">
        <v>722</v>
      </c>
      <c r="V32" s="186" t="s">
        <v>722</v>
      </c>
      <c r="W32" s="20"/>
      <c r="X32" s="188"/>
      <c r="Y32" s="185"/>
      <c r="Z32" s="20"/>
      <c r="AA32" s="581"/>
      <c r="AB32" s="20"/>
      <c r="AC32" s="20"/>
      <c r="AD32" s="20"/>
      <c r="AE32" s="20"/>
      <c r="AF32" s="186"/>
      <c r="AG32" s="186"/>
      <c r="AH32" s="157"/>
      <c r="AI32" s="158"/>
      <c r="AJ32" s="157"/>
      <c r="AK32" s="159"/>
      <c r="AL32" s="159"/>
      <c r="AM32" s="159"/>
      <c r="AN32" s="159"/>
      <c r="AO32" s="104"/>
      <c r="AP32" s="159"/>
      <c r="AQ32" s="104"/>
      <c r="AR32" s="104"/>
      <c r="AS32" s="104"/>
      <c r="AT32" s="104"/>
      <c r="AU32" s="104"/>
      <c r="AV32" s="104"/>
      <c r="AW32" s="104"/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60"/>
    </row>
    <row r="33" ht="19.5" customHeight="1" spans="1:68">
      <c r="A33" s="19"/>
      <c r="B33" s="14" t="s">
        <v>1490</v>
      </c>
      <c r="C33" s="185"/>
      <c r="D33" s="185" t="s">
        <v>266</v>
      </c>
      <c r="E33" s="185" t="s">
        <v>266</v>
      </c>
      <c r="F33" s="185" t="s">
        <v>266</v>
      </c>
      <c r="G33" s="185"/>
      <c r="H33" s="186"/>
      <c r="I33" s="186"/>
      <c r="J33" s="20"/>
      <c r="K33" s="185"/>
      <c r="M33" s="185"/>
      <c r="N33" s="20"/>
      <c r="O33" s="186"/>
      <c r="P33" s="186"/>
      <c r="Q33" s="20"/>
      <c r="R33" s="186" t="s">
        <v>722</v>
      </c>
      <c r="S33" s="186" t="s">
        <v>722</v>
      </c>
      <c r="T33" s="186" t="s">
        <v>722</v>
      </c>
      <c r="U33" s="186" t="s">
        <v>722</v>
      </c>
      <c r="V33" s="186" t="s">
        <v>722</v>
      </c>
      <c r="W33" s="20"/>
      <c r="X33" s="188"/>
      <c r="Y33" s="185">
        <v>1</v>
      </c>
      <c r="Z33" s="20"/>
      <c r="AA33" s="581"/>
      <c r="AB33" s="186" t="s">
        <v>47</v>
      </c>
      <c r="AC33" s="186"/>
      <c r="AD33" s="20"/>
      <c r="AE33" s="20"/>
      <c r="AF33" s="186">
        <v>2</v>
      </c>
      <c r="AG33" s="186"/>
      <c r="AH33" s="157"/>
      <c r="AI33" s="158"/>
      <c r="AJ33" s="157"/>
      <c r="AK33" s="159"/>
      <c r="AL33" s="159"/>
      <c r="AM33" s="159"/>
      <c r="AN33" s="159"/>
      <c r="AO33" s="104"/>
      <c r="AP33" s="159">
        <f>SUMPRODUCT(--WEEKDAY(C$3:AG$3,2)&lt;6,--((C33:AG33="DM"))+(C33:AG33="CS1")+((C33:AG33="CS2"))+(C33:AG33="SB1")+(C33:AG33="AE")+(C33:AG33="EM"))</f>
        <v>0</v>
      </c>
      <c r="AQ33" s="104"/>
      <c r="AR33" s="104">
        <f>SUMPRODUCT(--WEEKDAY(C$3:AG$3,2)&gt;5,--((C33:AG33="DM"))+(C33:AG33="CS1")+((C33:AG33="CS2"))+(C33:AG33="SB1")+(C33:AG33="AE")+(C33:AG33="EM"))</f>
        <v>0</v>
      </c>
      <c r="AS33" s="104"/>
      <c r="AT33" s="104">
        <f>(AP33-AQ33)/2+(AR33-AS33)</f>
        <v>0</v>
      </c>
      <c r="AU33" s="104">
        <f>AH33+AI33+AJ33+AK33+AM33+AN33</f>
        <v>0</v>
      </c>
      <c r="AV33" s="104">
        <f>BF33+BG33+BI33+BD33+BB33+AZ33+BK33</f>
        <v>0</v>
      </c>
      <c r="AW33" s="104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COUNTIF(C33:Y33,"*BRT*")</f>
        <v>0</v>
      </c>
      <c r="AZ33" s="159">
        <f>COUNTIF(A33:AH33,"*$BTP*")</f>
        <v>0</v>
      </c>
      <c r="BA33" s="159" t="e">
        <f>AZ33*('Setting key Duty'!$I$13+'Setting key Duty'!$I$12+'Setting key Duty'!$I$11)</f>
        <v>#VALUE!</v>
      </c>
      <c r="BB33" s="159">
        <f>COUNTIF(D33:AH33,"*$L*")</f>
        <v>0</v>
      </c>
      <c r="BC33" s="159" t="e">
        <f>BB33*('Setting key Duty'!$I$13+'Setting key Duty'!$I$9)</f>
        <v>#VALUE!</v>
      </c>
      <c r="BD33" s="159">
        <f>COUNTIF(D33:AH33,"*$M*")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COUNTIF(D33:AH33,"*$PM*")</f>
        <v>0</v>
      </c>
      <c r="BH33" s="159">
        <f>BG33*('Setting key Duty'!$I$9)</f>
        <v>0</v>
      </c>
      <c r="BI33" s="159">
        <f>COUNTIF(D33:AH33,"*$AM*")</f>
        <v>0</v>
      </c>
      <c r="BJ33" s="159">
        <f>BI33*('Setting key Duty'!$I$12+'Setting key Duty'!$I$8)</f>
        <v>0</v>
      </c>
      <c r="BK33" s="159">
        <f>COUNTIF(C33:AH33,"*$FC*")</f>
        <v>0</v>
      </c>
      <c r="BL33" s="159">
        <f>BK33*('Setting key Duty'!$J$11+'Setting key Duty'!$I$8)</f>
        <v>0</v>
      </c>
      <c r="BM33" s="159">
        <f>COUNTIF($C33:$AG33,BM$4)</f>
        <v>0</v>
      </c>
      <c r="BN33" s="159">
        <f>COUNTIF($C33:$AG33,BN$4)</f>
        <v>0</v>
      </c>
      <c r="BO33" s="159">
        <f>COUNTIF($D33:$AE33,BO$4)</f>
        <v>1</v>
      </c>
      <c r="BP33" s="160"/>
    </row>
    <row r="34" ht="19.5" customHeight="1" spans="1:68">
      <c r="A34" s="19"/>
      <c r="B34" s="14" t="s">
        <v>1491</v>
      </c>
      <c r="C34" s="186"/>
      <c r="D34" s="186"/>
      <c r="E34" s="186"/>
      <c r="F34" s="186"/>
      <c r="G34" s="185"/>
      <c r="H34" s="186"/>
      <c r="I34" s="186"/>
      <c r="J34" s="186"/>
      <c r="L34" s="186"/>
      <c r="M34" s="20"/>
      <c r="N34" s="186" t="s">
        <v>42</v>
      </c>
      <c r="O34" s="186"/>
      <c r="P34" s="186"/>
      <c r="Q34" s="20"/>
      <c r="R34" s="186" t="s">
        <v>722</v>
      </c>
      <c r="S34" s="186" t="s">
        <v>722</v>
      </c>
      <c r="T34" s="186" t="s">
        <v>722</v>
      </c>
      <c r="U34" s="186" t="s">
        <v>722</v>
      </c>
      <c r="V34" s="186" t="s">
        <v>722</v>
      </c>
      <c r="W34" s="544"/>
      <c r="X34" s="186"/>
      <c r="Y34" s="185"/>
      <c r="Z34" s="186"/>
      <c r="AA34" s="580"/>
      <c r="AB34" s="186" t="s">
        <v>47</v>
      </c>
      <c r="AC34" s="186" t="s">
        <v>47</v>
      </c>
      <c r="AD34" s="186"/>
      <c r="AE34" s="186"/>
      <c r="AF34" s="186">
        <v>1</v>
      </c>
      <c r="AG34" s="186"/>
      <c r="AH34" s="157"/>
      <c r="AI34" s="158"/>
      <c r="AJ34" s="157"/>
      <c r="AK34" s="191"/>
      <c r="AL34" s="191"/>
      <c r="AM34" s="191"/>
      <c r="AN34" s="191"/>
      <c r="AO34" s="192"/>
      <c r="AP34" s="159"/>
      <c r="AQ34" s="192"/>
      <c r="AR34" s="104"/>
      <c r="AS34" s="192"/>
      <c r="AT34" s="192"/>
      <c r="AU34" s="104"/>
      <c r="AV34" s="104"/>
      <c r="AW34" s="104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91"/>
      <c r="BN34" s="191"/>
      <c r="BO34" s="191"/>
      <c r="BP34" s="193"/>
    </row>
    <row r="35" ht="19.5" customHeight="1" spans="1:68">
      <c r="A35" s="19"/>
      <c r="B35" s="14" t="s">
        <v>1492</v>
      </c>
      <c r="C35" s="190"/>
      <c r="D35" s="186"/>
      <c r="E35" s="186"/>
      <c r="F35" s="186"/>
      <c r="G35" s="185"/>
      <c r="H35" s="186"/>
      <c r="I35" s="186"/>
      <c r="J35" s="186"/>
      <c r="K35" s="186"/>
      <c r="L35" s="186" t="s">
        <v>42</v>
      </c>
      <c r="M35" s="20"/>
      <c r="N35" s="186"/>
      <c r="O35" s="186"/>
      <c r="P35" s="186"/>
      <c r="Q35" s="20"/>
      <c r="R35" s="186" t="s">
        <v>47</v>
      </c>
      <c r="S35" s="186" t="s">
        <v>47</v>
      </c>
      <c r="T35" s="186" t="s">
        <v>47</v>
      </c>
      <c r="U35" s="186" t="s">
        <v>47</v>
      </c>
      <c r="V35" s="186" t="s">
        <v>47</v>
      </c>
      <c r="W35" s="544"/>
      <c r="X35" s="186"/>
      <c r="Y35" s="186"/>
      <c r="Z35" s="186"/>
      <c r="AA35" s="580"/>
      <c r="AB35" s="186"/>
      <c r="AC35" s="186"/>
      <c r="AD35" s="186"/>
      <c r="AE35" s="186"/>
      <c r="AF35" s="186"/>
      <c r="AG35" s="186"/>
      <c r="AH35" s="157"/>
      <c r="AI35" s="158"/>
      <c r="AJ35" s="157"/>
      <c r="AK35" s="191"/>
      <c r="AL35" s="191"/>
      <c r="AM35" s="191"/>
      <c r="AN35" s="191"/>
      <c r="AO35" s="192"/>
      <c r="AP35" s="159"/>
      <c r="AQ35" s="192"/>
      <c r="AR35" s="104"/>
      <c r="AS35" s="192"/>
      <c r="AT35" s="192"/>
      <c r="AU35" s="104"/>
      <c r="AV35" s="104"/>
      <c r="AW35" s="104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91"/>
      <c r="BN35" s="191"/>
      <c r="BO35" s="191"/>
      <c r="BP35" s="193"/>
    </row>
    <row r="36" ht="19.5" customHeight="1" spans="1:68">
      <c r="A36" s="19"/>
      <c r="B36" s="14" t="s">
        <v>1493</v>
      </c>
      <c r="C36" s="190"/>
      <c r="D36" s="186"/>
      <c r="E36" s="186"/>
      <c r="F36" s="186"/>
      <c r="G36" s="185"/>
      <c r="H36" s="186"/>
      <c r="I36" s="186"/>
      <c r="J36" s="186"/>
      <c r="K36" s="186"/>
      <c r="L36" s="186"/>
      <c r="M36" s="20"/>
      <c r="N36" s="186"/>
      <c r="O36" s="186"/>
      <c r="P36" s="186"/>
      <c r="Q36" s="20"/>
      <c r="R36" s="186" t="s">
        <v>722</v>
      </c>
      <c r="S36" s="186" t="s">
        <v>722</v>
      </c>
      <c r="T36" s="186" t="s">
        <v>722</v>
      </c>
      <c r="U36" s="186" t="s">
        <v>722</v>
      </c>
      <c r="V36" s="186" t="s">
        <v>722</v>
      </c>
      <c r="W36" s="544"/>
      <c r="X36" s="186"/>
      <c r="Y36" s="186"/>
      <c r="Z36" s="186"/>
      <c r="AA36" s="580"/>
      <c r="AB36" s="186"/>
      <c r="AC36" s="186" t="s">
        <v>47</v>
      </c>
      <c r="AD36" s="186"/>
      <c r="AE36" s="186"/>
      <c r="AF36" s="186"/>
      <c r="AG36" s="186"/>
      <c r="AH36" s="157"/>
      <c r="AI36" s="158"/>
      <c r="AJ36" s="157"/>
      <c r="AK36" s="191"/>
      <c r="AL36" s="191"/>
      <c r="AM36" s="191"/>
      <c r="AN36" s="191"/>
      <c r="AO36" s="192"/>
      <c r="AP36" s="159"/>
      <c r="AQ36" s="192"/>
      <c r="AR36" s="104"/>
      <c r="AS36" s="192"/>
      <c r="AT36" s="192"/>
      <c r="AU36" s="104"/>
      <c r="AV36" s="104"/>
      <c r="AW36" s="104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91"/>
      <c r="BN36" s="191"/>
      <c r="BO36" s="191"/>
      <c r="BP36" s="193"/>
    </row>
    <row r="37" ht="19.5" customHeight="1" spans="1:68">
      <c r="A37" s="19"/>
      <c r="B37" s="14" t="s">
        <v>1494</v>
      </c>
      <c r="C37" s="190"/>
      <c r="D37" s="186"/>
      <c r="E37" s="186"/>
      <c r="F37" s="186"/>
      <c r="G37" s="186"/>
      <c r="H37" s="186"/>
      <c r="I37" s="186"/>
      <c r="J37" s="186"/>
      <c r="K37" s="186"/>
      <c r="L37" s="186"/>
      <c r="N37" s="186"/>
      <c r="O37" s="186"/>
      <c r="P37" s="186"/>
      <c r="Q37" s="20"/>
      <c r="R37" s="186" t="s">
        <v>722</v>
      </c>
      <c r="S37" s="186" t="s">
        <v>722</v>
      </c>
      <c r="T37" s="186" t="s">
        <v>722</v>
      </c>
      <c r="U37" s="186" t="s">
        <v>722</v>
      </c>
      <c r="V37" s="186" t="s">
        <v>722</v>
      </c>
      <c r="W37" s="544"/>
      <c r="X37" s="186"/>
      <c r="Y37" s="185">
        <v>1</v>
      </c>
      <c r="Z37" s="186"/>
      <c r="AA37" s="580"/>
      <c r="AB37" s="186"/>
      <c r="AC37" s="186" t="s">
        <v>47</v>
      </c>
      <c r="AD37" s="186"/>
      <c r="AE37" s="186"/>
      <c r="AF37" s="186">
        <v>2</v>
      </c>
      <c r="AG37" s="186"/>
      <c r="AH37" s="157"/>
      <c r="AI37" s="158"/>
      <c r="AJ37" s="157"/>
      <c r="AK37" s="191"/>
      <c r="AL37" s="191"/>
      <c r="AM37" s="191"/>
      <c r="AN37" s="191"/>
      <c r="AO37" s="192"/>
      <c r="AP37" s="159"/>
      <c r="AQ37" s="192"/>
      <c r="AR37" s="104"/>
      <c r="AS37" s="192"/>
      <c r="AT37" s="192"/>
      <c r="AU37" s="104"/>
      <c r="AV37" s="104"/>
      <c r="AW37" s="104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91"/>
      <c r="BN37" s="191"/>
      <c r="BO37" s="191"/>
      <c r="BP37" s="193"/>
    </row>
    <row r="38" ht="19.5" customHeight="1" spans="1:68">
      <c r="A38" s="19"/>
      <c r="B38" s="189"/>
      <c r="C38" s="190"/>
      <c r="D38" s="186"/>
      <c r="E38" s="186"/>
      <c r="F38" s="186"/>
      <c r="G38" s="186"/>
      <c r="H38" s="186"/>
      <c r="I38" s="186"/>
      <c r="J38" s="186"/>
      <c r="K38" s="186"/>
      <c r="L38" s="186"/>
      <c r="N38" s="186"/>
      <c r="O38" s="186"/>
      <c r="P38" s="186"/>
      <c r="Q38" s="20"/>
      <c r="R38" s="20"/>
      <c r="S38" s="186"/>
      <c r="T38" s="186"/>
      <c r="U38" s="186"/>
      <c r="V38" s="186"/>
      <c r="W38" s="544"/>
      <c r="X38" s="186"/>
      <c r="Y38" s="186"/>
      <c r="Z38" s="186"/>
      <c r="AA38" s="580"/>
      <c r="AB38" s="186"/>
      <c r="AC38" s="186"/>
      <c r="AD38" s="186"/>
      <c r="AE38" s="186"/>
      <c r="AF38" s="186"/>
      <c r="AG38" s="186"/>
      <c r="AH38" s="157"/>
      <c r="AI38" s="158"/>
      <c r="AJ38" s="157"/>
      <c r="AK38" s="191"/>
      <c r="AL38" s="191"/>
      <c r="AM38" s="191"/>
      <c r="AN38" s="191"/>
      <c r="AO38" s="192"/>
      <c r="AP38" s="159"/>
      <c r="AQ38" s="192"/>
      <c r="AR38" s="104"/>
      <c r="AS38" s="192"/>
      <c r="AT38" s="192"/>
      <c r="AU38" s="104"/>
      <c r="AV38" s="104"/>
      <c r="AW38" s="104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91"/>
      <c r="BN38" s="191"/>
      <c r="BO38" s="191"/>
      <c r="BP38" s="193"/>
    </row>
    <row r="39" ht="19.5" customHeight="1" spans="1:68">
      <c r="A39" s="19"/>
      <c r="B39" s="189" t="s">
        <v>228</v>
      </c>
      <c r="C39" s="190"/>
      <c r="D39" s="186"/>
      <c r="E39" s="186"/>
      <c r="F39" s="186"/>
      <c r="G39" s="186"/>
      <c r="H39" s="186"/>
      <c r="I39" s="186"/>
      <c r="J39" s="186"/>
      <c r="K39" s="186"/>
      <c r="L39" s="186"/>
      <c r="N39" s="186"/>
      <c r="O39" s="186"/>
      <c r="P39" s="186"/>
      <c r="Q39" s="20"/>
      <c r="R39" s="20"/>
      <c r="S39" s="186"/>
      <c r="T39" s="186"/>
      <c r="U39" s="186"/>
      <c r="V39" s="186"/>
      <c r="W39" s="186"/>
      <c r="X39" s="186"/>
      <c r="Y39" s="186"/>
      <c r="Z39" s="186"/>
      <c r="AA39" s="580"/>
      <c r="AB39" s="186"/>
      <c r="AC39" s="186"/>
      <c r="AD39" s="186"/>
      <c r="AE39" s="186"/>
      <c r="AF39" s="186"/>
      <c r="AG39" s="186"/>
      <c r="AH39" s="157">
        <f>COUNTIF($C39:$AG39,AH$4)</f>
        <v>0</v>
      </c>
      <c r="AI39" s="158">
        <f>COUNTIF($C39:$AG39,AI$4)</f>
        <v>0</v>
      </c>
      <c r="AJ39" s="157">
        <f>COUNTIF($C39:$AG39,AJ$4)</f>
        <v>0</v>
      </c>
      <c r="AK39" s="191">
        <f>COUNTIF($C39:$AG39,AK$4)</f>
        <v>0</v>
      </c>
      <c r="AL39" s="191">
        <f>COUNTIF($C39:$AG39,AL$4)</f>
        <v>0</v>
      </c>
      <c r="AM39" s="191">
        <f>COUNTIF($C39:$AG39,AM$4)</f>
        <v>0</v>
      </c>
      <c r="AN39" s="191">
        <f>COUNTIF($C39:$AG39,AN$4)</f>
        <v>0</v>
      </c>
      <c r="AO39" s="192"/>
      <c r="AP39" s="159">
        <f>SUMPRODUCT(--WEEKDAY(C$3:AG$3,2)&lt;6,--((C39:AG39="DM"))+(C39:AG39="CS1")+((C39:AG39="CS2"))+(C39:AG39="SB1")+(C39:AG39="AE")+(C39:AG39="EM"))</f>
        <v>0</v>
      </c>
      <c r="AQ39" s="192"/>
      <c r="AR39" s="104">
        <f>SUMPRODUCT(--WEEKDAY(C$3:AG$3,2)&gt;5,--((C39:AG39="DM"))+(C39:AG39="CS1")+((C39:AG39="CS2"))+(C39:AG39="SB1")+(C39:AG39="AE")+(C39:AG39="EM"))</f>
        <v>0</v>
      </c>
      <c r="AS39" s="192"/>
      <c r="AT39" s="192">
        <f>(AP39-AQ39)/2+(AR39-AS39)</f>
        <v>0</v>
      </c>
      <c r="AU39" s="104">
        <f>AH39+AI39+AJ39+AK39+AM39+AN39</f>
        <v>0</v>
      </c>
      <c r="AV39" s="104">
        <f>BF39+BG39+BI39+BD39+BB39+AZ39+BK39</f>
        <v>0</v>
      </c>
      <c r="AW39" s="104" t="e">
        <f>AT39+AX39</f>
        <v>#VALUE!</v>
      </c>
      <c r="AX39" s="159" t="e">
        <f>(BI39*('Setting key Duty'!$I$8+'Setting key Duty'!$I$12))+(BG39*'Setting key Duty'!$I$9)+(BB39*('Setting key Duty'!$I$13+'Setting key Duty'!$I$9))+(AZ39*('Setting key Duty'!$I$13+'Setting key Duty'!$I$12+'Setting key Duty'!$I$11))+(BD39*('Setting key Duty'!$I$8+'Setting key Duty'!$I$9+'Setting key Duty'!$I$12))</f>
        <v>#VALUE!</v>
      </c>
      <c r="AY39" s="159">
        <f>COUNTIF(C39:AG39,"*BRT*")</f>
        <v>0</v>
      </c>
      <c r="AZ39" s="159">
        <f>COUNTIF(D39:AH39,"*$BTP*")</f>
        <v>0</v>
      </c>
      <c r="BA39" s="159" t="e">
        <f>AZ39*('Setting key Duty'!$I$13+'Setting key Duty'!$I$12+'Setting key Duty'!$I$11)</f>
        <v>#VALUE!</v>
      </c>
      <c r="BB39" s="159">
        <f>COUNTIF(D39:AH39,"*$L*")</f>
        <v>0</v>
      </c>
      <c r="BC39" s="159" t="e">
        <f>BB39*('Setting key Duty'!$I$13+'Setting key Duty'!$I$9)</f>
        <v>#VALUE!</v>
      </c>
      <c r="BD39" s="159">
        <f>COUNTIF(D39:AH39,"*$M*")</f>
        <v>0</v>
      </c>
      <c r="BE39" s="159">
        <f>BD39*('Setting key Duty'!$I$8+'Setting key Duty'!$I$9+'Setting key Duty'!$I$12)</f>
        <v>0</v>
      </c>
      <c r="BF39" s="159">
        <f>COUNTIF(D39:AH39,"*$N*")</f>
        <v>0</v>
      </c>
      <c r="BG39" s="159">
        <f>COUNTIF(D39:AH39,"*$PM*")</f>
        <v>0</v>
      </c>
      <c r="BH39" s="159">
        <f>BG39*('Setting key Duty'!$I$9)</f>
        <v>0</v>
      </c>
      <c r="BI39" s="159">
        <f>COUNTIF(D39:AH39,"*$AM*")</f>
        <v>0</v>
      </c>
      <c r="BJ39" s="159">
        <f>BI39*('Setting key Duty'!$I$12+'Setting key Duty'!$I$8)</f>
        <v>0</v>
      </c>
      <c r="BK39" s="159">
        <f>COUNTIF(C39:AH39,"*$FC*")</f>
        <v>0</v>
      </c>
      <c r="BL39" s="159">
        <f>BK39*('Setting key Duty'!$J$11+'Setting key Duty'!$I$8)</f>
        <v>0</v>
      </c>
      <c r="BM39" s="191">
        <f>COUNTIF($C39:$AG39,BM$4)</f>
        <v>0</v>
      </c>
      <c r="BN39" s="191">
        <f>COUNTIF($C39:$AG39,BN$4)</f>
        <v>0</v>
      </c>
      <c r="BO39" s="191">
        <f>COUNTIF($C39:$AG39,BO$4)</f>
        <v>0</v>
      </c>
      <c r="BP39" s="193"/>
    </row>
    <row r="40" ht="19.5" customHeight="1" spans="1:68">
      <c r="A40" s="19"/>
      <c r="B40" s="194"/>
      <c r="C40" s="195"/>
      <c r="D40" s="196"/>
      <c r="E40" s="196"/>
      <c r="F40" s="196"/>
      <c r="G40" s="196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7"/>
      <c r="AI40" s="198"/>
      <c r="AJ40" s="197"/>
      <c r="AK40" s="199"/>
      <c r="AL40" s="199"/>
      <c r="AM40" s="199"/>
      <c r="AN40" s="199"/>
      <c r="AO40" s="200"/>
      <c r="AP40" s="200"/>
      <c r="AQ40" s="200"/>
      <c r="AR40" s="200">
        <f>SUMPRODUCT(--WEEKDAY(C$3:AG$3,2)&gt;5,--((C40:AG40="DM"))+(C40:AG40="CS1")+((C40:AG40="CS2"))+(C40:AG40="SB1")+(C40:AG40="AE")+(C40:AG40="EM"))</f>
        <v>0</v>
      </c>
      <c r="AS40" s="200"/>
      <c r="AT40" s="200">
        <f>(AP40-AQ40)/2+(AR40-AS40)</f>
        <v>0</v>
      </c>
      <c r="AU40" s="200"/>
      <c r="AV40" s="200"/>
      <c r="AW40" s="200"/>
      <c r="AX40" s="199"/>
      <c r="AY40" s="199"/>
      <c r="AZ40" s="199"/>
      <c r="BA40" s="199"/>
      <c r="BB40" s="199"/>
      <c r="BC40" s="199"/>
      <c r="BD40" s="199"/>
      <c r="BE40" s="199"/>
      <c r="BF40" s="199"/>
      <c r="BG40" s="199"/>
      <c r="BH40" s="199"/>
      <c r="BI40" s="199"/>
      <c r="BJ40" s="199"/>
      <c r="BK40" s="199"/>
      <c r="BL40" s="199"/>
      <c r="BM40" s="199"/>
      <c r="BN40" s="199"/>
      <c r="BO40" s="199"/>
      <c r="BP40" s="201"/>
    </row>
    <row r="41" ht="19.5" customHeight="1" spans="1:68">
      <c r="A41" s="19"/>
      <c r="B41" s="202" t="s">
        <v>48</v>
      </c>
      <c r="C41" s="203" t="str">
        <f>VLOOKUP("DM",C4:C39,1,FALSE)</f>
        <v>DM</v>
      </c>
      <c r="D41" s="203" t="str">
        <f>VLOOKUP("DM",D4:D39,1,FALSE)</f>
        <v>DM</v>
      </c>
      <c r="E41" s="203" t="str">
        <f>VLOOKUP("DM",E4:E39,1,FALSE)</f>
        <v>DM</v>
      </c>
      <c r="F41" s="203" t="str">
        <f>VLOOKUP("DM",F4:F39,1,FALSE)</f>
        <v>DM</v>
      </c>
      <c r="G41" s="203" t="str">
        <f>VLOOKUP("DM",G4:G39,1,FALSE)</f>
        <v>DM</v>
      </c>
      <c r="H41" s="203" t="str">
        <f>VLOOKUP("DM",H4:H39,1,FALSE)</f>
        <v>DM</v>
      </c>
      <c r="I41" s="203" t="str">
        <f>VLOOKUP("DM",I4:I39,1,FALSE)</f>
        <v>DM</v>
      </c>
      <c r="J41" s="203" t="str">
        <f>VLOOKUP("DM",J4:J39,1,FALSE)</f>
        <v>DM</v>
      </c>
      <c r="K41" s="203" t="str">
        <f>VLOOKUP("DM",K4:K39,1,FALSE)</f>
        <v>DM</v>
      </c>
      <c r="L41" s="203" t="str">
        <f>VLOOKUP("DM",L4:L39,1,FALSE)</f>
        <v>DM</v>
      </c>
      <c r="M41" s="203" t="str">
        <f>VLOOKUP("DM",M4:M33,1,FALSE)</f>
        <v>DM</v>
      </c>
      <c r="N41" s="203" t="str">
        <f>VLOOKUP("DM",N4:N39,1,FALSE)</f>
        <v>DM</v>
      </c>
      <c r="O41" s="203" t="str">
        <f>VLOOKUP("DM",O4:O39,1,FALSE)</f>
        <v>DM</v>
      </c>
      <c r="P41" s="203" t="str">
        <f>VLOOKUP("DM",P4:P39,1,FALSE)</f>
        <v>DM</v>
      </c>
      <c r="Q41" s="203" t="str">
        <f>VLOOKUP("DM",Q4:Q33,1,FALSE)</f>
        <v>DM</v>
      </c>
      <c r="R41" s="203" t="str">
        <f>VLOOKUP("DM",R4:R31,1,FALSE)</f>
        <v>DM</v>
      </c>
      <c r="S41" s="203" t="str">
        <f>VLOOKUP("DM",S4:S39,1,FALSE)</f>
        <v>DM</v>
      </c>
      <c r="T41" s="203" t="str">
        <f>VLOOKUP("DM",T4:T39,1,FALSE)</f>
        <v>DM</v>
      </c>
      <c r="U41" s="203" t="str">
        <f>VLOOKUP("DM",U4:U39,1,FALSE)</f>
        <v>DM</v>
      </c>
      <c r="V41" s="203" t="str">
        <f>VLOOKUP("DM",V4:V30,1,FALSE)</f>
        <v>DM</v>
      </c>
      <c r="W41" s="203" t="str">
        <f>VLOOKUP("DM",W4:W30,1,FALSE)</f>
        <v>DM</v>
      </c>
      <c r="X41" s="203" t="str">
        <f>VLOOKUP("DM",X4:X39,1,FALSE)</f>
        <v>DM</v>
      </c>
      <c r="Y41" s="203" t="str">
        <f>VLOOKUP("DM",Y4:Y39,1,FALSE)</f>
        <v>DM</v>
      </c>
      <c r="Z41" s="203" t="str">
        <f>VLOOKUP("DM",Z4:Z39,1,FALSE)</f>
        <v>DM</v>
      </c>
      <c r="AA41" s="203" t="str">
        <f>VLOOKUP("DM",AA5:AA39,1,FALSE)</f>
        <v>DM</v>
      </c>
      <c r="AB41" s="203" t="str">
        <f>VLOOKUP("DM",AB4:AB39,1,FALSE)</f>
        <v>DM</v>
      </c>
      <c r="AC41" s="203" t="str">
        <f>VLOOKUP("DM",AC4:AC39,1,FALSE)</f>
        <v>DM</v>
      </c>
      <c r="AD41" s="203" t="str">
        <f>VLOOKUP("DM",AD4:AD39,1,FALSE)</f>
        <v>DM</v>
      </c>
      <c r="AE41" s="203" t="str">
        <f>VLOOKUP("DM",AE4:AE39,1,FALSE)</f>
        <v>DM</v>
      </c>
      <c r="AF41" s="203" t="str">
        <f>VLOOKUP("DM",AF4:AF39,1,FALSE)</f>
        <v>DM</v>
      </c>
      <c r="AG41" s="203" t="str">
        <f>VLOOKUP("DM",AG4:AG39,1,FALSE)</f>
        <v>DM</v>
      </c>
      <c r="AH41" s="157"/>
      <c r="AI41" s="158"/>
      <c r="AJ41" s="157"/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0"/>
    </row>
    <row r="42" ht="19.5" customHeight="1" spans="1:68">
      <c r="A42" s="19" t="e">
        <f>LTE()</f>
        <v>#NAME?</v>
      </c>
      <c r="B42" s="204" t="s">
        <v>44</v>
      </c>
      <c r="C42" s="203" t="str">
        <f>VLOOKUP("CS1",C5:C39,1,FALSE)</f>
        <v>CS1</v>
      </c>
      <c r="D42" s="203" t="str">
        <f>VLOOKUP("CS1",D9:D39,1,FALSE)</f>
        <v>CS1</v>
      </c>
      <c r="E42" s="203" t="str">
        <f>VLOOKUP("CS1",E7:E39,1,FALSE)</f>
        <v>CS1</v>
      </c>
      <c r="F42" s="203" t="str">
        <f>VLOOKUP("CS1",F7:F39,1,FALSE)</f>
        <v>CS1</v>
      </c>
      <c r="G42" s="203" t="str">
        <f>VLOOKUP("CS1",G6:G39,1,FALSE)</f>
        <v>CS1</v>
      </c>
      <c r="H42" s="203" t="str">
        <f>VLOOKUP("CS1",H5:H39,1,FALSE)</f>
        <v>CS1</v>
      </c>
      <c r="I42" s="203" t="str">
        <f>VLOOKUP("CS1",I7:I39,1,FALSE)</f>
        <v>CS1</v>
      </c>
      <c r="J42" s="203" t="str">
        <f>VLOOKUP("CS1",J4:J39,1,FALSE)</f>
        <v>CS1</v>
      </c>
      <c r="K42" s="203" t="str">
        <f>VLOOKUP("CS1",K6:K39,1,FALSE)</f>
        <v>CS1</v>
      </c>
      <c r="L42" s="203" t="str">
        <f>VLOOKUP("CS1",L1:L39,1,FALSE)</f>
        <v>CS1</v>
      </c>
      <c r="M42" s="203" t="str">
        <f>VLOOKUP("CS1",M5:M33,1,FALSE)</f>
        <v>CS1</v>
      </c>
      <c r="N42" s="203" t="str">
        <f>VLOOKUP("CS1",N5:N39,1,FALSE)</f>
        <v>CS1</v>
      </c>
      <c r="O42" s="203" t="str">
        <f>VLOOKUP("CS1",O5:O39,1,FALSE)</f>
        <v>CS1</v>
      </c>
      <c r="P42" s="203" t="str">
        <f>VLOOKUP("CS1",P12:P39,1,FALSE)</f>
        <v>CS1</v>
      </c>
      <c r="Q42" s="203" t="str">
        <f>VLOOKUP("CS1",Q7:Q33,1,FALSE)</f>
        <v>CS1</v>
      </c>
      <c r="R42" s="203" t="str">
        <f>VLOOKUP("CS1",R6:R31,1,FALSE)</f>
        <v>CS1</v>
      </c>
      <c r="S42" s="203" t="str">
        <f>VLOOKUP("CS1",S5:S39,1,FALSE)</f>
        <v>CS1</v>
      </c>
      <c r="T42" s="203" t="str">
        <f>VLOOKUP("CS1",T6:T39,1,FALSE)</f>
        <v>CS1</v>
      </c>
      <c r="U42" s="203" t="str">
        <f>VLOOKUP("CS1",U7:U39,1,FALSE)</f>
        <v>CS1</v>
      </c>
      <c r="V42" s="203" t="str">
        <f>VLOOKUP("CS1",V8:V30,1,FALSE)</f>
        <v>CS1</v>
      </c>
      <c r="W42" s="203" t="str">
        <f>VLOOKUP("CS1",W1:W30,1,FALSE)</f>
        <v>CS1</v>
      </c>
      <c r="X42" s="203" t="str">
        <f>VLOOKUP("CS1",X1:X39,1,FALSE)</f>
        <v>CS1</v>
      </c>
      <c r="Y42" s="203" t="str">
        <f>VLOOKUP("CS1",Y5:Y39,1,FALSE)</f>
        <v>CS1</v>
      </c>
      <c r="Z42" s="203" t="str">
        <f>VLOOKUP("CS1",Z6:Z39,1,FALSE)</f>
        <v>CS1</v>
      </c>
      <c r="AA42" s="203" t="str">
        <f>VLOOKUP("CS1",AA5:AA39,1,FALSE)</f>
        <v>CS1</v>
      </c>
      <c r="AB42" s="203" t="str">
        <f>VLOOKUP("CS1",AB1:AB39,1,FALSE)</f>
        <v>CS1</v>
      </c>
      <c r="AC42" s="203" t="str">
        <f>VLOOKUP("CS1",AC6:AC39,1,FALSE)</f>
        <v>CS1</v>
      </c>
      <c r="AD42" s="203" t="str">
        <f>VLOOKUP("CS1",AD6:AD39,1,FALSE)</f>
        <v>CS1</v>
      </c>
      <c r="AE42" s="203" t="str">
        <f>VLOOKUP("CS1",AE6:AE39,1,FALSE)</f>
        <v>CS1</v>
      </c>
      <c r="AF42" s="203" t="str">
        <f>VLOOKUP("CS1",AF5:AF39,1,FALSE)</f>
        <v>CS1</v>
      </c>
      <c r="AG42" s="203" t="str">
        <f>VLOOKUP("CS1",AG6:AG39,1,FALSE)</f>
        <v>CS1</v>
      </c>
      <c r="AH42" s="157"/>
      <c r="AI42" s="158"/>
      <c r="AJ42" s="157"/>
      <c r="AK42" s="159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60"/>
    </row>
    <row r="43" ht="19.5" customHeight="1" spans="1:68">
      <c r="A43" s="19"/>
      <c r="B43" s="205" t="s">
        <v>45</v>
      </c>
      <c r="C43" s="203" t="str">
        <f>VLOOKUP("CS2",C6:C39,1,FALSE)</f>
        <v>CS2</v>
      </c>
      <c r="D43" s="203" t="str">
        <f>VLOOKUP("CS2",D9:D39,1,FALSE)</f>
        <v>CS2</v>
      </c>
      <c r="E43" s="203" t="str">
        <f>VLOOKUP("CS2",E7:E39,1,FALSE)</f>
        <v>CS2</v>
      </c>
      <c r="F43" s="203" t="str">
        <f>VLOOKUP("CS2",F7:F39,1,FALSE)</f>
        <v>CS2</v>
      </c>
      <c r="G43" s="203" t="str">
        <f>VLOOKUP("CS2",G6:G39,1,FALSE)</f>
        <v>CS2</v>
      </c>
      <c r="H43" s="203" t="str">
        <f>VLOOKUP("CS2",H6:H39,1,FALSE)</f>
        <v>CS2</v>
      </c>
      <c r="I43" s="203" t="str">
        <f>VLOOKUP("CS2",I7:I39,1,FALSE)</f>
        <v>CS2</v>
      </c>
      <c r="J43" s="203" t="str">
        <f>VLOOKUP("CS2",J4:J39,1,FALSE)</f>
        <v>CS2</v>
      </c>
      <c r="K43" s="203" t="str">
        <f>VLOOKUP("CS2",K6:K39,1,FALSE)</f>
        <v>CS2</v>
      </c>
      <c r="L43" s="203" t="str">
        <f>VLOOKUP("CS2",L4:L39,1,FALSE)</f>
        <v>CS2</v>
      </c>
      <c r="M43" s="203" t="str">
        <f>VLOOKUP("CS2",M7:M33,1,FALSE)</f>
        <v>CS2</v>
      </c>
      <c r="N43" s="203" t="str">
        <f>VLOOKUP("CS2",N5:N39,1,FALSE)</f>
        <v>CS2</v>
      </c>
      <c r="O43" s="203" t="str">
        <f>VLOOKUP("CS2",O10:O39,1,FALSE)</f>
        <v>CS2</v>
      </c>
      <c r="P43" s="203" t="str">
        <f>VLOOKUP("CS2",P6:P39,1,FALSE)</f>
        <v>CS2</v>
      </c>
      <c r="Q43" s="203" t="str">
        <f>VLOOKUP("CS2",Q7:Q33,1,FALSE)</f>
        <v>CS2</v>
      </c>
      <c r="R43" s="203" t="str">
        <f>VLOOKUP("CS2",R6:R31,1,FALSE)</f>
        <v>CS2</v>
      </c>
      <c r="S43" s="203" t="str">
        <f>VLOOKUP("CS2",S5:S39,1,FALSE)</f>
        <v>CS2</v>
      </c>
      <c r="T43" s="203" t="str">
        <f>VLOOKUP("CS2",T1:T39,1,FALSE)</f>
        <v>CS2</v>
      </c>
      <c r="U43" s="203" t="str">
        <f>VLOOKUP("CS2",U1:U39,1,FALSE)</f>
        <v>CS2</v>
      </c>
      <c r="V43" s="203" t="str">
        <f>VLOOKUP("CS2",V1:V30,1,FALSE)</f>
        <v>CS2</v>
      </c>
      <c r="W43" s="203" t="str">
        <f>VLOOKUP("CS2",W1:W30,1,FALSE)</f>
        <v>CS2</v>
      </c>
      <c r="X43" s="203" t="str">
        <f>VLOOKUP("CS2",X7:X39,1,FALSE)</f>
        <v>CS2</v>
      </c>
      <c r="Y43" s="203" t="str">
        <f>VLOOKUP("CS2",Y5:Y39,1,FALSE)</f>
        <v>CS2</v>
      </c>
      <c r="Z43" s="203" t="str">
        <f>VLOOKUP("CS2",Z6:Z39,1,FALSE)</f>
        <v>CS2</v>
      </c>
      <c r="AA43" s="203" t="str">
        <f>VLOOKUP("CS2",AA5:AA39,1,FALSE)</f>
        <v>CS2</v>
      </c>
      <c r="AB43" s="203" t="str">
        <f>VLOOKUP("CS2",AB1:AB39,1,FALSE)</f>
        <v>CS2</v>
      </c>
      <c r="AC43" s="203" t="str">
        <f>VLOOKUP("CS2",AC6:AC39,1,FALSE)</f>
        <v>CS2</v>
      </c>
      <c r="AD43" s="203" t="str">
        <f>VLOOKUP("CS2",AD6:AD39,1,FALSE)</f>
        <v>CS2</v>
      </c>
      <c r="AE43" s="203" t="str">
        <f>VLOOKUP("CS2",AE6:AE39,1,FALSE)</f>
        <v>CS2</v>
      </c>
      <c r="AF43" s="203" t="str">
        <f>VLOOKUP("CS2",AF5:AF39,1,FALSE)</f>
        <v>CS2</v>
      </c>
      <c r="AG43" s="203" t="str">
        <f>VLOOKUP("CS2",AG6:AG39,1,FALSE)</f>
        <v>CS2</v>
      </c>
      <c r="AH43" s="157"/>
      <c r="AI43" s="158"/>
      <c r="AJ43" s="157"/>
      <c r="AK43" s="159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60"/>
    </row>
    <row r="44" ht="19.5" customHeight="1" spans="1:68">
      <c r="A44" s="19"/>
      <c r="B44" s="206" t="s">
        <v>50</v>
      </c>
      <c r="C44" s="203" t="str">
        <f>VLOOKUP("SB1",C6:C39,1,FALSE)</f>
        <v>SB1</v>
      </c>
      <c r="D44" s="203" t="e">
        <f>VLOOKUP("SB1",D3:D39,1,FALSE)</f>
        <v>#N/A</v>
      </c>
      <c r="E44" s="203" t="str">
        <f>VLOOKUP("SB1",E7:E39,1,FALSE)</f>
        <v>SB1</v>
      </c>
      <c r="F44" s="203" t="str">
        <f>VLOOKUP("SB1",F7:F39,1,FALSE)</f>
        <v>SB1</v>
      </c>
      <c r="G44" s="203" t="e">
        <f>VLOOKUP("SB1",G6:G39,1,FALSE)</f>
        <v>#N/A</v>
      </c>
      <c r="H44" s="203" t="str">
        <f>VLOOKUP("SB1",H6:H39,1,FALSE)</f>
        <v>SB1</v>
      </c>
      <c r="I44" s="203" t="e">
        <f>VLOOKUP("SB1",I7:I39,1,FALSE)</f>
        <v>#N/A</v>
      </c>
      <c r="J44" s="203" t="e">
        <f>VLOOKUP("SB1",J4:J39,1,FALSE)</f>
        <v>#N/A</v>
      </c>
      <c r="K44" s="203" t="e">
        <f>VLOOKUP("SB1",K6:K39,1,FALSE)</f>
        <v>#N/A</v>
      </c>
      <c r="L44" s="203" t="e">
        <f>VLOOKUP("SB1",L5:L39,1,FALSE)</f>
        <v>#N/A</v>
      </c>
      <c r="M44" s="203" t="e">
        <f>VLOOKUP("SB1",M7:M33,1,FALSE)</f>
        <v>#N/A</v>
      </c>
      <c r="N44" s="203" t="e">
        <f>VLOOKUP("SB1",N5:N39,1,FALSE)</f>
        <v>#N/A</v>
      </c>
      <c r="O44" s="203" t="e">
        <f>VLOOKUP("SB1",O5:O39,1,FALSE)</f>
        <v>#N/A</v>
      </c>
      <c r="P44" s="203" t="e">
        <f>VLOOKUP("SB1",P6:P39,1,FALSE)</f>
        <v>#N/A</v>
      </c>
      <c r="Q44" s="203" t="e">
        <f>VLOOKUP("SB1",Q7:Q33,1,FALSE)</f>
        <v>#N/A</v>
      </c>
      <c r="R44" s="203" t="e">
        <f>VLOOKUP("SB1",R6:R31,1,FALSE)</f>
        <v>#N/A</v>
      </c>
      <c r="S44" s="203" t="e">
        <f>VLOOKUP("SB1",S5:S39,1,FALSE)</f>
        <v>#N/A</v>
      </c>
      <c r="T44" s="203" t="e">
        <f>VLOOKUP("SB1",T6:T39,1,FALSE)</f>
        <v>#N/A</v>
      </c>
      <c r="U44" s="203" t="e">
        <f>VLOOKUP("SB1",U7:U39,1,FALSE)</f>
        <v>#N/A</v>
      </c>
      <c r="V44" s="203" t="e">
        <f>VLOOKUP("SB1",V7:V30,1,FALSE)</f>
        <v>#N/A</v>
      </c>
      <c r="W44" s="203" t="e">
        <f>VLOOKUP("SB1",W9:W30,1,FALSE)</f>
        <v>#N/A</v>
      </c>
      <c r="X44" s="203" t="e">
        <f>VLOOKUP("SB1",X7:X39,1,FALSE)</f>
        <v>#N/A</v>
      </c>
      <c r="Y44" s="203" t="e">
        <f>VLOOKUP("SB1",Y5:Y39,1,FALSE)</f>
        <v>#N/A</v>
      </c>
      <c r="Z44" s="203" t="e">
        <f>VLOOKUP("SB1",Z6:Z39,1,FALSE)</f>
        <v>#N/A</v>
      </c>
      <c r="AA44" s="203" t="e">
        <f>VLOOKUP("SB1",AA5:AA39,1,FALSE)</f>
        <v>#N/A</v>
      </c>
      <c r="AB44" s="203" t="e">
        <f>VLOOKUP("SB1",AB8:AB39,1,FALSE)</f>
        <v>#N/A</v>
      </c>
      <c r="AC44" s="203" t="e">
        <f>VLOOKUP("SB1",AC1:AC39,1,FALSE)</f>
        <v>#N/A</v>
      </c>
      <c r="AD44" s="203" t="e">
        <f>VLOOKUP("SB1",AD6:AD39,1,FALSE)</f>
        <v>#N/A</v>
      </c>
      <c r="AE44" s="203" t="e">
        <f>VLOOKUP("SB1",AE6:AE39,1,FALSE)</f>
        <v>#N/A</v>
      </c>
      <c r="AF44" s="203" t="e">
        <f>VLOOKUP("SB1",AF5:AF39,1,FALSE)</f>
        <v>#N/A</v>
      </c>
      <c r="AG44" s="203" t="e">
        <f>VLOOKUP("SB1",AG6:AG39,1,FALSE)</f>
        <v>#N/A</v>
      </c>
      <c r="AH44" s="157"/>
      <c r="AI44" s="158"/>
      <c r="AJ44" s="157"/>
      <c r="AK44" s="159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60"/>
    </row>
    <row r="45" ht="19.5" customHeight="1" spans="1:68">
      <c r="A45" s="19"/>
      <c r="B45" s="207" t="s">
        <v>56</v>
      </c>
      <c r="C45" s="203" t="e">
        <f>VLOOKUP("SB2",C6:C39,1,FALSE)</f>
        <v>#N/A</v>
      </c>
      <c r="D45" s="203" t="str">
        <f>VLOOKUP("SB2",D9:D39,1,FALSE)</f>
        <v>SB2</v>
      </c>
      <c r="E45" s="203" t="str">
        <f>VLOOKUP("SB2",E7:E39,1,FALSE)</f>
        <v>SB2</v>
      </c>
      <c r="F45" s="203" t="str">
        <f>VLOOKUP("SB2",F1:F39,1,FALSE)</f>
        <v>SB2</v>
      </c>
      <c r="G45" s="203" t="str">
        <f>VLOOKUP("SB2",G6:G39,1,FALSE)</f>
        <v>SB2</v>
      </c>
      <c r="H45" s="203" t="str">
        <f>VLOOKUP("SB2",H6:H39,1,FALSE)</f>
        <v>SB2</v>
      </c>
      <c r="I45" s="203" t="e">
        <f>VLOOKUP("SB2",I7:I39,1,FALSE)</f>
        <v>#N/A</v>
      </c>
      <c r="J45" s="203" t="e">
        <f>VLOOKUP("SB2",J4:J39,1,FALSE)</f>
        <v>#N/A</v>
      </c>
      <c r="K45" s="203" t="str">
        <f>VLOOKUP("SB2",K6:K39,1,FALSE)</f>
        <v>SB2</v>
      </c>
      <c r="L45" s="203" t="e">
        <f>VLOOKUP("SB2",L11:L39,1,FALSE)</f>
        <v>#N/A</v>
      </c>
      <c r="M45" s="203" t="str">
        <f>VLOOKUP("SB2",M7:M33,1,FALSE)</f>
        <v>SB2</v>
      </c>
      <c r="N45" s="203" t="str">
        <f>VLOOKUP("SB2",N5:N39,1,FALSE)</f>
        <v>SB2</v>
      </c>
      <c r="O45" s="203" t="str">
        <f>VLOOKUP("SB2",O5:O39,1,FALSE)</f>
        <v>SB2</v>
      </c>
      <c r="P45" s="203" t="e">
        <f>VLOOKUP("SB2",P6:P39,1,FALSE)</f>
        <v>#N/A</v>
      </c>
      <c r="Q45" s="203" t="e">
        <f>VLOOKUP("SB2",Q9:Q33,1,FALSE)</f>
        <v>#N/A</v>
      </c>
      <c r="R45" s="203" t="str">
        <f>VLOOKUP("SB2",R6:R31,1,FALSE)</f>
        <v>SB2</v>
      </c>
      <c r="S45" s="203" t="str">
        <f>VLOOKUP("SB2",S11:S39,1,FALSE)</f>
        <v>SB2</v>
      </c>
      <c r="T45" s="203" t="str">
        <f>VLOOKUP("SB2",T6:T39,1,FALSE)</f>
        <v>SB2</v>
      </c>
      <c r="U45" s="203" t="str">
        <f>VLOOKUP("SB2",U7:U39,1,FALSE)</f>
        <v>SB2</v>
      </c>
      <c r="V45" s="203" t="str">
        <f>VLOOKUP("SB2",V8:V30,1,FALSE)</f>
        <v>SB2</v>
      </c>
      <c r="W45" s="203" t="e">
        <f>VLOOKUP("SB2",W9:W30,1,FALSE)</f>
        <v>#N/A</v>
      </c>
      <c r="X45" s="203" t="e">
        <f>VLOOKUP("SB2",X7:X39,1,FALSE)</f>
        <v>#N/A</v>
      </c>
      <c r="Y45" s="203" t="str">
        <f>VLOOKUP("SB2",Y5:Y39,1,FALSE)</f>
        <v>SB2</v>
      </c>
      <c r="Z45" s="203" t="str">
        <f>VLOOKUP("SB2",Z6:Z39,1,FALSE)</f>
        <v>SB2</v>
      </c>
      <c r="AA45" s="203" t="e">
        <f>VLOOKUP("SB2",AA10:AA39,1,FALSE)</f>
        <v>#N/A</v>
      </c>
      <c r="AB45" s="203" t="str">
        <f>VLOOKUP("SB2",AB8:AB39,1,FALSE)</f>
        <v>SB2</v>
      </c>
      <c r="AC45" s="203" t="str">
        <f>VLOOKUP("SB2",AC10:AC39,1,FALSE)</f>
        <v>SB2</v>
      </c>
      <c r="AD45" s="203" t="e">
        <f>VLOOKUP("SB2",AD6:AD39,1,FALSE)</f>
        <v>#N/A</v>
      </c>
      <c r="AE45" s="203" t="e">
        <f>VLOOKUP("SB2",AE6:AE39,1,FALSE)</f>
        <v>#N/A</v>
      </c>
      <c r="AF45" s="203" t="str">
        <f>VLOOKUP("SB2",AF5:AF39,1,FALSE)</f>
        <v>SB2</v>
      </c>
      <c r="AG45" s="203" t="str">
        <f>VLOOKUP("SB2",AG6:AG39,1,FALSE)</f>
        <v>SB2</v>
      </c>
      <c r="AH45" s="157"/>
      <c r="AI45" s="158"/>
      <c r="AJ45" s="157"/>
      <c r="AK45" s="159"/>
      <c r="AL45" s="159"/>
      <c r="AM45" s="159"/>
      <c r="AN45" s="159"/>
      <c r="AO45" s="159"/>
      <c r="AP45" s="159"/>
      <c r="AQ45" s="159"/>
      <c r="AR45" s="159"/>
      <c r="AS45" s="159"/>
      <c r="AT45" s="159"/>
      <c r="AU45" s="159"/>
      <c r="AV45" s="159"/>
      <c r="AW45" s="159"/>
      <c r="AX45" s="159"/>
      <c r="AY45" s="159"/>
      <c r="AZ45" s="159"/>
      <c r="BA45" s="159"/>
      <c r="BB45" s="159"/>
      <c r="BC45" s="159"/>
      <c r="BD45" s="159"/>
      <c r="BE45" s="159"/>
      <c r="BF45" s="159"/>
      <c r="BG45" s="159"/>
      <c r="BH45" s="159"/>
      <c r="BI45" s="159"/>
      <c r="BJ45" s="159"/>
      <c r="BK45" s="159"/>
      <c r="BL45" s="159"/>
      <c r="BM45" s="159"/>
      <c r="BN45" s="159"/>
      <c r="BO45" s="159"/>
      <c r="BP45" s="160"/>
    </row>
    <row r="46" ht="19.5" customHeight="1" spans="1:68">
      <c r="A46" s="19"/>
      <c r="B46" s="208" t="s">
        <v>62</v>
      </c>
      <c r="C46" s="203" t="str">
        <f>VLOOKUP("AE",C6:C39,1,FALSE)</f>
        <v>AE</v>
      </c>
      <c r="D46" s="203" t="str">
        <f>VLOOKUP("AE",D9:D39,1,FALSE)</f>
        <v>AE</v>
      </c>
      <c r="E46" s="203" t="str">
        <f>VLOOKUP("AE",E7:E39,1,FALSE)</f>
        <v>AE</v>
      </c>
      <c r="F46" s="203" t="str">
        <f>VLOOKUP("AE",F1:F39,1,FALSE)</f>
        <v>AE</v>
      </c>
      <c r="G46" s="203" t="str">
        <f>VLOOKUP("AE",G6:G39,1,FALSE)</f>
        <v>AE</v>
      </c>
      <c r="H46" s="203" t="str">
        <f>VLOOKUP("AE",H6:H39,1,FALSE)</f>
        <v>AE</v>
      </c>
      <c r="I46" s="203" t="str">
        <f>VLOOKUP("AE",I7:I39,1,FALSE)</f>
        <v>AE</v>
      </c>
      <c r="J46" s="203" t="str">
        <f>VLOOKUP("AE",J4:J39,1,FALSE)</f>
        <v>AE</v>
      </c>
      <c r="K46" s="203" t="str">
        <f>VLOOKUP("AE",K6:K39,1,FALSE)</f>
        <v>AE</v>
      </c>
      <c r="L46" s="203" t="str">
        <f>VLOOKUP("AE",L11:L39,1,FALSE)</f>
        <v>AE</v>
      </c>
      <c r="M46" s="203" t="str">
        <f>VLOOKUP("AE",M7:M33,1,FALSE)</f>
        <v>AE</v>
      </c>
      <c r="N46" s="203" t="str">
        <f>VLOOKUP("AE",N5:N39,1,FALSE)</f>
        <v>AE</v>
      </c>
      <c r="O46" s="203" t="str">
        <f>VLOOKUP("AE",O5:O39,1,FALSE)</f>
        <v>AE</v>
      </c>
      <c r="P46" s="203" t="str">
        <f>VLOOKUP("AE",P6:P39,1,FALSE)</f>
        <v>AE</v>
      </c>
      <c r="Q46" s="203" t="str">
        <f>VLOOKUP("AE",Q9:Q33,1,FALSE)</f>
        <v>AE</v>
      </c>
      <c r="R46" s="203" t="str">
        <f>VLOOKUP("AE",R6:R31,1,FALSE)</f>
        <v>AE</v>
      </c>
      <c r="S46" s="203" t="str">
        <f>VLOOKUP("AE",S11:S39,1,FALSE)</f>
        <v>AE</v>
      </c>
      <c r="T46" s="203" t="str">
        <f>VLOOKUP("AE",T6:T39,1,FALSE)</f>
        <v>AE</v>
      </c>
      <c r="U46" s="203" t="str">
        <f>VLOOKUP("AE",U7:U39,1,FALSE)</f>
        <v>AE</v>
      </c>
      <c r="V46" s="203" t="str">
        <f>VLOOKUP("AE",V8:V30,1,FALSE)</f>
        <v>AE</v>
      </c>
      <c r="W46" s="203" t="str">
        <f>VLOOKUP("AE",W9:W30,1,FALSE)</f>
        <v>AE</v>
      </c>
      <c r="X46" s="203" t="str">
        <f>VLOOKUP("AE",X7:X39,1,FALSE)</f>
        <v>AE</v>
      </c>
      <c r="Y46" s="203" t="str">
        <f>VLOOKUP("AE",Y5:Y39,1,FALSE)</f>
        <v>AE</v>
      </c>
      <c r="Z46" s="203" t="str">
        <f>VLOOKUP("AE",Z6:Z39,1,FALSE)</f>
        <v>AE</v>
      </c>
      <c r="AA46" s="203" t="str">
        <f>VLOOKUP("AE",AA10:AA39,1,FALSE)</f>
        <v>AE</v>
      </c>
      <c r="AB46" s="203" t="str">
        <f>VLOOKUP("AE",AB8:AB39,1,FALSE)</f>
        <v>AE</v>
      </c>
      <c r="AC46" s="203" t="str">
        <f>VLOOKUP("AE",AC10:AC39,1,FALSE)</f>
        <v>AE</v>
      </c>
      <c r="AD46" s="203" t="str">
        <f>VLOOKUP("AE",AD6:AD39,1,FALSE)</f>
        <v>AE</v>
      </c>
      <c r="AE46" s="203" t="str">
        <f>VLOOKUP("AE",AE6:AE39,1,FALSE)</f>
        <v>AE</v>
      </c>
      <c r="AF46" s="203" t="str">
        <f>VLOOKUP("AE",AF5:AF39,1,FALSE)</f>
        <v>AE</v>
      </c>
      <c r="AG46" s="203" t="str">
        <f>VLOOKUP("AE",AG6:AG39,1,FALSE)</f>
        <v>AE</v>
      </c>
      <c r="AH46" s="157"/>
      <c r="AI46" s="158"/>
      <c r="AJ46" s="157"/>
      <c r="AK46" s="159"/>
      <c r="AL46" s="159"/>
      <c r="AM46" s="159"/>
      <c r="AN46" s="159"/>
      <c r="AO46" s="159"/>
      <c r="AP46" s="159"/>
      <c r="AQ46" s="159"/>
      <c r="AR46" s="159"/>
      <c r="AS46" s="159"/>
      <c r="AT46" s="159"/>
      <c r="AU46" s="159"/>
      <c r="AV46" s="159"/>
      <c r="AW46" s="159"/>
      <c r="AX46" s="159"/>
      <c r="AY46" s="159"/>
      <c r="AZ46" s="159"/>
      <c r="BA46" s="159"/>
      <c r="BB46" s="159"/>
      <c r="BC46" s="159"/>
      <c r="BD46" s="159"/>
      <c r="BE46" s="159"/>
      <c r="BF46" s="159"/>
      <c r="BG46" s="159"/>
      <c r="BH46" s="159"/>
      <c r="BI46" s="159"/>
      <c r="BJ46" s="159"/>
      <c r="BK46" s="159"/>
      <c r="BL46" s="159"/>
      <c r="BM46" s="159"/>
      <c r="BN46" s="159"/>
      <c r="BO46" s="159"/>
      <c r="BP46" s="160"/>
    </row>
  </sheetData>
  <mergeCells count="1">
    <mergeCell ref="C1:S1"/>
  </mergeCells>
  <conditionalFormatting sqref="J12">
    <cfRule type="expression" dxfId="135" priority="3">
      <formula>WEEKDAY(K$3,2)&gt;5</formula>
    </cfRule>
  </conditionalFormatting>
  <conditionalFormatting sqref="X13">
    <cfRule type="expression" dxfId="135" priority="1">
      <formula>WEEKDAY(Z$3,2)&gt;5</formula>
    </cfRule>
    <cfRule type="expression" dxfId="135" priority="2">
      <formula>WEEKDAY(Y$3,2)&gt;5</formula>
    </cfRule>
  </conditionalFormatting>
  <conditionalFormatting sqref="F25">
    <cfRule type="expression" dxfId="135" priority="5">
      <formula>WEEKDAY(I$3,2)&gt;5</formula>
    </cfRule>
    <cfRule type="expression" dxfId="135" priority="6">
      <formula>WEEKDAY(H$3,2)&gt;5</formula>
    </cfRule>
  </conditionalFormatting>
  <conditionalFormatting sqref="K26">
    <cfRule type="expression" dxfId="135" priority="7">
      <formula>WEEKDAY(M$3,2)&gt;5</formula>
    </cfRule>
  </conditionalFormatting>
  <conditionalFormatting sqref="N31">
    <cfRule type="expression" dxfId="135" priority="8">
      <formula>WEEKDAY(O$3,2)&gt;5</formula>
    </cfRule>
  </conditionalFormatting>
  <conditionalFormatting sqref="Q31">
    <cfRule type="expression" dxfId="135" priority="4">
      <formula>WEEKDAY(R$3,2)&gt;5</formula>
    </cfRule>
  </conditionalFormatting>
  <conditionalFormatting sqref="T2:X39 C3:S39 Y3:AG39">
    <cfRule type="expression" dxfId="135" priority="70">
      <formula>WEEKDAY(T$3,2)&gt;5</formula>
    </cfRule>
  </conditionalFormatting>
  <conditionalFormatting sqref="J4:J46 AA4:AA46 C5:I46 K5:Z46 AB5:AG46">
    <cfRule type="cellIs" dxfId="136" priority="55" operator="equal">
      <formula>"B"</formula>
    </cfRule>
    <cfRule type="cellIs" dxfId="136" priority="56" operator="equal">
      <formula>"AL"</formula>
    </cfRule>
    <cfRule type="cellIs" dxfId="137" priority="57" operator="equal">
      <formula>"DM"</formula>
    </cfRule>
    <cfRule type="cellIs" dxfId="138" priority="58" operator="equal">
      <formula>"CS1"</formula>
    </cfRule>
    <cfRule type="cellIs" dxfId="139" priority="59" operator="equal">
      <formula>"CS2"</formula>
    </cfRule>
    <cfRule type="cellIs" dxfId="140" priority="60" operator="equal">
      <formula>"SB1"</formula>
    </cfRule>
    <cfRule type="cellIs" dxfId="141" priority="61" operator="equal">
      <formula>"SB2"</formula>
    </cfRule>
    <cfRule type="cellIs" dxfId="142" priority="62" operator="equal">
      <formula>"AE"</formula>
    </cfRule>
  </conditionalFormatting>
  <conditionalFormatting sqref="J4:J39 AA4:AA39 C5:I39 K5:Z39 AB5:AG39">
    <cfRule type="cellIs" dxfId="136" priority="64" operator="equal">
      <formula>"DB"</formula>
    </cfRule>
    <cfRule type="containsText" dxfId="143" priority="65" operator="between" text="$AM">
      <formula>NOT(ISERROR(SEARCH("$AM",C4)))</formula>
    </cfRule>
    <cfRule type="containsText" dxfId="144" priority="66" operator="between" text="$PM">
      <formula>NOT(ISERROR(SEARCH("$PM",C4)))</formula>
    </cfRule>
    <cfRule type="containsText" dxfId="145" priority="67" operator="between" text="$L">
      <formula>NOT(ISERROR(SEARCH("$L",C4)))</formula>
    </cfRule>
    <cfRule type="containsText" dxfId="146" priority="68" operator="between" text="$BTP">
      <formula>NOT(ISERROR(SEARCH("$BTP",C4)))</formula>
    </cfRule>
    <cfRule type="containsText" dxfId="147" priority="69" operator="between" text="$M">
      <formula>NOT(ISERROR(SEARCH("$M",C4)))</formula>
    </cfRule>
    <cfRule type="containsText" dxfId="148" priority="71" operator="between" text="$N">
      <formula>NOT(ISERROR(SEARCH("$N",C4)))</formula>
    </cfRule>
    <cfRule type="containsText" dxfId="149" priority="72" operator="between" text="$FC">
      <formula>NOT(ISERROR(SEARCH("$FC",C4)))</formula>
    </cfRule>
    <cfRule type="containsText" dxfId="150" priority="73" operator="between" text="OAL">
      <formula>NOT(ISERROR(SEARCH("OAL",C4)))</formula>
    </cfRule>
    <cfRule type="containsText" dxfId="151" priority="74" operator="between" text="S+">
      <formula>NOT(ISERROR(SEARCH("S+",C4)))</formula>
    </cfRule>
    <cfRule type="containsText" dxfId="152" priority="75" operator="between" text="EX-D">
      <formula>NOT(ISERROR(SEARCH("EX-D",C4)))</formula>
    </cfRule>
  </conditionalFormatting>
  <conditionalFormatting sqref="J4:J26 C5:C10 D5:D31 E5:E7 F5:F31 G5:G28 H5:I26 K5:K24 L5:M19 N5:N23 O5:O13 P5:P29 Q5:Q19 R5:R14 S5 T5:T37 U5:U8 V5:V10 W5:W31 X5:Y29 Z5:Z13 AB5:AB34 AC5:AC30 AD5:AD28 AE5:AE30 AF5:AF18 AG5:AG25 AA6:AA24 S7:S18 E9:E20 U10:U18 C12:C23 V12:V37 O15:O24 Z15:Z21 R16 R18 R20:S37 U20:U37 AF20:AF23 L21:L31 M21:M28 Q21:Q26 E22:E26 Z23:Z29 C25:C26 N25:N29 AF25:AF30 K26 O26:O27 AA26:AA33 AG27 C28:C29 E28:E29 K28:K29 Q28:Q33 H29:I29 O29 G30:G31 J30:J31 M30:M32 AD30 E31 H31:I31 K31 N31 P31 X31:Y31 Z31:Z33 AG31 AC32:AC34 AD32:AE33 AB36:AC37">
    <cfRule type="containsText" dxfId="153" priority="76" operator="between" text="VACC">
      <formula>NOT(ISERROR(SEARCH("VACC",C4)))</formula>
    </cfRule>
  </conditionalFormatting>
  <conditionalFormatting sqref="C5 E5 D6 C7:C31 Q26 H27:H29 V27 E28 P28 R28:R30 Y28 Z28:AA29 G29 I29:K29 O29 T29:T30 U29 X29 AC29 W30 U31 X31">
    <cfRule type="cellIs" dxfId="136" priority="11" operator="equal">
      <formula>"B"</formula>
    </cfRule>
    <cfRule type="cellIs" dxfId="136" priority="12" operator="equal">
      <formula>"AL"</formula>
    </cfRule>
    <cfRule type="cellIs" dxfId="137" priority="13" operator="equal">
      <formula>"DM"</formula>
    </cfRule>
    <cfRule type="cellIs" dxfId="138" priority="14" operator="equal">
      <formula>"CS1"</formula>
    </cfRule>
    <cfRule type="cellIs" dxfId="139" priority="15" operator="equal">
      <formula>"CS2"</formula>
    </cfRule>
    <cfRule type="cellIs" dxfId="140" priority="16" operator="equal">
      <formula>"SB1"</formula>
    </cfRule>
    <cfRule type="cellIs" dxfId="141" priority="17" operator="equal">
      <formula>"SB2"</formula>
    </cfRule>
    <cfRule type="cellIs" dxfId="142" priority="18" operator="equal">
      <formula>"AE"</formula>
    </cfRule>
    <cfRule type="cellIs" dxfId="136" priority="19" operator="equal">
      <formula>"DB"</formula>
    </cfRule>
    <cfRule type="containsText" dxfId="143" priority="20" operator="between" text="$AM">
      <formula>NOT(ISERROR(SEARCH("$AM",C5)))</formula>
    </cfRule>
    <cfRule type="containsText" dxfId="144" priority="21" operator="between" text="$PM">
      <formula>NOT(ISERROR(SEARCH("$PM",C5)))</formula>
    </cfRule>
    <cfRule type="containsText" dxfId="145" priority="22" operator="between" text="$L">
      <formula>NOT(ISERROR(SEARCH("$L",C5)))</formula>
    </cfRule>
    <cfRule type="containsText" dxfId="146" priority="23" operator="between" text="$BTP">
      <formula>NOT(ISERROR(SEARCH("$BTP",C5)))</formula>
    </cfRule>
    <cfRule type="containsText" dxfId="147" priority="24" operator="between" text="$M">
      <formula>NOT(ISERROR(SEARCH("$M",C5)))</formula>
    </cfRule>
    <cfRule type="containsText" dxfId="148" priority="25" operator="between" text="$N">
      <formula>NOT(ISERROR(SEARCH("$N",C5)))</formula>
    </cfRule>
    <cfRule type="containsText" dxfId="149" priority="26" operator="between" text="$FC">
      <formula>NOT(ISERROR(SEARCH("$FC",C5)))</formula>
    </cfRule>
    <cfRule type="containsText" dxfId="150" priority="27" operator="between" text="OAL">
      <formula>NOT(ISERROR(SEARCH("OAL",C5)))</formula>
    </cfRule>
    <cfRule type="containsText" dxfId="151" priority="28" operator="between" text="S+">
      <formula>NOT(ISERROR(SEARCH("S+",C5)))</formula>
    </cfRule>
    <cfRule type="containsText" dxfId="152" priority="29" operator="between" text="EX-D">
      <formula>NOT(ISERROR(SEARCH("EX-D",C5)))</formula>
    </cfRule>
  </conditionalFormatting>
  <conditionalFormatting sqref="C5 E5 D6 C7:C15 C18:C25 C28 E28 Y28 Z28:AA29 J29:K29 T29 R30">
    <cfRule type="expression" dxfId="135" priority="30">
      <formula>WEEKDAY(#REF!,2)&gt;5</formula>
    </cfRule>
  </conditionalFormatting>
  <conditionalFormatting sqref="C5:C26 D5:D31 E5:E7 F5:F31 G5:G28 H5:K26 L5:M19 N5:N23 O5:O13 P5:P29 Q5:Q19 R5:R31 S5 T5:T31 U5:U8 V5:V10 W5:Z29 AB5:AB34 AC5:AC30 AD5:AD28 AE5:AE30 AF5:AF31 AG5:AG25 AA6:AA24 S7:S31 E9:E20 U10:U31 V12:V31 O15:O27 L21:L31 M21:M28 Q21:Q26 E22:E26 N25:N29 AA26:AA33 AG27 C28:C29 E28:E31 K28:K29 Q28:Q33 H29:I29 J29:J31 O29 G30:G31 M30:M32 AD30 H31:I31 K31 N31 P31 W31:Y31 Z31:Z33 AG31 AC32:AC34 AD32:AE33 AB36:AC37">
    <cfRule type="cellIs" dxfId="136" priority="34" operator="equal">
      <formula>"B"</formula>
    </cfRule>
    <cfRule type="cellIs" dxfId="136" priority="35" operator="equal">
      <formula>"AL"</formula>
    </cfRule>
    <cfRule type="cellIs" dxfId="137" priority="36" operator="equal">
      <formula>"DM"</formula>
    </cfRule>
    <cfRule type="cellIs" dxfId="138" priority="37" operator="equal">
      <formula>"CS1"</formula>
    </cfRule>
    <cfRule type="cellIs" dxfId="139" priority="38" operator="equal">
      <formula>"CS2"</formula>
    </cfRule>
    <cfRule type="cellIs" dxfId="140" priority="39" operator="equal">
      <formula>"SB1"</formula>
    </cfRule>
    <cfRule type="cellIs" dxfId="141" priority="40" operator="equal">
      <formula>"SB2"</formula>
    </cfRule>
    <cfRule type="cellIs" dxfId="142" priority="41" operator="equal">
      <formula>"AE"</formula>
    </cfRule>
    <cfRule type="cellIs" dxfId="136" priority="43" operator="equal">
      <formula>"DB"</formula>
    </cfRule>
    <cfRule type="containsText" dxfId="143" priority="44" operator="between" text="$AM">
      <formula>NOT(ISERROR(SEARCH("$AM",C5)))</formula>
    </cfRule>
    <cfRule type="containsText" dxfId="144" priority="45" operator="between" text="$PM">
      <formula>NOT(ISERROR(SEARCH("$PM",C5)))</formula>
    </cfRule>
    <cfRule type="containsText" dxfId="145" priority="46" operator="between" text="$L">
      <formula>NOT(ISERROR(SEARCH("$L",C5)))</formula>
    </cfRule>
    <cfRule type="containsText" dxfId="146" priority="47" operator="between" text="$BTP">
      <formula>NOT(ISERROR(SEARCH("$BTP",C5)))</formula>
    </cfRule>
    <cfRule type="containsText" dxfId="147" priority="48" operator="between" text="$M">
      <formula>NOT(ISERROR(SEARCH("$M",C5)))</formula>
    </cfRule>
    <cfRule type="containsText" dxfId="148" priority="49" operator="between" text="$N">
      <formula>NOT(ISERROR(SEARCH("$N",C5)))</formula>
    </cfRule>
    <cfRule type="containsText" dxfId="149" priority="50" operator="between" text="$FC">
      <formula>NOT(ISERROR(SEARCH("$FC",C5)))</formula>
    </cfRule>
    <cfRule type="containsText" dxfId="150" priority="51" operator="between" text="OAL">
      <formula>NOT(ISERROR(SEARCH("OAL",C5)))</formula>
    </cfRule>
    <cfRule type="containsText" dxfId="151" priority="52" operator="between" text="S+">
      <formula>NOT(ISERROR(SEARCH("S+",C5)))</formula>
    </cfRule>
    <cfRule type="containsText" dxfId="152" priority="53" operator="between" text="EX-D">
      <formula>NOT(ISERROR(SEARCH("EX-D",C5)))</formula>
    </cfRule>
  </conditionalFormatting>
  <conditionalFormatting sqref="C5:C26 D5:D31 E5:E7 F5:F31 G5:G28 H5:K26 L5:M19 N5:N23 O5:O13 P5:P29 Q5:Q19 R5:R14 S5 T5:T31 U5:U8 V5:V10 W5:W31 X5:Z29 AB5:AB34 AC5:AC30 AD5:AD28 AE5:AE30 AF5:AF23 AG5:AG25 AA6:AA24 S7:S31 E9:E20 U10:U31 V12:V31 O15:O24 R16 R18 R20:R31 L21:L31 M21:M28 Q21:Q26 E22:E26 N25:N29 AF25:AF30 O26:O27 AA26:AA33 AG27 C28:C29 E28:E31 K28:K29 Q28:Q33 H29:I29 J29:J31 O29 G30:G31 M30:M32 AD30 H31:I31 K31 N31 P31 X31:Y31 Z31:Z33 AG31 AC32:AC34 AD32:AE33 AB36:AC37">
    <cfRule type="containsText" dxfId="153" priority="42" operator="between" text="VACC">
      <formula>NOT(ISERROR(SEARCH("VACC",C5)))</formula>
    </cfRule>
  </conditionalFormatting>
  <conditionalFormatting sqref="C5:C10 D5:E7 F5:F10 G5:G21 H5:K26 L5:M19 N5:N11 O5:O13 P5:P29 Q5 R5:R14 S5 T5:T27 U5:U8 V5 W5:W29 X5 Y5:Y29 Z5:Z13 AB5:AB14 AC5:AD28 AE5:AE30 AF5:AF18 AG5:AG15 AA6:AA24 Q7:Q19 S7:S31 V7:V10 X7:X25 E9:E18 D10:D31 U10:U31 C12:C23 F12:F21 V12:V18 N13:N23 O15:O24 Z15:Z21 R16 AB17:AB34 AG17:AG24 R18 E20 R20:R25 V20:V25 AF20:AF23 L21:L31 M21:M28 Q21:Q26 E22:E26 F23:F31 G23:G28 Z23:Z29 N25:N29 AF25:AF30 C26 O26:O27 AA26:AA33 R27 V27:V31 X27:X28 AG27 C28:C29 E28:E31 K28:K29 Q28 H29:I29 J29:J31 O29 T29:T31 G30:G31 M30:M32 R30:R31 AC30:AD30 H31:I31 K31 N31 P31 Q31:Q33 W31:Y31 Z31:Z33 AG31 AC32:AC34 AD32:AE33 AB36:AC37">
    <cfRule type="expression" dxfId="135" priority="54">
      <formula>WEEKDAY(#REF!,2)&gt;5</formula>
    </cfRule>
  </conditionalFormatting>
  <conditionalFormatting sqref="BO5:BP39">
    <cfRule type="cellIs" dxfId="154" priority="63" operator="lessThan">
      <formula>1</formula>
    </cfRule>
  </conditionalFormatting>
  <conditionalFormatting sqref="T7:T10 F12 C13 T13:T14 U13 Y13 F16 H16 O16 C17 P17 H19 T20 E23 U24 AE24 E29:F29">
    <cfRule type="expression" dxfId="135" priority="31">
      <formula>WEEKDAY(V$3,2)&gt;5</formula>
    </cfRule>
  </conditionalFormatting>
  <conditionalFormatting sqref="T7:T10 T13:T14 U13 Y13 H16 O16 P17 H19 T20 G21 E23 G23 U24 AE24 G25 G27:G28 F28 E29 G30:G31">
    <cfRule type="expression" dxfId="135" priority="32">
      <formula>WEEKDAY(U$3,2)&gt;5</formula>
    </cfRule>
  </conditionalFormatting>
  <conditionalFormatting sqref="C8:C9 C12:C13 E12:F12 F16 C17 F29">
    <cfRule type="expression" dxfId="135" priority="33">
      <formula>WEEKDAY(E$3,2)&gt;5</formula>
    </cfRule>
  </conditionalFormatting>
  <conditionalFormatting sqref="O8:O9 P9:Q9">
    <cfRule type="expression" dxfId="135" priority="9">
      <formula>WEEKDAY(J$3,2)&gt;5</formula>
    </cfRule>
    <cfRule type="expression" dxfId="135" priority="10">
      <formula>WEEKDAY(I$3,2)&gt;5</formula>
    </cfRule>
  </conditionalFormatting>
  <dataValidations count="2">
    <dataValidation type="list" allowBlank="1" sqref="C5:AG5 D6:P6 R6 T6:U6 W6 Y6:AA6 AC6:AG6 E7:H7 J7:L7 N7:AG7 J8:K8 N8:R8 T8:AA8 AC8:AG8 C9:D9 H9:L9 N9:T9 V9:AB9 AD9:AE9 AG9 C10:AG10 C11:E11 G11:H11 K11:S11 W11:AG11 C12:H12 J12 M12 O12:T12 V12 X12:Y12 AA12:AG12 C13:V13 X13:AG13 C14 E14 G14:M14 O14:P14 T14 V14:AE14 AG14 C15:P15 T15:AG15 C16:AA16 AC16:AG16 D17:H17 K17:Q17 S17:T17 V17:AG17 C18:I18 K18:AG18 C19:D19 F19 H19:Q19 S19 U19 W19:AC19 AF19:AG19 C20:L20 N20:P20 R20:U20 W20:AG20 C21:D21 F21:X21 Z21:AA21 AC21 AE21:AG21 C22:E22 G22:I22 K22:Y22 AA22:AB22 AE22 D23:L23 O23 Q23 S23:V23 X23:AG23 D24:I24 K24:L24 N24:P24 S24:AG24 C25:D25 F25:G25 I25:J25 L25:Q25 S25:Z25 C26:Q26 S26:Y26 C27:D27 F27:I27 K27:M27 O27:P27 R27:AG27 D28:I28 K28:N28 P28:S28 U28:AF28 C29:P29 S29:AF29 C30:D30 F30:H30 L30:M30 O30 Q30:T30 V30:W30 Z30:AA30 AC30:AD30 AG30 D31:AA31 AD31:AG31 K32:M32 K33 M33 AB33:AC33 C34:J34 L34 C7:C8 F8:F9 R14:R15 Y32:Y33 C35:L39 N34:P39 O32:P33 R32:V33 R34:AG37 S38:AG39 AB25:AG26 AF32:AG33 C32:I33" showDropDown="1">
      <formula1>'Setting key Duty'!$B$7:$B$56</formula1>
    </dataValidation>
    <dataValidation type="list" allowBlank="1" sqref="C40:AG46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46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 t="s">
        <v>1495</v>
      </c>
      <c r="D2" s="131" t="s">
        <v>442</v>
      </c>
      <c r="E2" s="131" t="s">
        <v>442</v>
      </c>
      <c r="F2" s="131"/>
      <c r="G2" s="131"/>
      <c r="H2" s="131" t="s">
        <v>442</v>
      </c>
      <c r="I2" s="131" t="s">
        <v>442</v>
      </c>
      <c r="J2" s="131"/>
      <c r="K2" s="131" t="s">
        <v>1496</v>
      </c>
      <c r="L2" s="131" t="s">
        <v>1271</v>
      </c>
      <c r="M2" s="131"/>
      <c r="N2" s="131"/>
      <c r="O2" s="131" t="s">
        <v>1497</v>
      </c>
      <c r="P2" s="131"/>
      <c r="Q2" s="131" t="s">
        <v>1498</v>
      </c>
      <c r="R2" s="131" t="s">
        <v>666</v>
      </c>
      <c r="S2" s="131" t="s">
        <v>1499</v>
      </c>
      <c r="U2" s="131"/>
      <c r="V2" s="131" t="s">
        <v>1500</v>
      </c>
      <c r="W2" s="131" t="s">
        <v>725</v>
      </c>
      <c r="X2" s="131"/>
      <c r="Y2" s="131" t="s">
        <v>659</v>
      </c>
      <c r="Z2" s="131" t="s">
        <v>1501</v>
      </c>
      <c r="AA2" s="132"/>
      <c r="AB2" s="131"/>
      <c r="AC2" s="131"/>
      <c r="AD2" s="131" t="s">
        <v>1018</v>
      </c>
      <c r="AE2" s="131" t="s">
        <v>159</v>
      </c>
      <c r="AF2" s="131" t="s">
        <v>159</v>
      </c>
      <c r="AG2" s="131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235">
        <v>45658</v>
      </c>
      <c r="D3" s="140">
        <f>C3+1</f>
        <v>45659</v>
      </c>
      <c r="E3" s="140">
        <f>D3+1</f>
        <v>45660</v>
      </c>
      <c r="F3" s="140">
        <f>E3+1</f>
        <v>45661</v>
      </c>
      <c r="G3" s="140">
        <f>F3+1</f>
        <v>45662</v>
      </c>
      <c r="H3" s="140">
        <f>G3+1</f>
        <v>45663</v>
      </c>
      <c r="I3" s="140">
        <f>H3+1</f>
        <v>45664</v>
      </c>
      <c r="J3" s="140">
        <f>I3+1</f>
        <v>45665</v>
      </c>
      <c r="K3" s="140">
        <f>J3+1</f>
        <v>45666</v>
      </c>
      <c r="L3" s="140">
        <f>K3+1</f>
        <v>45667</v>
      </c>
      <c r="M3" s="140">
        <f>L3+1</f>
        <v>45668</v>
      </c>
      <c r="N3" s="140">
        <f>M3+1</f>
        <v>45669</v>
      </c>
      <c r="O3" s="140">
        <f>N3+1</f>
        <v>45670</v>
      </c>
      <c r="P3" s="140">
        <f>O3+1</f>
        <v>45671</v>
      </c>
      <c r="Q3" s="140">
        <f>P3+1</f>
        <v>45672</v>
      </c>
      <c r="R3" s="140">
        <f>Q3+1</f>
        <v>45673</v>
      </c>
      <c r="S3" s="140">
        <f>R3+1</f>
        <v>45674</v>
      </c>
      <c r="T3" s="140">
        <f>S3+1</f>
        <v>45675</v>
      </c>
      <c r="U3" s="140">
        <f>T3+1</f>
        <v>45676</v>
      </c>
      <c r="V3" s="140">
        <f>U3+1</f>
        <v>45677</v>
      </c>
      <c r="W3" s="140">
        <f>V3+1</f>
        <v>45678</v>
      </c>
      <c r="X3" s="140">
        <f>W3+1</f>
        <v>45679</v>
      </c>
      <c r="Y3" s="140">
        <f>X3+1</f>
        <v>45680</v>
      </c>
      <c r="Z3" s="140">
        <f>Y3+1</f>
        <v>45681</v>
      </c>
      <c r="AA3" s="140">
        <f>Z3+1</f>
        <v>45682</v>
      </c>
      <c r="AB3" s="140">
        <f>AA3+1</f>
        <v>45683</v>
      </c>
      <c r="AC3" s="140">
        <f>AB3+1</f>
        <v>45684</v>
      </c>
      <c r="AD3" s="140">
        <f>AC3+1</f>
        <v>45685</v>
      </c>
      <c r="AE3" s="140">
        <f>AD3+1</f>
        <v>45686</v>
      </c>
      <c r="AF3" s="140">
        <f>AE3+1</f>
        <v>45687</v>
      </c>
      <c r="AG3" s="140">
        <f>AF3+1</f>
        <v>45688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Wed</v>
      </c>
      <c r="D4" s="147" t="str">
        <f>TEXT(D3,"ddd")</f>
        <v>Thu</v>
      </c>
      <c r="E4" s="147" t="str">
        <f>TEXT(E3,"ddd")</f>
        <v>Fri</v>
      </c>
      <c r="F4" s="147" t="str">
        <f>TEXT(F3,"ddd")</f>
        <v>Sat</v>
      </c>
      <c r="G4" s="147" t="str">
        <f>TEXT(G3,"ddd")</f>
        <v>Sun</v>
      </c>
      <c r="H4" s="147" t="str">
        <f>TEXT(H3,"ddd")</f>
        <v>Mon</v>
      </c>
      <c r="I4" s="147" t="str">
        <f>TEXT(I3,"ddd")</f>
        <v>Tue</v>
      </c>
      <c r="J4" s="147" t="str">
        <f>TEXT(J3,"ddd")</f>
        <v>Wed</v>
      </c>
      <c r="K4" s="147" t="str">
        <f>TEXT(K3,"ddd")</f>
        <v>Thu</v>
      </c>
      <c r="L4" s="147" t="str">
        <f>TEXT(L3,"ddd")</f>
        <v>Fri</v>
      </c>
      <c r="M4" s="147" t="str">
        <f>TEXT(M3,"ddd")</f>
        <v>Sat</v>
      </c>
      <c r="N4" s="147" t="str">
        <f>TEXT(N3,"ddd")</f>
        <v>Sun</v>
      </c>
      <c r="O4" s="147" t="str">
        <f>TEXT(O3,"ddd")</f>
        <v>Mon</v>
      </c>
      <c r="P4" s="147" t="str">
        <f>TEXT(P3,"ddd")</f>
        <v>Tue</v>
      </c>
      <c r="Q4" s="147" t="str">
        <f>TEXT(Q3,"ddd")</f>
        <v>Wed</v>
      </c>
      <c r="R4" s="147" t="str">
        <f>TEXT(R3,"ddd")</f>
        <v>Thu</v>
      </c>
      <c r="S4" s="147" t="str">
        <f>TEXT(S3,"ddd")</f>
        <v>Fri</v>
      </c>
      <c r="T4" s="147" t="str">
        <f>TEXT(T3,"ddd")</f>
        <v>Sat</v>
      </c>
      <c r="U4" s="147" t="str">
        <f>TEXT(U3,"ddd")</f>
        <v>Sun</v>
      </c>
      <c r="V4" s="147" t="str">
        <f>TEXT(V3,"ddd")</f>
        <v>Mon</v>
      </c>
      <c r="W4" s="147" t="str">
        <f>TEXT(W3,"ddd")</f>
        <v>Tue</v>
      </c>
      <c r="X4" s="147" t="str">
        <f>TEXT(X3,"ddd")</f>
        <v>Wed</v>
      </c>
      <c r="Y4" s="147" t="str">
        <f>TEXT(Y3,"ddd")</f>
        <v>Thu</v>
      </c>
      <c r="Z4" s="147" t="str">
        <f>TEXT(Z3,"ddd")</f>
        <v>Fri</v>
      </c>
      <c r="AA4" s="147" t="str">
        <f>TEXT(AA3,"ddd")</f>
        <v>Sat</v>
      </c>
      <c r="AB4" s="147" t="str">
        <f>TEXT(AB3,"ddd")</f>
        <v>Sun</v>
      </c>
      <c r="AC4" s="147" t="str">
        <f>TEXT(AC3,"ddd")</f>
        <v>Mon</v>
      </c>
      <c r="AD4" s="147" t="str">
        <f>TEXT(AD3,"ddd")</f>
        <v>Tue</v>
      </c>
      <c r="AE4" s="147" t="str">
        <f>TEXT(AE3,"ddd")</f>
        <v>Wed</v>
      </c>
      <c r="AF4" s="147" t="str">
        <f>TEXT(AF3,"ddd")</f>
        <v>Thu</v>
      </c>
      <c r="AG4" s="147" t="str">
        <f>TEXT(AG3,"ddd")</f>
        <v>Fri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 t="s">
        <v>1027</v>
      </c>
      <c r="B5" s="16" t="s">
        <v>1190</v>
      </c>
      <c r="C5" s="155"/>
      <c r="D5" s="155"/>
      <c r="E5" s="155" t="s">
        <v>910</v>
      </c>
      <c r="F5" s="155" t="s">
        <v>375</v>
      </c>
      <c r="G5" s="155" t="s">
        <v>375</v>
      </c>
      <c r="H5" s="155" t="s">
        <v>375</v>
      </c>
      <c r="I5" s="155" t="s">
        <v>59</v>
      </c>
      <c r="J5" s="155" t="s">
        <v>59</v>
      </c>
      <c r="K5" s="155" t="s">
        <v>45</v>
      </c>
      <c r="L5" s="155" t="s">
        <v>910</v>
      </c>
      <c r="N5" s="155"/>
      <c r="O5" s="155" t="s">
        <v>59</v>
      </c>
      <c r="P5" s="155" t="s">
        <v>59</v>
      </c>
      <c r="Q5" s="155" t="s">
        <v>48</v>
      </c>
      <c r="R5" s="20"/>
      <c r="S5" s="155" t="s">
        <v>59</v>
      </c>
      <c r="T5" s="155" t="s">
        <v>48</v>
      </c>
      <c r="U5" s="155"/>
      <c r="V5" s="155"/>
      <c r="W5" s="155"/>
      <c r="X5" s="155"/>
      <c r="Y5" s="155"/>
      <c r="AA5" s="155"/>
      <c r="AB5" s="155"/>
      <c r="AC5" s="155"/>
      <c r="AD5" s="155"/>
      <c r="AE5" s="155"/>
      <c r="AF5" s="155"/>
      <c r="AG5" s="155"/>
      <c r="AH5" s="157">
        <f>COUNTIF($C5:$AE5,AH$4)</f>
        <v>2</v>
      </c>
      <c r="AI5" s="158">
        <f>COUNTIF($C5:$AE5,AI$4)</f>
        <v>0</v>
      </c>
      <c r="AJ5" s="157">
        <f>COUNTIF($C5:$AE5,AJ$4)</f>
        <v>1</v>
      </c>
      <c r="AK5" s="159">
        <f>COUNTIF($C5:$AE5,AK$4)</f>
        <v>0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3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36" customHeight="1" spans="1:68">
      <c r="A6" s="19"/>
      <c r="B6" s="225" t="s">
        <v>1358</v>
      </c>
      <c r="C6" s="155"/>
      <c r="D6" s="155" t="s">
        <v>44</v>
      </c>
      <c r="E6" s="155"/>
      <c r="F6" s="155"/>
      <c r="G6" s="155"/>
      <c r="H6" s="155" t="s">
        <v>45</v>
      </c>
      <c r="I6" s="20"/>
      <c r="K6" s="155" t="s">
        <v>44</v>
      </c>
      <c r="L6" s="155"/>
      <c r="M6" s="155" t="s">
        <v>910</v>
      </c>
      <c r="N6" s="155" t="s">
        <v>910</v>
      </c>
      <c r="P6" s="155" t="s">
        <v>44</v>
      </c>
      <c r="Q6" s="20"/>
      <c r="R6" s="155" t="s">
        <v>45</v>
      </c>
      <c r="S6" s="155"/>
      <c r="T6" s="155" t="s">
        <v>1363</v>
      </c>
      <c r="U6" s="155" t="s">
        <v>44</v>
      </c>
      <c r="V6" s="20"/>
      <c r="W6" s="155" t="s">
        <v>44</v>
      </c>
      <c r="Y6" s="20"/>
      <c r="Z6" s="20"/>
      <c r="AA6" s="155" t="s">
        <v>44</v>
      </c>
      <c r="AB6" s="15"/>
      <c r="AD6" s="155"/>
      <c r="AE6" s="155" t="s">
        <v>45</v>
      </c>
      <c r="AG6" s="155"/>
      <c r="AH6" s="157">
        <f>COUNTIF($D6:$AE6,AH$4)</f>
        <v>0</v>
      </c>
      <c r="AI6" s="158">
        <f>COUNTIF($D6:$AE6,AI$4)</f>
        <v>6</v>
      </c>
      <c r="AJ6" s="157">
        <f>COUNTIF($D6:$AE6,AJ$4)</f>
        <v>3</v>
      </c>
      <c r="AK6" s="159">
        <f>COUNTIF($D6:$AE6,AK$4)</f>
        <v>0</v>
      </c>
      <c r="AL6" s="159">
        <f>COUNTIF($D6:$AE6,AL$4)</f>
        <v>0</v>
      </c>
      <c r="AM6" s="159">
        <f>COUNTIF($D6:$AE6,AM$4)</f>
        <v>0</v>
      </c>
      <c r="AN6" s="159">
        <f>COUNTIF($D6:$AE6,AN$4)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9</v>
      </c>
      <c r="AV6" s="104" t="e">
        <f>AT6+AX6</f>
        <v>#VALUE!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COUNTIF(D6:AE6,"*BRT*")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COUNTIF(AF6:AH6,"*$N*")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COUNTIF(D6:AH6,"*$FC*")</f>
        <v>0</v>
      </c>
      <c r="BL6" s="159">
        <f>BK6*('Setting key Duty'!$J$11+'Setting key Duty'!$I$8)</f>
        <v>0</v>
      </c>
      <c r="BM6" s="159">
        <f>COUNTIF($D6:$AE6,BM$4)</f>
        <v>0</v>
      </c>
      <c r="BN6" s="159">
        <f>COUNTIF($D6:$AE6,BN$4)</f>
        <v>0</v>
      </c>
      <c r="BO6" s="159">
        <f>COUNTIF($D6:$AE6,BO$4)</f>
        <v>0</v>
      </c>
      <c r="BP6" s="160"/>
    </row>
    <row r="7" ht="19.5" customHeight="1" spans="1:68">
      <c r="A7" s="19"/>
      <c r="B7" s="236" t="s">
        <v>1502</v>
      </c>
      <c r="C7" s="155" t="s">
        <v>1095</v>
      </c>
      <c r="D7" s="155"/>
      <c r="E7" s="185" t="s">
        <v>44</v>
      </c>
      <c r="F7" s="155"/>
      <c r="G7" s="155" t="s">
        <v>48</v>
      </c>
      <c r="H7" s="186"/>
      <c r="I7" s="20"/>
      <c r="J7" s="20"/>
      <c r="K7" s="155"/>
      <c r="M7" s="155"/>
      <c r="N7" s="155"/>
      <c r="O7" s="155" t="s">
        <v>48</v>
      </c>
      <c r="P7" s="20"/>
      <c r="Q7" s="155"/>
      <c r="R7" s="155" t="s">
        <v>50</v>
      </c>
      <c r="S7" s="155"/>
      <c r="T7" s="155"/>
      <c r="U7" s="20"/>
      <c r="V7" s="155" t="s">
        <v>50</v>
      </c>
      <c r="W7" s="155"/>
      <c r="Y7" s="155" t="s">
        <v>45</v>
      </c>
      <c r="Z7" s="15" t="s">
        <v>1503</v>
      </c>
      <c r="AA7" s="15"/>
      <c r="AB7" s="155" t="s">
        <v>50</v>
      </c>
      <c r="AC7" s="155"/>
      <c r="AD7" s="185" t="s">
        <v>45</v>
      </c>
      <c r="AE7" s="155"/>
      <c r="AF7" s="154" t="s">
        <v>48</v>
      </c>
      <c r="AG7" s="155"/>
      <c r="AH7" s="157">
        <f>COUNTIF($C7:$D7,AH$4)</f>
        <v>0</v>
      </c>
      <c r="AI7" s="158">
        <f>COUNTIF($C7:$D7,AI$4)</f>
        <v>0</v>
      </c>
      <c r="AJ7" s="157">
        <f>COUNTIF($C7:$D7,AJ$4)</f>
        <v>0</v>
      </c>
      <c r="AK7" s="159">
        <f>COUNTIF($C7:$D7,AK$4)</f>
        <v>0</v>
      </c>
      <c r="AL7" s="159">
        <f>COUNTIF($C7:$D7,AL$4)</f>
        <v>0</v>
      </c>
      <c r="AM7" s="159">
        <f>COUNTIF($C7:$D7,AM$4)</f>
        <v>0</v>
      </c>
      <c r="AN7" s="159">
        <f>COUNTIF($C7:$D7,AN$4)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0</v>
      </c>
      <c r="AV7" s="104">
        <f>BF7+BG7+BI7+BD7+BB7+AZ7+BK7</f>
        <v>0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COUNTIF(C7:D7,"*BRT*")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COUNTIF(A7:AH7,"*$N*")</f>
        <v>0</v>
      </c>
      <c r="BG7" s="159">
        <f>COUNTIF(AG7:AH7,"*$PM*")</f>
        <v>0</v>
      </c>
      <c r="BH7" s="159">
        <f>BG7*('Setting key Duty'!$I$9)</f>
        <v>0</v>
      </c>
      <c r="BI7" s="159">
        <f>COUNTIF(A7:AH7,"*$AM*")</f>
        <v>0</v>
      </c>
      <c r="BJ7" s="159">
        <f>BI7*('Setting key Duty'!$I$12+'Setting key Duty'!$I$8)</f>
        <v>0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COUNTIF($C7:$D7,BM$4)</f>
        <v>0</v>
      </c>
      <c r="BN7" s="159">
        <f>COUNTIF($C7:$D7,BN$4)</f>
        <v>0</v>
      </c>
      <c r="BO7" s="159">
        <f>COUNTIF($C7:$D7,BO$4)</f>
        <v>0</v>
      </c>
      <c r="BP7" s="160"/>
    </row>
    <row r="8" ht="19.5" customHeight="1" spans="1:68">
      <c r="A8" s="19"/>
      <c r="B8" s="236" t="s">
        <v>1399</v>
      </c>
      <c r="C8" s="155"/>
      <c r="D8" s="20"/>
      <c r="E8" s="20"/>
      <c r="F8" s="185"/>
      <c r="G8" s="155" t="s">
        <v>50</v>
      </c>
      <c r="H8" s="20"/>
      <c r="I8" s="155" t="s">
        <v>44</v>
      </c>
      <c r="J8" s="155"/>
      <c r="K8" s="155"/>
      <c r="L8" s="20"/>
      <c r="M8" s="155"/>
      <c r="N8" s="155"/>
      <c r="O8" s="155"/>
      <c r="P8" s="155" t="s">
        <v>48</v>
      </c>
      <c r="Q8" s="155"/>
      <c r="R8" s="155"/>
      <c r="S8" s="155" t="s">
        <v>1504</v>
      </c>
      <c r="T8" s="155"/>
      <c r="U8" s="155" t="s">
        <v>48</v>
      </c>
      <c r="W8" s="155" t="s">
        <v>50</v>
      </c>
      <c r="Y8" s="155" t="s">
        <v>1505</v>
      </c>
      <c r="Z8" s="154" t="s">
        <v>44</v>
      </c>
      <c r="AA8" s="155" t="s">
        <v>1449</v>
      </c>
      <c r="AB8" s="155" t="s">
        <v>1449</v>
      </c>
      <c r="AC8" s="155" t="s">
        <v>48</v>
      </c>
      <c r="AD8" s="155"/>
      <c r="AE8" s="155"/>
      <c r="AF8" s="155"/>
      <c r="AG8" s="155" t="s">
        <v>48</v>
      </c>
      <c r="AH8" s="157"/>
      <c r="AI8" s="158"/>
      <c r="AJ8" s="157"/>
      <c r="AK8" s="159"/>
      <c r="AL8" s="159"/>
      <c r="AM8" s="159"/>
      <c r="AN8" s="159"/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/>
      <c r="AU8" s="104"/>
      <c r="AV8" s="104"/>
      <c r="AW8" s="104"/>
      <c r="AX8" s="159"/>
      <c r="AY8" s="159"/>
      <c r="AZ8" s="159"/>
      <c r="BA8" s="159"/>
      <c r="BB8" s="159"/>
      <c r="BC8" s="159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  <c r="BP8" s="160"/>
    </row>
    <row r="9" ht="19.5" customHeight="1" spans="1:68">
      <c r="A9" s="19"/>
      <c r="B9" s="237" t="s">
        <v>1506</v>
      </c>
      <c r="C9" s="155"/>
      <c r="D9" s="155" t="s">
        <v>45</v>
      </c>
      <c r="E9" s="15" t="s">
        <v>91</v>
      </c>
      <c r="F9" s="155"/>
      <c r="G9" s="155" t="s">
        <v>44</v>
      </c>
      <c r="H9" s="20"/>
      <c r="I9" s="155"/>
      <c r="J9" s="155"/>
      <c r="K9" s="155"/>
      <c r="L9" s="15" t="s">
        <v>530</v>
      </c>
      <c r="M9" s="20"/>
      <c r="N9" s="155"/>
      <c r="O9" s="155" t="s">
        <v>45</v>
      </c>
      <c r="P9" s="20"/>
      <c r="Q9" s="155" t="s">
        <v>57</v>
      </c>
      <c r="R9" s="20"/>
      <c r="S9" s="155" t="s">
        <v>44</v>
      </c>
      <c r="T9" s="155"/>
      <c r="U9" s="155"/>
      <c r="V9" s="155" t="s">
        <v>45</v>
      </c>
      <c r="W9" s="20"/>
      <c r="X9" s="155" t="s">
        <v>45</v>
      </c>
      <c r="Z9" s="15" t="s">
        <v>1503</v>
      </c>
      <c r="AA9" s="155"/>
      <c r="AB9" s="155"/>
      <c r="AC9" s="155" t="s">
        <v>44</v>
      </c>
      <c r="AD9" s="155"/>
      <c r="AE9" s="155"/>
      <c r="AF9" s="154" t="s">
        <v>45</v>
      </c>
      <c r="AG9" s="155"/>
      <c r="AH9" s="157"/>
      <c r="AI9" s="158"/>
      <c r="AJ9" s="157"/>
      <c r="AK9" s="159"/>
      <c r="AL9" s="159"/>
      <c r="AM9" s="159"/>
      <c r="AN9" s="159"/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0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COUNTIF(D9:Z9,"*BRT*")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COUNTIF(AH9,"*$N*")</f>
        <v>0</v>
      </c>
      <c r="BG9" s="159">
        <f>COUNTIF(AH9,"*$PM*")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COUNTIF(D9:AH9,"*$FC*")</f>
        <v>0</v>
      </c>
      <c r="BL9" s="159">
        <f>BK9*('Setting key Duty'!$J$11+'Setting key Duty'!$I$8)</f>
        <v>0</v>
      </c>
      <c r="BM9" s="159">
        <f>COUNTIF($D9:$Z9,BM$4)</f>
        <v>0</v>
      </c>
      <c r="BN9" s="159">
        <f>COUNTIF($D9:$Z9,BN$4)</f>
        <v>0</v>
      </c>
      <c r="BO9" s="159">
        <f>COUNTIF($D9:$Z9,BO$4)</f>
        <v>0</v>
      </c>
      <c r="BP9" s="160"/>
    </row>
    <row r="10" ht="19.5" customHeight="1" spans="1:68">
      <c r="A10" s="19"/>
      <c r="B10" s="239" t="s">
        <v>1437</v>
      </c>
      <c r="C10" s="155" t="s">
        <v>45</v>
      </c>
      <c r="D10" s="155"/>
      <c r="E10" s="20"/>
      <c r="F10" s="155"/>
      <c r="G10" s="155" t="s">
        <v>45</v>
      </c>
      <c r="H10" s="20"/>
      <c r="J10" s="155"/>
      <c r="K10" s="155" t="s">
        <v>1507</v>
      </c>
      <c r="L10" s="155"/>
      <c r="M10" s="155"/>
      <c r="N10" s="155"/>
      <c r="O10" s="155" t="s">
        <v>1119</v>
      </c>
      <c r="P10" s="155" t="s">
        <v>1119</v>
      </c>
      <c r="Q10" s="155" t="s">
        <v>1119</v>
      </c>
      <c r="R10" s="155" t="s">
        <v>1119</v>
      </c>
      <c r="S10" s="155" t="s">
        <v>1119</v>
      </c>
      <c r="T10" s="155" t="s">
        <v>44</v>
      </c>
      <c r="U10" s="155"/>
      <c r="V10" s="155" t="s">
        <v>1119</v>
      </c>
      <c r="W10" s="155" t="s">
        <v>1119</v>
      </c>
      <c r="X10" s="155" t="s">
        <v>1119</v>
      </c>
      <c r="Y10" s="155" t="s">
        <v>1119</v>
      </c>
      <c r="Z10" s="155" t="s">
        <v>1119</v>
      </c>
      <c r="AA10" s="155" t="s">
        <v>45</v>
      </c>
      <c r="AB10" s="155"/>
      <c r="AC10" s="155" t="s">
        <v>1508</v>
      </c>
      <c r="AD10" s="155" t="s">
        <v>44</v>
      </c>
      <c r="AE10" s="155"/>
      <c r="AF10" s="20"/>
      <c r="AG10" s="155" t="s">
        <v>530</v>
      </c>
      <c r="AH10" s="157"/>
      <c r="AI10" s="158"/>
      <c r="AJ10" s="157"/>
      <c r="AK10" s="159"/>
      <c r="AL10" s="159"/>
      <c r="AM10" s="159"/>
      <c r="AN10" s="159"/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0</v>
      </c>
      <c r="AV10" s="104">
        <f>BF10+BG10+BI10+BD10+BB10+AZ10+BK10</f>
        <v>2</v>
      </c>
      <c r="AW10" s="104" t="e">
        <f>AT10+$AX$10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COUNTIF(C10:AC10,"*BRT*")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COUNTIF(D10:AH10,"*$L*")</f>
        <v>0</v>
      </c>
      <c r="BC10" s="159" t="e">
        <f>BB10*('Setting key Duty'!$I$13+'Setting key Duty'!$I$9)</f>
        <v>#VALUE!</v>
      </c>
      <c r="BD10" s="159">
        <f>COUNTIF(D10:AH10,"*$M*")</f>
        <v>0</v>
      </c>
      <c r="BE10" s="159">
        <f>BD10*('Setting key Duty'!$I$8+'Setting key Duty'!$I$9+'Setting key Duty'!$I$12)</f>
        <v>0</v>
      </c>
      <c r="BF10" s="159">
        <f>COUNTIF(D10:AH10,"*$N*")</f>
        <v>0</v>
      </c>
      <c r="BG10" s="159">
        <f>COUNTIF(D10:AH10,"*$PM*")</f>
        <v>2</v>
      </c>
      <c r="BH10" s="159">
        <f>BG10*('Setting key Duty'!$I$9)</f>
        <v>0.25</v>
      </c>
      <c r="BI10" s="159">
        <f>COUNTIF(D10:AH10,"*$AM*")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COUNTIF($C10:$AG10,BM$4)</f>
        <v>0</v>
      </c>
      <c r="BN10" s="159">
        <f>COUNTIF($C10:$AG10,BN$4)</f>
        <v>0</v>
      </c>
      <c r="BO10" s="159">
        <f>COUNTIF($D10:$AE10,BO$4)</f>
        <v>0</v>
      </c>
      <c r="BP10" s="160"/>
    </row>
    <row r="11" ht="13.5" spans="1:68">
      <c r="A11" s="19"/>
      <c r="B11" s="225" t="s">
        <v>668</v>
      </c>
      <c r="C11" s="155"/>
      <c r="D11" s="155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  <c r="AG11" s="155"/>
      <c r="AH11" s="157">
        <f>COUNTIF($C11:$AE11,AH$4)</f>
        <v>0</v>
      </c>
      <c r="AI11" s="158">
        <f>COUNTIF($C11:$AE11,AI$4)</f>
        <v>0</v>
      </c>
      <c r="AJ11" s="157">
        <f>COUNTIF($C11:$AE11,AJ$4)</f>
        <v>0</v>
      </c>
      <c r="AK11" s="159">
        <f>COUNTIF($C11:$AE11,AK$4)</f>
        <v>0</v>
      </c>
      <c r="AL11" s="159">
        <f>COUNTIF($C11:$AE11,AL$4)</f>
        <v>0</v>
      </c>
      <c r="AM11" s="159">
        <f>COUNTIF($C11:$AE11,AM$4)</f>
        <v>0</v>
      </c>
      <c r="AN11" s="159">
        <f>COUNTIF($C11:$AE11,AN$4)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0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COUNTIF(C11:AE11,"*BRT*")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COUNTIF(A11:AH11,"*$N*")</f>
        <v>0</v>
      </c>
      <c r="BG11" s="159">
        <f>COUNTIF(AF11:AH11,"*$PM*")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COUNTIF($C11:$AE11,BM$4)</f>
        <v>0</v>
      </c>
      <c r="BN11" s="159">
        <f>COUNTIF($C11:$AE11,BN$4)</f>
        <v>0</v>
      </c>
      <c r="BO11" s="159">
        <f>COUNTIF($C11:$AE11,BO$4)</f>
        <v>0</v>
      </c>
      <c r="BP11" s="160"/>
    </row>
    <row r="12" ht="19.5" customHeight="1" spans="1:68">
      <c r="A12" s="19"/>
      <c r="B12" s="236" t="s">
        <v>805</v>
      </c>
      <c r="C12" s="155"/>
      <c r="D12" s="155"/>
      <c r="E12" s="155"/>
      <c r="F12" s="155"/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  <c r="AG12" s="155"/>
      <c r="AH12" s="157"/>
      <c r="AI12" s="158"/>
      <c r="AJ12" s="157"/>
      <c r="AK12" s="159"/>
      <c r="AL12" s="159"/>
      <c r="AM12" s="159"/>
      <c r="AN12" s="159"/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0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 t="e">
        <f>COUNTIF(#REF!,"*BRT*")</f>
        <v>#REF!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COUNTIF(E12:AH12,"*$FC*")</f>
        <v>0</v>
      </c>
      <c r="BL12" s="159">
        <f>BK12*('Setting key Duty'!$J$11+'Setting key Duty'!$I$8)</f>
        <v>0</v>
      </c>
      <c r="BM12" s="159" t="e">
        <f>COUNTIF(#REF!,BM$4)</f>
        <v>#REF!</v>
      </c>
      <c r="BN12" s="159" t="e">
        <f>COUNTIF(#REF!,BN$4)</f>
        <v>#REF!</v>
      </c>
      <c r="BO12" s="159" t="e">
        <f>COUNTIF(#REF!,BO$4)</f>
        <v>#REF!</v>
      </c>
      <c r="BP12" s="160"/>
    </row>
    <row r="13" ht="19.5" customHeight="1" spans="1:68">
      <c r="A13" s="19"/>
      <c r="B13" s="16" t="s">
        <v>1431</v>
      </c>
      <c r="C13" s="154"/>
      <c r="D13" s="155" t="s">
        <v>48</v>
      </c>
      <c r="E13" s="155"/>
      <c r="F13" s="155"/>
      <c r="G13" s="20"/>
      <c r="H13" s="155" t="s">
        <v>44</v>
      </c>
      <c r="I13" s="20"/>
      <c r="J13" s="20"/>
      <c r="K13" s="186" t="s">
        <v>50</v>
      </c>
      <c r="L13" s="155"/>
      <c r="M13" s="155" t="s">
        <v>1363</v>
      </c>
      <c r="N13" s="155" t="s">
        <v>48</v>
      </c>
      <c r="O13" s="186"/>
      <c r="P13" s="186"/>
      <c r="Q13" s="20"/>
      <c r="R13" s="155" t="s">
        <v>1509</v>
      </c>
      <c r="S13" s="20"/>
      <c r="T13" s="20"/>
      <c r="U13" s="155" t="s">
        <v>45</v>
      </c>
      <c r="V13" s="20"/>
      <c r="W13" s="155" t="s">
        <v>1510</v>
      </c>
      <c r="X13" s="155" t="s">
        <v>57</v>
      </c>
      <c r="Y13" s="154"/>
      <c r="Z13" s="155" t="s">
        <v>48</v>
      </c>
      <c r="AA13" s="155"/>
      <c r="AB13" s="155"/>
      <c r="AD13" s="155" t="s">
        <v>48</v>
      </c>
      <c r="AE13" s="155"/>
      <c r="AF13" s="155" t="s">
        <v>44</v>
      </c>
      <c r="AG13" s="155"/>
      <c r="AH13" s="157"/>
      <c r="AI13" s="158"/>
      <c r="AJ13" s="157"/>
      <c r="AK13" s="159"/>
      <c r="AL13" s="159"/>
      <c r="AM13" s="159"/>
      <c r="AN13" s="159"/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0</v>
      </c>
      <c r="AV13" s="104">
        <f>BF13+BG13+BI13+BD13+BB13+AZ13+BK13</f>
        <v>2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COUNTIF(D13:AC13,"*BRT*")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COUNTIF(AF13:AH13,"*$N*")</f>
        <v>0</v>
      </c>
      <c r="BG13" s="159">
        <f>COUNTIF(AF13:AH13,"*$PM*")</f>
        <v>0</v>
      </c>
      <c r="BH13" s="159">
        <f>BG13*('Setting key Duty'!$I$9)</f>
        <v>0</v>
      </c>
      <c r="BI13" s="159">
        <f>COUNTIF(A13:AH13,"*$AM*")</f>
        <v>2</v>
      </c>
      <c r="BJ13" s="159">
        <f>BI13*('Setting key Duty'!$I$12+'Setting key Duty'!$I$8)</f>
        <v>0.875</v>
      </c>
      <c r="BK13" s="159">
        <f>COUNTIF(D13:AH13,"*$FC*")</f>
        <v>0</v>
      </c>
      <c r="BL13" s="159">
        <f>BK13*('Setting key Duty'!$J$11+'Setting key Duty'!$I$8)</f>
        <v>0</v>
      </c>
      <c r="BM13" s="159">
        <f>COUNTIF($D13:$AE13,BM$4)</f>
        <v>0</v>
      </c>
      <c r="BN13" s="159">
        <f>COUNTIF($D13:$AE13,BN$4)</f>
        <v>0</v>
      </c>
      <c r="BO13" s="159">
        <f>COUNTIF($D13:$AE13,BO$4)</f>
        <v>0</v>
      </c>
      <c r="BP13" s="160"/>
    </row>
    <row r="14" ht="19.5" customHeight="1" spans="1:68">
      <c r="A14" s="19"/>
      <c r="B14" s="239" t="s">
        <v>1373</v>
      </c>
      <c r="C14" s="155" t="s">
        <v>44</v>
      </c>
      <c r="D14" s="155"/>
      <c r="F14" s="155"/>
      <c r="G14" s="155"/>
      <c r="H14" s="20"/>
      <c r="I14" s="20"/>
      <c r="J14" s="20"/>
      <c r="K14" s="20"/>
      <c r="L14" s="155"/>
      <c r="M14" s="155"/>
      <c r="N14" s="20"/>
      <c r="O14" s="186" t="s">
        <v>50</v>
      </c>
      <c r="P14" s="20"/>
      <c r="Q14" s="155" t="s">
        <v>1511</v>
      </c>
      <c r="R14" s="155"/>
      <c r="S14" s="155" t="s">
        <v>50</v>
      </c>
      <c r="T14" s="155"/>
      <c r="U14" s="155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5"/>
      <c r="AG14" s="155"/>
      <c r="AH14" s="157"/>
      <c r="AI14" s="158"/>
      <c r="AJ14" s="157"/>
      <c r="AK14" s="159"/>
      <c r="AL14" s="159"/>
      <c r="AM14" s="159"/>
      <c r="AN14" s="159"/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0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COUNTIF(D14:X14,"*BRT*")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COUNTIF(AH14,"*$N*")</f>
        <v>0</v>
      </c>
      <c r="BG14" s="159">
        <f>COUNTIF(AH14,"*$PM*")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COUNTIF(D14:AH14,"*$FC*")</f>
        <v>0</v>
      </c>
      <c r="BL14" s="159">
        <f>BK14*('Setting key Duty'!$J$11+'Setting key Duty'!$I$8)</f>
        <v>0</v>
      </c>
      <c r="BM14" s="159">
        <f>COUNTIF($D14:$X14,BM$4)</f>
        <v>0</v>
      </c>
      <c r="BN14" s="159">
        <f>COUNTIF($D14:$X14,BN$4)</f>
        <v>0</v>
      </c>
      <c r="BO14" s="159">
        <f>COUNTIF($D14:$X14,BO$4)</f>
        <v>0</v>
      </c>
      <c r="BP14" s="160"/>
    </row>
    <row r="15" ht="24" customHeight="1" spans="1:68">
      <c r="A15" s="19"/>
      <c r="B15" s="217" t="s">
        <v>1106</v>
      </c>
      <c r="C15" s="155"/>
      <c r="D15" s="20"/>
      <c r="F15" s="20"/>
      <c r="G15" s="20"/>
      <c r="H15" s="155"/>
      <c r="I15" s="155"/>
      <c r="J15" s="186" t="s">
        <v>44</v>
      </c>
      <c r="L15" s="155" t="s">
        <v>44</v>
      </c>
      <c r="M15" s="155"/>
      <c r="N15" s="155" t="s">
        <v>44</v>
      </c>
      <c r="O15" s="155"/>
      <c r="P15" s="155"/>
      <c r="Q15" s="155"/>
      <c r="R15" s="155" t="s">
        <v>44</v>
      </c>
      <c r="S15" s="155"/>
      <c r="T15" s="155"/>
      <c r="U15" s="155"/>
      <c r="V15" s="155" t="s">
        <v>60</v>
      </c>
      <c r="W15" s="155" t="s">
        <v>48</v>
      </c>
      <c r="X15" s="155"/>
      <c r="Y15" s="155" t="s">
        <v>50</v>
      </c>
      <c r="Z15" s="172" t="s">
        <v>1503</v>
      </c>
      <c r="AA15" s="20"/>
      <c r="AB15" s="155" t="s">
        <v>45</v>
      </c>
      <c r="AC15" s="155"/>
      <c r="AD15" s="154"/>
      <c r="AE15" s="155" t="s">
        <v>44</v>
      </c>
      <c r="AF15" s="20"/>
      <c r="AH15" s="157">
        <f>COUNTIF($C15:$AB15,AH$4)</f>
        <v>1</v>
      </c>
      <c r="AI15" s="158">
        <f>COUNTIF($C15:$AB15,AI$4)</f>
        <v>4</v>
      </c>
      <c r="AJ15" s="157">
        <f>COUNTIF($C15:$AB15,AJ$4)</f>
        <v>1</v>
      </c>
      <c r="AK15" s="159">
        <f>COUNTIF($C15:$AB15,AK$4)</f>
        <v>1</v>
      </c>
      <c r="AL15" s="159">
        <f>COUNTIF($C15:$AB15,AL$4)</f>
        <v>0</v>
      </c>
      <c r="AM15" s="159">
        <f>COUNTIF($C15:$AB15,AM$4)</f>
        <v>0</v>
      </c>
      <c r="AN15" s="159">
        <f>COUNTIF($C15:$AB15,AN$4)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7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COUNTIF(C15:AB15,"*BRT*")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COUNTIF(A15:AH15,"*$N*")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COUNTIF($C15:$AB15,BM$4)</f>
        <v>0</v>
      </c>
      <c r="BN15" s="159">
        <f>COUNTIF($C15:$AB15,BN$4)</f>
        <v>0</v>
      </c>
      <c r="BO15" s="159">
        <f>COUNTIF($C15:$AB15,BO$4)</f>
        <v>0</v>
      </c>
      <c r="BP15" s="160"/>
    </row>
    <row r="16" ht="37.5" customHeight="1" spans="1:68">
      <c r="A16" s="19"/>
      <c r="B16" s="239" t="s">
        <v>1512</v>
      </c>
      <c r="C16" s="155"/>
      <c r="D16" s="155"/>
      <c r="E16" s="155" t="s">
        <v>48</v>
      </c>
      <c r="F16" s="155"/>
      <c r="G16" s="20"/>
      <c r="H16" s="155"/>
      <c r="I16" s="155"/>
      <c r="J16" s="155"/>
      <c r="K16" s="155"/>
      <c r="L16" s="155"/>
      <c r="M16" s="155"/>
      <c r="N16" s="155"/>
      <c r="O16" s="155"/>
      <c r="P16" s="155" t="s">
        <v>1513</v>
      </c>
      <c r="Q16" s="155" t="s">
        <v>1513</v>
      </c>
      <c r="R16" s="155" t="s">
        <v>1513</v>
      </c>
      <c r="S16" s="155" t="s">
        <v>530</v>
      </c>
      <c r="T16" s="155"/>
      <c r="U16" s="155"/>
      <c r="V16" s="155"/>
      <c r="X16" s="155" t="s">
        <v>50</v>
      </c>
      <c r="AA16" s="155" t="s">
        <v>48</v>
      </c>
      <c r="AB16" s="154"/>
      <c r="AD16" s="155"/>
      <c r="AE16" s="155"/>
      <c r="AF16" s="155"/>
      <c r="AG16" s="155" t="s">
        <v>45</v>
      </c>
      <c r="AH16" s="157">
        <f>COUNTIF($D16:$AC16,AH$4)</f>
        <v>2</v>
      </c>
      <c r="AI16" s="158">
        <f>COUNTIF($D16:$AC16,AI$4)</f>
        <v>0</v>
      </c>
      <c r="AJ16" s="157">
        <f>COUNTIF($D16:$AC16,AJ$4)</f>
        <v>0</v>
      </c>
      <c r="AK16" s="159">
        <f>COUNTIF($D16:$AC16,AK$4)</f>
        <v>1</v>
      </c>
      <c r="AL16" s="159">
        <f>COUNTIF($D16:$AC16,AL$4)</f>
        <v>0</v>
      </c>
      <c r="AM16" s="159">
        <f>COUNTIF($D16:$AC16,AM$4)</f>
        <v>0</v>
      </c>
      <c r="AN16" s="159">
        <f>COUNTIF($D16:$AC16,AN$4)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3</v>
      </c>
      <c r="AV16" s="104">
        <f>BF16+BG16+BI16+BD16+BB16+AZ16+BK16</f>
        <v>3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COUNTIF(C16:AC16,"*BRT*")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COUNTIF(AH16,"*$N*")</f>
        <v>0</v>
      </c>
      <c r="BG16" s="159">
        <f>COUNTIF(AH16,"*$PM*")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3</v>
      </c>
      <c r="BL16" s="159">
        <f>BK16*('Setting key Duty'!$J$11+'Setting key Duty'!$I$8)</f>
        <v>0.375</v>
      </c>
      <c r="BM16" s="159">
        <f>COUNTIF($C16:$AC16,BM$4)</f>
        <v>0</v>
      </c>
      <c r="BN16" s="159">
        <f>COUNTIF($C16:$AC16,BN$4)</f>
        <v>0</v>
      </c>
      <c r="BO16" s="159">
        <f>COUNTIF($C16:$AC16,BO$4)</f>
        <v>0</v>
      </c>
      <c r="BP16" s="160"/>
    </row>
    <row r="17" ht="19.5" customHeight="1" spans="1:68">
      <c r="A17" s="19"/>
      <c r="B17" s="16" t="s">
        <v>1514</v>
      </c>
      <c r="C17" s="155"/>
      <c r="D17" s="155"/>
      <c r="E17" s="155"/>
      <c r="F17" s="155"/>
      <c r="G17" s="155"/>
      <c r="H17" s="155" t="s">
        <v>48</v>
      </c>
      <c r="I17" s="155"/>
      <c r="J17" s="20"/>
      <c r="K17" s="155"/>
      <c r="L17" s="155"/>
      <c r="M17" s="155"/>
      <c r="N17" s="155" t="s">
        <v>45</v>
      </c>
      <c r="O17" s="155"/>
      <c r="P17" s="155"/>
      <c r="Q17" s="155" t="s">
        <v>45</v>
      </c>
      <c r="R17" s="20"/>
      <c r="S17" s="155"/>
      <c r="T17" s="155" t="s">
        <v>45</v>
      </c>
      <c r="U17" s="155"/>
      <c r="V17" s="155" t="s">
        <v>60</v>
      </c>
      <c r="W17" s="155"/>
      <c r="X17" s="155" t="s">
        <v>42</v>
      </c>
      <c r="Y17" s="155"/>
      <c r="Z17" s="155" t="s">
        <v>45</v>
      </c>
      <c r="AA17" s="155"/>
      <c r="AB17" s="20"/>
      <c r="AC17" s="155" t="s">
        <v>1085</v>
      </c>
      <c r="AD17" s="155"/>
      <c r="AE17" s="155" t="s">
        <v>48</v>
      </c>
      <c r="AF17" s="169"/>
      <c r="AG17" s="155"/>
      <c r="AH17" s="157">
        <f>COUNTIF($C17:$AA17,AH$4)</f>
        <v>1</v>
      </c>
      <c r="AI17" s="158">
        <f>COUNTIF($C17:$AA17,AI$4)</f>
        <v>0</v>
      </c>
      <c r="AJ17" s="157">
        <f>COUNTIF($C17:$AA17,AJ$4)</f>
        <v>4</v>
      </c>
      <c r="AK17" s="159">
        <f>COUNTIF($C17:$AA17,AK$4)</f>
        <v>0</v>
      </c>
      <c r="AL17" s="159">
        <f>COUNTIF($C17:$AA17,AL$4)</f>
        <v>0</v>
      </c>
      <c r="AM17" s="159">
        <f>COUNTIF($C17:$AA17,AM$4)</f>
        <v>0</v>
      </c>
      <c r="AN17" s="159">
        <f>COUNTIF($C17:$AA17,AN$4)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5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COUNTIF(C17:AA17,"*BRT*")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COUNTIF(A17:AH17,"*$N*")</f>
        <v>0</v>
      </c>
      <c r="BG17" s="159">
        <f>COUNTIF(AH17,"*$PM*")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COUNTIF($C17:$AA17,BM$4)</f>
        <v>0</v>
      </c>
      <c r="BN17" s="159">
        <f>COUNTIF($C17:$AA17,BN$4)</f>
        <v>0</v>
      </c>
      <c r="BO17" s="159">
        <f>COUNTIF($C17:$AA17,BO$4)</f>
        <v>0</v>
      </c>
      <c r="BP17" s="160"/>
    </row>
    <row r="18" ht="19.5" customHeight="1" spans="1:68">
      <c r="A18" s="19"/>
      <c r="B18" s="236" t="s">
        <v>1263</v>
      </c>
      <c r="C18" s="155"/>
      <c r="D18" s="155"/>
      <c r="F18" s="185"/>
      <c r="G18" s="185"/>
      <c r="H18" s="185"/>
      <c r="I18" s="155" t="s">
        <v>45</v>
      </c>
      <c r="J18" s="20"/>
      <c r="K18" s="155"/>
      <c r="L18" s="186"/>
      <c r="M18" s="155" t="s">
        <v>45</v>
      </c>
      <c r="N18" s="264"/>
      <c r="O18" s="155"/>
      <c r="P18" s="155"/>
      <c r="Q18" s="155" t="s">
        <v>1515</v>
      </c>
      <c r="R18" s="20"/>
      <c r="S18" s="155"/>
      <c r="T18" s="155"/>
      <c r="U18" s="155"/>
      <c r="V18" s="155" t="s">
        <v>60</v>
      </c>
      <c r="W18" s="155"/>
      <c r="X18" s="155" t="s">
        <v>1516</v>
      </c>
      <c r="Y18" s="155" t="s">
        <v>1454</v>
      </c>
      <c r="AB18" s="20"/>
      <c r="AC18" s="155"/>
      <c r="AD18" s="155" t="s">
        <v>62</v>
      </c>
      <c r="AE18" s="155"/>
      <c r="AF18" s="155" t="s">
        <v>62</v>
      </c>
      <c r="AG18" s="155"/>
      <c r="AH18" s="157">
        <f>COUNTIF($C18:$AF18,AH$4)</f>
        <v>0</v>
      </c>
      <c r="AI18" s="158">
        <f>COUNTIF($C18:$AF18,AI$4)</f>
        <v>0</v>
      </c>
      <c r="AJ18" s="157">
        <f>COUNTIF($C18:$AF18,AJ$4)</f>
        <v>2</v>
      </c>
      <c r="AK18" s="159">
        <f>COUNTIF($C18:$AF18,AK$4)</f>
        <v>0</v>
      </c>
      <c r="AL18" s="159">
        <f>COUNTIF($C18:$AF18,AL$4)</f>
        <v>0</v>
      </c>
      <c r="AM18" s="159">
        <f>COUNTIF($C18:$AF18,AM$4)</f>
        <v>2</v>
      </c>
      <c r="AN18" s="159">
        <f>COUNTIF($C18:$AF18,AN$4)</f>
        <v>0</v>
      </c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4</v>
      </c>
      <c r="AV18" s="104">
        <f>BF18+BG18+BI18+BD18+BB18+AZ18+BK18</f>
        <v>3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COUNTIF(I18:AH18,"*$L*")</f>
        <v>0</v>
      </c>
      <c r="BC18" s="159" t="e">
        <f>BB18*('Setting key Duty'!$I$13+'Setting key Duty'!$I$9)</f>
        <v>#VALUE!</v>
      </c>
      <c r="BD18" s="159">
        <f>COUNTIF(I18:AH18,"*$M*")</f>
        <v>1</v>
      </c>
      <c r="BE18" s="159">
        <f>BD18*('Setting key Duty'!$I$8+'Setting key Duty'!$I$9+'Setting key Duty'!$I$12)</f>
        <v>0.5625</v>
      </c>
      <c r="BF18" s="159">
        <f>COUNTIF(I18:AH18,"*$N*")</f>
        <v>0</v>
      </c>
      <c r="BG18" s="159">
        <f>COUNTIF(I18:AH18,"*$PM*")</f>
        <v>0</v>
      </c>
      <c r="BH18" s="159">
        <f>BG18*('Setting key Duty'!$I$9)</f>
        <v>0</v>
      </c>
      <c r="BI18" s="159">
        <f>COUNTIF(I18:AH18,"*$AM*")</f>
        <v>2</v>
      </c>
      <c r="BJ18" s="159">
        <f>BI18*('Setting key Duty'!$I$12+'Setting key Duty'!$I$8)</f>
        <v>0.875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COUNTIF($C18:$AF18,BM$4)</f>
        <v>0</v>
      </c>
      <c r="BN18" s="159">
        <f>COUNTIF($C18:$AF18,BN$4)</f>
        <v>0</v>
      </c>
      <c r="BO18" s="159">
        <f>COUNTIF($I18:$AE18,BO$4)</f>
        <v>0</v>
      </c>
      <c r="BP18" s="160"/>
    </row>
    <row r="19" ht="26.25" customHeight="1" spans="1:68">
      <c r="A19" s="19"/>
      <c r="B19" s="173" t="s">
        <v>1476</v>
      </c>
      <c r="C19" s="155"/>
      <c r="D19" s="155"/>
      <c r="E19" s="155" t="s">
        <v>45</v>
      </c>
      <c r="F19" s="155"/>
      <c r="G19" s="155"/>
      <c r="H19" s="20"/>
      <c r="I19" s="155" t="s">
        <v>48</v>
      </c>
      <c r="J19" s="20"/>
      <c r="K19" s="154"/>
      <c r="L19" s="155"/>
      <c r="M19" s="155" t="s">
        <v>48</v>
      </c>
      <c r="N19" s="155"/>
      <c r="O19" s="155"/>
      <c r="P19" s="20"/>
      <c r="Q19" s="155"/>
      <c r="R19" s="155" t="s">
        <v>48</v>
      </c>
      <c r="S19" s="155"/>
      <c r="U19" s="155"/>
      <c r="V19" s="155" t="s">
        <v>60</v>
      </c>
      <c r="W19" s="155"/>
      <c r="X19" s="155"/>
      <c r="Y19" s="155"/>
      <c r="Z19" s="155"/>
      <c r="AA19" s="155"/>
      <c r="AB19" s="155"/>
      <c r="AC19" s="155" t="s">
        <v>50</v>
      </c>
      <c r="AD19" s="155"/>
      <c r="AE19" s="155"/>
      <c r="AF19" s="155"/>
      <c r="AG19" s="155"/>
      <c r="AH19" s="157"/>
      <c r="AI19" s="158"/>
      <c r="AJ19" s="157"/>
      <c r="AK19" s="159"/>
      <c r="AL19" s="159"/>
      <c r="AM19" s="159"/>
      <c r="AN19" s="159"/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0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COUNTIF(E19:AA19,"*BRT*")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COUNTIF(AG19:AH19,"*$N*")</f>
        <v>0</v>
      </c>
      <c r="BG19" s="159">
        <f>COUNTIF(AG19:AH19,"*$PM*")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COUNTIF(E19:AH19,"*$FC*")</f>
        <v>0</v>
      </c>
      <c r="BL19" s="159">
        <f>BK19*('Setting key Duty'!$J$11+'Setting key Duty'!$I$8)</f>
        <v>0</v>
      </c>
      <c r="BM19" s="159">
        <f>COUNTIF($E19:$AA19,BM$4)</f>
        <v>0</v>
      </c>
      <c r="BN19" s="159">
        <f>COUNTIF($E19:$AA19,BN$4)</f>
        <v>0</v>
      </c>
      <c r="BO19" s="159">
        <f>COUNTIF($E19:$AA19,BO$4)</f>
        <v>0</v>
      </c>
      <c r="BP19" s="160"/>
    </row>
    <row r="20" ht="19.5" customHeight="1" spans="1:68">
      <c r="A20" s="19"/>
      <c r="B20" s="243" t="s">
        <v>1200</v>
      </c>
      <c r="C20" s="155"/>
      <c r="D20" s="155"/>
      <c r="E20" s="155"/>
      <c r="G20" s="155"/>
      <c r="H20" s="155"/>
      <c r="I20" s="155"/>
      <c r="J20" s="155" t="s">
        <v>48</v>
      </c>
      <c r="K20" s="155"/>
      <c r="L20" s="154" t="s">
        <v>48</v>
      </c>
      <c r="M20" s="154"/>
      <c r="N20" s="155"/>
      <c r="O20" s="155"/>
      <c r="P20" s="155"/>
      <c r="Q20" s="20"/>
      <c r="R20" s="155"/>
      <c r="S20" s="155" t="s">
        <v>48</v>
      </c>
      <c r="T20" s="155"/>
      <c r="U20" s="155"/>
      <c r="V20" s="155" t="s">
        <v>48</v>
      </c>
      <c r="W20" s="155"/>
      <c r="X20" s="155" t="s">
        <v>48</v>
      </c>
      <c r="Y20" s="155"/>
      <c r="Z20" s="155"/>
      <c r="AA20" s="155"/>
      <c r="AB20" s="155" t="s">
        <v>48</v>
      </c>
      <c r="AC20" s="155"/>
      <c r="AD20" s="155"/>
      <c r="AE20" s="155"/>
      <c r="AF20" s="155"/>
      <c r="AG20" s="155"/>
      <c r="AH20" s="157"/>
      <c r="AI20" s="158"/>
      <c r="AJ20" s="157"/>
      <c r="AK20" s="159"/>
      <c r="AL20" s="159"/>
      <c r="AM20" s="159"/>
      <c r="AN20" s="159"/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0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COUNTIF(C20:AC20,"*BRT*")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COUNTIF(AH20,"*$N*")</f>
        <v>0</v>
      </c>
      <c r="BG20" s="159">
        <f>COUNTIF(AH20,"*$PM*")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COUNTIF(C20:AH20,"*$FC*")</f>
        <v>0</v>
      </c>
      <c r="BL20" s="159">
        <f>BK20*('Setting key Duty'!$J$11+'Setting key Duty'!$I$8)</f>
        <v>0</v>
      </c>
      <c r="BM20" s="159">
        <f>COUNTIF($C20:$AC20,BM$4)</f>
        <v>0</v>
      </c>
      <c r="BN20" s="159">
        <f>COUNTIF($C20:$AC20,BN$4)</f>
        <v>0</v>
      </c>
      <c r="BO20" s="159">
        <f>COUNTIF($C20:$AC20,BO$4)</f>
        <v>0</v>
      </c>
      <c r="BP20" s="160"/>
    </row>
    <row r="21" ht="19.5" customHeight="1" spans="1:68">
      <c r="A21" s="19"/>
      <c r="B21" s="239" t="s">
        <v>1163</v>
      </c>
      <c r="C21" s="155"/>
      <c r="D21" s="155"/>
      <c r="E21" s="20"/>
      <c r="F21" s="155" t="s">
        <v>44</v>
      </c>
      <c r="G21" s="20"/>
      <c r="H21" s="155" t="s">
        <v>50</v>
      </c>
      <c r="I21" s="155"/>
      <c r="J21" s="155"/>
      <c r="K21" s="155"/>
      <c r="L21" s="155"/>
      <c r="M21" s="155" t="s">
        <v>973</v>
      </c>
      <c r="N21" s="155"/>
      <c r="O21" s="155"/>
      <c r="P21" s="155"/>
      <c r="Q21" s="155" t="s">
        <v>44</v>
      </c>
      <c r="R21" s="155"/>
      <c r="S21" s="155"/>
      <c r="T21" s="155"/>
      <c r="U21" s="155"/>
      <c r="X21" s="155" t="s">
        <v>44</v>
      </c>
      <c r="Z21" s="155"/>
      <c r="AA21" s="155"/>
      <c r="AB21" s="155"/>
      <c r="AC21" s="155" t="s">
        <v>45</v>
      </c>
      <c r="AD21" s="155"/>
      <c r="AE21" s="155"/>
      <c r="AF21" s="155"/>
      <c r="AG21" s="155"/>
      <c r="AH21" s="157"/>
      <c r="AI21" s="158"/>
      <c r="AJ21" s="157"/>
      <c r="AK21" s="159"/>
      <c r="AL21" s="159"/>
      <c r="AM21" s="159"/>
      <c r="AN21" s="159"/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0</v>
      </c>
      <c r="AV21" s="104">
        <f>BF21+BG21+BI21+BD21+BB21+AZ21+BK21</f>
        <v>0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COUNTIF(D21:AC21,"*BRT*")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COUNTIF(AF21:AH21,"*$N*")</f>
        <v>0</v>
      </c>
      <c r="BG21" s="159">
        <f>COUNTIF(AF21:AH21,"*$PM*")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COUNTIF(D21:AH21,"*$FC*")</f>
        <v>0</v>
      </c>
      <c r="BL21" s="159">
        <f>BK21*('Setting key Duty'!$J$11+'Setting key Duty'!$I$8)</f>
        <v>0</v>
      </c>
      <c r="BM21" s="159">
        <f>COUNTIF($D21:$AE21,BM$4)</f>
        <v>0</v>
      </c>
      <c r="BN21" s="159">
        <f>COUNTIF($D21:$AE21,BN$4)</f>
        <v>0</v>
      </c>
      <c r="BO21" s="159">
        <f>COUNTIF($D21:$AE21,BO$4)</f>
        <v>0</v>
      </c>
      <c r="BP21" s="160"/>
    </row>
    <row r="22" ht="19.5" customHeight="1" spans="1:68">
      <c r="A22" s="19"/>
      <c r="B22" s="670" t="s">
        <v>1206</v>
      </c>
      <c r="C22" s="155" t="s">
        <v>48</v>
      </c>
      <c r="D22" s="155"/>
      <c r="E22" s="154"/>
      <c r="F22" s="155"/>
      <c r="G22" s="155"/>
      <c r="H22" s="20"/>
      <c r="I22" s="155"/>
      <c r="J22" s="155" t="s">
        <v>45</v>
      </c>
      <c r="K22" s="155"/>
      <c r="L22" s="186" t="s">
        <v>45</v>
      </c>
      <c r="M22" s="20"/>
      <c r="N22" s="155"/>
      <c r="O22" s="155" t="s">
        <v>44</v>
      </c>
      <c r="P22" s="155"/>
      <c r="Q22" s="155"/>
      <c r="R22" s="155"/>
      <c r="S22" s="155"/>
      <c r="T22" s="155"/>
      <c r="U22" s="155"/>
      <c r="V22" s="155" t="s">
        <v>60</v>
      </c>
      <c r="W22" s="155" t="s">
        <v>45</v>
      </c>
      <c r="X22" s="155"/>
      <c r="Y22" s="155" t="s">
        <v>48</v>
      </c>
      <c r="Z22" s="155"/>
      <c r="AA22" s="15"/>
      <c r="AB22" s="155" t="s">
        <v>44</v>
      </c>
      <c r="AC22" s="155"/>
      <c r="AD22" s="155"/>
      <c r="AE22" s="155"/>
      <c r="AF22" s="155"/>
      <c r="AG22" s="155" t="s">
        <v>42</v>
      </c>
      <c r="AH22" s="157"/>
      <c r="AI22" s="158"/>
      <c r="AJ22" s="157"/>
      <c r="AK22" s="159"/>
      <c r="AL22" s="159"/>
      <c r="AM22" s="159"/>
      <c r="AN22" s="159"/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0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COUNTIF(D22:AB22,"*BRT*")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COUNTIF(D22:AH22,"*$FC*")</f>
        <v>0</v>
      </c>
      <c r="BL22" s="159">
        <f>BK22*('Setting key Duty'!$J$11+'Setting key Duty'!$I$8)</f>
        <v>0</v>
      </c>
      <c r="BM22" s="159">
        <f>COUNTIF($D22:$AE22,BM$4)</f>
        <v>0</v>
      </c>
      <c r="BN22" s="159">
        <f>COUNTIF($D22:$AE22,BN$4)</f>
        <v>0</v>
      </c>
      <c r="BO22" s="159">
        <f>COUNTIF($D22:$AE22,BO$4)</f>
        <v>0</v>
      </c>
      <c r="BP22" s="160"/>
    </row>
    <row r="23" ht="19.5" customHeight="1" spans="1:68">
      <c r="A23" s="19"/>
      <c r="B23" s="239" t="s">
        <v>1391</v>
      </c>
      <c r="C23" s="186"/>
      <c r="D23" s="186" t="s">
        <v>62</v>
      </c>
      <c r="E23" s="20"/>
      <c r="F23" s="155" t="s">
        <v>50</v>
      </c>
      <c r="G23" s="185"/>
      <c r="H23" s="186"/>
      <c r="I23" s="155" t="s">
        <v>1517</v>
      </c>
      <c r="J23" s="20"/>
      <c r="K23" s="20"/>
      <c r="L23" s="155"/>
      <c r="M23" s="155"/>
      <c r="O23" s="20"/>
      <c r="P23" s="155" t="s">
        <v>50</v>
      </c>
      <c r="Q23" s="155"/>
      <c r="R23" s="155" t="s">
        <v>1454</v>
      </c>
      <c r="T23" s="186" t="s">
        <v>62</v>
      </c>
      <c r="U23" s="20"/>
      <c r="V23" s="155"/>
      <c r="Y23" s="154" t="s">
        <v>434</v>
      </c>
      <c r="Z23" s="154" t="s">
        <v>434</v>
      </c>
      <c r="AA23" s="154" t="s">
        <v>434</v>
      </c>
      <c r="AB23" s="154" t="s">
        <v>434</v>
      </c>
      <c r="AC23" s="154" t="s">
        <v>434</v>
      </c>
      <c r="AD23" s="155" t="s">
        <v>530</v>
      </c>
      <c r="AE23" s="155"/>
      <c r="AF23" s="155"/>
      <c r="AG23" s="155" t="s">
        <v>530</v>
      </c>
      <c r="AH23" s="157"/>
      <c r="AI23" s="158"/>
      <c r="AJ23" s="157"/>
      <c r="AK23" s="159"/>
      <c r="AL23" s="159"/>
      <c r="AM23" s="159"/>
      <c r="AN23" s="159"/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0</v>
      </c>
      <c r="AV23" s="104">
        <f>BF23+BG23+BI23+BD23+BB23+AZ23+BK23</f>
        <v>0</v>
      </c>
      <c r="AW23" s="104" t="e">
        <f>AT23+$AX$10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60"/>
    </row>
    <row r="24" ht="19.5" customHeight="1" spans="1:68">
      <c r="A24" s="19"/>
      <c r="B24" s="173" t="s">
        <v>811</v>
      </c>
      <c r="C24" s="155"/>
      <c r="D24" s="155"/>
      <c r="E24" s="155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55"/>
      <c r="U24" s="155"/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  <c r="AG24" s="155"/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0</v>
      </c>
      <c r="AV24" s="104">
        <f>BF24+BG24+BI24+BD24+BB24+AZ24+BK24</f>
        <v>0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COUNTIF(D24:AC24,"*BRT*")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COUNTIF(AH24,"*$N*")</f>
        <v>0</v>
      </c>
      <c r="BG24" s="159">
        <f>COUNTIF(AH24,"*$PM*")</f>
        <v>0</v>
      </c>
      <c r="BH24" s="159">
        <f>BG24*('Setting key Duty'!$I$9)</f>
        <v>0</v>
      </c>
      <c r="BI24" s="159">
        <f>COUNTIF(A24:AH24,"*$AM*")</f>
        <v>0</v>
      </c>
      <c r="BJ24" s="159">
        <f>BI24*('Setting key Duty'!$I$12+'Setting key Duty'!$I$8)</f>
        <v>0</v>
      </c>
      <c r="BK24" s="159">
        <f>COUNTIF(D24:AH24,"*$FC*")</f>
        <v>0</v>
      </c>
      <c r="BL24" s="159">
        <f>BK24*('Setting key Duty'!$J$11+'Setting key Duty'!$I$8)</f>
        <v>0</v>
      </c>
      <c r="BM24" s="159">
        <f>COUNTIF($D24:$AC24,BM$4)</f>
        <v>0</v>
      </c>
      <c r="BN24" s="159">
        <f>COUNTIF($D24:$AC24,BN$4)</f>
        <v>0</v>
      </c>
      <c r="BO24" s="159">
        <f>COUNTIF($D24:$AC24,BO$4)</f>
        <v>0</v>
      </c>
      <c r="BP24" s="160"/>
    </row>
    <row r="25" ht="19.5" customHeight="1" spans="1:68">
      <c r="A25" s="19"/>
      <c r="B25" s="244" t="s">
        <v>1097</v>
      </c>
      <c r="C25" s="155"/>
      <c r="D25" s="154"/>
      <c r="E25" s="155"/>
      <c r="F25" s="155" t="s">
        <v>48</v>
      </c>
      <c r="G25" s="155"/>
      <c r="H25" s="185"/>
      <c r="I25" s="154"/>
      <c r="J25" s="186" t="s">
        <v>50</v>
      </c>
      <c r="K25" s="155"/>
      <c r="L25" s="155"/>
      <c r="M25" s="155"/>
      <c r="N25" s="155"/>
      <c r="O25" s="155"/>
      <c r="P25" s="155" t="s">
        <v>45</v>
      </c>
      <c r="Q25" s="155"/>
      <c r="R25" s="155"/>
      <c r="S25" s="155" t="s">
        <v>45</v>
      </c>
      <c r="T25" s="155"/>
      <c r="U25" s="155"/>
      <c r="V25" s="155" t="s">
        <v>44</v>
      </c>
      <c r="X25" s="7" t="s">
        <v>1518</v>
      </c>
      <c r="Y25" s="155" t="s">
        <v>44</v>
      </c>
      <c r="AA25" s="155"/>
      <c r="AB25" s="155"/>
      <c r="AC25" s="155"/>
      <c r="AD25" s="155"/>
      <c r="AE25" s="155"/>
      <c r="AF25" s="155"/>
      <c r="AG25" s="155"/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0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COUNTIF(D25:AC25,"*BRT*")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COUNTIF(AE25:AH25,"*$N*")</f>
        <v>0</v>
      </c>
      <c r="BG25" s="159">
        <f>COUNTIF(AE25:AH25,"*$PM*")</f>
        <v>0</v>
      </c>
      <c r="BH25" s="159">
        <f>BG25*('Setting key Duty'!$I$9)</f>
        <v>0</v>
      </c>
      <c r="BI25" s="159">
        <f>COUNTIF(A25:AH25,"*$AM*")</f>
        <v>0</v>
      </c>
      <c r="BJ25" s="159">
        <f>BI25*('Setting key Duty'!$I$12+'Setting key Duty'!$I$8)</f>
        <v>0</v>
      </c>
      <c r="BK25" s="159">
        <f>COUNTIF(D25:AH25,"*$FC*")</f>
        <v>0</v>
      </c>
      <c r="BL25" s="159">
        <f>BK25*('Setting key Duty'!$J$11+'Setting key Duty'!$I$8)</f>
        <v>0</v>
      </c>
      <c r="BM25" s="159">
        <f>COUNTIF($D25:$AE25,BM$4)</f>
        <v>0</v>
      </c>
      <c r="BN25" s="159">
        <f>COUNTIF($D25:$AE25,BN$4)</f>
        <v>0</v>
      </c>
      <c r="BO25" s="159">
        <f>COUNTIF($D25:$AE25,BO$4)</f>
        <v>0</v>
      </c>
      <c r="BP25" s="160"/>
    </row>
    <row r="26" ht="19.5" customHeight="1" spans="1:68">
      <c r="A26" s="19"/>
      <c r="B26" s="217" t="s">
        <v>1519</v>
      </c>
      <c r="C26" s="155"/>
      <c r="D26" s="155"/>
      <c r="E26" s="155"/>
      <c r="F26" s="155" t="s">
        <v>45</v>
      </c>
      <c r="G26" s="154"/>
      <c r="H26" s="185"/>
      <c r="I26" s="185"/>
      <c r="K26" s="155" t="s">
        <v>48</v>
      </c>
      <c r="L26" s="155"/>
      <c r="M26" s="155" t="s">
        <v>44</v>
      </c>
      <c r="N26" s="20"/>
      <c r="O26" s="155"/>
      <c r="P26" s="155"/>
      <c r="Q26" s="155"/>
      <c r="R26" s="155" t="s">
        <v>1520</v>
      </c>
      <c r="S26" s="155" t="s">
        <v>582</v>
      </c>
      <c r="U26" s="155"/>
      <c r="V26" s="155"/>
      <c r="W26" s="20"/>
      <c r="X26" s="155" t="s">
        <v>57</v>
      </c>
      <c r="Z26" s="155" t="s">
        <v>1521</v>
      </c>
      <c r="AB26" s="154"/>
      <c r="AG26" s="155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2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COUNTIF(D26:AA26,"*BRT*")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COUNTIF(AH26,"*$N*")</f>
        <v>0</v>
      </c>
      <c r="BG26" s="159">
        <f>COUNTIF(AH26,"*$PM*")</f>
        <v>0</v>
      </c>
      <c r="BH26" s="159">
        <f>BG26*('Setting key Duty'!$I$9)</f>
        <v>0</v>
      </c>
      <c r="BI26" s="159">
        <f>COUNTIF(A26:AH26,"*$AM*")</f>
        <v>2</v>
      </c>
      <c r="BJ26" s="159">
        <f>BI26*('Setting key Duty'!$I$12+'Setting key Duty'!$I$8)</f>
        <v>0.875</v>
      </c>
      <c r="BK26" s="159">
        <f>COUNTIF(D26:AH26,"*$FC*")</f>
        <v>0</v>
      </c>
      <c r="BL26" s="159">
        <f>BK26*('Setting key Duty'!$J$11+'Setting key Duty'!$I$8)</f>
        <v>0</v>
      </c>
      <c r="BM26" s="159">
        <f>COUNTIF($D26:$AA26,BM$4)</f>
        <v>0</v>
      </c>
      <c r="BN26" s="159">
        <f>COUNTIF($D26:$AA26,BN$4)</f>
        <v>0</v>
      </c>
      <c r="BO26" s="159">
        <f>COUNTIF($D26:$AA26,BO$4)</f>
        <v>0</v>
      </c>
      <c r="BP26" s="160"/>
    </row>
    <row r="27" ht="19.5" customHeight="1" spans="1:68">
      <c r="A27" s="19"/>
      <c r="B27" s="239" t="s">
        <v>1383</v>
      </c>
      <c r="C27" s="186" t="s">
        <v>62</v>
      </c>
      <c r="D27" s="185"/>
      <c r="E27" s="155" t="s">
        <v>1441</v>
      </c>
      <c r="F27" s="185"/>
      <c r="G27" s="185"/>
      <c r="H27" s="155"/>
      <c r="I27" s="155"/>
      <c r="J27" s="155" t="s">
        <v>572</v>
      </c>
      <c r="L27" s="155" t="s">
        <v>1481</v>
      </c>
      <c r="M27" s="186"/>
      <c r="N27" s="186"/>
      <c r="O27" s="186"/>
      <c r="P27" s="155" t="s">
        <v>1522</v>
      </c>
      <c r="Q27" s="186"/>
      <c r="S27" s="155" t="s">
        <v>1521</v>
      </c>
      <c r="T27" s="155"/>
      <c r="U27" s="155"/>
      <c r="V27" s="155" t="s">
        <v>60</v>
      </c>
      <c r="W27" s="155" t="s">
        <v>412</v>
      </c>
      <c r="X27" s="155" t="s">
        <v>412</v>
      </c>
      <c r="Y27" s="155" t="s">
        <v>412</v>
      </c>
      <c r="Z27" s="155" t="s">
        <v>412</v>
      </c>
      <c r="AA27" s="155" t="s">
        <v>412</v>
      </c>
      <c r="AB27" s="155"/>
      <c r="AC27" s="155" t="s">
        <v>1095</v>
      </c>
      <c r="AD27" s="155" t="s">
        <v>1095</v>
      </c>
      <c r="AE27" s="155"/>
      <c r="AF27" s="155"/>
      <c r="AG27" s="186" t="s">
        <v>1095</v>
      </c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10</v>
      </c>
      <c r="AW27" s="104" t="e">
        <f>AT27+$AX$10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COUNTIF(D27:AA27,"*BRT*")</f>
        <v>0</v>
      </c>
      <c r="AZ27" s="159">
        <f>COUNTIF(A27:AH27,"*$BTP*")</f>
        <v>2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0</v>
      </c>
      <c r="BE27" s="159">
        <f>BD27*('Setting key Duty'!$I$8+'Setting key Duty'!$I$9+'Setting key Duty'!$I$12)</f>
        <v>0</v>
      </c>
      <c r="BF27" s="159">
        <f>COUNTIF(AH27,"*$N*")</f>
        <v>0</v>
      </c>
      <c r="BG27" s="159">
        <f>COUNTIF(AH27,"*$PM*")</f>
        <v>0</v>
      </c>
      <c r="BH27" s="159">
        <f>BG27*('Setting key Duty'!$I$9)</f>
        <v>0</v>
      </c>
      <c r="BI27" s="159">
        <f>COUNTIF(A27:AH27,"*$AM*")</f>
        <v>3</v>
      </c>
      <c r="BJ27" s="159">
        <f>BI27*('Setting key Duty'!$I$12+'Setting key Duty'!$I$8)</f>
        <v>1.3125</v>
      </c>
      <c r="BK27" s="159">
        <f>COUNTIF(D27:AH27,"*$FC*")</f>
        <v>5</v>
      </c>
      <c r="BL27" s="159">
        <f>BK27*('Setting key Duty'!$J$11+'Setting key Duty'!$I$8)</f>
        <v>0.625</v>
      </c>
      <c r="BM27" s="159">
        <f>COUNTIF($D27:$AA27,BM$4)</f>
        <v>0</v>
      </c>
      <c r="BN27" s="159">
        <f>COUNTIF($D27:$AA27,BN$4)</f>
        <v>0</v>
      </c>
      <c r="BO27" s="159">
        <f>COUNTIF($D27:$AA27,BO$4)</f>
        <v>0</v>
      </c>
      <c r="BP27" s="160"/>
    </row>
    <row r="28" ht="19.5" customHeight="1" spans="1:68">
      <c r="A28" s="19"/>
      <c r="B28" s="239" t="s">
        <v>1388</v>
      </c>
      <c r="C28" s="186"/>
      <c r="D28" s="155"/>
      <c r="E28" s="155" t="s">
        <v>530</v>
      </c>
      <c r="F28" s="155"/>
      <c r="G28" s="154"/>
      <c r="H28" s="185"/>
      <c r="I28" s="186" t="s">
        <v>50</v>
      </c>
      <c r="J28" s="20"/>
      <c r="K28" s="186"/>
      <c r="L28" s="186" t="s">
        <v>56</v>
      </c>
      <c r="M28" s="186"/>
      <c r="N28" s="186" t="s">
        <v>50</v>
      </c>
      <c r="O28" s="155"/>
      <c r="P28" s="20"/>
      <c r="Q28" s="186" t="s">
        <v>50</v>
      </c>
      <c r="R28" s="155"/>
      <c r="S28" s="155" t="s">
        <v>1523</v>
      </c>
      <c r="T28" s="186"/>
      <c r="U28" s="186" t="s">
        <v>50</v>
      </c>
      <c r="V28" s="186"/>
      <c r="W28" s="186"/>
      <c r="X28" s="186" t="s">
        <v>62</v>
      </c>
      <c r="Y28" s="155"/>
      <c r="Z28" s="155" t="s">
        <v>50</v>
      </c>
      <c r="AA28" s="155" t="s">
        <v>1449</v>
      </c>
      <c r="AB28" s="155" t="s">
        <v>1449</v>
      </c>
      <c r="AC28" s="155"/>
      <c r="AD28" s="155" t="s">
        <v>56</v>
      </c>
      <c r="AE28" s="154" t="s">
        <v>62</v>
      </c>
      <c r="AG28" s="155" t="s">
        <v>44</v>
      </c>
      <c r="AH28" s="157"/>
      <c r="AI28" s="158"/>
      <c r="AJ28" s="157"/>
      <c r="AK28" s="159"/>
      <c r="AL28" s="159"/>
      <c r="AM28" s="159"/>
      <c r="AN28" s="159"/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>
        <f>BF28+BG28+BI28+BD28+BB28+AZ28+BK28</f>
        <v>0</v>
      </c>
      <c r="AW28" s="104" t="e">
        <f>AT28+$AX$10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COUNTIF(D28:AA28,"*BRT*")</f>
        <v>0</v>
      </c>
      <c r="AZ28" s="159">
        <f>COUNTIF(A28:AH28,"*$BTP*")</f>
        <v>0</v>
      </c>
      <c r="BA28" s="159" t="e">
        <f>AZ28*('Setting key Duty'!$I$13+'Setting key Duty'!$I$12+'Setting key Duty'!$I$11)</f>
        <v>#VALUE!</v>
      </c>
      <c r="BB28" s="159">
        <f>COUNTIF(A28:AH28,"*$L*")</f>
        <v>0</v>
      </c>
      <c r="BC28" s="159" t="e">
        <f>BB28*('Setting key Duty'!$I$13+'Setting key Duty'!$I$9)</f>
        <v>#VALUE!</v>
      </c>
      <c r="BD28" s="159">
        <f>COUNTIF(A28:AH28,"*$M*")</f>
        <v>0</v>
      </c>
      <c r="BE28" s="159">
        <f>BD28*('Setting key Duty'!$I$8+'Setting key Duty'!$I$9+'Setting key Duty'!$I$12)</f>
        <v>0</v>
      </c>
      <c r="BF28" s="159">
        <f>COUNTIF(AH28,"*$N*")</f>
        <v>0</v>
      </c>
      <c r="BG28" s="159">
        <f>COUNTIF(AH28,"*$PM*")</f>
        <v>0</v>
      </c>
      <c r="BH28" s="159">
        <f>BG28*('Setting key Duty'!$I$9)</f>
        <v>0</v>
      </c>
      <c r="BI28" s="159">
        <f>COUNTIF(A28:AH28,"*$AM*")</f>
        <v>0</v>
      </c>
      <c r="BJ28" s="159">
        <f>BI28*('Setting key Duty'!$I$12+'Setting key Duty'!$I$8)</f>
        <v>0</v>
      </c>
      <c r="BK28" s="159">
        <f>COUNTIF(D28:AH28,"*$FC*")</f>
        <v>0</v>
      </c>
      <c r="BL28" s="159">
        <f>BK28*('Setting key Duty'!$J$11+'Setting key Duty'!$I$8)</f>
        <v>0</v>
      </c>
      <c r="BM28" s="159">
        <f>COUNTIF($D28:$AA28,BM$4)</f>
        <v>0</v>
      </c>
      <c r="BN28" s="159">
        <f>COUNTIF($D28:$AA28,BN$4)</f>
        <v>0</v>
      </c>
      <c r="BO28" s="159">
        <f>COUNTIF($D28:$AA28,BO$4)</f>
        <v>0</v>
      </c>
      <c r="BP28" s="160"/>
    </row>
    <row r="29" ht="19.5" customHeight="1" spans="1:68">
      <c r="A29" s="19"/>
      <c r="B29" s="239" t="s">
        <v>1389</v>
      </c>
      <c r="C29" s="20"/>
      <c r="D29" s="155"/>
      <c r="E29" s="155"/>
      <c r="F29" s="155"/>
      <c r="G29" s="154"/>
      <c r="H29" s="155" t="s">
        <v>1517</v>
      </c>
      <c r="I29" s="186"/>
      <c r="J29" s="155" t="s">
        <v>1508</v>
      </c>
      <c r="K29" s="186"/>
      <c r="M29" s="186" t="s">
        <v>50</v>
      </c>
      <c r="N29" s="186"/>
      <c r="O29" s="15"/>
      <c r="P29" s="155" t="s">
        <v>592</v>
      </c>
      <c r="Q29" s="155"/>
      <c r="R29" s="155" t="s">
        <v>1524</v>
      </c>
      <c r="S29" s="155"/>
      <c r="T29" s="186"/>
      <c r="U29" s="155"/>
      <c r="V29" s="155" t="s">
        <v>60</v>
      </c>
      <c r="W29" s="186"/>
      <c r="X29" s="155" t="s">
        <v>293</v>
      </c>
      <c r="Y29" s="155" t="s">
        <v>293</v>
      </c>
      <c r="Z29" s="155" t="s">
        <v>293</v>
      </c>
      <c r="AA29" s="155" t="s">
        <v>293</v>
      </c>
      <c r="AB29" s="155" t="s">
        <v>293</v>
      </c>
      <c r="AC29" s="155" t="s">
        <v>1525</v>
      </c>
      <c r="AD29" s="155" t="s">
        <v>1525</v>
      </c>
      <c r="AE29" s="155"/>
      <c r="AF29" s="154"/>
      <c r="AG29" s="155" t="s">
        <v>530</v>
      </c>
      <c r="AH29" s="157"/>
      <c r="AI29" s="158"/>
      <c r="AJ29" s="157"/>
      <c r="AK29" s="159"/>
      <c r="AL29" s="159"/>
      <c r="AM29" s="159"/>
      <c r="AN29" s="159"/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8</v>
      </c>
      <c r="AW29" s="104" t="e">
        <f>AT29+$AX$10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COUNTIF(D29:AA29,"*BRT*")</f>
        <v>0</v>
      </c>
      <c r="AZ29" s="159">
        <f>COUNTIF(A29:AH29,"*$BTP*")</f>
        <v>1</v>
      </c>
      <c r="BA29" s="159" t="e">
        <f>AZ29*('Setting key Duty'!$I$13+'Setting key Duty'!$I$12+'Setting key Duty'!$I$11)</f>
        <v>#VALUE!</v>
      </c>
      <c r="BB29" s="159">
        <f>COUNTIF(A29:AH29,"*$L*")</f>
        <v>0</v>
      </c>
      <c r="BC29" s="159" t="e">
        <f>BB29*('Setting key Duty'!$I$13+'Setting key Duty'!$I$9)</f>
        <v>#VALUE!</v>
      </c>
      <c r="BD29" s="159">
        <f>COUNTIF(A29:AH29,"*$M*")</f>
        <v>1</v>
      </c>
      <c r="BE29" s="159">
        <f>BD29*('Setting key Duty'!$I$8+'Setting key Duty'!$I$9+'Setting key Duty'!$I$12)</f>
        <v>0.5625</v>
      </c>
      <c r="BF29" s="159">
        <f>COUNTIF(AH29,"*$N*")</f>
        <v>0</v>
      </c>
      <c r="BG29" s="159">
        <f>COUNTIF(AH29,"*$PM*")</f>
        <v>0</v>
      </c>
      <c r="BH29" s="159">
        <f>BG29*('Setting key Duty'!$I$9)</f>
        <v>0</v>
      </c>
      <c r="BI29" s="159">
        <f>COUNTIF(A29:AH29,"*$AM*")</f>
        <v>1</v>
      </c>
      <c r="BJ29" s="159">
        <f>BI29*('Setting key Duty'!$I$12+'Setting key Duty'!$I$8)</f>
        <v>0.4375</v>
      </c>
      <c r="BK29" s="159">
        <f>COUNTIF(D29:AH29,"*$FC*")</f>
        <v>5</v>
      </c>
      <c r="BL29" s="159">
        <f>BK29*('Setting key Duty'!$J$11+'Setting key Duty'!$I$8)</f>
        <v>0.625</v>
      </c>
      <c r="BM29" s="159">
        <f>COUNTIF($D29:$AA29,BM$4)</f>
        <v>0</v>
      </c>
      <c r="BN29" s="159">
        <f>COUNTIF($D29:$AA29,BN$4)</f>
        <v>0</v>
      </c>
      <c r="BO29" s="159">
        <f>COUNTIF($D29:$AA29,BO$4)</f>
        <v>0</v>
      </c>
      <c r="BP29" s="160"/>
    </row>
    <row r="30" ht="19.5" customHeight="1" spans="1:68">
      <c r="A30" s="19"/>
      <c r="B30" s="239" t="s">
        <v>1390</v>
      </c>
      <c r="C30" s="186"/>
      <c r="D30" s="186"/>
      <c r="E30" s="155" t="s">
        <v>50</v>
      </c>
      <c r="F30" s="155"/>
      <c r="G30" s="186"/>
      <c r="H30" s="155"/>
      <c r="I30" s="155" t="s">
        <v>1526</v>
      </c>
      <c r="J30" s="186"/>
      <c r="K30" s="155" t="s">
        <v>572</v>
      </c>
      <c r="M30" s="186"/>
      <c r="O30" s="186"/>
      <c r="P30" s="186" t="s">
        <v>56</v>
      </c>
      <c r="Q30" s="155" t="s">
        <v>1527</v>
      </c>
      <c r="S30" s="155" t="s">
        <v>994</v>
      </c>
      <c r="T30" s="155"/>
      <c r="U30" s="155"/>
      <c r="V30" s="155" t="s">
        <v>62</v>
      </c>
      <c r="W30" s="155" t="s">
        <v>1528</v>
      </c>
      <c r="X30" s="155" t="s">
        <v>1529</v>
      </c>
      <c r="Y30" s="155" t="s">
        <v>1001</v>
      </c>
      <c r="Z30" s="155" t="s">
        <v>1530</v>
      </c>
      <c r="AA30" s="155"/>
      <c r="AB30" s="20"/>
      <c r="AC30" s="155" t="s">
        <v>589</v>
      </c>
      <c r="AD30" s="155"/>
      <c r="AE30" s="155"/>
      <c r="AF30" s="155"/>
      <c r="AG30" s="20"/>
      <c r="AH30" s="157"/>
      <c r="AI30" s="158"/>
      <c r="AJ30" s="157"/>
      <c r="AK30" s="159"/>
      <c r="AL30" s="159"/>
      <c r="AM30" s="159"/>
      <c r="AN30" s="159"/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0</v>
      </c>
      <c r="AV30" s="104">
        <f>BF30+BG30+BI30+BD30+BB30+AZ30+BK30</f>
        <v>6</v>
      </c>
      <c r="AW30" s="104" t="e">
        <f>AT30+$AX$10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COUNTIF(D30:AA30,"*BRT*")</f>
        <v>0</v>
      </c>
      <c r="AZ30" s="159">
        <f>COUNTIF(A30:AH30,"*$BTP*")</f>
        <v>1</v>
      </c>
      <c r="BA30" s="159" t="e">
        <f>AZ30*('Setting key Duty'!$I$13+'Setting key Duty'!$I$12+'Setting key Duty'!$I$11)</f>
        <v>#VALUE!</v>
      </c>
      <c r="BB30" s="159">
        <f>COUNTIF(A30:AH30,"*$L*")</f>
        <v>0</v>
      </c>
      <c r="BC30" s="159" t="e">
        <f>BB30*('Setting key Duty'!$I$13+'Setting key Duty'!$I$9)</f>
        <v>#VALUE!</v>
      </c>
      <c r="BD30" s="159">
        <f>COUNTIF(A30:AH30,"*$M*")</f>
        <v>0</v>
      </c>
      <c r="BE30" s="159">
        <f>BD30*('Setting key Duty'!$I$8+'Setting key Duty'!$I$9+'Setting key Duty'!$I$12)</f>
        <v>0</v>
      </c>
      <c r="BF30" s="159">
        <f>COUNTIF(AH30,"*$N*")</f>
        <v>0</v>
      </c>
      <c r="BG30" s="159">
        <f>COUNTIF(AH30,"*$PM*")</f>
        <v>0</v>
      </c>
      <c r="BH30" s="159">
        <f>BG30*('Setting key Duty'!$I$9)</f>
        <v>0</v>
      </c>
      <c r="BI30" s="159">
        <f>COUNTIF(A30:AH30,"*$AM*")</f>
        <v>5</v>
      </c>
      <c r="BJ30" s="159">
        <f>BI30*('Setting key Duty'!$I$12+'Setting key Duty'!$I$8)</f>
        <v>2.1875</v>
      </c>
      <c r="BK30" s="159">
        <f>COUNTIF(D30:AH30,"*$FC*")</f>
        <v>0</v>
      </c>
      <c r="BL30" s="159">
        <f>BK30*('Setting key Duty'!$J$11+'Setting key Duty'!$I$8)</f>
        <v>0</v>
      </c>
      <c r="BM30" s="159">
        <f>COUNTIF($D30:$AA30,BM$4)</f>
        <v>0</v>
      </c>
      <c r="BN30" s="159">
        <f>COUNTIF($D30:$AA30,BN$4)</f>
        <v>0</v>
      </c>
      <c r="BO30" s="159">
        <f>COUNTIF($D30:$AA30,BO$4)</f>
        <v>0</v>
      </c>
      <c r="BP30" s="160"/>
    </row>
    <row r="31" ht="43.5" customHeight="1" spans="1:68">
      <c r="A31" s="19"/>
      <c r="B31" s="239" t="s">
        <v>1424</v>
      </c>
      <c r="D31" s="186" t="s">
        <v>50</v>
      </c>
      <c r="E31" s="20"/>
      <c r="H31" s="155"/>
      <c r="I31" s="155" t="s">
        <v>1531</v>
      </c>
      <c r="K31" s="186"/>
      <c r="L31" s="155" t="s">
        <v>50</v>
      </c>
      <c r="N31" s="186"/>
      <c r="O31" s="155" t="s">
        <v>1119</v>
      </c>
      <c r="P31" s="155" t="s">
        <v>1119</v>
      </c>
      <c r="Q31" s="155" t="s">
        <v>1119</v>
      </c>
      <c r="R31" s="155" t="s">
        <v>1119</v>
      </c>
      <c r="S31" s="155" t="s">
        <v>1119</v>
      </c>
      <c r="T31" s="186" t="s">
        <v>50</v>
      </c>
      <c r="U31" s="186" t="s">
        <v>1363</v>
      </c>
      <c r="V31" s="155" t="s">
        <v>1119</v>
      </c>
      <c r="W31" s="155" t="s">
        <v>1119</v>
      </c>
      <c r="X31" s="155" t="s">
        <v>1119</v>
      </c>
      <c r="Y31" s="155" t="s">
        <v>1119</v>
      </c>
      <c r="Z31" s="155" t="s">
        <v>1119</v>
      </c>
      <c r="AA31" s="186" t="s">
        <v>50</v>
      </c>
      <c r="AC31" s="155" t="s">
        <v>1532</v>
      </c>
      <c r="AD31" s="155"/>
      <c r="AE31" s="155"/>
      <c r="AF31" s="155"/>
      <c r="AG31" s="186"/>
      <c r="AH31" s="157"/>
      <c r="AI31" s="158"/>
      <c r="AJ31" s="157"/>
      <c r="AK31" s="159"/>
      <c r="AL31" s="159"/>
      <c r="AM31" s="159"/>
      <c r="AN31" s="159"/>
      <c r="AO31" s="104"/>
      <c r="AP31" s="159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0</v>
      </c>
      <c r="AV31" s="104">
        <f>BF31+BG31+BI31+BD31+BB31+AZ31+BK31</f>
        <v>2</v>
      </c>
      <c r="AW31" s="104" t="e">
        <f>AT31+$AX$10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COUNTIF(D31:AA31,"*BRT*")</f>
        <v>0</v>
      </c>
      <c r="AZ31" s="159">
        <f>COUNTIF(A31:AH31,"*$BTP*")</f>
        <v>0</v>
      </c>
      <c r="BA31" s="159" t="e">
        <f>AZ31*('Setting key Duty'!$I$13+'Setting key Duty'!$I$12+'Setting key Duty'!$I$11)</f>
        <v>#VALUE!</v>
      </c>
      <c r="BB31" s="159">
        <f>COUNTIF(A31:AH31,"*$L*")</f>
        <v>0</v>
      </c>
      <c r="BC31" s="159" t="e">
        <f>BB31*('Setting key Duty'!$I$13+'Setting key Duty'!$I$9)</f>
        <v>#VALUE!</v>
      </c>
      <c r="BD31" s="159">
        <f>COUNTIF(A31:AH31,"*$M*")</f>
        <v>1</v>
      </c>
      <c r="BE31" s="159">
        <f>BD31*('Setting key Duty'!$I$8+'Setting key Duty'!$I$9+'Setting key Duty'!$I$12)</f>
        <v>0.5625</v>
      </c>
      <c r="BF31" s="159">
        <f>COUNTIF(AH31,"*$N*")</f>
        <v>0</v>
      </c>
      <c r="BG31" s="159">
        <f>COUNTIF(AH31,"*$PM*")</f>
        <v>0</v>
      </c>
      <c r="BH31" s="159">
        <f>BG31*('Setting key Duty'!$I$9)</f>
        <v>0</v>
      </c>
      <c r="BI31" s="159">
        <f>COUNTIF(A31:AH31,"*$AM*")</f>
        <v>1</v>
      </c>
      <c r="BJ31" s="159">
        <f>BI31*('Setting key Duty'!$I$12+'Setting key Duty'!$I$8)</f>
        <v>0.4375</v>
      </c>
      <c r="BK31" s="159">
        <f>COUNTIF(D31:AH31,"*$FC*")</f>
        <v>0</v>
      </c>
      <c r="BL31" s="159">
        <f>BK31*('Setting key Duty'!$J$11+'Setting key Duty'!$I$8)</f>
        <v>0</v>
      </c>
      <c r="BM31" s="159">
        <f>COUNTIF($D31:$AA31,BM$4)</f>
        <v>0</v>
      </c>
      <c r="BN31" s="159">
        <f>COUNTIF($D31:$AA31,BN$4)</f>
        <v>0</v>
      </c>
      <c r="BO31" s="159">
        <f>COUNTIF($D31:$AA31,BO$4)</f>
        <v>0</v>
      </c>
      <c r="BP31" s="160"/>
    </row>
    <row r="32" ht="19.5" customHeight="1" spans="1:68">
      <c r="A32" s="19"/>
      <c r="B32" s="219" t="s">
        <v>1489</v>
      </c>
      <c r="C32" s="185"/>
      <c r="D32" s="185"/>
      <c r="E32" s="185" t="s">
        <v>62</v>
      </c>
      <c r="F32" s="185"/>
      <c r="G32" s="185"/>
      <c r="H32" s="186" t="s">
        <v>62</v>
      </c>
      <c r="J32" s="186" t="s">
        <v>62</v>
      </c>
      <c r="L32" s="185" t="s">
        <v>1288</v>
      </c>
      <c r="M32" s="186" t="s">
        <v>62</v>
      </c>
      <c r="O32" s="186"/>
      <c r="P32" s="186" t="s">
        <v>62</v>
      </c>
      <c r="Q32" s="20"/>
      <c r="R32" s="186" t="s">
        <v>62</v>
      </c>
      <c r="S32" s="186"/>
      <c r="T32" s="186"/>
      <c r="U32" s="186" t="s">
        <v>62</v>
      </c>
      <c r="V32" s="186"/>
      <c r="W32" s="186" t="s">
        <v>1288</v>
      </c>
      <c r="X32" s="186" t="s">
        <v>56</v>
      </c>
      <c r="Z32" s="185" t="s">
        <v>62</v>
      </c>
      <c r="AA32" s="20"/>
      <c r="AB32" s="186" t="s">
        <v>62</v>
      </c>
      <c r="AC32" s="185"/>
      <c r="AD32" s="155"/>
      <c r="AE32" s="155"/>
      <c r="AF32" s="155"/>
      <c r="AG32" s="186" t="s">
        <v>1288</v>
      </c>
      <c r="AH32" s="157"/>
      <c r="AI32" s="158"/>
      <c r="AJ32" s="157"/>
      <c r="AK32" s="159"/>
      <c r="AL32" s="159"/>
      <c r="AM32" s="159"/>
      <c r="AN32" s="159"/>
      <c r="AO32" s="104"/>
      <c r="AP32" s="159">
        <f>SUMPRODUCT(--WEEKDAY(C$3:AG$3,2)&lt;6,--((C32:AG32="DM"))+(C32:AG32="CS1")+((C32:AG32="CS2"))+(C32:AG32="SB1")+(C32:AG32="AE")+(C32:AG32="EM"))</f>
        <v>0</v>
      </c>
      <c r="AQ32" s="104"/>
      <c r="AR32" s="104">
        <f>SUMPRODUCT(--WEEKDAY(C$3:AG$3,2)&gt;5,--((C32:AG32="DM"))+(C32:AG32="CS1")+((C32:AG32="CS2"))+(C32:AG32="SB1")+(C32:AG32="AE")+(C32:AG32="EM"))</f>
        <v>0</v>
      </c>
      <c r="AS32" s="104"/>
      <c r="AT32" s="104">
        <f>(AP32-AQ32)/2+(AR32-AS32)</f>
        <v>0</v>
      </c>
      <c r="AU32" s="104">
        <f>AH32+AI32+AJ32+AK32+AM32+AN32</f>
        <v>0</v>
      </c>
      <c r="AV32" s="104">
        <f>BF32+BG32+BI32+BD32+BB32+AZ32+BK32</f>
        <v>0</v>
      </c>
      <c r="AW32" s="104" t="e">
        <f>AT32+$AX$10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COUNTIF(D32:AA32,"*BRT*")</f>
        <v>0</v>
      </c>
      <c r="AZ32" s="159">
        <f>COUNTIF(A32:AH32,"*$BTP*")</f>
        <v>0</v>
      </c>
      <c r="BA32" s="159" t="e">
        <f>AZ32*('Setting key Duty'!$I$13+'Setting key Duty'!$I$12+'Setting key Duty'!$I$11)</f>
        <v>#VALUE!</v>
      </c>
      <c r="BB32" s="159">
        <f>COUNTIF(A32:AH32,"*$L*")</f>
        <v>0</v>
      </c>
      <c r="BC32" s="159" t="e">
        <f>BB32*('Setting key Duty'!$I$13+'Setting key Duty'!$I$9)</f>
        <v>#VALUE!</v>
      </c>
      <c r="BD32" s="159">
        <f>COUNTIF(A32:AH32,"*$M*")</f>
        <v>0</v>
      </c>
      <c r="BE32" s="159">
        <f>BD32*('Setting key Duty'!$I$8+'Setting key Duty'!$I$9+'Setting key Duty'!$I$12)</f>
        <v>0</v>
      </c>
      <c r="BF32" s="159">
        <f>COUNTIF(AH32,"*$N*")</f>
        <v>0</v>
      </c>
      <c r="BG32" s="159">
        <f>COUNTIF(AH32,"*$PM*")</f>
        <v>0</v>
      </c>
      <c r="BH32" s="159">
        <f>BG32*('Setting key Duty'!$I$9)</f>
        <v>0</v>
      </c>
      <c r="BI32" s="159">
        <f>COUNTIF(A32:AH32,"*$AM*")</f>
        <v>0</v>
      </c>
      <c r="BJ32" s="159">
        <f>BI32*('Setting key Duty'!$I$12+'Setting key Duty'!$I$8)</f>
        <v>0</v>
      </c>
      <c r="BK32" s="159">
        <f>COUNTIF(D32:AH32,"*$FC*")</f>
        <v>0</v>
      </c>
      <c r="BL32" s="159">
        <f>BK32*('Setting key Duty'!$J$11+'Setting key Duty'!$I$8)</f>
        <v>0</v>
      </c>
      <c r="BM32" s="159">
        <f>COUNTIF($D32:$AA32,BM$4)</f>
        <v>0</v>
      </c>
      <c r="BN32" s="159">
        <f>COUNTIF($D32:$AA32,BN$4)</f>
        <v>0</v>
      </c>
      <c r="BO32" s="159">
        <f>COUNTIF($D32:$AA32,BO$4)</f>
        <v>0</v>
      </c>
      <c r="BP32" s="160"/>
    </row>
    <row r="33" ht="19.5" customHeight="1" spans="1:68">
      <c r="A33" s="19"/>
      <c r="B33" s="14" t="s">
        <v>1490</v>
      </c>
      <c r="C33" s="185"/>
      <c r="D33" s="185"/>
      <c r="E33" s="185">
        <v>3</v>
      </c>
      <c r="F33" s="185"/>
      <c r="G33" s="155" t="s">
        <v>62</v>
      </c>
      <c r="H33" s="186"/>
      <c r="I33" s="186">
        <v>4</v>
      </c>
      <c r="J33" s="186" t="s">
        <v>1533</v>
      </c>
      <c r="K33" s="185" t="s">
        <v>56</v>
      </c>
      <c r="L33" s="186" t="s">
        <v>62</v>
      </c>
      <c r="M33" s="185"/>
      <c r="N33" s="155" t="s">
        <v>62</v>
      </c>
      <c r="P33" s="155" t="s">
        <v>589</v>
      </c>
      <c r="Q33" s="20"/>
      <c r="R33" s="155" t="s">
        <v>633</v>
      </c>
      <c r="S33" s="186"/>
      <c r="U33" s="186"/>
      <c r="V33" s="186" t="s">
        <v>56</v>
      </c>
      <c r="Y33" s="155" t="s">
        <v>202</v>
      </c>
      <c r="Z33" s="155" t="s">
        <v>202</v>
      </c>
      <c r="AA33" s="155" t="s">
        <v>202</v>
      </c>
      <c r="AB33" s="155" t="s">
        <v>202</v>
      </c>
      <c r="AC33" s="155" t="s">
        <v>202</v>
      </c>
      <c r="AD33" s="155"/>
      <c r="AE33" s="155"/>
      <c r="AF33" s="155"/>
      <c r="AH33" s="157"/>
      <c r="AI33" s="158"/>
      <c r="AJ33" s="157"/>
      <c r="AK33" s="159"/>
      <c r="AL33" s="159"/>
      <c r="AM33" s="159"/>
      <c r="AN33" s="159"/>
      <c r="AO33" s="104"/>
      <c r="AP33" s="159">
        <f>SUMPRODUCT(--WEEKDAY(C$3:AG$3,2)&lt;6,--((C33:AG33="DM"))+(C33:AG33="CS1")+((C33:AG33="CS2"))+(C33:AG33="SB1")+(C33:AG33="AE")+(C33:AG33="EM"))</f>
        <v>0</v>
      </c>
      <c r="AQ33" s="104"/>
      <c r="AR33" s="104">
        <f>SUMPRODUCT(--WEEKDAY(C$3:AG$3,2)&gt;5,--((C33:AG33="DM"))+(C33:AG33="CS1")+((C33:AG33="CS2"))+(C33:AG33="SB1")+(C33:AG33="AE")+(C33:AG33="EM"))</f>
        <v>0</v>
      </c>
      <c r="AS33" s="104"/>
      <c r="AT33" s="104">
        <f>(AP33-AQ33)/2+(AR33-AS33)</f>
        <v>0</v>
      </c>
      <c r="AU33" s="104">
        <f>AH33+AI33+AJ33+AK33+AM33+AN33</f>
        <v>0</v>
      </c>
      <c r="AV33" s="104">
        <f>BF33+BG33+BI33+BD33+BB33+AZ33+BK33</f>
        <v>7</v>
      </c>
      <c r="AW33" s="104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COUNTIF(C33:X33,"*BRT*")</f>
        <v>0</v>
      </c>
      <c r="AZ33" s="159">
        <f>COUNTIF(A33:AH33,"*$BTP*")</f>
        <v>1</v>
      </c>
      <c r="BA33" s="159" t="e">
        <f>AZ33*('Setting key Duty'!$I$13+'Setting key Duty'!$I$12+'Setting key Duty'!$I$11)</f>
        <v>#VALUE!</v>
      </c>
      <c r="BB33" s="159">
        <f>COUNTIF(D33:AH33,"*$L*")</f>
        <v>0</v>
      </c>
      <c r="BC33" s="159" t="e">
        <f>BB33*('Setting key Duty'!$I$13+'Setting key Duty'!$I$9)</f>
        <v>#VALUE!</v>
      </c>
      <c r="BD33" s="159">
        <f>COUNTIF(D33:AH33,"*$M*")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COUNTIF(D33:AH33,"*$PM*")</f>
        <v>0</v>
      </c>
      <c r="BH33" s="159">
        <f>BG33*('Setting key Duty'!$I$9)</f>
        <v>0</v>
      </c>
      <c r="BI33" s="159">
        <f>COUNTIF(D33:AH33,"*$AM*")</f>
        <v>1</v>
      </c>
      <c r="BJ33" s="159">
        <f>BI33*('Setting key Duty'!$I$12+'Setting key Duty'!$I$8)</f>
        <v>0.4375</v>
      </c>
      <c r="BK33" s="159">
        <f>COUNTIF(C33:AH33,"*$FC*")</f>
        <v>5</v>
      </c>
      <c r="BL33" s="159">
        <f>BK33*('Setting key Duty'!$J$11+'Setting key Duty'!$I$8)</f>
        <v>0.625</v>
      </c>
      <c r="BM33" s="159">
        <f>COUNTIF($C33:$AG33,BM$4)</f>
        <v>0</v>
      </c>
      <c r="BN33" s="159">
        <f>COUNTIF($C33:$AG33,BN$4)</f>
        <v>0</v>
      </c>
      <c r="BO33" s="159">
        <f>COUNTIF($D33:$AE33,BO$4)</f>
        <v>0</v>
      </c>
      <c r="BP33" s="160"/>
    </row>
    <row r="34" ht="19.5" customHeight="1" spans="1:68">
      <c r="A34" s="19"/>
      <c r="B34" s="14" t="s">
        <v>1491</v>
      </c>
      <c r="C34" s="186"/>
      <c r="D34" s="186"/>
      <c r="E34" s="186">
        <v>2</v>
      </c>
      <c r="F34" s="186"/>
      <c r="G34" s="185"/>
      <c r="H34" s="186" t="s">
        <v>56</v>
      </c>
      <c r="I34" s="186">
        <v>3</v>
      </c>
      <c r="J34" s="186">
        <v>4</v>
      </c>
      <c r="L34" s="186" t="s">
        <v>1533</v>
      </c>
      <c r="M34" s="155" t="s">
        <v>948</v>
      </c>
      <c r="N34" s="186"/>
      <c r="O34" s="155" t="s">
        <v>1012</v>
      </c>
      <c r="Q34" s="20"/>
      <c r="R34" s="186" t="s">
        <v>56</v>
      </c>
      <c r="S34" s="155" t="s">
        <v>633</v>
      </c>
      <c r="T34" s="186"/>
      <c r="U34" s="186"/>
      <c r="W34" s="155" t="s">
        <v>597</v>
      </c>
      <c r="X34" s="186"/>
      <c r="Y34" s="186" t="s">
        <v>42</v>
      </c>
      <c r="Z34" s="155" t="s">
        <v>1534</v>
      </c>
      <c r="AA34" s="155"/>
      <c r="AC34" s="7" t="s">
        <v>994</v>
      </c>
      <c r="AD34" s="155"/>
      <c r="AE34" s="155"/>
      <c r="AF34" s="155"/>
      <c r="AG34" s="186" t="s">
        <v>62</v>
      </c>
      <c r="AH34" s="157"/>
      <c r="AI34" s="158"/>
      <c r="AJ34" s="157"/>
      <c r="AK34" s="191"/>
      <c r="AL34" s="191"/>
      <c r="AM34" s="191"/>
      <c r="AN34" s="191"/>
      <c r="AO34" s="192"/>
      <c r="AP34" s="159">
        <f>SUMPRODUCT(--WEEKDAY(C$3:AG$3,2)&lt;6,--((C34:AG34="DM"))+(C34:AG34="CS1")+((C34:AG34="CS2"))+(C34:AG34="SB1")+(C34:AG34="AE")+(C34:AG34="EM"))</f>
        <v>0</v>
      </c>
      <c r="AQ34" s="104"/>
      <c r="AR34" s="104">
        <f>SUMPRODUCT(--WEEKDAY(C$3:AG$3,2)&gt;5,--((C34:AG34="DM"))+(C34:AG34="CS1")+((C34:AG34="CS2"))+(C34:AG34="SB1")+(C34:AG34="AE")+(C34:AG34="EM"))</f>
        <v>0</v>
      </c>
      <c r="AS34" s="192"/>
      <c r="AT34" s="104">
        <f>(AP34-AQ34)/2+(AR34-AS34)</f>
        <v>0</v>
      </c>
      <c r="AU34" s="104">
        <f>AH34+AI34+AJ34+AK34+AM34+AN34</f>
        <v>0</v>
      </c>
      <c r="AV34" s="104">
        <f>BF34+BG34+BI34+BD34+BB34+AZ34+BK34</f>
        <v>6</v>
      </c>
      <c r="AW34" s="104" t="e">
        <f>AT34+AX34</f>
        <v>#VALUE!</v>
      </c>
      <c r="AX34" s="159" t="e">
        <f>(BI34*('Setting key Duty'!$I$8+'Setting key Duty'!$I$12))+(BG34*'Setting key Duty'!$I$9)+(BB34*('Setting key Duty'!$I$13+'Setting key Duty'!$I$9))+(AZ34*('Setting key Duty'!$I$13+'Setting key Duty'!$I$12+'Setting key Duty'!$I$11))+(BD34*('Setting key Duty'!$I$8+'Setting key Duty'!$I$9+'Setting key Duty'!$I$12))</f>
        <v>#VALUE!</v>
      </c>
      <c r="AY34" s="159">
        <f>COUNTIF(C34:Y34,"*BRT*")</f>
        <v>0</v>
      </c>
      <c r="AZ34" s="159">
        <f>COUNTIF(A34:AH34,"*$BTP*")</f>
        <v>2</v>
      </c>
      <c r="BA34" s="159" t="e">
        <f>AZ34*('Setting key Duty'!$I$13+'Setting key Duty'!$I$12+'Setting key Duty'!$I$11)</f>
        <v>#VALUE!</v>
      </c>
      <c r="BB34" s="159">
        <f>COUNTIF(D34:AH34,"*$L*")</f>
        <v>0</v>
      </c>
      <c r="BC34" s="159" t="e">
        <f>BB34*('Setting key Duty'!$I$13+'Setting key Duty'!$I$9)</f>
        <v>#VALUE!</v>
      </c>
      <c r="BD34" s="159">
        <f>COUNTIF(D34:AH34,"*$M*")</f>
        <v>2</v>
      </c>
      <c r="BE34" s="159">
        <f>BD34*('Setting key Duty'!$I$8+'Setting key Duty'!$I$9+'Setting key Duty'!$I$12)</f>
        <v>1.125</v>
      </c>
      <c r="BF34" s="159">
        <f>COUNTIF(D34:AH34,"*$N*")</f>
        <v>0</v>
      </c>
      <c r="BG34" s="159">
        <f>COUNTIF(D34:AH34,"*$PM*")</f>
        <v>0</v>
      </c>
      <c r="BH34" s="159">
        <f>BG34*('Setting key Duty'!$I$9)</f>
        <v>0</v>
      </c>
      <c r="BI34" s="159">
        <f>COUNTIF(D34:AH34,"*$AM*")</f>
        <v>2</v>
      </c>
      <c r="BJ34" s="159">
        <f>BI34*('Setting key Duty'!$I$12+'Setting key Duty'!$I$8)</f>
        <v>0.875</v>
      </c>
      <c r="BK34" s="159">
        <f>COUNTIF(C34:AH34,"*$FC*")</f>
        <v>0</v>
      </c>
      <c r="BL34" s="159">
        <f>BK34*('Setting key Duty'!$J$11+'Setting key Duty'!$I$8)</f>
        <v>0</v>
      </c>
      <c r="BM34" s="159">
        <f>COUNTIF($C34:$AG34,BM$4)</f>
        <v>0</v>
      </c>
      <c r="BN34" s="159">
        <f>COUNTIF($C34:$AG34,BN$4)</f>
        <v>0</v>
      </c>
      <c r="BO34" s="159">
        <f>COUNTIF($D34:$AE34,BO$4)</f>
        <v>0</v>
      </c>
      <c r="BP34" s="193"/>
    </row>
    <row r="35" ht="19.5" customHeight="1" spans="1:68">
      <c r="A35" s="19"/>
      <c r="B35" s="14" t="s">
        <v>1492</v>
      </c>
      <c r="C35" s="190"/>
      <c r="D35" s="186" t="s">
        <v>56</v>
      </c>
      <c r="E35" s="186" t="s">
        <v>1288</v>
      </c>
      <c r="F35" s="186"/>
      <c r="G35" s="185"/>
      <c r="H35" s="20"/>
      <c r="I35" s="186" t="s">
        <v>56</v>
      </c>
      <c r="J35" s="186" t="s">
        <v>1287</v>
      </c>
      <c r="K35" s="186">
        <v>1</v>
      </c>
      <c r="L35" s="186" t="s">
        <v>1287</v>
      </c>
      <c r="M35" s="20"/>
      <c r="N35" s="186"/>
      <c r="O35" s="186" t="s">
        <v>56</v>
      </c>
      <c r="P35" s="186"/>
      <c r="Q35" s="186" t="s">
        <v>56</v>
      </c>
      <c r="R35" s="186">
        <v>2</v>
      </c>
      <c r="S35" s="186"/>
      <c r="T35" s="186"/>
      <c r="U35" s="186"/>
      <c r="V35" s="186"/>
      <c r="W35" s="186" t="s">
        <v>56</v>
      </c>
      <c r="X35" s="186">
        <v>3</v>
      </c>
      <c r="Y35" s="186" t="s">
        <v>56</v>
      </c>
      <c r="Z35" s="186" t="s">
        <v>56</v>
      </c>
      <c r="AC35" s="186">
        <v>4</v>
      </c>
      <c r="AD35" s="155"/>
      <c r="AE35" s="155"/>
      <c r="AF35" s="155"/>
      <c r="AG35" s="186"/>
      <c r="AH35" s="157"/>
      <c r="AI35" s="158"/>
      <c r="AJ35" s="157"/>
      <c r="AK35" s="191"/>
      <c r="AL35" s="191"/>
      <c r="AM35" s="191"/>
      <c r="AN35" s="191"/>
      <c r="AO35" s="192"/>
      <c r="AP35" s="159">
        <f>SUMPRODUCT(--WEEKDAY(C$3:AG$3,2)&lt;6,--((C35:AG35="DM"))+(C35:AG35="CS1")+((C35:AG35="CS2"))+(C35:AG35="SB1")+(C35:AG35="AE")+(C35:AG35="EM"))</f>
        <v>0</v>
      </c>
      <c r="AQ35" s="104"/>
      <c r="AR35" s="104">
        <f>SUMPRODUCT(--WEEKDAY(C$3:AG$3,2)&gt;5,--((C35:AG35="DM"))+(C35:AG35="CS1")+((C35:AG35="CS2"))+(C35:AG35="SB1")+(C35:AG35="AE")+(C35:AG35="EM"))</f>
        <v>0</v>
      </c>
      <c r="AS35" s="192"/>
      <c r="AT35" s="104">
        <f>(AP35-AQ35)/2+(AR35-AS35)</f>
        <v>0</v>
      </c>
      <c r="AU35" s="104">
        <f>AH35+AI35+AJ35+AK35+AM35+AN35</f>
        <v>0</v>
      </c>
      <c r="AV35" s="104">
        <f>BF35+BG35+BI35+BD35+BB35+AZ35+BK35</f>
        <v>0</v>
      </c>
      <c r="AW35" s="104" t="e">
        <f>AT35+AX35</f>
        <v>#VALUE!</v>
      </c>
      <c r="AX35" s="159" t="e">
        <f>(BI35*('Setting key Duty'!$I$8+'Setting key Duty'!$I$12))+(BG35*'Setting key Duty'!$I$9)+(BB35*('Setting key Duty'!$I$13+'Setting key Duty'!$I$9))+(AZ35*('Setting key Duty'!$I$13+'Setting key Duty'!$I$12+'Setting key Duty'!$I$11))+(BD35*('Setting key Duty'!$I$8+'Setting key Duty'!$I$9+'Setting key Duty'!$I$12))</f>
        <v>#VALUE!</v>
      </c>
      <c r="AY35" s="159">
        <f>COUNTIF(C35:Y35,"*BRT*")</f>
        <v>0</v>
      </c>
      <c r="AZ35" s="159">
        <f>COUNTIF(A35:AH35,"*$BTP*")</f>
        <v>0</v>
      </c>
      <c r="BA35" s="159" t="e">
        <f>AZ35*('Setting key Duty'!$I$13+'Setting key Duty'!$I$12+'Setting key Duty'!$I$11)</f>
        <v>#VALUE!</v>
      </c>
      <c r="BB35" s="159">
        <f>COUNTIF(D35:AH35,"*$L*")</f>
        <v>0</v>
      </c>
      <c r="BC35" s="159" t="e">
        <f>BB35*('Setting key Duty'!$I$13+'Setting key Duty'!$I$9)</f>
        <v>#VALUE!</v>
      </c>
      <c r="BD35" s="159">
        <f>COUNTIF(D35:AH35,"*$M*")</f>
        <v>0</v>
      </c>
      <c r="BE35" s="159">
        <f>BD35*('Setting key Duty'!$I$8+'Setting key Duty'!$I$9+'Setting key Duty'!$I$12)</f>
        <v>0</v>
      </c>
      <c r="BF35" s="159">
        <f>COUNTIF(D35:AH35,"*$N*")</f>
        <v>0</v>
      </c>
      <c r="BG35" s="159">
        <f>COUNTIF(D35:AH35,"*$PM*")</f>
        <v>0</v>
      </c>
      <c r="BH35" s="159">
        <f>BG35*('Setting key Duty'!$I$9)</f>
        <v>0</v>
      </c>
      <c r="BI35" s="159">
        <f>COUNTIF(D35:AH35,"*$AM*")</f>
        <v>0</v>
      </c>
      <c r="BJ35" s="159">
        <f>BI35*('Setting key Duty'!$I$12+'Setting key Duty'!$I$8)</f>
        <v>0</v>
      </c>
      <c r="BK35" s="159">
        <f>COUNTIF(C35:AH35,"*$FC*")</f>
        <v>0</v>
      </c>
      <c r="BL35" s="159">
        <f>BK35*('Setting key Duty'!$J$11+'Setting key Duty'!$I$8)</f>
        <v>0</v>
      </c>
      <c r="BM35" s="159">
        <f>COUNTIF($C35:$AG35,BM$4)</f>
        <v>0</v>
      </c>
      <c r="BN35" s="159">
        <f>COUNTIF($C35:$AG35,BN$4)</f>
        <v>0</v>
      </c>
      <c r="BO35" s="159">
        <f>COUNTIF($D35:$AE35,BO$4)</f>
        <v>0</v>
      </c>
      <c r="BP35" s="193"/>
    </row>
    <row r="36" ht="19.5" customHeight="1" spans="1:68">
      <c r="A36" s="19"/>
      <c r="B36" s="14" t="s">
        <v>1535</v>
      </c>
      <c r="C36" s="190"/>
      <c r="D36" s="186"/>
      <c r="E36" s="186" t="s">
        <v>56</v>
      </c>
      <c r="F36" s="185" t="s">
        <v>62</v>
      </c>
      <c r="H36" s="20"/>
      <c r="I36" s="186" t="s">
        <v>62</v>
      </c>
      <c r="K36" s="186" t="s">
        <v>62</v>
      </c>
      <c r="L36" s="186"/>
      <c r="M36" s="20"/>
      <c r="O36" s="186" t="s">
        <v>62</v>
      </c>
      <c r="P36" s="186"/>
      <c r="Q36" s="186" t="s">
        <v>62</v>
      </c>
      <c r="R36" s="20"/>
      <c r="S36" s="186" t="s">
        <v>62</v>
      </c>
      <c r="T36" s="186"/>
      <c r="U36" s="186"/>
      <c r="V36" s="186"/>
      <c r="W36" s="186" t="s">
        <v>62</v>
      </c>
      <c r="X36" s="186"/>
      <c r="Y36" s="186" t="s">
        <v>62</v>
      </c>
      <c r="AA36" s="186" t="s">
        <v>62</v>
      </c>
      <c r="AC36" s="186" t="s">
        <v>56</v>
      </c>
      <c r="AD36" s="155"/>
      <c r="AE36" s="155"/>
      <c r="AF36" s="155"/>
      <c r="AG36" s="186" t="s">
        <v>56</v>
      </c>
      <c r="AH36" s="157"/>
      <c r="AI36" s="158"/>
      <c r="AJ36" s="157"/>
      <c r="AK36" s="191"/>
      <c r="AL36" s="191"/>
      <c r="AM36" s="191"/>
      <c r="AN36" s="191"/>
      <c r="AO36" s="192"/>
      <c r="AP36" s="159">
        <f>SUMPRODUCT(--WEEKDAY(C$3:AG$3,2)&lt;6,--((C36:AG36="DM"))+(C36:AG36="CS1")+((C36:AG36="CS2"))+(C36:AG36="SB1")+(C36:AG36="AE")+(C36:AG36="EM"))</f>
        <v>0</v>
      </c>
      <c r="AQ36" s="104"/>
      <c r="AR36" s="104">
        <f>SUMPRODUCT(--WEEKDAY(C$3:AG$3,2)&gt;5,--((C36:AG36="DM"))+(C36:AG36="CS1")+((C36:AG36="CS2"))+(C36:AG36="SB1")+(C36:AG36="AE")+(C36:AG36="EM"))</f>
        <v>0</v>
      </c>
      <c r="AS36" s="192"/>
      <c r="AT36" s="104">
        <f>(AP36-AQ36)/2+(AR36-AS36)</f>
        <v>0</v>
      </c>
      <c r="AU36" s="104">
        <f>AH36+AI36+AJ36+AK36+AM36+AN36</f>
        <v>0</v>
      </c>
      <c r="AV36" s="104">
        <f>BF36+BG36+BI36+BD36+BB36+AZ36+BK36</f>
        <v>0</v>
      </c>
      <c r="AW36" s="104" t="e">
        <f>AT36+AX36</f>
        <v>#VALUE!</v>
      </c>
      <c r="AX36" s="159" t="e">
        <f>(BI36*('Setting key Duty'!$I$8+'Setting key Duty'!$I$12))+(BG36*'Setting key Duty'!$I$9)+(BB36*('Setting key Duty'!$I$13+'Setting key Duty'!$I$9))+(AZ36*('Setting key Duty'!$I$13+'Setting key Duty'!$I$12+'Setting key Duty'!$I$11))+(BD36*('Setting key Duty'!$I$8+'Setting key Duty'!$I$9+'Setting key Duty'!$I$12))</f>
        <v>#VALUE!</v>
      </c>
      <c r="AY36" s="159">
        <f>COUNTIF(C36:Y36,"*BRT*")</f>
        <v>0</v>
      </c>
      <c r="AZ36" s="159">
        <f>COUNTIF(A36:AH36,"*$BTP*")</f>
        <v>0</v>
      </c>
      <c r="BA36" s="159" t="e">
        <f>AZ36*('Setting key Duty'!$I$13+'Setting key Duty'!$I$12+'Setting key Duty'!$I$11)</f>
        <v>#VALUE!</v>
      </c>
      <c r="BB36" s="159">
        <f>COUNTIF(D36:AH36,"*$L*")</f>
        <v>0</v>
      </c>
      <c r="BC36" s="159" t="e">
        <f>BB36*('Setting key Duty'!$I$13+'Setting key Duty'!$I$9)</f>
        <v>#VALUE!</v>
      </c>
      <c r="BD36" s="159">
        <f>COUNTIF(D36:AH36,"*$M*")</f>
        <v>0</v>
      </c>
      <c r="BE36" s="159">
        <f>BD36*('Setting key Duty'!$I$8+'Setting key Duty'!$I$9+'Setting key Duty'!$I$12)</f>
        <v>0</v>
      </c>
      <c r="BF36" s="159">
        <f>COUNTIF(D36:AH36,"*$N*")</f>
        <v>0</v>
      </c>
      <c r="BG36" s="159">
        <f>COUNTIF(D36:AH36,"*$PM*")</f>
        <v>0</v>
      </c>
      <c r="BH36" s="159">
        <f>BG36*('Setting key Duty'!$I$9)</f>
        <v>0</v>
      </c>
      <c r="BI36" s="159">
        <f>COUNTIF(D36:AH36,"*$AM*")</f>
        <v>0</v>
      </c>
      <c r="BJ36" s="159">
        <f>BI36*('Setting key Duty'!$I$12+'Setting key Duty'!$I$8)</f>
        <v>0</v>
      </c>
      <c r="BK36" s="159">
        <f>COUNTIF(C36:AH36,"*$FC*")</f>
        <v>0</v>
      </c>
      <c r="BL36" s="159">
        <f>BK36*('Setting key Duty'!$J$11+'Setting key Duty'!$I$8)</f>
        <v>0</v>
      </c>
      <c r="BM36" s="159">
        <f>COUNTIF($C36:$AG36,BM$4)</f>
        <v>0</v>
      </c>
      <c r="BN36" s="159">
        <f>COUNTIF($C36:$AG36,BN$4)</f>
        <v>0</v>
      </c>
      <c r="BO36" s="159">
        <f>COUNTIF($D36:$AE36,BO$4)</f>
        <v>0</v>
      </c>
      <c r="BP36" s="193"/>
    </row>
    <row r="37" ht="19.5" customHeight="1" spans="1:68">
      <c r="A37" s="19"/>
      <c r="B37" s="14" t="s">
        <v>1494</v>
      </c>
      <c r="C37" s="190"/>
      <c r="D37" s="186"/>
      <c r="E37" s="186">
        <v>3</v>
      </c>
      <c r="F37" s="186"/>
      <c r="G37" s="185"/>
      <c r="H37" s="186"/>
      <c r="I37" s="186">
        <v>4</v>
      </c>
      <c r="J37" s="186" t="s">
        <v>56</v>
      </c>
      <c r="K37" s="186"/>
      <c r="L37" s="186" t="s">
        <v>1533</v>
      </c>
      <c r="M37" s="20"/>
      <c r="N37" s="186"/>
      <c r="O37" s="155" t="s">
        <v>1522</v>
      </c>
      <c r="P37" s="186"/>
      <c r="Q37" s="155" t="s">
        <v>1536</v>
      </c>
      <c r="S37" s="186" t="s">
        <v>56</v>
      </c>
      <c r="T37" s="186"/>
      <c r="U37" s="186"/>
      <c r="V37" s="186"/>
      <c r="X37" s="155" t="s">
        <v>1481</v>
      </c>
      <c r="Y37" s="155" t="s">
        <v>1534</v>
      </c>
      <c r="AC37" s="155" t="s">
        <v>62</v>
      </c>
      <c r="AD37" s="155"/>
      <c r="AE37" s="155"/>
      <c r="AF37" s="155"/>
      <c r="AH37" s="157"/>
      <c r="AI37" s="158"/>
      <c r="AJ37" s="157"/>
      <c r="AK37" s="191"/>
      <c r="AL37" s="191"/>
      <c r="AM37" s="191"/>
      <c r="AN37" s="191"/>
      <c r="AO37" s="192"/>
      <c r="AP37" s="159">
        <f>SUMPRODUCT(--WEEKDAY(C$3:AG$3,2)&lt;6,--((C37:AG37="DM"))+(C37:AG37="CS1")+((C37:AG37="CS2"))+(C37:AG37="SB1")+(C37:AG37="AE")+(C37:AG37="EM"))</f>
        <v>0</v>
      </c>
      <c r="AQ37" s="104"/>
      <c r="AR37" s="104">
        <f>SUMPRODUCT(--WEEKDAY(C$3:AG$3,2)&gt;5,--((C37:AG37="DM"))+(C37:AG37="CS1")+((C37:AG37="CS2"))+(C37:AG37="SB1")+(C37:AG37="AE")+(C37:AG37="EM"))</f>
        <v>0</v>
      </c>
      <c r="AS37" s="192"/>
      <c r="AT37" s="104">
        <f>(AP37-AQ37)/2+(AR37-AS37)</f>
        <v>0</v>
      </c>
      <c r="AU37" s="104">
        <f>AH37+AI37+AJ37+AK37+AM37+AN37</f>
        <v>0</v>
      </c>
      <c r="AV37" s="104">
        <f>BF37+BG37+BI37+BD37+BB37+AZ37+BK37</f>
        <v>4</v>
      </c>
      <c r="AW37" s="104" t="e">
        <f>AT37+AX37</f>
        <v>#VALUE!</v>
      </c>
      <c r="AX37" s="159" t="e">
        <f>(BI37*('Setting key Duty'!$I$8+'Setting key Duty'!$I$12))+(BG37*'Setting key Duty'!$I$9)+(BB37*('Setting key Duty'!$I$13+'Setting key Duty'!$I$9))+(AZ37*('Setting key Duty'!$I$13+'Setting key Duty'!$I$12+'Setting key Duty'!$I$11))+(BD37*('Setting key Duty'!$I$8+'Setting key Duty'!$I$9+'Setting key Duty'!$I$12))</f>
        <v>#VALUE!</v>
      </c>
      <c r="AY37" s="159">
        <f>COUNTIF(C37:Y37,"*BRT*")</f>
        <v>0</v>
      </c>
      <c r="AZ37" s="159">
        <f>COUNTIF(A37:AH37,"*$BTP*")</f>
        <v>2</v>
      </c>
      <c r="BA37" s="159" t="e">
        <f>AZ37*('Setting key Duty'!$I$13+'Setting key Duty'!$I$12+'Setting key Duty'!$I$11)</f>
        <v>#VALUE!</v>
      </c>
      <c r="BB37" s="159">
        <f>COUNTIF(D37:AH37,"*$L*")</f>
        <v>0</v>
      </c>
      <c r="BC37" s="159" t="e">
        <f>BB37*('Setting key Duty'!$I$13+'Setting key Duty'!$I$9)</f>
        <v>#VALUE!</v>
      </c>
      <c r="BD37" s="159">
        <f>COUNTIF(D37:AH37,"*$M*")</f>
        <v>1</v>
      </c>
      <c r="BE37" s="159">
        <f>BD37*('Setting key Duty'!$I$8+'Setting key Duty'!$I$9+'Setting key Duty'!$I$12)</f>
        <v>0.5625</v>
      </c>
      <c r="BF37" s="159">
        <f>COUNTIF(D37:AH37,"*$N*")</f>
        <v>0</v>
      </c>
      <c r="BG37" s="159">
        <f>COUNTIF(D37:AH37,"*$PM*")</f>
        <v>0</v>
      </c>
      <c r="BH37" s="159">
        <f>BG37*('Setting key Duty'!$I$9)</f>
        <v>0</v>
      </c>
      <c r="BI37" s="159">
        <f>COUNTIF(D37:AH37,"*$AM*")</f>
        <v>1</v>
      </c>
      <c r="BJ37" s="159">
        <f>BI37*('Setting key Duty'!$I$12+'Setting key Duty'!$I$8)</f>
        <v>0.4375</v>
      </c>
      <c r="BK37" s="159">
        <f>COUNTIF(C37:AH37,"*$FC*")</f>
        <v>0</v>
      </c>
      <c r="BL37" s="159">
        <f>BK37*('Setting key Duty'!$J$11+'Setting key Duty'!$I$8)</f>
        <v>0</v>
      </c>
      <c r="BM37" s="159">
        <f>COUNTIF($C37:$AG37,BM$4)</f>
        <v>0</v>
      </c>
      <c r="BN37" s="159">
        <f>COUNTIF($C37:$AG37,BN$4)</f>
        <v>0</v>
      </c>
      <c r="BO37" s="159">
        <f>COUNTIF($D37:$AE37,BO$4)</f>
        <v>0</v>
      </c>
      <c r="BP37" s="193"/>
    </row>
    <row r="38" ht="19.5" customHeight="1" spans="1:68">
      <c r="A38" s="19"/>
      <c r="B38" s="189"/>
      <c r="C38" s="190"/>
      <c r="D38" s="186"/>
      <c r="E38" s="186"/>
      <c r="F38" s="186"/>
      <c r="G38" s="185"/>
      <c r="H38" s="186"/>
      <c r="I38" s="186"/>
      <c r="J38" s="186"/>
      <c r="K38" s="186"/>
      <c r="L38" s="186"/>
      <c r="N38" s="186"/>
      <c r="O38" s="186"/>
      <c r="P38" s="186"/>
      <c r="Q38" s="20"/>
      <c r="R38" s="20"/>
      <c r="S38" s="186"/>
      <c r="T38" s="186"/>
      <c r="U38" s="186"/>
      <c r="V38" s="186"/>
      <c r="X38" s="186"/>
      <c r="AD38" s="186"/>
      <c r="AE38" s="186"/>
      <c r="AF38" s="186"/>
      <c r="AG38" s="186"/>
      <c r="AH38" s="157"/>
      <c r="AI38" s="158"/>
      <c r="AJ38" s="157"/>
      <c r="AK38" s="191"/>
      <c r="AL38" s="191"/>
      <c r="AM38" s="191"/>
      <c r="AN38" s="191"/>
      <c r="AO38" s="192"/>
      <c r="AP38" s="159"/>
      <c r="AQ38" s="192"/>
      <c r="AR38" s="104"/>
      <c r="AS38" s="192"/>
      <c r="AT38" s="104"/>
      <c r="AU38" s="104"/>
      <c r="AV38" s="104"/>
      <c r="AW38" s="104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93"/>
    </row>
    <row r="39" ht="19.5" customHeight="1" spans="1:68">
      <c r="A39" s="19"/>
      <c r="B39" s="189" t="s">
        <v>228</v>
      </c>
      <c r="C39" s="190"/>
      <c r="D39" s="186"/>
      <c r="E39" s="186"/>
      <c r="F39" s="186"/>
      <c r="G39" s="186"/>
      <c r="H39" s="186"/>
      <c r="I39" s="186"/>
      <c r="J39" s="186"/>
      <c r="K39" s="186"/>
      <c r="L39" s="186"/>
      <c r="N39" s="186"/>
      <c r="O39" s="186"/>
      <c r="P39" s="186"/>
      <c r="Q39" s="20"/>
      <c r="R39" s="20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57">
        <f>COUNTIF($C39:$AG39,AH$4)</f>
        <v>0</v>
      </c>
      <c r="AI39" s="158">
        <f>COUNTIF($C39:$AG39,AI$4)</f>
        <v>0</v>
      </c>
      <c r="AJ39" s="157">
        <f>COUNTIF($C39:$AG39,AJ$4)</f>
        <v>0</v>
      </c>
      <c r="AK39" s="191">
        <f>COUNTIF($C39:$AG39,AK$4)</f>
        <v>0</v>
      </c>
      <c r="AL39" s="191">
        <f>COUNTIF($C39:$AG39,AL$4)</f>
        <v>0</v>
      </c>
      <c r="AM39" s="191">
        <f>COUNTIF($C39:$AG39,AM$4)</f>
        <v>0</v>
      </c>
      <c r="AN39" s="191">
        <f>COUNTIF($C39:$AG39,AN$4)</f>
        <v>0</v>
      </c>
      <c r="AO39" s="192"/>
      <c r="AP39" s="159"/>
      <c r="AQ39" s="192"/>
      <c r="AR39" s="104"/>
      <c r="AS39" s="192"/>
      <c r="AT39" s="192"/>
      <c r="AU39" s="104"/>
      <c r="AV39" s="104"/>
      <c r="AW39" s="104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91"/>
      <c r="BN39" s="191"/>
      <c r="BO39" s="191"/>
      <c r="BP39" s="193"/>
    </row>
    <row r="40" ht="19.5" customHeight="1" spans="1:68">
      <c r="A40" s="19"/>
      <c r="B40" s="194"/>
      <c r="C40" s="195"/>
      <c r="D40" s="196"/>
      <c r="E40" s="196"/>
      <c r="F40" s="196"/>
      <c r="G40" s="196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7"/>
      <c r="AI40" s="198"/>
      <c r="AJ40" s="197"/>
      <c r="AK40" s="199"/>
      <c r="AL40" s="199"/>
      <c r="AM40" s="199"/>
      <c r="AN40" s="199"/>
      <c r="AO40" s="200"/>
      <c r="AP40" s="200"/>
      <c r="AQ40" s="200"/>
      <c r="AR40" s="200">
        <f>SUMPRODUCT(--WEEKDAY(C$3:AG$3,2)&gt;5,--((C40:AG40="DM"))+(C40:AG40="CS1")+((C40:AG40="CS2"))+(C40:AG40="SB1")+(C40:AG40="AE")+(C40:AG40="EM"))</f>
        <v>0</v>
      </c>
      <c r="AS40" s="200"/>
      <c r="AT40" s="200">
        <f>(AP40-AQ40)/2+(AR40-AS40)</f>
        <v>0</v>
      </c>
      <c r="AU40" s="200"/>
      <c r="AV40" s="200"/>
      <c r="AW40" s="200"/>
      <c r="AX40" s="199"/>
      <c r="AY40" s="199"/>
      <c r="AZ40" s="199"/>
      <c r="BA40" s="199"/>
      <c r="BB40" s="199"/>
      <c r="BC40" s="199"/>
      <c r="BD40" s="199"/>
      <c r="BE40" s="199"/>
      <c r="BF40" s="199"/>
      <c r="BG40" s="199"/>
      <c r="BH40" s="199"/>
      <c r="BI40" s="199"/>
      <c r="BJ40" s="199"/>
      <c r="BK40" s="199"/>
      <c r="BL40" s="199"/>
      <c r="BM40" s="199"/>
      <c r="BN40" s="199"/>
      <c r="BO40" s="199"/>
      <c r="BP40" s="201"/>
    </row>
    <row r="41" ht="19.5" customHeight="1" spans="1:68">
      <c r="A41" s="19"/>
      <c r="B41" s="202" t="s">
        <v>48</v>
      </c>
      <c r="C41" s="203" t="str">
        <f>VLOOKUP("DM",C4:C39,1,FALSE)</f>
        <v>DM</v>
      </c>
      <c r="D41" s="203" t="str">
        <f>VLOOKUP("DM",D4:D39,1,FALSE)</f>
        <v>DM</v>
      </c>
      <c r="E41" s="203" t="str">
        <f>VLOOKUP("DM",E4:E39,1,FALSE)</f>
        <v>DM</v>
      </c>
      <c r="F41" s="203" t="str">
        <f>VLOOKUP("DM",F4:F39,1,FALSE)</f>
        <v>DM</v>
      </c>
      <c r="G41" s="203" t="str">
        <f>VLOOKUP("DM",G4:G39,1,FALSE)</f>
        <v>DM</v>
      </c>
      <c r="H41" s="203" t="str">
        <f>VLOOKUP("DM",H4:H39,1,FALSE)</f>
        <v>DM</v>
      </c>
      <c r="I41" s="203" t="str">
        <f>VLOOKUP("DM",I4:I39,1,FALSE)</f>
        <v>DM</v>
      </c>
      <c r="J41" s="203" t="str">
        <f>VLOOKUP("DM",J4:J39,1,FALSE)</f>
        <v>DM</v>
      </c>
      <c r="K41" s="203" t="str">
        <f>VLOOKUP("DM",K4:K39,1,FALSE)</f>
        <v>DM</v>
      </c>
      <c r="L41" s="203" t="str">
        <f>VLOOKUP("DM",L4:L39,1,FALSE)</f>
        <v>DM</v>
      </c>
      <c r="M41" s="203" t="str">
        <f>VLOOKUP("DM",M4:M33,1,FALSE)</f>
        <v>DM</v>
      </c>
      <c r="N41" s="203" t="str">
        <f>VLOOKUP("DM",N4:N39,1,FALSE)</f>
        <v>DM</v>
      </c>
      <c r="O41" s="203" t="str">
        <f>VLOOKUP("DM",O4:O39,1,FALSE)</f>
        <v>DM</v>
      </c>
      <c r="P41" s="203" t="str">
        <f>VLOOKUP("DM",P4:P39,1,FALSE)</f>
        <v>DM</v>
      </c>
      <c r="Q41" s="203" t="str">
        <f>VLOOKUP("DM",Q4:Q37,1,FALSE)</f>
        <v>DM</v>
      </c>
      <c r="R41" s="203" t="str">
        <f>VLOOKUP("DM",R4:R31,1,FALSE)</f>
        <v>DM</v>
      </c>
      <c r="S41" s="203" t="str">
        <f>VLOOKUP("DM",S4:S39,1,FALSE)</f>
        <v>DM</v>
      </c>
      <c r="T41" s="203" t="str">
        <f>VLOOKUP("DM",T4:T39,1,FALSE)</f>
        <v>DM</v>
      </c>
      <c r="U41" s="203" t="str">
        <f>VLOOKUP("DM",U4:U39,1,FALSE)</f>
        <v>DM</v>
      </c>
      <c r="V41" s="203" t="str">
        <f>VLOOKUP("DM",V4:V30,1,FALSE)</f>
        <v>DM</v>
      </c>
      <c r="W41" s="203" t="str">
        <f>VLOOKUP("DM",W4:W30,1,FALSE)</f>
        <v>DM</v>
      </c>
      <c r="X41" s="203" t="str">
        <f>VLOOKUP("DM",X4:X39,1,FALSE)</f>
        <v>DM</v>
      </c>
      <c r="Y41" s="203" t="str">
        <f>VLOOKUP("DM",Y4:Y39,1,FALSE)</f>
        <v>DM</v>
      </c>
      <c r="Z41" s="203" t="str">
        <f>VLOOKUP("DM",Z4:Z39,1,FALSE)</f>
        <v>DM</v>
      </c>
      <c r="AA41" s="203" t="str">
        <f>VLOOKUP("DM",AA5:AA39,1,FALSE)</f>
        <v>DM</v>
      </c>
      <c r="AB41" s="203" t="str">
        <f>VLOOKUP("DM",AB4:AB39,1,FALSE)</f>
        <v>DM</v>
      </c>
      <c r="AC41" s="203" t="str">
        <f>VLOOKUP("DM",AC4:AC39,1,FALSE)</f>
        <v>DM</v>
      </c>
      <c r="AD41" s="203" t="str">
        <f>VLOOKUP("DM",AD4:AD39,1,FALSE)</f>
        <v>DM</v>
      </c>
      <c r="AE41" s="203" t="str">
        <f>VLOOKUP("DM",AE4:AE39,1,FALSE)</f>
        <v>DM</v>
      </c>
      <c r="AF41" s="203" t="str">
        <f>VLOOKUP("DM",AF4:AF39,1,FALSE)</f>
        <v>DM</v>
      </c>
      <c r="AG41" s="203" t="str">
        <f>VLOOKUP("DM",AG4:AG39,1,FALSE)</f>
        <v>DM</v>
      </c>
      <c r="AH41" s="157"/>
      <c r="AI41" s="158"/>
      <c r="AJ41" s="157"/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0"/>
    </row>
    <row r="42" ht="19.5" customHeight="1" spans="1:68">
      <c r="A42" s="19" t="e">
        <f>LTE()</f>
        <v>#NAME?</v>
      </c>
      <c r="B42" s="204" t="s">
        <v>44</v>
      </c>
      <c r="C42" s="203" t="str">
        <f>VLOOKUP("CS1",C5:C39,1,FALSE)</f>
        <v>CS1</v>
      </c>
      <c r="D42" s="203" t="str">
        <f>VLOOKUP("CS1",D1:D39,1,FALSE)</f>
        <v>CS1</v>
      </c>
      <c r="E42" s="203" t="str">
        <f>VLOOKUP("CS1",E7:E39,1,FALSE)</f>
        <v>CS1</v>
      </c>
      <c r="F42" s="203" t="str">
        <f>VLOOKUP("CS1",F7:F39,1,FALSE)</f>
        <v>CS1</v>
      </c>
      <c r="G42" s="203" t="str">
        <f>VLOOKUP("CS1",G6:G39,1,FALSE)</f>
        <v>CS1</v>
      </c>
      <c r="H42" s="203" t="str">
        <f>VLOOKUP("CS1",H5:H39,1,FALSE)</f>
        <v>CS1</v>
      </c>
      <c r="I42" s="203" t="str">
        <f>VLOOKUP("CS1",I7:I39,1,FALSE)</f>
        <v>CS1</v>
      </c>
      <c r="J42" s="203" t="str">
        <f>VLOOKUP("CS1",J4:J39,1,FALSE)</f>
        <v>CS1</v>
      </c>
      <c r="K42" s="203" t="str">
        <f>VLOOKUP("CS1",K1:K39,1,FALSE)</f>
        <v>CS1</v>
      </c>
      <c r="L42" s="203" t="str">
        <f>VLOOKUP("CS1",L1:L39,1,FALSE)</f>
        <v>CS1</v>
      </c>
      <c r="M42" s="203" t="str">
        <f>VLOOKUP("CS1",M6:M33,1,FALSE)</f>
        <v>CS1</v>
      </c>
      <c r="N42" s="203" t="str">
        <f>VLOOKUP("CS1",N5:N39,1,FALSE)</f>
        <v>CS1</v>
      </c>
      <c r="O42" s="203" t="str">
        <f>VLOOKUP("CS1",O7:O39,1,FALSE)</f>
        <v>CS1</v>
      </c>
      <c r="P42" s="203" t="str">
        <f>VLOOKUP("CS1",P5:P39,1,FALSE)</f>
        <v>CS1</v>
      </c>
      <c r="Q42" s="203" t="str">
        <f>VLOOKUP("CS1",Q7:Q37,1,FALSE)</f>
        <v>CS1</v>
      </c>
      <c r="R42" s="203" t="str">
        <f>VLOOKUP("CS1",R6:R31,1,FALSE)</f>
        <v>CS1</v>
      </c>
      <c r="S42" s="203" t="str">
        <f>VLOOKUP("CS1",S6:S39,1,FALSE)</f>
        <v>CS1</v>
      </c>
      <c r="T42" s="203" t="str">
        <f>VLOOKUP("CS1",T6:T39,1,FALSE)</f>
        <v>CS1</v>
      </c>
      <c r="U42" s="203" t="str">
        <f>VLOOKUP("CS1",U5:U39,1,FALSE)</f>
        <v>CS1</v>
      </c>
      <c r="V42" s="203" t="str">
        <f>VLOOKUP("CS1",V1:V30,1,FALSE)</f>
        <v>CS1</v>
      </c>
      <c r="W42" s="203" t="str">
        <f>VLOOKUP("CS1",W1:W30,1,FALSE)</f>
        <v>CS1</v>
      </c>
      <c r="X42" s="203" t="str">
        <f>VLOOKUP("CS1",X1:X39,1,FALSE)</f>
        <v>CS1</v>
      </c>
      <c r="Y42" s="203" t="str">
        <f>VLOOKUP("CS1",Y6:Y39,1,FALSE)</f>
        <v>CS1</v>
      </c>
      <c r="Z42" s="203" t="str">
        <f>VLOOKUP("CS1",Z8:Z39,1,FALSE)</f>
        <v>CS1</v>
      </c>
      <c r="AA42" s="203" t="str">
        <f>VLOOKUP("CS1",AA5:AA39,1,FALSE)</f>
        <v>CS1</v>
      </c>
      <c r="AB42" s="203" t="str">
        <f>VLOOKUP("CS1",AB9:AB39,1,FALSE)</f>
        <v>CS1</v>
      </c>
      <c r="AC42" s="203" t="str">
        <f>VLOOKUP("CS1",AC7:AC39,1,FALSE)</f>
        <v>CS1</v>
      </c>
      <c r="AD42" s="203" t="str">
        <f>VLOOKUP("CS1",AD6:AD39,1,FALSE)</f>
        <v>CS1</v>
      </c>
      <c r="AE42" s="203" t="str">
        <f>VLOOKUP("CS1",AE6:AE39,1,FALSE)</f>
        <v>CS1</v>
      </c>
      <c r="AF42" s="203" t="str">
        <f>VLOOKUP("CS1",AF7:AF39,1,FALSE)</f>
        <v>CS1</v>
      </c>
      <c r="AG42" s="203" t="str">
        <f>VLOOKUP("CS1",AG6:AG39,1,FALSE)</f>
        <v>CS1</v>
      </c>
      <c r="AH42" s="157"/>
      <c r="AI42" s="158"/>
      <c r="AJ42" s="157"/>
      <c r="AK42" s="159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60"/>
    </row>
    <row r="43" ht="19.5" customHeight="1" spans="1:68">
      <c r="A43" s="19"/>
      <c r="B43" s="205" t="s">
        <v>45</v>
      </c>
      <c r="C43" s="203" t="str">
        <f>VLOOKUP("CS2",C6:C39,1,FALSE)</f>
        <v>CS2</v>
      </c>
      <c r="D43" s="203" t="str">
        <f>VLOOKUP("CS2",D9:D39,1,FALSE)</f>
        <v>CS2</v>
      </c>
      <c r="E43" s="203" t="str">
        <f>VLOOKUP("CS2",E7:E39,1,FALSE)</f>
        <v>CS2</v>
      </c>
      <c r="F43" s="203" t="str">
        <f>VLOOKUP("CS2",F7:F39,1,FALSE)</f>
        <v>CS2</v>
      </c>
      <c r="G43" s="203" t="str">
        <f>VLOOKUP("CS2",G6:G39,1,FALSE)</f>
        <v>CS2</v>
      </c>
      <c r="H43" s="203" t="str">
        <f>VLOOKUP("CS2",H1:H39,1,FALSE)</f>
        <v>CS2</v>
      </c>
      <c r="I43" s="203" t="str">
        <f>VLOOKUP("CS2",I7:I39,1,FALSE)</f>
        <v>CS2</v>
      </c>
      <c r="J43" s="203" t="str">
        <f>VLOOKUP("CS2",J4:J39,1,FALSE)</f>
        <v>CS2</v>
      </c>
      <c r="K43" s="203" t="str">
        <f>VLOOKUP("CS2",K5:K39,1,FALSE)</f>
        <v>CS2</v>
      </c>
      <c r="L43" s="203" t="str">
        <f>VLOOKUP("CS2",L4:L39,1,FALSE)</f>
        <v>CS2</v>
      </c>
      <c r="M43" s="203" t="str">
        <f>VLOOKUP("CS2",M7:M33,1,FALSE)</f>
        <v>CS2</v>
      </c>
      <c r="N43" s="203" t="str">
        <f>VLOOKUP("CS2",N5:N39,1,FALSE)</f>
        <v>CS2</v>
      </c>
      <c r="O43" s="203" t="str">
        <f>VLOOKUP("CS2",O5:O39,1,FALSE)</f>
        <v>CS2</v>
      </c>
      <c r="P43" s="203" t="str">
        <f>VLOOKUP("CS2",P7:P39,1,FALSE)</f>
        <v>CS2</v>
      </c>
      <c r="Q43" s="203" t="str">
        <f>VLOOKUP("CS2",Q7:Q37,1,FALSE)</f>
        <v>CS2</v>
      </c>
      <c r="R43" s="203" t="str">
        <f>VLOOKUP("CS2",R6:R31,1,FALSE)</f>
        <v>CS2</v>
      </c>
      <c r="S43" s="203" t="str">
        <f>VLOOKUP("CS2",S6:S39,1,FALSE)</f>
        <v>CS2</v>
      </c>
      <c r="T43" s="203" t="str">
        <f>VLOOKUP("CS2",T1:T39,1,FALSE)</f>
        <v>CS2</v>
      </c>
      <c r="U43" s="203" t="str">
        <f>VLOOKUP("CS2",U1:U39,1,FALSE)</f>
        <v>CS2</v>
      </c>
      <c r="V43" s="203" t="str">
        <f>VLOOKUP("CS2",V1:V30,1,FALSE)</f>
        <v>CS2</v>
      </c>
      <c r="W43" s="203" t="str">
        <f>VLOOKUP("CS2",W10:W30,1,FALSE)</f>
        <v>CS2</v>
      </c>
      <c r="X43" s="203" t="str">
        <f>VLOOKUP("CS2",X8:X39,1,FALSE)</f>
        <v>CS2</v>
      </c>
      <c r="Y43" s="203" t="str">
        <f>VLOOKUP("CS2",Y6:Y39,1,FALSE)</f>
        <v>CS2</v>
      </c>
      <c r="Z43" s="203" t="str">
        <f>VLOOKUP("CS2",Z8:Z39,1,FALSE)</f>
        <v>CS2</v>
      </c>
      <c r="AA43" s="203" t="str">
        <f>VLOOKUP("CS2",AA5:AA39,1,FALSE)</f>
        <v>CS2</v>
      </c>
      <c r="AB43" s="203" t="str">
        <f>VLOOKUP("CS2",AB1:AB39,1,FALSE)</f>
        <v>CS2</v>
      </c>
      <c r="AC43" s="203" t="str">
        <f>VLOOKUP("CS2",AC7:AC39,1,FALSE)</f>
        <v>CS2</v>
      </c>
      <c r="AD43" s="203" t="str">
        <f>VLOOKUP("CS2",AD6:AD39,1,FALSE)</f>
        <v>CS2</v>
      </c>
      <c r="AE43" s="203" t="str">
        <f>VLOOKUP("CS2",AE6:AE39,1,FALSE)</f>
        <v>CS2</v>
      </c>
      <c r="AF43" s="203" t="str">
        <f>VLOOKUP("CS2",AF7:AF39,1,FALSE)</f>
        <v>CS2</v>
      </c>
      <c r="AG43" s="203" t="str">
        <f>VLOOKUP("CS2",AG6:AG39,1,FALSE)</f>
        <v>CS2</v>
      </c>
      <c r="AH43" s="157"/>
      <c r="AI43" s="158"/>
      <c r="AJ43" s="157"/>
      <c r="AK43" s="159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60"/>
    </row>
    <row r="44" ht="19.5" customHeight="1" spans="1:68">
      <c r="A44" s="19"/>
      <c r="B44" s="206" t="s">
        <v>50</v>
      </c>
      <c r="C44" s="203" t="e">
        <f>VLOOKUP("SB1",C6:C39,1,FALSE)</f>
        <v>#N/A</v>
      </c>
      <c r="D44" s="203" t="str">
        <f>VLOOKUP("SB1",D3:D39,1,FALSE)</f>
        <v>SB1</v>
      </c>
      <c r="E44" s="203" t="str">
        <f>VLOOKUP("SB1",E7:E39,1,FALSE)</f>
        <v>SB1</v>
      </c>
      <c r="F44" s="203" t="str">
        <f>VLOOKUP("SB1",F7:F39,1,FALSE)</f>
        <v>SB1</v>
      </c>
      <c r="G44" s="203" t="str">
        <f>VLOOKUP("SB1",G6:G39,1,FALSE)</f>
        <v>SB1</v>
      </c>
      <c r="H44" s="203" t="str">
        <f>VLOOKUP("SB1",H7:H39,1,FALSE)</f>
        <v>SB1</v>
      </c>
      <c r="I44" s="203" t="str">
        <f>VLOOKUP("SB1",I7:I39,1,FALSE)</f>
        <v>SB1</v>
      </c>
      <c r="J44" s="203" t="str">
        <f>VLOOKUP("SB1",J4:J39,1,FALSE)</f>
        <v>SB1</v>
      </c>
      <c r="K44" s="203" t="str">
        <f>VLOOKUP("SB1",K6:K39,1,FALSE)</f>
        <v>SB1</v>
      </c>
      <c r="L44" s="203" t="str">
        <f>VLOOKUP("SB1",L6:L39,1,FALSE)</f>
        <v>SB1</v>
      </c>
      <c r="M44" s="203" t="str">
        <f>VLOOKUP("SB1",M7:M33,1,FALSE)</f>
        <v>SB1</v>
      </c>
      <c r="N44" s="203" t="str">
        <f>VLOOKUP("SB1",N5:N39,1,FALSE)</f>
        <v>SB1</v>
      </c>
      <c r="O44" s="203" t="str">
        <f>VLOOKUP("SB1",O7:O39,1,FALSE)</f>
        <v>SB1</v>
      </c>
      <c r="P44" s="203" t="str">
        <f>VLOOKUP("SB1",P7:P39,1,FALSE)</f>
        <v>SB1</v>
      </c>
      <c r="Q44" s="203" t="str">
        <f>VLOOKUP("SB1",Q7:Q37,1,FALSE)</f>
        <v>SB1</v>
      </c>
      <c r="R44" s="203" t="str">
        <f>VLOOKUP("SB1",R6:R31,1,FALSE)</f>
        <v>SB1</v>
      </c>
      <c r="S44" s="203" t="str">
        <f>VLOOKUP("SB1",S6:S39,1,FALSE)</f>
        <v>SB1</v>
      </c>
      <c r="T44" s="203" t="str">
        <f>VLOOKUP("SB1",T6:T39,1,FALSE)</f>
        <v>SB1</v>
      </c>
      <c r="U44" s="203" t="str">
        <f>VLOOKUP("SB1",U8:U39,1,FALSE)</f>
        <v>SB1</v>
      </c>
      <c r="V44" s="203" t="str">
        <f>VLOOKUP("SB1",V7:V30,1,FALSE)</f>
        <v>SB1</v>
      </c>
      <c r="W44" s="203" t="str">
        <f>VLOOKUP("SB1",W5:W30,1,FALSE)</f>
        <v>SB1</v>
      </c>
      <c r="X44" s="203" t="str">
        <f>VLOOKUP("SB1",X5:X39,1,FALSE)</f>
        <v>SB1</v>
      </c>
      <c r="Y44" s="203" t="str">
        <f>VLOOKUP("SB1",Y6:Y39,1,FALSE)</f>
        <v>SB1</v>
      </c>
      <c r="Z44" s="203" t="str">
        <f>VLOOKUP("SB1",Z8:Z39,1,FALSE)</f>
        <v>SB1</v>
      </c>
      <c r="AA44" s="203" t="str">
        <f>VLOOKUP("SB1",AA5:AA39,1,FALSE)</f>
        <v>SB1</v>
      </c>
      <c r="AB44" s="203" t="str">
        <f>VLOOKUP("SB1",AB1:AB39,1,FALSE)</f>
        <v>SB1</v>
      </c>
      <c r="AC44" s="203" t="str">
        <f>VLOOKUP("SB1",AC1:AC39,1,FALSE)</f>
        <v>SB1</v>
      </c>
      <c r="AD44" s="203" t="e">
        <f>VLOOKUP("SB1",AD6:AD39,1,FALSE)</f>
        <v>#N/A</v>
      </c>
      <c r="AE44" s="203" t="e">
        <f>VLOOKUP("SB1",AE6:AE39,1,FALSE)</f>
        <v>#N/A</v>
      </c>
      <c r="AF44" s="203" t="e">
        <f>VLOOKUP("SB1",AF7:AF39,1,FALSE)</f>
        <v>#N/A</v>
      </c>
      <c r="AG44" s="203" t="e">
        <f>VLOOKUP("SB1",AG6:AG39,1,FALSE)</f>
        <v>#N/A</v>
      </c>
      <c r="AH44" s="157"/>
      <c r="AI44" s="158"/>
      <c r="AJ44" s="157"/>
      <c r="AK44" s="159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60"/>
    </row>
    <row r="45" ht="19.5" customHeight="1" spans="1:68">
      <c r="A45" s="19"/>
      <c r="B45" s="207" t="s">
        <v>56</v>
      </c>
      <c r="C45" s="203" t="e">
        <f>VLOOKUP("SB2",C6:C39,1,FALSE)</f>
        <v>#N/A</v>
      </c>
      <c r="D45" s="203" t="str">
        <f>VLOOKUP("SB2",D9:D39,1,FALSE)</f>
        <v>SB2</v>
      </c>
      <c r="E45" s="203" t="str">
        <f>VLOOKUP("SB2",E7:E39,1,FALSE)</f>
        <v>SB2</v>
      </c>
      <c r="F45" s="203" t="e">
        <f>VLOOKUP("SB2",F1:F39,1,FALSE)</f>
        <v>#N/A</v>
      </c>
      <c r="G45" s="203" t="e">
        <f>VLOOKUP("SB2",G6:G39,1,FALSE)</f>
        <v>#N/A</v>
      </c>
      <c r="H45" s="203" t="str">
        <f>VLOOKUP("SB2",H7:H39,1,FALSE)</f>
        <v>SB2</v>
      </c>
      <c r="I45" s="203" t="str">
        <f>VLOOKUP("SB2",I7:I39,1,FALSE)</f>
        <v>SB2</v>
      </c>
      <c r="J45" s="203" t="str">
        <f>VLOOKUP("SB2",J4:J39,1,FALSE)</f>
        <v>SB2</v>
      </c>
      <c r="K45" s="203" t="str">
        <f>VLOOKUP("SB2",K6:K39,1,FALSE)</f>
        <v>SB2</v>
      </c>
      <c r="L45" s="203" t="str">
        <f>VLOOKUP("SB2",L12:L39,1,FALSE)</f>
        <v>SB2</v>
      </c>
      <c r="M45" s="203" t="e">
        <f>VLOOKUP("SB2",M7:M33,1,FALSE)</f>
        <v>#N/A</v>
      </c>
      <c r="N45" s="203" t="e">
        <f>VLOOKUP("SB2",N5:N39,1,FALSE)</f>
        <v>#N/A</v>
      </c>
      <c r="O45" s="203" t="str">
        <f>VLOOKUP("SB2",O7:O39,1,FALSE)</f>
        <v>SB2</v>
      </c>
      <c r="P45" s="203" t="str">
        <f>VLOOKUP("SB2",P7:P39,1,FALSE)</f>
        <v>SB2</v>
      </c>
      <c r="Q45" s="203" t="str">
        <f>VLOOKUP("SB2",Q10:Q37,1,FALSE)</f>
        <v>SB2</v>
      </c>
      <c r="R45" s="203" t="str">
        <f>VLOOKUP("SB2",R6:R37,1,FALSE)</f>
        <v>SB2</v>
      </c>
      <c r="S45" s="203" t="str">
        <f>VLOOKUP("SB2",S14:S39,1,FALSE)</f>
        <v>SB2</v>
      </c>
      <c r="T45" s="203" t="e">
        <f>VLOOKUP("SB2",T6:T39,1,FALSE)</f>
        <v>#N/A</v>
      </c>
      <c r="U45" s="203" t="e">
        <f>VLOOKUP("SB2",U8:U39,1,FALSE)</f>
        <v>#N/A</v>
      </c>
      <c r="V45" s="203" t="str">
        <f>VLOOKUP("SB2",V5:V39,1,FALSE)</f>
        <v>SB2</v>
      </c>
      <c r="W45" s="203" t="str">
        <f>VLOOKUP("SB2",W10:W36,1,FALSE)</f>
        <v>SB2</v>
      </c>
      <c r="X45" s="203" t="str">
        <f>VLOOKUP("SB2",X8:X39,1,FALSE)</f>
        <v>SB2</v>
      </c>
      <c r="Y45" s="203" t="str">
        <f>VLOOKUP("SB2",Y6:Y39,1,FALSE)</f>
        <v>SB2</v>
      </c>
      <c r="Z45" s="203" t="str">
        <f>VLOOKUP("SB2",Z8:Z39,1,FALSE)</f>
        <v>SB2</v>
      </c>
      <c r="AA45" s="203" t="e">
        <f>VLOOKUP("SB2",AA12:AA39,1,FALSE)</f>
        <v>#N/A</v>
      </c>
      <c r="AB45" s="203" t="e">
        <f>VLOOKUP("SB2",AB9:AB39,1,FALSE)</f>
        <v>#N/A</v>
      </c>
      <c r="AC45" s="203" t="str">
        <f>VLOOKUP("SB2",AC10:AC39,1,FALSE)</f>
        <v>SB2</v>
      </c>
      <c r="AD45" s="203" t="str">
        <f>VLOOKUP("SB2",AD6:AD39,1,FALSE)</f>
        <v>SB2</v>
      </c>
      <c r="AE45" s="203" t="e">
        <f>VLOOKUP("SB2",AE6:AE39,1,FALSE)</f>
        <v>#N/A</v>
      </c>
      <c r="AF45" s="203" t="e">
        <f>VLOOKUP("SB2",AF7:AF39,1,FALSE)</f>
        <v>#N/A</v>
      </c>
      <c r="AG45" s="203" t="str">
        <f>VLOOKUP("SB2",AG6:AG39,1,FALSE)</f>
        <v>SB2</v>
      </c>
      <c r="AH45" s="157"/>
      <c r="AI45" s="158"/>
      <c r="AJ45" s="157"/>
      <c r="AK45" s="159"/>
      <c r="AL45" s="159"/>
      <c r="AM45" s="159"/>
      <c r="AN45" s="159"/>
      <c r="AO45" s="159"/>
      <c r="AP45" s="159"/>
      <c r="AQ45" s="159"/>
      <c r="AR45" s="159"/>
      <c r="AS45" s="159"/>
      <c r="AT45" s="159"/>
      <c r="AU45" s="159"/>
      <c r="AV45" s="159"/>
      <c r="AW45" s="159"/>
      <c r="AX45" s="159"/>
      <c r="AY45" s="159"/>
      <c r="AZ45" s="159"/>
      <c r="BA45" s="159"/>
      <c r="BB45" s="159"/>
      <c r="BC45" s="159"/>
      <c r="BD45" s="159"/>
      <c r="BE45" s="159"/>
      <c r="BF45" s="159"/>
      <c r="BG45" s="159"/>
      <c r="BH45" s="159"/>
      <c r="BI45" s="159"/>
      <c r="BJ45" s="159"/>
      <c r="BK45" s="159"/>
      <c r="BL45" s="159"/>
      <c r="BM45" s="159"/>
      <c r="BN45" s="159"/>
      <c r="BO45" s="159"/>
      <c r="BP45" s="160"/>
    </row>
    <row r="46" ht="19.5" customHeight="1" spans="1:68">
      <c r="A46" s="19"/>
      <c r="B46" s="208" t="s">
        <v>62</v>
      </c>
      <c r="C46" s="203" t="str">
        <f>VLOOKUP("AE",C6:C39,1,FALSE)</f>
        <v>AE</v>
      </c>
      <c r="D46" s="203" t="str">
        <f>VLOOKUP("AE",D9:D39,1,FALSE)</f>
        <v>AE</v>
      </c>
      <c r="E46" s="203" t="str">
        <f>VLOOKUP("AE",E7:E39,1,FALSE)</f>
        <v>AE</v>
      </c>
      <c r="F46" s="203" t="str">
        <f>VLOOKUP("AE",F1:F39,1,FALSE)</f>
        <v>AE</v>
      </c>
      <c r="G46" s="203" t="str">
        <f>VLOOKUP("AE",G6:G39,1,FALSE)</f>
        <v>AE</v>
      </c>
      <c r="H46" s="203" t="str">
        <f>VLOOKUP("AE",H7:H39,1,FALSE)</f>
        <v>AE</v>
      </c>
      <c r="I46" s="203" t="str">
        <f>VLOOKUP("AE",I7:I39,1,FALSE)</f>
        <v>AE</v>
      </c>
      <c r="J46" s="203" t="str">
        <f>VLOOKUP("AE",J4:J39,1,FALSE)</f>
        <v>AE</v>
      </c>
      <c r="K46" s="203" t="str">
        <f>VLOOKUP("AE",K6:K39,1,FALSE)</f>
        <v>AE</v>
      </c>
      <c r="L46" s="203" t="str">
        <f>VLOOKUP("AE",L12:L39,1,FALSE)</f>
        <v>AE</v>
      </c>
      <c r="M46" s="203" t="str">
        <f>VLOOKUP("AE",M7:M33,1,FALSE)</f>
        <v>AE</v>
      </c>
      <c r="N46" s="203" t="str">
        <f>VLOOKUP("AE",N5:N39,1,FALSE)</f>
        <v>AE</v>
      </c>
      <c r="O46" s="203" t="str">
        <f>VLOOKUP("AE",O7:O39,1,FALSE)</f>
        <v>AE</v>
      </c>
      <c r="P46" s="203" t="str">
        <f>VLOOKUP("AE",P7:P39,1,FALSE)</f>
        <v>AE</v>
      </c>
      <c r="Q46" s="203" t="str">
        <f>VLOOKUP("AE",Q10:Q37,1,FALSE)</f>
        <v>AE</v>
      </c>
      <c r="R46" s="203" t="str">
        <f>VLOOKUP("AE",R6:R37,1,FALSE)</f>
        <v>AE</v>
      </c>
      <c r="S46" s="203" t="str">
        <f>VLOOKUP("AE",S14:S39,1,FALSE)</f>
        <v>AE</v>
      </c>
      <c r="T46" s="203" t="str">
        <f>VLOOKUP("AE",T6:T39,1,FALSE)</f>
        <v>AE</v>
      </c>
      <c r="U46" s="203" t="str">
        <f>VLOOKUP("AE",U8:U39,1,FALSE)</f>
        <v>AE</v>
      </c>
      <c r="V46" s="203" t="str">
        <f>VLOOKUP("AE",V9:V30,1,FALSE)</f>
        <v>AE</v>
      </c>
      <c r="W46" s="203" t="str">
        <f>VLOOKUP("AE",W10:W36,1,FALSE)</f>
        <v>AE</v>
      </c>
      <c r="X46" s="203" t="str">
        <f>VLOOKUP("AE",X8:X39,1,FALSE)</f>
        <v>AE</v>
      </c>
      <c r="Y46" s="203" t="str">
        <f>VLOOKUP("AE",Y6:Y39,1,FALSE)</f>
        <v>AE</v>
      </c>
      <c r="Z46" s="203" t="str">
        <f>VLOOKUP("AE",Z8:Z39,1,FALSE)</f>
        <v>AE</v>
      </c>
      <c r="AA46" s="203" t="str">
        <f>VLOOKUP("AE",AA12:AA39,1,FALSE)</f>
        <v>AE</v>
      </c>
      <c r="AB46" s="203" t="str">
        <f>VLOOKUP("AE",AB9:AB39,1,FALSE)</f>
        <v>AE</v>
      </c>
      <c r="AC46" s="203" t="str">
        <f>VLOOKUP("AE",AC10:AC39,1,FALSE)</f>
        <v>AE</v>
      </c>
      <c r="AD46" s="203" t="str">
        <f>VLOOKUP("AE",AD6:AD39,1,FALSE)</f>
        <v>AE</v>
      </c>
      <c r="AE46" s="203" t="str">
        <f>VLOOKUP("AE",AE6:AE39,1,FALSE)</f>
        <v>AE</v>
      </c>
      <c r="AF46" s="203" t="str">
        <f>VLOOKUP("AE",AF7:AF39,1,FALSE)</f>
        <v>AE</v>
      </c>
      <c r="AG46" s="203" t="str">
        <f>VLOOKUP("AE",AG6:AG39,1,FALSE)</f>
        <v>AE</v>
      </c>
      <c r="AH46" s="157"/>
      <c r="AI46" s="158"/>
      <c r="AJ46" s="157"/>
      <c r="AK46" s="159"/>
      <c r="AL46" s="159"/>
      <c r="AM46" s="159"/>
      <c r="AN46" s="159"/>
      <c r="AO46" s="159"/>
      <c r="AP46" s="159"/>
      <c r="AQ46" s="159"/>
      <c r="AR46" s="159"/>
      <c r="AS46" s="159"/>
      <c r="AT46" s="159"/>
      <c r="AU46" s="159"/>
      <c r="AV46" s="159"/>
      <c r="AW46" s="159"/>
      <c r="AX46" s="159"/>
      <c r="AY46" s="159"/>
      <c r="AZ46" s="159"/>
      <c r="BA46" s="159"/>
      <c r="BB46" s="159"/>
      <c r="BC46" s="159"/>
      <c r="BD46" s="159"/>
      <c r="BE46" s="159"/>
      <c r="BF46" s="159"/>
      <c r="BG46" s="159"/>
      <c r="BH46" s="159"/>
      <c r="BI46" s="159"/>
      <c r="BJ46" s="159"/>
      <c r="BK46" s="159"/>
      <c r="BL46" s="159"/>
      <c r="BM46" s="159"/>
      <c r="BN46" s="159"/>
      <c r="BO46" s="159"/>
      <c r="BP46" s="160"/>
    </row>
  </sheetData>
  <mergeCells count="1">
    <mergeCell ref="C1:S1"/>
  </mergeCells>
  <conditionalFormatting sqref="N31">
    <cfRule type="expression" dxfId="135" priority="4">
      <formula>WEEKDAY(O$3,2)&gt;5</formula>
    </cfRule>
  </conditionalFormatting>
  <conditionalFormatting sqref="K36">
    <cfRule type="expression" dxfId="135" priority="3">
      <formula>WEEKDAY(M$3,2)&gt;5</formula>
    </cfRule>
  </conditionalFormatting>
  <conditionalFormatting sqref="T2 C5:C27 D5:D31 E5:E7 F5:F31 G5:G29 H5:H13 I5:J27 K5:K13 L5:L27 M5:M21 N5:N22 O5 P5:P8 Q5:Q27 S5:S31 T5:T18 U5:U7 V5:V31 W5:W28 X5:X22 Y5:Z5 AA5:AA15 AB5:AC5 AD5:AF37 AG5:AG26 R6:R31 O7:O14 Y7:Y31 Z7:Z15 AB7:AB31 AC7:AC15 E9:E27 U9:U31 P10:P29 H15:H27 K15:K27 O16:O28 Z17:Z24 AA17:AA34 AC17:AC34 T20:T22 M23:M28 N24:N27 T24:T28 X24:X31 Z26:Z31 AG28:AG29 C29:C30 E29:E31 H29:H31 J29:J30 K29:K31 N29 Q29:Q33 I30:I31 O30:O31 T30:T31 L31 N31 P31:P33 W31 G33 L33 N33 R33 X33 Y33:Z34 AB33 M34 O34 S34 W34 K36 Z36 AA36:AA38 AB36 O37 Q37 X37 Y37:Y38 AC37:AC38 Z38 AB38">
    <cfRule type="cellIs" dxfId="136" priority="30" operator="equal">
      <formula>"B"</formula>
    </cfRule>
    <cfRule type="cellIs" dxfId="136" priority="31" operator="equal">
      <formula>"AL"</formula>
    </cfRule>
    <cfRule type="cellIs" dxfId="137" priority="32" operator="equal">
      <formula>"DM"</formula>
    </cfRule>
    <cfRule type="cellIs" dxfId="138" priority="33" operator="equal">
      <formula>"CS1"</formula>
    </cfRule>
    <cfRule type="cellIs" dxfId="139" priority="34" operator="equal">
      <formula>"CS2"</formula>
    </cfRule>
    <cfRule type="cellIs" dxfId="140" priority="35" operator="equal">
      <formula>"SB1"</formula>
    </cfRule>
    <cfRule type="cellIs" dxfId="141" priority="36" operator="equal">
      <formula>"SB2"</formula>
    </cfRule>
    <cfRule type="cellIs" dxfId="142" priority="37" operator="equal">
      <formula>"AE"</formula>
    </cfRule>
    <cfRule type="cellIs" dxfId="136" priority="39" operator="equal">
      <formula>"DB"</formula>
    </cfRule>
    <cfRule type="containsText" dxfId="143" priority="40" operator="between" text="$AM">
      <formula>NOT(ISERROR(SEARCH("$AM",C2)))</formula>
    </cfRule>
    <cfRule type="containsText" dxfId="144" priority="41" operator="between" text="$PM">
      <formula>NOT(ISERROR(SEARCH("$PM",C2)))</formula>
    </cfRule>
    <cfRule type="containsText" dxfId="145" priority="42" operator="between" text="$L">
      <formula>NOT(ISERROR(SEARCH("$L",C2)))</formula>
    </cfRule>
    <cfRule type="containsText" dxfId="146" priority="43" operator="between" text="$BTP">
      <formula>NOT(ISERROR(SEARCH("$BTP",C2)))</formula>
    </cfRule>
    <cfRule type="containsText" dxfId="147" priority="44" operator="between" text="$M">
      <formula>NOT(ISERROR(SEARCH("$M",C2)))</formula>
    </cfRule>
    <cfRule type="containsText" dxfId="148" priority="45" operator="between" text="$N">
      <formula>NOT(ISERROR(SEARCH("$N",C2)))</formula>
    </cfRule>
    <cfRule type="containsText" dxfId="149" priority="46" operator="between" text="$FC">
      <formula>NOT(ISERROR(SEARCH("$FC",C2)))</formula>
    </cfRule>
    <cfRule type="containsText" dxfId="150" priority="47" operator="between" text="OAL">
      <formula>NOT(ISERROR(SEARCH("OAL",C2)))</formula>
    </cfRule>
    <cfRule type="containsText" dxfId="151" priority="48" operator="between" text="S+">
      <formula>NOT(ISERROR(SEARCH("S+",C2)))</formula>
    </cfRule>
    <cfRule type="containsText" dxfId="152" priority="49" operator="between" text="EX-D">
      <formula>NOT(ISERROR(SEARCH("EX-D",C2)))</formula>
    </cfRule>
  </conditionalFormatting>
  <conditionalFormatting sqref="T2 C5:C27 D5:D31 E5:E7 F5:F31 G5:G29 H5:H13 I5:J27 K5:K13 L5:L27 M5:M21 N5:N22 O5 P5:P8 Q5:Q27 S5:S31 T5:T18 U5:U7 V5:V31 W5:W29 X5:X22 Y5:Z5 AA5:AA15 AB5:AC5 AD5:AF37 AG5:AG26 R6:R20 O7:O14 Y7:Y31 Z7:Z15 AB7:AB31 AC7:AC15 E9:E27 U9:U31 P10:P29 H15:H27 K15:K27 O16:O28 Z17:Z24 AA17:AA34 AC17:AC34 T20:T22 R22:R31 M23:M28 N24:N27 T24:T28 X24:X31 Z26:Z31 AG28:AG29 C29:C30 E29:E31 H29:H31 J29:J30 K29:K31 N29 Q29:Q33 I30:I31 O30:O31 T30:T31 L31 N31 P31:P33 W31 G33 L33 N33 R33 X33 Y33:Z34 AB33 M34 O34 S34 W34 K36 Z36 AA36:AA38 AB36 O37 Q37 X37 Y37:Y38 AC37:AC38 Z38 AB38">
    <cfRule type="containsText" dxfId="153" priority="38" operator="between" text="VACC">
      <formula>NOT(ISERROR(SEARCH("VACC",C2)))</formula>
    </cfRule>
  </conditionalFormatting>
  <conditionalFormatting sqref="T2 C5:C27 D5:E7 F5:F31 G5:G24 H5:H13 I5:J27 K5:K13 L5:L27 M5:M21 N5:N22 O5 P5:P8 Q5 S5:S31 T5:T18 U5:U7 V5 W5:W28 X5:X22 Y5:Z5 AA5:AA15 AB5:AC5 AD5:AE37 AF5:AF14 AG5:AG16 R6:R20 O7:O14 Q7:Q22 V7:V31 Y7:Y31 Z7:Z15 AB7:AC15 E9:E20 U9:U29 D10:D31 P10:P29 H15:H27 K15:K27 O16:O28 AF16:AF37 Z17:Z24 AA17:AA34 AC17:AC34 AB18:AB31 AG18:AG26 T20:T22 E22:E27 R22:R31 M23:M28 N24:N27 Q24:Q27 T24:T28 X24:X31 G26:G29 Z26:Z31 AG28:AG29 C29:C30 E29:E31 H29:H31 J29:J30 K29:K31 N29 Q29:Q33 I30:I31 O30:O31 L31 N31 P31:P33 T31:U31 W31 G33 L33 N33 R33 X33 Y33:Z34 AB33 M34 O34 S34 W34 K36 Z36 AA36:AA38 AB36 O37 Q37 X37 Y37:Y38 AC37:AC38 Z38 AB38">
    <cfRule type="expression" dxfId="135" priority="50">
      <formula>WEEKDAY(#REF!,2)&gt;5</formula>
    </cfRule>
  </conditionalFormatting>
  <conditionalFormatting sqref="T2 J4:J46 AA4:AA46 C5:I46 K5:S46 T5:T18 U5:Z46 AB5:AG46 T20:T46">
    <cfRule type="cellIs" dxfId="136" priority="51" operator="equal">
      <formula>"B"</formula>
    </cfRule>
    <cfRule type="cellIs" dxfId="136" priority="52" operator="equal">
      <formula>"AL"</formula>
    </cfRule>
    <cfRule type="cellIs" dxfId="137" priority="53" operator="equal">
      <formula>"DM"</formula>
    </cfRule>
    <cfRule type="cellIs" dxfId="138" priority="54" operator="equal">
      <formula>"CS1"</formula>
    </cfRule>
    <cfRule type="cellIs" dxfId="139" priority="55" operator="equal">
      <formula>"CS2"</formula>
    </cfRule>
    <cfRule type="cellIs" dxfId="140" priority="56" operator="equal">
      <formula>"SB1"</formula>
    </cfRule>
    <cfRule type="cellIs" dxfId="141" priority="57" operator="equal">
      <formula>"SB2"</formula>
    </cfRule>
    <cfRule type="cellIs" dxfId="142" priority="58" operator="equal">
      <formula>"AE"</formula>
    </cfRule>
  </conditionalFormatting>
  <conditionalFormatting sqref="T2 J4:J39 AA4:AA39 C5:I39 K5:S39 T5:T18 U5:Z39 AB5:AG39 T20:T39">
    <cfRule type="cellIs" dxfId="136" priority="60" operator="equal">
      <formula>"DB"</formula>
    </cfRule>
    <cfRule type="containsText" dxfId="143" priority="61" operator="between" text="$AM">
      <formula>NOT(ISERROR(SEARCH("$AM",C2)))</formula>
    </cfRule>
    <cfRule type="containsText" dxfId="144" priority="62" operator="between" text="$PM">
      <formula>NOT(ISERROR(SEARCH("$PM",C2)))</formula>
    </cfRule>
    <cfRule type="containsText" dxfId="145" priority="63" operator="between" text="$L">
      <formula>NOT(ISERROR(SEARCH("$L",C2)))</formula>
    </cfRule>
    <cfRule type="containsText" dxfId="146" priority="64" operator="between" text="$BTP">
      <formula>NOT(ISERROR(SEARCH("$BTP",C2)))</formula>
    </cfRule>
    <cfRule type="containsText" dxfId="147" priority="65" operator="between" text="$M">
      <formula>NOT(ISERROR(SEARCH("$M",C2)))</formula>
    </cfRule>
    <cfRule type="containsText" dxfId="148" priority="67" operator="between" text="$N">
      <formula>NOT(ISERROR(SEARCH("$N",C2)))</formula>
    </cfRule>
    <cfRule type="containsText" dxfId="149" priority="68" operator="between" text="$FC">
      <formula>NOT(ISERROR(SEARCH("$FC",C2)))</formula>
    </cfRule>
    <cfRule type="containsText" dxfId="150" priority="69" operator="between" text="OAL">
      <formula>NOT(ISERROR(SEARCH("OAL",C2)))</formula>
    </cfRule>
    <cfRule type="containsText" dxfId="151" priority="70" operator="between" text="S+">
      <formula>NOT(ISERROR(SEARCH("S+",C2)))</formula>
    </cfRule>
    <cfRule type="containsText" dxfId="152" priority="71" operator="between" text="EX-D">
      <formula>NOT(ISERROR(SEARCH("EX-D",C2)))</formula>
    </cfRule>
  </conditionalFormatting>
  <conditionalFormatting sqref="T2:X39 C3:S39 Y3:AG39">
    <cfRule type="expression" dxfId="135" priority="66">
      <formula>WEEKDAY(T$3,2)&gt;5</formula>
    </cfRule>
  </conditionalFormatting>
  <conditionalFormatting sqref="T2 J4:J27 C5:C27 D5:D31 E5:E7 F5:F31 G5:G29 H5:H13 I5:I27 K5:K13 L5:L27 M5:M21 N5:N22 O5 P5:P8 Q5:Q27 S5:S20 T5:T18 U5:U7 V5:V33 W5:W31 X5:X22 Y5:Z5 AA5:AA15 AB5:AC5 AD5:AF37 AG5:AG26 R6:R18 O7:O14 Y7:Y31 Z7:Z15 AB7:AB31 AC7:AC15 E9:E22 U9:U33 P10:P29 H15:H27 K15:K27 O16:O28 Z17:Z24 AA17:AA34 AC17:AC34 R20 T20:T33 R22:R33 S22:S34 M23:M28 E24:E27 N24:N27 X24:X33 Z26:Z31 AG28:AG29 C29:C30 E29:E31 H29:H31 J29 K29:K31 N29 Q29:Q33 I30:I31 O30:O31 L31 N31 P31:P33 G33 L33 N33 Y33:Z34 AB33 M34 O34 W34 K36 Z36 AA36:AA38 AB36 AC36:AC38 AG36 O37 Q37:R37 W37:X37 Y37:Y38 Z38 AB38">
    <cfRule type="containsText" dxfId="153" priority="72" operator="between" text="VACC">
      <formula>NOT(ISERROR(SEARCH("VACC",C2)))</formula>
    </cfRule>
  </conditionalFormatting>
  <conditionalFormatting sqref="C5:C31 D6:D7 M7:N8 G8:G9 F9 K10 D23 Q27 T27 H28 V28 E29 T29:T30 W29 D30:D31 G30:H30 J30 O30 U30:U31 Z30:AA30 P32">
    <cfRule type="cellIs" dxfId="136" priority="7" operator="equal">
      <formula>"B"</formula>
    </cfRule>
    <cfRule type="cellIs" dxfId="136" priority="8" operator="equal">
      <formula>"AL"</formula>
    </cfRule>
    <cfRule type="cellIs" dxfId="137" priority="9" operator="equal">
      <formula>"DM"</formula>
    </cfRule>
    <cfRule type="cellIs" dxfId="138" priority="10" operator="equal">
      <formula>"CS1"</formula>
    </cfRule>
    <cfRule type="cellIs" dxfId="139" priority="11" operator="equal">
      <formula>"CS2"</formula>
    </cfRule>
    <cfRule type="cellIs" dxfId="140" priority="12" operator="equal">
      <formula>"SB1"</formula>
    </cfRule>
    <cfRule type="cellIs" dxfId="141" priority="13" operator="equal">
      <formula>"SB2"</formula>
    </cfRule>
    <cfRule type="cellIs" dxfId="142" priority="14" operator="equal">
      <formula>"AE"</formula>
    </cfRule>
    <cfRule type="cellIs" dxfId="136" priority="15" operator="equal">
      <formula>"DB"</formula>
    </cfRule>
    <cfRule type="containsText" dxfId="143" priority="16" operator="between" text="$AM">
      <formula>NOT(ISERROR(SEARCH("$AM",C5)))</formula>
    </cfRule>
    <cfRule type="containsText" dxfId="144" priority="17" operator="between" text="$PM">
      <formula>NOT(ISERROR(SEARCH("$PM",C5)))</formula>
    </cfRule>
    <cfRule type="containsText" dxfId="145" priority="18" operator="between" text="$L">
      <formula>NOT(ISERROR(SEARCH("$L",C5)))</formula>
    </cfRule>
    <cfRule type="containsText" dxfId="146" priority="19" operator="between" text="$BTP">
      <formula>NOT(ISERROR(SEARCH("$BTP",C5)))</formula>
    </cfRule>
    <cfRule type="containsText" dxfId="147" priority="20" operator="between" text="$M">
      <formula>NOT(ISERROR(SEARCH("$M",C5)))</formula>
    </cfRule>
    <cfRule type="containsText" dxfId="148" priority="21" operator="between" text="$N">
      <formula>NOT(ISERROR(SEARCH("$N",C5)))</formula>
    </cfRule>
    <cfRule type="containsText" dxfId="149" priority="22" operator="between" text="$FC">
      <formula>NOT(ISERROR(SEARCH("$FC",C5)))</formula>
    </cfRule>
    <cfRule type="containsText" dxfId="150" priority="23" operator="between" text="OAL">
      <formula>NOT(ISERROR(SEARCH("OAL",C5)))</formula>
    </cfRule>
    <cfRule type="containsText" dxfId="151" priority="24" operator="between" text="S+">
      <formula>NOT(ISERROR(SEARCH("S+",C5)))</formula>
    </cfRule>
    <cfRule type="containsText" dxfId="152" priority="25" operator="between" text="EX-D">
      <formula>NOT(ISERROR(SEARCH("EX-D",C5)))</formula>
    </cfRule>
  </conditionalFormatting>
  <conditionalFormatting sqref="C5:C22 D6:D7 M7:N8 G8:G9 F9 K10 C24:C26 C29 E29 J30 Z30:AA30">
    <cfRule type="expression" dxfId="135" priority="26">
      <formula>WEEKDAY(#REF!,2)&gt;5</formula>
    </cfRule>
  </conditionalFormatting>
  <conditionalFormatting sqref="AG5 F10:F12 D11:E12 G11:AC12 AG11:AG12 D24:AG24">
    <cfRule type="expression" dxfId="135" priority="1">
      <formula>WEEKDAY(AJ$3,2)&gt;5</formula>
    </cfRule>
    <cfRule type="expression" dxfId="135" priority="2">
      <formula>WEEKDAY(AI$3,2)&gt;5</formula>
    </cfRule>
  </conditionalFormatting>
  <conditionalFormatting sqref="BO5:BP39">
    <cfRule type="cellIs" dxfId="154" priority="59" operator="lessThan">
      <formula>1</formula>
    </cfRule>
  </conditionalFormatting>
  <conditionalFormatting sqref="P6 O8 S9 O34 Q37">
    <cfRule type="expression" dxfId="135" priority="5">
      <formula>WEEKDAY(K$3,2)&gt;5</formula>
    </cfRule>
    <cfRule type="expression" dxfId="135" priority="6">
      <formula>WEEKDAY(J$3,2)&gt;5</formula>
    </cfRule>
  </conditionalFormatting>
  <conditionalFormatting sqref="T7:T9 U9 AA9:AB9 T11 F13 Y13:Y14 C14 T14:T15 U14:X14 Z14:AG14 F17 H17 O17 U18 AE18 C19 T22 P23 E26 AB27 E30:F30">
    <cfRule type="expression" dxfId="135" priority="27">
      <formula>WEEKDAY(V$3,2)&gt;5</formula>
    </cfRule>
  </conditionalFormatting>
  <conditionalFormatting sqref="T7:T9 U9 AA9:AB9 T11 Y13:Y14 T14:T15 U14:X14 Z14:AG14 H17 O17 U18 AE18 T22 G23:G24 P23 E26 G26 AB27 G28:G29 F29 E30">
    <cfRule type="expression" dxfId="135" priority="28">
      <formula>WEEKDAY(U$3,2)&gt;5</formula>
    </cfRule>
  </conditionalFormatting>
  <conditionalFormatting sqref="C8 C13:C14 E13:F13 F17 I18 C19 C22 F30">
    <cfRule type="expression" dxfId="135" priority="29">
      <formula>WEEKDAY(E$3,2)&gt;5</formula>
    </cfRule>
  </conditionalFormatting>
  <dataValidations count="2">
    <dataValidation type="list" allowBlank="1" sqref="C5:L5 N5:Q5 S5:Y5 AA5:AG5 K6:N6 P6 R6:U6 W6 AA6 AD6:AE6 AG6 K7 M7:O7 Q7:T7 V7:W7 Y7 AB7:AG7 C8 M8:U8 W8 Y8:AG8 N9:O9 Q9 S9:V9 X9 AA9:AG9 J10:AE10 AG10 C13:F13 H13 K13:P13 R13 U13 W13:AB13 AD13:AG13 C14:D14 F14:G14 L14:M14 O14 Q14:AG14 C15 H15:J15 L15:Y15 AB15:AE15 C16:F16 H16:V16 X16 AA16:AB16 AD16:AG16 C17:I17 S17:AA17 C18:D18 F18:I18 S18:Y18 C19:G19 I19 K19:O19 Q19:S19 U19:AG19 C20:E20 G20:P20 R20:AG20 C21:D21 F21 H21:U21 X21 Z21:AG21 C22:G22 I22:L22 N22:Z22 AB22:AG22 C23:D23 F23:I23 L23:M23 P23:R23 T23 V23 Y23:AG23 C24:AG24 C25:V25 Y25 AA25:AG25 C26:I26 K26:M26 O26:S26 U26:V26 X26 Z26 AB26 AG26 C27:J27 L27:Q27 S27:AG27 C28:I28 K28:O28 Q28:AE28 AG28 D29:K29 M29:N29 P29:AG29 C30:K30 M30 O30:Q30 S30:AA30 AC30:AF30 D31 H31:I31 K31:L31 N31:AA31 AC31:AG31 C32:H32 J32 L32:M32 O32:P32 R32:X32 Z32 AB32:AG32 C33:N33 P33 R33:S33 U33:V33 Y33:AF33 C34:J34 L34:O34 R34:U34 W34:AA34 AD34:AG34 C35:G35 I35:L35 N35:Z35 C36:F36 I36 K36:L36 O36:Q36 S36:Y36 AA36 N37:Q37 X37:Y37 AC37:AF37 X38 AD38:AG38 S39:AG39 C9:D10 C11:AG12 C37:L39 F8:G10 I8:K9 K17:Q18 N38:P39 S37:V38 C6:H7 AC17:AG18 AC35:AG36" showDropDown="1">
      <formula1>'Setting key Duty'!$B$7:$B$56</formula1>
    </dataValidation>
    <dataValidation type="list" allowBlank="1" sqref="C40:AG46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42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6.75238095238095" customWidth="1" collapsed="1"/>
    <col min="43" max="43" width="8.87619047619048" customWidth="1" outlineLevel="1"/>
    <col min="44" max="44" width="7.87619047619048" customWidth="1" outlineLevel="1"/>
    <col min="45" max="45" width="9.13333333333333" customWidth="1" outlineLevel="1"/>
    <col min="46" max="46" width="8.24761904761905" customWidth="1" outlineLevel="1"/>
    <col min="47" max="47" width="5.5047619047619" customWidth="1" outlineLevel="1"/>
    <col min="48" max="50" width="9.38095238095238" customWidth="1"/>
    <col min="51" max="58" width="9.38095238095238" customWidth="1" outlineLevel="1"/>
    <col min="59" max="59" width="10" customWidth="1" outlineLevel="1"/>
    <col min="60" max="65" width="9.38095238095238" customWidth="1" outlineLevel="1"/>
    <col min="66" max="66" width="9.38095238095238" customWidth="1"/>
    <col min="67" max="67" width="9.5047619047619" customWidth="1"/>
    <col min="68" max="69" width="9.38095238095238" customWidth="1"/>
  </cols>
  <sheetData>
    <row r="1" ht="3" customHeight="1" spans="1:69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8"/>
    </row>
    <row r="2" ht="26.25" customHeight="1" spans="1:69">
      <c r="A2" s="129"/>
      <c r="B2" s="130" t="s">
        <v>2</v>
      </c>
      <c r="C2" s="131"/>
      <c r="D2" s="131"/>
      <c r="E2" s="131"/>
      <c r="F2" s="131"/>
      <c r="G2" s="131"/>
      <c r="H2" s="131" t="s">
        <v>1537</v>
      </c>
      <c r="I2" s="131" t="s">
        <v>231</v>
      </c>
      <c r="J2" s="131"/>
      <c r="K2" s="131"/>
      <c r="L2" s="131" t="s">
        <v>1538</v>
      </c>
      <c r="M2" s="131"/>
      <c r="N2" s="131" t="s">
        <v>599</v>
      </c>
      <c r="O2" s="131"/>
      <c r="P2" s="131" t="s">
        <v>1077</v>
      </c>
      <c r="Q2" s="131"/>
      <c r="R2" s="131"/>
      <c r="S2" s="131" t="s">
        <v>762</v>
      </c>
      <c r="T2" s="131" t="s">
        <v>942</v>
      </c>
      <c r="U2" s="131" t="s">
        <v>1539</v>
      </c>
      <c r="V2" s="131" t="s">
        <v>1540</v>
      </c>
      <c r="W2" s="131" t="s">
        <v>762</v>
      </c>
      <c r="X2" s="131"/>
      <c r="Y2" s="131"/>
      <c r="Z2" s="131" t="s">
        <v>762</v>
      </c>
      <c r="AA2" s="132"/>
      <c r="AB2" s="131" t="s">
        <v>1021</v>
      </c>
      <c r="AC2" s="131" t="s">
        <v>724</v>
      </c>
      <c r="AD2" s="131" t="s">
        <v>1353</v>
      </c>
      <c r="AE2" s="131"/>
      <c r="AF2" s="131"/>
      <c r="AG2" s="131"/>
      <c r="AH2" s="511" t="s">
        <v>723</v>
      </c>
      <c r="AI2" s="135"/>
      <c r="AJ2" s="135"/>
      <c r="AK2" s="135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6"/>
      <c r="BA2" s="137" t="s">
        <v>5</v>
      </c>
      <c r="BB2" s="137"/>
      <c r="BC2" s="137" t="s">
        <v>6</v>
      </c>
      <c r="BD2" s="137"/>
      <c r="BE2" s="137" t="s">
        <v>7</v>
      </c>
      <c r="BF2" s="137"/>
      <c r="BG2" s="137"/>
      <c r="BH2" s="137" t="s">
        <v>8</v>
      </c>
      <c r="BI2" s="137"/>
      <c r="BJ2" s="137" t="s">
        <v>9</v>
      </c>
      <c r="BK2" s="137"/>
      <c r="BL2" s="137"/>
      <c r="BM2" s="137"/>
      <c r="BN2" s="136"/>
      <c r="BO2" s="136"/>
      <c r="BP2" s="136"/>
      <c r="BQ2" s="138"/>
    </row>
    <row r="3" ht="26.25" customHeight="1" spans="1:69">
      <c r="A3" s="129"/>
      <c r="B3" s="130" t="s">
        <v>10</v>
      </c>
      <c r="C3" s="235">
        <v>45689</v>
      </c>
      <c r="D3" s="140">
        <f>C3+1</f>
        <v>45690</v>
      </c>
      <c r="E3" s="140">
        <f>D3+1</f>
        <v>45691</v>
      </c>
      <c r="F3" s="140">
        <f>E3+1</f>
        <v>45692</v>
      </c>
      <c r="G3" s="140">
        <f>F3+1</f>
        <v>45693</v>
      </c>
      <c r="H3" s="140">
        <f>G3+1</f>
        <v>45694</v>
      </c>
      <c r="I3" s="140">
        <f>H3+1</f>
        <v>45695</v>
      </c>
      <c r="J3" s="140">
        <f>I3+1</f>
        <v>45696</v>
      </c>
      <c r="K3" s="140">
        <f>J3+1</f>
        <v>45697</v>
      </c>
      <c r="L3" s="140">
        <f>K3+1</f>
        <v>45698</v>
      </c>
      <c r="M3" s="140">
        <f>L3+1</f>
        <v>45699</v>
      </c>
      <c r="N3" s="140">
        <f>M3+1</f>
        <v>45700</v>
      </c>
      <c r="O3" s="140">
        <f>N3+1</f>
        <v>45701</v>
      </c>
      <c r="P3" s="140">
        <f>O3+1</f>
        <v>45702</v>
      </c>
      <c r="Q3" s="140">
        <f>P3+1</f>
        <v>45703</v>
      </c>
      <c r="R3" s="140">
        <f>Q3+1</f>
        <v>45704</v>
      </c>
      <c r="S3" s="140">
        <f>R3+1</f>
        <v>45705</v>
      </c>
      <c r="T3" s="140">
        <f>S3+1</f>
        <v>45706</v>
      </c>
      <c r="U3" s="140">
        <f>T3+1</f>
        <v>45707</v>
      </c>
      <c r="V3" s="140">
        <f>U3+1</f>
        <v>45708</v>
      </c>
      <c r="W3" s="140">
        <f>V3+1</f>
        <v>45709</v>
      </c>
      <c r="X3" s="140">
        <f>W3+1</f>
        <v>45710</v>
      </c>
      <c r="Y3" s="140">
        <f>X3+1</f>
        <v>45711</v>
      </c>
      <c r="Z3" s="140">
        <f>Y3+1</f>
        <v>45712</v>
      </c>
      <c r="AA3" s="140">
        <f>Z3+1</f>
        <v>45713</v>
      </c>
      <c r="AB3" s="140">
        <f>AA3+1</f>
        <v>45714</v>
      </c>
      <c r="AC3" s="140">
        <f>AB3+1</f>
        <v>45715</v>
      </c>
      <c r="AD3" s="140">
        <f>AC3+1</f>
        <v>45716</v>
      </c>
      <c r="AE3" s="140">
        <f>AD3+1</f>
        <v>45717</v>
      </c>
      <c r="AF3" s="140">
        <f>AE3+1</f>
        <v>45718</v>
      </c>
      <c r="AG3" s="140">
        <f>AF3+1</f>
        <v>45719</v>
      </c>
      <c r="AH3" s="140">
        <f>AG3+1</f>
        <v>45720</v>
      </c>
      <c r="AI3" s="141" t="str">
        <f>'Setting key Duty'!$C7</f>
        <v>DM</v>
      </c>
      <c r="AJ3" s="142" t="str">
        <f>'Setting key Duty'!$C8</f>
        <v>CS1</v>
      </c>
      <c r="AK3" s="143" t="str">
        <f>'Setting key Duty'!$C9</f>
        <v>CS2</v>
      </c>
      <c r="AL3" s="144" t="str">
        <f>'Setting key Duty'!$C11</f>
        <v>SB1</v>
      </c>
      <c r="AM3" s="144" t="str">
        <f>'Setting key Duty'!$C12</f>
        <v>SB2</v>
      </c>
      <c r="AN3" s="144" t="str">
        <f>'Setting key Duty'!$C13</f>
        <v>AE</v>
      </c>
      <c r="AO3" s="144" t="str">
        <f>'Setting key Duty'!C14</f>
        <v>EM</v>
      </c>
      <c r="AP3" s="143"/>
      <c r="AQ3" s="143" t="s">
        <v>11</v>
      </c>
      <c r="AR3" s="143" t="s">
        <v>12</v>
      </c>
      <c r="AS3" s="143" t="s">
        <v>13</v>
      </c>
      <c r="AT3" s="143" t="s">
        <v>14</v>
      </c>
      <c r="AU3" s="143" t="s">
        <v>15</v>
      </c>
      <c r="AV3" s="143" t="s">
        <v>16</v>
      </c>
      <c r="AW3" s="143" t="s">
        <v>17</v>
      </c>
      <c r="AX3" s="143" t="s">
        <v>18</v>
      </c>
      <c r="AY3" s="143" t="s">
        <v>19</v>
      </c>
      <c r="AZ3" s="143" t="s">
        <v>20</v>
      </c>
      <c r="BA3" s="144" t="s">
        <v>21</v>
      </c>
      <c r="BB3" s="144" t="s">
        <v>22</v>
      </c>
      <c r="BC3" s="144" t="s">
        <v>23</v>
      </c>
      <c r="BD3" s="144" t="s">
        <v>24</v>
      </c>
      <c r="BE3" s="144" t="s">
        <v>25</v>
      </c>
      <c r="BF3" s="144" t="s">
        <v>26</v>
      </c>
      <c r="BG3" s="144" t="s">
        <v>27</v>
      </c>
      <c r="BH3" s="144" t="s">
        <v>28</v>
      </c>
      <c r="BI3" s="144" t="s">
        <v>29</v>
      </c>
      <c r="BJ3" s="144" t="s">
        <v>30</v>
      </c>
      <c r="BK3" s="144" t="s">
        <v>31</v>
      </c>
      <c r="BL3" s="144" t="str">
        <f>'Setting key Duty'!C52</f>
        <v>Field Camp</v>
      </c>
      <c r="BM3" s="144" t="s">
        <v>32</v>
      </c>
      <c r="BN3" s="144" t="str">
        <f>'Setting key Duty'!$C15</f>
        <v>Block</v>
      </c>
      <c r="BO3" s="144" t="str">
        <f>'Setting key Duty'!C17</f>
        <v>Reserve</v>
      </c>
      <c r="BP3" s="144" t="str">
        <f>'Setting key Duty'!$C22</f>
        <v>AL</v>
      </c>
      <c r="BQ3" s="138"/>
    </row>
    <row r="4" ht="18" customHeight="1" spans="1:69">
      <c r="A4" s="145"/>
      <c r="B4" s="146" t="s">
        <v>33</v>
      </c>
      <c r="C4" s="147" t="str">
        <f>TEXT(C3,"ddd")</f>
        <v>Sat</v>
      </c>
      <c r="D4" s="147" t="str">
        <f>TEXT(D3,"ddd")</f>
        <v>Sun</v>
      </c>
      <c r="E4" s="147" t="str">
        <f>TEXT(E3,"ddd")</f>
        <v>Mon</v>
      </c>
      <c r="F4" s="147" t="str">
        <f>TEXT(F3,"ddd")</f>
        <v>Tue</v>
      </c>
      <c r="G4" s="147" t="str">
        <f>TEXT(G3,"ddd")</f>
        <v>Wed</v>
      </c>
      <c r="H4" s="147" t="str">
        <f>TEXT(H3,"ddd")</f>
        <v>Thu</v>
      </c>
      <c r="I4" s="147" t="str">
        <f>TEXT(I3,"ddd")</f>
        <v>Fri</v>
      </c>
      <c r="J4" s="147" t="str">
        <f>TEXT(J3,"ddd")</f>
        <v>Sat</v>
      </c>
      <c r="K4" s="147" t="str">
        <f>TEXT(K3,"ddd")</f>
        <v>Sun</v>
      </c>
      <c r="L4" s="147" t="str">
        <f>TEXT(L3,"ddd")</f>
        <v>Mon</v>
      </c>
      <c r="M4" s="147" t="str">
        <f>TEXT(M3,"ddd")</f>
        <v>Tue</v>
      </c>
      <c r="N4" s="147" t="str">
        <f>TEXT(N3,"ddd")</f>
        <v>Wed</v>
      </c>
      <c r="O4" s="147" t="str">
        <f>TEXT(O3,"ddd")</f>
        <v>Thu</v>
      </c>
      <c r="P4" s="147" t="str">
        <f>TEXT(P3,"ddd")</f>
        <v>Fri</v>
      </c>
      <c r="Q4" s="147" t="str">
        <f>TEXT(Q3,"ddd")</f>
        <v>Sat</v>
      </c>
      <c r="R4" s="147" t="str">
        <f>TEXT(R3,"ddd")</f>
        <v>Sun</v>
      </c>
      <c r="S4" s="147" t="str">
        <f>TEXT(S3,"ddd")</f>
        <v>Mon</v>
      </c>
      <c r="T4" s="147" t="str">
        <f>TEXT(T3,"ddd")</f>
        <v>Tue</v>
      </c>
      <c r="U4" s="147" t="str">
        <f>TEXT(U3,"ddd")</f>
        <v>Wed</v>
      </c>
      <c r="V4" s="147" t="str">
        <f>TEXT(V3,"ddd")</f>
        <v>Thu</v>
      </c>
      <c r="W4" s="147" t="str">
        <f>TEXT(W3,"ddd")</f>
        <v>Fri</v>
      </c>
      <c r="X4" s="147" t="str">
        <f>TEXT(X3,"ddd")</f>
        <v>Sat</v>
      </c>
      <c r="Y4" s="147" t="str">
        <f>TEXT(Y3,"ddd")</f>
        <v>Sun</v>
      </c>
      <c r="Z4" s="147" t="str">
        <f>TEXT(Z3,"ddd")</f>
        <v>Mon</v>
      </c>
      <c r="AA4" s="147" t="str">
        <f>TEXT(AA3,"ddd")</f>
        <v>Tue</v>
      </c>
      <c r="AB4" s="147" t="str">
        <f>TEXT(AB3,"ddd")</f>
        <v>Wed</v>
      </c>
      <c r="AC4" s="147" t="str">
        <f>TEXT(AC3,"ddd")</f>
        <v>Thu</v>
      </c>
      <c r="AD4" s="147" t="str">
        <f>TEXT(AD3,"ddd")</f>
        <v>Fri</v>
      </c>
      <c r="AE4" s="147" t="str">
        <f>TEXT(AE3,"ddd")</f>
        <v>Sat</v>
      </c>
      <c r="AF4" s="147" t="str">
        <f>TEXT(AF3,"ddd")</f>
        <v>Sun</v>
      </c>
      <c r="AG4" s="147" t="str">
        <f>TEXT(AG3,"ddd")</f>
        <v>Mon</v>
      </c>
      <c r="AH4" s="147" t="str">
        <f>TEXT(AH3,"ddd")</f>
        <v>Tue</v>
      </c>
      <c r="AI4" s="148" t="str">
        <f>'Setting key Duty'!$B7</f>
        <v>DM</v>
      </c>
      <c r="AJ4" s="149" t="str">
        <f>'Setting key Duty'!$B8</f>
        <v>CS1</v>
      </c>
      <c r="AK4" s="150" t="str">
        <f>'Setting key Duty'!$B9</f>
        <v>CS2</v>
      </c>
      <c r="AL4" s="151" t="str">
        <f>'Setting key Duty'!$B11</f>
        <v>SB1</v>
      </c>
      <c r="AM4" s="151" t="str">
        <f>'Setting key Duty'!$B12</f>
        <v>SB2</v>
      </c>
      <c r="AN4" s="151" t="str">
        <f>'Setting key Duty'!$B13</f>
        <v>AE</v>
      </c>
      <c r="AO4" s="151" t="str">
        <f>'Setting key Duty'!B14</f>
        <v>EM</v>
      </c>
      <c r="AP4" s="151"/>
      <c r="AQ4" s="151"/>
      <c r="AR4" s="151"/>
      <c r="AS4" s="151"/>
      <c r="AT4" s="151"/>
      <c r="AU4" s="151"/>
      <c r="AV4" s="151"/>
      <c r="AW4" s="151"/>
      <c r="AX4" s="151"/>
      <c r="AY4" s="151"/>
      <c r="AZ4" s="151" t="s">
        <v>34</v>
      </c>
      <c r="BA4" s="151" t="s">
        <v>35</v>
      </c>
      <c r="BB4" s="151"/>
      <c r="BC4" s="151" t="s">
        <v>36</v>
      </c>
      <c r="BD4" s="151"/>
      <c r="BE4" s="151" t="s">
        <v>37</v>
      </c>
      <c r="BF4" s="151"/>
      <c r="BG4" s="151" t="s">
        <v>38</v>
      </c>
      <c r="BH4" s="151" t="s">
        <v>39</v>
      </c>
      <c r="BI4" s="151"/>
      <c r="BJ4" s="151" t="s">
        <v>40</v>
      </c>
      <c r="BK4" s="151"/>
      <c r="BL4" s="151" t="str">
        <f>'Setting key Duty'!B52</f>
        <v>$FC</v>
      </c>
      <c r="BM4" s="151"/>
      <c r="BN4" s="151">
        <f>'Setting key Duty'!$B15</f>
        <v>0</v>
      </c>
      <c r="BO4" s="151" t="str">
        <f>'Setting key Duty'!B17</f>
        <v>RESERVE</v>
      </c>
      <c r="BP4" s="151" t="str">
        <f>'Setting key Duty'!$B22</f>
        <v>AL</v>
      </c>
      <c r="BQ4" s="152"/>
    </row>
    <row r="5" ht="19.5" customHeight="1" spans="1:69">
      <c r="A5" s="19"/>
      <c r="B5" s="239" t="s">
        <v>1388</v>
      </c>
      <c r="D5" s="186" t="s">
        <v>50</v>
      </c>
      <c r="E5" s="155"/>
      <c r="F5" s="155"/>
      <c r="G5" s="154"/>
      <c r="H5" s="186" t="s">
        <v>530</v>
      </c>
      <c r="I5" s="186" t="s">
        <v>62</v>
      </c>
      <c r="J5" s="574"/>
      <c r="K5" s="186"/>
      <c r="L5" s="575"/>
      <c r="M5" s="186" t="s">
        <v>44</v>
      </c>
      <c r="O5" s="575" t="s">
        <v>62</v>
      </c>
      <c r="P5" s="576"/>
      <c r="S5" s="155" t="s">
        <v>50</v>
      </c>
      <c r="T5" s="20"/>
      <c r="V5" s="186"/>
      <c r="W5" s="155" t="s">
        <v>50</v>
      </c>
      <c r="Y5" s="155" t="s">
        <v>50</v>
      </c>
      <c r="Z5" s="155"/>
      <c r="AA5" s="20"/>
      <c r="AB5" s="155"/>
      <c r="AD5" s="155" t="s">
        <v>44</v>
      </c>
      <c r="AE5" s="154"/>
      <c r="AG5" s="155"/>
      <c r="AH5" s="155"/>
      <c r="AI5" s="157"/>
      <c r="AJ5" s="158"/>
      <c r="AK5" s="157"/>
      <c r="AL5" s="159"/>
      <c r="AM5" s="159"/>
      <c r="AN5" s="159"/>
      <c r="AO5" s="159"/>
      <c r="AP5" s="104"/>
      <c r="AQ5" s="159">
        <f>SUMPRODUCT(--WEEKDAY(C$3:AG$3,2)&lt;6,--((C5:AG5="DM"))+(C5:AG5="CS1")+((C5:AG5="CS2"))+(C5:AG5="SB1")+(C5:AG5="AE")+(C5:AG5="EM"))</f>
        <v>0</v>
      </c>
      <c r="AR5" s="104"/>
      <c r="AS5" s="104">
        <f>SUMPRODUCT(--WEEKDAY(C$3:AG$3,2)&gt;5,--((C5:AG5="DM"))+(C5:AG5="CS1")+((C5:AG5="CS2"))+(C5:AG5="SB1")+(C5:AG5="AE")+(C5:AG5="EM"))</f>
        <v>0</v>
      </c>
      <c r="AT5" s="104"/>
      <c r="AU5" s="104">
        <f>(AQ5-AR5)/2+(AS5-AT5)</f>
        <v>0</v>
      </c>
      <c r="AV5" s="104">
        <f>AI5+AJ5+AK5+AL5+AN5+AO5</f>
        <v>0</v>
      </c>
      <c r="AW5" s="104">
        <f>BG5+BH5+BJ5+BE5+BC5+BA5+BL5</f>
        <v>0</v>
      </c>
      <c r="AX5" s="104" t="e">
        <f>AU5+$AY$10</f>
        <v>#VALUE!</v>
      </c>
      <c r="AY5" s="159" t="e">
        <f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159">
        <f>COUNTIF(D5:AA5,"*BRT*")</f>
        <v>0</v>
      </c>
      <c r="BA5" s="159">
        <f>COUNTIF(A5:AI5,"*$BTP*")</f>
        <v>0</v>
      </c>
      <c r="BB5" s="159" t="e">
        <f>BA5*('Setting key Duty'!$I$13+'Setting key Duty'!$I$12+'Setting key Duty'!$I$11)</f>
        <v>#VALUE!</v>
      </c>
      <c r="BC5" s="159">
        <f>COUNTIF(A5:AI5,"*$L*")</f>
        <v>0</v>
      </c>
      <c r="BD5" s="159" t="e">
        <f>BC5*('Setting key Duty'!$I$13+'Setting key Duty'!$I$9)</f>
        <v>#VALUE!</v>
      </c>
      <c r="BE5" s="159">
        <f>COUNTIF(A5:AI5,"*$M*")</f>
        <v>0</v>
      </c>
      <c r="BF5" s="159">
        <f>BE5*('Setting key Duty'!$I$8+'Setting key Duty'!$I$9+'Setting key Duty'!$I$12)</f>
        <v>0</v>
      </c>
      <c r="BG5" s="159">
        <f>COUNTIF(AI5,"*$N*")</f>
        <v>0</v>
      </c>
      <c r="BH5" s="159">
        <f>COUNTIF(AI5,"*$PM*")</f>
        <v>0</v>
      </c>
      <c r="BI5" s="159">
        <f>BH5*('Setting key Duty'!$I$9)</f>
        <v>0</v>
      </c>
      <c r="BJ5" s="159">
        <f>COUNTIF(A5:AI5,"*$AM*")</f>
        <v>0</v>
      </c>
      <c r="BK5" s="159">
        <f>BJ5*('Setting key Duty'!$I$12+'Setting key Duty'!$I$8)</f>
        <v>0</v>
      </c>
      <c r="BL5" s="159">
        <f>COUNTIF(D5:AI5,"*$FC*")</f>
        <v>0</v>
      </c>
      <c r="BM5" s="159">
        <f>BL5*('Setting key Duty'!$J$11+'Setting key Duty'!$I$8)</f>
        <v>0</v>
      </c>
      <c r="BN5" s="159">
        <f>COUNTIF($D5:$AA5,BN$4)</f>
        <v>0</v>
      </c>
      <c r="BO5" s="159">
        <f>COUNTIF($D5:$AA5,BO$4)</f>
        <v>0</v>
      </c>
      <c r="BP5" s="159">
        <f>COUNTIF($D5:$AA5,BP$4)</f>
        <v>0</v>
      </c>
      <c r="BQ5" s="160"/>
    </row>
    <row r="6" ht="36" customHeight="1" spans="1:69">
      <c r="A6" s="19"/>
      <c r="B6" s="566" t="s">
        <v>1358</v>
      </c>
      <c r="C6" s="155"/>
      <c r="D6" s="155" t="s">
        <v>44</v>
      </c>
      <c r="F6" s="20"/>
      <c r="G6" s="186" t="s">
        <v>45</v>
      </c>
      <c r="H6" s="20"/>
      <c r="I6" s="155" t="s">
        <v>1541</v>
      </c>
      <c r="J6" s="155"/>
      <c r="K6" s="210"/>
      <c r="L6" s="20"/>
      <c r="M6" s="186" t="s">
        <v>45</v>
      </c>
      <c r="N6" s="155"/>
      <c r="O6" s="186" t="s">
        <v>44</v>
      </c>
      <c r="P6" s="20"/>
      <c r="Q6" s="155"/>
      <c r="R6" s="166"/>
      <c r="U6" s="155" t="s">
        <v>44</v>
      </c>
      <c r="V6" s="20"/>
      <c r="X6" s="155"/>
      <c r="Y6" s="155"/>
      <c r="Z6" s="20"/>
      <c r="AA6" s="155" t="s">
        <v>45</v>
      </c>
      <c r="AB6" s="20"/>
      <c r="AC6" s="155" t="s">
        <v>1542</v>
      </c>
      <c r="AD6" s="155"/>
      <c r="AF6" s="154" t="s">
        <v>50</v>
      </c>
      <c r="AH6" s="20"/>
      <c r="AI6" s="157">
        <f>COUNTIF($D6:$AE6,AI$4)</f>
        <v>0</v>
      </c>
      <c r="AJ6" s="158">
        <f>COUNTIF($D6:$AE6,AJ$4)</f>
        <v>3</v>
      </c>
      <c r="AK6" s="157">
        <f>COUNTIF($D6:$AE6,AK$4)</f>
        <v>3</v>
      </c>
      <c r="AL6" s="159">
        <f>COUNTIF($D6:$AE6,AL$4)</f>
        <v>0</v>
      </c>
      <c r="AM6" s="159">
        <f>COUNTIF($D6:$AE6,AM$4)</f>
        <v>0</v>
      </c>
      <c r="AN6" s="159">
        <f>COUNTIF($D6:$AE6,AN$4)</f>
        <v>0</v>
      </c>
      <c r="AO6" s="159">
        <f>COUNTIF($D6:$AE6,AO$4)</f>
        <v>0</v>
      </c>
      <c r="AP6" s="104"/>
      <c r="AQ6" s="159">
        <f>SUMPRODUCT(--WEEKDAY(C$3:AG$3,2)&lt;6,--((C6:AG6="DM"))+(C6:AG6="CS1")+((C6:AG6="CS2"))+(C6:AG6="SB1")+(C6:AG6="AE")+(C6:AG6="EM"))</f>
        <v>0</v>
      </c>
      <c r="AR6" s="104"/>
      <c r="AS6" s="104">
        <f>SUMPRODUCT(--WEEKDAY(C$3:AG$3,2)&gt;5,--((C6:AG6="DM"))+(C6:AG6="CS1")+((C6:AG6="CS2"))+(C6:AG6="SB1")+(C6:AG6="AE")+(C6:AG6="EM"))</f>
        <v>0</v>
      </c>
      <c r="AT6" s="104"/>
      <c r="AU6" s="104">
        <f>(AQ6-AR6)/2+(AS6-AT6)</f>
        <v>0</v>
      </c>
      <c r="AV6" s="104">
        <f>AI6+AJ6+AK6+AL6+AN6+AO6</f>
        <v>6</v>
      </c>
      <c r="AW6" s="104" t="e">
        <f>AU6+AY6</f>
        <v>#VALUE!</v>
      </c>
      <c r="AX6" s="104" t="e">
        <f>AU6+AY6</f>
        <v>#VALUE!</v>
      </c>
      <c r="AY6" s="159" t="e">
        <f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159">
        <f>COUNTIF(D6:AE6,"*BRT*")</f>
        <v>0</v>
      </c>
      <c r="BA6" s="159">
        <f>COUNTIF(A6:AI6,"*$BTP*")</f>
        <v>0</v>
      </c>
      <c r="BB6" s="159" t="e">
        <f>BA6*('Setting key Duty'!$I$13+'Setting key Duty'!$I$12+'Setting key Duty'!$I$11)</f>
        <v>#VALUE!</v>
      </c>
      <c r="BC6" s="159">
        <f>COUNTIF(A6:AI6,"*$L*")</f>
        <v>0</v>
      </c>
      <c r="BD6" s="159" t="e">
        <f>BC6*('Setting key Duty'!$I$13+'Setting key Duty'!$I$9)</f>
        <v>#VALUE!</v>
      </c>
      <c r="BE6" s="159">
        <f>COUNTIF(A6:AI6,"*$M*")</f>
        <v>0</v>
      </c>
      <c r="BF6" s="159">
        <f>BE6*('Setting key Duty'!$I$8+'Setting key Duty'!$I$9+'Setting key Duty'!$I$12)</f>
        <v>0</v>
      </c>
      <c r="BG6" s="159">
        <f>COUNTIF(AE6:AI6,"*$N*")</f>
        <v>0</v>
      </c>
      <c r="BH6" s="159">
        <f>COUNTIF(AE6:AI6,"*$PM*")</f>
        <v>0</v>
      </c>
      <c r="BI6" s="159">
        <f>BH6*('Setting key Duty'!$I$9)</f>
        <v>0</v>
      </c>
      <c r="BJ6" s="159">
        <f>COUNTIF(A6:AI6,"*$AM*")</f>
        <v>2</v>
      </c>
      <c r="BK6" s="159">
        <f>BJ6*('Setting key Duty'!$I$12+'Setting key Duty'!$I$8)</f>
        <v>0.875</v>
      </c>
      <c r="BL6" s="159">
        <f>COUNTIF(D6:AI6,"*$FC*")</f>
        <v>0</v>
      </c>
      <c r="BM6" s="159">
        <f>BL6*('Setting key Duty'!$J$11+'Setting key Duty'!$I$8)</f>
        <v>0</v>
      </c>
      <c r="BN6" s="159">
        <f>COUNTIF($D6:$AE6,BN$4)</f>
        <v>0</v>
      </c>
      <c r="BO6" s="159">
        <f>COUNTIF($D6:$AE6,BO$4)</f>
        <v>0</v>
      </c>
      <c r="BP6" s="159">
        <f>COUNTIF($D6:$AE6,BP$4)</f>
        <v>0</v>
      </c>
      <c r="BQ6" s="160"/>
    </row>
    <row r="7" ht="19.5" customHeight="1" spans="1:69">
      <c r="A7" s="19"/>
      <c r="B7" s="545" t="s">
        <v>1502</v>
      </c>
      <c r="C7" s="155" t="s">
        <v>48</v>
      </c>
      <c r="E7" s="155"/>
      <c r="F7" s="155"/>
      <c r="G7" s="185"/>
      <c r="I7" s="186" t="s">
        <v>44</v>
      </c>
      <c r="J7" s="155"/>
      <c r="K7" s="210" t="s">
        <v>48</v>
      </c>
      <c r="L7" s="20"/>
      <c r="M7" s="20"/>
      <c r="N7" s="155" t="s">
        <v>1543</v>
      </c>
      <c r="P7" s="155" t="s">
        <v>45</v>
      </c>
      <c r="Q7" s="20"/>
      <c r="S7" s="155" t="s">
        <v>48</v>
      </c>
      <c r="U7" s="155" t="s">
        <v>45</v>
      </c>
      <c r="V7" s="15"/>
      <c r="X7" s="155"/>
      <c r="Y7" s="2" t="s">
        <v>1530</v>
      </c>
      <c r="Z7" s="155"/>
      <c r="AA7" s="155"/>
      <c r="AC7" s="155" t="s">
        <v>48</v>
      </c>
      <c r="AE7" s="155" t="s">
        <v>48</v>
      </c>
      <c r="AG7" s="155"/>
      <c r="AH7" s="155"/>
      <c r="AI7" s="157">
        <f>COUNTIF($C7,AI$4)</f>
        <v>1</v>
      </c>
      <c r="AJ7" s="158">
        <f>COUNTIF($C7,AJ$4)</f>
        <v>0</v>
      </c>
      <c r="AK7" s="157">
        <f>COUNTIF($C7,AK$4)</f>
        <v>0</v>
      </c>
      <c r="AL7" s="159">
        <f>COUNTIF($C7,AL$4)</f>
        <v>0</v>
      </c>
      <c r="AM7" s="159">
        <f>COUNTIF($C7,AM$4)</f>
        <v>0</v>
      </c>
      <c r="AN7" s="159">
        <f>COUNTIF($C7,AN$4)</f>
        <v>0</v>
      </c>
      <c r="AO7" s="159">
        <f>COUNTIF($C7,AO$4)</f>
        <v>0</v>
      </c>
      <c r="AP7" s="104"/>
      <c r="AQ7" s="159">
        <f>SUMPRODUCT(--WEEKDAY(C$3:AG$3,2)&lt;6,--((C7:AG7="DM"))+(C7:AG7="CS1")+((C7:AG7="CS2"))+(C7:AG7="SB1")+(C7:AG7="AE")+(C7:AG7="EM"))</f>
        <v>0</v>
      </c>
      <c r="AR7" s="104"/>
      <c r="AS7" s="104">
        <f>SUMPRODUCT(--WEEKDAY(C$3:AG$3,2)&gt;5,--((C7:AG7="DM"))+(C7:AG7="CS1")+((C7:AG7="CS2"))+(C7:AG7="SB1")+(C7:AG7="AE")+(C7:AG7="EM"))</f>
        <v>0</v>
      </c>
      <c r="AT7" s="104"/>
      <c r="AU7" s="104">
        <f>(AQ7-AR7)/2+(AS7-AT7)</f>
        <v>0</v>
      </c>
      <c r="AV7" s="104">
        <f>AI7+AJ7+AK7+AL7+AN7+AO7</f>
        <v>1</v>
      </c>
      <c r="AW7" s="104">
        <f>BG7+BH7+BJ7+BE7+BC7+BA7+BL7</f>
        <v>1</v>
      </c>
      <c r="AX7" s="104" t="e">
        <f>AU7+AY7</f>
        <v>#VALUE!</v>
      </c>
      <c r="AY7" s="159" t="e">
        <f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159">
        <f>COUNTIF(C7,"*BRT*")</f>
        <v>0</v>
      </c>
      <c r="BA7" s="159">
        <f>COUNTIF(A7:AI7,"*$BTP*")</f>
        <v>0</v>
      </c>
      <c r="BB7" s="159" t="e">
        <f>BA7*('Setting key Duty'!$I$13+'Setting key Duty'!$I$12+'Setting key Duty'!$I$11)</f>
        <v>#VALUE!</v>
      </c>
      <c r="BC7" s="159">
        <f>COUNTIF(A7:AI7,"*$L*")</f>
        <v>0</v>
      </c>
      <c r="BD7" s="159" t="e">
        <f>BC7*('Setting key Duty'!$I$13+'Setting key Duty'!$I$9)</f>
        <v>#VALUE!</v>
      </c>
      <c r="BE7" s="159">
        <f>COUNTIF(A7:AI7,"*$M*")</f>
        <v>0</v>
      </c>
      <c r="BF7" s="159">
        <f>BE7*('Setting key Duty'!$I$8+'Setting key Duty'!$I$9+'Setting key Duty'!$I$12)</f>
        <v>0</v>
      </c>
      <c r="BG7" s="159">
        <f>COUNTIF(A7:AI7,"*$N*")</f>
        <v>0</v>
      </c>
      <c r="BH7" s="159">
        <f>COUNTIF(AG7:AI7,"*$PM*")</f>
        <v>0</v>
      </c>
      <c r="BI7" s="159">
        <f>BH7*('Setting key Duty'!$I$9)</f>
        <v>0</v>
      </c>
      <c r="BJ7" s="159">
        <f>COUNTIF(A7:AI7,"*$AM*")</f>
        <v>1</v>
      </c>
      <c r="BK7" s="159">
        <f>BJ7*('Setting key Duty'!$I$12+'Setting key Duty'!$I$8)</f>
        <v>0.4375</v>
      </c>
      <c r="BL7" s="159">
        <f>COUNTIF(C7:AI7,"*$FC*")</f>
        <v>0</v>
      </c>
      <c r="BM7" s="159">
        <f>BL7*('Setting key Duty'!$J$11+'Setting key Duty'!$I$8)</f>
        <v>0</v>
      </c>
      <c r="BN7" s="159">
        <f>COUNTIF($C7,BN$4)</f>
        <v>0</v>
      </c>
      <c r="BO7" s="159">
        <f>COUNTIF($C7,BO$4)</f>
        <v>0</v>
      </c>
      <c r="BP7" s="159">
        <f>COUNTIF($C7,BP$4)</f>
        <v>0</v>
      </c>
      <c r="BQ7" s="160"/>
    </row>
    <row r="8" ht="19.5" customHeight="1" spans="1:69">
      <c r="A8" s="19"/>
      <c r="B8" s="236" t="s">
        <v>1399</v>
      </c>
      <c r="C8" s="155"/>
      <c r="D8" s="20"/>
      <c r="E8" s="155"/>
      <c r="F8" s="155"/>
      <c r="G8" s="155"/>
      <c r="H8" s="155"/>
      <c r="I8" s="155" t="s">
        <v>48</v>
      </c>
      <c r="J8" s="155"/>
      <c r="K8" s="210"/>
      <c r="L8" s="155"/>
      <c r="M8" s="155" t="s">
        <v>1544</v>
      </c>
      <c r="N8" s="20"/>
      <c r="O8" s="575" t="s">
        <v>50</v>
      </c>
      <c r="P8" s="155"/>
      <c r="Q8" s="155"/>
      <c r="R8" s="166"/>
      <c r="S8" s="20"/>
      <c r="T8" s="20"/>
      <c r="U8" s="186" t="s">
        <v>48</v>
      </c>
      <c r="V8" s="20"/>
      <c r="W8" s="155" t="s">
        <v>48</v>
      </c>
      <c r="X8" s="155"/>
      <c r="Y8" s="155"/>
      <c r="AB8" s="155" t="s">
        <v>48</v>
      </c>
      <c r="AC8" s="155"/>
      <c r="AE8" s="155"/>
      <c r="AF8" s="154" t="s">
        <v>48</v>
      </c>
      <c r="AG8" s="155"/>
      <c r="AH8" s="155"/>
      <c r="AI8" s="157"/>
      <c r="AJ8" s="158"/>
      <c r="AK8" s="157"/>
      <c r="AL8" s="159"/>
      <c r="AM8" s="159"/>
      <c r="AN8" s="159"/>
      <c r="AO8" s="159"/>
      <c r="AP8" s="104"/>
      <c r="AQ8" s="159">
        <f>SUMPRODUCT(--WEEKDAY(C$3:AG$3,2)&lt;6,--((C8:AG8="DM"))+(C8:AG8="CS1")+((C8:AG8="CS2"))+(C8:AG8="SB1")+(C8:AG8="AE")+(C8:AG8="EM"))</f>
        <v>0</v>
      </c>
      <c r="AR8" s="104"/>
      <c r="AS8" s="104">
        <f>SUMPRODUCT(--WEEKDAY(C$3:AG$3,2)&gt;5,--((C8:AG8="DM"))+(C8:AG8="CS1")+((C8:AG8="CS2"))+(C8:AG8="SB1")+(C8:AG8="AE")+(C8:AG8="EM"))</f>
        <v>0</v>
      </c>
      <c r="AT8" s="104"/>
      <c r="AU8" s="104"/>
      <c r="AV8" s="104"/>
      <c r="AW8" s="104"/>
      <c r="AX8" s="104"/>
      <c r="AY8" s="159"/>
      <c r="AZ8" s="159"/>
      <c r="BA8" s="159"/>
      <c r="BB8" s="159"/>
      <c r="BC8" s="159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  <c r="BP8" s="159"/>
      <c r="BQ8" s="160"/>
    </row>
    <row r="9" ht="19.5" customHeight="1" spans="1:69">
      <c r="A9" s="19"/>
      <c r="B9" s="548" t="s">
        <v>1506</v>
      </c>
      <c r="C9" s="155" t="s">
        <v>45</v>
      </c>
      <c r="D9" s="155"/>
      <c r="F9" s="186"/>
      <c r="G9" s="186" t="s">
        <v>44</v>
      </c>
      <c r="H9" s="186"/>
      <c r="I9" s="185" t="s">
        <v>463</v>
      </c>
      <c r="J9" s="185" t="s">
        <v>463</v>
      </c>
      <c r="K9" s="184" t="s">
        <v>463</v>
      </c>
      <c r="L9" s="15"/>
      <c r="M9" s="155" t="s">
        <v>313</v>
      </c>
      <c r="N9" s="155" t="s">
        <v>313</v>
      </c>
      <c r="O9" s="15" t="s">
        <v>530</v>
      </c>
      <c r="P9" s="2" t="s">
        <v>530</v>
      </c>
      <c r="Q9" s="155"/>
      <c r="S9" s="155"/>
      <c r="T9" s="155" t="s">
        <v>44</v>
      </c>
      <c r="V9" s="155"/>
      <c r="X9" s="155" t="s">
        <v>48</v>
      </c>
      <c r="Z9" s="155" t="s">
        <v>50</v>
      </c>
      <c r="AB9" s="155"/>
      <c r="AC9" s="155"/>
      <c r="AG9" s="155"/>
      <c r="AH9" s="155"/>
      <c r="AI9" s="157"/>
      <c r="AJ9" s="158"/>
      <c r="AK9" s="157"/>
      <c r="AL9" s="159"/>
      <c r="AM9" s="159"/>
      <c r="AN9" s="159"/>
      <c r="AO9" s="159"/>
      <c r="AP9" s="104"/>
      <c r="AQ9" s="159">
        <f>SUMPRODUCT(--WEEKDAY(C$3:AG$3,2)&lt;6,--((C9:AG9="DM"))+(C9:AG9="CS1")+((C9:AG9="CS2"))+(C9:AG9="SB1")+(C9:AG9="AE")+(C9:AG9="EM"))</f>
        <v>0</v>
      </c>
      <c r="AR9" s="104"/>
      <c r="AS9" s="104">
        <f>SUMPRODUCT(--WEEKDAY(C$3:AG$3,2)&gt;5,--((C9:AG9="DM"))+(C9:AG9="CS1")+((C9:AG9="CS2"))+(C9:AG9="SB1")+(C9:AG9="AE")+(C9:AG9="EM"))</f>
        <v>0</v>
      </c>
      <c r="AT9" s="104"/>
      <c r="AU9" s="104">
        <f>(AQ9-AR9)/2+(AS9-AT9)</f>
        <v>0</v>
      </c>
      <c r="AV9" s="104">
        <f>AI9+AJ9+AK9+AL9+AN9+AO9</f>
        <v>0</v>
      </c>
      <c r="AW9" s="104">
        <f>BG9+BH9+BJ9+BE9+BC9+BA9+BL9</f>
        <v>5</v>
      </c>
      <c r="AX9" s="104" t="e">
        <f>AU9+AY9</f>
        <v>#VALUE!</v>
      </c>
      <c r="AY9" s="159" t="e">
        <f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159">
        <f>COUNTIF(D9:Z9,"*BRT*")</f>
        <v>0</v>
      </c>
      <c r="BA9" s="159">
        <f>COUNTIF(A9:AI9,"*$BTP*")</f>
        <v>0</v>
      </c>
      <c r="BB9" s="159" t="e">
        <f>BA9*('Setting key Duty'!$I$13+'Setting key Duty'!$I$12+'Setting key Duty'!$I$11)</f>
        <v>#VALUE!</v>
      </c>
      <c r="BC9" s="159">
        <f>COUNTIF(A9:AI9,"*$L*")</f>
        <v>0</v>
      </c>
      <c r="BD9" s="159" t="e">
        <f>BC9*('Setting key Duty'!$I$13+'Setting key Duty'!$I$9)</f>
        <v>#VALUE!</v>
      </c>
      <c r="BE9" s="159">
        <f>COUNTIF(A9:AI9,"*$M*")</f>
        <v>0</v>
      </c>
      <c r="BF9" s="159">
        <f>BE9*('Setting key Duty'!$I$8+'Setting key Duty'!$I$9+'Setting key Duty'!$I$12)</f>
        <v>0</v>
      </c>
      <c r="BG9" s="159">
        <f>COUNTIF(AI9,"*$N*")</f>
        <v>0</v>
      </c>
      <c r="BH9" s="159">
        <f>COUNTIF(AI9,"*$PM*")</f>
        <v>0</v>
      </c>
      <c r="BI9" s="159">
        <f>BH9*('Setting key Duty'!$I$9)</f>
        <v>0</v>
      </c>
      <c r="BJ9" s="159">
        <f>COUNTIF(A9:AI9,"*$AM*")</f>
        <v>0</v>
      </c>
      <c r="BK9" s="159">
        <f>BJ9*('Setting key Duty'!$I$12+'Setting key Duty'!$I$8)</f>
        <v>0</v>
      </c>
      <c r="BL9" s="159">
        <f>COUNTIF(D9:AI9,"*$FC*")</f>
        <v>5</v>
      </c>
      <c r="BM9" s="159">
        <f>BL9*('Setting key Duty'!$J$11+'Setting key Duty'!$I$8)</f>
        <v>0.625</v>
      </c>
      <c r="BN9" s="159">
        <f>COUNTIF($D9:$Z9,BN$4)</f>
        <v>0</v>
      </c>
      <c r="BO9" s="159">
        <f>COUNTIF($D9:$Z9,BO$4)</f>
        <v>0</v>
      </c>
      <c r="BP9" s="159">
        <f>COUNTIF($D9:$Z9,BP$4)</f>
        <v>0</v>
      </c>
      <c r="BQ9" s="160"/>
    </row>
    <row r="10" ht="19.5" customHeight="1" spans="1:69">
      <c r="A10" s="19"/>
      <c r="B10" s="549" t="s">
        <v>1437</v>
      </c>
      <c r="C10" s="155" t="s">
        <v>1545</v>
      </c>
      <c r="D10" s="155" t="s">
        <v>1545</v>
      </c>
      <c r="F10" s="186" t="s">
        <v>45</v>
      </c>
      <c r="H10" s="154" t="s">
        <v>646</v>
      </c>
      <c r="I10" s="155" t="s">
        <v>1546</v>
      </c>
      <c r="J10" s="155" t="s">
        <v>45</v>
      </c>
      <c r="K10" s="210"/>
      <c r="L10" s="20"/>
      <c r="M10" s="20"/>
      <c r="N10" s="155" t="s">
        <v>45</v>
      </c>
      <c r="O10" s="20"/>
      <c r="P10" s="155" t="s">
        <v>557</v>
      </c>
      <c r="Q10" s="155"/>
      <c r="R10" s="166" t="s">
        <v>1530</v>
      </c>
      <c r="S10" s="155" t="s">
        <v>1049</v>
      </c>
      <c r="T10" s="155" t="s">
        <v>50</v>
      </c>
      <c r="V10" s="155"/>
      <c r="W10" s="155"/>
      <c r="X10" s="155"/>
      <c r="Y10" s="155"/>
      <c r="Z10" s="155"/>
      <c r="AA10" s="155" t="s">
        <v>44</v>
      </c>
      <c r="AC10" s="155" t="s">
        <v>1547</v>
      </c>
      <c r="AD10" s="155"/>
      <c r="AE10" s="155"/>
      <c r="AF10" s="20"/>
      <c r="AH10" s="155"/>
      <c r="AI10" s="157"/>
      <c r="AJ10" s="158"/>
      <c r="AK10" s="157"/>
      <c r="AL10" s="159"/>
      <c r="AM10" s="159"/>
      <c r="AN10" s="159"/>
      <c r="AO10" s="159"/>
      <c r="AP10" s="104"/>
      <c r="AQ10" s="159">
        <f>SUMPRODUCT(--WEEKDAY(C$3:AG$3,2)&lt;6,--((C10:AG10="DM"))+(C10:AG10="CS1")+((C10:AG10="CS2"))+(C10:AG10="SB1")+(C10:AG10="AE")+(C10:AG10="EM"))</f>
        <v>0</v>
      </c>
      <c r="AR10" s="104"/>
      <c r="AS10" s="104">
        <f>SUMPRODUCT(--WEEKDAY(C$3:AG$3,2)&gt;5,--((C10:AG10="DM"))+(C10:AG10="CS1")+((C10:AG10="CS2"))+(C10:AG10="SB1")+(C10:AG10="AE")+(C10:AG10="EM"))</f>
        <v>0</v>
      </c>
      <c r="AT10" s="104"/>
      <c r="AU10" s="104">
        <f>(AQ10-AR10)/2+(AS10-AT10)</f>
        <v>0</v>
      </c>
      <c r="AV10" s="104">
        <f>AI10+AJ10+AK10+AL10+AN10+AO10</f>
        <v>0</v>
      </c>
      <c r="AW10" s="104">
        <f>BG10+BH10+BJ10+BE10+BC10+BA10+BL10</f>
        <v>5</v>
      </c>
      <c r="AX10" s="104" t="e">
        <f>AU10+$AY$10</f>
        <v>#VALUE!</v>
      </c>
      <c r="AY10" s="159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159">
        <f>COUNTIF(C10:AC10,"*BRT*")</f>
        <v>0</v>
      </c>
      <c r="BA10" s="159">
        <f>COUNTIF(A10:AI10,"*$BTP*")</f>
        <v>1</v>
      </c>
      <c r="BB10" s="159" t="e">
        <f>BA10*('Setting key Duty'!$I$13+'Setting key Duty'!$I$12+'Setting key Duty'!$I$11)</f>
        <v>#VALUE!</v>
      </c>
      <c r="BC10" s="159">
        <f>COUNTIF(D10:AI10,"*$L*")</f>
        <v>0</v>
      </c>
      <c r="BD10" s="159" t="e">
        <f>BC10*('Setting key Duty'!$I$13+'Setting key Duty'!$I$9)</f>
        <v>#VALUE!</v>
      </c>
      <c r="BE10" s="159">
        <f>COUNTIF(D10:AI10,"*$M*")</f>
        <v>3</v>
      </c>
      <c r="BF10" s="159">
        <f>BE10*('Setting key Duty'!$I$8+'Setting key Duty'!$I$9+'Setting key Duty'!$I$12)</f>
        <v>1.6875</v>
      </c>
      <c r="BG10" s="159">
        <f>COUNTIF(D10:AI10,"*$N*")</f>
        <v>0</v>
      </c>
      <c r="BH10" s="159">
        <f>COUNTIF(D10:AI10,"*$PM*")</f>
        <v>0</v>
      </c>
      <c r="BI10" s="159">
        <f>BH10*('Setting key Duty'!$I$9)</f>
        <v>0</v>
      </c>
      <c r="BJ10" s="159">
        <f>COUNTIF(D10:AI10,"*$AM*")</f>
        <v>1</v>
      </c>
      <c r="BK10" s="159">
        <f>BJ10*('Setting key Duty'!$I$12+'Setting key Duty'!$I$8)</f>
        <v>0.4375</v>
      </c>
      <c r="BL10" s="159">
        <f>COUNTIF(C10:AI10,"*$FC*")</f>
        <v>0</v>
      </c>
      <c r="BM10" s="159">
        <f>BL10*('Setting key Duty'!$J$11+'Setting key Duty'!$I$8)</f>
        <v>0</v>
      </c>
      <c r="BN10" s="159">
        <f>COUNTIF($C10:$AG10,BN$4)</f>
        <v>0</v>
      </c>
      <c r="BO10" s="159">
        <f>COUNTIF($C10:$AG10,BO$4)</f>
        <v>0</v>
      </c>
      <c r="BP10" s="159">
        <f>COUNTIF($D10:$AE10,BP$4)</f>
        <v>0</v>
      </c>
      <c r="BQ10" s="160"/>
    </row>
    <row r="11" ht="19.5" customHeight="1" spans="1:69">
      <c r="A11" s="19"/>
      <c r="B11" s="277" t="s">
        <v>1431</v>
      </c>
      <c r="D11" s="155"/>
      <c r="E11" s="155"/>
      <c r="F11" s="155" t="s">
        <v>50</v>
      </c>
      <c r="G11" s="155"/>
      <c r="H11" s="155" t="s">
        <v>47</v>
      </c>
      <c r="I11" s="155" t="s">
        <v>47</v>
      </c>
      <c r="J11" s="155" t="s">
        <v>48</v>
      </c>
      <c r="K11" s="186"/>
      <c r="L11" s="171" t="s">
        <v>48</v>
      </c>
      <c r="M11" s="171"/>
      <c r="O11" s="171" t="s">
        <v>1482</v>
      </c>
      <c r="P11" s="171"/>
      <c r="Q11" s="171" t="s">
        <v>44</v>
      </c>
      <c r="R11" s="155"/>
      <c r="T11" s="155" t="s">
        <v>48</v>
      </c>
      <c r="U11" s="20"/>
      <c r="V11" s="155" t="s">
        <v>1454</v>
      </c>
      <c r="W11" s="155"/>
      <c r="X11" s="155"/>
      <c r="Y11" s="155" t="s">
        <v>44</v>
      </c>
      <c r="Z11" s="155"/>
      <c r="AA11" s="155" t="s">
        <v>50</v>
      </c>
      <c r="AC11" s="20"/>
      <c r="AD11" s="155"/>
      <c r="AE11" s="155"/>
      <c r="AG11" s="155"/>
      <c r="AH11" s="155"/>
      <c r="AI11" s="157"/>
      <c r="AJ11" s="158"/>
      <c r="AK11" s="157"/>
      <c r="AL11" s="159"/>
      <c r="AM11" s="159"/>
      <c r="AN11" s="159"/>
      <c r="AO11" s="159"/>
      <c r="AP11" s="104"/>
      <c r="AQ11" s="159">
        <f>SUMPRODUCT(--WEEKDAY(C$3:AG$3,2)&lt;6,--((C11:AG11="DM"))+(C11:AG11="CS1")+((C11:AG11="CS2"))+(C11:AG11="SB1")+(C11:AG11="AE")+(C11:AG11="EM"))</f>
        <v>0</v>
      </c>
      <c r="AR11" s="104"/>
      <c r="AS11" s="104">
        <f>SUMPRODUCT(--WEEKDAY(C$3:AG$3,2)&gt;5,--((C11:AG11="DM"))+(C11:AG11="CS1")+((C11:AG11="CS2"))+(C11:AG11="SB1")+(C11:AG11="AE")+(C11:AG11="EM"))</f>
        <v>0</v>
      </c>
      <c r="AT11" s="104"/>
      <c r="AU11" s="104">
        <f>(AQ11-AR11)/2+(AS11-AT11)</f>
        <v>0</v>
      </c>
      <c r="AV11" s="104">
        <f>AI11+AJ11+AK11+AL11+AN11+AO11</f>
        <v>0</v>
      </c>
      <c r="AW11" s="104">
        <f>BG11+BH11+BJ11+BE11+BC11+BA11+BL11</f>
        <v>2</v>
      </c>
      <c r="AX11" s="104" t="e">
        <f>AU11+AY11</f>
        <v>#VALUE!</v>
      </c>
      <c r="AY11" s="159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159">
        <f>COUNTIF(D11:AC11,"*BRT*")</f>
        <v>0</v>
      </c>
      <c r="BA11" s="159">
        <f>COUNTIF(A11:AI11,"*$BTP*")</f>
        <v>0</v>
      </c>
      <c r="BB11" s="159" t="e">
        <f>BA11*('Setting key Duty'!$I$13+'Setting key Duty'!$I$12+'Setting key Duty'!$I$11)</f>
        <v>#VALUE!</v>
      </c>
      <c r="BC11" s="159">
        <f>COUNTIF(A11:AI11,"*$L*")</f>
        <v>0</v>
      </c>
      <c r="BD11" s="159" t="e">
        <f>BC11*('Setting key Duty'!$I$13+'Setting key Duty'!$I$9)</f>
        <v>#VALUE!</v>
      </c>
      <c r="BE11" s="159">
        <f>COUNTIF(A11:AI11,"*$M*")</f>
        <v>0</v>
      </c>
      <c r="BF11" s="159">
        <f>BE11*('Setting key Duty'!$I$8+'Setting key Duty'!$I$9+'Setting key Duty'!$I$12)</f>
        <v>0</v>
      </c>
      <c r="BG11" s="159">
        <f>COUNTIF(AF11:AI11,"*$N*")</f>
        <v>0</v>
      </c>
      <c r="BH11" s="159">
        <f>COUNTIF(AF11:AI11,"*$PM*")</f>
        <v>0</v>
      </c>
      <c r="BI11" s="159">
        <f>BH11*('Setting key Duty'!$I$9)</f>
        <v>0</v>
      </c>
      <c r="BJ11" s="159">
        <f>COUNTIF(A11:AI11,"*$AM*")</f>
        <v>2</v>
      </c>
      <c r="BK11" s="159">
        <f>BJ11*('Setting key Duty'!$I$12+'Setting key Duty'!$I$8)</f>
        <v>0.875</v>
      </c>
      <c r="BL11" s="159">
        <f>COUNTIF(D11:AI11,"*$FC*")</f>
        <v>0</v>
      </c>
      <c r="BM11" s="159">
        <f>BL11*('Setting key Duty'!$J$11+'Setting key Duty'!$I$8)</f>
        <v>0</v>
      </c>
      <c r="BN11" s="159">
        <f>COUNTIF($D11:$AE11,BN$4)</f>
        <v>0</v>
      </c>
      <c r="BO11" s="159">
        <f>COUNTIF($D11:$AE11,BO$4)</f>
        <v>0</v>
      </c>
      <c r="BP11" s="159">
        <f>COUNTIF($D11:$AE11,BP$4)</f>
        <v>2</v>
      </c>
      <c r="BQ11" s="160"/>
    </row>
    <row r="12" ht="19.5" customHeight="1" spans="1:69">
      <c r="A12" s="19"/>
      <c r="B12" s="550" t="s">
        <v>1373</v>
      </c>
      <c r="C12" s="155"/>
      <c r="D12" s="155"/>
      <c r="E12" s="155"/>
      <c r="F12" s="155"/>
      <c r="G12" s="155"/>
      <c r="H12" s="155"/>
      <c r="I12" s="155"/>
      <c r="J12" s="155"/>
      <c r="K12" s="155"/>
      <c r="L12" s="155"/>
      <c r="M12" s="155"/>
      <c r="N12" s="155" t="s">
        <v>57</v>
      </c>
      <c r="O12" s="155" t="s">
        <v>1439</v>
      </c>
      <c r="R12" s="155" t="s">
        <v>45</v>
      </c>
      <c r="S12" s="155"/>
      <c r="T12" s="155" t="s">
        <v>586</v>
      </c>
      <c r="U12" s="155" t="s">
        <v>1548</v>
      </c>
      <c r="V12" s="155" t="s">
        <v>1549</v>
      </c>
      <c r="W12" s="155"/>
      <c r="X12" s="155"/>
      <c r="Y12" s="155" t="s">
        <v>45</v>
      </c>
      <c r="Z12" s="155"/>
      <c r="AB12" s="154" t="s">
        <v>1001</v>
      </c>
      <c r="AC12" s="155" t="s">
        <v>45</v>
      </c>
      <c r="AD12" s="155"/>
      <c r="AF12" s="155" t="s">
        <v>45</v>
      </c>
      <c r="AG12" s="155"/>
      <c r="AH12" s="155"/>
      <c r="AI12" s="157"/>
      <c r="AJ12" s="158"/>
      <c r="AK12" s="157"/>
      <c r="AL12" s="159"/>
      <c r="AM12" s="159"/>
      <c r="AN12" s="159"/>
      <c r="AO12" s="159"/>
      <c r="AP12" s="104"/>
      <c r="AQ12" s="159">
        <f>SUMPRODUCT(--WEEKDAY(C$3:AG$3,2)&lt;6,--((C12:AG12="DM"))+(C12:AG12="CS1")+((C12:AG12="CS2"))+(C12:AG12="SB1")+(C12:AG12="AE")+(C12:AG12="EM"))</f>
        <v>0</v>
      </c>
      <c r="AR12" s="104"/>
      <c r="AS12" s="104">
        <f>SUMPRODUCT(--WEEKDAY(C$3:AG$3,2)&gt;5,--((C12:AG12="DM"))+(C12:AG12="CS1")+((C12:AG12="CS2"))+(C12:AG12="SB1")+(C12:AG12="AE")+(C12:AG12="EM"))</f>
        <v>0</v>
      </c>
      <c r="AT12" s="104"/>
      <c r="AU12" s="104">
        <f>(AQ12-AR12)/2+(AS12-AT12)</f>
        <v>0</v>
      </c>
      <c r="AV12" s="104">
        <f>AI12+AJ12+AK12+AL12+AN12+AO12</f>
        <v>0</v>
      </c>
      <c r="AW12" s="104">
        <f>BG12+BH12+BJ12+BE12+BC12+BA12+BL12</f>
        <v>5</v>
      </c>
      <c r="AX12" s="104" t="e">
        <f>AU12+AY12</f>
        <v>#VALUE!</v>
      </c>
      <c r="AY12" s="159" t="e">
        <f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159">
        <f>COUNTIF(D12:Y12,"*BRT*")</f>
        <v>0</v>
      </c>
      <c r="BA12" s="159">
        <f>COUNTIF(A12:AI12,"*$BTP*")</f>
        <v>0</v>
      </c>
      <c r="BB12" s="159" t="e">
        <f>BA12*('Setting key Duty'!$I$13+'Setting key Duty'!$I$12+'Setting key Duty'!$I$11)</f>
        <v>#VALUE!</v>
      </c>
      <c r="BC12" s="159">
        <f>COUNTIF(A12:AI12,"*$L*")</f>
        <v>0</v>
      </c>
      <c r="BD12" s="159" t="e">
        <f>BC12*('Setting key Duty'!$I$13+'Setting key Duty'!$I$9)</f>
        <v>#VALUE!</v>
      </c>
      <c r="BE12" s="159">
        <f>COUNTIF(A12:AI12,"*$M*")</f>
        <v>2</v>
      </c>
      <c r="BF12" s="159">
        <f>BE12*('Setting key Duty'!$I$8+'Setting key Duty'!$I$9+'Setting key Duty'!$I$12)</f>
        <v>1.125</v>
      </c>
      <c r="BG12" s="159">
        <f>COUNTIF(AI12,"*$N*")</f>
        <v>0</v>
      </c>
      <c r="BH12" s="159">
        <f>COUNTIF(AI12,"*$PM*")</f>
        <v>0</v>
      </c>
      <c r="BI12" s="159">
        <f>BH12*('Setting key Duty'!$I$9)</f>
        <v>0</v>
      </c>
      <c r="BJ12" s="159">
        <f>COUNTIF(A12:AI12,"*$AM*")</f>
        <v>3</v>
      </c>
      <c r="BK12" s="159">
        <f>BJ12*('Setting key Duty'!$I$12+'Setting key Duty'!$I$8)</f>
        <v>1.3125</v>
      </c>
      <c r="BL12" s="159">
        <f>COUNTIF(D12:AI12,"*$FC*")</f>
        <v>0</v>
      </c>
      <c r="BM12" s="159">
        <f>BL12*('Setting key Duty'!$J$11+'Setting key Duty'!$I$8)</f>
        <v>0</v>
      </c>
      <c r="BN12" s="159">
        <f>COUNTIF($D12:$Y12,BN$4)</f>
        <v>0</v>
      </c>
      <c r="BO12" s="159">
        <f>COUNTIF($D12:$Y12,BO$4)</f>
        <v>0</v>
      </c>
      <c r="BP12" s="159">
        <f>COUNTIF($D12:$Y12,BP$4)</f>
        <v>0</v>
      </c>
      <c r="BQ12" s="160"/>
    </row>
    <row r="13" ht="24" customHeight="1" spans="1:69">
      <c r="A13" s="19"/>
      <c r="B13" s="217" t="s">
        <v>1106</v>
      </c>
      <c r="C13" s="155"/>
      <c r="E13" s="186" t="s">
        <v>45</v>
      </c>
      <c r="H13" s="155" t="s">
        <v>48</v>
      </c>
      <c r="J13" s="186"/>
      <c r="L13" s="186" t="s">
        <v>44</v>
      </c>
      <c r="M13" s="155"/>
      <c r="N13" s="155" t="s">
        <v>44</v>
      </c>
      <c r="O13" s="155"/>
      <c r="P13" s="155"/>
      <c r="Q13" s="155"/>
      <c r="R13" s="155" t="s">
        <v>48</v>
      </c>
      <c r="S13" s="155"/>
      <c r="T13" s="155"/>
      <c r="U13" s="155"/>
      <c r="V13" s="155" t="s">
        <v>48</v>
      </c>
      <c r="Y13" s="155" t="s">
        <v>48</v>
      </c>
      <c r="Z13" s="172"/>
      <c r="AA13" s="20"/>
      <c r="AB13" s="155" t="s">
        <v>45</v>
      </c>
      <c r="AC13" s="155"/>
      <c r="AD13" s="155"/>
      <c r="AE13" s="155"/>
      <c r="AF13" s="20"/>
      <c r="AG13" s="155"/>
      <c r="AH13" s="155"/>
      <c r="AI13" s="157">
        <f>COUNTIF($C13:$AB13,AI$4)</f>
        <v>4</v>
      </c>
      <c r="AJ13" s="158">
        <f>COUNTIF($C13:$AB13,AJ$4)</f>
        <v>2</v>
      </c>
      <c r="AK13" s="157">
        <f>COUNTIF($C13:$AB13,AK$4)</f>
        <v>2</v>
      </c>
      <c r="AL13" s="159">
        <f>COUNTIF($C13:$AB13,AL$4)</f>
        <v>0</v>
      </c>
      <c r="AM13" s="159">
        <f>COUNTIF($C13:$AB13,AM$4)</f>
        <v>0</v>
      </c>
      <c r="AN13" s="159">
        <f>COUNTIF($C13:$AB13,AN$4)</f>
        <v>0</v>
      </c>
      <c r="AO13" s="159">
        <f>COUNTIF($C13:$AB13,AO$4)</f>
        <v>0</v>
      </c>
      <c r="AP13" s="104"/>
      <c r="AQ13" s="159">
        <f>SUMPRODUCT(--WEEKDAY(C$3:AG$3,2)&lt;6,--((C13:AG13="DM"))+(C13:AG13="CS1")+((C13:AG13="CS2"))+(C13:AG13="SB1")+(C13:AG13="AE")+(C13:AG13="EM"))</f>
        <v>0</v>
      </c>
      <c r="AR13" s="104"/>
      <c r="AS13" s="104">
        <f>SUMPRODUCT(--WEEKDAY(C$3:AG$3,2)&gt;5,--((C13:AG13="DM"))+(C13:AG13="CS1")+((C13:AG13="CS2"))+(C13:AG13="SB1")+(C13:AG13="AE")+(C13:AG13="EM"))</f>
        <v>0</v>
      </c>
      <c r="AT13" s="104"/>
      <c r="AU13" s="104">
        <f>(AQ13-AR13)/2+(AS13-AT13)</f>
        <v>0</v>
      </c>
      <c r="AV13" s="104">
        <f>AI13+AJ13+AK13+AL13+AN13+AO13</f>
        <v>8</v>
      </c>
      <c r="AW13" s="104">
        <f>BG13+BH13+BJ13+BE13+BC13+BA13+BL13</f>
        <v>0</v>
      </c>
      <c r="AX13" s="104" t="e">
        <f>AU13+AY13</f>
        <v>#VALUE!</v>
      </c>
      <c r="AY13" s="159" t="e">
        <f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159">
        <f>COUNTIF(C13:AB13,"*BRT*")</f>
        <v>0</v>
      </c>
      <c r="BA13" s="159">
        <f>COUNTIF(A13:AI13,"*$BTP*")</f>
        <v>0</v>
      </c>
      <c r="BB13" s="159" t="e">
        <f>BA13*('Setting key Duty'!$I$13+'Setting key Duty'!$I$12+'Setting key Duty'!$I$11)</f>
        <v>#VALUE!</v>
      </c>
      <c r="BC13" s="159">
        <f>COUNTIF(A13:AI13,"*$L*")</f>
        <v>0</v>
      </c>
      <c r="BD13" s="159" t="e">
        <f>BC13*('Setting key Duty'!$I$13+'Setting key Duty'!$I$9)</f>
        <v>#VALUE!</v>
      </c>
      <c r="BE13" s="159">
        <f>COUNTIF(A13:AI13,"*$M*")</f>
        <v>0</v>
      </c>
      <c r="BF13" s="159">
        <f>BE13*('Setting key Duty'!$I$8+'Setting key Duty'!$I$9+'Setting key Duty'!$I$12)</f>
        <v>0</v>
      </c>
      <c r="BG13" s="159">
        <f>COUNTIF(A13:AI13,"*$N*")</f>
        <v>0</v>
      </c>
      <c r="BH13" s="159">
        <f>COUNTIF(AI13,"*$PM*")</f>
        <v>0</v>
      </c>
      <c r="BI13" s="159">
        <f>BH13*('Setting key Duty'!$I$9)</f>
        <v>0</v>
      </c>
      <c r="BJ13" s="159">
        <f>COUNTIF(A13:AI13,"*$AM*")</f>
        <v>0</v>
      </c>
      <c r="BK13" s="159">
        <f>BJ13*('Setting key Duty'!$I$12+'Setting key Duty'!$I$8)</f>
        <v>0</v>
      </c>
      <c r="BL13" s="159">
        <f>COUNTIF(C13:AI13,"*$FC*")</f>
        <v>0</v>
      </c>
      <c r="BM13" s="159">
        <f>BL13*('Setting key Duty'!$J$11+'Setting key Duty'!$I$8)</f>
        <v>0</v>
      </c>
      <c r="BN13" s="159">
        <f>COUNTIF($C13:$AB13,BN$4)</f>
        <v>0</v>
      </c>
      <c r="BO13" s="159">
        <f>COUNTIF($C13:$AB13,BO$4)</f>
        <v>0</v>
      </c>
      <c r="BP13" s="159">
        <f>COUNTIF($C13:$AB13,BP$4)</f>
        <v>0</v>
      </c>
      <c r="BQ13" s="160"/>
    </row>
    <row r="14" ht="37.5" customHeight="1" spans="1:69">
      <c r="A14" s="19"/>
      <c r="B14" s="550" t="s">
        <v>1512</v>
      </c>
      <c r="C14" s="155"/>
      <c r="D14" s="155" t="s">
        <v>45</v>
      </c>
      <c r="E14" s="155"/>
      <c r="G14" s="185" t="s">
        <v>463</v>
      </c>
      <c r="H14" s="185" t="s">
        <v>463</v>
      </c>
      <c r="I14" s="185" t="s">
        <v>463</v>
      </c>
      <c r="J14" s="155"/>
      <c r="K14" s="155"/>
      <c r="L14" s="15" t="s">
        <v>1525</v>
      </c>
      <c r="N14" s="155" t="s">
        <v>313</v>
      </c>
      <c r="O14" s="155" t="s">
        <v>313</v>
      </c>
      <c r="P14" s="155" t="s">
        <v>313</v>
      </c>
      <c r="Q14" s="155"/>
      <c r="S14" s="155"/>
      <c r="U14" s="155"/>
      <c r="V14" s="155"/>
      <c r="W14" s="155"/>
      <c r="X14" s="155"/>
      <c r="Z14" s="155" t="s">
        <v>48</v>
      </c>
      <c r="AA14" s="155"/>
      <c r="AD14" s="155" t="s">
        <v>48</v>
      </c>
      <c r="AF14" s="155"/>
      <c r="AG14" s="155"/>
      <c r="AH14" s="155"/>
      <c r="AI14" s="157">
        <f>COUNTIF($D14:$AC14,AI$4)</f>
        <v>1</v>
      </c>
      <c r="AJ14" s="158">
        <f>COUNTIF($D14:$AC14,AJ$4)</f>
        <v>0</v>
      </c>
      <c r="AK14" s="157">
        <f>COUNTIF($D14:$AC14,AK$4)</f>
        <v>1</v>
      </c>
      <c r="AL14" s="159">
        <f>COUNTIF($D14:$AC14,AL$4)</f>
        <v>0</v>
      </c>
      <c r="AM14" s="159">
        <f>COUNTIF($D14:$AC14,AM$4)</f>
        <v>0</v>
      </c>
      <c r="AN14" s="159">
        <f>COUNTIF($D14:$AC14,AN$4)</f>
        <v>0</v>
      </c>
      <c r="AO14" s="159">
        <f>COUNTIF($D14:$AC14,AO$4)</f>
        <v>0</v>
      </c>
      <c r="AP14" s="104"/>
      <c r="AQ14" s="159">
        <f>SUMPRODUCT(--WEEKDAY(C$3:AG$3,2)&lt;6,--((C14:AG14="DM"))+(C14:AG14="CS1")+((C14:AG14="CS2"))+(C14:AG14="SB1")+(C14:AG14="AE")+(C14:AG14="EM"))</f>
        <v>0</v>
      </c>
      <c r="AR14" s="104"/>
      <c r="AS14" s="104">
        <f>SUMPRODUCT(--WEEKDAY(C$3:AG$3,2)&gt;5,--((C14:AG14="DM"))+(C14:AG14="CS1")+((C14:AG14="CS2"))+(C14:AG14="SB1")+(C14:AG14="AE")+(C14:AG14="EM"))</f>
        <v>0</v>
      </c>
      <c r="AT14" s="104"/>
      <c r="AU14" s="104">
        <f>(AQ14-AR14)/2+(AS14-AT14)</f>
        <v>0</v>
      </c>
      <c r="AV14" s="104">
        <f>AI14+AJ14+AK14+AL14+AN14+AO14</f>
        <v>2</v>
      </c>
      <c r="AW14" s="104">
        <f>BG14+BH14+BJ14+BE14+BC14+BA14+BL14</f>
        <v>6</v>
      </c>
      <c r="AX14" s="104" t="e">
        <f>AU14+AY14</f>
        <v>#VALUE!</v>
      </c>
      <c r="AY14" s="159" t="e">
        <f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159">
        <f>COUNTIF(C14:AC14,"*BRT*")</f>
        <v>0</v>
      </c>
      <c r="BA14" s="159">
        <f>COUNTIF(A14:AI14,"*$BTP*")</f>
        <v>0</v>
      </c>
      <c r="BB14" s="159" t="e">
        <f>BA14*('Setting key Duty'!$I$13+'Setting key Duty'!$I$12+'Setting key Duty'!$I$11)</f>
        <v>#VALUE!</v>
      </c>
      <c r="BC14" s="159">
        <f>COUNTIF(A14:AI14,"*$L*")</f>
        <v>0</v>
      </c>
      <c r="BD14" s="159" t="e">
        <f>BC14*('Setting key Duty'!$I$13+'Setting key Duty'!$I$9)</f>
        <v>#VALUE!</v>
      </c>
      <c r="BE14" s="159">
        <f>COUNTIF(A14:AI14,"*$M*")</f>
        <v>0</v>
      </c>
      <c r="BF14" s="159">
        <f>BE14*('Setting key Duty'!$I$8+'Setting key Duty'!$I$9+'Setting key Duty'!$I$12)</f>
        <v>0</v>
      </c>
      <c r="BG14" s="159">
        <f>COUNTIF(AI14,"*$N*")</f>
        <v>0</v>
      </c>
      <c r="BH14" s="159">
        <f>COUNTIF(AI14,"*$PM*")</f>
        <v>0</v>
      </c>
      <c r="BI14" s="159">
        <f>BH14*('Setting key Duty'!$I$9)</f>
        <v>0</v>
      </c>
      <c r="BJ14" s="159">
        <f>COUNTIF(A14:AI14,"*$AM*")</f>
        <v>0</v>
      </c>
      <c r="BK14" s="159">
        <f>BJ14*('Setting key Duty'!$I$12+'Setting key Duty'!$I$8)</f>
        <v>0</v>
      </c>
      <c r="BL14" s="159">
        <f>COUNTIF(C14:AI14,"*$FC*")</f>
        <v>6</v>
      </c>
      <c r="BM14" s="159">
        <f>BL14*('Setting key Duty'!$J$11+'Setting key Duty'!$I$8)</f>
        <v>0.75</v>
      </c>
      <c r="BN14" s="159">
        <f>COUNTIF($C14:$AC14,BN$4)</f>
        <v>0</v>
      </c>
      <c r="BO14" s="159">
        <f>COUNTIF($C14:$AC14,BO$4)</f>
        <v>0</v>
      </c>
      <c r="BP14" s="159">
        <f>COUNTIF($C14:$AC14,BP$4)</f>
        <v>0</v>
      </c>
      <c r="BQ14" s="160"/>
    </row>
    <row r="15" ht="19.5" customHeight="1" spans="1:69">
      <c r="A15" s="19"/>
      <c r="B15" s="277" t="s">
        <v>1514</v>
      </c>
      <c r="D15" s="154" t="s">
        <v>48</v>
      </c>
      <c r="E15" s="155"/>
      <c r="F15" s="155" t="s">
        <v>48</v>
      </c>
      <c r="G15" s="155"/>
      <c r="H15" s="155" t="s">
        <v>973</v>
      </c>
      <c r="I15" s="155" t="s">
        <v>47</v>
      </c>
      <c r="J15" s="155" t="s">
        <v>1545</v>
      </c>
      <c r="K15" s="155" t="s">
        <v>1545</v>
      </c>
      <c r="L15" s="155" t="s">
        <v>47</v>
      </c>
      <c r="M15" s="155" t="s">
        <v>48</v>
      </c>
      <c r="N15" s="155" t="s">
        <v>910</v>
      </c>
      <c r="O15" s="186"/>
      <c r="Q15" s="155"/>
      <c r="R15" s="155" t="s">
        <v>50</v>
      </c>
      <c r="S15" s="155"/>
      <c r="T15" s="155"/>
      <c r="U15" s="20"/>
      <c r="V15" s="155"/>
      <c r="W15" s="155" t="s">
        <v>45</v>
      </c>
      <c r="X15" s="155"/>
      <c r="Y15" s="155"/>
      <c r="Z15" s="154" t="s">
        <v>44</v>
      </c>
      <c r="AA15" s="155" t="s">
        <v>1085</v>
      </c>
      <c r="AC15" s="155"/>
      <c r="AD15" s="155"/>
      <c r="AE15" s="155"/>
      <c r="AF15" s="169"/>
      <c r="AG15" s="155"/>
      <c r="AH15" s="155"/>
      <c r="AI15" s="157">
        <f>COUNTIF($D15:$AA15,AI$4)</f>
        <v>3</v>
      </c>
      <c r="AJ15" s="158">
        <f>COUNTIF($D15:$AA15,AJ$4)</f>
        <v>1</v>
      </c>
      <c r="AK15" s="157">
        <f>COUNTIF($D15:$AA15,AK$4)</f>
        <v>1</v>
      </c>
      <c r="AL15" s="159">
        <f>COUNTIF($D15:$AA15,AL$4)</f>
        <v>1</v>
      </c>
      <c r="AM15" s="159">
        <f>COUNTIF($D15:$AA15,AM$4)</f>
        <v>0</v>
      </c>
      <c r="AN15" s="159">
        <f>COUNTIF($D15:$AA15,AN$4)</f>
        <v>0</v>
      </c>
      <c r="AO15" s="159">
        <f>COUNTIF($D15:$AA15,AO$4)</f>
        <v>0</v>
      </c>
      <c r="AP15" s="104"/>
      <c r="AQ15" s="159">
        <f>SUMPRODUCT(--WEEKDAY(C$3:AG$3,2)&lt;6,--((C15:AG15="DM"))+(C15:AG15="CS1")+((C15:AG15="CS2"))+(C15:AG15="SB1")+(C15:AG15="AE")+(C15:AG15="EM"))</f>
        <v>0</v>
      </c>
      <c r="AR15" s="104"/>
      <c r="AS15" s="104">
        <f>SUMPRODUCT(--WEEKDAY(C$3:AG$3,2)&gt;5,--((C15:AG15="DM"))+(C15:AG15="CS1")+((C15:AG15="CS2"))+(C15:AG15="SB1")+(C15:AG15="AE")+(C15:AG15="EM"))</f>
        <v>0</v>
      </c>
      <c r="AT15" s="104"/>
      <c r="AU15" s="104">
        <f>(AQ15-AR15)/2+(AS15-AT15)</f>
        <v>0</v>
      </c>
      <c r="AV15" s="104">
        <f>AI15+AJ15+AK15+AL15+AN15+AO15</f>
        <v>6</v>
      </c>
      <c r="AW15" s="104">
        <f>BG15+BH15+BJ15+BE15+BC15+BA15+BL15</f>
        <v>0</v>
      </c>
      <c r="AX15" s="104" t="e">
        <f>AU15+AY15</f>
        <v>#VALUE!</v>
      </c>
      <c r="AY15" s="159" t="e">
        <f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159">
        <f>COUNTIF(D15:AA15,"*BRT*")</f>
        <v>0</v>
      </c>
      <c r="BA15" s="159">
        <f>COUNTIF(A15:AI15,"*$BTP*")</f>
        <v>0</v>
      </c>
      <c r="BB15" s="159" t="e">
        <f>BA15*('Setting key Duty'!$I$13+'Setting key Duty'!$I$12+'Setting key Duty'!$I$11)</f>
        <v>#VALUE!</v>
      </c>
      <c r="BC15" s="159">
        <f>COUNTIF(A15:AI15,"*$L*")</f>
        <v>0</v>
      </c>
      <c r="BD15" s="159" t="e">
        <f>BC15*('Setting key Duty'!$I$13+'Setting key Duty'!$I$9)</f>
        <v>#VALUE!</v>
      </c>
      <c r="BE15" s="159">
        <f>COUNTIF(A15:AI15,"*$M*")</f>
        <v>0</v>
      </c>
      <c r="BF15" s="159">
        <f>BE15*('Setting key Duty'!$I$8+'Setting key Duty'!$I$9+'Setting key Duty'!$I$12)</f>
        <v>0</v>
      </c>
      <c r="BG15" s="159">
        <f>COUNTIF(A15:AI15,"*$N*")</f>
        <v>0</v>
      </c>
      <c r="BH15" s="159">
        <f>COUNTIF(AI15,"*$PM*")</f>
        <v>0</v>
      </c>
      <c r="BI15" s="159">
        <f>BH15*('Setting key Duty'!$I$9)</f>
        <v>0</v>
      </c>
      <c r="BJ15" s="159">
        <f>COUNTIF(A15:AI15,"*$AM*")</f>
        <v>0</v>
      </c>
      <c r="BK15" s="159">
        <f>BJ15*('Setting key Duty'!$I$12+'Setting key Duty'!$I$8)</f>
        <v>0</v>
      </c>
      <c r="BL15" s="159">
        <f>COUNTIF(D15:AI15,"*$FC*")</f>
        <v>0</v>
      </c>
      <c r="BM15" s="159">
        <f>BL15*('Setting key Duty'!$J$11+'Setting key Duty'!$I$8)</f>
        <v>0</v>
      </c>
      <c r="BN15" s="159">
        <f>COUNTIF($D15:$AA15,BN$4)</f>
        <v>0</v>
      </c>
      <c r="BO15" s="159">
        <f>COUNTIF($D15:$AA15,BO$4)</f>
        <v>0</v>
      </c>
      <c r="BP15" s="159">
        <f>COUNTIF($D15:$AA15,BP$4)</f>
        <v>2</v>
      </c>
      <c r="BQ15" s="160"/>
    </row>
    <row r="16" ht="19.5" customHeight="1" spans="1:69">
      <c r="A16" s="19"/>
      <c r="B16" s="236" t="s">
        <v>1550</v>
      </c>
      <c r="C16" s="155" t="s">
        <v>44</v>
      </c>
      <c r="D16" s="155"/>
      <c r="E16" s="155"/>
      <c r="F16" s="185"/>
      <c r="G16" s="155" t="s">
        <v>48</v>
      </c>
      <c r="I16" s="155" t="s">
        <v>50</v>
      </c>
      <c r="K16" s="155" t="s">
        <v>45</v>
      </c>
      <c r="L16" s="186"/>
      <c r="M16" s="155"/>
      <c r="N16" s="155"/>
      <c r="P16" s="155" t="s">
        <v>44</v>
      </c>
      <c r="Q16" s="155"/>
      <c r="R16" s="155"/>
      <c r="S16" s="155"/>
      <c r="T16" s="155"/>
      <c r="U16" s="155" t="s">
        <v>1551</v>
      </c>
      <c r="V16" s="155"/>
      <c r="W16" s="155"/>
      <c r="X16" s="155"/>
      <c r="Y16" s="155"/>
      <c r="Z16" s="155"/>
      <c r="AA16" s="155" t="s">
        <v>1552</v>
      </c>
      <c r="AB16" s="20"/>
      <c r="AC16" s="155"/>
      <c r="AD16" s="155" t="s">
        <v>45</v>
      </c>
      <c r="AF16" s="155"/>
      <c r="AG16" s="155"/>
      <c r="AH16" s="155"/>
      <c r="AI16" s="157">
        <f>COUNTIF($C16:$AF16,AI$4)</f>
        <v>1</v>
      </c>
      <c r="AJ16" s="158">
        <f>COUNTIF($C16:$AF16,AJ$4)</f>
        <v>2</v>
      </c>
      <c r="AK16" s="157">
        <f>COUNTIF($C16:$AF16,AK$4)</f>
        <v>2</v>
      </c>
      <c r="AL16" s="159">
        <f>COUNTIF($C16:$AF16,AL$4)</f>
        <v>1</v>
      </c>
      <c r="AM16" s="159">
        <f>COUNTIF($C16:$AF16,AM$4)</f>
        <v>0</v>
      </c>
      <c r="AN16" s="159">
        <f>COUNTIF($C16:$AF16,AN$4)</f>
        <v>0</v>
      </c>
      <c r="AO16" s="159">
        <f>COUNTIF($C16:$AF16,AO$4)</f>
        <v>0</v>
      </c>
      <c r="AP16" s="104"/>
      <c r="AQ16" s="159">
        <f>SUMPRODUCT(--WEEKDAY(C$3:AG$3,2)&lt;6,--((C16:AG16="DM"))+(C16:AG16="CS1")+((C16:AG16="CS2"))+(C16:AG16="SB1")+(C16:AG16="AE")+(C16:AG16="EM"))</f>
        <v>0</v>
      </c>
      <c r="AR16" s="104"/>
      <c r="AS16" s="104">
        <f>SUMPRODUCT(--WEEKDAY(C$3:AG$3,2)&gt;5,--((C16:AG16="DM"))+(C16:AG16="CS1")+((C16:AG16="CS2"))+(C16:AG16="SB1")+(C16:AG16="AE")+(C16:AG16="EM"))</f>
        <v>0</v>
      </c>
      <c r="AT16" s="104"/>
      <c r="AU16" s="104">
        <f>(AQ16-AR16)/2+(AS16-AT16)</f>
        <v>0</v>
      </c>
      <c r="AV16" s="104">
        <f>AI16+AJ16+AK16+AL16+AN16+AO16</f>
        <v>6</v>
      </c>
      <c r="AW16" s="104">
        <f>BG16+BH16+BJ16+BE16+BC16+BA16+BL16</f>
        <v>2</v>
      </c>
      <c r="AX16" s="104" t="e">
        <f>AU16+AY16</f>
        <v>#VALUE!</v>
      </c>
      <c r="AY16" s="159" t="e">
        <f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159">
        <f>COUNTIF(C16:AC16,"*BRT*")</f>
        <v>0</v>
      </c>
      <c r="BA16" s="159">
        <f>COUNTIF(A16:AI16,"*$BTP*")</f>
        <v>0</v>
      </c>
      <c r="BB16" s="159" t="e">
        <f>BA16*('Setting key Duty'!$I$13+'Setting key Duty'!$I$12+'Setting key Duty'!$I$11)</f>
        <v>#VALUE!</v>
      </c>
      <c r="BC16" s="159">
        <f>COUNTIF(I16:AI16,"*$L*")</f>
        <v>0</v>
      </c>
      <c r="BD16" s="159" t="e">
        <f>BC16*('Setting key Duty'!$I$13+'Setting key Duty'!$I$9)</f>
        <v>#VALUE!</v>
      </c>
      <c r="BE16" s="159">
        <f>COUNTIF(I16:AI16,"*$M*")</f>
        <v>1</v>
      </c>
      <c r="BF16" s="159">
        <f>BE16*('Setting key Duty'!$I$8+'Setting key Duty'!$I$9+'Setting key Duty'!$I$12)</f>
        <v>0.5625</v>
      </c>
      <c r="BG16" s="159">
        <f>COUNTIF(I16:AI16,"*$N*")</f>
        <v>0</v>
      </c>
      <c r="BH16" s="159">
        <f>COUNTIF(I16:AI16,"*$PM*")</f>
        <v>0</v>
      </c>
      <c r="BI16" s="159">
        <f>BH16*('Setting key Duty'!$I$9)</f>
        <v>0</v>
      </c>
      <c r="BJ16" s="159">
        <f>COUNTIF(I16:AI16,"*$AM*")</f>
        <v>1</v>
      </c>
      <c r="BK16" s="159">
        <f>BJ16*('Setting key Duty'!$I$12+'Setting key Duty'!$I$8)</f>
        <v>0.4375</v>
      </c>
      <c r="BL16" s="159">
        <f>COUNTIF(C16:AI16,"*$FC*")</f>
        <v>0</v>
      </c>
      <c r="BM16" s="159">
        <f>BL16*('Setting key Duty'!$J$11+'Setting key Duty'!$I$8)</f>
        <v>0</v>
      </c>
      <c r="BN16" s="159">
        <f>COUNTIF($C16:$AF16,BN$4)</f>
        <v>0</v>
      </c>
      <c r="BO16" s="159">
        <f>COUNTIF($C16:$AF16,BO$4)</f>
        <v>0</v>
      </c>
      <c r="BP16" s="159">
        <f>COUNTIF($I16:$AE16,BP$4)</f>
        <v>0</v>
      </c>
      <c r="BQ16" s="160"/>
    </row>
    <row r="17" ht="19.5" customHeight="1" spans="1:69">
      <c r="A17" s="19"/>
      <c r="B17" s="550" t="s">
        <v>1553</v>
      </c>
      <c r="C17" s="155"/>
      <c r="D17" s="155"/>
      <c r="E17" s="155"/>
      <c r="F17" s="155"/>
      <c r="G17" s="155"/>
      <c r="H17" s="155" t="s">
        <v>50</v>
      </c>
      <c r="I17" s="155"/>
      <c r="J17" s="155"/>
      <c r="L17" s="155"/>
      <c r="M17" s="575" t="s">
        <v>50</v>
      </c>
      <c r="O17" s="155" t="s">
        <v>634</v>
      </c>
      <c r="P17" s="155"/>
      <c r="Q17" s="186"/>
      <c r="S17" s="155"/>
      <c r="T17" s="155" t="s">
        <v>1554</v>
      </c>
      <c r="U17" s="155"/>
      <c r="V17" s="155" t="s">
        <v>50</v>
      </c>
      <c r="W17" s="155"/>
      <c r="X17" s="155"/>
      <c r="Y17" s="155"/>
      <c r="Z17" s="164" t="s">
        <v>1233</v>
      </c>
      <c r="AA17" s="155" t="s">
        <v>1555</v>
      </c>
      <c r="AB17" s="155" t="s">
        <v>50</v>
      </c>
      <c r="AC17" s="155"/>
      <c r="AD17" s="155"/>
      <c r="AE17" s="155"/>
      <c r="AF17" s="155"/>
      <c r="AG17" s="155" t="s">
        <v>1556</v>
      </c>
      <c r="AH17" s="186"/>
      <c r="AI17" s="157"/>
      <c r="AJ17" s="158"/>
      <c r="AK17" s="157"/>
      <c r="AL17" s="159"/>
      <c r="AM17" s="159"/>
      <c r="AN17" s="159"/>
      <c r="AO17" s="159"/>
      <c r="AP17" s="104"/>
      <c r="AQ17" s="159">
        <f>SUMPRODUCT(--WEEKDAY(C$3:AG$3,2)&lt;6,--((C17:AG17="DM"))+(C17:AG17="CS1")+((C17:AG17="CS2"))+(C17:AG17="SB1")+(C17:AG17="AE")+(C17:AG17="EM"))</f>
        <v>0</v>
      </c>
      <c r="AR17" s="104"/>
      <c r="AS17" s="104">
        <f>SUMPRODUCT(--WEEKDAY(C$3:AG$3,2)&gt;5,--((C17:AG17="DM"))+(C17:AG17="CS1")+((C17:AG17="CS2"))+(C17:AG17="SB1")+(C17:AG17="AE")+(C17:AG17="EM"))</f>
        <v>0</v>
      </c>
      <c r="AT17" s="104"/>
      <c r="AU17" s="104">
        <f>(AQ17-AR17)/2+(AS17-AT17)</f>
        <v>0</v>
      </c>
      <c r="AV17" s="104">
        <f>AI17+AJ17+AK17+AL17+AN17+AO17</f>
        <v>0</v>
      </c>
      <c r="AW17" s="104">
        <f>BG17+BH17+BJ17+BE17+BC17+BA17+BL17</f>
        <v>4</v>
      </c>
      <c r="AX17" s="104" t="e">
        <f>AU17+$AY$10</f>
        <v>#VALUE!</v>
      </c>
      <c r="AY17" s="159" t="e">
        <f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159">
        <f>COUNTIF(D17:AA17,"*BRT*")</f>
        <v>0</v>
      </c>
      <c r="BA17" s="159">
        <f>COUNTIF(A17:AI17,"*$BTP*")</f>
        <v>0</v>
      </c>
      <c r="BB17" s="159" t="e">
        <f>BA17*('Setting key Duty'!$I$13+'Setting key Duty'!$I$12+'Setting key Duty'!$I$11)</f>
        <v>#VALUE!</v>
      </c>
      <c r="BC17" s="159">
        <f>COUNTIF(A17:AI17,"*$L*")</f>
        <v>0</v>
      </c>
      <c r="BD17" s="159" t="e">
        <f>BC17*('Setting key Duty'!$I$13+'Setting key Duty'!$I$9)</f>
        <v>#VALUE!</v>
      </c>
      <c r="BE17" s="159">
        <f>COUNTIF(A17:AI17,"*$M*")</f>
        <v>3</v>
      </c>
      <c r="BF17" s="159">
        <f>BE17*('Setting key Duty'!$I$8+'Setting key Duty'!$I$9+'Setting key Duty'!$I$12)</f>
        <v>1.6875</v>
      </c>
      <c r="BG17" s="159">
        <f>COUNTIF(AI17,"*$N*")</f>
        <v>0</v>
      </c>
      <c r="BH17" s="159">
        <f>COUNTIF(AI17,"*$PM*")</f>
        <v>0</v>
      </c>
      <c r="BI17" s="159">
        <f>BH17*('Setting key Duty'!$I$9)</f>
        <v>0</v>
      </c>
      <c r="BJ17" s="159">
        <f>COUNTIF(A17:AI17,"*$AM*")</f>
        <v>1</v>
      </c>
      <c r="BK17" s="159">
        <f>BJ17*('Setting key Duty'!$I$12+'Setting key Duty'!$I$8)</f>
        <v>0.4375</v>
      </c>
      <c r="BL17" s="159">
        <f>COUNTIF(D17:AI17,"*$FC*")</f>
        <v>0</v>
      </c>
      <c r="BM17" s="159">
        <f>BL17*('Setting key Duty'!$J$11+'Setting key Duty'!$I$8)</f>
        <v>0</v>
      </c>
      <c r="BN17" s="159">
        <f>COUNTIF($D17:$AA17,BN$4)</f>
        <v>0</v>
      </c>
      <c r="BO17" s="159">
        <f>COUNTIF($D17:$AA17,BO$4)</f>
        <v>0</v>
      </c>
      <c r="BP17" s="159">
        <f>COUNTIF($D17:$AA17,BP$4)</f>
        <v>0</v>
      </c>
      <c r="BQ17" s="160"/>
    </row>
    <row r="18" ht="19.5" customHeight="1" spans="1:69">
      <c r="A18" s="19"/>
      <c r="B18" s="239" t="s">
        <v>1389</v>
      </c>
      <c r="C18" s="155"/>
      <c r="D18" s="155"/>
      <c r="E18" s="155" t="s">
        <v>1366</v>
      </c>
      <c r="F18" s="155" t="s">
        <v>1366</v>
      </c>
      <c r="G18" s="155" t="s">
        <v>1366</v>
      </c>
      <c r="H18" s="155" t="s">
        <v>1366</v>
      </c>
      <c r="I18" s="155" t="s">
        <v>1366</v>
      </c>
      <c r="K18" s="186" t="s">
        <v>50</v>
      </c>
      <c r="M18" s="155" t="s">
        <v>1530</v>
      </c>
      <c r="O18" s="155" t="s">
        <v>627</v>
      </c>
      <c r="P18" s="155" t="s">
        <v>1557</v>
      </c>
      <c r="Q18" s="155"/>
      <c r="R18" s="155"/>
      <c r="S18" s="155"/>
      <c r="T18" s="155" t="s">
        <v>1558</v>
      </c>
      <c r="V18" s="155"/>
      <c r="W18" s="155" t="s">
        <v>62</v>
      </c>
      <c r="X18" s="155"/>
      <c r="Y18" s="2" t="s">
        <v>897</v>
      </c>
      <c r="Z18" s="164" t="s">
        <v>1233</v>
      </c>
      <c r="AA18" s="154" t="s">
        <v>1559</v>
      </c>
      <c r="AB18" s="155"/>
      <c r="AC18" s="155" t="s">
        <v>50</v>
      </c>
      <c r="AD18" s="155"/>
      <c r="AE18" s="155"/>
      <c r="AF18" s="154"/>
      <c r="AG18" s="155"/>
      <c r="AH18" s="155"/>
      <c r="AI18" s="157"/>
      <c r="AJ18" s="158"/>
      <c r="AK18" s="157"/>
      <c r="AL18" s="159"/>
      <c r="AM18" s="159"/>
      <c r="AN18" s="159"/>
      <c r="AO18" s="159"/>
      <c r="AP18" s="104"/>
      <c r="AQ18" s="159">
        <f>SUMPRODUCT(--WEEKDAY(C$3:AG$3,2)&lt;6,--((C18:AG18="DM"))+(C18:AG18="CS1")+((C18:AG18="CS2"))+(C18:AG18="SB1")+(C18:AG18="AE")+(C18:AG18="EM"))</f>
        <v>0</v>
      </c>
      <c r="AR18" s="104"/>
      <c r="AS18" s="104">
        <f>SUMPRODUCT(--WEEKDAY(C$3:AG$3,2)&gt;5,--((C18:AG18="DM"))+(C18:AG18="CS1")+((C18:AG18="CS2"))+(C18:AG18="SB1")+(C18:AG18="AE")+(C18:AG18="EM"))</f>
        <v>0</v>
      </c>
      <c r="AT18" s="104"/>
      <c r="AU18" s="104">
        <f>(AQ18-AR18)/2+(AS18-AT18)</f>
        <v>0</v>
      </c>
      <c r="AV18" s="104">
        <f>AI18+AJ18+AK18+AL18+AN18+AO18</f>
        <v>0</v>
      </c>
      <c r="AW18" s="104">
        <f>BG18+BH18+BJ18+BE18+BC18+BA18+BL18</f>
        <v>3</v>
      </c>
      <c r="AX18" s="104" t="e">
        <f>AU18+$AY$10</f>
        <v>#VALUE!</v>
      </c>
      <c r="AY18" s="159" t="e">
        <f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159">
        <f>COUNTIF(D18:AA18,"*BRT*")</f>
        <v>0</v>
      </c>
      <c r="BA18" s="159">
        <f>COUNTIF(A18:AI18,"*$BTP*")</f>
        <v>0</v>
      </c>
      <c r="BB18" s="159" t="e">
        <f>BA18*('Setting key Duty'!$I$13+'Setting key Duty'!$I$12+'Setting key Duty'!$I$11)</f>
        <v>#VALUE!</v>
      </c>
      <c r="BC18" s="159">
        <f>COUNTIF(A18:AI18,"*$L*")</f>
        <v>0</v>
      </c>
      <c r="BD18" s="159" t="e">
        <f>BC18*('Setting key Duty'!$I$13+'Setting key Duty'!$I$9)</f>
        <v>#VALUE!</v>
      </c>
      <c r="BE18" s="159">
        <f>COUNTIF(A18:AI18,"*$M*")</f>
        <v>2</v>
      </c>
      <c r="BF18" s="159">
        <f>BE18*('Setting key Duty'!$I$8+'Setting key Duty'!$I$9+'Setting key Duty'!$I$12)</f>
        <v>1.125</v>
      </c>
      <c r="BG18" s="159">
        <f>COUNTIF(AI18,"*$N*")</f>
        <v>0</v>
      </c>
      <c r="BH18" s="159">
        <f>COUNTIF(AI18,"*$PM*")</f>
        <v>0</v>
      </c>
      <c r="BI18" s="159">
        <f>BH18*('Setting key Duty'!$I$9)</f>
        <v>0</v>
      </c>
      <c r="BJ18" s="159">
        <f>COUNTIF(A18:AI18,"*$AM*")</f>
        <v>1</v>
      </c>
      <c r="BK18" s="159">
        <f>BJ18*('Setting key Duty'!$I$12+'Setting key Duty'!$I$8)</f>
        <v>0.4375</v>
      </c>
      <c r="BL18" s="159">
        <f>COUNTIF(D18:AI18,"*$FC*")</f>
        <v>0</v>
      </c>
      <c r="BM18" s="159">
        <f>BL18*('Setting key Duty'!$J$11+'Setting key Duty'!$I$8)</f>
        <v>0</v>
      </c>
      <c r="BN18" s="159">
        <f>COUNTIF($D18:$AA18,BN$4)</f>
        <v>0</v>
      </c>
      <c r="BO18" s="159">
        <f>COUNTIF($D18:$AA18,BO$4)</f>
        <v>0</v>
      </c>
      <c r="BP18" s="159">
        <f>COUNTIF($D18:$AA18,BP$4)</f>
        <v>0</v>
      </c>
      <c r="BQ18" s="160"/>
    </row>
    <row r="19" ht="26.25" customHeight="1" spans="1:69">
      <c r="A19" s="19"/>
      <c r="B19" s="173" t="s">
        <v>1560</v>
      </c>
      <c r="C19" s="155"/>
      <c r="D19" s="155"/>
      <c r="E19" s="155"/>
      <c r="F19" s="155" t="s">
        <v>44</v>
      </c>
      <c r="G19" s="155"/>
      <c r="H19" s="186" t="s">
        <v>44</v>
      </c>
      <c r="I19" s="155"/>
      <c r="J19" s="155"/>
      <c r="K19" s="154" t="s">
        <v>44</v>
      </c>
      <c r="L19" s="155"/>
      <c r="N19" s="155" t="s">
        <v>50</v>
      </c>
      <c r="O19" s="155"/>
      <c r="P19" s="155" t="s">
        <v>48</v>
      </c>
      <c r="Q19" s="155"/>
      <c r="R19" s="155"/>
      <c r="T19" s="155" t="s">
        <v>45</v>
      </c>
      <c r="V19" s="155"/>
      <c r="W19" s="155"/>
      <c r="X19" s="155"/>
      <c r="Y19" s="155"/>
      <c r="Z19" s="155" t="s">
        <v>45</v>
      </c>
      <c r="AC19" s="155" t="s">
        <v>44</v>
      </c>
      <c r="AD19" s="155"/>
      <c r="AE19" s="155"/>
      <c r="AF19" s="155"/>
      <c r="AG19" s="155"/>
      <c r="AH19" s="155"/>
      <c r="AI19" s="157"/>
      <c r="AJ19" s="158"/>
      <c r="AK19" s="157"/>
      <c r="AL19" s="159"/>
      <c r="AM19" s="159"/>
      <c r="AN19" s="159"/>
      <c r="AO19" s="159"/>
      <c r="AP19" s="104"/>
      <c r="AQ19" s="159">
        <f>SUMPRODUCT(--WEEKDAY(C$3:AG$3,2)&lt;6,--((C19:AG19="DM"))+(C19:AG19="CS1")+((C19:AG19="CS2"))+(C19:AG19="SB1")+(C19:AG19="AE")+(C19:AG19="EM"))</f>
        <v>0</v>
      </c>
      <c r="AR19" s="104"/>
      <c r="AS19" s="104">
        <f>SUMPRODUCT(--WEEKDAY(C$3:AG$3,2)&gt;5,--((C19:AG19="DM"))+(C19:AG19="CS1")+((C19:AG19="CS2"))+(C19:AG19="SB1")+(C19:AG19="AE")+(C19:AG19="EM"))</f>
        <v>0</v>
      </c>
      <c r="AT19" s="104"/>
      <c r="AU19" s="104">
        <f>(AQ19-AR19)/2+(AS19-AT19)</f>
        <v>0</v>
      </c>
      <c r="AV19" s="104">
        <f>AI19+AJ19+AK19+AL19+AN19+AO19</f>
        <v>0</v>
      </c>
      <c r="AW19" s="104">
        <f>BG19+BH19+BJ19+BE19+BC19+BA19+BL19</f>
        <v>0</v>
      </c>
      <c r="AX19" s="104" t="e">
        <f>AU19+AY19</f>
        <v>#VALUE!</v>
      </c>
      <c r="AY19" s="159" t="e">
        <f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159">
        <f>COUNTIF(E19:AA19,"*BRT*")</f>
        <v>0</v>
      </c>
      <c r="BA19" s="159">
        <f>COUNTIF(A19:AI19,"*$BTP*")</f>
        <v>0</v>
      </c>
      <c r="BB19" s="159" t="e">
        <f>BA19*('Setting key Duty'!$I$13+'Setting key Duty'!$I$12+'Setting key Duty'!$I$11)</f>
        <v>#VALUE!</v>
      </c>
      <c r="BC19" s="159">
        <f>COUNTIF(A19:AI19,"*$L*")</f>
        <v>0</v>
      </c>
      <c r="BD19" s="159" t="e">
        <f>BC19*('Setting key Duty'!$I$13+'Setting key Duty'!$I$9)</f>
        <v>#VALUE!</v>
      </c>
      <c r="BE19" s="159">
        <f>COUNTIF(A19:AI19,"*$M*")</f>
        <v>0</v>
      </c>
      <c r="BF19" s="159">
        <f>BE19*('Setting key Duty'!$I$8+'Setting key Duty'!$I$9+'Setting key Duty'!$I$12)</f>
        <v>0</v>
      </c>
      <c r="BG19" s="159">
        <f>COUNTIF(AG19:AI19,"*$N*")</f>
        <v>0</v>
      </c>
      <c r="BH19" s="159">
        <f>COUNTIF(AG19:AI19,"*$PM*")</f>
        <v>0</v>
      </c>
      <c r="BI19" s="159">
        <f>BH19*('Setting key Duty'!$I$9)</f>
        <v>0</v>
      </c>
      <c r="BJ19" s="159">
        <f>COUNTIF(A19:AI19,"*$AM*")</f>
        <v>0</v>
      </c>
      <c r="BK19" s="159">
        <f>BJ19*('Setting key Duty'!$I$12+'Setting key Duty'!$I$8)</f>
        <v>0</v>
      </c>
      <c r="BL19" s="159">
        <f>COUNTIF(E19:AI19,"*$FC*")</f>
        <v>0</v>
      </c>
      <c r="BM19" s="159">
        <f>BL19*('Setting key Duty'!$J$11+'Setting key Duty'!$I$8)</f>
        <v>0</v>
      </c>
      <c r="BN19" s="159">
        <f>COUNTIF($E19:$AA19,BN$4)</f>
        <v>0</v>
      </c>
      <c r="BO19" s="159">
        <f>COUNTIF($E19:$AA19,BO$4)</f>
        <v>0</v>
      </c>
      <c r="BP19" s="159">
        <f>COUNTIF($E19:$AA19,BP$4)</f>
        <v>0</v>
      </c>
      <c r="BQ19" s="160"/>
    </row>
    <row r="20" ht="19.5" customHeight="1" spans="1:69">
      <c r="A20" s="19"/>
      <c r="B20" s="243" t="s">
        <v>1200</v>
      </c>
      <c r="C20" s="155"/>
      <c r="D20" s="155"/>
      <c r="E20" s="155"/>
      <c r="F20" s="155"/>
      <c r="G20" s="155"/>
      <c r="H20" s="155"/>
      <c r="I20" s="155"/>
      <c r="J20" s="155"/>
      <c r="K20" s="155"/>
      <c r="L20" s="155"/>
      <c r="M20" s="155"/>
      <c r="N20" s="155"/>
      <c r="O20" s="155"/>
      <c r="P20" s="155" t="s">
        <v>1561</v>
      </c>
      <c r="Q20" s="20"/>
      <c r="R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  <c r="AD20" s="155"/>
      <c r="AE20" s="155"/>
      <c r="AF20" s="155"/>
      <c r="AG20" s="155"/>
      <c r="AH20" s="155"/>
      <c r="AI20" s="157"/>
      <c r="AJ20" s="158"/>
      <c r="AK20" s="157"/>
      <c r="AL20" s="159"/>
      <c r="AM20" s="159"/>
      <c r="AN20" s="159"/>
      <c r="AO20" s="159"/>
      <c r="AP20" s="104"/>
      <c r="AQ20" s="159">
        <f>SUMPRODUCT(--WEEKDAY(C$3:AG$3,2)&lt;6,--((C20:AG20="DM"))+(C20:AG20="CS1")+((C20:AG20="CS2"))+(C20:AG20="SB1")+(C20:AG20="AE")+(C20:AG20="EM"))</f>
        <v>0</v>
      </c>
      <c r="AR20" s="104"/>
      <c r="AS20" s="104">
        <f>SUMPRODUCT(--WEEKDAY(C$3:AG$3,2)&gt;5,--((C20:AG20="DM"))+(C20:AG20="CS1")+((C20:AG20="CS2"))+(C20:AG20="SB1")+(C20:AG20="AE")+(C20:AG20="EM"))</f>
        <v>0</v>
      </c>
      <c r="AT20" s="104"/>
      <c r="AU20" s="104">
        <f>(AQ20-AR20)/2+(AS20-AT20)</f>
        <v>0</v>
      </c>
      <c r="AV20" s="104">
        <f>AI20+AJ20+AK20+AL20+AN20+AO20</f>
        <v>0</v>
      </c>
      <c r="AW20" s="104">
        <f>BG20+BH20+BJ20+BE20+BC20+BA20+BL20</f>
        <v>0</v>
      </c>
      <c r="AX20" s="104" t="e">
        <f>AU20+AY20</f>
        <v>#VALUE!</v>
      </c>
      <c r="AY20" s="159" t="e">
        <f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159">
        <f>COUNTIF(C20:AC20,"*BRT*")</f>
        <v>0</v>
      </c>
      <c r="BA20" s="159">
        <f>COUNTIF(A20:AI20,"*$BTP*")</f>
        <v>0</v>
      </c>
      <c r="BB20" s="159" t="e">
        <f>BA20*('Setting key Duty'!$I$13+'Setting key Duty'!$I$12+'Setting key Duty'!$I$11)</f>
        <v>#VALUE!</v>
      </c>
      <c r="BC20" s="159">
        <f>COUNTIF(A20:AI20,"*$L*")</f>
        <v>0</v>
      </c>
      <c r="BD20" s="159" t="e">
        <f>BC20*('Setting key Duty'!$I$13+'Setting key Duty'!$I$9)</f>
        <v>#VALUE!</v>
      </c>
      <c r="BE20" s="159">
        <f>COUNTIF(A20:AI20,"*$M*")</f>
        <v>0</v>
      </c>
      <c r="BF20" s="159">
        <f>BE20*('Setting key Duty'!$I$8+'Setting key Duty'!$I$9+'Setting key Duty'!$I$12)</f>
        <v>0</v>
      </c>
      <c r="BG20" s="159">
        <f>COUNTIF(AI20,"*$N*")</f>
        <v>0</v>
      </c>
      <c r="BH20" s="159">
        <f>COUNTIF(AI20,"*$PM*")</f>
        <v>0</v>
      </c>
      <c r="BI20" s="159">
        <f>BH20*('Setting key Duty'!$I$9)</f>
        <v>0</v>
      </c>
      <c r="BJ20" s="159">
        <f>COUNTIF(A20:AI20,"*$AM*")</f>
        <v>0</v>
      </c>
      <c r="BK20" s="159">
        <f>BJ20*('Setting key Duty'!$I$12+'Setting key Duty'!$I$8)</f>
        <v>0</v>
      </c>
      <c r="BL20" s="159">
        <f>COUNTIF(C20:AI20,"*$FC*")</f>
        <v>0</v>
      </c>
      <c r="BM20" s="159">
        <f>BL20*('Setting key Duty'!$J$11+'Setting key Duty'!$I$8)</f>
        <v>0</v>
      </c>
      <c r="BN20" s="159">
        <f>COUNTIF($C20:$AC20,BN$4)</f>
        <v>0</v>
      </c>
      <c r="BO20" s="159">
        <f>COUNTIF($C20:$AC20,BO$4)</f>
        <v>0</v>
      </c>
      <c r="BP20" s="159">
        <f>COUNTIF($C20:$AC20,BP$4)</f>
        <v>0</v>
      </c>
      <c r="BQ20" s="160"/>
    </row>
    <row r="21" ht="19.5" customHeight="1" spans="1:69">
      <c r="A21" s="19"/>
      <c r="B21" s="550" t="s">
        <v>1163</v>
      </c>
      <c r="C21" s="155"/>
      <c r="D21" s="155"/>
      <c r="E21" s="186" t="s">
        <v>48</v>
      </c>
      <c r="F21" s="155"/>
      <c r="G21" s="186" t="s">
        <v>50</v>
      </c>
      <c r="H21" s="155"/>
      <c r="I21" s="186" t="s">
        <v>45</v>
      </c>
      <c r="J21" s="155"/>
      <c r="K21" s="155"/>
      <c r="L21" s="155" t="s">
        <v>45</v>
      </c>
      <c r="M21" s="155"/>
      <c r="N21" s="155" t="s">
        <v>48</v>
      </c>
      <c r="O21" s="155"/>
      <c r="P21" s="155" t="s">
        <v>42</v>
      </c>
      <c r="Q21" s="155" t="s">
        <v>45</v>
      </c>
      <c r="S21" s="155" t="s">
        <v>45</v>
      </c>
      <c r="U21" s="155"/>
      <c r="V21" s="155" t="s">
        <v>45</v>
      </c>
      <c r="W21" s="155"/>
      <c r="X21" s="155"/>
      <c r="Y21" s="155"/>
      <c r="Z21" s="155"/>
      <c r="AA21" s="155"/>
      <c r="AB21" s="155" t="s">
        <v>44</v>
      </c>
      <c r="AC21" s="155"/>
      <c r="AD21" s="155"/>
      <c r="AE21" s="155"/>
      <c r="AF21" s="155"/>
      <c r="AG21" s="155"/>
      <c r="AH21" s="155"/>
      <c r="AI21" s="157"/>
      <c r="AJ21" s="158"/>
      <c r="AK21" s="157"/>
      <c r="AL21" s="159"/>
      <c r="AM21" s="159"/>
      <c r="AN21" s="159"/>
      <c r="AO21" s="159"/>
      <c r="AP21" s="104"/>
      <c r="AQ21" s="159">
        <f>SUMPRODUCT(--WEEKDAY(C$3:AG$3,2)&lt;6,--((C21:AG21="DM"))+(C21:AG21="CS1")+((C21:AG21="CS2"))+(C21:AG21="SB1")+(C21:AG21="AE")+(C21:AG21="EM"))</f>
        <v>0</v>
      </c>
      <c r="AR21" s="104"/>
      <c r="AS21" s="104">
        <f>SUMPRODUCT(--WEEKDAY(C$3:AG$3,2)&gt;5,--((C21:AG21="DM"))+(C21:AG21="CS1")+((C21:AG21="CS2"))+(C21:AG21="SB1")+(C21:AG21="AE")+(C21:AG21="EM"))</f>
        <v>0</v>
      </c>
      <c r="AT21" s="104"/>
      <c r="AU21" s="104">
        <f>(AQ21-AR21)/2+(AS21-AT21)</f>
        <v>0</v>
      </c>
      <c r="AV21" s="104">
        <f>AI21+AJ21+AK21+AL21+AN21+AO21</f>
        <v>0</v>
      </c>
      <c r="AW21" s="104">
        <f>BG21+BH21+BJ21+BE21+BC21+BA21+BL21</f>
        <v>0</v>
      </c>
      <c r="AX21" s="104" t="e">
        <f>AU21+AY21</f>
        <v>#VALUE!</v>
      </c>
      <c r="AY21" s="159" t="e">
        <f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159">
        <f>COUNTIF(D21:AC21,"*BRT*")</f>
        <v>0</v>
      </c>
      <c r="BA21" s="159">
        <f>COUNTIF(A21:AI21,"*$BTP*")</f>
        <v>0</v>
      </c>
      <c r="BB21" s="159" t="e">
        <f>BA21*('Setting key Duty'!$I$13+'Setting key Duty'!$I$12+'Setting key Duty'!$I$11)</f>
        <v>#VALUE!</v>
      </c>
      <c r="BC21" s="159">
        <f>COUNTIF(A21:AI21,"*$L*")</f>
        <v>0</v>
      </c>
      <c r="BD21" s="159" t="e">
        <f>BC21*('Setting key Duty'!$I$13+'Setting key Duty'!$I$9)</f>
        <v>#VALUE!</v>
      </c>
      <c r="BE21" s="159">
        <f>COUNTIF(A21:AI21,"*$M*")</f>
        <v>0</v>
      </c>
      <c r="BF21" s="159">
        <f>BE21*('Setting key Duty'!$I$8+'Setting key Duty'!$I$9+'Setting key Duty'!$I$12)</f>
        <v>0</v>
      </c>
      <c r="BG21" s="159">
        <f>COUNTIF(AF21:AI21,"*$N*")</f>
        <v>0</v>
      </c>
      <c r="BH21" s="159">
        <f>COUNTIF(AF21:AI21,"*$PM*")</f>
        <v>0</v>
      </c>
      <c r="BI21" s="159">
        <f>BH21*('Setting key Duty'!$I$9)</f>
        <v>0</v>
      </c>
      <c r="BJ21" s="159">
        <f>COUNTIF(A21:AI21,"*$AM*")</f>
        <v>0</v>
      </c>
      <c r="BK21" s="159">
        <f>BJ21*('Setting key Duty'!$I$12+'Setting key Duty'!$I$8)</f>
        <v>0</v>
      </c>
      <c r="BL21" s="159">
        <f>COUNTIF(D21:AI21,"*$FC*")</f>
        <v>0</v>
      </c>
      <c r="BM21" s="159">
        <f>BL21*('Setting key Duty'!$J$11+'Setting key Duty'!$I$8)</f>
        <v>0</v>
      </c>
      <c r="BN21" s="159">
        <f>COUNTIF($D21:$AE21,BN$4)</f>
        <v>0</v>
      </c>
      <c r="BO21" s="159">
        <f>COUNTIF($D21:$AE21,BO$4)</f>
        <v>0</v>
      </c>
      <c r="BP21" s="159">
        <f>COUNTIF($D21:$AE21,BP$4)</f>
        <v>0</v>
      </c>
      <c r="BQ21" s="160"/>
    </row>
    <row r="22" ht="30.75" customHeight="1" spans="1:69">
      <c r="A22" s="19"/>
      <c r="B22" s="277" t="s">
        <v>1562</v>
      </c>
      <c r="C22" s="186"/>
      <c r="D22" s="186"/>
      <c r="E22" s="186" t="s">
        <v>50</v>
      </c>
      <c r="F22" s="155"/>
      <c r="G22" s="154" t="s">
        <v>1067</v>
      </c>
      <c r="H22" s="155" t="s">
        <v>1441</v>
      </c>
      <c r="J22" s="186" t="s">
        <v>44</v>
      </c>
      <c r="K22" s="155"/>
      <c r="L22" s="155" t="s">
        <v>375</v>
      </c>
      <c r="M22" s="155" t="s">
        <v>375</v>
      </c>
      <c r="N22" s="155" t="s">
        <v>375</v>
      </c>
      <c r="O22" s="186" t="s">
        <v>45</v>
      </c>
      <c r="P22" s="155"/>
      <c r="Q22" s="155"/>
      <c r="R22" s="155"/>
      <c r="S22" s="155" t="s">
        <v>1319</v>
      </c>
      <c r="U22" s="155"/>
      <c r="V22" s="155"/>
      <c r="W22" s="155"/>
      <c r="X22" s="155" t="s">
        <v>50</v>
      </c>
      <c r="Y22" s="155"/>
      <c r="AA22" s="155"/>
      <c r="AB22" s="155" t="s">
        <v>1563</v>
      </c>
      <c r="AD22" s="155" t="s">
        <v>62</v>
      </c>
      <c r="AE22" s="155"/>
      <c r="AF22" s="155"/>
      <c r="AG22" s="20"/>
      <c r="AH22" s="20"/>
      <c r="AI22" s="157"/>
      <c r="AJ22" s="158"/>
      <c r="AK22" s="157"/>
      <c r="AL22" s="159"/>
      <c r="AM22" s="159"/>
      <c r="AN22" s="159"/>
      <c r="AO22" s="159"/>
      <c r="AP22" s="104"/>
      <c r="AQ22" s="159">
        <f>SUMPRODUCT(--WEEKDAY(C$3:AG$3,2)&lt;6,--((C22:AG22="DM"))+(C22:AG22="CS1")+((C22:AG22="CS2"))+(C22:AG22="SB1")+(C22:AG22="AE")+(C22:AG22="EM"))</f>
        <v>0</v>
      </c>
      <c r="AR22" s="104"/>
      <c r="AS22" s="104">
        <f>SUMPRODUCT(--WEEKDAY(C$3:AG$3,2)&gt;5,--((C22:AG22="DM"))+(C22:AG22="CS1")+((C22:AG22="CS2"))+(C22:AG22="SB1")+(C22:AG22="AE")+(C22:AG22="EM"))</f>
        <v>0</v>
      </c>
      <c r="AT22" s="104"/>
      <c r="AU22" s="104">
        <f>(AQ22-AR22)/2+(AS22-AT22)</f>
        <v>0</v>
      </c>
      <c r="AV22" s="104">
        <f>AI22+AJ22+AK22+AL22+AN22+AO22</f>
        <v>0</v>
      </c>
      <c r="AW22" s="104">
        <f>BG22+BH22+BJ22+BE22+BC22+BA22+BL22</f>
        <v>4</v>
      </c>
      <c r="AX22" s="104" t="e">
        <f>AU22+$AY$10</f>
        <v>#VALUE!</v>
      </c>
      <c r="AY22" s="159" t="e">
        <f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159">
        <f>COUNTIF(D22:AA22,"*BRT*")</f>
        <v>0</v>
      </c>
      <c r="BA22" s="159">
        <f>COUNTIF(A22:AI22,"*$BTP*")</f>
        <v>0</v>
      </c>
      <c r="BB22" s="159" t="e">
        <f>BA22*('Setting key Duty'!$I$13+'Setting key Duty'!$I$12+'Setting key Duty'!$I$11)</f>
        <v>#VALUE!</v>
      </c>
      <c r="BC22" s="159">
        <f>COUNTIF(A22:AI22,"*$L*")</f>
        <v>0</v>
      </c>
      <c r="BD22" s="159" t="e">
        <f>BC22*('Setting key Duty'!$I$13+'Setting key Duty'!$I$9)</f>
        <v>#VALUE!</v>
      </c>
      <c r="BE22" s="159">
        <f>COUNTIF(A22:AI22,"*$M*")</f>
        <v>3</v>
      </c>
      <c r="BF22" s="159">
        <f>BE22*('Setting key Duty'!$I$8+'Setting key Duty'!$I$9+'Setting key Duty'!$I$12)</f>
        <v>1.6875</v>
      </c>
      <c r="BG22" s="159">
        <f>COUNTIF(AI22,"*$N*")</f>
        <v>0</v>
      </c>
      <c r="BH22" s="159">
        <f>COUNTIF(AI22,"*$PM*")</f>
        <v>0</v>
      </c>
      <c r="BI22" s="159">
        <f>BH22*('Setting key Duty'!$I$9)</f>
        <v>0</v>
      </c>
      <c r="BJ22" s="159">
        <f>COUNTIF(A22:AI22,"*$AM*")</f>
        <v>1</v>
      </c>
      <c r="BK22" s="159">
        <f>BJ22*('Setting key Duty'!$I$12+'Setting key Duty'!$I$8)</f>
        <v>0.4375</v>
      </c>
      <c r="BL22" s="159">
        <f>COUNTIF(D22:AI22,"*$FC*")</f>
        <v>0</v>
      </c>
      <c r="BM22" s="159">
        <f>BL22*('Setting key Duty'!$J$11+'Setting key Duty'!$I$8)</f>
        <v>0</v>
      </c>
      <c r="BN22" s="159">
        <f>COUNTIF($D22:$AA22,BN$4)</f>
        <v>0</v>
      </c>
      <c r="BO22" s="159">
        <f>COUNTIF($D22:$AA22,BO$4)</f>
        <v>0</v>
      </c>
      <c r="BP22" s="159">
        <f>COUNTIF($D22:$AA22,BP$4)</f>
        <v>0</v>
      </c>
      <c r="BQ22" s="160"/>
    </row>
    <row r="23" ht="27.75" customHeight="1" spans="1:69">
      <c r="A23" s="19"/>
      <c r="B23" s="277" t="s">
        <v>1564</v>
      </c>
      <c r="C23" s="190" t="s">
        <v>62</v>
      </c>
      <c r="D23" s="155" t="s">
        <v>1443</v>
      </c>
      <c r="E23" s="20"/>
      <c r="F23" s="154" t="s">
        <v>1565</v>
      </c>
      <c r="H23" s="155"/>
      <c r="I23" s="155" t="s">
        <v>1566</v>
      </c>
      <c r="N23" s="155" t="s">
        <v>1567</v>
      </c>
      <c r="O23" s="154" t="s">
        <v>557</v>
      </c>
      <c r="Q23" s="155"/>
      <c r="R23" s="155" t="s">
        <v>1530</v>
      </c>
      <c r="T23" s="155" t="s">
        <v>1568</v>
      </c>
      <c r="V23" s="155"/>
      <c r="W23" s="155" t="s">
        <v>44</v>
      </c>
      <c r="X23" s="155"/>
      <c r="Y23" s="155"/>
      <c r="Z23" s="155" t="s">
        <v>1569</v>
      </c>
      <c r="AA23" s="186"/>
      <c r="AB23" s="155"/>
      <c r="AC23" s="155"/>
      <c r="AD23" s="155"/>
      <c r="AE23" s="155" t="s">
        <v>45</v>
      </c>
      <c r="AG23" s="186"/>
      <c r="AH23" s="186"/>
      <c r="AI23" s="157"/>
      <c r="AJ23" s="158"/>
      <c r="AK23" s="157"/>
      <c r="AL23" s="159"/>
      <c r="AM23" s="159"/>
      <c r="AN23" s="159"/>
      <c r="AO23" s="159"/>
      <c r="AP23" s="104"/>
      <c r="AQ23" s="159">
        <f>SUMPRODUCT(--WEEKDAY(C$3:AG$3,2)&lt;6,--((C23:AG23="DM"))+(C23:AG23="CS1")+((C23:AG23="CS2"))+(C23:AG23="SB1")+(C23:AG23="AE")+(C23:AG23="EM"))</f>
        <v>0</v>
      </c>
      <c r="AR23" s="104"/>
      <c r="AS23" s="104">
        <f>SUMPRODUCT(--WEEKDAY(C$3:AG$3,2)&gt;5,--((C23:AG23="DM"))+(C23:AG23="CS1")+((C23:AG23="CS2"))+(C23:AG23="SB1")+(C23:AG23="AE")+(C23:AG23="EM"))</f>
        <v>0</v>
      </c>
      <c r="AT23" s="104"/>
      <c r="AU23" s="104">
        <f>(AQ23-AR23)/2+(AS23-AT23)</f>
        <v>0</v>
      </c>
      <c r="AV23" s="104">
        <f>AI23+AJ23+AK23+AL23+AN23+AO23</f>
        <v>0</v>
      </c>
      <c r="AW23" s="104">
        <f>BG23+BH23+BJ23+BE23+BC23+BA23+BL23</f>
        <v>7</v>
      </c>
      <c r="AX23" s="104" t="e">
        <f>AU23+$AY$10</f>
        <v>#VALUE!</v>
      </c>
      <c r="AY23" s="159" t="e">
        <f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159">
        <f>COUNTIF(C23:AA23,"*BRT*")</f>
        <v>0</v>
      </c>
      <c r="BA23" s="159">
        <f>COUNTIF(A23:AI23,"*$BTP*")</f>
        <v>2</v>
      </c>
      <c r="BB23" s="159" t="e">
        <f>BA23*('Setting key Duty'!$I$13+'Setting key Duty'!$I$12+'Setting key Duty'!$I$11)</f>
        <v>#VALUE!</v>
      </c>
      <c r="BC23" s="159">
        <f>COUNTIF(A23:AI23,"*$L*")</f>
        <v>0</v>
      </c>
      <c r="BD23" s="159" t="e">
        <f>BC23*('Setting key Duty'!$I$13+'Setting key Duty'!$I$9)</f>
        <v>#VALUE!</v>
      </c>
      <c r="BE23" s="159">
        <f>COUNTIF(A23:AI23,"*$M*")</f>
        <v>2</v>
      </c>
      <c r="BF23" s="159">
        <f>BE23*('Setting key Duty'!$I$8+'Setting key Duty'!$I$9+'Setting key Duty'!$I$12)</f>
        <v>1.125</v>
      </c>
      <c r="BG23" s="159">
        <f>COUNTIF(AI23,"*$N*")</f>
        <v>0</v>
      </c>
      <c r="BH23" s="159">
        <f>COUNTIF(AI23,"*$PM*")</f>
        <v>0</v>
      </c>
      <c r="BI23" s="159">
        <f>BH23*('Setting key Duty'!$I$9)</f>
        <v>0</v>
      </c>
      <c r="BJ23" s="159">
        <f>COUNTIF(A23:AI23,"*$AM*")</f>
        <v>3</v>
      </c>
      <c r="BK23" s="159">
        <f>BJ23*('Setting key Duty'!$I$12+'Setting key Duty'!$I$8)</f>
        <v>1.3125</v>
      </c>
      <c r="BL23" s="159">
        <f>COUNTIF(C23:AI23,"*$FC*")</f>
        <v>0</v>
      </c>
      <c r="BM23" s="159">
        <f>BL23*('Setting key Duty'!$J$11+'Setting key Duty'!$I$8)</f>
        <v>0</v>
      </c>
      <c r="BN23" s="159">
        <f>COUNTIF($C23:$AA23,BN$4)</f>
        <v>0</v>
      </c>
      <c r="BO23" s="159">
        <f>COUNTIF($C23:$AA23,BO$4)</f>
        <v>0</v>
      </c>
      <c r="BP23" s="159">
        <f>COUNTIF($C23:$AA23,BP$4)</f>
        <v>0</v>
      </c>
      <c r="BQ23" s="160"/>
    </row>
    <row r="24" ht="19.5" customHeight="1" spans="1:69">
      <c r="A24" s="19"/>
      <c r="B24" s="670" t="s">
        <v>1206</v>
      </c>
      <c r="C24" s="155"/>
      <c r="D24" s="155"/>
      <c r="E24" s="154" t="s">
        <v>44</v>
      </c>
      <c r="F24" s="155"/>
      <c r="G24" s="155"/>
      <c r="H24" s="155" t="s">
        <v>45</v>
      </c>
      <c r="J24" s="155"/>
      <c r="K24" s="155"/>
      <c r="L24" s="186" t="s">
        <v>530</v>
      </c>
      <c r="O24" s="155" t="s">
        <v>48</v>
      </c>
      <c r="P24" s="155"/>
      <c r="Q24" s="155" t="s">
        <v>48</v>
      </c>
      <c r="S24" s="155" t="s">
        <v>44</v>
      </c>
      <c r="U24" s="155"/>
      <c r="V24" s="155" t="s">
        <v>44</v>
      </c>
      <c r="W24" s="155"/>
      <c r="X24" s="155" t="s">
        <v>44</v>
      </c>
      <c r="Y24" s="155"/>
      <c r="Z24" s="155"/>
      <c r="AA24" s="155" t="s">
        <v>48</v>
      </c>
      <c r="AC24" s="155"/>
      <c r="AD24" s="155"/>
      <c r="AE24" s="155"/>
      <c r="AF24" s="155"/>
      <c r="AG24" s="155"/>
      <c r="AH24" s="155"/>
      <c r="AI24" s="157"/>
      <c r="AJ24" s="158"/>
      <c r="AK24" s="157"/>
      <c r="AL24" s="159"/>
      <c r="AM24" s="159"/>
      <c r="AN24" s="159"/>
      <c r="AO24" s="159"/>
      <c r="AP24" s="104"/>
      <c r="AQ24" s="159">
        <f>SUMPRODUCT(--WEEKDAY(C$3:AG$3,2)&lt;6,--((C24:AG24="DM"))+(C24:AG24="CS1")+((C24:AG24="CS2"))+(C24:AG24="SB1")+(C24:AG24="AE")+(C24:AG24="EM"))</f>
        <v>0</v>
      </c>
      <c r="AR24" s="104"/>
      <c r="AS24" s="104">
        <f>SUMPRODUCT(--WEEKDAY(C$3:AG$3,2)&gt;5,--((C24:AG24="DM"))+(C24:AG24="CS1")+((C24:AG24="CS2"))+(C24:AG24="SB1")+(C24:AG24="AE")+(C24:AG24="EM"))</f>
        <v>0</v>
      </c>
      <c r="AT24" s="104"/>
      <c r="AU24" s="104">
        <f>(AQ24-AR24)/2+(AS24-AT24)</f>
        <v>0</v>
      </c>
      <c r="AV24" s="104">
        <f>AI24+AJ24+AK24+AL24+AN24+AO24</f>
        <v>0</v>
      </c>
      <c r="AW24" s="104">
        <f>BG24+BH24+BJ24+BE24+BC24+BA24+BL24</f>
        <v>0</v>
      </c>
      <c r="AX24" s="104" t="e">
        <f>AU24+AY24</f>
        <v>#VALUE!</v>
      </c>
      <c r="AY24" s="159" t="e">
        <f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159">
        <f>COUNTIF(D24:AB24,"*BRT*")</f>
        <v>0</v>
      </c>
      <c r="BA24" s="159">
        <f>COUNTIF(A24:AI24,"*$BTP*")</f>
        <v>0</v>
      </c>
      <c r="BB24" s="159" t="e">
        <f>BA24*('Setting key Duty'!$I$13+'Setting key Duty'!$I$12+'Setting key Duty'!$I$11)</f>
        <v>#VALUE!</v>
      </c>
      <c r="BC24" s="159">
        <f>COUNTIF(A24:AI24,"*$L*")</f>
        <v>0</v>
      </c>
      <c r="BD24" s="159" t="e">
        <f>BC24*('Setting key Duty'!$I$13+'Setting key Duty'!$I$9)</f>
        <v>#VALUE!</v>
      </c>
      <c r="BE24" s="159">
        <f>COUNTIF(A24:AI24,"*$M*")</f>
        <v>0</v>
      </c>
      <c r="BF24" s="159">
        <f>BE24*('Setting key Duty'!$I$8+'Setting key Duty'!$I$9+'Setting key Duty'!$I$12)</f>
        <v>0</v>
      </c>
      <c r="BG24" s="159">
        <f>COUNTIF(AF24:AI24,"*$N*")</f>
        <v>0</v>
      </c>
      <c r="BH24" s="159">
        <f>COUNTIF(AF24:AI24,"*$PM*")</f>
        <v>0</v>
      </c>
      <c r="BI24" s="159">
        <f>BH24*('Setting key Duty'!$I$9)</f>
        <v>0</v>
      </c>
      <c r="BJ24" s="159">
        <f>COUNTIF(A24:AI24,"*$AM*")</f>
        <v>0</v>
      </c>
      <c r="BK24" s="159">
        <f>BJ24*('Setting key Duty'!$I$12+'Setting key Duty'!$I$8)</f>
        <v>0</v>
      </c>
      <c r="BL24" s="159">
        <f>COUNTIF(D24:AI24,"*$FC*")</f>
        <v>0</v>
      </c>
      <c r="BM24" s="159">
        <f>BL24*('Setting key Duty'!$J$11+'Setting key Duty'!$I$8)</f>
        <v>0</v>
      </c>
      <c r="BN24" s="159">
        <f>COUNTIF($D24:$AE24,BN$4)</f>
        <v>0</v>
      </c>
      <c r="BO24" s="159">
        <f>COUNTIF($D24:$AE24,BO$4)</f>
        <v>0</v>
      </c>
      <c r="BP24" s="159">
        <f>COUNTIF($D24:$AE24,BP$4)</f>
        <v>0</v>
      </c>
      <c r="BQ24" s="160"/>
    </row>
    <row r="25" ht="19.5" customHeight="1" spans="1:69">
      <c r="A25" s="19"/>
      <c r="B25" s="549" t="s">
        <v>1570</v>
      </c>
      <c r="C25" s="186"/>
      <c r="D25" s="186"/>
      <c r="E25" s="2" t="s">
        <v>1571</v>
      </c>
      <c r="F25" s="155"/>
      <c r="G25" s="154" t="s">
        <v>1572</v>
      </c>
      <c r="H25" s="155" t="s">
        <v>1566</v>
      </c>
      <c r="J25" s="20"/>
      <c r="K25" s="20"/>
      <c r="L25" s="155" t="s">
        <v>50</v>
      </c>
      <c r="M25" s="155"/>
      <c r="N25" s="155" t="s">
        <v>1008</v>
      </c>
      <c r="O25" s="155" t="s">
        <v>1530</v>
      </c>
      <c r="P25" s="577" t="s">
        <v>1481</v>
      </c>
      <c r="Q25" s="186" t="s">
        <v>50</v>
      </c>
      <c r="R25" s="155"/>
      <c r="S25" s="155"/>
      <c r="T25" s="186"/>
      <c r="U25" s="155" t="s">
        <v>1573</v>
      </c>
      <c r="V25" s="155"/>
      <c r="W25" s="155"/>
      <c r="X25" s="155"/>
      <c r="Y25" s="155"/>
      <c r="Z25" s="155"/>
      <c r="AA25" s="154"/>
      <c r="AB25" s="154" t="s">
        <v>1574</v>
      </c>
      <c r="AC25" s="154"/>
      <c r="AD25" s="155" t="s">
        <v>1575</v>
      </c>
      <c r="AE25" s="155" t="s">
        <v>44</v>
      </c>
      <c r="AF25" s="155"/>
      <c r="AG25" s="155"/>
      <c r="AH25" s="155"/>
      <c r="AI25" s="157"/>
      <c r="AJ25" s="158"/>
      <c r="AK25" s="157"/>
      <c r="AL25" s="159"/>
      <c r="AM25" s="159"/>
      <c r="AN25" s="159"/>
      <c r="AO25" s="159"/>
      <c r="AP25" s="104"/>
      <c r="AQ25" s="159">
        <f>SUMPRODUCT(--WEEKDAY(C$3:AG$3,2)&lt;6,--((C25:AG25="DM"))+(C25:AG25="CS1")+((C25:AG25="CS2"))+(C25:AG25="SB1")+(C25:AG25="AE")+(C25:AG25="EM"))</f>
        <v>0</v>
      </c>
      <c r="AR25" s="104"/>
      <c r="AS25" s="104">
        <f>SUMPRODUCT(--WEEKDAY(C$3:AG$3,2)&gt;5,--((C25:AG25="DM"))+(C25:AG25="CS1")+((C25:AG25="CS2"))+(C25:AG25="SB1")+(C25:AG25="AE")+(C25:AG25="EM"))</f>
        <v>0</v>
      </c>
      <c r="AT25" s="104"/>
      <c r="AU25" s="104">
        <f>(AQ25-AR25)/2+(AS25-AT25)</f>
        <v>0</v>
      </c>
      <c r="AV25" s="104">
        <f>AI25+AJ25+AK25+AL25+AN25+AO25</f>
        <v>0</v>
      </c>
      <c r="AW25" s="104">
        <f>BG25+BH25+BJ25+BE25+BC25+BA25+BL25</f>
        <v>0</v>
      </c>
      <c r="AX25" s="104" t="e">
        <f>AU25+$AY$10</f>
        <v>#VALUE!</v>
      </c>
      <c r="AY25" s="159" t="e">
        <f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60"/>
    </row>
    <row r="26" ht="19.5" customHeight="1" spans="1:69">
      <c r="A26" s="19"/>
      <c r="B26" s="244" t="s">
        <v>1097</v>
      </c>
      <c r="C26" s="155"/>
      <c r="D26" s="154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5" t="s">
        <v>1561</v>
      </c>
      <c r="V26" s="155"/>
      <c r="W26" s="155"/>
      <c r="Y26" s="155"/>
      <c r="AA26" s="155"/>
      <c r="AB26" s="155"/>
      <c r="AC26" s="155"/>
      <c r="AD26" s="155"/>
      <c r="AE26" s="155"/>
      <c r="AF26" s="155"/>
      <c r="AG26" s="155"/>
      <c r="AH26" s="155"/>
      <c r="AI26" s="157"/>
      <c r="AJ26" s="158"/>
      <c r="AK26" s="157"/>
      <c r="AL26" s="159"/>
      <c r="AM26" s="159"/>
      <c r="AN26" s="159"/>
      <c r="AO26" s="159"/>
      <c r="AP26" s="104"/>
      <c r="AQ26" s="159">
        <f>SUMPRODUCT(--WEEKDAY(C$3:AG$3,2)&lt;6,--((C26:AG26="DM"))+(C26:AG26="CS1")+((C26:AG26="CS2"))+(C26:AG26="SB1")+(C26:AG26="AE")+(C26:AG26="EM"))</f>
        <v>0</v>
      </c>
      <c r="AR26" s="104"/>
      <c r="AS26" s="104">
        <f>SUMPRODUCT(--WEEKDAY(C$3:AG$3,2)&gt;5,--((C26:AG26="DM"))+(C26:AG26="CS1")+((C26:AG26="CS2"))+(C26:AG26="SB1")+(C26:AG26="AE")+(C26:AG26="EM"))</f>
        <v>0</v>
      </c>
      <c r="AT26" s="104"/>
      <c r="AU26" s="104">
        <f>(AQ26-AR26)/2+(AS26-AT26)</f>
        <v>0</v>
      </c>
      <c r="AV26" s="104">
        <f>AI26+AJ26+AK26+AL26+AN26+AO26</f>
        <v>0</v>
      </c>
      <c r="AW26" s="104">
        <f>BG26+BH26+BJ26+BE26+BC26+BA26+BL26</f>
        <v>0</v>
      </c>
      <c r="AX26" s="104" t="e">
        <f>AU26+AY26</f>
        <v>#VALUE!</v>
      </c>
      <c r="AY26" s="159" t="e">
        <f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159">
        <f>COUNTIF(D26:AC26,"*BRT*")</f>
        <v>0</v>
      </c>
      <c r="BA26" s="159">
        <f>COUNTIF(A26:AI26,"*$BTP*")</f>
        <v>0</v>
      </c>
      <c r="BB26" s="159" t="e">
        <f>BA26*('Setting key Duty'!$I$13+'Setting key Duty'!$I$12+'Setting key Duty'!$I$11)</f>
        <v>#VALUE!</v>
      </c>
      <c r="BC26" s="159">
        <f>COUNTIF(A26:AI26,"*$L*")</f>
        <v>0</v>
      </c>
      <c r="BD26" s="159" t="e">
        <f>BC26*('Setting key Duty'!$I$13+'Setting key Duty'!$I$9)</f>
        <v>#VALUE!</v>
      </c>
      <c r="BE26" s="159">
        <f>COUNTIF(A26:AI26,"*$M*")</f>
        <v>0</v>
      </c>
      <c r="BF26" s="159">
        <f>BE26*('Setting key Duty'!$I$8+'Setting key Duty'!$I$9+'Setting key Duty'!$I$12)</f>
        <v>0</v>
      </c>
      <c r="BG26" s="159">
        <f>COUNTIF(AE26:AI26,"*$N*")</f>
        <v>0</v>
      </c>
      <c r="BH26" s="159">
        <f>COUNTIF(AE26:AI26,"*$PM*")</f>
        <v>0</v>
      </c>
      <c r="BI26" s="159">
        <f>BH26*('Setting key Duty'!$I$9)</f>
        <v>0</v>
      </c>
      <c r="BJ26" s="159">
        <f>COUNTIF(A26:AI26,"*$AM*")</f>
        <v>0</v>
      </c>
      <c r="BK26" s="159">
        <f>BJ26*('Setting key Duty'!$I$12+'Setting key Duty'!$I$8)</f>
        <v>0</v>
      </c>
      <c r="BL26" s="159">
        <f>COUNTIF(D26:AI26,"*$FC*")</f>
        <v>0</v>
      </c>
      <c r="BM26" s="159">
        <f>BL26*('Setting key Duty'!$J$11+'Setting key Duty'!$I$8)</f>
        <v>0</v>
      </c>
      <c r="BN26" s="159">
        <f>COUNTIF($D26:$AE26,BN$4)</f>
        <v>0</v>
      </c>
      <c r="BO26" s="159">
        <f>COUNTIF($D26:$AE26,BO$4)</f>
        <v>0</v>
      </c>
      <c r="BP26" s="159">
        <f>COUNTIF($D26:$AE26,BP$4)</f>
        <v>0</v>
      </c>
      <c r="BQ26" s="160"/>
    </row>
    <row r="27" ht="19.5" customHeight="1" spans="1:69">
      <c r="A27" s="19"/>
      <c r="B27" s="549" t="s">
        <v>1519</v>
      </c>
      <c r="C27" s="155"/>
      <c r="E27" s="155"/>
      <c r="F27" s="155"/>
      <c r="G27" s="155"/>
      <c r="H27" s="155"/>
      <c r="I27" s="155"/>
      <c r="J27" s="155"/>
      <c r="K27" s="155"/>
      <c r="L27" s="155"/>
      <c r="M27" s="155"/>
      <c r="N27" s="155" t="s">
        <v>57</v>
      </c>
      <c r="O27" s="155"/>
      <c r="P27" s="155" t="s">
        <v>1576</v>
      </c>
      <c r="R27" s="155" t="s">
        <v>44</v>
      </c>
      <c r="S27" s="155"/>
      <c r="T27" s="155" t="s">
        <v>1001</v>
      </c>
      <c r="U27" s="186" t="s">
        <v>50</v>
      </c>
      <c r="V27" s="155"/>
      <c r="W27" s="155" t="s">
        <v>1577</v>
      </c>
      <c r="X27" s="154" t="s">
        <v>45</v>
      </c>
      <c r="Z27" s="155"/>
      <c r="AA27" s="155" t="s">
        <v>1578</v>
      </c>
      <c r="AB27" s="155" t="s">
        <v>1579</v>
      </c>
      <c r="AD27" s="155" t="s">
        <v>1580</v>
      </c>
      <c r="AE27" s="155"/>
      <c r="AF27" s="155" t="s">
        <v>44</v>
      </c>
      <c r="AG27" s="155"/>
      <c r="AH27" s="155"/>
      <c r="AI27" s="157"/>
      <c r="AJ27" s="158"/>
      <c r="AK27" s="157"/>
      <c r="AL27" s="159"/>
      <c r="AM27" s="159"/>
      <c r="AN27" s="159"/>
      <c r="AO27" s="159"/>
      <c r="AP27" s="104"/>
      <c r="AQ27" s="159">
        <f>SUMPRODUCT(--WEEKDAY(C$3:AG$3,2)&lt;6,--((C27:AG27="DM"))+(C27:AG27="CS1")+((C27:AG27="CS2"))+(C27:AG27="SB1")+(C27:AG27="AE")+(C27:AG27="EM"))</f>
        <v>0</v>
      </c>
      <c r="AR27" s="104"/>
      <c r="AS27" s="104">
        <f>SUMPRODUCT(--WEEKDAY(C$3:AG$3,2)&gt;5,--((C27:AG27="DM"))+(C27:AG27="CS1")+((C27:AG27="CS2"))+(C27:AG27="SB1")+(C27:AG27="AE")+(C27:AG27="EM"))</f>
        <v>0</v>
      </c>
      <c r="AT27" s="104"/>
      <c r="AU27" s="104">
        <f>(AQ27-AR27)/2+(AS27-AT27)</f>
        <v>0</v>
      </c>
      <c r="AV27" s="104">
        <f>AI27+AJ27+AK27+AL27+AN27+AO27</f>
        <v>0</v>
      </c>
      <c r="AW27" s="104">
        <f>BG27+BH27+BJ27+BE27+BC27+BA27+BL27</f>
        <v>5</v>
      </c>
      <c r="AX27" s="104" t="e">
        <f>AU27+AY27</f>
        <v>#VALUE!</v>
      </c>
      <c r="AY27" s="159" t="e">
        <f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159">
        <f>COUNTIF(D27:AA27,"*BRT*")</f>
        <v>0</v>
      </c>
      <c r="BA27" s="159">
        <f>COUNTIF(A27:AI27,"*$BTP*")</f>
        <v>0</v>
      </c>
      <c r="BB27" s="159" t="e">
        <f>BA27*('Setting key Duty'!$I$13+'Setting key Duty'!$I$12+'Setting key Duty'!$I$11)</f>
        <v>#VALUE!</v>
      </c>
      <c r="BC27" s="159">
        <f>COUNTIF(A27:AI27,"*$L*")</f>
        <v>0</v>
      </c>
      <c r="BD27" s="159" t="e">
        <f>BC27*('Setting key Duty'!$I$13+'Setting key Duty'!$I$9)</f>
        <v>#VALUE!</v>
      </c>
      <c r="BE27" s="159">
        <f>COUNTIF(A27:AI27,"*$M*")</f>
        <v>2</v>
      </c>
      <c r="BF27" s="159">
        <f>BE27*('Setting key Duty'!$I$8+'Setting key Duty'!$I$9+'Setting key Duty'!$I$12)</f>
        <v>1.125</v>
      </c>
      <c r="BG27" s="159">
        <f>COUNTIF(AI27,"*$N*")</f>
        <v>0</v>
      </c>
      <c r="BH27" s="159">
        <f>COUNTIF(AI27,"*$PM*")</f>
        <v>0</v>
      </c>
      <c r="BI27" s="159">
        <f>BH27*('Setting key Duty'!$I$9)</f>
        <v>0</v>
      </c>
      <c r="BJ27" s="159">
        <f>COUNTIF(A27:AI27,"*$AM*")</f>
        <v>3</v>
      </c>
      <c r="BK27" s="159">
        <f>BJ27*('Setting key Duty'!$I$12+'Setting key Duty'!$I$8)</f>
        <v>1.3125</v>
      </c>
      <c r="BL27" s="159">
        <f>COUNTIF(D27:AI27,"*$FC*")</f>
        <v>0</v>
      </c>
      <c r="BM27" s="159">
        <f>BL27*('Setting key Duty'!$J$11+'Setting key Duty'!$I$8)</f>
        <v>0</v>
      </c>
      <c r="BN27" s="159">
        <f>COUNTIF($D27:$AA27,BN$4)</f>
        <v>0</v>
      </c>
      <c r="BO27" s="159">
        <f>COUNTIF($D27:$AA27,BO$4)</f>
        <v>0</v>
      </c>
      <c r="BP27" s="159">
        <f>COUNTIF($D27:$AA27,BP$4)</f>
        <v>0</v>
      </c>
      <c r="BQ27" s="160"/>
    </row>
    <row r="28" ht="19.5" customHeight="1" spans="1:69">
      <c r="A28" s="19"/>
      <c r="B28" s="219" t="s">
        <v>1489</v>
      </c>
      <c r="C28" s="185"/>
      <c r="E28" s="185" t="s">
        <v>62</v>
      </c>
      <c r="F28" s="185"/>
      <c r="G28" s="185" t="s">
        <v>62</v>
      </c>
      <c r="H28" s="186" t="s">
        <v>56</v>
      </c>
      <c r="I28" s="2" t="s">
        <v>42</v>
      </c>
      <c r="J28" s="186"/>
      <c r="K28" s="186" t="s">
        <v>62</v>
      </c>
      <c r="L28" s="185"/>
      <c r="M28" s="185"/>
      <c r="N28" s="186" t="s">
        <v>62</v>
      </c>
      <c r="O28" s="185"/>
      <c r="P28" s="186" t="s">
        <v>56</v>
      </c>
      <c r="Q28" s="155"/>
      <c r="R28" s="186" t="s">
        <v>62</v>
      </c>
      <c r="S28" s="186"/>
      <c r="T28" s="186" t="s">
        <v>62</v>
      </c>
      <c r="U28" s="186" t="s">
        <v>56</v>
      </c>
      <c r="V28" s="186" t="s">
        <v>62</v>
      </c>
      <c r="X28" s="186"/>
      <c r="Z28" s="186" t="s">
        <v>56</v>
      </c>
      <c r="AA28" s="186" t="s">
        <v>62</v>
      </c>
      <c r="AC28" s="186" t="s">
        <v>62</v>
      </c>
      <c r="AD28" s="155"/>
      <c r="AE28" s="155"/>
      <c r="AF28" s="155" t="s">
        <v>62</v>
      </c>
      <c r="AG28" s="186"/>
      <c r="AH28" s="186"/>
      <c r="AI28" s="157"/>
      <c r="AJ28" s="158"/>
      <c r="AK28" s="157"/>
      <c r="AL28" s="159"/>
      <c r="AM28" s="159"/>
      <c r="AN28" s="159"/>
      <c r="AO28" s="159"/>
      <c r="AP28" s="104"/>
      <c r="AQ28" s="159">
        <f>SUMPRODUCT(--WEEKDAY(C$3:AG$3,2)&lt;6,--((C28:AG28="DM"))+(C28:AG28="CS1")+((C28:AG28="CS2"))+(C28:AG28="SB1")+(C28:AG28="AE")+(C28:AG28="EM"))</f>
        <v>0</v>
      </c>
      <c r="AR28" s="104"/>
      <c r="AS28" s="104">
        <f>SUMPRODUCT(--WEEKDAY(C$3:AG$3,2)&gt;5,--((C28:AG28="DM"))+(C28:AG28="CS1")+((C28:AG28="CS2"))+(C28:AG28="SB1")+(C28:AG28="AE")+(C28:AG28="EM"))</f>
        <v>0</v>
      </c>
      <c r="AT28" s="104"/>
      <c r="AU28" s="104">
        <f>(AQ28-AR28)/2+(AS28-AT28)</f>
        <v>0</v>
      </c>
      <c r="AV28" s="104">
        <f>AI28+AJ28+AK28+AL28+AN28+AO28</f>
        <v>0</v>
      </c>
      <c r="AW28" s="104">
        <f>BG28+BH28+BJ28+BE28+BC28+BA28+BL28</f>
        <v>0</v>
      </c>
      <c r="AX28" s="104" t="e">
        <f>AU28+$AY$10</f>
        <v>#VALUE!</v>
      </c>
      <c r="AY28" s="159" t="e">
        <f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159">
        <f>COUNTIF(D28:AA28,"*BRT*")</f>
        <v>0</v>
      </c>
      <c r="BA28" s="159">
        <f>COUNTIF(A28:AI28,"*$BTP*")</f>
        <v>0</v>
      </c>
      <c r="BB28" s="159" t="e">
        <f>BA28*('Setting key Duty'!$I$13+'Setting key Duty'!$I$12+'Setting key Duty'!$I$11)</f>
        <v>#VALUE!</v>
      </c>
      <c r="BC28" s="159">
        <f>COUNTIF(A28:AI28,"*$L*")</f>
        <v>0</v>
      </c>
      <c r="BD28" s="159" t="e">
        <f>BC28*('Setting key Duty'!$I$13+'Setting key Duty'!$I$9)</f>
        <v>#VALUE!</v>
      </c>
      <c r="BE28" s="159">
        <f>COUNTIF(A28:AI28,"*$M*")</f>
        <v>0</v>
      </c>
      <c r="BF28" s="159">
        <f>BE28*('Setting key Duty'!$I$8+'Setting key Duty'!$I$9+'Setting key Duty'!$I$12)</f>
        <v>0</v>
      </c>
      <c r="BG28" s="159">
        <f>COUNTIF(AI28,"*$N*")</f>
        <v>0</v>
      </c>
      <c r="BH28" s="159">
        <f>COUNTIF(AI28,"*$PM*")</f>
        <v>0</v>
      </c>
      <c r="BI28" s="159">
        <f>BH28*('Setting key Duty'!$I$9)</f>
        <v>0</v>
      </c>
      <c r="BJ28" s="159">
        <f>COUNTIF(A28:AI28,"*$AM*")</f>
        <v>0</v>
      </c>
      <c r="BK28" s="159">
        <f>BJ28*('Setting key Duty'!$I$12+'Setting key Duty'!$I$8)</f>
        <v>0</v>
      </c>
      <c r="BL28" s="159">
        <f>COUNTIF(D28:AI28,"*$FC*")</f>
        <v>0</v>
      </c>
      <c r="BM28" s="159">
        <f>BL28*('Setting key Duty'!$J$11+'Setting key Duty'!$I$8)</f>
        <v>0</v>
      </c>
      <c r="BN28" s="159">
        <f>COUNTIF($D28:$AA28,BN$4)</f>
        <v>0</v>
      </c>
      <c r="BO28" s="159">
        <f>COUNTIF($D28:$AA28,BO$4)</f>
        <v>0</v>
      </c>
      <c r="BP28" s="159">
        <f>COUNTIF($D28:$AA28,BP$4)</f>
        <v>0</v>
      </c>
      <c r="BQ28" s="160"/>
    </row>
    <row r="29" ht="19.5" customHeight="1" spans="1:69">
      <c r="A29" s="19"/>
      <c r="B29" s="16" t="s">
        <v>1490</v>
      </c>
      <c r="C29" s="185"/>
      <c r="E29" s="185"/>
      <c r="F29" s="154" t="s">
        <v>1488</v>
      </c>
      <c r="G29" s="186" t="s">
        <v>56</v>
      </c>
      <c r="H29" s="185" t="s">
        <v>62</v>
      </c>
      <c r="J29" s="186"/>
      <c r="K29" s="185"/>
      <c r="L29" s="155" t="s">
        <v>1011</v>
      </c>
      <c r="M29" s="185" t="s">
        <v>62</v>
      </c>
      <c r="O29" s="155" t="s">
        <v>1581</v>
      </c>
      <c r="P29" s="155" t="s">
        <v>1530</v>
      </c>
      <c r="Q29" s="186" t="s">
        <v>62</v>
      </c>
      <c r="R29" s="155"/>
      <c r="S29" s="155" t="s">
        <v>645</v>
      </c>
      <c r="T29" s="186" t="s">
        <v>56</v>
      </c>
      <c r="U29" s="186"/>
      <c r="V29" s="155" t="s">
        <v>1582</v>
      </c>
      <c r="W29" s="20"/>
      <c r="Y29" s="164"/>
      <c r="Z29" s="164" t="s">
        <v>1233</v>
      </c>
      <c r="AA29" s="155" t="s">
        <v>1583</v>
      </c>
      <c r="AB29" s="155"/>
      <c r="AC29" s="164"/>
      <c r="AD29" s="155" t="s">
        <v>1335</v>
      </c>
      <c r="AF29" s="155"/>
      <c r="AH29" s="155" t="s">
        <v>1556</v>
      </c>
      <c r="AI29" s="157"/>
      <c r="AJ29" s="158"/>
      <c r="AK29" s="157"/>
      <c r="AL29" s="159"/>
      <c r="AM29" s="159"/>
      <c r="AN29" s="159"/>
      <c r="AO29" s="159"/>
      <c r="AP29" s="104"/>
      <c r="AQ29" s="159">
        <f>SUMPRODUCT(--WEEKDAY(C$3:AG$3,2)&lt;6,--((C29:AG29="DM"))+(C29:AG29="CS1")+((C29:AG29="CS2"))+(C29:AG29="SB1")+(C29:AG29="AE")+(C29:AG29="EM"))</f>
        <v>0</v>
      </c>
      <c r="AR29" s="104"/>
      <c r="AS29" s="104">
        <f>SUMPRODUCT(--WEEKDAY(C$3:AG$3,2)&gt;5,--((C29:AG29="DM"))+(C29:AG29="CS1")+((C29:AG29="CS2"))+(C29:AG29="SB1")+(C29:AG29="AE")+(C29:AG29="EM"))</f>
        <v>0</v>
      </c>
      <c r="AT29" s="104"/>
      <c r="AU29" s="104">
        <f>(AQ29-AR29)/2+(AS29-AT29)</f>
        <v>0</v>
      </c>
      <c r="AV29" s="104">
        <f>AI29+AJ29+AK29+AL29+AN29+AO29</f>
        <v>0</v>
      </c>
      <c r="AW29" s="104">
        <f>BG29+BH29+BJ29+BE29+BC29+BA29+BL29</f>
        <v>8</v>
      </c>
      <c r="AX29" s="104" t="e">
        <f>AU29+AY29</f>
        <v>#VALUE!</v>
      </c>
      <c r="AY29" s="159" t="e">
        <f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159">
        <f>COUNTIF(C29:X29,"*BRT*")</f>
        <v>0</v>
      </c>
      <c r="BA29" s="159">
        <f>COUNTIF(A29:AI29,"*$BTP*")</f>
        <v>0</v>
      </c>
      <c r="BB29" s="159" t="e">
        <f>BA29*('Setting key Duty'!$I$13+'Setting key Duty'!$I$12+'Setting key Duty'!$I$11)</f>
        <v>#VALUE!</v>
      </c>
      <c r="BC29" s="159">
        <f>COUNTIF(D29:AI29,"*$L*")</f>
        <v>0</v>
      </c>
      <c r="BD29" s="159" t="e">
        <f>BC29*('Setting key Duty'!$I$13+'Setting key Duty'!$I$9)</f>
        <v>#VALUE!</v>
      </c>
      <c r="BE29" s="159">
        <f>COUNTIF(D29:AI29,"*$M*")</f>
        <v>6</v>
      </c>
      <c r="BF29" s="159">
        <f>BE29*('Setting key Duty'!$I$8+'Setting key Duty'!$I$9+'Setting key Duty'!$I$12)</f>
        <v>3.375</v>
      </c>
      <c r="BG29" s="159">
        <f>COUNTIF(D29:AI29,"*$N*")</f>
        <v>0</v>
      </c>
      <c r="BH29" s="159">
        <f>COUNTIF(D29:AI29,"*$PM*")</f>
        <v>0</v>
      </c>
      <c r="BI29" s="159">
        <f>BH29*('Setting key Duty'!$I$9)</f>
        <v>0</v>
      </c>
      <c r="BJ29" s="159">
        <f>COUNTIF(D29:AI29,"*$AM*")</f>
        <v>2</v>
      </c>
      <c r="BK29" s="159">
        <f>BJ29*('Setting key Duty'!$I$12+'Setting key Duty'!$I$8)</f>
        <v>0.875</v>
      </c>
      <c r="BL29" s="159">
        <f>COUNTIF(C29:AI29,"*$FC*")</f>
        <v>0</v>
      </c>
      <c r="BM29" s="159">
        <f>BL29*('Setting key Duty'!$J$11+'Setting key Duty'!$I$8)</f>
        <v>0</v>
      </c>
      <c r="BN29" s="159">
        <f>COUNTIF($C29:$AG29,BN$4)</f>
        <v>0</v>
      </c>
      <c r="BO29" s="159">
        <f>COUNTIF($C29:$AG29,BO$4)</f>
        <v>0</v>
      </c>
      <c r="BP29" s="159">
        <f>COUNTIF($D29:$AD29,BP$4)</f>
        <v>0</v>
      </c>
      <c r="BQ29" s="160"/>
    </row>
    <row r="30" ht="19.5" customHeight="1" spans="1:69">
      <c r="A30" s="19"/>
      <c r="B30" s="277" t="s">
        <v>1491</v>
      </c>
      <c r="C30" s="186"/>
      <c r="D30" s="186"/>
      <c r="E30" s="155" t="s">
        <v>305</v>
      </c>
      <c r="F30" s="155" t="s">
        <v>305</v>
      </c>
      <c r="G30" s="155" t="s">
        <v>305</v>
      </c>
      <c r="H30" s="155" t="s">
        <v>305</v>
      </c>
      <c r="I30" s="155" t="s">
        <v>305</v>
      </c>
      <c r="J30" s="186"/>
      <c r="K30" s="186"/>
      <c r="L30" s="185"/>
      <c r="M30" s="155" t="s">
        <v>1565</v>
      </c>
      <c r="N30" s="186" t="s">
        <v>56</v>
      </c>
      <c r="O30" s="155" t="s">
        <v>1584</v>
      </c>
      <c r="Q30" s="20"/>
      <c r="R30" s="186"/>
      <c r="S30" s="2" t="s">
        <v>42</v>
      </c>
      <c r="T30" s="186"/>
      <c r="U30" s="155" t="s">
        <v>1585</v>
      </c>
      <c r="V30" s="186" t="s">
        <v>56</v>
      </c>
      <c r="X30" s="190" t="s">
        <v>62</v>
      </c>
      <c r="Y30" s="186"/>
      <c r="Z30" s="164" t="s">
        <v>1233</v>
      </c>
      <c r="AA30" s="155" t="s">
        <v>1586</v>
      </c>
      <c r="AD30" s="155" t="s">
        <v>1577</v>
      </c>
      <c r="AE30" s="166"/>
      <c r="AG30" s="186"/>
      <c r="AH30" s="186"/>
      <c r="AI30" s="157"/>
      <c r="AJ30" s="158"/>
      <c r="AK30" s="157"/>
      <c r="AL30" s="191"/>
      <c r="AM30" s="191"/>
      <c r="AN30" s="191"/>
      <c r="AO30" s="191"/>
      <c r="AP30" s="192"/>
      <c r="AQ30" s="159">
        <f>SUMPRODUCT(--WEEKDAY(C$3:AG$3,2)&lt;6,--((C30:AG30="DM"))+(C30:AG30="CS1")+((C30:AG30="CS2"))+(C30:AG30="SB1")+(C30:AG30="AE")+(C30:AG30="EM"))</f>
        <v>0</v>
      </c>
      <c r="AR30" s="104"/>
      <c r="AS30" s="104">
        <f>SUMPRODUCT(--WEEKDAY(C$3:AG$3,2)&gt;5,--((C30:AG30="DM"))+(C30:AG30="CS1")+((C30:AG30="CS2"))+(C30:AG30="SB1")+(C30:AG30="AE")+(C30:AG30="EM"))</f>
        <v>0</v>
      </c>
      <c r="AT30" s="192"/>
      <c r="AU30" s="104">
        <f>(AQ30-AR30)/2+(AS30-AT30)</f>
        <v>0</v>
      </c>
      <c r="AV30" s="104">
        <f>AI30+AJ30+AK30+AL30+AN30+AO30</f>
        <v>0</v>
      </c>
      <c r="AW30" s="104">
        <f>BG30+BH30+BJ30+BE30+BC30+BA30+BL30</f>
        <v>10</v>
      </c>
      <c r="AX30" s="104" t="e">
        <f>AU30+AY30</f>
        <v>#VALUE!</v>
      </c>
      <c r="AY30" s="159" t="e">
        <f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159">
        <f>COUNTIF(C30:Y30,"*BRT*")</f>
        <v>0</v>
      </c>
      <c r="BA30" s="159">
        <f>COUNTIF(A30:AI30,"*$BTP*")</f>
        <v>1</v>
      </c>
      <c r="BB30" s="159" t="e">
        <f>BA30*('Setting key Duty'!$I$13+'Setting key Duty'!$I$12+'Setting key Duty'!$I$11)</f>
        <v>#VALUE!</v>
      </c>
      <c r="BC30" s="159">
        <f>COUNTIF(D30:AI30,"*$L*")</f>
        <v>0</v>
      </c>
      <c r="BD30" s="159" t="e">
        <f>BC30*('Setting key Duty'!$I$13+'Setting key Duty'!$I$9)</f>
        <v>#VALUE!</v>
      </c>
      <c r="BE30" s="159">
        <f>COUNTIF(D30:AI30,"*$M*")</f>
        <v>3</v>
      </c>
      <c r="BF30" s="159">
        <f>BE30*('Setting key Duty'!$I$8+'Setting key Duty'!$I$9+'Setting key Duty'!$I$12)</f>
        <v>1.6875</v>
      </c>
      <c r="BG30" s="159">
        <f>COUNTIF(D30:AI30,"*$N*")</f>
        <v>0</v>
      </c>
      <c r="BH30" s="159">
        <f>COUNTIF(D30:AI30,"*$PM*")</f>
        <v>0</v>
      </c>
      <c r="BI30" s="159">
        <f>BH30*('Setting key Duty'!$I$9)</f>
        <v>0</v>
      </c>
      <c r="BJ30" s="159">
        <f>COUNTIF(D30:AI30,"*$AM*")</f>
        <v>1</v>
      </c>
      <c r="BK30" s="159">
        <f>BJ30*('Setting key Duty'!$I$12+'Setting key Duty'!$I$8)</f>
        <v>0.4375</v>
      </c>
      <c r="BL30" s="159">
        <f>COUNTIF(C30:AI30,"*$FC*")</f>
        <v>5</v>
      </c>
      <c r="BM30" s="159">
        <f>BL30*('Setting key Duty'!$J$11+'Setting key Duty'!$I$8)</f>
        <v>0.625</v>
      </c>
      <c r="BN30" s="159">
        <f>COUNTIF($C30:$AG30,BN$4)</f>
        <v>0</v>
      </c>
      <c r="BO30" s="159">
        <f>COUNTIF($C30:$AG30,BO$4)</f>
        <v>0</v>
      </c>
      <c r="BP30" s="159">
        <f>COUNTIF($D30:$AE30,BP$4)</f>
        <v>0</v>
      </c>
      <c r="BQ30" s="193"/>
    </row>
    <row r="31" ht="19.5" customHeight="1" spans="1:69">
      <c r="A31" s="19"/>
      <c r="B31" s="277" t="s">
        <v>1492</v>
      </c>
      <c r="C31" s="190"/>
      <c r="D31" s="185" t="s">
        <v>62</v>
      </c>
      <c r="E31" s="186"/>
      <c r="F31" s="186" t="s">
        <v>56</v>
      </c>
      <c r="I31" s="186" t="s">
        <v>56</v>
      </c>
      <c r="J31" s="186" t="s">
        <v>62</v>
      </c>
      <c r="L31" s="185" t="s">
        <v>56</v>
      </c>
      <c r="M31" s="155" t="s">
        <v>1009</v>
      </c>
      <c r="N31" s="155" t="s">
        <v>1587</v>
      </c>
      <c r="P31" s="155" t="s">
        <v>1588</v>
      </c>
      <c r="R31" s="186"/>
      <c r="S31" s="186" t="s">
        <v>56</v>
      </c>
      <c r="T31" s="186"/>
      <c r="U31" s="155" t="s">
        <v>1589</v>
      </c>
      <c r="W31" s="155" t="s">
        <v>56</v>
      </c>
      <c r="X31" s="190"/>
      <c r="Y31" s="186"/>
      <c r="Z31" s="155" t="s">
        <v>1590</v>
      </c>
      <c r="AA31" s="186" t="s">
        <v>56</v>
      </c>
      <c r="AB31" s="155" t="s">
        <v>1452</v>
      </c>
      <c r="AC31" s="186"/>
      <c r="AD31" s="155" t="s">
        <v>1591</v>
      </c>
      <c r="AE31" s="166"/>
      <c r="AF31" s="155"/>
      <c r="AG31" s="186"/>
      <c r="AH31" s="186"/>
      <c r="AI31" s="157"/>
      <c r="AJ31" s="158"/>
      <c r="AK31" s="157"/>
      <c r="AL31" s="191"/>
      <c r="AM31" s="191"/>
      <c r="AN31" s="191"/>
      <c r="AO31" s="191"/>
      <c r="AP31" s="192"/>
      <c r="AQ31" s="159">
        <f>SUMPRODUCT(--WEEKDAY(C$3:AG$3,2)&lt;6,--((C31:AG31="DM"))+(C31:AG31="CS1")+((C31:AG31="CS2"))+(C31:AG31="SB1")+(C31:AG31="AE")+(C31:AG31="EM"))</f>
        <v>0</v>
      </c>
      <c r="AR31" s="104"/>
      <c r="AS31" s="104">
        <f>SUMPRODUCT(--WEEKDAY(C$3:AG$3,2)&gt;5,--((C31:AG31="DM"))+(C31:AG31="CS1")+((C31:AG31="CS2"))+(C31:AG31="SB1")+(C31:AG31="AE")+(C31:AG31="EM"))</f>
        <v>0</v>
      </c>
      <c r="AT31" s="192"/>
      <c r="AU31" s="104">
        <f>(AQ31-AR31)/2+(AS31-AT31)</f>
        <v>0</v>
      </c>
      <c r="AV31" s="104">
        <f>AI31+AJ31+AK31+AL31+AN31+AO31</f>
        <v>0</v>
      </c>
      <c r="AW31" s="104">
        <f>BG31+BH31+BJ31+BE31+BC31+BA31+BL31</f>
        <v>7</v>
      </c>
      <c r="AX31" s="104" t="e">
        <f>AU31+AY31</f>
        <v>#VALUE!</v>
      </c>
      <c r="AY31" s="159" t="e">
        <f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159">
        <f>COUNTIF(C31:Y31,"*BRT*")</f>
        <v>0</v>
      </c>
      <c r="BA31" s="159">
        <f>COUNTIF(A31:AI31,"*$BTP*")</f>
        <v>0</v>
      </c>
      <c r="BB31" s="159" t="e">
        <f>BA31*('Setting key Duty'!$I$13+'Setting key Duty'!$I$12+'Setting key Duty'!$I$11)</f>
        <v>#VALUE!</v>
      </c>
      <c r="BC31" s="159">
        <f>COUNTIF(D31:AI31,"*$L*")</f>
        <v>0</v>
      </c>
      <c r="BD31" s="159" t="e">
        <f>BC31*('Setting key Duty'!$I$13+'Setting key Duty'!$I$9)</f>
        <v>#VALUE!</v>
      </c>
      <c r="BE31" s="159">
        <f>COUNTIF(D31:AI31,"*$M*")</f>
        <v>0</v>
      </c>
      <c r="BF31" s="159">
        <f>BE31*('Setting key Duty'!$I$8+'Setting key Duty'!$I$9+'Setting key Duty'!$I$12)</f>
        <v>0</v>
      </c>
      <c r="BG31" s="159">
        <f>COUNTIF(D31:AI31,"*$N*")</f>
        <v>0</v>
      </c>
      <c r="BH31" s="159">
        <f>COUNTIF(D31:AI31,"*$PM*")</f>
        <v>7</v>
      </c>
      <c r="BI31" s="159">
        <f>BH31*('Setting key Duty'!$I$9)</f>
        <v>0.875</v>
      </c>
      <c r="BJ31" s="159">
        <f>COUNTIF(D31:AI31,"*$AM*")</f>
        <v>0</v>
      </c>
      <c r="BK31" s="159">
        <f>BJ31*('Setting key Duty'!$I$12+'Setting key Duty'!$I$8)</f>
        <v>0</v>
      </c>
      <c r="BL31" s="159">
        <f>COUNTIF(C31:AI31,"*$FC*")</f>
        <v>0</v>
      </c>
      <c r="BM31" s="159">
        <f>BL31*('Setting key Duty'!$J$11+'Setting key Duty'!$I$8)</f>
        <v>0</v>
      </c>
      <c r="BN31" s="159">
        <f>COUNTIF($C31:$AG31,BN$4)</f>
        <v>0</v>
      </c>
      <c r="BO31" s="159">
        <f>COUNTIF($C31:$AG31,BO$4)</f>
        <v>0</v>
      </c>
      <c r="BP31" s="159">
        <f>COUNTIF($D31:$AE31,BP$4)</f>
        <v>0</v>
      </c>
      <c r="BQ31" s="193"/>
    </row>
    <row r="32" ht="19.5" customHeight="1" spans="1:69">
      <c r="A32" s="19"/>
      <c r="B32" s="277" t="s">
        <v>1535</v>
      </c>
      <c r="D32" s="186"/>
      <c r="E32" s="186" t="s">
        <v>56</v>
      </c>
      <c r="F32" s="185" t="s">
        <v>62</v>
      </c>
      <c r="J32" s="186" t="s">
        <v>50</v>
      </c>
      <c r="K32" s="185"/>
      <c r="L32" s="186" t="s">
        <v>62</v>
      </c>
      <c r="O32" s="186" t="s">
        <v>56</v>
      </c>
      <c r="P32" s="186" t="s">
        <v>62</v>
      </c>
      <c r="Q32" s="186"/>
      <c r="R32" s="20"/>
      <c r="S32" s="186" t="s">
        <v>62</v>
      </c>
      <c r="T32" s="186"/>
      <c r="U32" s="186" t="s">
        <v>62</v>
      </c>
      <c r="V32" s="186"/>
      <c r="W32" s="186" t="s">
        <v>1288</v>
      </c>
      <c r="X32" s="190"/>
      <c r="Y32" s="186"/>
      <c r="Z32" s="186" t="s">
        <v>62</v>
      </c>
      <c r="AA32" s="186"/>
      <c r="AB32" s="186" t="s">
        <v>62</v>
      </c>
      <c r="AC32" s="186" t="s">
        <v>56</v>
      </c>
      <c r="AD32" s="155"/>
      <c r="AE32" s="155" t="s">
        <v>62</v>
      </c>
      <c r="AG32" s="186"/>
      <c r="AH32" s="186"/>
      <c r="AI32" s="157"/>
      <c r="AJ32" s="158"/>
      <c r="AK32" s="157"/>
      <c r="AL32" s="191"/>
      <c r="AM32" s="191"/>
      <c r="AN32" s="191"/>
      <c r="AO32" s="191"/>
      <c r="AP32" s="192"/>
      <c r="AQ32" s="159">
        <f>SUMPRODUCT(--WEEKDAY(C$3:AG$3,2)&lt;6,--((C32:AG32="DM"))+(C32:AG32="CS1")+((C32:AG32="CS2"))+(C32:AG32="SB1")+(C32:AG32="AE")+(C32:AG32="EM"))</f>
        <v>0</v>
      </c>
      <c r="AR32" s="104"/>
      <c r="AS32" s="104">
        <f>SUMPRODUCT(--WEEKDAY(C$3:AG$3,2)&gt;5,--((C32:AG32="DM"))+(C32:AG32="CS1")+((C32:AG32="CS2"))+(C32:AG32="SB1")+(C32:AG32="AE")+(C32:AG32="EM"))</f>
        <v>0</v>
      </c>
      <c r="AT32" s="192"/>
      <c r="AU32" s="104">
        <f>(AQ32-AR32)/2+(AS32-AT32)</f>
        <v>0</v>
      </c>
      <c r="AV32" s="104">
        <f>AI32+AJ32+AK32+AL32+AN32+AO32</f>
        <v>0</v>
      </c>
      <c r="AW32" s="104">
        <f>BG32+BH32+BJ32+BE32+BC32+BA32+BL32</f>
        <v>0</v>
      </c>
      <c r="AX32" s="104" t="e">
        <f>AU32+AY32</f>
        <v>#VALUE!</v>
      </c>
      <c r="AY32" s="159" t="e">
        <f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159">
        <f>COUNTIF(C32:Y32,"*BRT*")</f>
        <v>0</v>
      </c>
      <c r="BA32" s="159">
        <f>COUNTIF(A32:AI32,"*$BTP*")</f>
        <v>0</v>
      </c>
      <c r="BB32" s="159" t="e">
        <f>BA32*('Setting key Duty'!$I$13+'Setting key Duty'!$I$12+'Setting key Duty'!$I$11)</f>
        <v>#VALUE!</v>
      </c>
      <c r="BC32" s="159">
        <f>COUNTIF(D32:AI32,"*$L*")</f>
        <v>0</v>
      </c>
      <c r="BD32" s="159" t="e">
        <f>BC32*('Setting key Duty'!$I$13+'Setting key Duty'!$I$9)</f>
        <v>#VALUE!</v>
      </c>
      <c r="BE32" s="159">
        <f>COUNTIF(D32:AI32,"*$M*")</f>
        <v>0</v>
      </c>
      <c r="BF32" s="159">
        <f>BE32*('Setting key Duty'!$I$8+'Setting key Duty'!$I$9+'Setting key Duty'!$I$12)</f>
        <v>0</v>
      </c>
      <c r="BG32" s="159">
        <f>COUNTIF(D32:AI32,"*$N*")</f>
        <v>0</v>
      </c>
      <c r="BH32" s="159">
        <f>COUNTIF(D32:AI32,"*$PM*")</f>
        <v>0</v>
      </c>
      <c r="BI32" s="159">
        <f>BH32*('Setting key Duty'!$I$9)</f>
        <v>0</v>
      </c>
      <c r="BJ32" s="159">
        <f>COUNTIF(D32:AI32,"*$AM*")</f>
        <v>0</v>
      </c>
      <c r="BK32" s="159">
        <f>BJ32*('Setting key Duty'!$I$12+'Setting key Duty'!$I$8)</f>
        <v>0</v>
      </c>
      <c r="BL32" s="159">
        <f>COUNTIF(C32:AI32,"*$FC*")</f>
        <v>0</v>
      </c>
      <c r="BM32" s="159">
        <f>BL32*('Setting key Duty'!$J$11+'Setting key Duty'!$I$8)</f>
        <v>0</v>
      </c>
      <c r="BN32" s="159">
        <f>COUNTIF($C32:$AG32,BN$4)</f>
        <v>0</v>
      </c>
      <c r="BO32" s="159">
        <f>COUNTIF($C32:$AG32,BO$4)</f>
        <v>0</v>
      </c>
      <c r="BP32" s="159">
        <f>COUNTIF($D32:$AE32,BP$4)</f>
        <v>0</v>
      </c>
      <c r="BQ32" s="193"/>
    </row>
    <row r="33" ht="19.5" customHeight="1" spans="1:69">
      <c r="A33" s="19"/>
      <c r="B33" s="277" t="s">
        <v>1494</v>
      </c>
      <c r="C33" s="190"/>
      <c r="D33" s="186"/>
      <c r="E33" s="155" t="s">
        <v>219</v>
      </c>
      <c r="F33" s="155" t="s">
        <v>219</v>
      </c>
      <c r="G33" s="155" t="s">
        <v>219</v>
      </c>
      <c r="H33" s="155" t="s">
        <v>219</v>
      </c>
      <c r="I33" s="155" t="s">
        <v>219</v>
      </c>
      <c r="J33" s="186"/>
      <c r="K33" s="186"/>
      <c r="L33" s="186"/>
      <c r="M33" s="186" t="s">
        <v>56</v>
      </c>
      <c r="N33" s="155" t="s">
        <v>623</v>
      </c>
      <c r="P33" s="155" t="s">
        <v>1592</v>
      </c>
      <c r="Q33" s="155"/>
      <c r="T33" s="155" t="s">
        <v>1488</v>
      </c>
      <c r="U33" s="155" t="s">
        <v>1593</v>
      </c>
      <c r="X33" s="210"/>
      <c r="Y33" s="155" t="s">
        <v>62</v>
      </c>
      <c r="Z33" s="164" t="s">
        <v>1233</v>
      </c>
      <c r="AA33" s="155" t="s">
        <v>1594</v>
      </c>
      <c r="AB33" s="186" t="s">
        <v>56</v>
      </c>
      <c r="AC33" s="155"/>
      <c r="AD33" s="155" t="s">
        <v>1595</v>
      </c>
      <c r="AF33" s="155"/>
      <c r="AH33" s="20"/>
      <c r="AI33" s="157"/>
      <c r="AJ33" s="158"/>
      <c r="AK33" s="157"/>
      <c r="AL33" s="191"/>
      <c r="AM33" s="191"/>
      <c r="AN33" s="191"/>
      <c r="AO33" s="191"/>
      <c r="AP33" s="192"/>
      <c r="AQ33" s="159">
        <f>SUMPRODUCT(--WEEKDAY(C$3:AG$3,2)&lt;6,--((C33:AG33="DM"))+(C33:AG33="CS1")+((C33:AG33="CS2"))+(C33:AG33="SB1")+(C33:AG33="AE")+(C33:AG33="EM"))</f>
        <v>0</v>
      </c>
      <c r="AR33" s="104"/>
      <c r="AS33" s="104">
        <f>SUMPRODUCT(--WEEKDAY(C$3:AG$3,2)&gt;5,--((C33:AG33="DM"))+(C33:AG33="CS1")+((C33:AG33="CS2"))+(C33:AG33="SB1")+(C33:AG33="AE")+(C33:AG33="EM"))</f>
        <v>0</v>
      </c>
      <c r="AT33" s="192"/>
      <c r="AU33" s="104">
        <f>(AQ33-AR33)/2+(AS33-AT33)</f>
        <v>0</v>
      </c>
      <c r="AV33" s="104">
        <f>AI33+AJ33+AK33+AL33+AN33+AO33</f>
        <v>0</v>
      </c>
      <c r="AW33" s="104">
        <f>BG33+BH33+BJ33+BE33+BC33+BA33+BL33</f>
        <v>11</v>
      </c>
      <c r="AX33" s="104" t="e">
        <f>AU33+AY33</f>
        <v>#VALUE!</v>
      </c>
      <c r="AY33" s="159" t="e">
        <f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159">
        <f>COUNTIF(C33:Y33,"*BRT*")</f>
        <v>0</v>
      </c>
      <c r="BA33" s="159">
        <f>COUNTIF(A33:AI33,"*$BTP*")</f>
        <v>1</v>
      </c>
      <c r="BB33" s="159" t="e">
        <f>BA33*('Setting key Duty'!$I$13+'Setting key Duty'!$I$12+'Setting key Duty'!$I$11)</f>
        <v>#VALUE!</v>
      </c>
      <c r="BC33" s="159">
        <f>COUNTIF(D33:AI33,"*$L*")</f>
        <v>0</v>
      </c>
      <c r="BD33" s="159" t="e">
        <f>BC33*('Setting key Duty'!$I$13+'Setting key Duty'!$I$9)</f>
        <v>#VALUE!</v>
      </c>
      <c r="BE33" s="159">
        <f>COUNTIF(D33:AI33,"*$M*")</f>
        <v>3</v>
      </c>
      <c r="BF33" s="159">
        <f>BE33*('Setting key Duty'!$I$8+'Setting key Duty'!$I$9+'Setting key Duty'!$I$12)</f>
        <v>1.6875</v>
      </c>
      <c r="BG33" s="159">
        <f>COUNTIF(D33:AI33,"*$N*")</f>
        <v>0</v>
      </c>
      <c r="BH33" s="159">
        <f>COUNTIF(D33:AI33,"*$PM*")</f>
        <v>0</v>
      </c>
      <c r="BI33" s="159">
        <f>BH33*('Setting key Duty'!$I$9)</f>
        <v>0</v>
      </c>
      <c r="BJ33" s="159">
        <f>COUNTIF(D33:AI33,"*$AM*")</f>
        <v>2</v>
      </c>
      <c r="BK33" s="159">
        <f>BJ33*('Setting key Duty'!$I$12+'Setting key Duty'!$I$8)</f>
        <v>0.875</v>
      </c>
      <c r="BL33" s="159">
        <f>COUNTIF(C33:AI33,"*$FC*")</f>
        <v>5</v>
      </c>
      <c r="BM33" s="159">
        <f>BL33*('Setting key Duty'!$J$11+'Setting key Duty'!$I$8)</f>
        <v>0.625</v>
      </c>
      <c r="BN33" s="159">
        <f>COUNTIF($C33:$AG33,BN$4)</f>
        <v>0</v>
      </c>
      <c r="BO33" s="159">
        <f>COUNTIF($C33:$AG33,BO$4)</f>
        <v>0</v>
      </c>
      <c r="BP33" s="159">
        <f>COUNTIF($D33:$AE33,BP$4)</f>
        <v>0</v>
      </c>
      <c r="BQ33" s="193"/>
    </row>
    <row r="34" ht="19.5" customHeight="1" spans="1:69">
      <c r="A34" s="19"/>
      <c r="B34" s="189"/>
      <c r="C34" s="190"/>
      <c r="D34" s="186"/>
      <c r="J34" s="186"/>
      <c r="K34" s="185"/>
      <c r="L34" s="185"/>
      <c r="M34" s="188"/>
      <c r="N34" s="185"/>
      <c r="O34" s="185"/>
      <c r="P34" s="186"/>
      <c r="Q34" s="20"/>
      <c r="R34" s="20"/>
      <c r="T34" s="186"/>
      <c r="U34" s="186"/>
      <c r="V34" s="186"/>
      <c r="X34" s="190"/>
      <c r="Y34" s="20"/>
      <c r="Z34" s="20"/>
      <c r="AA34" s="20"/>
      <c r="AB34" s="20"/>
      <c r="AC34" s="20"/>
      <c r="AD34" s="186"/>
      <c r="AE34" s="228"/>
      <c r="AF34" s="186"/>
      <c r="AG34" s="186"/>
      <c r="AH34" s="186"/>
      <c r="AI34" s="157"/>
      <c r="AJ34" s="158"/>
      <c r="AK34" s="157"/>
      <c r="AL34" s="191"/>
      <c r="AM34" s="191"/>
      <c r="AN34" s="191"/>
      <c r="AO34" s="191"/>
      <c r="AP34" s="192"/>
      <c r="AQ34" s="159"/>
      <c r="AR34" s="192"/>
      <c r="AS34" s="104"/>
      <c r="AT34" s="192"/>
      <c r="AU34" s="104"/>
      <c r="AV34" s="104"/>
      <c r="AW34" s="104"/>
      <c r="AX34" s="104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59"/>
      <c r="BQ34" s="193"/>
    </row>
    <row r="35" ht="19.5" customHeight="1" spans="1:69">
      <c r="A35" s="19"/>
      <c r="B35" s="189" t="s">
        <v>228</v>
      </c>
      <c r="C35" s="190"/>
      <c r="D35" s="186"/>
      <c r="E35" s="186"/>
      <c r="F35" s="186"/>
      <c r="G35" s="186"/>
      <c r="H35" s="186"/>
      <c r="I35" s="186"/>
      <c r="J35" s="186"/>
      <c r="K35" s="186"/>
      <c r="L35" s="186"/>
      <c r="N35" s="186"/>
      <c r="O35" s="186"/>
      <c r="P35" s="186"/>
      <c r="Q35" s="20"/>
      <c r="R35" s="20"/>
      <c r="S35" s="186"/>
      <c r="T35" s="186"/>
      <c r="U35" s="154"/>
      <c r="V35" s="186"/>
      <c r="W35" s="186"/>
      <c r="X35" s="186"/>
      <c r="Y35" s="231"/>
      <c r="Z35" s="231"/>
      <c r="AA35" s="231"/>
      <c r="AB35" s="231"/>
      <c r="AC35" s="231"/>
      <c r="AD35" s="231"/>
      <c r="AE35" s="186"/>
      <c r="AF35" s="186"/>
      <c r="AG35" s="186"/>
      <c r="AH35" s="186"/>
      <c r="AI35" s="157">
        <f>COUNTIF($C35:$AG35,AI$4)</f>
        <v>0</v>
      </c>
      <c r="AJ35" s="158">
        <f>COUNTIF($C35:$AG35,AJ$4)</f>
        <v>0</v>
      </c>
      <c r="AK35" s="157">
        <f>COUNTIF($C35:$AG35,AK$4)</f>
        <v>0</v>
      </c>
      <c r="AL35" s="191">
        <f>COUNTIF($C35:$AG35,AL$4)</f>
        <v>0</v>
      </c>
      <c r="AM35" s="191">
        <f>COUNTIF($C35:$AG35,AM$4)</f>
        <v>0</v>
      </c>
      <c r="AN35" s="191">
        <f>COUNTIF($C35:$AG35,AN$4)</f>
        <v>0</v>
      </c>
      <c r="AO35" s="191">
        <f>COUNTIF($C35:$AG35,AO$4)</f>
        <v>0</v>
      </c>
      <c r="AP35" s="192"/>
      <c r="AQ35" s="159"/>
      <c r="AR35" s="192"/>
      <c r="AS35" s="104"/>
      <c r="AT35" s="192"/>
      <c r="AU35" s="192"/>
      <c r="AV35" s="104"/>
      <c r="AW35" s="104"/>
      <c r="AX35" s="104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91"/>
      <c r="BO35" s="191"/>
      <c r="BP35" s="191"/>
      <c r="BQ35" s="193"/>
    </row>
    <row r="36" ht="19.5" customHeight="1" spans="1:69">
      <c r="A36" s="19"/>
      <c r="B36" s="194"/>
      <c r="C36" s="195"/>
      <c r="D36" s="196"/>
      <c r="E36" s="196"/>
      <c r="F36" s="196"/>
      <c r="G36" s="196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564"/>
      <c r="AI36" s="197"/>
      <c r="AJ36" s="198"/>
      <c r="AK36" s="197"/>
      <c r="AL36" s="199"/>
      <c r="AM36" s="199"/>
      <c r="AN36" s="199"/>
      <c r="AO36" s="199"/>
      <c r="AP36" s="200"/>
      <c r="AQ36" s="200"/>
      <c r="AR36" s="200"/>
      <c r="AS36" s="200">
        <f>SUMPRODUCT(--WEEKDAY(C$3:AG$3,2)&gt;5,--((C36:AG36="DM"))+(C36:AG36="CS1")+((C36:AG36="CS2"))+(C36:AG36="SB1")+(C36:AG36="AE")+(C36:AG36="EM"))</f>
        <v>0</v>
      </c>
      <c r="AT36" s="200"/>
      <c r="AU36" s="200">
        <f>(AQ36-AR36)/2+(AS36-AT36)</f>
        <v>0</v>
      </c>
      <c r="AV36" s="200"/>
      <c r="AW36" s="200"/>
      <c r="AX36" s="200"/>
      <c r="AY36" s="199"/>
      <c r="AZ36" s="199"/>
      <c r="BA36" s="199"/>
      <c r="BB36" s="199"/>
      <c r="BC36" s="199"/>
      <c r="BD36" s="199"/>
      <c r="BE36" s="199"/>
      <c r="BF36" s="199"/>
      <c r="BG36" s="199"/>
      <c r="BH36" s="199"/>
      <c r="BI36" s="199"/>
      <c r="BJ36" s="199"/>
      <c r="BK36" s="199"/>
      <c r="BL36" s="199"/>
      <c r="BM36" s="199"/>
      <c r="BN36" s="199"/>
      <c r="BO36" s="199"/>
      <c r="BP36" s="199"/>
      <c r="BQ36" s="201"/>
    </row>
    <row r="37" ht="19.5" customHeight="1" spans="1:69">
      <c r="A37" s="19"/>
      <c r="B37" s="202" t="s">
        <v>48</v>
      </c>
      <c r="C37" s="203" t="str">
        <f>VLOOKUP("DM",C4:C35,1,FALSE)</f>
        <v>DM</v>
      </c>
      <c r="D37" s="203" t="str">
        <f>VLOOKUP("DM",D4:D35,1,FALSE)</f>
        <v>DM</v>
      </c>
      <c r="E37" s="203" t="str">
        <f>VLOOKUP("DM",E1:E35,1,FALSE)</f>
        <v>DM</v>
      </c>
      <c r="F37" s="203" t="str">
        <f>VLOOKUP("DM",F4:F35,1,FALSE)</f>
        <v>DM</v>
      </c>
      <c r="G37" s="203" t="str">
        <f>VLOOKUP("DM",G4:G35,1,FALSE)</f>
        <v>DM</v>
      </c>
      <c r="H37" s="203" t="str">
        <f>VLOOKUP("DM",H4:H35,1,FALSE)</f>
        <v>DM</v>
      </c>
      <c r="I37" s="203" t="str">
        <f>VLOOKUP("DM",I4:I35,1,FALSE)</f>
        <v>DM</v>
      </c>
      <c r="J37" s="203" t="str">
        <f>VLOOKUP("DM",J4:J35,1,FALSE)</f>
        <v>DM</v>
      </c>
      <c r="K37" s="203" t="str">
        <f>VLOOKUP("DM",K4:K35,1,FALSE)</f>
        <v>DM</v>
      </c>
      <c r="L37" s="203" t="str">
        <f>VLOOKUP("DM",L4:L35,1,FALSE)</f>
        <v>DM</v>
      </c>
      <c r="M37" s="203" t="str">
        <f>VLOOKUP("DM",M4:M29,1,FALSE)</f>
        <v>DM</v>
      </c>
      <c r="N37" s="203" t="str">
        <f>VLOOKUP("DM",N4:N35,1,FALSE)</f>
        <v>DM</v>
      </c>
      <c r="O37" s="203" t="str">
        <f>VLOOKUP("DM",O4:O35,1,FALSE)</f>
        <v>DM</v>
      </c>
      <c r="P37" s="203" t="str">
        <f>VLOOKUP("DM",P4:P35,1,FALSE)</f>
        <v>DM</v>
      </c>
      <c r="Q37" s="203" t="str">
        <f>VLOOKUP("DM",Q4:Q33,1,FALSE)</f>
        <v>DM</v>
      </c>
      <c r="R37" s="203" t="str">
        <f>VLOOKUP("DM",R4:R27,1,FALSE)</f>
        <v>DM</v>
      </c>
      <c r="S37" s="203" t="str">
        <f>VLOOKUP("DM",S4:S35,1,FALSE)</f>
        <v>DM</v>
      </c>
      <c r="T37" s="203" t="str">
        <f>VLOOKUP("DM",T4:T35,1,FALSE)</f>
        <v>DM</v>
      </c>
      <c r="U37" s="203" t="str">
        <f>VLOOKUP("DM",U4:U35,1,FALSE)</f>
        <v>DM</v>
      </c>
      <c r="V37" s="203" t="str">
        <f>VLOOKUP("DM",V4:V27,1,FALSE)</f>
        <v>DM</v>
      </c>
      <c r="W37" s="203" t="str">
        <f>VLOOKUP("DM",W4:W27,1,FALSE)</f>
        <v>DM</v>
      </c>
      <c r="X37" s="203" t="str">
        <f>VLOOKUP("DM",X4:X35,1,FALSE)</f>
        <v>DM</v>
      </c>
      <c r="Y37" s="203" t="str">
        <f>VLOOKUP("DM",Y4:Y35,1,FALSE)</f>
        <v>DM</v>
      </c>
      <c r="Z37" s="203" t="str">
        <f>VLOOKUP("DM",Z4:Z35,1,FALSE)</f>
        <v>DM</v>
      </c>
      <c r="AA37" s="203" t="str">
        <f>VLOOKUP("DM",AA11:AA35,1,FALSE)</f>
        <v>DM</v>
      </c>
      <c r="AB37" s="203" t="str">
        <f>VLOOKUP("DM",AB4:AB35,1,FALSE)</f>
        <v>DM</v>
      </c>
      <c r="AC37" s="203" t="str">
        <f>VLOOKUP("DM",AC4:AC35,1,FALSE)</f>
        <v>DM</v>
      </c>
      <c r="AD37" s="203" t="str">
        <f>VLOOKUP("DM",AD4:AD35,1,FALSE)</f>
        <v>DM</v>
      </c>
      <c r="AE37" s="203" t="str">
        <f>VLOOKUP("DM",AE4:AE35,1,FALSE)</f>
        <v>DM</v>
      </c>
      <c r="AF37" s="203" t="str">
        <f>VLOOKUP("DM",AF4:AF35,1,FALSE)</f>
        <v>DM</v>
      </c>
      <c r="AG37" s="203" t="e">
        <f>VLOOKUP("DM",AG4:AG35,1,FALSE)</f>
        <v>#N/A</v>
      </c>
      <c r="AH37" s="573"/>
      <c r="AI37" s="157"/>
      <c r="AJ37" s="158"/>
      <c r="AK37" s="157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59"/>
      <c r="BQ37" s="160"/>
    </row>
    <row r="38" ht="19.5" customHeight="1" spans="1:69">
      <c r="A38" s="19" t="e">
        <f>LTE()</f>
        <v>#NAME?</v>
      </c>
      <c r="B38" s="204" t="s">
        <v>44</v>
      </c>
      <c r="C38" s="203" t="str">
        <f>VLOOKUP("CS1",C5:C35,1,FALSE)</f>
        <v>CS1</v>
      </c>
      <c r="D38" s="203" t="str">
        <f>VLOOKUP("CS1",D1:D35,1,FALSE)</f>
        <v>CS1</v>
      </c>
      <c r="E38" s="203" t="str">
        <f>VLOOKUP("CS1",E7:E35,1,FALSE)</f>
        <v>CS1</v>
      </c>
      <c r="F38" s="203" t="str">
        <f>VLOOKUP("CS1",F8:F35,1,FALSE)</f>
        <v>CS1</v>
      </c>
      <c r="G38" s="203" t="str">
        <f>VLOOKUP("CS1",G7:G35,1,FALSE)</f>
        <v>CS1</v>
      </c>
      <c r="H38" s="203" t="str">
        <f>VLOOKUP("CS1",H5:H35,1,FALSE)</f>
        <v>CS1</v>
      </c>
      <c r="I38" s="203" t="str">
        <f>VLOOKUP("CS1",I6:I35,1,FALSE)</f>
        <v>CS1</v>
      </c>
      <c r="J38" s="203" t="str">
        <f>VLOOKUP("CS1",J4:J35,1,FALSE)</f>
        <v>CS1</v>
      </c>
      <c r="K38" s="203" t="str">
        <f>VLOOKUP("CS1",K1:K35,1,FALSE)</f>
        <v>CS1</v>
      </c>
      <c r="L38" s="203" t="str">
        <f>VLOOKUP("CS1",L1:L35,1,FALSE)</f>
        <v>CS1</v>
      </c>
      <c r="M38" s="203" t="str">
        <f>VLOOKUP("CS1",M5:M29,1,FALSE)</f>
        <v>CS1</v>
      </c>
      <c r="N38" s="203" t="str">
        <f>VLOOKUP("CS1",N6:N35,1,FALSE)</f>
        <v>CS1</v>
      </c>
      <c r="O38" s="203" t="str">
        <f>VLOOKUP("CS1",O1:O35,1,FALSE)</f>
        <v>CS1</v>
      </c>
      <c r="P38" s="203" t="str">
        <f>VLOOKUP("CS1",P5:P35,1,FALSE)</f>
        <v>CS1</v>
      </c>
      <c r="Q38" s="203" t="str">
        <f>VLOOKUP("CS1",Q6:Q33,1,FALSE)</f>
        <v>CS1</v>
      </c>
      <c r="R38" s="203" t="str">
        <f>VLOOKUP("CS1",R6:R27,1,FALSE)</f>
        <v>CS1</v>
      </c>
      <c r="S38" s="203" t="str">
        <f>VLOOKUP("CS1",S7:S35,1,FALSE)</f>
        <v>CS1</v>
      </c>
      <c r="T38" s="203" t="str">
        <f>VLOOKUP("CS1",T8:T35,1,FALSE)</f>
        <v>CS1</v>
      </c>
      <c r="U38" s="203" t="str">
        <f>VLOOKUP("CS1",U6:U35,1,FALSE)</f>
        <v>CS1</v>
      </c>
      <c r="V38" s="203" t="str">
        <f>VLOOKUP("CS1",V1:V27,1,FALSE)</f>
        <v>CS1</v>
      </c>
      <c r="W38" s="203" t="str">
        <f>VLOOKUP("CS1",W1:W27,1,FALSE)</f>
        <v>CS1</v>
      </c>
      <c r="X38" s="203" t="str">
        <f>VLOOKUP("CS1",X1:X35,1,FALSE)</f>
        <v>CS1</v>
      </c>
      <c r="Y38" s="203" t="str">
        <f>VLOOKUP("CS1",Y6:Y35,1,FALSE)</f>
        <v>CS1</v>
      </c>
      <c r="Z38" s="203" t="str">
        <f>VLOOKUP("CS1",Z9:Z35,1,FALSE)</f>
        <v>CS1</v>
      </c>
      <c r="AA38" s="203" t="str">
        <f>VLOOKUP("CS1",AA1:AA35,1,FALSE)</f>
        <v>CS1</v>
      </c>
      <c r="AB38" s="203" t="str">
        <f>VLOOKUP("CS1",AB9:AB35,1,FALSE)</f>
        <v>CS1</v>
      </c>
      <c r="AC38" s="203" t="str">
        <f>VLOOKUP("CS1",AC7:AC35,1,FALSE)</f>
        <v>CS1</v>
      </c>
      <c r="AD38" s="203" t="str">
        <f>VLOOKUP("CS1",AD1:AD35,1,FALSE)</f>
        <v>CS1</v>
      </c>
      <c r="AE38" s="203" t="str">
        <f>VLOOKUP("CS1",AE7:AE35,1,FALSE)</f>
        <v>CS1</v>
      </c>
      <c r="AF38" s="203" t="str">
        <f>VLOOKUP("CS1",AF7:AF35,1,FALSE)</f>
        <v>CS1</v>
      </c>
      <c r="AG38" s="203" t="e">
        <f>VLOOKUP("CS1",AG7:AG35,1,FALSE)</f>
        <v>#N/A</v>
      </c>
      <c r="AH38" s="573"/>
      <c r="AI38" s="157"/>
      <c r="AJ38" s="158"/>
      <c r="AK38" s="157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59"/>
      <c r="BQ38" s="160"/>
    </row>
    <row r="39" ht="19.5" customHeight="1" spans="1:69">
      <c r="A39" s="19"/>
      <c r="B39" s="205" t="s">
        <v>45</v>
      </c>
      <c r="C39" s="203" t="str">
        <f>VLOOKUP("CS2",C6:C35,1,FALSE)</f>
        <v>CS2</v>
      </c>
      <c r="D39" s="203" t="str">
        <f>VLOOKUP("CS2",D9:D35,1,FALSE)</f>
        <v>CS2</v>
      </c>
      <c r="E39" s="203" t="str">
        <f>VLOOKUP("CS2",E7:E35,1,FALSE)</f>
        <v>CS2</v>
      </c>
      <c r="F39" s="203" t="str">
        <f>VLOOKUP("CS2",F8:F35,1,FALSE)</f>
        <v>CS2</v>
      </c>
      <c r="G39" s="203" t="str">
        <f>VLOOKUP("CS2",G1:G35,1,FALSE)</f>
        <v>CS2</v>
      </c>
      <c r="H39" s="203" t="str">
        <f>VLOOKUP("CS2",H1:H35,1,FALSE)</f>
        <v>CS2</v>
      </c>
      <c r="I39" s="203" t="str">
        <f>VLOOKUP("CS2",I6:I35,1,FALSE)</f>
        <v>CS2</v>
      </c>
      <c r="J39" s="203" t="str">
        <f>VLOOKUP("CS2",J4:J35,1,FALSE)</f>
        <v>CS2</v>
      </c>
      <c r="K39" s="203" t="str">
        <f>VLOOKUP("CS2",K5:K35,1,FALSE)</f>
        <v>CS2</v>
      </c>
      <c r="L39" s="203" t="str">
        <f>VLOOKUP("CS2",L4:L35,1,FALSE)</f>
        <v>CS2</v>
      </c>
      <c r="M39" s="203" t="str">
        <f>VLOOKUP("CS2",M1:M29,1,FALSE)</f>
        <v>CS2</v>
      </c>
      <c r="N39" s="203" t="str">
        <f>VLOOKUP("CS2",N6:N35,1,FALSE)</f>
        <v>CS2</v>
      </c>
      <c r="O39" s="203" t="str">
        <f>VLOOKUP("CS2",O6:O35,1,FALSE)</f>
        <v>CS2</v>
      </c>
      <c r="P39" s="203" t="str">
        <f>VLOOKUP("CS2",P5:P35,1,FALSE)</f>
        <v>CS2</v>
      </c>
      <c r="Q39" s="203" t="str">
        <f>VLOOKUP("CS2",Q6:Q33,1,FALSE)</f>
        <v>CS2</v>
      </c>
      <c r="R39" s="203" t="str">
        <f>VLOOKUP("CS2",R6:R27,1,FALSE)</f>
        <v>CS2</v>
      </c>
      <c r="S39" s="203" t="str">
        <f>VLOOKUP("CS2",S1:S35,1,FALSE)</f>
        <v>CS2</v>
      </c>
      <c r="T39" s="203" t="str">
        <f>VLOOKUP("CS2",T1:T35,1,FALSE)</f>
        <v>CS2</v>
      </c>
      <c r="U39" s="203" t="str">
        <f>VLOOKUP("CS2",U1:U35,1,FALSE)</f>
        <v>CS2</v>
      </c>
      <c r="V39" s="203" t="str">
        <f>VLOOKUP("CS2",V1:V27,1,FALSE)</f>
        <v>CS2</v>
      </c>
      <c r="W39" s="203" t="str">
        <f>VLOOKUP("CS2",W11:W27,1,FALSE)</f>
        <v>CS2</v>
      </c>
      <c r="X39" s="203" t="str">
        <f>VLOOKUP("CS2",X8:X35,1,FALSE)</f>
        <v>CS2</v>
      </c>
      <c r="Y39" s="203" t="str">
        <f>VLOOKUP("CS2",Y6:Y35,1,FALSE)</f>
        <v>CS2</v>
      </c>
      <c r="Z39" s="203" t="str">
        <f>VLOOKUP("CS2",Z9:Z35,1,FALSE)</f>
        <v>CS2</v>
      </c>
      <c r="AA39" s="203" t="str">
        <f>VLOOKUP("CS2",AA1:AA35,1,FALSE)</f>
        <v>CS2</v>
      </c>
      <c r="AB39" s="203" t="str">
        <f>VLOOKUP("CS2",AB1:AB35,1,FALSE)</f>
        <v>CS2</v>
      </c>
      <c r="AC39" s="203" t="str">
        <f>VLOOKUP("CS2",AC7:AC35,1,FALSE)</f>
        <v>CS2</v>
      </c>
      <c r="AD39" s="203" t="str">
        <f>VLOOKUP("CS2",AD1:AD35,1,FALSE)</f>
        <v>CS2</v>
      </c>
      <c r="AE39" s="203" t="str">
        <f>VLOOKUP("CS2",AE7:AE35,1,FALSE)</f>
        <v>CS2</v>
      </c>
      <c r="AF39" s="203" t="str">
        <f>VLOOKUP("CS2",AF7:AF35,1,FALSE)</f>
        <v>CS2</v>
      </c>
      <c r="AG39" s="203" t="e">
        <f>VLOOKUP("CS2",AG7:AG35,1,FALSE)</f>
        <v>#N/A</v>
      </c>
      <c r="AH39" s="573"/>
      <c r="AI39" s="157"/>
      <c r="AJ39" s="158"/>
      <c r="AK39" s="157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59"/>
      <c r="BQ39" s="160"/>
    </row>
    <row r="40" ht="19.5" customHeight="1" spans="1:69">
      <c r="A40" s="19"/>
      <c r="B40" s="206" t="s">
        <v>50</v>
      </c>
      <c r="C40" s="203" t="e">
        <f>VLOOKUP("SB1",C6:C35,1,FALSE)</f>
        <v>#N/A</v>
      </c>
      <c r="D40" s="203" t="str">
        <f>VLOOKUP("SB1",D3:D35,1,FALSE)</f>
        <v>SB1</v>
      </c>
      <c r="E40" s="203" t="str">
        <f>VLOOKUP("SB1",E1:E35,1,FALSE)</f>
        <v>SB1</v>
      </c>
      <c r="F40" s="203" t="str">
        <f>VLOOKUP("SB1",F8:F35,1,FALSE)</f>
        <v>SB1</v>
      </c>
      <c r="G40" s="203" t="str">
        <f>VLOOKUP("SB1",G7:G35,1,FALSE)</f>
        <v>SB1</v>
      </c>
      <c r="H40" s="203" t="str">
        <f>VLOOKUP("SB1",H8:H35,1,FALSE)</f>
        <v>SB1</v>
      </c>
      <c r="I40" s="203" t="str">
        <f>VLOOKUP("SB1",I1:I35,1,FALSE)</f>
        <v>SB1</v>
      </c>
      <c r="J40" s="203" t="str">
        <f>VLOOKUP("SB1",J4:J35,1,FALSE)</f>
        <v>SB1</v>
      </c>
      <c r="K40" s="203" t="str">
        <f>VLOOKUP("SB1",K6:K35,1,FALSE)</f>
        <v>SB1</v>
      </c>
      <c r="L40" s="203" t="str">
        <f>VLOOKUP("SB1",L8:L35,1,FALSE)</f>
        <v>SB1</v>
      </c>
      <c r="M40" s="203" t="str">
        <f>VLOOKUP("SB1",M1:M29,1,FALSE)</f>
        <v>SB1</v>
      </c>
      <c r="N40" s="203" t="str">
        <f>VLOOKUP("SB1",N6:N35,1,FALSE)</f>
        <v>SB1</v>
      </c>
      <c r="O40" s="203" t="str">
        <f>VLOOKUP("SB1",O1:O35,1,FALSE)</f>
        <v>SB1</v>
      </c>
      <c r="P40" s="203" t="e">
        <f>VLOOKUP("SB1",P5:P35,1,FALSE)</f>
        <v>#N/A</v>
      </c>
      <c r="Q40" s="203" t="str">
        <f>VLOOKUP("SB1",Q1:Q33,1,FALSE)</f>
        <v>SB1</v>
      </c>
      <c r="R40" s="203" t="str">
        <f>VLOOKUP("SB1",R6:R27,1,FALSE)</f>
        <v>SB1</v>
      </c>
      <c r="S40" s="203" t="str">
        <f>VLOOKUP("SB1",S1:S35,1,FALSE)</f>
        <v>SB1</v>
      </c>
      <c r="T40" s="203" t="str">
        <f>VLOOKUP("SB1",T8:T35,1,FALSE)</f>
        <v>SB1</v>
      </c>
      <c r="U40" s="203" t="str">
        <f>VLOOKUP("SB1",U1:U35,1,FALSE)</f>
        <v>SB1</v>
      </c>
      <c r="V40" s="203" t="str">
        <f>VLOOKUP("SB1",V9:V27,1,FALSE)</f>
        <v>SB1</v>
      </c>
      <c r="W40" s="203" t="str">
        <f>VLOOKUP("SB1",W5:W27,1,FALSE)</f>
        <v>SB1</v>
      </c>
      <c r="X40" s="203" t="str">
        <f>VLOOKUP("SB1",X6:X35,1,FALSE)</f>
        <v>SB1</v>
      </c>
      <c r="Y40" s="203" t="str">
        <f>VLOOKUP("SB1",Y1:Y35,1,FALSE)</f>
        <v>SB1</v>
      </c>
      <c r="Z40" s="203" t="str">
        <f>VLOOKUP("SB1",Z9:Z35,1,FALSE)</f>
        <v>SB1</v>
      </c>
      <c r="AA40" s="203" t="str">
        <f>VLOOKUP("SB1",AA11:AA35,1,FALSE)</f>
        <v>SB1</v>
      </c>
      <c r="AB40" s="203" t="str">
        <f>VLOOKUP("SB1",AB1:AB35,1,FALSE)</f>
        <v>SB1</v>
      </c>
      <c r="AC40" s="203" t="str">
        <f>VLOOKUP("SB1",AC1:AC35,1,FALSE)</f>
        <v>SB1</v>
      </c>
      <c r="AD40" s="203" t="e">
        <f>VLOOKUP("SB1",AD6:AD35,1,FALSE)</f>
        <v>#N/A</v>
      </c>
      <c r="AE40" s="203" t="e">
        <f>VLOOKUP("SB1",AE7:AE35,1,FALSE)</f>
        <v>#N/A</v>
      </c>
      <c r="AF40" s="203" t="str">
        <f>VLOOKUP("SB1",AF5:AF35,1,FALSE)</f>
        <v>SB1</v>
      </c>
      <c r="AG40" s="203" t="e">
        <f>VLOOKUP("SB1",AG7:AG35,1,FALSE)</f>
        <v>#N/A</v>
      </c>
      <c r="AH40" s="573"/>
      <c r="AI40" s="157"/>
      <c r="AJ40" s="158"/>
      <c r="AK40" s="157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59"/>
      <c r="BQ40" s="160"/>
    </row>
    <row r="41" ht="19.5" customHeight="1" spans="1:69">
      <c r="A41" s="19"/>
      <c r="B41" s="207" t="s">
        <v>56</v>
      </c>
      <c r="C41" s="203" t="e">
        <f>VLOOKUP("SB2",C6:C35,1,FALSE)</f>
        <v>#N/A</v>
      </c>
      <c r="D41" s="203" t="e">
        <f>VLOOKUP("SB2",D9:D35,1,FALSE)</f>
        <v>#N/A</v>
      </c>
      <c r="E41" s="203" t="str">
        <f>VLOOKUP("SB2",E7:E35,1,FALSE)</f>
        <v>SB2</v>
      </c>
      <c r="F41" s="203" t="str">
        <f>VLOOKUP("SB2",F1:F35,1,FALSE)</f>
        <v>SB2</v>
      </c>
      <c r="G41" s="203" t="str">
        <f>VLOOKUP("SB2",G7:G35,1,FALSE)</f>
        <v>SB2</v>
      </c>
      <c r="H41" s="203" t="str">
        <f>VLOOKUP("SB2",H8:H35,1,FALSE)</f>
        <v>SB2</v>
      </c>
      <c r="I41" s="203" t="str">
        <f>VLOOKUP("SB2",I6:I35,1,FALSE)</f>
        <v>SB2</v>
      </c>
      <c r="J41" s="203" t="e">
        <f>VLOOKUP("SB2",J4:J35,1,FALSE)</f>
        <v>#N/A</v>
      </c>
      <c r="K41" s="203" t="e">
        <f>VLOOKUP("SB2",K6:K35,1,FALSE)</f>
        <v>#N/A</v>
      </c>
      <c r="L41" s="203" t="str">
        <f>VLOOKUP("SB2",L11:L35,1,FALSE)</f>
        <v>SB2</v>
      </c>
      <c r="M41" s="203" t="str">
        <f>VLOOKUP("SB2",M8:M39,1,FALSE)</f>
        <v>SB2</v>
      </c>
      <c r="N41" s="203" t="str">
        <f>VLOOKUP("SB2",N6:N35,1,FALSE)</f>
        <v>SB2</v>
      </c>
      <c r="O41" s="203" t="str">
        <f>VLOOKUP("SB2",O8:O35,1,FALSE)</f>
        <v>SB2</v>
      </c>
      <c r="P41" s="203" t="str">
        <f>VLOOKUP("SB2",P8:P35,1,FALSE)</f>
        <v>SB2</v>
      </c>
      <c r="Q41" s="203" t="e">
        <f>VLOOKUP("SB2",Q10:Q33,1,FALSE)</f>
        <v>#N/A</v>
      </c>
      <c r="R41" s="203" t="e">
        <f>VLOOKUP("SB2",R6:R33,1,FALSE)</f>
        <v>#N/A</v>
      </c>
      <c r="S41" s="203" t="str">
        <f>VLOOKUP("SB2",S12:S35,1,FALSE)</f>
        <v>SB2</v>
      </c>
      <c r="T41" s="203" t="str">
        <f>VLOOKUP("SB2",T8:T35,1,FALSE)</f>
        <v>SB2</v>
      </c>
      <c r="U41" s="203" t="str">
        <f>VLOOKUP("SB2",U9:U35,1,FALSE)</f>
        <v>SB2</v>
      </c>
      <c r="V41" s="203" t="str">
        <f>VLOOKUP("SB2",V5:V35,1,FALSE)</f>
        <v>SB2</v>
      </c>
      <c r="W41" s="203" t="str">
        <f>VLOOKUP("SB2",W11:W32,1,FALSE)</f>
        <v>SB2</v>
      </c>
      <c r="X41" s="203" t="e">
        <f>VLOOKUP("SB2",X8:X35,1,FALSE)</f>
        <v>#N/A</v>
      </c>
      <c r="Y41" s="203" t="e">
        <f>VLOOKUP("SB2",Y6:Y35,1,FALSE)</f>
        <v>#N/A</v>
      </c>
      <c r="Z41" s="203" t="str">
        <f>VLOOKUP("SB2",Z9:Z35,1,FALSE)</f>
        <v>SB2</v>
      </c>
      <c r="AA41" s="203" t="str">
        <f>VLOOKUP("SB2",AA11:AA35,1,FALSE)</f>
        <v>SB2</v>
      </c>
      <c r="AB41" s="203" t="str">
        <f>VLOOKUP("SB2",AB9:AB35,1,FALSE)</f>
        <v>SB2</v>
      </c>
      <c r="AC41" s="203" t="str">
        <f>VLOOKUP("SB2",AC11:AC35,1,FALSE)</f>
        <v>SB2</v>
      </c>
      <c r="AD41" s="203" t="e">
        <f>VLOOKUP("SB2",AD6:AD35,1,FALSE)</f>
        <v>#N/A</v>
      </c>
      <c r="AE41" s="203" t="e">
        <f>VLOOKUP("SB2",AE7:AE35,1,FALSE)</f>
        <v>#N/A</v>
      </c>
      <c r="AF41" s="203" t="e">
        <f>VLOOKUP("SB2",AF7:AF35,1,FALSE)</f>
        <v>#N/A</v>
      </c>
      <c r="AG41" s="203" t="e">
        <f>VLOOKUP("SB2",AG7:AG35,1,FALSE)</f>
        <v>#N/A</v>
      </c>
      <c r="AH41" s="573"/>
      <c r="AI41" s="157"/>
      <c r="AJ41" s="158"/>
      <c r="AK41" s="157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59"/>
      <c r="BQ41" s="160"/>
    </row>
    <row r="42" ht="19.5" customHeight="1" spans="1:69">
      <c r="A42" s="19"/>
      <c r="B42" s="208" t="s">
        <v>62</v>
      </c>
      <c r="C42" s="203" t="str">
        <f>VLOOKUP("AE",C6:C35,1,FALSE)</f>
        <v>AE</v>
      </c>
      <c r="D42" s="203" t="str">
        <f>VLOOKUP("AE",D9:D35,1,FALSE)</f>
        <v>AE</v>
      </c>
      <c r="E42" s="203" t="str">
        <f>VLOOKUP("AE",E7:E35,1,FALSE)</f>
        <v>AE</v>
      </c>
      <c r="F42" s="203" t="str">
        <f>VLOOKUP("AE",F1:F35,1,FALSE)</f>
        <v>AE</v>
      </c>
      <c r="G42" s="203" t="str">
        <f>VLOOKUP("AE",G7:G35,1,FALSE)</f>
        <v>AE</v>
      </c>
      <c r="H42" s="203" t="str">
        <f>VLOOKUP("AE",H8:H35,1,FALSE)</f>
        <v>AE</v>
      </c>
      <c r="I42" s="203" t="e">
        <f>VLOOKUP("AE",I6:I35,1,FALSE)</f>
        <v>#N/A</v>
      </c>
      <c r="J42" s="203" t="str">
        <f>VLOOKUP("AE",J4:J35,1,FALSE)</f>
        <v>AE</v>
      </c>
      <c r="K42" s="203" t="str">
        <f>VLOOKUP("AE",K6:K35,1,FALSE)</f>
        <v>AE</v>
      </c>
      <c r="L42" s="203" t="str">
        <f>VLOOKUP("AE",L11:L35,1,FALSE)</f>
        <v>AE</v>
      </c>
      <c r="M42" s="203" t="str">
        <f>VLOOKUP("AE",M8:M39,1,FALSE)</f>
        <v>AE</v>
      </c>
      <c r="N42" s="203" t="str">
        <f>VLOOKUP("AE",N6:N35,1,FALSE)</f>
        <v>AE</v>
      </c>
      <c r="O42" s="203" t="e">
        <f>VLOOKUP("AE",O8:O35,1,FALSE)</f>
        <v>#N/A</v>
      </c>
      <c r="P42" s="203" t="str">
        <f>VLOOKUP("AE",P8:P35,1,FALSE)</f>
        <v>AE</v>
      </c>
      <c r="Q42" s="203" t="str">
        <f>VLOOKUP("AE",Q10:Q33,1,FALSE)</f>
        <v>AE</v>
      </c>
      <c r="R42" s="203" t="str">
        <f>VLOOKUP("AE",R6:R33,1,FALSE)</f>
        <v>AE</v>
      </c>
      <c r="S42" s="203" t="str">
        <f>VLOOKUP("AE",S12:S35,1,FALSE)</f>
        <v>AE</v>
      </c>
      <c r="T42" s="203" t="str">
        <f>VLOOKUP("AE",T8:T35,1,FALSE)</f>
        <v>AE</v>
      </c>
      <c r="U42" s="203" t="str">
        <f>VLOOKUP("AE",U9:U35,1,FALSE)</f>
        <v>AE</v>
      </c>
      <c r="V42" s="203" t="str">
        <f>VLOOKUP("AE",V9:V37,1,FALSE)</f>
        <v>AE</v>
      </c>
      <c r="W42" s="203" t="str">
        <f>VLOOKUP("AE",W11:W35,1,FALSE)</f>
        <v>AE</v>
      </c>
      <c r="X42" s="203" t="str">
        <f>VLOOKUP("AE",X8:X35,1,FALSE)</f>
        <v>AE</v>
      </c>
      <c r="Y42" s="203" t="str">
        <f>VLOOKUP("AE",Y6:Y35,1,FALSE)</f>
        <v>AE</v>
      </c>
      <c r="Z42" s="203" t="str">
        <f>VLOOKUP("AE",Z9:Z35,1,FALSE)</f>
        <v>AE</v>
      </c>
      <c r="AA42" s="203" t="str">
        <f>VLOOKUP("AE",AA11:AA35,1,FALSE)</f>
        <v>AE</v>
      </c>
      <c r="AB42" s="203" t="str">
        <f>VLOOKUP("AE",AB9:AB35,1,FALSE)</f>
        <v>AE</v>
      </c>
      <c r="AC42" s="203" t="str">
        <f>VLOOKUP("AE",AC11:AC35,1,FALSE)</f>
        <v>AE</v>
      </c>
      <c r="AD42" s="203" t="str">
        <f>VLOOKUP("AE",AD6:AD35,1,FALSE)</f>
        <v>AE</v>
      </c>
      <c r="AE42" s="203" t="str">
        <f>VLOOKUP("AE",AE7:AE35,1,FALSE)</f>
        <v>AE</v>
      </c>
      <c r="AF42" s="203" t="str">
        <f>VLOOKUP("AE",AF7:AF35,1,FALSE)</f>
        <v>AE</v>
      </c>
      <c r="AG42" s="203" t="e">
        <f>VLOOKUP("AE",AG7:AG35,1,FALSE)</f>
        <v>#N/A</v>
      </c>
      <c r="AH42" s="573"/>
      <c r="AI42" s="157"/>
      <c r="AJ42" s="158"/>
      <c r="AK42" s="157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59"/>
      <c r="BQ42" s="160"/>
    </row>
  </sheetData>
  <mergeCells count="1">
    <mergeCell ref="C1:S1"/>
  </mergeCells>
  <conditionalFormatting sqref="H10">
    <cfRule type="expression" dxfId="135" priority="7">
      <formula>WEEKDAY(H$3,2)&gt;5</formula>
    </cfRule>
  </conditionalFormatting>
  <conditionalFormatting sqref="D15">
    <cfRule type="expression" dxfId="135" priority="8">
      <formula>WEEKDAY(E$3,2)&gt;5</formula>
    </cfRule>
  </conditionalFormatting>
  <conditionalFormatting sqref="T18">
    <cfRule type="expression" dxfId="135" priority="1">
      <formula>WEEKDAY(U$3,2)&gt;5</formula>
    </cfRule>
    <cfRule type="expression" dxfId="135" priority="2">
      <formula>WEEKDAY(V$3,2)&gt;5</formula>
    </cfRule>
  </conditionalFormatting>
  <conditionalFormatting sqref="X27">
    <cfRule type="expression" dxfId="135" priority="3">
      <formula>WEEKDAY(AA$3,2)&gt;5</formula>
    </cfRule>
    <cfRule type="expression" dxfId="135" priority="4">
      <formula>WEEKDAY(Z$3,2)&gt;5</formula>
    </cfRule>
  </conditionalFormatting>
  <conditionalFormatting sqref="AF27">
    <cfRule type="expression" dxfId="135" priority="5">
      <formula>WEEKDAY(AG$3,2)&gt;5</formula>
    </cfRule>
    <cfRule type="expression" dxfId="135" priority="6">
      <formula>WEEKDAY(AF$3,2)&gt;5</formula>
    </cfRule>
  </conditionalFormatting>
  <conditionalFormatting sqref="K32">
    <cfRule type="expression" dxfId="135" priority="9">
      <formula>WEEKDAY(M$3,2)&gt;5</formula>
    </cfRule>
  </conditionalFormatting>
  <conditionalFormatting sqref="T2:X35 C3:S35 Y3:AH35">
    <cfRule type="expression" dxfId="135" priority="71">
      <formula>WEEKDAY(T$3,2)&gt;5</formula>
    </cfRule>
  </conditionalFormatting>
  <conditionalFormatting sqref="J4:J42 AA4:AA42 C5:I42 K5:R42 S5:S19 T5:Z42 AB5:AH42 S21:S42">
    <cfRule type="cellIs" dxfId="136" priority="56" operator="equal">
      <formula>"B"</formula>
    </cfRule>
    <cfRule type="cellIs" dxfId="136" priority="57" operator="equal">
      <formula>"AL"</formula>
    </cfRule>
    <cfRule type="cellIs" dxfId="137" priority="58" operator="equal">
      <formula>"DM"</formula>
    </cfRule>
    <cfRule type="cellIs" dxfId="138" priority="59" operator="equal">
      <formula>"CS1"</formula>
    </cfRule>
    <cfRule type="cellIs" dxfId="139" priority="60" operator="equal">
      <formula>"CS2"</formula>
    </cfRule>
    <cfRule type="cellIs" dxfId="140" priority="61" operator="equal">
      <formula>"SB1"</formula>
    </cfRule>
    <cfRule type="cellIs" dxfId="141" priority="62" operator="equal">
      <formula>"SB2"</formula>
    </cfRule>
    <cfRule type="cellIs" dxfId="142" priority="63" operator="equal">
      <formula>"AE"</formula>
    </cfRule>
  </conditionalFormatting>
  <conditionalFormatting sqref="J4:J35 AA4:AA35 C5:I35 K5:R35 S5:S19 T5:Z35 AB5:AH35 S21:S35">
    <cfRule type="cellIs" dxfId="136" priority="65" operator="equal">
      <formula>"DB"</formula>
    </cfRule>
    <cfRule type="containsText" dxfId="143" priority="66" operator="between" text="$AM">
      <formula>NOT(ISERROR(SEARCH("$AM",C4)))</formula>
    </cfRule>
    <cfRule type="containsText" dxfId="144" priority="67" operator="between" text="$PM">
      <formula>NOT(ISERROR(SEARCH("$PM",C4)))</formula>
    </cfRule>
    <cfRule type="containsText" dxfId="145" priority="68" operator="between" text="$L">
      <formula>NOT(ISERROR(SEARCH("$L",C4)))</formula>
    </cfRule>
    <cfRule type="containsText" dxfId="146" priority="69" operator="between" text="$BTP">
      <formula>NOT(ISERROR(SEARCH("$BTP",C4)))</formula>
    </cfRule>
    <cfRule type="containsText" dxfId="147" priority="70" operator="between" text="$M">
      <formula>NOT(ISERROR(SEARCH("$M",C4)))</formula>
    </cfRule>
    <cfRule type="containsText" dxfId="148" priority="72" operator="between" text="$N">
      <formula>NOT(ISERROR(SEARCH("$N",C4)))</formula>
    </cfRule>
    <cfRule type="containsText" dxfId="149" priority="73" operator="between" text="$FC">
      <formula>NOT(ISERROR(SEARCH("$FC",C4)))</formula>
    </cfRule>
    <cfRule type="containsText" dxfId="150" priority="74" operator="between" text="OAL">
      <formula>NOT(ISERROR(SEARCH("OAL",C4)))</formula>
    </cfRule>
    <cfRule type="containsText" dxfId="151" priority="75" operator="between" text="S+">
      <formula>NOT(ISERROR(SEARCH("S+",C4)))</formula>
    </cfRule>
    <cfRule type="containsText" dxfId="152" priority="76" operator="between" text="EX-D">
      <formula>NOT(ISERROR(SEARCH("EX-D",C4)))</formula>
    </cfRule>
  </conditionalFormatting>
  <conditionalFormatting sqref="J4:J27 C5:C22 D5:D26 E5:E8 F5 G5:G21 H5 I5:I27 K5:K22 L5:L27 M5:M13 N5:N7 O5:O8 P5 Q5:Q29 S5:S7 T5 V5:V29 W5:W27 X5:X29 Y5:Y27 Z5 AA5:AA13 AB5:AB9 AC5:AC13 AD5:AF33 AG5:AG27 AH5 R6:R29 U6:U7 F7:F27 H7:H27 P7:P28 T7:T20 Z7:Z25 AH7:AH27 N9:N17 S9:S19 E10:E27 O10:O11 U11:U18 AB12:AB27 O13:O27 M15:M27 AA15:AA30 AC15:AC30 N19:N29 U20:U24 S21:S30 T22:T29 G23:G27 C24:C27 K24:K27 U26:U31 Z27 D29 F29:F30 I29:I30 L29 O29:O30 Y29:Z30 AB29 AH29 E30 G30:H30 M30:M31 J31:J32 N31 P31 W31 AB31:AB34 K32:L32 AA32:AA34 AC32:AC34 AG32:AH32 E33:I33 N33:U33 W33:X33 Y33:Z34 U35">
    <cfRule type="containsText" dxfId="153" priority="77" operator="between" text="VACC">
      <formula>NOT(ISERROR(SEARCH("VACC",C4)))</formula>
    </cfRule>
  </conditionalFormatting>
  <conditionalFormatting sqref="C5:C14 D5 H5 M5:M6 O5:O6 V5 G6 D7 E7:E8 F7:F10 I7 N7 G8:H9 J8:M8 E10 K10 E12:E13 F12:K12 L12:L13 M12 D15 I15:J15 O15 C16:C22 G16 Q17 E18:G18 H18:H20 I18 K18 J19:J20 E20:E22 F20 G20:G21 I20:I21 K20:O20 D22:D23 J22 O22 U22 AA22 C24:C27 D25 S25:S26 W25:Z25 E26:M27 N26:R26 T26 N28 P28 M30 N31 L32 G33">
    <cfRule type="cellIs" dxfId="136" priority="12" operator="equal">
      <formula>"B"</formula>
    </cfRule>
    <cfRule type="cellIs" dxfId="136" priority="13" operator="equal">
      <formula>"AL"</formula>
    </cfRule>
    <cfRule type="cellIs" dxfId="137" priority="14" operator="equal">
      <formula>"DM"</formula>
    </cfRule>
    <cfRule type="cellIs" dxfId="138" priority="15" operator="equal">
      <formula>"CS1"</formula>
    </cfRule>
    <cfRule type="cellIs" dxfId="139" priority="16" operator="equal">
      <formula>"CS2"</formula>
    </cfRule>
    <cfRule type="cellIs" dxfId="140" priority="17" operator="equal">
      <formula>"SB1"</formula>
    </cfRule>
    <cfRule type="cellIs" dxfId="141" priority="18" operator="equal">
      <formula>"SB2"</formula>
    </cfRule>
    <cfRule type="cellIs" dxfId="142" priority="19" operator="equal">
      <formula>"AE"</formula>
    </cfRule>
    <cfRule type="cellIs" dxfId="136" priority="20" operator="equal">
      <formula>"DB"</formula>
    </cfRule>
    <cfRule type="containsText" dxfId="143" priority="21" operator="between" text="$AM">
      <formula>NOT(ISERROR(SEARCH("$AM",C5)))</formula>
    </cfRule>
    <cfRule type="containsText" dxfId="144" priority="22" operator="between" text="$PM">
      <formula>NOT(ISERROR(SEARCH("$PM",C5)))</formula>
    </cfRule>
    <cfRule type="containsText" dxfId="145" priority="23" operator="between" text="$L">
      <formula>NOT(ISERROR(SEARCH("$L",C5)))</formula>
    </cfRule>
    <cfRule type="containsText" dxfId="146" priority="24" operator="between" text="$BTP">
      <formula>NOT(ISERROR(SEARCH("$BTP",C5)))</formula>
    </cfRule>
    <cfRule type="containsText" dxfId="147" priority="25" operator="between" text="$M">
      <formula>NOT(ISERROR(SEARCH("$M",C5)))</formula>
    </cfRule>
    <cfRule type="containsText" dxfId="148" priority="26" operator="between" text="$N">
      <formula>NOT(ISERROR(SEARCH("$N",C5)))</formula>
    </cfRule>
    <cfRule type="containsText" dxfId="149" priority="27" operator="between" text="$FC">
      <formula>NOT(ISERROR(SEARCH("$FC",C5)))</formula>
    </cfRule>
    <cfRule type="containsText" dxfId="150" priority="28" operator="between" text="OAL">
      <formula>NOT(ISERROR(SEARCH("OAL",C5)))</formula>
    </cfRule>
    <cfRule type="containsText" dxfId="151" priority="29" operator="between" text="S+">
      <formula>NOT(ISERROR(SEARCH("S+",C5)))</formula>
    </cfRule>
    <cfRule type="containsText" dxfId="152" priority="30" operator="between" text="EX-D">
      <formula>NOT(ISERROR(SEARCH("EX-D",C5)))</formula>
    </cfRule>
  </conditionalFormatting>
  <conditionalFormatting sqref="C5:C22 D5:D26 E5:E27 F5 G5:G21 H5 I5:J27 K5:K22 L5:L27 M5:M13 N5:N7 O5:O8 P5 Q5:Q29 R5:R27 S5:S7 T5 V5:V7 W5:W17 X5:Y27 Z5 AA5:AA13 AB5:AB9 AC5:AC13 AD5:AF33 AG5:AG27 AH5 U6:U7 F7:F27 H7:H27 P7:P28 T7 Z7:Z25 AH7:AH27 N9:N17 S9:S19 T9:T23 V9:V27 O10:O11 U11:U18 AB12:AB27 O13:O27 M15:M27 AA15:AA30 AC15:AC29 N19:N29 W19:W27 U20:U24 S21:S27 G23:G27 C24:C27 K24:K27 T26:U27 Z27 D29 F29:F30 I29:I30 L29 O29:O30 R29:T29 V29 X29 Y29:Z30 AB29 AH29 E30 G30:H30 M30:M31 U30:U31 J31:J32 N31 P31 W31 AB31:AB34 K32:L32 AA32:AA34 AC32:AC34 E33:I33 N33:Q33 S33:U33 X33 Y33:Z34 U35">
    <cfRule type="cellIs" dxfId="136" priority="35" operator="equal">
      <formula>"B"</formula>
    </cfRule>
    <cfRule type="cellIs" dxfId="136" priority="36" operator="equal">
      <formula>"AL"</formula>
    </cfRule>
    <cfRule type="cellIs" dxfId="137" priority="37" operator="equal">
      <formula>"DM"</formula>
    </cfRule>
    <cfRule type="cellIs" dxfId="138" priority="38" operator="equal">
      <formula>"CS1"</formula>
    </cfRule>
    <cfRule type="cellIs" dxfId="139" priority="39" operator="equal">
      <formula>"CS2"</formula>
    </cfRule>
    <cfRule type="cellIs" dxfId="140" priority="40" operator="equal">
      <formula>"SB1"</formula>
    </cfRule>
    <cfRule type="cellIs" dxfId="141" priority="41" operator="equal">
      <formula>"SB2"</formula>
    </cfRule>
    <cfRule type="cellIs" dxfId="142" priority="42" operator="equal">
      <formula>"AE"</formula>
    </cfRule>
    <cfRule type="cellIs" dxfId="136" priority="44" operator="equal">
      <formula>"DB"</formula>
    </cfRule>
    <cfRule type="containsText" dxfId="143" priority="45" operator="between" text="$AM">
      <formula>NOT(ISERROR(SEARCH("$AM",C5)))</formula>
    </cfRule>
    <cfRule type="containsText" dxfId="144" priority="46" operator="between" text="$PM">
      <formula>NOT(ISERROR(SEARCH("$PM",C5)))</formula>
    </cfRule>
    <cfRule type="containsText" dxfId="145" priority="47" operator="between" text="$L">
      <formula>NOT(ISERROR(SEARCH("$L",C5)))</formula>
    </cfRule>
    <cfRule type="containsText" dxfId="146" priority="48" operator="between" text="$BTP">
      <formula>NOT(ISERROR(SEARCH("$BTP",C5)))</formula>
    </cfRule>
    <cfRule type="containsText" dxfId="147" priority="49" operator="between" text="$M">
      <formula>NOT(ISERROR(SEARCH("$M",C5)))</formula>
    </cfRule>
    <cfRule type="containsText" dxfId="148" priority="50" operator="between" text="$N">
      <formula>NOT(ISERROR(SEARCH("$N",C5)))</formula>
    </cfRule>
    <cfRule type="containsText" dxfId="149" priority="51" operator="between" text="$FC">
      <formula>NOT(ISERROR(SEARCH("$FC",C5)))</formula>
    </cfRule>
    <cfRule type="containsText" dxfId="150" priority="52" operator="between" text="OAL">
      <formula>NOT(ISERROR(SEARCH("OAL",C5)))</formula>
    </cfRule>
    <cfRule type="containsText" dxfId="151" priority="53" operator="between" text="S+">
      <formula>NOT(ISERROR(SEARCH("S+",C5)))</formula>
    </cfRule>
    <cfRule type="containsText" dxfId="152" priority="54" operator="between" text="EX-D">
      <formula>NOT(ISERROR(SEARCH("EX-D",C5)))</formula>
    </cfRule>
  </conditionalFormatting>
  <conditionalFormatting sqref="C5:C22 D5:D26 E5:E27 F5 G5:G21 H5 I5:J27 K5:K22 L5:L27 M5:M13 N5:N7 O5:O8 P5 Q5:Q29 S5:S7 T5 V5:V7 W5:W17 X5:Y27 Z5 AA5:AA13 AB5:AB9 AC5:AC13 AD5:AF33 AG5:AG27 AH5 R6:R27 U6:U7 F7:F27 H7:H27 P7:P29 T7 Z7:Z25 AH7:AH27 N9:N17 S9:S19 T9:T23 V9:V27 O10:O11 U11:U18 AB12:AB27 O13:O27 M15:M27 AA15:AA30 AC15:AC29 N19:N29 W19:W27 U20:U24 S21:S27 G23:G27 C24:C27 K24:K27 T26:U27 Z27 D29 F29:F30 I29:I30 L29 O29:O30 R29:T29 V29 X29 Y29:Z30 AB29 AH29 E30 G30:H30 M30:M31 U30:U31 J31:J32 N31 P31 W31 AB31:AB34 K32:L32 AA32:AA34 AC32:AC34 E33:I33 N33:Q33 S33:U33 X33 Y33:Z34 U35">
    <cfRule type="containsText" dxfId="153" priority="43" operator="between" text="VACC">
      <formula>NOT(ISERROR(SEARCH("VACC",C5)))</formula>
    </cfRule>
  </conditionalFormatting>
  <conditionalFormatting sqref="C5:C22 D5:D7 E5:E27 F5 G5:G21 H5 I5:J27 K5:K22 L5:L27 M5:M13 N5:N7 O5:O8 P5 S5:S7 T5 V5 W5:W17 X5:Y27 Z5 AA5:AA13 AB5:AB9 AC5:AC13 AD5:AE33 AF5:AF12 AG5:AG14 AH5 Q6 R6:R27 U6:U7 F7:F27 H7:H27 P7:P28 T7 V7 Z7:Z25 AH7:AH14 Q8:Q24 N9:N17 S9:S19 T9:T23 V9:V27 D10:D26 O10:O11 U11:U18 AB12:AB27 O13:O27 AF14:AF33 M15:M27 AA15:AA30 AC15:AC29 AG16:AH27 N19:N29 W19:W27 U20:U24 S21:S27 G23:G27 C24:C27 K24:K27 Q26:Q29 T26:U27 Z27 D29 F29:F30 I29:I30 L29 O29:O30 R29:T29 V29 X29 Y29:Z30 AB29 AH29 E30 G30:H30 M30:M31 U30:U31 J31:J32 N31 P31 W31 AB31:AB34 K32:L32 AA32:AA34 AC32:AC34 E33:I33 N33:Q33 S33:U33 X33 Y33:Z34 U35">
    <cfRule type="expression" dxfId="135" priority="55">
      <formula>WEEKDAY(#REF!,2)&gt;5</formula>
    </cfRule>
  </conditionalFormatting>
  <conditionalFormatting sqref="G5 AA6 U7 AB9 P10 U12:W12 Z12 AB12 T13 H15 AB17 F18:G18 AA18 T19 O23 T23 G25 P25 E27 G27 F29 T29 AA30 U33 U35">
    <cfRule type="expression" dxfId="135" priority="33">
      <formula>WEEKDAY(H$3,2)&gt;5</formula>
    </cfRule>
  </conditionalFormatting>
  <conditionalFormatting sqref="BP5:BQ35">
    <cfRule type="cellIs" dxfId="154" priority="64" operator="lessThan">
      <formula>1</formula>
    </cfRule>
  </conditionalFormatting>
  <conditionalFormatting sqref="C6:C14 G6 D7 E7:E8 F7:F10 I7 N7 G8:H9 J8:M8 E10 K10 E12:E13 F12:M12 D15 I15:J15 C16 G16 C18:C21 E18:G18 H18:H20 I18 K18 J19:J20 E20:E21 F20 G20:G21 I20:I21 K20:O20 J22 AA22 D23 C24 O25:O26 S25:S26 W25:Z25 C26:C27 E26:M27 N26 P26:R26 T26 P29 M30 N31 G33">
    <cfRule type="expression" dxfId="135" priority="31">
      <formula>WEEKDAY(#REF!,2)&gt;5</formula>
    </cfRule>
  </conditionalFormatting>
  <conditionalFormatting sqref="AA6 U7 AB9 F11 C12 U12:W12 Z12 T13 F15 H15 AB17 C19 T19 F22 T23 E27 T29 AA30 U33">
    <cfRule type="expression" dxfId="135" priority="32">
      <formula>WEEKDAY(AC$3,2)&gt;5</formula>
    </cfRule>
  </conditionalFormatting>
  <conditionalFormatting sqref="C8:C9 E11:F11 C12 F15 C19 F22 C24">
    <cfRule type="expression" dxfId="135" priority="34">
      <formula>WEEKDAY(E$3,2)&gt;5</formula>
    </cfRule>
  </conditionalFormatting>
  <conditionalFormatting sqref="S9 P10 O17 Q33">
    <cfRule type="expression" dxfId="135" priority="10">
      <formula>WEEKDAY(N$3,2)&gt;5</formula>
    </cfRule>
    <cfRule type="expression" dxfId="135" priority="11">
      <formula>WEEKDAY(M$3,2)&gt;5</formula>
    </cfRule>
  </conditionalFormatting>
  <dataValidations count="2">
    <dataValidation type="list" allowBlank="1" sqref="D5:M5 O5 S5 V5:W5 Y5:Z5 AB5 AD5:AE5 AG5:AH5 C6:D6 G6 M6:O6 Q6:R6 X6:Y6 AA6 AC6:AD6 AF6 E7:G7 N7 P7 S7 X7 Z7:AA7 AC7 AE7 AG7:AH7 E8:M8 O8:R8 W8:Y8 AE8:AH8 F9:K9 M9:N9 Q9 S9:T9 V9 X9 Z9 AG9:AH9 F10 H10:K10 N10 P10:T10 AC10:AE10 AH10 D11:M11 O11:R11 T11 AD11:AE11 AG11:AH11 C12:O12 R12:Z12 AB12:AD12 AF12:AH12 C13 E13 H13 J13 L13:V13 Y13 AB13:AE13 AG13:AH13 C14:E14 G14:K14 N14:Q14 S14 U14:X14 Z14:AA14 AD14 AF14:AH14 D15:O15 Q15:T15 V15:AA15 AC15:AH15 C16:G16 I16 K16:N16 P16:AA16 AC16:AD16 AF16:AH16 C17:J17 L17:M17 O17:Q17 S17:AH17 C18:I18 K18 M18 O18:T18 V18:X18 Z18:AH18 C19:L19 N19:R19 T19 V19:Z19 AC19:AH19 C20:P20 R20 T20:AH20 C21:Q21 S21 U21:AH21 C22:H22 J22:S22 U22:Y22 AA22:AB22 AD22:AF22 C23:D23 F23 H23:I23 N23:O23 Q23:R23 T23 V23:AE23 AG23:AH23 C24:H24 J24:L24 O24:Q24 S24 U24:AA24 AC24:AH24 C25:D25 F25:H25 L25:AH25 C26:W26 Y26 AA26:AH26 E27:P27 R27:X27 Z27:AB27 AD27:AH27 J28:V28 X28 Z28:AA28 AC28:AH28 J29:M29 O29:V29 Y29:AD29 AF29 AH29 C30:O30 R30 T30:V30 X30:AA30 AD30:AE30 AG30:AH30 C31:F31 I31:J31 L31:N31 P31 R31:U31 W31:AH31 D32:F32 J32:L32 O32:Q32 S32:AE32 AG32:AH32 C33:N33 P33:Q33 T33:U33 X33:AD33 AF33 C34:D34 J34:L34 T34:V34 X34 AD34:AH34 C35:L35 S35:AH35 C7:C8 C27:C29 U6:U8 E28:H29 I6:K7 N34:P35 V10:AA11 AB8:AC9 C9:D10" showDropDown="1">
      <formula1>'Setting key Duty'!$B$7:$B$56</formula1>
    </dataValidation>
    <dataValidation type="list" allowBlank="1" sqref="C36:AH42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47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6.75238095238095" customWidth="1" collapsed="1"/>
    <col min="43" max="43" width="8.87619047619048" customWidth="1" outlineLevel="1"/>
    <col min="44" max="44" width="7.87619047619048" customWidth="1" outlineLevel="1"/>
    <col min="45" max="45" width="9.13333333333333" customWidth="1" outlineLevel="1"/>
    <col min="46" max="46" width="8.24761904761905" customWidth="1" outlineLevel="1"/>
    <col min="47" max="47" width="5.5047619047619" customWidth="1" outlineLevel="1"/>
    <col min="48" max="50" width="9.38095238095238" customWidth="1"/>
    <col min="51" max="58" width="9.38095238095238" customWidth="1" outlineLevel="1"/>
    <col min="59" max="59" width="10" customWidth="1" outlineLevel="1"/>
    <col min="60" max="65" width="9.38095238095238" customWidth="1" outlineLevel="1"/>
    <col min="66" max="66" width="9.38095238095238" customWidth="1"/>
    <col min="67" max="67" width="9.5047619047619" customWidth="1"/>
    <col min="68" max="69" width="9.38095238095238" customWidth="1"/>
  </cols>
  <sheetData>
    <row r="1" ht="3" customHeight="1" spans="1:69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8"/>
    </row>
    <row r="2" ht="26.25" customHeight="1" spans="1:69">
      <c r="A2" s="129"/>
      <c r="B2" s="130" t="s">
        <v>2</v>
      </c>
      <c r="C2" s="131"/>
      <c r="D2" s="131" t="s">
        <v>1596</v>
      </c>
      <c r="E2" s="131"/>
      <c r="F2" s="131" t="s">
        <v>723</v>
      </c>
      <c r="G2" s="131" t="s">
        <v>1464</v>
      </c>
      <c r="H2" s="131" t="s">
        <v>1464</v>
      </c>
      <c r="I2" s="131"/>
      <c r="J2" s="131" t="s">
        <v>1597</v>
      </c>
      <c r="K2" s="131"/>
      <c r="L2" s="131"/>
      <c r="M2" s="131"/>
      <c r="N2" s="131" t="s">
        <v>548</v>
      </c>
      <c r="O2" s="131" t="s">
        <v>547</v>
      </c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2"/>
      <c r="AB2" s="131"/>
      <c r="AC2" s="131"/>
      <c r="AD2" s="131" t="s">
        <v>1022</v>
      </c>
      <c r="AE2" s="131"/>
      <c r="AF2" s="131"/>
      <c r="AG2" s="131" t="s">
        <v>371</v>
      </c>
      <c r="AH2" s="511"/>
      <c r="AI2" s="135"/>
      <c r="AJ2" s="135"/>
      <c r="AK2" s="135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6"/>
      <c r="BA2" s="137" t="s">
        <v>5</v>
      </c>
      <c r="BB2" s="137"/>
      <c r="BC2" s="137" t="s">
        <v>6</v>
      </c>
      <c r="BD2" s="137"/>
      <c r="BE2" s="137" t="s">
        <v>7</v>
      </c>
      <c r="BF2" s="137"/>
      <c r="BG2" s="137"/>
      <c r="BH2" s="137" t="s">
        <v>8</v>
      </c>
      <c r="BI2" s="137"/>
      <c r="BJ2" s="137" t="s">
        <v>9</v>
      </c>
      <c r="BK2" s="137"/>
      <c r="BL2" s="137"/>
      <c r="BM2" s="137"/>
      <c r="BN2" s="136"/>
      <c r="BO2" s="136"/>
      <c r="BP2" s="136"/>
      <c r="BQ2" s="138"/>
    </row>
    <row r="3" ht="26.25" customHeight="1" spans="1:69">
      <c r="A3" s="129"/>
      <c r="B3" s="130" t="s">
        <v>10</v>
      </c>
      <c r="C3" s="570">
        <v>45717</v>
      </c>
      <c r="D3" s="140">
        <f>C3+1</f>
        <v>45718</v>
      </c>
      <c r="E3" s="140">
        <f>D3+1</f>
        <v>45719</v>
      </c>
      <c r="F3" s="140">
        <f>E3+1</f>
        <v>45720</v>
      </c>
      <c r="G3" s="140">
        <f>F3+1</f>
        <v>45721</v>
      </c>
      <c r="H3" s="140">
        <f>G3+1</f>
        <v>45722</v>
      </c>
      <c r="I3" s="140">
        <f>H3+1</f>
        <v>45723</v>
      </c>
      <c r="J3" s="140">
        <f>I3+1</f>
        <v>45724</v>
      </c>
      <c r="K3" s="140">
        <f>J3+1</f>
        <v>45725</v>
      </c>
      <c r="L3" s="140">
        <f>K3+1</f>
        <v>45726</v>
      </c>
      <c r="M3" s="140">
        <f>L3+1</f>
        <v>45727</v>
      </c>
      <c r="N3" s="140">
        <f>M3+1</f>
        <v>45728</v>
      </c>
      <c r="O3" s="140">
        <f>N3+1</f>
        <v>45729</v>
      </c>
      <c r="P3" s="140">
        <f>O3+1</f>
        <v>45730</v>
      </c>
      <c r="Q3" s="140">
        <f>P3+1</f>
        <v>45731</v>
      </c>
      <c r="R3" s="140">
        <f>Q3+1</f>
        <v>45732</v>
      </c>
      <c r="S3" s="140">
        <f>R3+1</f>
        <v>45733</v>
      </c>
      <c r="T3" s="140">
        <f>S3+1</f>
        <v>45734</v>
      </c>
      <c r="U3" s="140">
        <f>T3+1</f>
        <v>45735</v>
      </c>
      <c r="V3" s="140">
        <f>U3+1</f>
        <v>45736</v>
      </c>
      <c r="W3" s="140">
        <f>V3+1</f>
        <v>45737</v>
      </c>
      <c r="X3" s="140">
        <f>W3+1</f>
        <v>45738</v>
      </c>
      <c r="Y3" s="140">
        <f>X3+1</f>
        <v>45739</v>
      </c>
      <c r="Z3" s="140">
        <f>Y3+1</f>
        <v>45740</v>
      </c>
      <c r="AA3" s="140">
        <f>Z3+1</f>
        <v>45741</v>
      </c>
      <c r="AB3" s="140">
        <f>AA3+1</f>
        <v>45742</v>
      </c>
      <c r="AC3" s="140">
        <f>AB3+1</f>
        <v>45743</v>
      </c>
      <c r="AD3" s="140">
        <f>AC3+1</f>
        <v>45744</v>
      </c>
      <c r="AE3" s="140">
        <f>AD3+1</f>
        <v>45745</v>
      </c>
      <c r="AF3" s="140">
        <f>AE3+1</f>
        <v>45746</v>
      </c>
      <c r="AG3" s="537">
        <f>AF3+1</f>
        <v>45747</v>
      </c>
      <c r="AH3" s="140">
        <f>AG3+1</f>
        <v>45748</v>
      </c>
      <c r="AI3" s="141" t="str">
        <f>'Setting key Duty'!$C7</f>
        <v>DM</v>
      </c>
      <c r="AJ3" s="142" t="str">
        <f>'Setting key Duty'!$C8</f>
        <v>CS1</v>
      </c>
      <c r="AK3" s="143" t="str">
        <f>'Setting key Duty'!$C9</f>
        <v>CS2</v>
      </c>
      <c r="AL3" s="144" t="str">
        <f>'Setting key Duty'!$C11</f>
        <v>SB1</v>
      </c>
      <c r="AM3" s="144" t="str">
        <f>'Setting key Duty'!$C12</f>
        <v>SB2</v>
      </c>
      <c r="AN3" s="144" t="str">
        <f>'Setting key Duty'!$C13</f>
        <v>AE</v>
      </c>
      <c r="AO3" s="144" t="str">
        <f>'Setting key Duty'!C14</f>
        <v>EM</v>
      </c>
      <c r="AP3" s="143"/>
      <c r="AQ3" s="143" t="s">
        <v>11</v>
      </c>
      <c r="AR3" s="143" t="s">
        <v>12</v>
      </c>
      <c r="AS3" s="143" t="s">
        <v>13</v>
      </c>
      <c r="AT3" s="143" t="s">
        <v>14</v>
      </c>
      <c r="AU3" s="143" t="s">
        <v>15</v>
      </c>
      <c r="AV3" s="143" t="s">
        <v>16</v>
      </c>
      <c r="AW3" s="143" t="s">
        <v>17</v>
      </c>
      <c r="AX3" s="143" t="s">
        <v>18</v>
      </c>
      <c r="AY3" s="143" t="s">
        <v>19</v>
      </c>
      <c r="AZ3" s="143" t="s">
        <v>20</v>
      </c>
      <c r="BA3" s="144" t="s">
        <v>21</v>
      </c>
      <c r="BB3" s="144" t="s">
        <v>22</v>
      </c>
      <c r="BC3" s="144" t="s">
        <v>23</v>
      </c>
      <c r="BD3" s="144" t="s">
        <v>24</v>
      </c>
      <c r="BE3" s="144" t="s">
        <v>25</v>
      </c>
      <c r="BF3" s="144" t="s">
        <v>26</v>
      </c>
      <c r="BG3" s="144" t="s">
        <v>27</v>
      </c>
      <c r="BH3" s="144" t="s">
        <v>28</v>
      </c>
      <c r="BI3" s="144" t="s">
        <v>29</v>
      </c>
      <c r="BJ3" s="144" t="s">
        <v>30</v>
      </c>
      <c r="BK3" s="144" t="s">
        <v>31</v>
      </c>
      <c r="BL3" s="144" t="str">
        <f>'Setting key Duty'!C52</f>
        <v>Field Camp</v>
      </c>
      <c r="BM3" s="144" t="s">
        <v>32</v>
      </c>
      <c r="BN3" s="144" t="str">
        <f>'Setting key Duty'!$C15</f>
        <v>Block</v>
      </c>
      <c r="BO3" s="144" t="str">
        <f>'Setting key Duty'!C17</f>
        <v>Reserve</v>
      </c>
      <c r="BP3" s="144" t="str">
        <f>'Setting key Duty'!$C22</f>
        <v>AL</v>
      </c>
      <c r="BQ3" s="138"/>
    </row>
    <row r="4" ht="18" customHeight="1" spans="1:69">
      <c r="A4" s="145"/>
      <c r="B4" s="146" t="s">
        <v>33</v>
      </c>
      <c r="C4" s="147" t="str">
        <f>TEXT(C3,"ddd")</f>
        <v>Sat</v>
      </c>
      <c r="D4" s="147" t="str">
        <f>TEXT(D3,"ddd")</f>
        <v>Sun</v>
      </c>
      <c r="E4" s="147" t="str">
        <f>TEXT(E3,"ddd")</f>
        <v>Mon</v>
      </c>
      <c r="F4" s="147" t="str">
        <f>TEXT(F3,"ddd")</f>
        <v>Tue</v>
      </c>
      <c r="G4" s="147" t="str">
        <f>TEXT(G3,"ddd")</f>
        <v>Wed</v>
      </c>
      <c r="H4" s="147" t="str">
        <f>TEXT(H3,"ddd")</f>
        <v>Thu</v>
      </c>
      <c r="I4" s="147" t="str">
        <f>TEXT(I3,"ddd")</f>
        <v>Fri</v>
      </c>
      <c r="J4" s="147" t="str">
        <f>TEXT(J3,"ddd")</f>
        <v>Sat</v>
      </c>
      <c r="K4" s="147" t="str">
        <f>TEXT(K3,"ddd")</f>
        <v>Sun</v>
      </c>
      <c r="L4" s="147" t="str">
        <f>TEXT(L3,"ddd")</f>
        <v>Mon</v>
      </c>
      <c r="M4" s="147" t="str">
        <f>TEXT(M3,"ddd")</f>
        <v>Tue</v>
      </c>
      <c r="N4" s="147" t="str">
        <f>TEXT(N3,"ddd")</f>
        <v>Wed</v>
      </c>
      <c r="O4" s="147" t="str">
        <f>TEXT(O3,"ddd")</f>
        <v>Thu</v>
      </c>
      <c r="P4" s="147" t="str">
        <f>TEXT(P3,"ddd")</f>
        <v>Fri</v>
      </c>
      <c r="Q4" s="147" t="str">
        <f>TEXT(Q3,"ddd")</f>
        <v>Sat</v>
      </c>
      <c r="R4" s="147" t="str">
        <f>TEXT(R3,"ddd")</f>
        <v>Sun</v>
      </c>
      <c r="S4" s="147" t="str">
        <f>TEXT(S3,"ddd")</f>
        <v>Mon</v>
      </c>
      <c r="T4" s="147" t="str">
        <f>TEXT(T3,"ddd")</f>
        <v>Tue</v>
      </c>
      <c r="U4" s="147" t="str">
        <f>TEXT(U3,"ddd")</f>
        <v>Wed</v>
      </c>
      <c r="V4" s="147" t="str">
        <f>TEXT(V3,"ddd")</f>
        <v>Thu</v>
      </c>
      <c r="W4" s="147" t="str">
        <f>TEXT(W3,"ddd")</f>
        <v>Fri</v>
      </c>
      <c r="X4" s="147" t="str">
        <f>TEXT(X3,"ddd")</f>
        <v>Sat</v>
      </c>
      <c r="Y4" s="147" t="str">
        <f>TEXT(Y3,"ddd")</f>
        <v>Sun</v>
      </c>
      <c r="Z4" s="147" t="str">
        <f>TEXT(Z3,"ddd")</f>
        <v>Mon</v>
      </c>
      <c r="AA4" s="147" t="str">
        <f>TEXT(AA3,"ddd")</f>
        <v>Tue</v>
      </c>
      <c r="AB4" s="147" t="str">
        <f>TEXT(AB3,"ddd")</f>
        <v>Wed</v>
      </c>
      <c r="AC4" s="147" t="str">
        <f>TEXT(AC3,"ddd")</f>
        <v>Thu</v>
      </c>
      <c r="AD4" s="147" t="str">
        <f>TEXT(AD3,"ddd")</f>
        <v>Fri</v>
      </c>
      <c r="AE4" s="147" t="str">
        <f>TEXT(AE3,"ddd")</f>
        <v>Sat</v>
      </c>
      <c r="AF4" s="147" t="str">
        <f>TEXT(AF3,"ddd")</f>
        <v>Sun</v>
      </c>
      <c r="AG4" s="539" t="str">
        <f>TEXT(AG3,"ddd")</f>
        <v>Mon</v>
      </c>
      <c r="AH4" s="147" t="str">
        <f>TEXT(AH3,"ddd")</f>
        <v>Tue</v>
      </c>
      <c r="AI4" s="148" t="str">
        <f>'Setting key Duty'!$B7</f>
        <v>DM</v>
      </c>
      <c r="AJ4" s="149" t="str">
        <f>'Setting key Duty'!$B8</f>
        <v>CS1</v>
      </c>
      <c r="AK4" s="150" t="str">
        <f>'Setting key Duty'!$B9</f>
        <v>CS2</v>
      </c>
      <c r="AL4" s="151" t="str">
        <f>'Setting key Duty'!$B11</f>
        <v>SB1</v>
      </c>
      <c r="AM4" s="151" t="str">
        <f>'Setting key Duty'!$B12</f>
        <v>SB2</v>
      </c>
      <c r="AN4" s="151" t="str">
        <f>'Setting key Duty'!$B13</f>
        <v>AE</v>
      </c>
      <c r="AO4" s="151" t="str">
        <f>'Setting key Duty'!B14</f>
        <v>EM</v>
      </c>
      <c r="AP4" s="151"/>
      <c r="AQ4" s="151"/>
      <c r="AR4" s="151"/>
      <c r="AS4" s="151"/>
      <c r="AT4" s="151"/>
      <c r="AU4" s="151"/>
      <c r="AV4" s="151"/>
      <c r="AW4" s="151"/>
      <c r="AX4" s="151"/>
      <c r="AY4" s="151"/>
      <c r="AZ4" s="151" t="s">
        <v>34</v>
      </c>
      <c r="BA4" s="151" t="s">
        <v>35</v>
      </c>
      <c r="BB4" s="151"/>
      <c r="BC4" s="151" t="s">
        <v>36</v>
      </c>
      <c r="BD4" s="151"/>
      <c r="BE4" s="151" t="s">
        <v>37</v>
      </c>
      <c r="BF4" s="151"/>
      <c r="BG4" s="151" t="s">
        <v>38</v>
      </c>
      <c r="BH4" s="151" t="s">
        <v>39</v>
      </c>
      <c r="BI4" s="151"/>
      <c r="BJ4" s="151" t="s">
        <v>40</v>
      </c>
      <c r="BK4" s="151"/>
      <c r="BL4" s="151" t="str">
        <f>'Setting key Duty'!B52</f>
        <v>$FC</v>
      </c>
      <c r="BM4" s="151"/>
      <c r="BN4" s="151">
        <f>'Setting key Duty'!$B15</f>
        <v>0</v>
      </c>
      <c r="BO4" s="151" t="str">
        <f>'Setting key Duty'!B17</f>
        <v>RESERVE</v>
      </c>
      <c r="BP4" s="151" t="str">
        <f>'Setting key Duty'!$B22</f>
        <v>AL</v>
      </c>
      <c r="BQ4" s="152"/>
    </row>
    <row r="5" ht="19.5" customHeight="1" spans="1:69">
      <c r="A5" s="19"/>
      <c r="B5" s="239" t="s">
        <v>1388</v>
      </c>
      <c r="D5" s="155"/>
      <c r="E5" s="155"/>
      <c r="F5" s="155"/>
      <c r="G5" s="185" t="s">
        <v>62</v>
      </c>
      <c r="I5" s="155" t="s">
        <v>42</v>
      </c>
      <c r="J5" s="574"/>
      <c r="K5" s="186" t="s">
        <v>45</v>
      </c>
      <c r="L5" s="575"/>
      <c r="M5" s="186"/>
      <c r="P5" s="155"/>
      <c r="Q5" s="155"/>
      <c r="R5" s="155"/>
      <c r="T5" s="155" t="s">
        <v>45</v>
      </c>
      <c r="W5" s="155" t="s">
        <v>944</v>
      </c>
      <c r="X5" s="155"/>
      <c r="Y5" s="155"/>
      <c r="Z5" s="155"/>
      <c r="AA5" s="572" t="s">
        <v>1598</v>
      </c>
      <c r="AB5" s="155"/>
      <c r="AC5" s="20"/>
      <c r="AD5" s="155" t="s">
        <v>44</v>
      </c>
      <c r="AF5" s="20"/>
      <c r="AG5" s="169"/>
      <c r="AH5" s="169"/>
      <c r="AI5" s="157"/>
      <c r="AJ5" s="158"/>
      <c r="AK5" s="157"/>
      <c r="AL5" s="159"/>
      <c r="AM5" s="159"/>
      <c r="AN5" s="159"/>
      <c r="AO5" s="159"/>
      <c r="AP5" s="104"/>
      <c r="AQ5" s="159">
        <f>SUMPRODUCT(--WEEKDAY(C$3:AG$3,2)&lt;6,--((C5:AG5="DM"))+(C5:AG5="CS1")+((C5:AG5="CS2"))+(C5:AG5="SB1")+(C5:AG5="AE")+(C5:AG5="EM"))</f>
        <v>0</v>
      </c>
      <c r="AR5" s="104"/>
      <c r="AS5" s="104">
        <f>SUMPRODUCT(--WEEKDAY(C$3:AG$3,2)&gt;5,--((C5:AG5="DM"))+(C5:AG5="CS1")+((C5:AG5="CS2"))+(C5:AG5="SB1")+(C5:AG5="AE")+(C5:AG5="EM"))</f>
        <v>0</v>
      </c>
      <c r="AT5" s="104"/>
      <c r="AU5" s="104">
        <f>(AQ5-AR5)/2+(AS5-AT5)</f>
        <v>0</v>
      </c>
      <c r="AV5" s="104">
        <f>AI5+AJ5+AK5+AL5+AN5+AO5</f>
        <v>0</v>
      </c>
      <c r="AW5" s="104">
        <f>BG5+BH5+BJ5+BE5+BC5+BA5+BL5</f>
        <v>0</v>
      </c>
      <c r="AX5" s="104" t="e">
        <f>AU5+$AY$10</f>
        <v>#VALUE!</v>
      </c>
      <c r="AY5" s="159" t="e">
        <f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159">
        <f>COUNTIF(D5:AA5,"*BRT*")</f>
        <v>0</v>
      </c>
      <c r="BA5" s="159">
        <f>COUNTIF(A5:AI5,"*$BTP*")</f>
        <v>0</v>
      </c>
      <c r="BB5" s="159" t="e">
        <f>BA5*('Setting key Duty'!$I$13+'Setting key Duty'!$I$12+'Setting key Duty'!$I$11)</f>
        <v>#VALUE!</v>
      </c>
      <c r="BC5" s="159">
        <f>COUNTIF(A5:AI5,"*$L*")</f>
        <v>0</v>
      </c>
      <c r="BD5" s="159" t="e">
        <f>BC5*('Setting key Duty'!$I$13+'Setting key Duty'!$I$9)</f>
        <v>#VALUE!</v>
      </c>
      <c r="BE5" s="159">
        <f>COUNTIF(A5:AI5,"*$M*")</f>
        <v>0</v>
      </c>
      <c r="BF5" s="159">
        <f>BE5*('Setting key Duty'!$I$8+'Setting key Duty'!$I$9+'Setting key Duty'!$I$12)</f>
        <v>0</v>
      </c>
      <c r="BG5" s="159">
        <f>COUNTIF(AI5,"*$N*")</f>
        <v>0</v>
      </c>
      <c r="BH5" s="159">
        <f>COUNTIF(AI5,"*$PM*")</f>
        <v>0</v>
      </c>
      <c r="BI5" s="159">
        <f>BH5*('Setting key Duty'!$I$9)</f>
        <v>0</v>
      </c>
      <c r="BJ5" s="159">
        <f>COUNTIF(A5:AI5,"*$AM*")</f>
        <v>0</v>
      </c>
      <c r="BK5" s="159">
        <f>BJ5*('Setting key Duty'!$I$12+'Setting key Duty'!$I$8)</f>
        <v>0</v>
      </c>
      <c r="BL5" s="159">
        <f>COUNTIF(D5:AI5,"*$FC*")</f>
        <v>0</v>
      </c>
      <c r="BM5" s="159">
        <f>BL5*('Setting key Duty'!$J$11+'Setting key Duty'!$I$8)</f>
        <v>0</v>
      </c>
      <c r="BN5" s="159">
        <f>COUNTIF($D5:$AA5,BN$4)</f>
        <v>0</v>
      </c>
      <c r="BO5" s="159">
        <f>COUNTIF($D5:$AA5,BO$4)</f>
        <v>1</v>
      </c>
      <c r="BP5" s="159">
        <f>COUNTIF($D5:$AA5,BP$4)</f>
        <v>0</v>
      </c>
      <c r="BQ5" s="160"/>
    </row>
    <row r="6" ht="36" customHeight="1" spans="1:69">
      <c r="A6" s="19"/>
      <c r="B6" s="566" t="s">
        <v>1358</v>
      </c>
      <c r="C6" s="155"/>
      <c r="D6" s="155" t="s">
        <v>50</v>
      </c>
      <c r="F6" s="155" t="s">
        <v>1090</v>
      </c>
      <c r="H6" s="155" t="s">
        <v>50</v>
      </c>
      <c r="I6" s="155"/>
      <c r="J6" s="155" t="s">
        <v>45</v>
      </c>
      <c r="K6" s="210" t="s">
        <v>910</v>
      </c>
      <c r="L6" s="20"/>
      <c r="M6" s="572" t="s">
        <v>1598</v>
      </c>
      <c r="N6" s="155"/>
      <c r="O6" s="186"/>
      <c r="P6" s="20"/>
      <c r="Q6" s="155" t="s">
        <v>45</v>
      </c>
      <c r="R6" s="155"/>
      <c r="S6" s="155"/>
      <c r="T6" s="155" t="s">
        <v>44</v>
      </c>
      <c r="V6" s="186" t="s">
        <v>910</v>
      </c>
      <c r="W6" s="155" t="s">
        <v>375</v>
      </c>
      <c r="X6" s="155" t="s">
        <v>910</v>
      </c>
      <c r="Y6" s="155" t="s">
        <v>910</v>
      </c>
      <c r="Z6" s="572" t="s">
        <v>1598</v>
      </c>
      <c r="AA6" s="155"/>
      <c r="AB6" s="155" t="s">
        <v>48</v>
      </c>
      <c r="AD6" s="155" t="s">
        <v>910</v>
      </c>
      <c r="AF6" s="20"/>
      <c r="AG6" s="169"/>
      <c r="AH6" s="20"/>
      <c r="AI6" s="157">
        <f>COUNTIF($D6:$AE6,AI$4)</f>
        <v>1</v>
      </c>
      <c r="AJ6" s="158">
        <f>COUNTIF($D6:$AE6,AJ$4)</f>
        <v>1</v>
      </c>
      <c r="AK6" s="157">
        <f>COUNTIF($D6:$AE6,AK$4)</f>
        <v>2</v>
      </c>
      <c r="AL6" s="159">
        <f>COUNTIF($D6:$AE6,AL$4)</f>
        <v>2</v>
      </c>
      <c r="AM6" s="159">
        <f>COUNTIF($D6:$AE6,AM$4)</f>
        <v>0</v>
      </c>
      <c r="AN6" s="159">
        <f>COUNTIF($D6:$AE6,AN$4)</f>
        <v>0</v>
      </c>
      <c r="AO6" s="159">
        <f>COUNTIF($D6:$AE6,AO$4)</f>
        <v>0</v>
      </c>
      <c r="AP6" s="104"/>
      <c r="AQ6" s="159">
        <f>SUMPRODUCT(--WEEKDAY(C$3:AG$3,2)&lt;6,--((C6:AG6="DM"))+(C6:AG6="CS1")+((C6:AG6="CS2"))+(C6:AG6="SB1")+(C6:AG6="AE")+(C6:AG6="EM"))</f>
        <v>0</v>
      </c>
      <c r="AR6" s="104"/>
      <c r="AS6" s="104">
        <f>SUMPRODUCT(--WEEKDAY(C$3:AG$3,2)&gt;5,--((C6:AG6="DM"))+(C6:AG6="CS1")+((C6:AG6="CS2"))+(C6:AG6="SB1")+(C6:AG6="AE")+(C6:AG6="EM"))</f>
        <v>0</v>
      </c>
      <c r="AT6" s="104"/>
      <c r="AU6" s="104">
        <f>(AQ6-AR6)/2+(AS6-AT6)</f>
        <v>0</v>
      </c>
      <c r="AV6" s="104">
        <f>AI6+AJ6+AK6+AL6+AN6+AO6</f>
        <v>6</v>
      </c>
      <c r="AW6" s="104" t="e">
        <f>AU6+AY6</f>
        <v>#VALUE!</v>
      </c>
      <c r="AX6" s="104" t="e">
        <f>AU6+AY6</f>
        <v>#VALUE!</v>
      </c>
      <c r="AY6" s="159" t="e">
        <f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159">
        <f>COUNTIF(D6:AE6,"*BRT*")</f>
        <v>0</v>
      </c>
      <c r="BA6" s="159">
        <f>COUNTIF(A6:AI6,"*$BTP*")</f>
        <v>0</v>
      </c>
      <c r="BB6" s="159" t="e">
        <f>BA6*('Setting key Duty'!$I$13+'Setting key Duty'!$I$12+'Setting key Duty'!$I$11)</f>
        <v>#VALUE!</v>
      </c>
      <c r="BC6" s="159">
        <f>COUNTIF(A6:AI6,"*$L*")</f>
        <v>0</v>
      </c>
      <c r="BD6" s="159" t="e">
        <f>BC6*('Setting key Duty'!$I$13+'Setting key Duty'!$I$9)</f>
        <v>#VALUE!</v>
      </c>
      <c r="BE6" s="159">
        <f>COUNTIF(A6:AI6,"*$M*")</f>
        <v>0</v>
      </c>
      <c r="BF6" s="159">
        <f>BE6*('Setting key Duty'!$I$8+'Setting key Duty'!$I$9+'Setting key Duty'!$I$12)</f>
        <v>0</v>
      </c>
      <c r="BG6" s="159">
        <f>COUNTIF(AE6:AI6,"*$N*")</f>
        <v>0</v>
      </c>
      <c r="BH6" s="159">
        <f>COUNTIF(AE6:AI6,"*$PM*")</f>
        <v>0</v>
      </c>
      <c r="BI6" s="159">
        <f>BH6*('Setting key Duty'!$I$9)</f>
        <v>0</v>
      </c>
      <c r="BJ6" s="159">
        <f>COUNTIF(A6:AI6,"*$AM*")</f>
        <v>0</v>
      </c>
      <c r="BK6" s="159">
        <f>BJ6*('Setting key Duty'!$I$12+'Setting key Duty'!$I$8)</f>
        <v>0</v>
      </c>
      <c r="BL6" s="159">
        <f>COUNTIF(D6:AI6,"*$FC*")</f>
        <v>0</v>
      </c>
      <c r="BM6" s="159">
        <f>BL6*('Setting key Duty'!$J$11+'Setting key Duty'!$I$8)</f>
        <v>0</v>
      </c>
      <c r="BN6" s="159">
        <f>COUNTIF($D6:$AE6,BN$4)</f>
        <v>0</v>
      </c>
      <c r="BO6" s="159">
        <f>COUNTIF($D6:$AE6,BO$4)</f>
        <v>2</v>
      </c>
      <c r="BP6" s="159">
        <f>COUNTIF($D6:$AE6,BP$4)</f>
        <v>0</v>
      </c>
      <c r="BQ6" s="160"/>
    </row>
    <row r="7" ht="19.5" customHeight="1" spans="1:69">
      <c r="A7" s="19"/>
      <c r="B7" s="545" t="s">
        <v>1502</v>
      </c>
      <c r="D7" s="155" t="s">
        <v>48</v>
      </c>
      <c r="E7" s="155"/>
      <c r="F7" s="155" t="s">
        <v>1090</v>
      </c>
      <c r="G7" s="186" t="s">
        <v>50</v>
      </c>
      <c r="H7" s="186"/>
      <c r="J7" s="155"/>
      <c r="K7" s="155" t="s">
        <v>48</v>
      </c>
      <c r="L7" s="20"/>
      <c r="M7" s="155"/>
      <c r="N7" s="155"/>
      <c r="O7" s="572" t="s">
        <v>1598</v>
      </c>
      <c r="P7" s="155"/>
      <c r="Q7" s="155" t="s">
        <v>48</v>
      </c>
      <c r="S7" s="155"/>
      <c r="T7" s="572" t="s">
        <v>1598</v>
      </c>
      <c r="U7" s="155"/>
      <c r="V7" s="155" t="s">
        <v>944</v>
      </c>
      <c r="W7" s="155"/>
      <c r="X7" s="155" t="s">
        <v>48</v>
      </c>
      <c r="Z7" s="155"/>
      <c r="AA7" s="155" t="s">
        <v>48</v>
      </c>
      <c r="AB7" s="155" t="s">
        <v>375</v>
      </c>
      <c r="AC7" s="155" t="s">
        <v>375</v>
      </c>
      <c r="AD7" s="155"/>
      <c r="AE7" s="155" t="s">
        <v>1095</v>
      </c>
      <c r="AF7" s="155" t="s">
        <v>1095</v>
      </c>
      <c r="AG7" s="155" t="s">
        <v>1095</v>
      </c>
      <c r="AH7" s="155" t="s">
        <v>1599</v>
      </c>
      <c r="AI7" s="157" t="e">
        <f>COUNTIF(#REF!,AI$4)</f>
        <v>#REF!</v>
      </c>
      <c r="AJ7" s="158" t="e">
        <f>COUNTIF(#REF!,AJ$4)</f>
        <v>#REF!</v>
      </c>
      <c r="AK7" s="157" t="e">
        <f>COUNTIF(#REF!,AK$4)</f>
        <v>#REF!</v>
      </c>
      <c r="AL7" s="159" t="e">
        <f>COUNTIF(#REF!,AL$4)</f>
        <v>#REF!</v>
      </c>
      <c r="AM7" s="159" t="e">
        <f>COUNTIF(#REF!,AM$4)</f>
        <v>#REF!</v>
      </c>
      <c r="AN7" s="159" t="e">
        <f>COUNTIF(#REF!,AN$4)</f>
        <v>#REF!</v>
      </c>
      <c r="AO7" s="159" t="e">
        <f>COUNTIF(#REF!,AO$4)</f>
        <v>#REF!</v>
      </c>
      <c r="AP7" s="104"/>
      <c r="AQ7" s="159">
        <f>SUMPRODUCT(--WEEKDAY(C$3:AG$3,2)&lt;6,--((C7:AG7="DM"))+(C7:AG7="CS1")+((C7:AG7="CS2"))+(C7:AG7="SB1")+(C7:AG7="AE")+(C7:AG7="EM"))</f>
        <v>0</v>
      </c>
      <c r="AR7" s="104"/>
      <c r="AS7" s="104">
        <f>SUMPRODUCT(--WEEKDAY(C$3:AG$3,2)&gt;5,--((C7:AG7="DM"))+(C7:AG7="CS1")+((C7:AG7="CS2"))+(C7:AG7="SB1")+(C7:AG7="AE")+(C7:AG7="EM"))</f>
        <v>0</v>
      </c>
      <c r="AT7" s="104"/>
      <c r="AU7" s="104">
        <f>(AQ7-AR7)/2+(AS7-AT7)</f>
        <v>0</v>
      </c>
      <c r="AV7" s="104" t="e">
        <f>AI7+AJ7+AK7+AL7+AN7+AO7</f>
        <v>#REF!</v>
      </c>
      <c r="AW7" s="104">
        <f>BG7+BH7+BJ7+BE7+BC7+BA7+BL7</f>
        <v>0</v>
      </c>
      <c r="AX7" s="104" t="e">
        <f>AU7+AY7</f>
        <v>#VALUE!</v>
      </c>
      <c r="AY7" s="159" t="e">
        <f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159" t="e">
        <f>COUNTIF(#REF!,"*BRT*")</f>
        <v>#REF!</v>
      </c>
      <c r="BA7" s="159">
        <f>COUNTIF(A7:AI7,"*$BTP*")</f>
        <v>0</v>
      </c>
      <c r="BB7" s="159" t="e">
        <f>BA7*('Setting key Duty'!$I$13+'Setting key Duty'!$I$12+'Setting key Duty'!$I$11)</f>
        <v>#VALUE!</v>
      </c>
      <c r="BC7" s="159">
        <f>COUNTIF(A7:AI7,"*$L*")</f>
        <v>0</v>
      </c>
      <c r="BD7" s="159" t="e">
        <f>BC7*('Setting key Duty'!$I$13+'Setting key Duty'!$I$9)</f>
        <v>#VALUE!</v>
      </c>
      <c r="BE7" s="159">
        <f>COUNTIF(A7:AI7,"*$M*")</f>
        <v>0</v>
      </c>
      <c r="BF7" s="159">
        <f>BE7*('Setting key Duty'!$I$8+'Setting key Duty'!$I$9+'Setting key Duty'!$I$12)</f>
        <v>0</v>
      </c>
      <c r="BG7" s="159">
        <f>COUNTIF(A7:AI7,"*$N*")</f>
        <v>0</v>
      </c>
      <c r="BH7" s="159">
        <f>COUNTIF(AG7:AI7,"*$PM*")</f>
        <v>0</v>
      </c>
      <c r="BI7" s="159">
        <f>BH7*('Setting key Duty'!$I$9)</f>
        <v>0</v>
      </c>
      <c r="BJ7" s="159">
        <f>COUNTIF(A7:AI7,"*$AM*")</f>
        <v>0</v>
      </c>
      <c r="BK7" s="159">
        <f>BJ7*('Setting key Duty'!$I$12+'Setting key Duty'!$I$8)</f>
        <v>0</v>
      </c>
      <c r="BL7" s="159">
        <f>COUNTIF(D7:AI7,"*$FC*")</f>
        <v>0</v>
      </c>
      <c r="BM7" s="159">
        <f>BL7*('Setting key Duty'!$J$11+'Setting key Duty'!$I$8)</f>
        <v>0</v>
      </c>
      <c r="BN7" s="159" t="e">
        <f>COUNTIF(#REF!,BN$4)</f>
        <v>#REF!</v>
      </c>
      <c r="BO7" s="159" t="e">
        <f>COUNTIF(#REF!,BO$4)</f>
        <v>#REF!</v>
      </c>
      <c r="BP7" s="159" t="e">
        <f>COUNTIF(#REF!,BP$4)</f>
        <v>#REF!</v>
      </c>
      <c r="BQ7" s="160"/>
    </row>
    <row r="8" ht="19.5" customHeight="1" spans="1:69">
      <c r="A8" s="19"/>
      <c r="B8" s="236" t="s">
        <v>1399</v>
      </c>
      <c r="C8" s="155" t="s">
        <v>48</v>
      </c>
      <c r="E8" s="155"/>
      <c r="F8" s="155"/>
      <c r="G8" s="155" t="s">
        <v>45</v>
      </c>
      <c r="H8" s="155"/>
      <c r="I8" s="155"/>
      <c r="J8" s="155" t="s">
        <v>266</v>
      </c>
      <c r="K8" s="210" t="s">
        <v>266</v>
      </c>
      <c r="L8" s="155"/>
      <c r="M8" s="572" t="s">
        <v>1598</v>
      </c>
      <c r="O8" s="186"/>
      <c r="P8" s="155"/>
      <c r="Q8" s="155"/>
      <c r="R8" s="155" t="s">
        <v>45</v>
      </c>
      <c r="S8" s="20"/>
      <c r="T8" s="20"/>
      <c r="U8" s="186"/>
      <c r="W8" s="155"/>
      <c r="X8" s="155" t="s">
        <v>45</v>
      </c>
      <c r="AB8" s="155" t="s">
        <v>44</v>
      </c>
      <c r="AC8" s="155"/>
      <c r="AD8" s="155"/>
      <c r="AE8" s="155"/>
      <c r="AF8" s="155"/>
      <c r="AG8" s="169"/>
      <c r="AH8" s="155"/>
      <c r="AI8" s="157"/>
      <c r="AJ8" s="158"/>
      <c r="AK8" s="157"/>
      <c r="AL8" s="159"/>
      <c r="AM8" s="159"/>
      <c r="AN8" s="159"/>
      <c r="AO8" s="159"/>
      <c r="AP8" s="104"/>
      <c r="AQ8" s="159">
        <f>SUMPRODUCT(--WEEKDAY(C$3:AG$3,2)&lt;6,--((C8:AG8="DM"))+(C8:AG8="CS1")+((C8:AG8="CS2"))+(C8:AG8="SB1")+(C8:AG8="AE")+(C8:AG8="EM"))</f>
        <v>0</v>
      </c>
      <c r="AR8" s="104"/>
      <c r="AS8" s="104">
        <f>SUMPRODUCT(--WEEKDAY(C$3:AG$3,2)&gt;5,--((C8:AG8="DM"))+(C8:AG8="CS1")+((C8:AG8="CS2"))+(C8:AG8="SB1")+(C8:AG8="AE")+(C8:AG8="EM"))</f>
        <v>0</v>
      </c>
      <c r="AT8" s="104"/>
      <c r="AU8" s="104"/>
      <c r="AV8" s="104"/>
      <c r="AW8" s="104"/>
      <c r="AX8" s="104"/>
      <c r="AY8" s="159"/>
      <c r="AZ8" s="159"/>
      <c r="BA8" s="159"/>
      <c r="BB8" s="159"/>
      <c r="BC8" s="159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  <c r="BP8" s="159"/>
      <c r="BQ8" s="160"/>
    </row>
    <row r="9" ht="19.5" customHeight="1" spans="1:69">
      <c r="A9" s="19"/>
      <c r="B9" s="548" t="s">
        <v>1506</v>
      </c>
      <c r="C9" s="155"/>
      <c r="D9" s="155"/>
      <c r="E9" s="155" t="s">
        <v>1090</v>
      </c>
      <c r="F9" s="186"/>
      <c r="G9" s="186" t="s">
        <v>44</v>
      </c>
      <c r="I9" s="155"/>
      <c r="J9" s="185"/>
      <c r="K9" s="184" t="s">
        <v>44</v>
      </c>
      <c r="L9" s="15"/>
      <c r="M9" s="155"/>
      <c r="N9" s="155" t="s">
        <v>45</v>
      </c>
      <c r="O9" s="15"/>
      <c r="P9" s="155" t="s">
        <v>1600</v>
      </c>
      <c r="Q9" s="155"/>
      <c r="R9" s="20"/>
      <c r="S9" s="155" t="s">
        <v>48</v>
      </c>
      <c r="U9" s="572" t="s">
        <v>1598</v>
      </c>
      <c r="V9" s="155" t="s">
        <v>44</v>
      </c>
      <c r="W9" s="155"/>
      <c r="X9" s="572" t="s">
        <v>1598</v>
      </c>
      <c r="Y9" s="155"/>
      <c r="Z9" s="15"/>
      <c r="AA9" s="155"/>
      <c r="AB9" s="15"/>
      <c r="AC9" s="155"/>
      <c r="AD9" s="155" t="s">
        <v>91</v>
      </c>
      <c r="AE9" s="155"/>
      <c r="AF9" s="155"/>
      <c r="AG9" s="169"/>
      <c r="AH9" s="155"/>
      <c r="AI9" s="157"/>
      <c r="AJ9" s="158"/>
      <c r="AK9" s="157"/>
      <c r="AL9" s="159"/>
      <c r="AM9" s="159"/>
      <c r="AN9" s="159"/>
      <c r="AO9" s="159"/>
      <c r="AP9" s="104"/>
      <c r="AQ9" s="159">
        <f>SUMPRODUCT(--WEEKDAY(C$3:AG$3,2)&lt;6,--((C9:AG9="DM"))+(C9:AG9="CS1")+((C9:AG9="CS2"))+(C9:AG9="SB1")+(C9:AG9="AE")+(C9:AG9="EM"))</f>
        <v>0</v>
      </c>
      <c r="AR9" s="104"/>
      <c r="AS9" s="104">
        <f>SUMPRODUCT(--WEEKDAY(C$3:AG$3,2)&gt;5,--((C9:AG9="DM"))+(C9:AG9="CS1")+((C9:AG9="CS2"))+(C9:AG9="SB1")+(C9:AG9="AE")+(C9:AG9="EM"))</f>
        <v>0</v>
      </c>
      <c r="AT9" s="104"/>
      <c r="AU9" s="104">
        <f>(AQ9-AR9)/2+(AS9-AT9)</f>
        <v>0</v>
      </c>
      <c r="AV9" s="104">
        <f>AI9+AJ9+AK9+AL9+AN9+AO9</f>
        <v>0</v>
      </c>
      <c r="AW9" s="104">
        <f>BG9+BH9+BJ9+BE9+BC9+BA9+BL9</f>
        <v>0</v>
      </c>
      <c r="AX9" s="104" t="e">
        <f>AU9+AY9</f>
        <v>#VALUE!</v>
      </c>
      <c r="AY9" s="159" t="e">
        <f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159">
        <f>COUNTIF(D9:Z9,"*BRT*")</f>
        <v>0</v>
      </c>
      <c r="BA9" s="159">
        <f>COUNTIF(A9:AI9,"*$BTP*")</f>
        <v>0</v>
      </c>
      <c r="BB9" s="159" t="e">
        <f>BA9*('Setting key Duty'!$I$13+'Setting key Duty'!$I$12+'Setting key Duty'!$I$11)</f>
        <v>#VALUE!</v>
      </c>
      <c r="BC9" s="159">
        <f>COUNTIF(A9:AI9,"*$L*")</f>
        <v>0</v>
      </c>
      <c r="BD9" s="159" t="e">
        <f>BC9*('Setting key Duty'!$I$13+'Setting key Duty'!$I$9)</f>
        <v>#VALUE!</v>
      </c>
      <c r="BE9" s="159">
        <f>COUNTIF(A9:AI9,"*$M*")</f>
        <v>0</v>
      </c>
      <c r="BF9" s="159">
        <f>BE9*('Setting key Duty'!$I$8+'Setting key Duty'!$I$9+'Setting key Duty'!$I$12)</f>
        <v>0</v>
      </c>
      <c r="BG9" s="159">
        <f>COUNTIF(AI9,"*$N*")</f>
        <v>0</v>
      </c>
      <c r="BH9" s="159">
        <f>COUNTIF(AI9,"*$PM*")</f>
        <v>0</v>
      </c>
      <c r="BI9" s="159">
        <f>BH9*('Setting key Duty'!$I$9)</f>
        <v>0</v>
      </c>
      <c r="BJ9" s="159">
        <f>COUNTIF(A9:AI9,"*$AM*")</f>
        <v>0</v>
      </c>
      <c r="BK9" s="159">
        <f>BJ9*('Setting key Duty'!$I$12+'Setting key Duty'!$I$8)</f>
        <v>0</v>
      </c>
      <c r="BL9" s="159">
        <f>COUNTIF(D9:AI9,"*$FC*")</f>
        <v>0</v>
      </c>
      <c r="BM9" s="159">
        <f>BL9*('Setting key Duty'!$J$11+'Setting key Duty'!$I$8)</f>
        <v>0</v>
      </c>
      <c r="BN9" s="159">
        <f>COUNTIF($D9:$Z9,BN$4)</f>
        <v>0</v>
      </c>
      <c r="BO9" s="159">
        <f>COUNTIF($D9:$Z9,BO$4)</f>
        <v>2</v>
      </c>
      <c r="BP9" s="159">
        <f>COUNTIF($D9:$Z9,BP$4)</f>
        <v>0</v>
      </c>
      <c r="BQ9" s="160"/>
    </row>
    <row r="10" ht="19.5" customHeight="1" spans="1:69">
      <c r="A10" s="19"/>
      <c r="B10" s="549" t="s">
        <v>1437</v>
      </c>
      <c r="C10" s="155"/>
      <c r="D10" s="155"/>
      <c r="E10" s="155" t="s">
        <v>44</v>
      </c>
      <c r="F10" s="186"/>
      <c r="G10" s="185" t="s">
        <v>48</v>
      </c>
      <c r="I10" s="155" t="s">
        <v>44</v>
      </c>
      <c r="J10" s="155"/>
      <c r="K10" s="210"/>
      <c r="L10" s="20"/>
      <c r="M10" s="184" t="s">
        <v>44</v>
      </c>
      <c r="N10" s="155"/>
      <c r="O10" s="572" t="s">
        <v>1598</v>
      </c>
      <c r="R10" s="572" t="s">
        <v>1598</v>
      </c>
      <c r="S10" s="155" t="s">
        <v>45</v>
      </c>
      <c r="U10" s="155"/>
      <c r="V10" s="155"/>
      <c r="W10" s="155"/>
      <c r="X10" s="155"/>
      <c r="Y10" s="155"/>
      <c r="Z10" s="155" t="s">
        <v>45</v>
      </c>
      <c r="AA10" s="155"/>
      <c r="AC10" s="155" t="s">
        <v>1095</v>
      </c>
      <c r="AD10" s="155" t="s">
        <v>1095</v>
      </c>
      <c r="AE10" s="155" t="s">
        <v>1095</v>
      </c>
      <c r="AF10" s="155" t="s">
        <v>1095</v>
      </c>
      <c r="AG10" s="155" t="s">
        <v>1095</v>
      </c>
      <c r="AH10" s="155" t="s">
        <v>1095</v>
      </c>
      <c r="AI10" s="157"/>
      <c r="AJ10" s="158"/>
      <c r="AK10" s="157"/>
      <c r="AL10" s="159"/>
      <c r="AM10" s="159"/>
      <c r="AN10" s="159"/>
      <c r="AO10" s="159"/>
      <c r="AP10" s="104"/>
      <c r="AQ10" s="159">
        <f>SUMPRODUCT(--WEEKDAY(C$3:AG$3,2)&lt;6,--((C10:AG10="DM"))+(C10:AG10="CS1")+((C10:AG10="CS2"))+(C10:AG10="SB1")+(C10:AG10="AE")+(C10:AG10="EM"))</f>
        <v>0</v>
      </c>
      <c r="AR10" s="104"/>
      <c r="AS10" s="104">
        <f>SUMPRODUCT(--WEEKDAY(C$3:AG$3,2)&gt;5,--((C10:AG10="DM"))+(C10:AG10="CS1")+((C10:AG10="CS2"))+(C10:AG10="SB1")+(C10:AG10="AE")+(C10:AG10="EM"))</f>
        <v>0</v>
      </c>
      <c r="AT10" s="104"/>
      <c r="AU10" s="104">
        <f>(AQ10-AR10)/2+(AS10-AT10)</f>
        <v>0</v>
      </c>
      <c r="AV10" s="104">
        <f>AI10+AJ10+AK10+AL10+AN10+AO10</f>
        <v>0</v>
      </c>
      <c r="AW10" s="104">
        <f>BG10+BH10+BJ10+BE10+BC10+BA10+BL10</f>
        <v>0</v>
      </c>
      <c r="AX10" s="104" t="e">
        <f>AU10+$AY$10</f>
        <v>#VALUE!</v>
      </c>
      <c r="AY10" s="159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159">
        <f>COUNTIF(C10:AC10,"*BRT*")</f>
        <v>0</v>
      </c>
      <c r="BA10" s="159">
        <f>COUNTIF(A10:AI10,"*$BTP*")</f>
        <v>0</v>
      </c>
      <c r="BB10" s="159" t="e">
        <f>BA10*('Setting key Duty'!$I$13+'Setting key Duty'!$I$12+'Setting key Duty'!$I$11)</f>
        <v>#VALUE!</v>
      </c>
      <c r="BC10" s="159">
        <f>COUNTIF(D10:AI10,"*$L*")</f>
        <v>0</v>
      </c>
      <c r="BD10" s="159" t="e">
        <f>BC10*('Setting key Duty'!$I$13+'Setting key Duty'!$I$9)</f>
        <v>#VALUE!</v>
      </c>
      <c r="BE10" s="159">
        <f>COUNTIF(D10:AI10,"*$M*")</f>
        <v>0</v>
      </c>
      <c r="BF10" s="159">
        <f>BE10*('Setting key Duty'!$I$8+'Setting key Duty'!$I$9+'Setting key Duty'!$I$12)</f>
        <v>0</v>
      </c>
      <c r="BG10" s="159">
        <f>COUNTIF(D10:AI10,"*$N*")</f>
        <v>0</v>
      </c>
      <c r="BH10" s="159">
        <f>COUNTIF(D10:AI10,"*$PM*")</f>
        <v>0</v>
      </c>
      <c r="BI10" s="159">
        <f>BH10*('Setting key Duty'!$I$9)</f>
        <v>0</v>
      </c>
      <c r="BJ10" s="159">
        <f>COUNTIF(D10:AI10,"*$AM*")</f>
        <v>0</v>
      </c>
      <c r="BK10" s="159">
        <f>BJ10*('Setting key Duty'!$I$12+'Setting key Duty'!$I$8)</f>
        <v>0</v>
      </c>
      <c r="BL10" s="159">
        <f>COUNTIF(C10:AI10,"*$FC*")</f>
        <v>0</v>
      </c>
      <c r="BM10" s="159">
        <f>BL10*('Setting key Duty'!$J$11+'Setting key Duty'!$I$8)</f>
        <v>0</v>
      </c>
      <c r="BN10" s="159">
        <f>COUNTIF($C10:$AG10,BN$4)</f>
        <v>0</v>
      </c>
      <c r="BO10" s="159">
        <f>COUNTIF($C10:$AG10,BO$4)</f>
        <v>2</v>
      </c>
      <c r="BP10" s="159">
        <f>COUNTIF($D10:$AE10,BP$4)</f>
        <v>0</v>
      </c>
      <c r="BQ10" s="160"/>
    </row>
    <row r="11" ht="19.5" customHeight="1" spans="1:69">
      <c r="A11" s="19"/>
      <c r="B11" s="277" t="s">
        <v>1431</v>
      </c>
      <c r="D11" s="155"/>
      <c r="E11" s="155" t="s">
        <v>1090</v>
      </c>
      <c r="F11" s="155" t="s">
        <v>45</v>
      </c>
      <c r="G11" s="155"/>
      <c r="H11" s="186"/>
      <c r="J11" s="572" t="s">
        <v>1598</v>
      </c>
      <c r="K11" s="155"/>
      <c r="L11" s="155" t="s">
        <v>48</v>
      </c>
      <c r="M11" s="171"/>
      <c r="N11" s="20"/>
      <c r="P11" s="155"/>
      <c r="Q11" s="572" t="s">
        <v>1598</v>
      </c>
      <c r="R11" s="155"/>
      <c r="T11" s="155"/>
      <c r="U11" s="20"/>
      <c r="V11" s="155" t="s">
        <v>48</v>
      </c>
      <c r="W11" s="155"/>
      <c r="X11" s="155" t="s">
        <v>44</v>
      </c>
      <c r="Y11" s="155"/>
      <c r="Z11" s="155"/>
      <c r="AA11" s="155"/>
      <c r="AB11" s="572" t="s">
        <v>1598</v>
      </c>
      <c r="AC11" s="155"/>
      <c r="AD11" s="155"/>
      <c r="AE11" s="155"/>
      <c r="AG11" s="169"/>
      <c r="AH11" s="155"/>
      <c r="AI11" s="157"/>
      <c r="AJ11" s="158"/>
      <c r="AK11" s="157"/>
      <c r="AL11" s="159"/>
      <c r="AM11" s="159"/>
      <c r="AN11" s="159"/>
      <c r="AO11" s="159"/>
      <c r="AP11" s="104"/>
      <c r="AQ11" s="159">
        <f>SUMPRODUCT(--WEEKDAY(C$3:AG$3,2)&lt;6,--((C11:AG11="DM"))+(C11:AG11="CS1")+((C11:AG11="CS2"))+(C11:AG11="SB1")+(C11:AG11="AE")+(C11:AG11="EM"))</f>
        <v>0</v>
      </c>
      <c r="AR11" s="104"/>
      <c r="AS11" s="104">
        <f>SUMPRODUCT(--WEEKDAY(C$3:AG$3,2)&gt;5,--((C11:AG11="DM"))+(C11:AG11="CS1")+((C11:AG11="CS2"))+(C11:AG11="SB1")+(C11:AG11="AE")+(C11:AG11="EM"))</f>
        <v>0</v>
      </c>
      <c r="AT11" s="104"/>
      <c r="AU11" s="104">
        <f>(AQ11-AR11)/2+(AS11-AT11)</f>
        <v>0</v>
      </c>
      <c r="AV11" s="104">
        <f>AI11+AJ11+AK11+AL11+AN11+AO11</f>
        <v>0</v>
      </c>
      <c r="AW11" s="104">
        <f>BG11+BH11+BJ11+BE11+BC11+BA11+BL11</f>
        <v>0</v>
      </c>
      <c r="AX11" s="104" t="e">
        <f>AU11+AY11</f>
        <v>#VALUE!</v>
      </c>
      <c r="AY11" s="159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159">
        <f>COUNTIF(D11:AC11,"*BRT*")</f>
        <v>0</v>
      </c>
      <c r="BA11" s="159">
        <f>COUNTIF(A11:AI11,"*$BTP*")</f>
        <v>0</v>
      </c>
      <c r="BB11" s="159" t="e">
        <f>BA11*('Setting key Duty'!$I$13+'Setting key Duty'!$I$12+'Setting key Duty'!$I$11)</f>
        <v>#VALUE!</v>
      </c>
      <c r="BC11" s="159">
        <f>COUNTIF(A11:AI11,"*$L*")</f>
        <v>0</v>
      </c>
      <c r="BD11" s="159" t="e">
        <f>BC11*('Setting key Duty'!$I$13+'Setting key Duty'!$I$9)</f>
        <v>#VALUE!</v>
      </c>
      <c r="BE11" s="159">
        <f>COUNTIF(A11:AI11,"*$M*")</f>
        <v>0</v>
      </c>
      <c r="BF11" s="159">
        <f>BE11*('Setting key Duty'!$I$8+'Setting key Duty'!$I$9+'Setting key Duty'!$I$12)</f>
        <v>0</v>
      </c>
      <c r="BG11" s="159">
        <f>COUNTIF(AF11:AI11,"*$N*")</f>
        <v>0</v>
      </c>
      <c r="BH11" s="159">
        <f>COUNTIF(AF11:AI11,"*$PM*")</f>
        <v>0</v>
      </c>
      <c r="BI11" s="159">
        <f>BH11*('Setting key Duty'!$I$9)</f>
        <v>0</v>
      </c>
      <c r="BJ11" s="159">
        <f>COUNTIF(A11:AI11,"*$AM*")</f>
        <v>0</v>
      </c>
      <c r="BK11" s="159">
        <f>BJ11*('Setting key Duty'!$I$12+'Setting key Duty'!$I$8)</f>
        <v>0</v>
      </c>
      <c r="BL11" s="159">
        <f>COUNTIF(D11:AI11,"*$FC*")</f>
        <v>0</v>
      </c>
      <c r="BM11" s="159">
        <f>BL11*('Setting key Duty'!$J$11+'Setting key Duty'!$I$8)</f>
        <v>0</v>
      </c>
      <c r="BN11" s="159">
        <f>COUNTIF($D11:$AE11,BN$4)</f>
        <v>0</v>
      </c>
      <c r="BO11" s="159">
        <f>COUNTIF($D11:$AE11,BO$4)</f>
        <v>3</v>
      </c>
      <c r="BP11" s="159">
        <f>COUNTIF($D11:$AE11,BP$4)</f>
        <v>0</v>
      </c>
      <c r="BQ11" s="160"/>
    </row>
    <row r="12" ht="19.5" customHeight="1" spans="1:69">
      <c r="A12" s="19"/>
      <c r="B12" s="550" t="s">
        <v>1373</v>
      </c>
      <c r="C12" s="155"/>
      <c r="D12" s="155" t="s">
        <v>45</v>
      </c>
      <c r="E12" s="155"/>
      <c r="F12" s="155" t="s">
        <v>1090</v>
      </c>
      <c r="G12" s="572" t="s">
        <v>1598</v>
      </c>
      <c r="H12" s="155"/>
      <c r="I12" s="155" t="s">
        <v>45</v>
      </c>
      <c r="J12" s="155"/>
      <c r="K12" s="572" t="s">
        <v>1598</v>
      </c>
      <c r="L12" s="155"/>
      <c r="M12" s="155"/>
      <c r="N12" s="572" t="s">
        <v>1598</v>
      </c>
      <c r="O12" s="155"/>
      <c r="P12" s="155" t="s">
        <v>45</v>
      </c>
      <c r="Q12" s="155"/>
      <c r="R12" s="155"/>
      <c r="S12" s="572" t="s">
        <v>1598</v>
      </c>
      <c r="T12" s="155"/>
      <c r="U12" s="155"/>
      <c r="V12" s="572" t="s">
        <v>1598</v>
      </c>
      <c r="W12" s="155"/>
      <c r="X12" s="155"/>
      <c r="Y12" s="155" t="s">
        <v>44</v>
      </c>
      <c r="Z12" s="155"/>
      <c r="AB12" s="154"/>
      <c r="AC12" s="155" t="s">
        <v>44</v>
      </c>
      <c r="AD12" s="155"/>
      <c r="AE12" s="155"/>
      <c r="AF12" s="155"/>
      <c r="AG12" s="169"/>
      <c r="AH12" s="155"/>
      <c r="AI12" s="157"/>
      <c r="AJ12" s="158"/>
      <c r="AK12" s="157"/>
      <c r="AL12" s="159"/>
      <c r="AM12" s="159"/>
      <c r="AN12" s="159"/>
      <c r="AO12" s="159"/>
      <c r="AP12" s="104"/>
      <c r="AQ12" s="159">
        <f>SUMPRODUCT(--WEEKDAY(C$3:AG$3,2)&lt;6,--((C12:AG12="DM"))+(C12:AG12="CS1")+((C12:AG12="CS2"))+(C12:AG12="SB1")+(C12:AG12="AE")+(C12:AG12="EM"))</f>
        <v>0</v>
      </c>
      <c r="AR12" s="104"/>
      <c r="AS12" s="104">
        <f>SUMPRODUCT(--WEEKDAY(C$3:AG$3,2)&gt;5,--((C12:AG12="DM"))+(C12:AG12="CS1")+((C12:AG12="CS2"))+(C12:AG12="SB1")+(C12:AG12="AE")+(C12:AG12="EM"))</f>
        <v>0</v>
      </c>
      <c r="AT12" s="104"/>
      <c r="AU12" s="104">
        <f>(AQ12-AR12)/2+(AS12-AT12)</f>
        <v>0</v>
      </c>
      <c r="AV12" s="104">
        <f>AI12+AJ12+AK12+AL12+AN12+AO12</f>
        <v>0</v>
      </c>
      <c r="AW12" s="104">
        <f>BG12+BH12+BJ12+BE12+BC12+BA12+BL12</f>
        <v>0</v>
      </c>
      <c r="AX12" s="104" t="e">
        <f>AU12+AY12</f>
        <v>#VALUE!</v>
      </c>
      <c r="AY12" s="159" t="e">
        <f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159">
        <f>COUNTIF(D12:Y12,"*BRT*")</f>
        <v>0</v>
      </c>
      <c r="BA12" s="159">
        <f>COUNTIF(A12:AI12,"*$BTP*")</f>
        <v>0</v>
      </c>
      <c r="BB12" s="159" t="e">
        <f>BA12*('Setting key Duty'!$I$13+'Setting key Duty'!$I$12+'Setting key Duty'!$I$11)</f>
        <v>#VALUE!</v>
      </c>
      <c r="BC12" s="159">
        <f>COUNTIF(A12:AI12,"*$L*")</f>
        <v>0</v>
      </c>
      <c r="BD12" s="159" t="e">
        <f>BC12*('Setting key Duty'!$I$13+'Setting key Duty'!$I$9)</f>
        <v>#VALUE!</v>
      </c>
      <c r="BE12" s="159">
        <f>COUNTIF(A12:AI12,"*$M*")</f>
        <v>0</v>
      </c>
      <c r="BF12" s="159">
        <f>BE12*('Setting key Duty'!$I$8+'Setting key Duty'!$I$9+'Setting key Duty'!$I$12)</f>
        <v>0</v>
      </c>
      <c r="BG12" s="159">
        <f>COUNTIF(AI12,"*$N*")</f>
        <v>0</v>
      </c>
      <c r="BH12" s="159">
        <f>COUNTIF(AI12,"*$PM*")</f>
        <v>0</v>
      </c>
      <c r="BI12" s="159">
        <f>BH12*('Setting key Duty'!$I$9)</f>
        <v>0</v>
      </c>
      <c r="BJ12" s="159">
        <f>COUNTIF(A12:AI12,"*$AM*")</f>
        <v>0</v>
      </c>
      <c r="BK12" s="159">
        <f>BJ12*('Setting key Duty'!$I$12+'Setting key Duty'!$I$8)</f>
        <v>0</v>
      </c>
      <c r="BL12" s="159">
        <f>COUNTIF(D12:AI12,"*$FC*")</f>
        <v>0</v>
      </c>
      <c r="BM12" s="159">
        <f>BL12*('Setting key Duty'!$J$11+'Setting key Duty'!$I$8)</f>
        <v>0</v>
      </c>
      <c r="BN12" s="159">
        <f>COUNTIF($D12:$Y12,BN$4)</f>
        <v>0</v>
      </c>
      <c r="BO12" s="159">
        <f>COUNTIF($D12:$Y12,BO$4)</f>
        <v>5</v>
      </c>
      <c r="BP12" s="159">
        <f>COUNTIF($D12:$Y12,BP$4)</f>
        <v>0</v>
      </c>
      <c r="BQ12" s="160"/>
    </row>
    <row r="13" ht="24" customHeight="1" spans="1:69">
      <c r="A13" s="19"/>
      <c r="B13" s="217" t="s">
        <v>1601</v>
      </c>
      <c r="C13" s="155"/>
      <c r="D13" s="155"/>
      <c r="E13" s="155" t="s">
        <v>1090</v>
      </c>
      <c r="F13" s="155" t="s">
        <v>48</v>
      </c>
      <c r="H13" s="155"/>
      <c r="I13" s="185" t="s">
        <v>48</v>
      </c>
      <c r="J13" s="186"/>
      <c r="K13" s="155" t="s">
        <v>973</v>
      </c>
      <c r="L13" s="155" t="s">
        <v>973</v>
      </c>
      <c r="M13" s="155"/>
      <c r="N13" s="155"/>
      <c r="O13" s="155"/>
      <c r="P13" s="155" t="s">
        <v>48</v>
      </c>
      <c r="R13" s="155"/>
      <c r="S13" s="155"/>
      <c r="T13" s="155" t="s">
        <v>48</v>
      </c>
      <c r="U13" s="155"/>
      <c r="V13" s="155"/>
      <c r="W13" s="572" t="s">
        <v>1598</v>
      </c>
      <c r="X13" s="155"/>
      <c r="Z13" s="172"/>
      <c r="AA13" s="155" t="s">
        <v>45</v>
      </c>
      <c r="AB13" s="155"/>
      <c r="AC13" s="572" t="s">
        <v>1598</v>
      </c>
      <c r="AD13" s="155"/>
      <c r="AE13" s="155"/>
      <c r="AF13" s="20"/>
      <c r="AG13" s="169"/>
      <c r="AH13" s="155"/>
      <c r="AI13" s="157">
        <f>COUNTIF($C13:$AB13,AI$4)</f>
        <v>4</v>
      </c>
      <c r="AJ13" s="158">
        <f>COUNTIF($C13:$AB13,AJ$4)</f>
        <v>0</v>
      </c>
      <c r="AK13" s="157">
        <f>COUNTIF($C13:$AB13,AK$4)</f>
        <v>1</v>
      </c>
      <c r="AL13" s="159">
        <f>COUNTIF($C13:$AB13,AL$4)</f>
        <v>0</v>
      </c>
      <c r="AM13" s="159">
        <f>COUNTIF($C13:$AB13,AM$4)</f>
        <v>0</v>
      </c>
      <c r="AN13" s="159">
        <f>COUNTIF($C13:$AB13,AN$4)</f>
        <v>0</v>
      </c>
      <c r="AO13" s="159">
        <f>COUNTIF($C13:$AB13,AO$4)</f>
        <v>0</v>
      </c>
      <c r="AP13" s="104"/>
      <c r="AQ13" s="159">
        <f>SUMPRODUCT(--WEEKDAY(C$3:AG$3,2)&lt;6,--((C13:AG13="DM"))+(C13:AG13="CS1")+((C13:AG13="CS2"))+(C13:AG13="SB1")+(C13:AG13="AE")+(C13:AG13="EM"))</f>
        <v>0</v>
      </c>
      <c r="AR13" s="104"/>
      <c r="AS13" s="104">
        <f>SUMPRODUCT(--WEEKDAY(C$3:AG$3,2)&gt;5,--((C13:AG13="DM"))+(C13:AG13="CS1")+((C13:AG13="CS2"))+(C13:AG13="SB1")+(C13:AG13="AE")+(C13:AG13="EM"))</f>
        <v>0</v>
      </c>
      <c r="AT13" s="104"/>
      <c r="AU13" s="104">
        <f>(AQ13-AR13)/2+(AS13-AT13)</f>
        <v>0</v>
      </c>
      <c r="AV13" s="104">
        <f>AI13+AJ13+AK13+AL13+AN13+AO13</f>
        <v>5</v>
      </c>
      <c r="AW13" s="104">
        <f>BG13+BH13+BJ13+BE13+BC13+BA13+BL13</f>
        <v>0</v>
      </c>
      <c r="AX13" s="104" t="e">
        <f>AU13+AY13</f>
        <v>#VALUE!</v>
      </c>
      <c r="AY13" s="159" t="e">
        <f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159">
        <f>COUNTIF(C13:AB13,"*BRT*")</f>
        <v>0</v>
      </c>
      <c r="BA13" s="159">
        <f>COUNTIF(A13:AI13,"*$BTP*")</f>
        <v>0</v>
      </c>
      <c r="BB13" s="159" t="e">
        <f>BA13*('Setting key Duty'!$I$13+'Setting key Duty'!$I$12+'Setting key Duty'!$I$11)</f>
        <v>#VALUE!</v>
      </c>
      <c r="BC13" s="159">
        <f>COUNTIF(A13:AI13,"*$L*")</f>
        <v>0</v>
      </c>
      <c r="BD13" s="159" t="e">
        <f>BC13*('Setting key Duty'!$I$13+'Setting key Duty'!$I$9)</f>
        <v>#VALUE!</v>
      </c>
      <c r="BE13" s="159">
        <f>COUNTIF(A13:AI13,"*$M*")</f>
        <v>0</v>
      </c>
      <c r="BF13" s="159">
        <f>BE13*('Setting key Duty'!$I$8+'Setting key Duty'!$I$9+'Setting key Duty'!$I$12)</f>
        <v>0</v>
      </c>
      <c r="BG13" s="159">
        <f>COUNTIF(A13:AI13,"*$N*")</f>
        <v>0</v>
      </c>
      <c r="BH13" s="159">
        <f>COUNTIF(AI13,"*$PM*")</f>
        <v>0</v>
      </c>
      <c r="BI13" s="159">
        <f>BH13*('Setting key Duty'!$I$9)</f>
        <v>0</v>
      </c>
      <c r="BJ13" s="159">
        <f>COUNTIF(A13:AI13,"*$AM*")</f>
        <v>0</v>
      </c>
      <c r="BK13" s="159">
        <f>BJ13*('Setting key Duty'!$I$12+'Setting key Duty'!$I$8)</f>
        <v>0</v>
      </c>
      <c r="BL13" s="159">
        <f>COUNTIF(C13:AI13,"*$FC*")</f>
        <v>0</v>
      </c>
      <c r="BM13" s="159">
        <f>BL13*('Setting key Duty'!$J$11+'Setting key Duty'!$I$8)</f>
        <v>0</v>
      </c>
      <c r="BN13" s="159">
        <f>COUNTIF($C13:$AB13,BN$4)</f>
        <v>0</v>
      </c>
      <c r="BO13" s="159">
        <f>COUNTIF($C13:$AB13,BO$4)</f>
        <v>1</v>
      </c>
      <c r="BP13" s="159">
        <f>COUNTIF($C13:$AB13,BP$4)</f>
        <v>0</v>
      </c>
      <c r="BQ13" s="160"/>
    </row>
    <row r="14" ht="37.5" customHeight="1" spans="1:69">
      <c r="A14" s="19"/>
      <c r="B14" s="550" t="s">
        <v>1512</v>
      </c>
      <c r="C14" s="155"/>
      <c r="D14" s="155"/>
      <c r="E14" s="155"/>
      <c r="F14" s="155" t="s">
        <v>1090</v>
      </c>
      <c r="H14" s="572" t="s">
        <v>1598</v>
      </c>
      <c r="I14" s="185"/>
      <c r="J14" s="155" t="s">
        <v>266</v>
      </c>
      <c r="K14" s="155" t="s">
        <v>266</v>
      </c>
      <c r="L14" s="15"/>
      <c r="M14" s="155" t="s">
        <v>48</v>
      </c>
      <c r="N14" s="155"/>
      <c r="Q14" s="155"/>
      <c r="R14" s="20"/>
      <c r="S14" s="572" t="s">
        <v>1598</v>
      </c>
      <c r="V14" s="155" t="s">
        <v>944</v>
      </c>
      <c r="W14" s="155" t="s">
        <v>375</v>
      </c>
      <c r="X14" s="155" t="s">
        <v>375</v>
      </c>
      <c r="Y14" s="155" t="s">
        <v>375</v>
      </c>
      <c r="Z14" s="155" t="s">
        <v>375</v>
      </c>
      <c r="AA14" s="155" t="s">
        <v>375</v>
      </c>
      <c r="AB14" s="155" t="s">
        <v>375</v>
      </c>
      <c r="AC14" s="155" t="s">
        <v>375</v>
      </c>
      <c r="AD14" s="155" t="s">
        <v>47</v>
      </c>
      <c r="AE14" s="155" t="s">
        <v>47</v>
      </c>
      <c r="AF14" s="155" t="s">
        <v>47</v>
      </c>
      <c r="AG14" s="155" t="s">
        <v>47</v>
      </c>
      <c r="AH14" s="155"/>
      <c r="AI14" s="157">
        <f>COUNTIF($D14:$AC14,AI$4)</f>
        <v>1</v>
      </c>
      <c r="AJ14" s="158">
        <f>COUNTIF($D14:$AC14,AJ$4)</f>
        <v>0</v>
      </c>
      <c r="AK14" s="157">
        <f>COUNTIF($D14:$AC14,AK$4)</f>
        <v>0</v>
      </c>
      <c r="AL14" s="159">
        <f>COUNTIF($D14:$AC14,AL$4)</f>
        <v>0</v>
      </c>
      <c r="AM14" s="159">
        <f>COUNTIF($D14:$AC14,AM$4)</f>
        <v>0</v>
      </c>
      <c r="AN14" s="159">
        <f>COUNTIF($D14:$AC14,AN$4)</f>
        <v>0</v>
      </c>
      <c r="AO14" s="159">
        <f>COUNTIF($D14:$AC14,AO$4)</f>
        <v>0</v>
      </c>
      <c r="AP14" s="104"/>
      <c r="AQ14" s="159">
        <f>SUMPRODUCT(--WEEKDAY(C$3:AG$3,2)&lt;6,--((C14:AG14="DM"))+(C14:AG14="CS1")+((C14:AG14="CS2"))+(C14:AG14="SB1")+(C14:AG14="AE")+(C14:AG14="EM"))</f>
        <v>0</v>
      </c>
      <c r="AR14" s="104"/>
      <c r="AS14" s="104">
        <f>SUMPRODUCT(--WEEKDAY(C$3:AG$3,2)&gt;5,--((C14:AG14="DM"))+(C14:AG14="CS1")+((C14:AG14="CS2"))+(C14:AG14="SB1")+(C14:AG14="AE")+(C14:AG14="EM"))</f>
        <v>0</v>
      </c>
      <c r="AT14" s="104"/>
      <c r="AU14" s="104">
        <f>(AQ14-AR14)/2+(AS14-AT14)</f>
        <v>0</v>
      </c>
      <c r="AV14" s="104">
        <f>AI14+AJ14+AK14+AL14+AN14+AO14</f>
        <v>1</v>
      </c>
      <c r="AW14" s="104">
        <f>BG14+BH14+BJ14+BE14+BC14+BA14+BL14</f>
        <v>0</v>
      </c>
      <c r="AX14" s="104" t="e">
        <f>AU14+AY14</f>
        <v>#VALUE!</v>
      </c>
      <c r="AY14" s="159" t="e">
        <f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159">
        <f>COUNTIF(C14:AC14,"*BRT*")</f>
        <v>0</v>
      </c>
      <c r="BA14" s="159">
        <f>COUNTIF(A14:AI14,"*$BTP*")</f>
        <v>0</v>
      </c>
      <c r="BB14" s="159" t="e">
        <f>BA14*('Setting key Duty'!$I$13+'Setting key Duty'!$I$12+'Setting key Duty'!$I$11)</f>
        <v>#VALUE!</v>
      </c>
      <c r="BC14" s="159">
        <f>COUNTIF(A14:AI14,"*$L*")</f>
        <v>0</v>
      </c>
      <c r="BD14" s="159" t="e">
        <f>BC14*('Setting key Duty'!$I$13+'Setting key Duty'!$I$9)</f>
        <v>#VALUE!</v>
      </c>
      <c r="BE14" s="159">
        <f>COUNTIF(A14:AI14,"*$M*")</f>
        <v>0</v>
      </c>
      <c r="BF14" s="159">
        <f>BE14*('Setting key Duty'!$I$8+'Setting key Duty'!$I$9+'Setting key Duty'!$I$12)</f>
        <v>0</v>
      </c>
      <c r="BG14" s="159">
        <f>COUNTIF(AI14,"*$N*")</f>
        <v>0</v>
      </c>
      <c r="BH14" s="159">
        <f>COUNTIF(AI14,"*$PM*")</f>
        <v>0</v>
      </c>
      <c r="BI14" s="159">
        <f>BH14*('Setting key Duty'!$I$9)</f>
        <v>0</v>
      </c>
      <c r="BJ14" s="159">
        <f>COUNTIF(A14:AI14,"*$AM*")</f>
        <v>0</v>
      </c>
      <c r="BK14" s="159">
        <f>BJ14*('Setting key Duty'!$I$12+'Setting key Duty'!$I$8)</f>
        <v>0</v>
      </c>
      <c r="BL14" s="159">
        <f>COUNTIF(C14:AI14,"*$FC*")</f>
        <v>0</v>
      </c>
      <c r="BM14" s="159">
        <f>BL14*('Setting key Duty'!$J$11+'Setting key Duty'!$I$8)</f>
        <v>0</v>
      </c>
      <c r="BN14" s="159">
        <f>COUNTIF($C14:$AC14,BN$4)</f>
        <v>0</v>
      </c>
      <c r="BO14" s="159">
        <f>COUNTIF($C14:$AC14,BO$4)</f>
        <v>2</v>
      </c>
      <c r="BP14" s="159">
        <f>COUNTIF($C14:$AC14,BP$4)</f>
        <v>0</v>
      </c>
      <c r="BQ14" s="160"/>
    </row>
    <row r="15" ht="19.5" customHeight="1" spans="1:69">
      <c r="A15" s="19"/>
      <c r="B15" s="277" t="s">
        <v>1514</v>
      </c>
      <c r="D15" s="155"/>
      <c r="E15" s="155" t="s">
        <v>1090</v>
      </c>
      <c r="F15" s="155" t="s">
        <v>50</v>
      </c>
      <c r="G15" s="155"/>
      <c r="I15" s="155"/>
      <c r="J15" s="155" t="s">
        <v>266</v>
      </c>
      <c r="K15" s="155" t="s">
        <v>266</v>
      </c>
      <c r="L15" s="572" t="s">
        <v>1598</v>
      </c>
      <c r="M15" s="20"/>
      <c r="N15" s="155"/>
      <c r="O15" s="186"/>
      <c r="R15" s="155" t="s">
        <v>48</v>
      </c>
      <c r="S15" s="155"/>
      <c r="U15" s="20"/>
      <c r="V15" s="186" t="s">
        <v>910</v>
      </c>
      <c r="W15" s="155" t="s">
        <v>375</v>
      </c>
      <c r="X15" s="155"/>
      <c r="Y15" s="155" t="s">
        <v>48</v>
      </c>
      <c r="Z15" s="154"/>
      <c r="AA15" s="155" t="s">
        <v>1085</v>
      </c>
      <c r="AC15" s="155"/>
      <c r="AD15" s="155" t="s">
        <v>48</v>
      </c>
      <c r="AE15" s="155"/>
      <c r="AF15" s="169"/>
      <c r="AG15" s="169"/>
      <c r="AH15" s="155"/>
      <c r="AI15" s="157">
        <f>COUNTIF($D15:$AA15,AI$4)</f>
        <v>2</v>
      </c>
      <c r="AJ15" s="158">
        <f>COUNTIF($D15:$AA15,AJ$4)</f>
        <v>0</v>
      </c>
      <c r="AK15" s="157">
        <f>COUNTIF($D15:$AA15,AK$4)</f>
        <v>0</v>
      </c>
      <c r="AL15" s="159">
        <f>COUNTIF($D15:$AA15,AL$4)</f>
        <v>1</v>
      </c>
      <c r="AM15" s="159">
        <f>COUNTIF($D15:$AA15,AM$4)</f>
        <v>0</v>
      </c>
      <c r="AN15" s="159">
        <f>COUNTIF($D15:$AA15,AN$4)</f>
        <v>0</v>
      </c>
      <c r="AO15" s="159">
        <f>COUNTIF($D15:$AA15,AO$4)</f>
        <v>0</v>
      </c>
      <c r="AP15" s="104"/>
      <c r="AQ15" s="159">
        <f>SUMPRODUCT(--WEEKDAY(C$3:AG$3,2)&lt;6,--((C15:AG15="DM"))+(C15:AG15="CS1")+((C15:AG15="CS2"))+(C15:AG15="SB1")+(C15:AG15="AE")+(C15:AG15="EM"))</f>
        <v>0</v>
      </c>
      <c r="AR15" s="104"/>
      <c r="AS15" s="104">
        <f>SUMPRODUCT(--WEEKDAY(C$3:AG$3,2)&gt;5,--((C15:AG15="DM"))+(C15:AG15="CS1")+((C15:AG15="CS2"))+(C15:AG15="SB1")+(C15:AG15="AE")+(C15:AG15="EM"))</f>
        <v>0</v>
      </c>
      <c r="AT15" s="104"/>
      <c r="AU15" s="104">
        <f>(AQ15-AR15)/2+(AS15-AT15)</f>
        <v>0</v>
      </c>
      <c r="AV15" s="104">
        <f>AI15+AJ15+AK15+AL15+AN15+AO15</f>
        <v>3</v>
      </c>
      <c r="AW15" s="104">
        <f>BG15+BH15+BJ15+BE15+BC15+BA15+BL15</f>
        <v>0</v>
      </c>
      <c r="AX15" s="104" t="e">
        <f>AU15+AY15</f>
        <v>#VALUE!</v>
      </c>
      <c r="AY15" s="159" t="e">
        <f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159">
        <f>COUNTIF(D15:AA15,"*BRT*")</f>
        <v>0</v>
      </c>
      <c r="BA15" s="159">
        <f>COUNTIF(A15:AI15,"*$BTP*")</f>
        <v>0</v>
      </c>
      <c r="BB15" s="159" t="e">
        <f>BA15*('Setting key Duty'!$I$13+'Setting key Duty'!$I$12+'Setting key Duty'!$I$11)</f>
        <v>#VALUE!</v>
      </c>
      <c r="BC15" s="159">
        <f>COUNTIF(A15:AI15,"*$L*")</f>
        <v>0</v>
      </c>
      <c r="BD15" s="159" t="e">
        <f>BC15*('Setting key Duty'!$I$13+'Setting key Duty'!$I$9)</f>
        <v>#VALUE!</v>
      </c>
      <c r="BE15" s="159">
        <f>COUNTIF(A15:AI15,"*$M*")</f>
        <v>0</v>
      </c>
      <c r="BF15" s="159">
        <f>BE15*('Setting key Duty'!$I$8+'Setting key Duty'!$I$9+'Setting key Duty'!$I$12)</f>
        <v>0</v>
      </c>
      <c r="BG15" s="159">
        <f>COUNTIF(A15:AI15,"*$N*")</f>
        <v>0</v>
      </c>
      <c r="BH15" s="159">
        <f>COUNTIF(AI15,"*$PM*")</f>
        <v>0</v>
      </c>
      <c r="BI15" s="159">
        <f>BH15*('Setting key Duty'!$I$9)</f>
        <v>0</v>
      </c>
      <c r="BJ15" s="159">
        <f>COUNTIF(A15:AI15,"*$AM*")</f>
        <v>0</v>
      </c>
      <c r="BK15" s="159">
        <f>BJ15*('Setting key Duty'!$I$12+'Setting key Duty'!$I$8)</f>
        <v>0</v>
      </c>
      <c r="BL15" s="159">
        <f>COUNTIF(D15:AI15,"*$FC*")</f>
        <v>0</v>
      </c>
      <c r="BM15" s="159">
        <f>BL15*('Setting key Duty'!$J$11+'Setting key Duty'!$I$8)</f>
        <v>0</v>
      </c>
      <c r="BN15" s="159">
        <f>COUNTIF($D15:$AA15,BN$4)</f>
        <v>0</v>
      </c>
      <c r="BO15" s="159">
        <f>COUNTIF($D15:$AA15,BO$4)</f>
        <v>1</v>
      </c>
      <c r="BP15" s="159">
        <f>COUNTIF($D15:$AA15,BP$4)</f>
        <v>0</v>
      </c>
      <c r="BQ15" s="160"/>
    </row>
    <row r="16" ht="19.5" customHeight="1" spans="1:69">
      <c r="A16" s="19"/>
      <c r="B16" s="236" t="s">
        <v>1550</v>
      </c>
      <c r="C16" s="155"/>
      <c r="D16" s="155"/>
      <c r="E16" s="155" t="s">
        <v>48</v>
      </c>
      <c r="F16" s="185"/>
      <c r="G16" s="572" t="s">
        <v>1598</v>
      </c>
      <c r="I16" s="155"/>
      <c r="J16" s="155" t="s">
        <v>44</v>
      </c>
      <c r="L16" s="186"/>
      <c r="M16" s="20"/>
      <c r="N16" s="155"/>
      <c r="O16" s="155" t="s">
        <v>44</v>
      </c>
      <c r="P16" s="155"/>
      <c r="Q16" s="155"/>
      <c r="R16" s="155"/>
      <c r="S16" s="155" t="s">
        <v>47</v>
      </c>
      <c r="T16" s="155"/>
      <c r="U16" s="155" t="s">
        <v>47</v>
      </c>
      <c r="V16" s="155"/>
      <c r="W16" s="155" t="s">
        <v>944</v>
      </c>
      <c r="Y16" s="155" t="s">
        <v>45</v>
      </c>
      <c r="Z16" s="155"/>
      <c r="AA16" s="155"/>
      <c r="AB16" s="20"/>
      <c r="AC16" s="155" t="s">
        <v>47</v>
      </c>
      <c r="AD16" s="155"/>
      <c r="AE16" s="155" t="s">
        <v>48</v>
      </c>
      <c r="AG16" s="169"/>
      <c r="AH16" s="155"/>
      <c r="AI16" s="157">
        <f>COUNTIF($C16:$AF16,AI$4)</f>
        <v>2</v>
      </c>
      <c r="AJ16" s="158">
        <f>COUNTIF($C16:$AF16,AJ$4)</f>
        <v>2</v>
      </c>
      <c r="AK16" s="157">
        <f>COUNTIF($C16:$AF16,AK$4)</f>
        <v>1</v>
      </c>
      <c r="AL16" s="159">
        <f>COUNTIF($C16:$AF16,AL$4)</f>
        <v>0</v>
      </c>
      <c r="AM16" s="159">
        <f>COUNTIF($C16:$AF16,AM$4)</f>
        <v>0</v>
      </c>
      <c r="AN16" s="159">
        <f>COUNTIF($C16:$AF16,AN$4)</f>
        <v>0</v>
      </c>
      <c r="AO16" s="159">
        <f>COUNTIF($C16:$AF16,AO$4)</f>
        <v>0</v>
      </c>
      <c r="AP16" s="104"/>
      <c r="AQ16" s="159">
        <f>SUMPRODUCT(--WEEKDAY(C$3:AG$3,2)&lt;6,--((C16:AG16="DM"))+(C16:AG16="CS1")+((C16:AG16="CS2"))+(C16:AG16="SB1")+(C16:AG16="AE")+(C16:AG16="EM"))</f>
        <v>0</v>
      </c>
      <c r="AR16" s="104"/>
      <c r="AS16" s="104">
        <f>SUMPRODUCT(--WEEKDAY(C$3:AG$3,2)&gt;5,--((C16:AG16="DM"))+(C16:AG16="CS1")+((C16:AG16="CS2"))+(C16:AG16="SB1")+(C16:AG16="AE")+(C16:AG16="EM"))</f>
        <v>0</v>
      </c>
      <c r="AT16" s="104"/>
      <c r="AU16" s="104">
        <f>(AQ16-AR16)/2+(AS16-AT16)</f>
        <v>0</v>
      </c>
      <c r="AV16" s="104">
        <f>AI16+AJ16+AK16+AL16+AN16+AO16</f>
        <v>5</v>
      </c>
      <c r="AW16" s="104">
        <f>BG16+BH16+BJ16+BE16+BC16+BA16+BL16</f>
        <v>0</v>
      </c>
      <c r="AX16" s="104" t="e">
        <f>AU16+AY16</f>
        <v>#VALUE!</v>
      </c>
      <c r="AY16" s="159" t="e">
        <f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159">
        <f>COUNTIF(C16:AC16,"*BRT*")</f>
        <v>0</v>
      </c>
      <c r="BA16" s="159">
        <f>COUNTIF(A16:AI16,"*$BTP*")</f>
        <v>0</v>
      </c>
      <c r="BB16" s="159" t="e">
        <f>BA16*('Setting key Duty'!$I$13+'Setting key Duty'!$I$12+'Setting key Duty'!$I$11)</f>
        <v>#VALUE!</v>
      </c>
      <c r="BC16" s="159">
        <f>COUNTIF(I16:AI16,"*$L*")</f>
        <v>0</v>
      </c>
      <c r="BD16" s="159" t="e">
        <f>BC16*('Setting key Duty'!$I$13+'Setting key Duty'!$I$9)</f>
        <v>#VALUE!</v>
      </c>
      <c r="BE16" s="159">
        <f>COUNTIF(I16:AI16,"*$M*")</f>
        <v>0</v>
      </c>
      <c r="BF16" s="159">
        <f>BE16*('Setting key Duty'!$I$8+'Setting key Duty'!$I$9+'Setting key Duty'!$I$12)</f>
        <v>0</v>
      </c>
      <c r="BG16" s="159">
        <f>COUNTIF(I16:AI16,"*$N*")</f>
        <v>0</v>
      </c>
      <c r="BH16" s="159">
        <f>COUNTIF(I16:AI16,"*$PM*")</f>
        <v>0</v>
      </c>
      <c r="BI16" s="159">
        <f>BH16*('Setting key Duty'!$I$9)</f>
        <v>0</v>
      </c>
      <c r="BJ16" s="159">
        <f>COUNTIF(I16:AI16,"*$AM*")</f>
        <v>0</v>
      </c>
      <c r="BK16" s="159">
        <f>BJ16*('Setting key Duty'!$I$12+'Setting key Duty'!$I$8)</f>
        <v>0</v>
      </c>
      <c r="BL16" s="159">
        <f>COUNTIF(C16:AI16,"*$FC*")</f>
        <v>0</v>
      </c>
      <c r="BM16" s="159">
        <f>BL16*('Setting key Duty'!$J$11+'Setting key Duty'!$I$8)</f>
        <v>0</v>
      </c>
      <c r="BN16" s="159">
        <f>COUNTIF($C16:$AF16,BN$4)</f>
        <v>0</v>
      </c>
      <c r="BO16" s="159">
        <f>COUNTIF($C16:$AF16,BO$4)</f>
        <v>1</v>
      </c>
      <c r="BP16" s="159">
        <f>COUNTIF($I16:$AE16,BP$4)</f>
        <v>3</v>
      </c>
      <c r="BQ16" s="160"/>
    </row>
    <row r="17" ht="19.5" customHeight="1" spans="1:69">
      <c r="A17" s="19"/>
      <c r="B17" s="550" t="s">
        <v>1553</v>
      </c>
      <c r="C17" s="155"/>
      <c r="D17" s="155"/>
      <c r="E17" s="155" t="s">
        <v>50</v>
      </c>
      <c r="F17" s="155"/>
      <c r="G17" s="155"/>
      <c r="H17" s="155" t="s">
        <v>62</v>
      </c>
      <c r="I17" s="155"/>
      <c r="J17" s="572" t="s">
        <v>1598</v>
      </c>
      <c r="M17" s="20"/>
      <c r="N17" s="186" t="s">
        <v>62</v>
      </c>
      <c r="O17" s="20"/>
      <c r="P17" s="572" t="s">
        <v>1598</v>
      </c>
      <c r="Q17" s="186"/>
      <c r="T17" s="155"/>
      <c r="U17" s="186" t="s">
        <v>62</v>
      </c>
      <c r="V17" s="155" t="s">
        <v>944</v>
      </c>
      <c r="W17" s="155"/>
      <c r="X17" s="572" t="s">
        <v>1598</v>
      </c>
      <c r="Y17" s="155"/>
      <c r="Z17" s="155"/>
      <c r="AA17" s="155" t="s">
        <v>44</v>
      </c>
      <c r="AB17" s="155"/>
      <c r="AC17" s="155" t="s">
        <v>62</v>
      </c>
      <c r="AD17" s="155"/>
      <c r="AE17" s="155"/>
      <c r="AF17" s="155"/>
      <c r="AG17" s="560"/>
      <c r="AH17" s="186"/>
      <c r="AI17" s="157"/>
      <c r="AJ17" s="158"/>
      <c r="AK17" s="157"/>
      <c r="AL17" s="159"/>
      <c r="AM17" s="159"/>
      <c r="AN17" s="159"/>
      <c r="AO17" s="159"/>
      <c r="AP17" s="104"/>
      <c r="AQ17" s="159">
        <f>SUMPRODUCT(--WEEKDAY(C$3:AG$3,2)&lt;6,--((C17:AG17="DM"))+(C17:AG17="CS1")+((C17:AG17="CS2"))+(C17:AG17="SB1")+(C17:AG17="AE")+(C17:AG17="EM"))</f>
        <v>0</v>
      </c>
      <c r="AR17" s="104"/>
      <c r="AS17" s="104">
        <f>SUMPRODUCT(--WEEKDAY(C$3:AG$3,2)&gt;5,--((C17:AG17="DM"))+(C17:AG17="CS1")+((C17:AG17="CS2"))+(C17:AG17="SB1")+(C17:AG17="AE")+(C17:AG17="EM"))</f>
        <v>0</v>
      </c>
      <c r="AT17" s="104"/>
      <c r="AU17" s="104">
        <f>(AQ17-AR17)/2+(AS17-AT17)</f>
        <v>0</v>
      </c>
      <c r="AV17" s="104">
        <f>AI17+AJ17+AK17+AL17+AN17+AO17</f>
        <v>0</v>
      </c>
      <c r="AW17" s="104">
        <f>BG17+BH17+BJ17+BE17+BC17+BA17+BL17</f>
        <v>0</v>
      </c>
      <c r="AX17" s="104" t="e">
        <f>AU17+$AY$10</f>
        <v>#VALUE!</v>
      </c>
      <c r="AY17" s="159" t="e">
        <f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159">
        <f>COUNTIF(D17:AA17,"*BRT*")</f>
        <v>0</v>
      </c>
      <c r="BA17" s="159">
        <f>COUNTIF(A17:AI17,"*$BTP*")</f>
        <v>0</v>
      </c>
      <c r="BB17" s="159" t="e">
        <f>BA17*('Setting key Duty'!$I$13+'Setting key Duty'!$I$12+'Setting key Duty'!$I$11)</f>
        <v>#VALUE!</v>
      </c>
      <c r="BC17" s="159">
        <f>COUNTIF(A17:AI17,"*$L*")</f>
        <v>0</v>
      </c>
      <c r="BD17" s="159" t="e">
        <f>BC17*('Setting key Duty'!$I$13+'Setting key Duty'!$I$9)</f>
        <v>#VALUE!</v>
      </c>
      <c r="BE17" s="159">
        <f>COUNTIF(A17:AI17,"*$M*")</f>
        <v>0</v>
      </c>
      <c r="BF17" s="159">
        <f>BE17*('Setting key Duty'!$I$8+'Setting key Duty'!$I$9+'Setting key Duty'!$I$12)</f>
        <v>0</v>
      </c>
      <c r="BG17" s="159">
        <f>COUNTIF(AI17,"*$N*")</f>
        <v>0</v>
      </c>
      <c r="BH17" s="159">
        <f>COUNTIF(AI17,"*$PM*")</f>
        <v>0</v>
      </c>
      <c r="BI17" s="159">
        <f>BH17*('Setting key Duty'!$I$9)</f>
        <v>0</v>
      </c>
      <c r="BJ17" s="159">
        <f>COUNTIF(A17:AI17,"*$AM*")</f>
        <v>0</v>
      </c>
      <c r="BK17" s="159">
        <f>BJ17*('Setting key Duty'!$I$12+'Setting key Duty'!$I$8)</f>
        <v>0</v>
      </c>
      <c r="BL17" s="159">
        <f>COUNTIF(D17:AI17,"*$FC*")</f>
        <v>0</v>
      </c>
      <c r="BM17" s="159">
        <f>BL17*('Setting key Duty'!$J$11+'Setting key Duty'!$I$8)</f>
        <v>0</v>
      </c>
      <c r="BN17" s="159">
        <f>COUNTIF($D17:$AA17,BN$4)</f>
        <v>0</v>
      </c>
      <c r="BO17" s="159">
        <f>COUNTIF($D17:$AA17,BO$4)</f>
        <v>3</v>
      </c>
      <c r="BP17" s="159">
        <f>COUNTIF($D17:$AA17,BP$4)</f>
        <v>0</v>
      </c>
      <c r="BQ17" s="160"/>
    </row>
    <row r="18" ht="19.5" customHeight="1" spans="1:69">
      <c r="A18" s="19"/>
      <c r="B18" s="239" t="s">
        <v>1389</v>
      </c>
      <c r="C18" s="155"/>
      <c r="D18" s="155"/>
      <c r="E18" s="155" t="s">
        <v>1556</v>
      </c>
      <c r="G18" s="567" t="s">
        <v>255</v>
      </c>
      <c r="H18" s="567" t="s">
        <v>255</v>
      </c>
      <c r="I18" s="155" t="s">
        <v>50</v>
      </c>
      <c r="K18" s="186"/>
      <c r="L18" s="155" t="s">
        <v>44</v>
      </c>
      <c r="M18" s="20"/>
      <c r="N18" s="155" t="s">
        <v>44</v>
      </c>
      <c r="O18" s="20"/>
      <c r="P18" s="155" t="s">
        <v>44</v>
      </c>
      <c r="Q18" s="155"/>
      <c r="S18" s="155" t="s">
        <v>44</v>
      </c>
      <c r="T18" s="155"/>
      <c r="U18" s="155" t="s">
        <v>1366</v>
      </c>
      <c r="V18" s="155" t="s">
        <v>944</v>
      </c>
      <c r="W18" s="155"/>
      <c r="X18" s="155"/>
      <c r="Y18" s="572" t="s">
        <v>1598</v>
      </c>
      <c r="Z18" s="155" t="s">
        <v>47</v>
      </c>
      <c r="AA18" s="155" t="s">
        <v>47</v>
      </c>
      <c r="AB18" s="155" t="s">
        <v>47</v>
      </c>
      <c r="AC18" s="155" t="s">
        <v>47</v>
      </c>
      <c r="AD18" s="155" t="s">
        <v>47</v>
      </c>
      <c r="AE18" s="155"/>
      <c r="AF18" s="155"/>
      <c r="AG18" s="155"/>
      <c r="AH18" s="155"/>
      <c r="AI18" s="157"/>
      <c r="AJ18" s="158"/>
      <c r="AK18" s="157"/>
      <c r="AL18" s="159"/>
      <c r="AM18" s="159"/>
      <c r="AN18" s="159"/>
      <c r="AO18" s="159"/>
      <c r="AP18" s="104"/>
      <c r="AQ18" s="159">
        <f>SUMPRODUCT(--WEEKDAY(C$3:AG$3,2)&lt;6,--((C18:AG18="DM"))+(C18:AG18="CS1")+((C18:AG18="CS2"))+(C18:AG18="SB1")+(C18:AG18="AE")+(C18:AG18="EM"))</f>
        <v>0</v>
      </c>
      <c r="AR18" s="104"/>
      <c r="AS18" s="104">
        <f>SUMPRODUCT(--WEEKDAY(C$3:AG$3,2)&gt;5,--((C18:AG18="DM"))+(C18:AG18="CS1")+((C18:AG18="CS2"))+(C18:AG18="SB1")+(C18:AG18="AE")+(C18:AG18="EM"))</f>
        <v>0</v>
      </c>
      <c r="AT18" s="104"/>
      <c r="AU18" s="104">
        <f>(AQ18-AR18)/2+(AS18-AT18)</f>
        <v>0</v>
      </c>
      <c r="AV18" s="104">
        <f>AI18+AJ18+AK18+AL18+AN18+AO18</f>
        <v>0</v>
      </c>
      <c r="AW18" s="104">
        <f>BG18+BH18+BJ18+BE18+BC18+BA18+BL18</f>
        <v>1</v>
      </c>
      <c r="AX18" s="104" t="e">
        <f>AU18+$AY$10</f>
        <v>#VALUE!</v>
      </c>
      <c r="AY18" s="159" t="e">
        <f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159">
        <f>COUNTIF(D18:Y18,"*BRT*")</f>
        <v>0</v>
      </c>
      <c r="BA18" s="159">
        <f>COUNTIF(A18:AI18,"*$BTP*")</f>
        <v>0</v>
      </c>
      <c r="BB18" s="159" t="e">
        <f>BA18*('Setting key Duty'!$I$13+'Setting key Duty'!$I$12+'Setting key Duty'!$I$11)</f>
        <v>#VALUE!</v>
      </c>
      <c r="BC18" s="159">
        <f>COUNTIF(A18:AI18,"*$L*")</f>
        <v>0</v>
      </c>
      <c r="BD18" s="159" t="e">
        <f>BC18*('Setting key Duty'!$I$13+'Setting key Duty'!$I$9)</f>
        <v>#VALUE!</v>
      </c>
      <c r="BE18" s="159">
        <f>COUNTIF(A18:AI18,"*$M*")</f>
        <v>1</v>
      </c>
      <c r="BF18" s="159">
        <f>BE18*('Setting key Duty'!$I$8+'Setting key Duty'!$I$9+'Setting key Duty'!$I$12)</f>
        <v>0.5625</v>
      </c>
      <c r="BG18" s="159">
        <f>COUNTIF(AI18,"*$N*")</f>
        <v>0</v>
      </c>
      <c r="BH18" s="159">
        <f>COUNTIF(AI18,"*$PM*")</f>
        <v>0</v>
      </c>
      <c r="BI18" s="159">
        <f>BH18*('Setting key Duty'!$I$9)</f>
        <v>0</v>
      </c>
      <c r="BJ18" s="159">
        <f>COUNTIF(A18:AI18,"*$AM*")</f>
        <v>0</v>
      </c>
      <c r="BK18" s="159">
        <f>BJ18*('Setting key Duty'!$I$12+'Setting key Duty'!$I$8)</f>
        <v>0</v>
      </c>
      <c r="BL18" s="159">
        <f>COUNTIF(D18:AI18,"*$FC*")</f>
        <v>0</v>
      </c>
      <c r="BM18" s="159">
        <f>BL18*('Setting key Duty'!$J$11+'Setting key Duty'!$I$8)</f>
        <v>0</v>
      </c>
      <c r="BN18" s="159">
        <f>COUNTIF($D18:$Y18,BN$4)</f>
        <v>0</v>
      </c>
      <c r="BO18" s="159">
        <f>COUNTIF($D18:$Y18,BO$4)</f>
        <v>1</v>
      </c>
      <c r="BP18" s="159">
        <f>COUNTIF($D18:$Y18,BP$4)</f>
        <v>0</v>
      </c>
      <c r="BQ18" s="160"/>
    </row>
    <row r="19" ht="26.25" customHeight="1" spans="1:69">
      <c r="A19" s="19"/>
      <c r="B19" s="173" t="s">
        <v>1560</v>
      </c>
      <c r="C19" s="155"/>
      <c r="D19" s="155"/>
      <c r="E19" s="155" t="s">
        <v>1090</v>
      </c>
      <c r="F19" s="572" t="s">
        <v>1598</v>
      </c>
      <c r="G19" s="155"/>
      <c r="H19" s="155" t="s">
        <v>44</v>
      </c>
      <c r="I19" s="155"/>
      <c r="J19" s="155" t="s">
        <v>48</v>
      </c>
      <c r="K19" s="154"/>
      <c r="M19" s="20"/>
      <c r="N19" s="572" t="s">
        <v>1598</v>
      </c>
      <c r="O19" s="155"/>
      <c r="P19" s="155"/>
      <c r="Q19" s="155"/>
      <c r="R19" s="155" t="s">
        <v>44</v>
      </c>
      <c r="T19" s="155"/>
      <c r="U19" s="155" t="s">
        <v>45</v>
      </c>
      <c r="W19" s="155" t="s">
        <v>944</v>
      </c>
      <c r="X19" s="155"/>
      <c r="Y19" s="155"/>
      <c r="Z19" s="572" t="s">
        <v>1598</v>
      </c>
      <c r="AB19" s="155" t="s">
        <v>45</v>
      </c>
      <c r="AC19" s="155"/>
      <c r="AD19" s="155"/>
      <c r="AE19" s="155"/>
      <c r="AF19" s="155"/>
      <c r="AG19" s="169" t="s">
        <v>48</v>
      </c>
      <c r="AH19" s="155"/>
      <c r="AI19" s="157"/>
      <c r="AJ19" s="158"/>
      <c r="AK19" s="157"/>
      <c r="AL19" s="159"/>
      <c r="AM19" s="159"/>
      <c r="AN19" s="159"/>
      <c r="AO19" s="159"/>
      <c r="AP19" s="104"/>
      <c r="AQ19" s="159">
        <f>SUMPRODUCT(--WEEKDAY(C$3:AG$3,2)&lt;6,--((C19:AG19="DM"))+(C19:AG19="CS1")+((C19:AG19="CS2"))+(C19:AG19="SB1")+(C19:AG19="AE")+(C19:AG19="EM"))</f>
        <v>0</v>
      </c>
      <c r="AR19" s="104"/>
      <c r="AS19" s="104">
        <f>SUMPRODUCT(--WEEKDAY(C$3:AG$3,2)&gt;5,--((C19:AG19="DM"))+(C19:AG19="CS1")+((C19:AG19="CS2"))+(C19:AG19="SB1")+(C19:AG19="AE")+(C19:AG19="EM"))</f>
        <v>0</v>
      </c>
      <c r="AT19" s="104"/>
      <c r="AU19" s="104">
        <f>(AQ19-AR19)/2+(AS19-AT19)</f>
        <v>0</v>
      </c>
      <c r="AV19" s="104">
        <f>AI19+AJ19+AK19+AL19+AN19+AO19</f>
        <v>0</v>
      </c>
      <c r="AW19" s="104">
        <f>BG19+BH19+BJ19+BE19+BC19+BA19+BL19</f>
        <v>0</v>
      </c>
      <c r="AX19" s="104" t="e">
        <f>AU19+AY19</f>
        <v>#VALUE!</v>
      </c>
      <c r="AY19" s="159" t="e">
        <f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159">
        <f>COUNTIF(E19:AA19,"*BRT*")</f>
        <v>0</v>
      </c>
      <c r="BA19" s="159">
        <f>COUNTIF(A19:AI19,"*$BTP*")</f>
        <v>0</v>
      </c>
      <c r="BB19" s="159" t="e">
        <f>BA19*('Setting key Duty'!$I$13+'Setting key Duty'!$I$12+'Setting key Duty'!$I$11)</f>
        <v>#VALUE!</v>
      </c>
      <c r="BC19" s="159">
        <f>COUNTIF(A19:AI19,"*$L*")</f>
        <v>0</v>
      </c>
      <c r="BD19" s="159" t="e">
        <f>BC19*('Setting key Duty'!$I$13+'Setting key Duty'!$I$9)</f>
        <v>#VALUE!</v>
      </c>
      <c r="BE19" s="159">
        <f>COUNTIF(A19:AI19,"*$M*")</f>
        <v>0</v>
      </c>
      <c r="BF19" s="159">
        <f>BE19*('Setting key Duty'!$I$8+'Setting key Duty'!$I$9+'Setting key Duty'!$I$12)</f>
        <v>0</v>
      </c>
      <c r="BG19" s="159">
        <f>COUNTIF(AG19:AI19,"*$N*")</f>
        <v>0</v>
      </c>
      <c r="BH19" s="159">
        <f>COUNTIF(AG19:AI19,"*$PM*")</f>
        <v>0</v>
      </c>
      <c r="BI19" s="159">
        <f>BH19*('Setting key Duty'!$I$9)</f>
        <v>0</v>
      </c>
      <c r="BJ19" s="159">
        <f>COUNTIF(A19:AI19,"*$AM*")</f>
        <v>0</v>
      </c>
      <c r="BK19" s="159">
        <f>BJ19*('Setting key Duty'!$I$12+'Setting key Duty'!$I$8)</f>
        <v>0</v>
      </c>
      <c r="BL19" s="159">
        <f>COUNTIF(E19:AI19,"*$FC*")</f>
        <v>0</v>
      </c>
      <c r="BM19" s="159">
        <f>BL19*('Setting key Duty'!$J$11+'Setting key Duty'!$I$8)</f>
        <v>0</v>
      </c>
      <c r="BN19" s="159">
        <f>COUNTIF($E19:$AA19,BN$4)</f>
        <v>0</v>
      </c>
      <c r="BO19" s="159">
        <f>COUNTIF($E19:$AA19,BO$4)</f>
        <v>3</v>
      </c>
      <c r="BP19" s="159">
        <f>COUNTIF($E19:$AA19,BP$4)</f>
        <v>0</v>
      </c>
      <c r="BQ19" s="160"/>
    </row>
    <row r="20" ht="19.5" customHeight="1" spans="1:69">
      <c r="A20" s="19"/>
      <c r="B20" s="550" t="s">
        <v>1163</v>
      </c>
      <c r="C20" s="155"/>
      <c r="D20" s="155"/>
      <c r="E20" s="155" t="s">
        <v>1090</v>
      </c>
      <c r="F20" s="155" t="s">
        <v>44</v>
      </c>
      <c r="G20" s="186"/>
      <c r="H20" s="154" t="s">
        <v>45</v>
      </c>
      <c r="I20" s="186"/>
      <c r="J20" s="155" t="s">
        <v>1095</v>
      </c>
      <c r="K20" s="155" t="s">
        <v>1095</v>
      </c>
      <c r="L20" s="155" t="s">
        <v>1095</v>
      </c>
      <c r="M20" s="155" t="s">
        <v>1095</v>
      </c>
      <c r="N20" s="155" t="s">
        <v>1095</v>
      </c>
      <c r="O20" s="155" t="s">
        <v>1095</v>
      </c>
      <c r="P20" s="155" t="s">
        <v>1095</v>
      </c>
      <c r="Q20" s="155" t="s">
        <v>1095</v>
      </c>
      <c r="R20" s="155" t="s">
        <v>1095</v>
      </c>
      <c r="S20" s="155"/>
      <c r="T20" s="572" t="s">
        <v>1598</v>
      </c>
      <c r="U20" s="155"/>
      <c r="V20" s="155" t="s">
        <v>944</v>
      </c>
      <c r="W20" s="155" t="s">
        <v>44</v>
      </c>
      <c r="X20" s="155"/>
      <c r="Y20" s="155"/>
      <c r="Z20" s="155"/>
      <c r="AB20" s="572" t="s">
        <v>1598</v>
      </c>
      <c r="AC20" s="155"/>
      <c r="AD20" s="155" t="s">
        <v>45</v>
      </c>
      <c r="AE20" s="155"/>
      <c r="AF20" s="155" t="s">
        <v>44</v>
      </c>
      <c r="AG20" s="169"/>
      <c r="AH20" s="155"/>
      <c r="AI20" s="157"/>
      <c r="AJ20" s="158"/>
      <c r="AK20" s="157"/>
      <c r="AL20" s="159"/>
      <c r="AM20" s="159"/>
      <c r="AN20" s="159"/>
      <c r="AO20" s="159"/>
      <c r="AP20" s="104"/>
      <c r="AQ20" s="159">
        <f>SUMPRODUCT(--WEEKDAY(C$3:AG$3,2)&lt;6,--((C20:AG20="DM"))+(C20:AG20="CS1")+((C20:AG20="CS2"))+(C20:AG20="SB1")+(C20:AG20="AE")+(C20:AG20="EM"))</f>
        <v>0</v>
      </c>
      <c r="AR20" s="104"/>
      <c r="AS20" s="104">
        <f>SUMPRODUCT(--WEEKDAY(C$3:AG$3,2)&gt;5,--((C20:AG20="DM"))+(C20:AG20="CS1")+((C20:AG20="CS2"))+(C20:AG20="SB1")+(C20:AG20="AE")+(C20:AG20="EM"))</f>
        <v>0</v>
      </c>
      <c r="AT20" s="104"/>
      <c r="AU20" s="104">
        <f>(AQ20-AR20)/2+(AS20-AT20)</f>
        <v>0</v>
      </c>
      <c r="AV20" s="104">
        <f>AI20+AJ20+AK20+AL20+AN20+AO20</f>
        <v>0</v>
      </c>
      <c r="AW20" s="104">
        <f>BG20+BH20+BJ20+BE20+BC20+BA20+BL20</f>
        <v>0</v>
      </c>
      <c r="AX20" s="104" t="e">
        <f>AU20+AY20</f>
        <v>#VALUE!</v>
      </c>
      <c r="AY20" s="159" t="e">
        <f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159">
        <f>COUNTIF(D20:AC20,"*BRT*")</f>
        <v>0</v>
      </c>
      <c r="BA20" s="159">
        <f>COUNTIF(A20:AI20,"*$BTP*")</f>
        <v>0</v>
      </c>
      <c r="BB20" s="159" t="e">
        <f>BA20*('Setting key Duty'!$I$13+'Setting key Duty'!$I$12+'Setting key Duty'!$I$11)</f>
        <v>#VALUE!</v>
      </c>
      <c r="BC20" s="159">
        <f>COUNTIF(A20:AI20,"*$L*")</f>
        <v>0</v>
      </c>
      <c r="BD20" s="159" t="e">
        <f>BC20*('Setting key Duty'!$I$13+'Setting key Duty'!$I$9)</f>
        <v>#VALUE!</v>
      </c>
      <c r="BE20" s="159">
        <f>COUNTIF(A20:AI20,"*$M*")</f>
        <v>0</v>
      </c>
      <c r="BF20" s="159">
        <f>BE20*('Setting key Duty'!$I$8+'Setting key Duty'!$I$9+'Setting key Duty'!$I$12)</f>
        <v>0</v>
      </c>
      <c r="BG20" s="159">
        <f>COUNTIF(AF20:AI20,"*$N*")</f>
        <v>0</v>
      </c>
      <c r="BH20" s="159">
        <f>COUNTIF(AF20:AI20,"*$PM*")</f>
        <v>0</v>
      </c>
      <c r="BI20" s="159">
        <f>BH20*('Setting key Duty'!$I$9)</f>
        <v>0</v>
      </c>
      <c r="BJ20" s="159">
        <f>COUNTIF(A20:AI20,"*$AM*")</f>
        <v>0</v>
      </c>
      <c r="BK20" s="159">
        <f>BJ20*('Setting key Duty'!$I$12+'Setting key Duty'!$I$8)</f>
        <v>0</v>
      </c>
      <c r="BL20" s="159">
        <f>COUNTIF(D20:AI20,"*$FC*")</f>
        <v>0</v>
      </c>
      <c r="BM20" s="159">
        <f>BL20*('Setting key Duty'!$J$11+'Setting key Duty'!$I$8)</f>
        <v>0</v>
      </c>
      <c r="BN20" s="159">
        <f>COUNTIF($D20:$AE20,BN$4)</f>
        <v>0</v>
      </c>
      <c r="BO20" s="159">
        <f>COUNTIF($D20:$AE20,BO$4)</f>
        <v>2</v>
      </c>
      <c r="BP20" s="159">
        <f>COUNTIF($D20:$AE20,BP$4)</f>
        <v>0</v>
      </c>
      <c r="BQ20" s="160"/>
    </row>
    <row r="21" ht="30.75" customHeight="1" spans="1:69">
      <c r="A21" s="19"/>
      <c r="B21" s="277" t="s">
        <v>1562</v>
      </c>
      <c r="C21" s="155"/>
      <c r="D21" s="186"/>
      <c r="E21" s="572" t="s">
        <v>1598</v>
      </c>
      <c r="G21" s="567" t="s">
        <v>255</v>
      </c>
      <c r="H21" s="567" t="s">
        <v>255</v>
      </c>
      <c r="I21" s="155"/>
      <c r="J21" s="155"/>
      <c r="K21" s="155"/>
      <c r="L21" s="572" t="s">
        <v>1598</v>
      </c>
      <c r="O21" s="155" t="s">
        <v>45</v>
      </c>
      <c r="P21" s="155"/>
      <c r="Q21" s="572" t="s">
        <v>1598</v>
      </c>
      <c r="R21" s="155"/>
      <c r="S21" s="155"/>
      <c r="U21" s="155" t="s">
        <v>44</v>
      </c>
      <c r="V21" s="155" t="s">
        <v>944</v>
      </c>
      <c r="W21" s="155" t="s">
        <v>45</v>
      </c>
      <c r="X21" s="155"/>
      <c r="Y21" s="155"/>
      <c r="Z21" s="156" t="s">
        <v>1602</v>
      </c>
      <c r="AA21" s="572" t="s">
        <v>1598</v>
      </c>
      <c r="AB21" s="155"/>
      <c r="AC21" s="155"/>
      <c r="AD21" s="155"/>
      <c r="AE21" s="155" t="s">
        <v>44</v>
      </c>
      <c r="AF21" s="155"/>
      <c r="AG21" s="155" t="s">
        <v>45</v>
      </c>
      <c r="AH21" s="20"/>
      <c r="AI21" s="157"/>
      <c r="AJ21" s="158"/>
      <c r="AK21" s="157"/>
      <c r="AL21" s="159"/>
      <c r="AM21" s="159"/>
      <c r="AN21" s="159"/>
      <c r="AO21" s="159"/>
      <c r="AP21" s="104"/>
      <c r="AQ21" s="159">
        <f>SUMPRODUCT(--WEEKDAY(C$3:AG$3,2)&lt;6,--((C21:AG21="DM"))+(C21:AG21="CS1")+((C21:AG21="CS2"))+(C21:AG21="SB1")+(C21:AG21="AE")+(C21:AG21="EM"))</f>
        <v>0</v>
      </c>
      <c r="AR21" s="104"/>
      <c r="AS21" s="104">
        <f>SUMPRODUCT(--WEEKDAY(C$3:AG$3,2)&gt;5,--((C21:AG21="DM"))+(C21:AG21="CS1")+((C21:AG21="CS2"))+(C21:AG21="SB1")+(C21:AG21="AE")+(C21:AG21="EM"))</f>
        <v>0</v>
      </c>
      <c r="AT21" s="104"/>
      <c r="AU21" s="104">
        <f>(AQ21-AR21)/2+(AS21-AT21)</f>
        <v>0</v>
      </c>
      <c r="AV21" s="104">
        <f>AI21+AJ21+AK21+AL21+AN21+AO21</f>
        <v>0</v>
      </c>
      <c r="AW21" s="104">
        <f>BG21+BH21+BJ21+BE21+BC21+BA21+BL21</f>
        <v>1</v>
      </c>
      <c r="AX21" s="104" t="e">
        <f>AU21+$AY$10</f>
        <v>#VALUE!</v>
      </c>
      <c r="AY21" s="159" t="e">
        <f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159">
        <f>COUNTIF(D21:AA21,"*BRT*")</f>
        <v>0</v>
      </c>
      <c r="BA21" s="159">
        <f>COUNTIF(A21:AI21,"*$BTP*")</f>
        <v>0</v>
      </c>
      <c r="BB21" s="159" t="e">
        <f>BA21*('Setting key Duty'!$I$13+'Setting key Duty'!$I$12+'Setting key Duty'!$I$11)</f>
        <v>#VALUE!</v>
      </c>
      <c r="BC21" s="159">
        <f>COUNTIF(A21:AI21,"*$L*")</f>
        <v>0</v>
      </c>
      <c r="BD21" s="159" t="e">
        <f>BC21*('Setting key Duty'!$I$13+'Setting key Duty'!$I$9)</f>
        <v>#VALUE!</v>
      </c>
      <c r="BE21" s="159">
        <f>COUNTIF(A21:AI21,"*$M*")</f>
        <v>0</v>
      </c>
      <c r="BF21" s="159">
        <f>BE21*('Setting key Duty'!$I$8+'Setting key Duty'!$I$9+'Setting key Duty'!$I$12)</f>
        <v>0</v>
      </c>
      <c r="BG21" s="159">
        <f>COUNTIF(AI21,"*$N*")</f>
        <v>0</v>
      </c>
      <c r="BH21" s="159">
        <f>COUNTIF(AI21,"*$PM*")</f>
        <v>0</v>
      </c>
      <c r="BI21" s="159">
        <f>BH21*('Setting key Duty'!$I$9)</f>
        <v>0</v>
      </c>
      <c r="BJ21" s="159">
        <f>COUNTIF(A21:AI21,"*$AM*")</f>
        <v>1</v>
      </c>
      <c r="BK21" s="159">
        <f>BJ21*('Setting key Duty'!$I$12+'Setting key Duty'!$I$8)</f>
        <v>0.4375</v>
      </c>
      <c r="BL21" s="159">
        <f>COUNTIF(D21:AI21,"*$FC*")</f>
        <v>0</v>
      </c>
      <c r="BM21" s="159">
        <f>BL21*('Setting key Duty'!$J$11+'Setting key Duty'!$I$8)</f>
        <v>0</v>
      </c>
      <c r="BN21" s="159">
        <f>COUNTIF($D21:$AA21,BN$4)</f>
        <v>0</v>
      </c>
      <c r="BO21" s="159">
        <f>COUNTIF($D21:$AA21,BO$4)</f>
        <v>4</v>
      </c>
      <c r="BP21" s="159">
        <f>COUNTIF($D21:$AA21,BP$4)</f>
        <v>0</v>
      </c>
      <c r="BQ21" s="160"/>
    </row>
    <row r="22" ht="27.75" customHeight="1" spans="1:69">
      <c r="A22" s="19"/>
      <c r="B22" s="277" t="s">
        <v>1564</v>
      </c>
      <c r="C22" s="155" t="s">
        <v>45</v>
      </c>
      <c r="D22" s="155"/>
      <c r="E22" s="155" t="s">
        <v>45</v>
      </c>
      <c r="F22" s="154"/>
      <c r="G22" s="567" t="s">
        <v>255</v>
      </c>
      <c r="H22" s="567" t="s">
        <v>255</v>
      </c>
      <c r="I22" s="572" t="s">
        <v>1598</v>
      </c>
      <c r="J22" s="20"/>
      <c r="K22" s="20"/>
      <c r="L22" s="155" t="s">
        <v>45</v>
      </c>
      <c r="M22" s="20"/>
      <c r="P22" s="572" t="s">
        <v>1598</v>
      </c>
      <c r="Q22" s="155"/>
      <c r="S22" s="155" t="s">
        <v>47</v>
      </c>
      <c r="T22" s="155"/>
      <c r="U22" s="572" t="s">
        <v>1598</v>
      </c>
      <c r="W22" s="155" t="s">
        <v>944</v>
      </c>
      <c r="X22" s="155"/>
      <c r="Y22" s="155"/>
      <c r="AA22" s="155" t="s">
        <v>62</v>
      </c>
      <c r="AC22" s="572" t="s">
        <v>1598</v>
      </c>
      <c r="AF22" s="155" t="s">
        <v>45</v>
      </c>
      <c r="AG22" s="560"/>
      <c r="AH22" s="186"/>
      <c r="AI22" s="157"/>
      <c r="AJ22" s="158"/>
      <c r="AK22" s="157"/>
      <c r="AL22" s="159"/>
      <c r="AM22" s="159"/>
      <c r="AN22" s="159"/>
      <c r="AO22" s="159"/>
      <c r="AP22" s="104"/>
      <c r="AQ22" s="159">
        <f>SUMPRODUCT(--WEEKDAY(C$3:AG$3,2)&lt;6,--((C22:AG22="DM"))+(C22:AG22="CS1")+((C22:AG22="CS2"))+(C22:AG22="SB1")+(C22:AG22="AE")+(C22:AG22="EM"))</f>
        <v>0</v>
      </c>
      <c r="AR22" s="104"/>
      <c r="AS22" s="104">
        <f>SUMPRODUCT(--WEEKDAY(C$3:AG$3,2)&gt;5,--((C22:AG22="DM"))+(C22:AG22="CS1")+((C22:AG22="CS2"))+(C22:AG22="SB1")+(C22:AG22="AE")+(C22:AG22="EM"))</f>
        <v>0</v>
      </c>
      <c r="AT22" s="104"/>
      <c r="AU22" s="104">
        <f>(AQ22-AR22)/2+(AS22-AT22)</f>
        <v>0</v>
      </c>
      <c r="AV22" s="104">
        <f>AI22+AJ22+AK22+AL22+AN22+AO22</f>
        <v>0</v>
      </c>
      <c r="AW22" s="104">
        <f>BG22+BH22+BJ22+BE22+BC22+BA22+BL22</f>
        <v>0</v>
      </c>
      <c r="AX22" s="104" t="e">
        <f>AU22+$AY$10</f>
        <v>#VALUE!</v>
      </c>
      <c r="AY22" s="159" t="e">
        <f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159">
        <f>COUNTIF(C22:AA22,"*BRT*")</f>
        <v>0</v>
      </c>
      <c r="BA22" s="159">
        <f>COUNTIF(A22:AI22,"*$BTP*")</f>
        <v>0</v>
      </c>
      <c r="BB22" s="159" t="e">
        <f>BA22*('Setting key Duty'!$I$13+'Setting key Duty'!$I$12+'Setting key Duty'!$I$11)</f>
        <v>#VALUE!</v>
      </c>
      <c r="BC22" s="159">
        <f>COUNTIF(A22:AI22,"*$L*")</f>
        <v>0</v>
      </c>
      <c r="BD22" s="159" t="e">
        <f>BC22*('Setting key Duty'!$I$13+'Setting key Duty'!$I$9)</f>
        <v>#VALUE!</v>
      </c>
      <c r="BE22" s="159">
        <f>COUNTIF(A22:AI22,"*$M*")</f>
        <v>0</v>
      </c>
      <c r="BF22" s="159">
        <f>BE22*('Setting key Duty'!$I$8+'Setting key Duty'!$I$9+'Setting key Duty'!$I$12)</f>
        <v>0</v>
      </c>
      <c r="BG22" s="159">
        <f>COUNTIF(AI22,"*$N*")</f>
        <v>0</v>
      </c>
      <c r="BH22" s="159">
        <f>COUNTIF(AI22,"*$PM*")</f>
        <v>0</v>
      </c>
      <c r="BI22" s="159">
        <f>BH22*('Setting key Duty'!$I$9)</f>
        <v>0</v>
      </c>
      <c r="BJ22" s="159">
        <f>COUNTIF(A22:AI22,"*$AM*")</f>
        <v>0</v>
      </c>
      <c r="BK22" s="159">
        <f>BJ22*('Setting key Duty'!$I$12+'Setting key Duty'!$I$8)</f>
        <v>0</v>
      </c>
      <c r="BL22" s="159">
        <f>COUNTIF(C22:AI22,"*$FC*")</f>
        <v>0</v>
      </c>
      <c r="BM22" s="159">
        <f>BL22*('Setting key Duty'!$J$11+'Setting key Duty'!$I$8)</f>
        <v>0</v>
      </c>
      <c r="BN22" s="159">
        <f>COUNTIF($C22:$AA22,BN$4)</f>
        <v>0</v>
      </c>
      <c r="BO22" s="159">
        <f>COUNTIF($C22:$AA22,BO$4)</f>
        <v>3</v>
      </c>
      <c r="BP22" s="159">
        <f>COUNTIF($C22:$AA22,BP$4)</f>
        <v>1</v>
      </c>
      <c r="BQ22" s="160"/>
    </row>
    <row r="23" ht="19.5" customHeight="1" spans="1:69">
      <c r="A23" s="19"/>
      <c r="B23" s="225" t="s">
        <v>1603</v>
      </c>
      <c r="C23" s="155"/>
      <c r="D23" s="155"/>
      <c r="E23" s="154"/>
      <c r="F23" s="155" t="s">
        <v>1090</v>
      </c>
      <c r="G23" s="155"/>
      <c r="H23" s="155" t="s">
        <v>48</v>
      </c>
      <c r="I23" s="20"/>
      <c r="J23" s="155" t="s">
        <v>266</v>
      </c>
      <c r="K23" s="155" t="s">
        <v>266</v>
      </c>
      <c r="L23" s="186"/>
      <c r="M23" s="20"/>
      <c r="N23" s="20"/>
      <c r="O23" s="155" t="s">
        <v>48</v>
      </c>
      <c r="P23" s="155"/>
      <c r="Q23" s="155"/>
      <c r="R23" s="572" t="s">
        <v>1598</v>
      </c>
      <c r="S23" s="155"/>
      <c r="U23" s="155" t="s">
        <v>48</v>
      </c>
      <c r="V23" s="155" t="s">
        <v>944</v>
      </c>
      <c r="W23" s="155" t="s">
        <v>48</v>
      </c>
      <c r="X23" s="155"/>
      <c r="Y23" s="155"/>
      <c r="Z23" s="155" t="s">
        <v>44</v>
      </c>
      <c r="AA23" s="155"/>
      <c r="AB23" s="186"/>
      <c r="AC23" s="186" t="s">
        <v>48</v>
      </c>
      <c r="AF23" s="155" t="s">
        <v>48</v>
      </c>
      <c r="AG23" s="169"/>
      <c r="AH23" s="155"/>
      <c r="AI23" s="157"/>
      <c r="AJ23" s="158"/>
      <c r="AK23" s="157"/>
      <c r="AL23" s="159"/>
      <c r="AM23" s="159"/>
      <c r="AN23" s="159"/>
      <c r="AO23" s="159"/>
      <c r="AP23" s="104"/>
      <c r="AQ23" s="159">
        <f>SUMPRODUCT(--WEEKDAY(C$3:AG$3,2)&lt;6,--((C23:AG23="DM"))+(C23:AG23="CS1")+((C23:AG23="CS2"))+(C23:AG23="SB1")+(C23:AG23="AE")+(C23:AG23="EM"))</f>
        <v>0</v>
      </c>
      <c r="AR23" s="104"/>
      <c r="AS23" s="104">
        <f>SUMPRODUCT(--WEEKDAY(C$3:AG$3,2)&gt;5,--((C23:AG23="DM"))+(C23:AG23="CS1")+((C23:AG23="CS2"))+(C23:AG23="SB1")+(C23:AG23="AE")+(C23:AG23="EM"))</f>
        <v>0</v>
      </c>
      <c r="AT23" s="104"/>
      <c r="AU23" s="104">
        <f>(AQ23-AR23)/2+(AS23-AT23)</f>
        <v>0</v>
      </c>
      <c r="AV23" s="104">
        <f>AI23+AJ23+AK23+AL23+AN23+AO23</f>
        <v>0</v>
      </c>
      <c r="AW23" s="104">
        <f>BG23+BH23+BJ23+BE23+BC23+BA23+BL23</f>
        <v>0</v>
      </c>
      <c r="AX23" s="104" t="e">
        <f>AU23+AY23</f>
        <v>#VALUE!</v>
      </c>
      <c r="AY23" s="159" t="e">
        <f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159">
        <f>COUNTIF(D23:AB23,"*BRT*")</f>
        <v>0</v>
      </c>
      <c r="BA23" s="159">
        <f>COUNTIF(A23:AI23,"*$BTP*")</f>
        <v>0</v>
      </c>
      <c r="BB23" s="159" t="e">
        <f>BA23*('Setting key Duty'!$I$13+'Setting key Duty'!$I$12+'Setting key Duty'!$I$11)</f>
        <v>#VALUE!</v>
      </c>
      <c r="BC23" s="159">
        <f>COUNTIF(A23:AI23,"*$L*")</f>
        <v>0</v>
      </c>
      <c r="BD23" s="159" t="e">
        <f>BC23*('Setting key Duty'!$I$13+'Setting key Duty'!$I$9)</f>
        <v>#VALUE!</v>
      </c>
      <c r="BE23" s="159">
        <f>COUNTIF(A23:AI23,"*$M*")</f>
        <v>0</v>
      </c>
      <c r="BF23" s="159">
        <f>BE23*('Setting key Duty'!$I$8+'Setting key Duty'!$I$9+'Setting key Duty'!$I$12)</f>
        <v>0</v>
      </c>
      <c r="BG23" s="159">
        <f>COUNTIF(AF23:AI23,"*$N*")</f>
        <v>0</v>
      </c>
      <c r="BH23" s="159">
        <f>COUNTIF(AF23:AI23,"*$PM*")</f>
        <v>0</v>
      </c>
      <c r="BI23" s="159">
        <f>BH23*('Setting key Duty'!$I$9)</f>
        <v>0</v>
      </c>
      <c r="BJ23" s="159">
        <f>COUNTIF(A23:AI23,"*$AM*")</f>
        <v>0</v>
      </c>
      <c r="BK23" s="159">
        <f>BJ23*('Setting key Duty'!$I$12+'Setting key Duty'!$I$8)</f>
        <v>0</v>
      </c>
      <c r="BL23" s="159">
        <f>COUNTIF(D23:AI23,"*$FC*")</f>
        <v>0</v>
      </c>
      <c r="BM23" s="159">
        <f>BL23*('Setting key Duty'!$J$11+'Setting key Duty'!$I$8)</f>
        <v>0</v>
      </c>
      <c r="BN23" s="159">
        <f>COUNTIF($D23:$AE23,BN$4)</f>
        <v>0</v>
      </c>
      <c r="BO23" s="159">
        <f>COUNTIF($D23:$AE23,BO$4)</f>
        <v>1</v>
      </c>
      <c r="BP23" s="159">
        <f>COUNTIF($D23:$AE23,BP$4)</f>
        <v>0</v>
      </c>
      <c r="BQ23" s="160"/>
    </row>
    <row r="24" ht="19.5" customHeight="1" spans="1:69">
      <c r="A24" s="19"/>
      <c r="B24" s="549" t="s">
        <v>1570</v>
      </c>
      <c r="D24" s="155" t="s">
        <v>44</v>
      </c>
      <c r="E24" s="155"/>
      <c r="F24" s="155"/>
      <c r="G24" s="567" t="s">
        <v>255</v>
      </c>
      <c r="H24" s="567" t="s">
        <v>255</v>
      </c>
      <c r="I24" s="20"/>
      <c r="K24" s="155"/>
      <c r="L24" s="155"/>
      <c r="M24" s="190" t="s">
        <v>45</v>
      </c>
      <c r="N24" s="155"/>
      <c r="O24" s="155"/>
      <c r="P24" s="155"/>
      <c r="Q24" s="155"/>
      <c r="R24" s="155"/>
      <c r="S24" s="155" t="s">
        <v>1095</v>
      </c>
      <c r="T24" s="155" t="s">
        <v>1095</v>
      </c>
      <c r="U24" s="155" t="s">
        <v>1095</v>
      </c>
      <c r="V24" s="155" t="s">
        <v>1095</v>
      </c>
      <c r="W24" s="155" t="s">
        <v>1095</v>
      </c>
      <c r="X24" s="155" t="s">
        <v>1095</v>
      </c>
      <c r="Y24" s="155" t="s">
        <v>1095</v>
      </c>
      <c r="Z24" s="155"/>
      <c r="AB24" s="155" t="s">
        <v>1604</v>
      </c>
      <c r="AC24" s="154"/>
      <c r="AE24" s="155" t="s">
        <v>45</v>
      </c>
      <c r="AF24" s="155"/>
      <c r="AG24" s="560" t="s">
        <v>44</v>
      </c>
      <c r="AH24" s="155"/>
      <c r="AI24" s="157"/>
      <c r="AJ24" s="158"/>
      <c r="AK24" s="157"/>
      <c r="AL24" s="159"/>
      <c r="AM24" s="159"/>
      <c r="AN24" s="159"/>
      <c r="AO24" s="159"/>
      <c r="AP24" s="104"/>
      <c r="AQ24" s="159">
        <f>SUMPRODUCT(--WEEKDAY(C$3:AG$3,2)&lt;6,--((C24:AG24="DM"))+(C24:AG24="CS1")+((C24:AG24="CS2"))+(C24:AG24="SB1")+(C24:AG24="AE")+(C24:AG24="EM"))</f>
        <v>0</v>
      </c>
      <c r="AR24" s="104"/>
      <c r="AS24" s="104">
        <f>SUMPRODUCT(--WEEKDAY(C$3:AG$3,2)&gt;5,--((C24:AG24="DM"))+(C24:AG24="CS1")+((C24:AG24="CS2"))+(C24:AG24="SB1")+(C24:AG24="AE")+(C24:AG24="EM"))</f>
        <v>0</v>
      </c>
      <c r="AT24" s="104"/>
      <c r="AU24" s="104">
        <f>(AQ24-AR24)/2+(AS24-AT24)</f>
        <v>0</v>
      </c>
      <c r="AV24" s="104">
        <f>AI24+AJ24+AK24+AL24+AN24+AO24</f>
        <v>0</v>
      </c>
      <c r="AW24" s="104">
        <f>BG24+BH24+BJ24+BE24+BC24+BA24+BL24</f>
        <v>0</v>
      </c>
      <c r="AX24" s="104" t="e">
        <f>AU24+$AY$10</f>
        <v>#VALUE!</v>
      </c>
      <c r="AY24" s="159" t="e">
        <f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60"/>
    </row>
    <row r="25" ht="19.5" customHeight="1" spans="1:69">
      <c r="A25" s="19"/>
      <c r="B25" s="549" t="s">
        <v>1519</v>
      </c>
      <c r="C25" s="155" t="s">
        <v>44</v>
      </c>
      <c r="E25" s="155"/>
      <c r="F25" s="155" t="s">
        <v>1090</v>
      </c>
      <c r="H25" s="185"/>
      <c r="I25" s="155" t="s">
        <v>1605</v>
      </c>
      <c r="J25" s="155"/>
      <c r="K25" s="155"/>
      <c r="L25" s="155"/>
      <c r="M25" s="155"/>
      <c r="N25" s="184" t="s">
        <v>48</v>
      </c>
      <c r="O25" s="155"/>
      <c r="P25" s="155" t="s">
        <v>47</v>
      </c>
      <c r="Q25" s="155" t="s">
        <v>44</v>
      </c>
      <c r="R25" s="155"/>
      <c r="S25" s="155"/>
      <c r="T25" s="155"/>
      <c r="U25" s="186" t="s">
        <v>1606</v>
      </c>
      <c r="V25" s="186" t="s">
        <v>45</v>
      </c>
      <c r="W25" s="155" t="s">
        <v>47</v>
      </c>
      <c r="X25" s="154"/>
      <c r="Y25" s="572" t="s">
        <v>1598</v>
      </c>
      <c r="Z25" s="155" t="s">
        <v>48</v>
      </c>
      <c r="AA25" s="155"/>
      <c r="AB25" s="155"/>
      <c r="AC25" s="155" t="s">
        <v>45</v>
      </c>
      <c r="AD25" s="155"/>
      <c r="AE25" s="155"/>
      <c r="AF25" s="155"/>
      <c r="AG25" s="169"/>
      <c r="AH25" s="155"/>
      <c r="AI25" s="157"/>
      <c r="AJ25" s="158"/>
      <c r="AK25" s="157"/>
      <c r="AL25" s="159"/>
      <c r="AM25" s="159"/>
      <c r="AN25" s="159"/>
      <c r="AO25" s="159"/>
      <c r="AP25" s="104"/>
      <c r="AQ25" s="159">
        <f>SUMPRODUCT(--WEEKDAY(C$3:AG$3,2)&lt;6,--((C25:AG25="DM"))+(C25:AG25="CS1")+((C25:AG25="CS2"))+(C25:AG25="SB1")+(C25:AG25="AE")+(C25:AG25="EM"))</f>
        <v>0</v>
      </c>
      <c r="AR25" s="104"/>
      <c r="AS25" s="104">
        <f>SUMPRODUCT(--WEEKDAY(C$3:AG$3,2)&gt;5,--((C25:AG25="DM"))+(C25:AG25="CS1")+((C25:AG25="CS2"))+(C25:AG25="SB1")+(C25:AG25="AE")+(C25:AG25="EM"))</f>
        <v>0</v>
      </c>
      <c r="AT25" s="104"/>
      <c r="AU25" s="104">
        <f>(AQ25-AR25)/2+(AS25-AT25)</f>
        <v>0</v>
      </c>
      <c r="AV25" s="104">
        <f>AI25+AJ25+AK25+AL25+AN25+AO25</f>
        <v>0</v>
      </c>
      <c r="AW25" s="104">
        <f>BG25+BH25+BJ25+BE25+BC25+BA25+BL25</f>
        <v>1</v>
      </c>
      <c r="AX25" s="104" t="e">
        <f>AU25+AY25</f>
        <v>#VALUE!</v>
      </c>
      <c r="AY25" s="159" t="e">
        <f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159">
        <f>COUNTIF(D25:AA25,"*BRT*")</f>
        <v>0</v>
      </c>
      <c r="BA25" s="159">
        <f>COUNTIF(A25:AI25,"*$BTP*")</f>
        <v>0</v>
      </c>
      <c r="BB25" s="159" t="e">
        <f>BA25*('Setting key Duty'!$I$13+'Setting key Duty'!$I$12+'Setting key Duty'!$I$11)</f>
        <v>#VALUE!</v>
      </c>
      <c r="BC25" s="159">
        <f>COUNTIF(A25:AI25,"*$L*")</f>
        <v>0</v>
      </c>
      <c r="BD25" s="159" t="e">
        <f>BC25*('Setting key Duty'!$I$13+'Setting key Duty'!$I$9)</f>
        <v>#VALUE!</v>
      </c>
      <c r="BE25" s="159">
        <f>COUNTIF(A25:AI25,"*$M*")</f>
        <v>0</v>
      </c>
      <c r="BF25" s="159">
        <f>BE25*('Setting key Duty'!$I$8+'Setting key Duty'!$I$9+'Setting key Duty'!$I$12)</f>
        <v>0</v>
      </c>
      <c r="BG25" s="159">
        <f>COUNTIF(AI25,"*$N*")</f>
        <v>0</v>
      </c>
      <c r="BH25" s="159">
        <f>COUNTIF(AI25,"*$PM*")</f>
        <v>0</v>
      </c>
      <c r="BI25" s="159">
        <f>BH25*('Setting key Duty'!$I$9)</f>
        <v>0</v>
      </c>
      <c r="BJ25" s="159">
        <f>COUNTIF(A25:AI25,"*$AM*")</f>
        <v>1</v>
      </c>
      <c r="BK25" s="159">
        <f>BJ25*('Setting key Duty'!$I$12+'Setting key Duty'!$I$8)</f>
        <v>0.4375</v>
      </c>
      <c r="BL25" s="159">
        <f>COUNTIF(D25:AI25,"*$FC*")</f>
        <v>0</v>
      </c>
      <c r="BM25" s="159">
        <f>BL25*('Setting key Duty'!$J$11+'Setting key Duty'!$I$8)</f>
        <v>0</v>
      </c>
      <c r="BN25" s="159">
        <f>COUNTIF($D25:$AA25,BN$4)</f>
        <v>0</v>
      </c>
      <c r="BO25" s="159">
        <f>COUNTIF($D25:$AA25,BO$4)</f>
        <v>1</v>
      </c>
      <c r="BP25" s="159">
        <f>COUNTIF($D25:$AA25,BP$4)</f>
        <v>2</v>
      </c>
      <c r="BQ25" s="160"/>
    </row>
    <row r="26" ht="19.5" customHeight="1" spans="1:69">
      <c r="A26" s="19"/>
      <c r="B26" s="219" t="s">
        <v>1489</v>
      </c>
      <c r="C26" s="185"/>
      <c r="D26" s="155" t="s">
        <v>62</v>
      </c>
      <c r="E26" s="185"/>
      <c r="F26" s="185" t="s">
        <v>62</v>
      </c>
      <c r="G26" s="185"/>
      <c r="H26" s="186"/>
      <c r="I26" s="155" t="s">
        <v>42</v>
      </c>
      <c r="J26" s="186"/>
      <c r="K26" s="155" t="s">
        <v>62</v>
      </c>
      <c r="L26" s="185"/>
      <c r="M26" s="186" t="s">
        <v>62</v>
      </c>
      <c r="O26" s="186" t="s">
        <v>62</v>
      </c>
      <c r="Q26" s="155"/>
      <c r="R26" s="186"/>
      <c r="S26" s="155" t="s">
        <v>47</v>
      </c>
      <c r="T26" s="155" t="s">
        <v>47</v>
      </c>
      <c r="U26" s="155" t="s">
        <v>47</v>
      </c>
      <c r="V26" s="155" t="s">
        <v>47</v>
      </c>
      <c r="W26" s="155" t="s">
        <v>944</v>
      </c>
      <c r="X26" s="155"/>
      <c r="Y26" s="155"/>
      <c r="Z26" s="155" t="s">
        <v>62</v>
      </c>
      <c r="AA26" s="186"/>
      <c r="AB26" s="155" t="s">
        <v>62</v>
      </c>
      <c r="AC26" s="186"/>
      <c r="AD26" s="186" t="s">
        <v>62</v>
      </c>
      <c r="AE26" s="155"/>
      <c r="AG26" s="186" t="s">
        <v>62</v>
      </c>
      <c r="AH26" s="186"/>
      <c r="AI26" s="157"/>
      <c r="AJ26" s="158"/>
      <c r="AK26" s="157"/>
      <c r="AL26" s="159"/>
      <c r="AM26" s="159"/>
      <c r="AN26" s="159"/>
      <c r="AO26" s="159"/>
      <c r="AP26" s="104"/>
      <c r="AQ26" s="159">
        <f>SUMPRODUCT(--WEEKDAY(C$3:AG$3,2)&lt;6,--((C26:AG26="DM"))+(C26:AG26="CS1")+((C26:AG26="CS2"))+(C26:AG26="SB1")+(C26:AG26="AE")+(C26:AG26="EM"))</f>
        <v>0</v>
      </c>
      <c r="AR26" s="104"/>
      <c r="AS26" s="104">
        <f>SUMPRODUCT(--WEEKDAY(C$3:AG$3,2)&gt;5,--((C26:AG26="DM"))+(C26:AG26="CS1")+((C26:AG26="CS2"))+(C26:AG26="SB1")+(C26:AG26="AE")+(C26:AG26="EM"))</f>
        <v>0</v>
      </c>
      <c r="AT26" s="104"/>
      <c r="AU26" s="104">
        <f>(AQ26-AR26)/2+(AS26-AT26)</f>
        <v>0</v>
      </c>
      <c r="AV26" s="104">
        <f>AI26+AJ26+AK26+AL26+AN26+AO26</f>
        <v>0</v>
      </c>
      <c r="AW26" s="104">
        <f>BG26+BH26+BJ26+BE26+BC26+BA26+BL26</f>
        <v>0</v>
      </c>
      <c r="AX26" s="104" t="e">
        <f>AU26+$AY$10</f>
        <v>#VALUE!</v>
      </c>
      <c r="AY26" s="159" t="e">
        <f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159">
        <f>COUNTIF(D26:AA26,"*BRT*")</f>
        <v>0</v>
      </c>
      <c r="BA26" s="159">
        <f>COUNTIF(A26:AI26,"*$BTP*")</f>
        <v>0</v>
      </c>
      <c r="BB26" s="159" t="e">
        <f>BA26*('Setting key Duty'!$I$13+'Setting key Duty'!$I$12+'Setting key Duty'!$I$11)</f>
        <v>#VALUE!</v>
      </c>
      <c r="BC26" s="159">
        <f>COUNTIF(A26:AI26,"*$L*")</f>
        <v>0</v>
      </c>
      <c r="BD26" s="159" t="e">
        <f>BC26*('Setting key Duty'!$I$13+'Setting key Duty'!$I$9)</f>
        <v>#VALUE!</v>
      </c>
      <c r="BE26" s="159">
        <f>COUNTIF(A26:AI26,"*$M*")</f>
        <v>0</v>
      </c>
      <c r="BF26" s="159">
        <f>BE26*('Setting key Duty'!$I$8+'Setting key Duty'!$I$9+'Setting key Duty'!$I$12)</f>
        <v>0</v>
      </c>
      <c r="BG26" s="159">
        <f>COUNTIF(AI26,"*$N*")</f>
        <v>0</v>
      </c>
      <c r="BH26" s="159">
        <f>COUNTIF(AI26,"*$PM*")</f>
        <v>0</v>
      </c>
      <c r="BI26" s="159">
        <f>BH26*('Setting key Duty'!$I$9)</f>
        <v>0</v>
      </c>
      <c r="BJ26" s="159">
        <f>COUNTIF(A26:AI26,"*$AM*")</f>
        <v>0</v>
      </c>
      <c r="BK26" s="159">
        <f>BJ26*('Setting key Duty'!$I$12+'Setting key Duty'!$I$8)</f>
        <v>0</v>
      </c>
      <c r="BL26" s="159">
        <f>COUNTIF(D26:AI26,"*$FC*")</f>
        <v>0</v>
      </c>
      <c r="BM26" s="159">
        <f>BL26*('Setting key Duty'!$J$11+'Setting key Duty'!$I$8)</f>
        <v>0</v>
      </c>
      <c r="BN26" s="159">
        <f>COUNTIF($D26:$AA26,BN$4)</f>
        <v>0</v>
      </c>
      <c r="BO26" s="159">
        <f>COUNTIF($D26:$AA26,BO$4)</f>
        <v>0</v>
      </c>
      <c r="BP26" s="159">
        <f>COUNTIF($D26:$AA26,BP$4)</f>
        <v>4</v>
      </c>
      <c r="BQ26" s="160"/>
    </row>
    <row r="27" ht="19.5" customHeight="1" spans="1:69">
      <c r="A27" s="19"/>
      <c r="B27" s="16" t="s">
        <v>1490</v>
      </c>
      <c r="C27" s="185"/>
      <c r="D27" s="20"/>
      <c r="E27" s="567" t="s">
        <v>56</v>
      </c>
      <c r="G27" s="567" t="s">
        <v>255</v>
      </c>
      <c r="H27" s="567" t="s">
        <v>255</v>
      </c>
      <c r="I27" s="572" t="s">
        <v>1598</v>
      </c>
      <c r="J27" s="186" t="s">
        <v>62</v>
      </c>
      <c r="L27" s="155" t="s">
        <v>56</v>
      </c>
      <c r="M27" s="185"/>
      <c r="N27" s="155" t="s">
        <v>1607</v>
      </c>
      <c r="O27" s="155" t="s">
        <v>47</v>
      </c>
      <c r="P27" s="155" t="s">
        <v>47</v>
      </c>
      <c r="Q27" s="186"/>
      <c r="S27" s="155" t="s">
        <v>56</v>
      </c>
      <c r="T27" s="155" t="s">
        <v>56</v>
      </c>
      <c r="V27" s="155" t="s">
        <v>944</v>
      </c>
      <c r="W27" s="155" t="s">
        <v>62</v>
      </c>
      <c r="Y27" s="164"/>
      <c r="Z27" s="155" t="s">
        <v>56</v>
      </c>
      <c r="AA27" s="156" t="s">
        <v>1542</v>
      </c>
      <c r="AB27" s="156" t="s">
        <v>1415</v>
      </c>
      <c r="AD27" s="186"/>
      <c r="AE27" s="572"/>
      <c r="AF27" s="572" t="s">
        <v>1598</v>
      </c>
      <c r="AH27" s="155"/>
      <c r="AI27" s="157"/>
      <c r="AJ27" s="158"/>
      <c r="AK27" s="157"/>
      <c r="AL27" s="159"/>
      <c r="AM27" s="159"/>
      <c r="AN27" s="159"/>
      <c r="AO27" s="159"/>
      <c r="AP27" s="104"/>
      <c r="AQ27" s="159">
        <f>SUMPRODUCT(--WEEKDAY(C$3:AG$3,2)&lt;6,--((C27:AG27="DM"))+(C27:AG27="CS1")+((C27:AG27="CS2"))+(C27:AG27="SB1")+(C27:AG27="AE")+(C27:AG27="EM"))</f>
        <v>0</v>
      </c>
      <c r="AR27" s="104"/>
      <c r="AS27" s="104">
        <f>SUMPRODUCT(--WEEKDAY(C$3:AG$3,2)&gt;5,--((C27:AG27="DM"))+(C27:AG27="CS1")+((C27:AG27="CS2"))+(C27:AG27="SB1")+(C27:AG27="AE")+(C27:AG27="EM"))</f>
        <v>0</v>
      </c>
      <c r="AT27" s="104"/>
      <c r="AU27" s="104">
        <f>(AQ27-AR27)/2+(AS27-AT27)</f>
        <v>0</v>
      </c>
      <c r="AV27" s="104">
        <f>AI27+AJ27+AK27+AL27+AN27+AO27</f>
        <v>0</v>
      </c>
      <c r="AW27" s="104">
        <f>BG27+BH27+BJ27+BE27+BC27+BA27+BL27</f>
        <v>3</v>
      </c>
      <c r="AX27" s="104" t="e">
        <f>AU27+AY27</f>
        <v>#VALUE!</v>
      </c>
      <c r="AY27" s="159" t="e">
        <f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159">
        <f>COUNTIF(C27:W27,"*BRT*")</f>
        <v>0</v>
      </c>
      <c r="BA27" s="159">
        <f>COUNTIF(A27:AI27,"*$BTP*")</f>
        <v>0</v>
      </c>
      <c r="BB27" s="159" t="e">
        <f>BA27*('Setting key Duty'!$I$13+'Setting key Duty'!$I$12+'Setting key Duty'!$I$11)</f>
        <v>#VALUE!</v>
      </c>
      <c r="BC27" s="159">
        <f>COUNTIF(D27:AI27,"*$L*")</f>
        <v>0</v>
      </c>
      <c r="BD27" s="159" t="e">
        <f>BC27*('Setting key Duty'!$I$13+'Setting key Duty'!$I$9)</f>
        <v>#VALUE!</v>
      </c>
      <c r="BE27" s="159">
        <f>COUNTIF(D27:AI27,"*$M*")</f>
        <v>0</v>
      </c>
      <c r="BF27" s="159">
        <f>BE27*('Setting key Duty'!$I$8+'Setting key Duty'!$I$9+'Setting key Duty'!$I$12)</f>
        <v>0</v>
      </c>
      <c r="BG27" s="159">
        <f>COUNTIF(D27:AI27,"*$N*")</f>
        <v>0</v>
      </c>
      <c r="BH27" s="159">
        <f>COUNTIF(D27:AI27,"*$PM*")</f>
        <v>0</v>
      </c>
      <c r="BI27" s="159">
        <f>BH27*('Setting key Duty'!$I$9)</f>
        <v>0</v>
      </c>
      <c r="BJ27" s="159">
        <f>COUNTIF(D27:AI27,"*$AM*")</f>
        <v>3</v>
      </c>
      <c r="BK27" s="159">
        <f>BJ27*('Setting key Duty'!$I$12+'Setting key Duty'!$I$8)</f>
        <v>1.3125</v>
      </c>
      <c r="BL27" s="159">
        <f>COUNTIF(C27:AI27,"*$FC*")</f>
        <v>0</v>
      </c>
      <c r="BM27" s="159">
        <f>BL27*('Setting key Duty'!$J$11+'Setting key Duty'!$I$8)</f>
        <v>0</v>
      </c>
      <c r="BN27" s="159">
        <f>COUNTIF($C27:$AG27,BN$4)</f>
        <v>0</v>
      </c>
      <c r="BO27" s="159">
        <f>COUNTIF($C27:$AG27,BO$4)</f>
        <v>2</v>
      </c>
      <c r="BP27" s="159">
        <f>COUNTIF($D27:$AD27,BP$4)</f>
        <v>2</v>
      </c>
      <c r="BQ27" s="160"/>
    </row>
    <row r="28" ht="19.5" customHeight="1" spans="1:69">
      <c r="A28" s="19"/>
      <c r="B28" s="277" t="s">
        <v>1491</v>
      </c>
      <c r="C28" s="186"/>
      <c r="D28" s="186"/>
      <c r="F28" s="155" t="s">
        <v>1556</v>
      </c>
      <c r="G28" s="567" t="s">
        <v>255</v>
      </c>
      <c r="H28" s="567" t="s">
        <v>255</v>
      </c>
      <c r="I28" s="155" t="s">
        <v>56</v>
      </c>
      <c r="J28" s="186"/>
      <c r="L28" s="185"/>
      <c r="N28" s="156" t="s">
        <v>1410</v>
      </c>
      <c r="O28" s="155"/>
      <c r="P28" s="155" t="s">
        <v>56</v>
      </c>
      <c r="R28" s="186"/>
      <c r="S28" s="155" t="s">
        <v>47</v>
      </c>
      <c r="T28" s="155" t="s">
        <v>47</v>
      </c>
      <c r="U28" s="155" t="s">
        <v>42</v>
      </c>
      <c r="V28" s="186"/>
      <c r="W28" s="186" t="s">
        <v>944</v>
      </c>
      <c r="X28" s="186"/>
      <c r="Y28" s="186"/>
      <c r="Z28" s="186"/>
      <c r="AB28" s="155" t="s">
        <v>1608</v>
      </c>
      <c r="AC28" s="155" t="s">
        <v>47</v>
      </c>
      <c r="AD28" s="155" t="s">
        <v>1609</v>
      </c>
      <c r="AF28" s="560" t="s">
        <v>62</v>
      </c>
      <c r="AH28" s="186"/>
      <c r="AI28" s="157"/>
      <c r="AJ28" s="158"/>
      <c r="AK28" s="157"/>
      <c r="AL28" s="191"/>
      <c r="AM28" s="191"/>
      <c r="AN28" s="191"/>
      <c r="AO28" s="191"/>
      <c r="AP28" s="192"/>
      <c r="AQ28" s="159">
        <f>SUMPRODUCT(--WEEKDAY(C$3:AG$3,2)&lt;6,--((C28:AG28="DM"))+(C28:AG28="CS1")+((C28:AG28="CS2"))+(C28:AG28="SB1")+(C28:AG28="AE")+(C28:AG28="EM"))</f>
        <v>0</v>
      </c>
      <c r="AR28" s="104"/>
      <c r="AS28" s="104">
        <f>SUMPRODUCT(--WEEKDAY(C$3:AG$3,2)&gt;5,--((C28:AG28="DM"))+(C28:AG28="CS1")+((C28:AG28="CS2"))+(C28:AG28="SB1")+(C28:AG28="AE")+(C28:AG28="EM"))</f>
        <v>0</v>
      </c>
      <c r="AT28" s="192"/>
      <c r="AU28" s="104">
        <f>(AQ28-AR28)/2+(AS28-AT28)</f>
        <v>0</v>
      </c>
      <c r="AV28" s="104">
        <f>AI28+AJ28+AK28+AL28+AN28+AO28</f>
        <v>0</v>
      </c>
      <c r="AW28" s="104">
        <f>BG28+BH28+BJ28+BE28+BC28+BA28+BL28</f>
        <v>4</v>
      </c>
      <c r="AX28" s="104" t="e">
        <f>AU28+AY28</f>
        <v>#VALUE!</v>
      </c>
      <c r="AY28" s="159" t="e">
        <f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159">
        <f>COUNTIF(C28:T28,"*BRT*")</f>
        <v>0</v>
      </c>
      <c r="BA28" s="159">
        <f>COUNTIF(A28:AI28,"*$BTP*")</f>
        <v>1</v>
      </c>
      <c r="BB28" s="159" t="e">
        <f>BA28*('Setting key Duty'!$I$13+'Setting key Duty'!$I$12+'Setting key Duty'!$I$11)</f>
        <v>#VALUE!</v>
      </c>
      <c r="BC28" s="159">
        <f>COUNTIF(D28:AI28,"*$L*")</f>
        <v>0</v>
      </c>
      <c r="BD28" s="159" t="e">
        <f>BC28*('Setting key Duty'!$I$13+'Setting key Duty'!$I$9)</f>
        <v>#VALUE!</v>
      </c>
      <c r="BE28" s="159">
        <f>COUNTIF(D28:AI28,"*$M*")</f>
        <v>1</v>
      </c>
      <c r="BF28" s="159">
        <f>BE28*('Setting key Duty'!$I$8+'Setting key Duty'!$I$9+'Setting key Duty'!$I$12)</f>
        <v>0.5625</v>
      </c>
      <c r="BG28" s="159">
        <f>COUNTIF(D28:AI28,"*$N*")</f>
        <v>0</v>
      </c>
      <c r="BH28" s="159">
        <f>COUNTIF(D28:AI28,"*$PM*")</f>
        <v>0</v>
      </c>
      <c r="BI28" s="159">
        <f>BH28*('Setting key Duty'!$I$9)</f>
        <v>0</v>
      </c>
      <c r="BJ28" s="159">
        <f>COUNTIF(D28:AI28,"*$AM*")</f>
        <v>2</v>
      </c>
      <c r="BK28" s="159">
        <f>BJ28*('Setting key Duty'!$I$12+'Setting key Duty'!$I$8)</f>
        <v>0.875</v>
      </c>
      <c r="BL28" s="159">
        <f>COUNTIF(C28:AI28,"*$FC*")</f>
        <v>0</v>
      </c>
      <c r="BM28" s="159">
        <f>BL28*('Setting key Duty'!$J$11+'Setting key Duty'!$I$8)</f>
        <v>0</v>
      </c>
      <c r="BN28" s="159">
        <f>COUNTIF($C28:$AF28,BN$4)</f>
        <v>0</v>
      </c>
      <c r="BO28" s="159">
        <f>COUNTIF($C28:$AF28,BO$4)</f>
        <v>0</v>
      </c>
      <c r="BP28" s="159">
        <f>COUNTIF($D28:$AE28,BP$4)</f>
        <v>3</v>
      </c>
      <c r="BQ28" s="193"/>
    </row>
    <row r="29" ht="19.5" customHeight="1" spans="1:69">
      <c r="A29" s="19"/>
      <c r="B29" s="277" t="s">
        <v>1492</v>
      </c>
      <c r="C29" s="190"/>
      <c r="D29" s="185"/>
      <c r="E29" s="186"/>
      <c r="F29" s="156" t="s">
        <v>1415</v>
      </c>
      <c r="H29" s="567" t="s">
        <v>56</v>
      </c>
      <c r="I29" s="186"/>
      <c r="J29" s="186"/>
      <c r="K29" s="572" t="s">
        <v>1598</v>
      </c>
      <c r="L29" s="185"/>
      <c r="M29" s="155" t="s">
        <v>56</v>
      </c>
      <c r="N29" s="155"/>
      <c r="O29" s="155" t="s">
        <v>56</v>
      </c>
      <c r="P29" s="155" t="s">
        <v>1095</v>
      </c>
      <c r="Q29" s="155" t="s">
        <v>1095</v>
      </c>
      <c r="R29" s="155" t="s">
        <v>1095</v>
      </c>
      <c r="S29" s="155" t="s">
        <v>1095</v>
      </c>
      <c r="T29" s="155" t="s">
        <v>1095</v>
      </c>
      <c r="V29" s="155" t="s">
        <v>56</v>
      </c>
      <c r="W29" s="155" t="s">
        <v>56</v>
      </c>
      <c r="X29" s="190"/>
      <c r="Y29" s="155" t="s">
        <v>62</v>
      </c>
      <c r="Z29" s="155"/>
      <c r="AA29" s="155" t="s">
        <v>56</v>
      </c>
      <c r="AB29" s="155" t="s">
        <v>56</v>
      </c>
      <c r="AC29" s="186"/>
      <c r="AD29" s="155" t="s">
        <v>56</v>
      </c>
      <c r="AE29" s="572" t="s">
        <v>1598</v>
      </c>
      <c r="AF29" s="155"/>
      <c r="AG29" s="560"/>
      <c r="AH29" s="186"/>
      <c r="AI29" s="157"/>
      <c r="AJ29" s="158"/>
      <c r="AK29" s="157"/>
      <c r="AL29" s="191"/>
      <c r="AM29" s="191"/>
      <c r="AN29" s="191"/>
      <c r="AO29" s="191"/>
      <c r="AP29" s="192"/>
      <c r="AQ29" s="159">
        <f>SUMPRODUCT(--WEEKDAY(C$3:AG$3,2)&lt;6,--((C29:AG29="DM"))+(C29:AG29="CS1")+((C29:AG29="CS2"))+(C29:AG29="SB1")+(C29:AG29="AE")+(C29:AG29="EM"))</f>
        <v>0</v>
      </c>
      <c r="AR29" s="104"/>
      <c r="AS29" s="104">
        <f>SUMPRODUCT(--WEEKDAY(C$3:AG$3,2)&gt;5,--((C29:AG29="DM"))+(C29:AG29="CS1")+((C29:AG29="CS2"))+(C29:AG29="SB1")+(C29:AG29="AE")+(C29:AG29="EM"))</f>
        <v>0</v>
      </c>
      <c r="AT29" s="192"/>
      <c r="AU29" s="104">
        <f>(AQ29-AR29)/2+(AS29-AT29)</f>
        <v>0</v>
      </c>
      <c r="AV29" s="104">
        <f>AI29+AJ29+AK29+AL29+AN29+AO29</f>
        <v>0</v>
      </c>
      <c r="AW29" s="104">
        <f>BG29+BH29+BJ29+BE29+BC29+BA29+BL29</f>
        <v>1</v>
      </c>
      <c r="AX29" s="104" t="e">
        <f>AU29+AY29</f>
        <v>#VALUE!</v>
      </c>
      <c r="AY29" s="159" t="e">
        <f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159">
        <f>COUNTIF(C29:Y29,"*BRT*")</f>
        <v>0</v>
      </c>
      <c r="BA29" s="159">
        <f>COUNTIF(A29:AI29,"*$BTP*")</f>
        <v>0</v>
      </c>
      <c r="BB29" s="159" t="e">
        <f>BA29*('Setting key Duty'!$I$13+'Setting key Duty'!$I$12+'Setting key Duty'!$I$11)</f>
        <v>#VALUE!</v>
      </c>
      <c r="BC29" s="159">
        <f>COUNTIF(D29:AI29,"*$L*")</f>
        <v>0</v>
      </c>
      <c r="BD29" s="159" t="e">
        <f>BC29*('Setting key Duty'!$I$13+'Setting key Duty'!$I$9)</f>
        <v>#VALUE!</v>
      </c>
      <c r="BE29" s="159">
        <f>COUNTIF(D29:AI29,"*$M*")</f>
        <v>0</v>
      </c>
      <c r="BF29" s="159">
        <f>BE29*('Setting key Duty'!$I$8+'Setting key Duty'!$I$9+'Setting key Duty'!$I$12)</f>
        <v>0</v>
      </c>
      <c r="BG29" s="159">
        <f>COUNTIF(D29:AI29,"*$N*")</f>
        <v>0</v>
      </c>
      <c r="BH29" s="159">
        <f>COUNTIF(D29:AI29,"*$PM*")</f>
        <v>0</v>
      </c>
      <c r="BI29" s="159">
        <f>BH29*('Setting key Duty'!$I$9)</f>
        <v>0</v>
      </c>
      <c r="BJ29" s="159">
        <f>COUNTIF(D29:AI29,"*$AM*")</f>
        <v>1</v>
      </c>
      <c r="BK29" s="159">
        <f>BJ29*('Setting key Duty'!$I$12+'Setting key Duty'!$I$8)</f>
        <v>0.4375</v>
      </c>
      <c r="BL29" s="159">
        <f>COUNTIF(C29:AI29,"*$FC*")</f>
        <v>0</v>
      </c>
      <c r="BM29" s="159">
        <f>BL29*('Setting key Duty'!$J$11+'Setting key Duty'!$I$8)</f>
        <v>0</v>
      </c>
      <c r="BN29" s="159">
        <f>COUNTIF($C29:$AG29,BN$4)</f>
        <v>0</v>
      </c>
      <c r="BO29" s="159">
        <f>COUNTIF($C29:$AG29,BO$4)</f>
        <v>2</v>
      </c>
      <c r="BP29" s="159">
        <f>COUNTIF($D29:$AE29,BP$4)</f>
        <v>0</v>
      </c>
      <c r="BQ29" s="193"/>
    </row>
    <row r="30" ht="19.5" customHeight="1" spans="1:69">
      <c r="A30" s="19"/>
      <c r="B30" s="277" t="s">
        <v>1535</v>
      </c>
      <c r="C30" s="155" t="s">
        <v>62</v>
      </c>
      <c r="D30" s="186"/>
      <c r="E30" s="186" t="s">
        <v>62</v>
      </c>
      <c r="F30" s="185" t="s">
        <v>56</v>
      </c>
      <c r="G30" s="567" t="s">
        <v>56</v>
      </c>
      <c r="H30" s="20"/>
      <c r="I30" s="186" t="s">
        <v>62</v>
      </c>
      <c r="J30" s="186"/>
      <c r="K30" s="185"/>
      <c r="L30" s="186" t="s">
        <v>62</v>
      </c>
      <c r="N30" s="155" t="s">
        <v>56</v>
      </c>
      <c r="P30" s="186" t="s">
        <v>62</v>
      </c>
      <c r="Q30" s="186"/>
      <c r="R30" s="155" t="s">
        <v>62</v>
      </c>
      <c r="S30" s="186"/>
      <c r="T30" s="186" t="s">
        <v>62</v>
      </c>
      <c r="V30" s="186" t="s">
        <v>62</v>
      </c>
      <c r="X30" s="186" t="s">
        <v>62</v>
      </c>
      <c r="Y30" s="186"/>
      <c r="Z30" s="155" t="s">
        <v>720</v>
      </c>
      <c r="AA30" s="155" t="s">
        <v>1610</v>
      </c>
      <c r="AB30" s="186" t="s">
        <v>375</v>
      </c>
      <c r="AC30" s="186" t="s">
        <v>375</v>
      </c>
      <c r="AD30" s="186" t="s">
        <v>375</v>
      </c>
      <c r="AE30" s="186" t="s">
        <v>375</v>
      </c>
      <c r="AF30" s="186" t="s">
        <v>375</v>
      </c>
      <c r="AG30" s="186" t="s">
        <v>375</v>
      </c>
      <c r="AH30" s="186"/>
      <c r="AI30" s="157"/>
      <c r="AJ30" s="158"/>
      <c r="AK30" s="157"/>
      <c r="AL30" s="191"/>
      <c r="AM30" s="191"/>
      <c r="AN30" s="191"/>
      <c r="AO30" s="191"/>
      <c r="AP30" s="192"/>
      <c r="AQ30" s="159">
        <f>SUMPRODUCT(--WEEKDAY(C$3:AG$3,2)&lt;6,--((C30:AG30="DM"))+(C30:AG30="CS1")+((C30:AG30="CS2"))+(C30:AG30="SB1")+(C30:AG30="AE")+(C30:AG30="EM"))</f>
        <v>0</v>
      </c>
      <c r="AR30" s="104"/>
      <c r="AS30" s="104">
        <f>SUMPRODUCT(--WEEKDAY(C$3:AG$3,2)&gt;5,--((C30:AG30="DM"))+(C30:AG30="CS1")+((C30:AG30="CS2"))+(C30:AG30="SB1")+(C30:AG30="AE")+(C30:AG30="EM"))</f>
        <v>0</v>
      </c>
      <c r="AT30" s="192"/>
      <c r="AU30" s="104">
        <f>(AQ30-AR30)/2+(AS30-AT30)</f>
        <v>0</v>
      </c>
      <c r="AV30" s="104">
        <f>AI30+AJ30+AK30+AL30+AN30+AO30</f>
        <v>0</v>
      </c>
      <c r="AW30" s="104">
        <f>BG30+BH30+BJ30+BE30+BC30+BA30+BL30</f>
        <v>0</v>
      </c>
      <c r="AX30" s="104" t="e">
        <f>AU30+AY30</f>
        <v>#VALUE!</v>
      </c>
      <c r="AY30" s="159" t="e">
        <f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159">
        <f>COUNTIF(C30:Y30,"*BRT*")</f>
        <v>0</v>
      </c>
      <c r="BA30" s="159">
        <f>COUNTIF(A30:AI30,"*$BTP*")</f>
        <v>0</v>
      </c>
      <c r="BB30" s="159" t="e">
        <f>BA30*('Setting key Duty'!$I$13+'Setting key Duty'!$I$12+'Setting key Duty'!$I$11)</f>
        <v>#VALUE!</v>
      </c>
      <c r="BC30" s="159">
        <f>COUNTIF(D30:AI30,"*$L*")</f>
        <v>0</v>
      </c>
      <c r="BD30" s="159" t="e">
        <f>BC30*('Setting key Duty'!$I$13+'Setting key Duty'!$I$9)</f>
        <v>#VALUE!</v>
      </c>
      <c r="BE30" s="159">
        <f>COUNTIF(D30:AI30,"*$M*")</f>
        <v>0</v>
      </c>
      <c r="BF30" s="159">
        <f>BE30*('Setting key Duty'!$I$8+'Setting key Duty'!$I$9+'Setting key Duty'!$I$12)</f>
        <v>0</v>
      </c>
      <c r="BG30" s="159">
        <f>COUNTIF(D30:AI30,"*$N*")</f>
        <v>0</v>
      </c>
      <c r="BH30" s="159">
        <f>COUNTIF(D30:AI30,"*$PM*")</f>
        <v>0</v>
      </c>
      <c r="BI30" s="159">
        <f>BH30*('Setting key Duty'!$I$9)</f>
        <v>0</v>
      </c>
      <c r="BJ30" s="159">
        <f>COUNTIF(D30:AI30,"*$AM*")</f>
        <v>0</v>
      </c>
      <c r="BK30" s="159">
        <f>BJ30*('Setting key Duty'!$I$12+'Setting key Duty'!$I$8)</f>
        <v>0</v>
      </c>
      <c r="BL30" s="159">
        <f>COUNTIF(C30:AI30,"*$FC*")</f>
        <v>0</v>
      </c>
      <c r="BM30" s="159">
        <f>BL30*('Setting key Duty'!$J$11+'Setting key Duty'!$I$8)</f>
        <v>0</v>
      </c>
      <c r="BN30" s="159">
        <f>COUNTIF($C30:$AG30,BN$4)</f>
        <v>0</v>
      </c>
      <c r="BO30" s="159">
        <f>COUNTIF($C30:$AG30,BO$4)</f>
        <v>0</v>
      </c>
      <c r="BP30" s="159">
        <f>COUNTIF($D30:$AE30,BP$4)</f>
        <v>0</v>
      </c>
      <c r="BQ30" s="193"/>
    </row>
    <row r="31" ht="19.5" customHeight="1" spans="1:69">
      <c r="A31" s="19"/>
      <c r="B31" s="277" t="s">
        <v>1494</v>
      </c>
      <c r="D31" s="186"/>
      <c r="G31" s="567" t="s">
        <v>255</v>
      </c>
      <c r="H31" s="567" t="s">
        <v>255</v>
      </c>
      <c r="I31" s="155"/>
      <c r="K31" s="186"/>
      <c r="L31" s="186"/>
      <c r="M31" s="156" t="s">
        <v>1611</v>
      </c>
      <c r="N31" s="156" t="s">
        <v>1611</v>
      </c>
      <c r="O31" s="20"/>
      <c r="P31" s="155"/>
      <c r="Q31" s="155" t="s">
        <v>62</v>
      </c>
      <c r="S31" s="155" t="s">
        <v>62</v>
      </c>
      <c r="U31" s="155" t="s">
        <v>56</v>
      </c>
      <c r="V31" s="155" t="s">
        <v>944</v>
      </c>
      <c r="W31" s="156" t="s">
        <v>1602</v>
      </c>
      <c r="X31" s="210"/>
      <c r="Z31" s="155" t="s">
        <v>47</v>
      </c>
      <c r="AA31" s="155" t="s">
        <v>47</v>
      </c>
      <c r="AB31" s="155" t="s">
        <v>47</v>
      </c>
      <c r="AC31" s="155" t="s">
        <v>56</v>
      </c>
      <c r="AD31" s="155"/>
      <c r="AE31" s="186" t="s">
        <v>62</v>
      </c>
      <c r="AF31" s="155"/>
      <c r="AG31" s="568"/>
      <c r="AH31" s="20"/>
      <c r="AI31" s="157"/>
      <c r="AJ31" s="158"/>
      <c r="AK31" s="157"/>
      <c r="AL31" s="191"/>
      <c r="AM31" s="191"/>
      <c r="AN31" s="191"/>
      <c r="AO31" s="191"/>
      <c r="AP31" s="192"/>
      <c r="AQ31" s="159">
        <f>SUMPRODUCT(--WEEKDAY(C$3:AG$3,2)&lt;6,--((C31:AG31="DM"))+(C31:AG31="CS1")+((C31:AG31="CS2"))+(C31:AG31="SB1")+(C31:AG31="AE")+(C31:AG31="EM"))</f>
        <v>0</v>
      </c>
      <c r="AR31" s="104"/>
      <c r="AS31" s="104">
        <f>SUMPRODUCT(--WEEKDAY(C$3:AG$3,2)&gt;5,--((C31:AG31="DM"))+(C31:AG31="CS1")+((C31:AG31="CS2"))+(C31:AG31="SB1")+(C31:AG31="AE")+(C31:AG31="EM"))</f>
        <v>0</v>
      </c>
      <c r="AT31" s="192"/>
      <c r="AU31" s="104">
        <f>(AQ31-AR31)/2+(AS31-AT31)</f>
        <v>0</v>
      </c>
      <c r="AV31" s="104">
        <f>AI31+AJ31+AK31+AL31+AN31+AO31</f>
        <v>0</v>
      </c>
      <c r="AW31" s="104">
        <f>BG31+BH31+BJ31+BE31+BC31+BA31+BL31</f>
        <v>3</v>
      </c>
      <c r="AX31" s="104" t="e">
        <f>AU31+AY31</f>
        <v>#VALUE!</v>
      </c>
      <c r="AY31" s="159" t="e">
        <f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159">
        <f>COUNTIF(C31:Y31,"*BRT*")</f>
        <v>0</v>
      </c>
      <c r="BA31" s="159">
        <f>COUNTIF(A31:AI31,"*$BTP*")</f>
        <v>0</v>
      </c>
      <c r="BB31" s="159" t="e">
        <f>BA31*('Setting key Duty'!$I$13+'Setting key Duty'!$I$12+'Setting key Duty'!$I$11)</f>
        <v>#VALUE!</v>
      </c>
      <c r="BC31" s="159">
        <f>COUNTIF(D31:AI31,"*$L*")</f>
        <v>0</v>
      </c>
      <c r="BD31" s="159" t="e">
        <f>BC31*('Setting key Duty'!$I$13+'Setting key Duty'!$I$9)</f>
        <v>#VALUE!</v>
      </c>
      <c r="BE31" s="159">
        <f>COUNTIF(D31:AI31,"*$M*")</f>
        <v>0</v>
      </c>
      <c r="BF31" s="159">
        <f>BE31*('Setting key Duty'!$I$8+'Setting key Duty'!$I$9+'Setting key Duty'!$I$12)</f>
        <v>0</v>
      </c>
      <c r="BG31" s="159">
        <f>COUNTIF(D31:AI31,"*$N*")</f>
        <v>0</v>
      </c>
      <c r="BH31" s="159">
        <f>COUNTIF(D31:AI31,"*$PM*")</f>
        <v>0</v>
      </c>
      <c r="BI31" s="159">
        <f>BH31*('Setting key Duty'!$I$9)</f>
        <v>0</v>
      </c>
      <c r="BJ31" s="159">
        <f>COUNTIF(D31:AI31,"*$AM*")</f>
        <v>1</v>
      </c>
      <c r="BK31" s="159">
        <f>BJ31*('Setting key Duty'!$I$12+'Setting key Duty'!$I$8)</f>
        <v>0.4375</v>
      </c>
      <c r="BL31" s="159">
        <f>COUNTIF(C31:AI31,"*$FC*")</f>
        <v>2</v>
      </c>
      <c r="BM31" s="159">
        <f>BL31*('Setting key Duty'!$J$11+'Setting key Duty'!$I$8)</f>
        <v>0.25</v>
      </c>
      <c r="BN31" s="159">
        <f>COUNTIF($C31:$AG31,BN$4)</f>
        <v>0</v>
      </c>
      <c r="BO31" s="159">
        <f>COUNTIF($C31:$AG31,BO$4)</f>
        <v>0</v>
      </c>
      <c r="BP31" s="159">
        <f>COUNTIF($D31:$AE31,BP$4)</f>
        <v>3</v>
      </c>
      <c r="BQ31" s="193"/>
    </row>
    <row r="32" ht="19.5" customHeight="1" spans="1:69">
      <c r="A32" s="19"/>
      <c r="B32" s="277" t="s">
        <v>1612</v>
      </c>
      <c r="C32" s="186"/>
      <c r="D32" s="186"/>
      <c r="E32" s="20"/>
      <c r="F32" s="20"/>
      <c r="G32" s="20"/>
      <c r="H32" s="20"/>
      <c r="I32" s="20"/>
      <c r="J32" s="186"/>
      <c r="K32" s="185"/>
      <c r="L32" s="185"/>
      <c r="M32" s="188"/>
      <c r="N32" s="185"/>
      <c r="O32" s="185"/>
      <c r="P32" s="186"/>
      <c r="Q32" s="20"/>
      <c r="R32" s="20"/>
      <c r="S32" s="155" t="s">
        <v>722</v>
      </c>
      <c r="T32" s="155" t="s">
        <v>722</v>
      </c>
      <c r="U32" s="155" t="s">
        <v>722</v>
      </c>
      <c r="V32" s="155" t="s">
        <v>722</v>
      </c>
      <c r="W32" s="155" t="s">
        <v>722</v>
      </c>
      <c r="X32" s="186"/>
      <c r="Y32" s="20"/>
      <c r="Z32" s="155">
        <v>1</v>
      </c>
      <c r="AA32" s="155"/>
      <c r="AB32" s="155">
        <v>2</v>
      </c>
      <c r="AC32" s="20"/>
      <c r="AD32" s="186">
        <v>3</v>
      </c>
      <c r="AE32" s="186"/>
      <c r="AF32" s="186"/>
      <c r="AG32" s="560"/>
      <c r="AH32" s="186"/>
      <c r="AI32" s="157"/>
      <c r="AJ32" s="158"/>
      <c r="AK32" s="157"/>
      <c r="AL32" s="191"/>
      <c r="AM32" s="191"/>
      <c r="AN32" s="191"/>
      <c r="AO32" s="191"/>
      <c r="AP32" s="192"/>
      <c r="AQ32" s="159"/>
      <c r="AR32" s="192"/>
      <c r="AS32" s="104"/>
      <c r="AT32" s="192"/>
      <c r="AU32" s="104"/>
      <c r="AV32" s="104"/>
      <c r="AW32" s="104"/>
      <c r="AX32" s="104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59"/>
      <c r="BQ32" s="193"/>
    </row>
    <row r="33" ht="19.5" customHeight="1" spans="1:69">
      <c r="A33" s="19"/>
      <c r="B33" s="14" t="s">
        <v>1613</v>
      </c>
      <c r="C33" s="186"/>
      <c r="D33" s="186"/>
      <c r="E33" s="20"/>
      <c r="F33" s="20"/>
      <c r="G33" s="20"/>
      <c r="H33" s="20"/>
      <c r="I33" s="20"/>
      <c r="J33" s="186"/>
      <c r="K33" s="185"/>
      <c r="L33" s="185"/>
      <c r="M33" s="188"/>
      <c r="N33" s="185"/>
      <c r="O33" s="185"/>
      <c r="P33" s="186"/>
      <c r="Q33" s="20"/>
      <c r="R33" s="20"/>
      <c r="S33" s="155" t="s">
        <v>722</v>
      </c>
      <c r="T33" s="155" t="s">
        <v>722</v>
      </c>
      <c r="U33" s="155" t="s">
        <v>722</v>
      </c>
      <c r="V33" s="155" t="s">
        <v>722</v>
      </c>
      <c r="W33" s="155" t="s">
        <v>722</v>
      </c>
      <c r="X33" s="186"/>
      <c r="Y33" s="20"/>
      <c r="Z33" s="20"/>
      <c r="AA33" s="20"/>
      <c r="AB33" s="20"/>
      <c r="AC33" s="20"/>
      <c r="AD33" s="186"/>
      <c r="AE33" s="186"/>
      <c r="AF33" s="186"/>
      <c r="AG33" s="560"/>
      <c r="AH33" s="186"/>
      <c r="AI33" s="157"/>
      <c r="AJ33" s="158"/>
      <c r="AK33" s="157"/>
      <c r="AL33" s="191"/>
      <c r="AM33" s="191"/>
      <c r="AN33" s="191"/>
      <c r="AO33" s="191"/>
      <c r="AP33" s="192"/>
      <c r="AQ33" s="159"/>
      <c r="AR33" s="192"/>
      <c r="AS33" s="104"/>
      <c r="AT33" s="192"/>
      <c r="AU33" s="104"/>
      <c r="AV33" s="104"/>
      <c r="AW33" s="104"/>
      <c r="AX33" s="104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59"/>
      <c r="BQ33" s="193"/>
    </row>
    <row r="34" ht="19.5" customHeight="1" spans="1:69">
      <c r="A34" s="19"/>
      <c r="B34" s="14" t="s">
        <v>1614</v>
      </c>
      <c r="C34" s="186"/>
      <c r="D34" s="186"/>
      <c r="E34" s="20"/>
      <c r="F34" s="20"/>
      <c r="G34" s="20"/>
      <c r="H34" s="20"/>
      <c r="I34" s="20"/>
      <c r="J34" s="186"/>
      <c r="K34" s="185"/>
      <c r="L34" s="185"/>
      <c r="M34" s="188"/>
      <c r="N34" s="185"/>
      <c r="O34" s="185"/>
      <c r="P34" s="186"/>
      <c r="Q34" s="20"/>
      <c r="R34" s="20"/>
      <c r="S34" s="155" t="s">
        <v>722</v>
      </c>
      <c r="T34" s="155" t="s">
        <v>722</v>
      </c>
      <c r="U34" s="155" t="s">
        <v>722</v>
      </c>
      <c r="V34" s="155" t="s">
        <v>722</v>
      </c>
      <c r="W34" s="155" t="s">
        <v>722</v>
      </c>
      <c r="X34" s="186"/>
      <c r="Y34" s="20"/>
      <c r="Z34" s="155">
        <v>1</v>
      </c>
      <c r="AA34" s="155"/>
      <c r="AB34" s="155">
        <v>2</v>
      </c>
      <c r="AC34" s="20"/>
      <c r="AD34" s="186">
        <v>3</v>
      </c>
      <c r="AE34" s="186"/>
      <c r="AF34" s="186"/>
      <c r="AG34" s="560"/>
      <c r="AH34" s="186"/>
      <c r="AI34" s="157"/>
      <c r="AJ34" s="158"/>
      <c r="AK34" s="157"/>
      <c r="AL34" s="191"/>
      <c r="AM34" s="191"/>
      <c r="AN34" s="191"/>
      <c r="AO34" s="191"/>
      <c r="AP34" s="192"/>
      <c r="AQ34" s="159"/>
      <c r="AR34" s="192"/>
      <c r="AS34" s="104"/>
      <c r="AT34" s="192"/>
      <c r="AU34" s="104"/>
      <c r="AV34" s="104"/>
      <c r="AW34" s="104"/>
      <c r="AX34" s="104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59"/>
      <c r="BQ34" s="193"/>
    </row>
    <row r="35" ht="19.5" customHeight="1" spans="1:69">
      <c r="A35" s="19"/>
      <c r="B35" s="14" t="s">
        <v>1615</v>
      </c>
      <c r="C35" s="186"/>
      <c r="D35" s="186"/>
      <c r="E35" s="20"/>
      <c r="F35" s="20"/>
      <c r="G35" s="20"/>
      <c r="H35" s="20"/>
      <c r="I35" s="20"/>
      <c r="J35" s="186"/>
      <c r="K35" s="185"/>
      <c r="L35" s="185"/>
      <c r="M35" s="188"/>
      <c r="N35" s="185"/>
      <c r="O35" s="185"/>
      <c r="P35" s="186"/>
      <c r="Q35" s="20"/>
      <c r="R35" s="20"/>
      <c r="S35" s="155" t="s">
        <v>722</v>
      </c>
      <c r="T35" s="155" t="s">
        <v>722</v>
      </c>
      <c r="U35" s="155" t="s">
        <v>722</v>
      </c>
      <c r="V35" s="155" t="s">
        <v>722</v>
      </c>
      <c r="W35" s="155" t="s">
        <v>722</v>
      </c>
      <c r="X35" s="186"/>
      <c r="Y35" s="20"/>
      <c r="Z35" s="155">
        <v>1</v>
      </c>
      <c r="AA35" s="155"/>
      <c r="AB35" s="155">
        <v>2</v>
      </c>
      <c r="AC35" s="20"/>
      <c r="AD35" s="186">
        <v>3</v>
      </c>
      <c r="AE35" s="186"/>
      <c r="AF35" s="186"/>
      <c r="AG35" s="560"/>
      <c r="AH35" s="186"/>
      <c r="AI35" s="157"/>
      <c r="AJ35" s="158"/>
      <c r="AK35" s="157"/>
      <c r="AL35" s="191"/>
      <c r="AM35" s="191"/>
      <c r="AN35" s="191"/>
      <c r="AO35" s="191"/>
      <c r="AP35" s="192"/>
      <c r="AQ35" s="159"/>
      <c r="AR35" s="192"/>
      <c r="AS35" s="104"/>
      <c r="AT35" s="192"/>
      <c r="AU35" s="104"/>
      <c r="AV35" s="104"/>
      <c r="AW35" s="104"/>
      <c r="AX35" s="104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59"/>
      <c r="BQ35" s="193"/>
    </row>
    <row r="36" ht="19.5" customHeight="1" spans="1:69">
      <c r="A36" s="19"/>
      <c r="B36" s="14" t="s">
        <v>1616</v>
      </c>
      <c r="C36" s="186"/>
      <c r="D36" s="186"/>
      <c r="E36" s="20"/>
      <c r="F36" s="20"/>
      <c r="G36" s="20"/>
      <c r="H36" s="20"/>
      <c r="I36" s="20"/>
      <c r="J36" s="186"/>
      <c r="K36" s="185"/>
      <c r="L36" s="185"/>
      <c r="M36" s="188"/>
      <c r="N36" s="185"/>
      <c r="O36" s="185"/>
      <c r="P36" s="186"/>
      <c r="Q36" s="20"/>
      <c r="R36" s="20"/>
      <c r="S36" s="155" t="s">
        <v>722</v>
      </c>
      <c r="T36" s="155" t="s">
        <v>722</v>
      </c>
      <c r="U36" s="155" t="s">
        <v>722</v>
      </c>
      <c r="V36" s="155" t="s">
        <v>722</v>
      </c>
      <c r="W36" s="155" t="s">
        <v>722</v>
      </c>
      <c r="X36" s="186"/>
      <c r="Y36" s="20"/>
      <c r="Z36" s="155">
        <v>3</v>
      </c>
      <c r="AA36" s="155"/>
      <c r="AB36" s="155">
        <v>4</v>
      </c>
      <c r="AC36" s="20"/>
      <c r="AD36" s="186"/>
      <c r="AE36" s="186"/>
      <c r="AF36" s="186"/>
      <c r="AG36" s="560"/>
      <c r="AH36" s="186"/>
      <c r="AI36" s="157"/>
      <c r="AJ36" s="158"/>
      <c r="AK36" s="157"/>
      <c r="AL36" s="191"/>
      <c r="AM36" s="191"/>
      <c r="AN36" s="191"/>
      <c r="AO36" s="191"/>
      <c r="AP36" s="192"/>
      <c r="AQ36" s="159"/>
      <c r="AR36" s="192"/>
      <c r="AS36" s="104"/>
      <c r="AT36" s="192"/>
      <c r="AU36" s="104"/>
      <c r="AV36" s="104"/>
      <c r="AW36" s="104"/>
      <c r="AX36" s="104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59"/>
      <c r="BQ36" s="193"/>
    </row>
    <row r="37" ht="19.5" customHeight="1" spans="1:69">
      <c r="A37" s="19"/>
      <c r="B37" s="14" t="s">
        <v>1617</v>
      </c>
      <c r="C37" s="186"/>
      <c r="D37" s="186"/>
      <c r="E37" s="20"/>
      <c r="F37" s="20"/>
      <c r="G37" s="20"/>
      <c r="H37" s="20"/>
      <c r="I37" s="20"/>
      <c r="J37" s="186"/>
      <c r="K37" s="185"/>
      <c r="L37" s="185"/>
      <c r="M37" s="188"/>
      <c r="N37" s="185"/>
      <c r="O37" s="185"/>
      <c r="P37" s="186"/>
      <c r="Q37" s="20"/>
      <c r="R37" s="20"/>
      <c r="S37" s="155" t="s">
        <v>722</v>
      </c>
      <c r="T37" s="155" t="s">
        <v>722</v>
      </c>
      <c r="U37" s="155" t="s">
        <v>722</v>
      </c>
      <c r="V37" s="155" t="s">
        <v>722</v>
      </c>
      <c r="W37" s="155" t="s">
        <v>722</v>
      </c>
      <c r="X37" s="186"/>
      <c r="Y37" s="20"/>
      <c r="Z37" s="20"/>
      <c r="AA37" s="20"/>
      <c r="AB37" s="20"/>
      <c r="AC37" s="20"/>
      <c r="AD37" s="186"/>
      <c r="AE37" s="186"/>
      <c r="AF37" s="186"/>
      <c r="AG37" s="560"/>
      <c r="AH37" s="186"/>
      <c r="AI37" s="157"/>
      <c r="AJ37" s="158"/>
      <c r="AK37" s="157"/>
      <c r="AL37" s="191"/>
      <c r="AM37" s="191"/>
      <c r="AN37" s="191"/>
      <c r="AO37" s="191"/>
      <c r="AP37" s="192"/>
      <c r="AQ37" s="159"/>
      <c r="AR37" s="192"/>
      <c r="AS37" s="104"/>
      <c r="AT37" s="192"/>
      <c r="AU37" s="104"/>
      <c r="AV37" s="104"/>
      <c r="AW37" s="104"/>
      <c r="AX37" s="104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59"/>
      <c r="BQ37" s="193"/>
    </row>
    <row r="38" ht="19.5" customHeight="1" spans="1:69">
      <c r="A38" s="19"/>
      <c r="B38" s="14" t="s">
        <v>1618</v>
      </c>
      <c r="C38" s="186"/>
      <c r="D38" s="186"/>
      <c r="E38" s="20"/>
      <c r="F38" s="20"/>
      <c r="G38" s="20"/>
      <c r="H38" s="20"/>
      <c r="I38" s="20"/>
      <c r="J38" s="186"/>
      <c r="K38" s="185"/>
      <c r="L38" s="185"/>
      <c r="M38" s="188"/>
      <c r="N38" s="185"/>
      <c r="O38" s="185"/>
      <c r="P38" s="186"/>
      <c r="Q38" s="20"/>
      <c r="R38" s="20"/>
      <c r="S38" s="155" t="s">
        <v>722</v>
      </c>
      <c r="T38" s="155" t="s">
        <v>722</v>
      </c>
      <c r="U38" s="155" t="s">
        <v>722</v>
      </c>
      <c r="V38" s="155" t="s">
        <v>722</v>
      </c>
      <c r="W38" s="155" t="s">
        <v>722</v>
      </c>
      <c r="X38" s="186"/>
      <c r="Y38" s="20"/>
      <c r="Z38" s="20"/>
      <c r="AA38" s="20"/>
      <c r="AB38" s="20"/>
      <c r="AC38" s="20"/>
      <c r="AD38" s="186">
        <v>1</v>
      </c>
      <c r="AE38" s="186"/>
      <c r="AF38" s="186"/>
      <c r="AG38" s="560"/>
      <c r="AH38" s="186"/>
      <c r="AI38" s="157"/>
      <c r="AJ38" s="158"/>
      <c r="AK38" s="157"/>
      <c r="AL38" s="191"/>
      <c r="AM38" s="191"/>
      <c r="AN38" s="191"/>
      <c r="AO38" s="191"/>
      <c r="AP38" s="192"/>
      <c r="AQ38" s="159"/>
      <c r="AR38" s="192"/>
      <c r="AS38" s="104"/>
      <c r="AT38" s="192"/>
      <c r="AU38" s="104"/>
      <c r="AV38" s="104"/>
      <c r="AW38" s="104"/>
      <c r="AX38" s="104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59"/>
      <c r="BQ38" s="193"/>
    </row>
    <row r="39" ht="19.5" customHeight="1" spans="1:69">
      <c r="A39" s="19"/>
      <c r="B39" s="189"/>
      <c r="C39" s="186"/>
      <c r="D39" s="186"/>
      <c r="E39" s="20"/>
      <c r="F39" s="20"/>
      <c r="G39" s="20"/>
      <c r="H39" s="20"/>
      <c r="I39" s="20"/>
      <c r="J39" s="186"/>
      <c r="K39" s="185"/>
      <c r="L39" s="185"/>
      <c r="M39" s="188"/>
      <c r="N39" s="185"/>
      <c r="O39" s="185"/>
      <c r="P39" s="186"/>
      <c r="Q39" s="20"/>
      <c r="R39" s="20"/>
      <c r="S39" s="20"/>
      <c r="T39" s="186"/>
      <c r="U39" s="20"/>
      <c r="V39" s="186"/>
      <c r="W39" s="20"/>
      <c r="X39" s="186"/>
      <c r="Y39" s="20"/>
      <c r="Z39" s="20"/>
      <c r="AA39" s="20"/>
      <c r="AB39" s="20"/>
      <c r="AC39" s="20"/>
      <c r="AD39" s="186"/>
      <c r="AE39" s="186"/>
      <c r="AF39" s="186"/>
      <c r="AG39" s="560"/>
      <c r="AH39" s="186"/>
      <c r="AI39" s="157"/>
      <c r="AJ39" s="158"/>
      <c r="AK39" s="157"/>
      <c r="AL39" s="191"/>
      <c r="AM39" s="191"/>
      <c r="AN39" s="191"/>
      <c r="AO39" s="191"/>
      <c r="AP39" s="192"/>
      <c r="AQ39" s="159"/>
      <c r="AR39" s="192"/>
      <c r="AS39" s="104"/>
      <c r="AT39" s="192"/>
      <c r="AU39" s="104"/>
      <c r="AV39" s="104"/>
      <c r="AW39" s="104"/>
      <c r="AX39" s="104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59"/>
      <c r="BQ39" s="193"/>
    </row>
    <row r="40" ht="19.5" customHeight="1" spans="1:69">
      <c r="A40" s="19"/>
      <c r="B40" s="189" t="s">
        <v>228</v>
      </c>
      <c r="C40" s="190"/>
      <c r="D40" s="186"/>
      <c r="E40" s="186"/>
      <c r="F40" s="186"/>
      <c r="G40" s="186"/>
      <c r="H40" s="186"/>
      <c r="I40" s="186"/>
      <c r="J40" s="186"/>
      <c r="K40" s="186"/>
      <c r="L40" s="186"/>
      <c r="N40" s="186"/>
      <c r="O40" s="186"/>
      <c r="P40" s="186"/>
      <c r="Q40" s="20"/>
      <c r="R40" s="20"/>
      <c r="S40" s="186"/>
      <c r="T40" s="186"/>
      <c r="U40" s="154"/>
      <c r="V40" s="186"/>
      <c r="W40" s="186"/>
      <c r="X40" s="186"/>
      <c r="Y40" s="231"/>
      <c r="Z40" s="231"/>
      <c r="AA40" s="231"/>
      <c r="AB40" s="231"/>
      <c r="AC40" s="231"/>
      <c r="AD40" s="231"/>
      <c r="AE40" s="186"/>
      <c r="AF40" s="186"/>
      <c r="AG40" s="560"/>
      <c r="AH40" s="186"/>
      <c r="AI40" s="157">
        <f>COUNTIF($C40:$AG40,AI$4)</f>
        <v>0</v>
      </c>
      <c r="AJ40" s="158">
        <f>COUNTIF($C40:$AG40,AJ$4)</f>
        <v>0</v>
      </c>
      <c r="AK40" s="157">
        <f>COUNTIF($C40:$AG40,AK$4)</f>
        <v>0</v>
      </c>
      <c r="AL40" s="191">
        <f>COUNTIF($C40:$AG40,AL$4)</f>
        <v>0</v>
      </c>
      <c r="AM40" s="191">
        <f>COUNTIF($C40:$AG40,AM$4)</f>
        <v>0</v>
      </c>
      <c r="AN40" s="191">
        <f>COUNTIF($C40:$AG40,AN$4)</f>
        <v>0</v>
      </c>
      <c r="AO40" s="191">
        <f>COUNTIF($C40:$AG40,AO$4)</f>
        <v>0</v>
      </c>
      <c r="AP40" s="192"/>
      <c r="AQ40" s="159"/>
      <c r="AR40" s="192"/>
      <c r="AS40" s="104"/>
      <c r="AT40" s="192"/>
      <c r="AU40" s="192"/>
      <c r="AV40" s="104"/>
      <c r="AW40" s="104"/>
      <c r="AX40" s="104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91"/>
      <c r="BO40" s="191"/>
      <c r="BP40" s="191"/>
      <c r="BQ40" s="193"/>
    </row>
    <row r="41" ht="19.5" customHeight="1" spans="1:69">
      <c r="A41" s="19"/>
      <c r="B41" s="194"/>
      <c r="C41" s="195"/>
      <c r="D41" s="196"/>
      <c r="E41" s="196"/>
      <c r="F41" s="196"/>
      <c r="G41" s="196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564"/>
      <c r="AI41" s="197"/>
      <c r="AJ41" s="198"/>
      <c r="AK41" s="197"/>
      <c r="AL41" s="199"/>
      <c r="AM41" s="199"/>
      <c r="AN41" s="199"/>
      <c r="AO41" s="199"/>
      <c r="AP41" s="200"/>
      <c r="AQ41" s="200"/>
      <c r="AR41" s="200"/>
      <c r="AS41" s="200">
        <f>SUMPRODUCT(--WEEKDAY(C$3:AG$3,2)&gt;5,--((C41:AG41="DM"))+(C41:AG41="CS1")+((C41:AG41="CS2"))+(C41:AG41="SB1")+(C41:AG41="AE")+(C41:AG41="EM"))</f>
        <v>0</v>
      </c>
      <c r="AT41" s="200"/>
      <c r="AU41" s="200">
        <f>(AQ41-AR41)/2+(AS41-AT41)</f>
        <v>0</v>
      </c>
      <c r="AV41" s="200"/>
      <c r="AW41" s="200"/>
      <c r="AX41" s="200"/>
      <c r="AY41" s="199"/>
      <c r="AZ41" s="199"/>
      <c r="BA41" s="199"/>
      <c r="BB41" s="199"/>
      <c r="BC41" s="199"/>
      <c r="BD41" s="199"/>
      <c r="BE41" s="199"/>
      <c r="BF41" s="199"/>
      <c r="BG41" s="199"/>
      <c r="BH41" s="199"/>
      <c r="BI41" s="199"/>
      <c r="BJ41" s="199"/>
      <c r="BK41" s="199"/>
      <c r="BL41" s="199"/>
      <c r="BM41" s="199"/>
      <c r="BN41" s="199"/>
      <c r="BO41" s="199"/>
      <c r="BP41" s="199"/>
      <c r="BQ41" s="201"/>
    </row>
    <row r="42" ht="19.5" customHeight="1" spans="1:69">
      <c r="A42" s="19"/>
      <c r="B42" s="202" t="s">
        <v>48</v>
      </c>
      <c r="C42" s="203" t="str">
        <f>VLOOKUP("DM",C4:C40,1,FALSE)</f>
        <v>DM</v>
      </c>
      <c r="D42" s="203" t="str">
        <f>VLOOKUP("DM",D4:D40,1,FALSE)</f>
        <v>DM</v>
      </c>
      <c r="E42" s="203" t="str">
        <f>VLOOKUP("DM",E1:E40,1,FALSE)</f>
        <v>DM</v>
      </c>
      <c r="F42" s="203" t="str">
        <f>VLOOKUP("DM",F4:F40,1,FALSE)</f>
        <v>DM</v>
      </c>
      <c r="G42" s="203" t="str">
        <f>VLOOKUP("DM",G4:G40,1,FALSE)</f>
        <v>DM</v>
      </c>
      <c r="H42" s="203" t="str">
        <f>VLOOKUP("DM",H4:H40,1,FALSE)</f>
        <v>DM</v>
      </c>
      <c r="I42" s="203" t="str">
        <f>VLOOKUP("DM",I4:I40,1,FALSE)</f>
        <v>DM</v>
      </c>
      <c r="J42" s="203" t="str">
        <f>VLOOKUP("DM",J4:J40,1,FALSE)</f>
        <v>DM</v>
      </c>
      <c r="K42" s="203" t="str">
        <f>VLOOKUP("DM",K4:K40,1,FALSE)</f>
        <v>DM</v>
      </c>
      <c r="L42" s="203" t="str">
        <f>VLOOKUP("DM",L4:L40,1,FALSE)</f>
        <v>DM</v>
      </c>
      <c r="M42" s="203" t="str">
        <f>VLOOKUP("DM",M4:M27,1,FALSE)</f>
        <v>DM</v>
      </c>
      <c r="N42" s="203" t="str">
        <f>VLOOKUP("DM",N4:N40,1,FALSE)</f>
        <v>DM</v>
      </c>
      <c r="O42" s="203" t="str">
        <f>VLOOKUP("DM",O4:O40,1,FALSE)</f>
        <v>DM</v>
      </c>
      <c r="P42" s="203" t="str">
        <f>VLOOKUP("DM",P4:P40,1,FALSE)</f>
        <v>DM</v>
      </c>
      <c r="Q42" s="203" t="str">
        <f>VLOOKUP("DM",Q4:Q31,1,FALSE)</f>
        <v>DM</v>
      </c>
      <c r="R42" s="203" t="str">
        <f>VLOOKUP("DM",R4:R25,1,FALSE)</f>
        <v>DM</v>
      </c>
      <c r="S42" s="203" t="str">
        <f>VLOOKUP("DM",S4:S40,1,FALSE)</f>
        <v>DM</v>
      </c>
      <c r="T42" s="203" t="str">
        <f>VLOOKUP("DM",T4:T40,1,FALSE)</f>
        <v>DM</v>
      </c>
      <c r="U42" s="203" t="str">
        <f>VLOOKUP("DM",U4:U40,1,FALSE)</f>
        <v>DM</v>
      </c>
      <c r="V42" s="203" t="str">
        <f>VLOOKUP("DM",V4:V25,1,FALSE)</f>
        <v>DM</v>
      </c>
      <c r="W42" s="203" t="str">
        <f>VLOOKUP("DM",W4:W25,1,FALSE)</f>
        <v>DM</v>
      </c>
      <c r="X42" s="203" t="str">
        <f>VLOOKUP("DM",X4:X40,1,FALSE)</f>
        <v>DM</v>
      </c>
      <c r="Y42" s="203" t="str">
        <f>VLOOKUP("DM",Y4:Y40,1,FALSE)</f>
        <v>DM</v>
      </c>
      <c r="Z42" s="203" t="str">
        <f>VLOOKUP("DM",Z4:Z40,1,FALSE)</f>
        <v>DM</v>
      </c>
      <c r="AA42" s="203" t="str">
        <f>VLOOKUP("DM",AA1:AA40,1,FALSE)</f>
        <v>DM</v>
      </c>
      <c r="AB42" s="203" t="str">
        <f>VLOOKUP("DM",AB4:AB40,1,FALSE)</f>
        <v>DM</v>
      </c>
      <c r="AC42" s="203" t="str">
        <f>VLOOKUP("DM",AC4:AC40,1,FALSE)</f>
        <v>DM</v>
      </c>
      <c r="AD42" s="203" t="str">
        <f>VLOOKUP("DM",AD4:AD40,1,FALSE)</f>
        <v>DM</v>
      </c>
      <c r="AE42" s="203" t="str">
        <f>VLOOKUP("DM",AE4:AE40,1,FALSE)</f>
        <v>DM</v>
      </c>
      <c r="AF42" s="203" t="str">
        <f>VLOOKUP("DM",AF4:AF40,1,FALSE)</f>
        <v>DM</v>
      </c>
      <c r="AG42" s="203" t="str">
        <f>VLOOKUP("DM",AG4:AG40,1,FALSE)</f>
        <v>DM</v>
      </c>
      <c r="AH42" s="573"/>
      <c r="AI42" s="157"/>
      <c r="AJ42" s="158"/>
      <c r="AK42" s="157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59"/>
      <c r="BQ42" s="160"/>
    </row>
    <row r="43" ht="19.5" customHeight="1" spans="1:69">
      <c r="A43" s="19" t="e">
        <f>LTE()</f>
        <v>#NAME?</v>
      </c>
      <c r="B43" s="204" t="s">
        <v>44</v>
      </c>
      <c r="C43" s="203" t="str">
        <f>VLOOKUP("CS1",C5:C40,1,FALSE)</f>
        <v>CS1</v>
      </c>
      <c r="D43" s="203" t="str">
        <f>VLOOKUP("CS1",D1:D40,1,FALSE)</f>
        <v>CS1</v>
      </c>
      <c r="E43" s="203" t="str">
        <f>VLOOKUP("CS1",E7:E40,1,FALSE)</f>
        <v>CS1</v>
      </c>
      <c r="F43" s="203" t="str">
        <f>VLOOKUP("CS1",F8:F40,1,FALSE)</f>
        <v>CS1</v>
      </c>
      <c r="G43" s="203" t="str">
        <f>VLOOKUP("CS1",G8:G40,1,FALSE)</f>
        <v>CS1</v>
      </c>
      <c r="H43" s="203" t="str">
        <f>VLOOKUP("CS1",H6:H40,1,FALSE)</f>
        <v>CS1</v>
      </c>
      <c r="I43" s="203" t="str">
        <f>VLOOKUP("CS1",I6:I40,1,FALSE)</f>
        <v>CS1</v>
      </c>
      <c r="J43" s="203" t="str">
        <f>VLOOKUP("CS1",J4:J40,1,FALSE)</f>
        <v>CS1</v>
      </c>
      <c r="K43" s="203" t="str">
        <f>VLOOKUP("CS1",K1:K40,1,FALSE)</f>
        <v>CS1</v>
      </c>
      <c r="L43" s="203" t="str">
        <f>VLOOKUP("CS1",L1:L40,1,FALSE)</f>
        <v>CS1</v>
      </c>
      <c r="M43" s="203" t="str">
        <f>VLOOKUP("CS1",M7:M27,1,FALSE)</f>
        <v>CS1</v>
      </c>
      <c r="N43" s="203" t="str">
        <f>VLOOKUP("CS1",N6:N40,1,FALSE)</f>
        <v>CS1</v>
      </c>
      <c r="O43" s="203" t="str">
        <f>VLOOKUP("CS1",O1:O40,1,FALSE)</f>
        <v>CS1</v>
      </c>
      <c r="P43" s="203" t="str">
        <f>VLOOKUP("CS1",P5:P40,1,FALSE)</f>
        <v>CS1</v>
      </c>
      <c r="Q43" s="203" t="str">
        <f>VLOOKUP("CS1",Q6:Q31,1,FALSE)</f>
        <v>CS1</v>
      </c>
      <c r="R43" s="203" t="str">
        <f>VLOOKUP("CS1",R6:R25,1,FALSE)</f>
        <v>CS1</v>
      </c>
      <c r="S43" s="203" t="str">
        <f>VLOOKUP("CS1",S7:S40,1,FALSE)</f>
        <v>CS1</v>
      </c>
      <c r="T43" s="203" t="str">
        <f>VLOOKUP("CS1",T1:T40,1,FALSE)</f>
        <v>CS1</v>
      </c>
      <c r="U43" s="203" t="str">
        <f>VLOOKUP("CS1",U6:U40,1,FALSE)</f>
        <v>CS1</v>
      </c>
      <c r="V43" s="203" t="str">
        <f>VLOOKUP("CS1",V1:V25,1,FALSE)</f>
        <v>CS1</v>
      </c>
      <c r="W43" s="203" t="str">
        <f>VLOOKUP("CS1",W1:W25,1,FALSE)</f>
        <v>CS1</v>
      </c>
      <c r="X43" s="203" t="str">
        <f>VLOOKUP("CS1",X1:X40,1,FALSE)</f>
        <v>CS1</v>
      </c>
      <c r="Y43" s="203" t="str">
        <f>VLOOKUP("CS1",Y6:Y40,1,FALSE)</f>
        <v>CS1</v>
      </c>
      <c r="Z43" s="203" t="str">
        <f>VLOOKUP("CS1",Z9:Z40,1,FALSE)</f>
        <v>CS1</v>
      </c>
      <c r="AA43" s="203" t="str">
        <f>VLOOKUP("CS1",AA1:AA40,1,FALSE)</f>
        <v>CS1</v>
      </c>
      <c r="AB43" s="203" t="str">
        <f>VLOOKUP("CS1",AB5:AB40,1,FALSE)</f>
        <v>CS1</v>
      </c>
      <c r="AC43" s="203" t="str">
        <f>VLOOKUP("CS1",AC7:AC40,1,FALSE)</f>
        <v>CS1</v>
      </c>
      <c r="AD43" s="203" t="str">
        <f>VLOOKUP("CS1",AD1:AD40,1,FALSE)</f>
        <v>CS1</v>
      </c>
      <c r="AE43" s="203" t="str">
        <f>VLOOKUP("CS1",AE1:AE40,1,FALSE)</f>
        <v>CS1</v>
      </c>
      <c r="AF43" s="203" t="str">
        <f>VLOOKUP("CS1",AF7:AF40,1,FALSE)</f>
        <v>CS1</v>
      </c>
      <c r="AG43" s="203" t="str">
        <f>VLOOKUP("CS1",AG7:AG40,1,FALSE)</f>
        <v>CS1</v>
      </c>
      <c r="AH43" s="573"/>
      <c r="AI43" s="157"/>
      <c r="AJ43" s="158"/>
      <c r="AK43" s="157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59"/>
      <c r="BQ43" s="160"/>
    </row>
    <row r="44" ht="19.5" customHeight="1" spans="1:69">
      <c r="A44" s="19"/>
      <c r="B44" s="205" t="s">
        <v>45</v>
      </c>
      <c r="C44" s="203" t="str">
        <f>VLOOKUP("CS2",C6:C40,1,FALSE)</f>
        <v>CS2</v>
      </c>
      <c r="D44" s="203" t="str">
        <f>VLOOKUP("CS2",D9:D40,1,FALSE)</f>
        <v>CS2</v>
      </c>
      <c r="E44" s="203" t="str">
        <f>VLOOKUP("CS2",E7:E40,1,FALSE)</f>
        <v>CS2</v>
      </c>
      <c r="F44" s="203" t="str">
        <f>VLOOKUP("CS2",F8:F40,1,FALSE)</f>
        <v>CS2</v>
      </c>
      <c r="G44" s="203" t="str">
        <f>VLOOKUP("CS2",G1:G40,1,FALSE)</f>
        <v>CS2</v>
      </c>
      <c r="H44" s="203" t="str">
        <f>VLOOKUP("CS2",H1:H40,1,FALSE)</f>
        <v>CS2</v>
      </c>
      <c r="I44" s="203" t="str">
        <f>VLOOKUP("CS2",I6:I40,1,FALSE)</f>
        <v>CS2</v>
      </c>
      <c r="J44" s="203" t="str">
        <f>VLOOKUP("CS2",J4:J40,1,FALSE)</f>
        <v>CS2</v>
      </c>
      <c r="K44" s="203" t="str">
        <f>VLOOKUP("CS2",K5:K40,1,FALSE)</f>
        <v>CS2</v>
      </c>
      <c r="L44" s="203" t="str">
        <f>VLOOKUP("CS2",L4:L40,1,FALSE)</f>
        <v>CS2</v>
      </c>
      <c r="M44" s="203" t="str">
        <f>VLOOKUP("CS2",M1:M27,1,FALSE)</f>
        <v>CS2</v>
      </c>
      <c r="N44" s="203" t="str">
        <f>VLOOKUP("CS2",N1:N40,1,FALSE)</f>
        <v>CS2</v>
      </c>
      <c r="O44" s="203" t="str">
        <f>VLOOKUP("CS2",O6:O40,1,FALSE)</f>
        <v>CS2</v>
      </c>
      <c r="P44" s="203" t="str">
        <f>VLOOKUP("CS2",P8:P40,1,FALSE)</f>
        <v>CS2</v>
      </c>
      <c r="Q44" s="203" t="str">
        <f>VLOOKUP("CS2",Q6:Q31,1,FALSE)</f>
        <v>CS2</v>
      </c>
      <c r="R44" s="203" t="str">
        <f>VLOOKUP("CS2",R6:R25,1,FALSE)</f>
        <v>CS2</v>
      </c>
      <c r="S44" s="203" t="str">
        <f>VLOOKUP("CS2",S1:S40,1,FALSE)</f>
        <v>CS2</v>
      </c>
      <c r="T44" s="203" t="str">
        <f>VLOOKUP("CS2",T1:T40,1,FALSE)</f>
        <v>CS2</v>
      </c>
      <c r="U44" s="203" t="str">
        <f>VLOOKUP("CS2",U1:U40,1,FALSE)</f>
        <v>CS2</v>
      </c>
      <c r="V44" s="203" t="str">
        <f>VLOOKUP("CS2",V1:V25,1,FALSE)</f>
        <v>CS2</v>
      </c>
      <c r="W44" s="203" t="str">
        <f>VLOOKUP("CS2",W11:W25,1,FALSE)</f>
        <v>CS2</v>
      </c>
      <c r="X44" s="203" t="str">
        <f>VLOOKUP("CS2",X8:X40,1,FALSE)</f>
        <v>CS2</v>
      </c>
      <c r="Y44" s="203" t="str">
        <f>VLOOKUP("CS2",Y6:Y40,1,FALSE)</f>
        <v>CS2</v>
      </c>
      <c r="Z44" s="203" t="str">
        <f>VLOOKUP("CS2",Z9:Z40,1,FALSE)</f>
        <v>CS2</v>
      </c>
      <c r="AA44" s="203" t="str">
        <f>VLOOKUP("CS2",AA1:AA40,1,FALSE)</f>
        <v>CS2</v>
      </c>
      <c r="AB44" s="203" t="str">
        <f>VLOOKUP("CS2",AB1:AB40,1,FALSE)</f>
        <v>CS2</v>
      </c>
      <c r="AC44" s="203" t="str">
        <f>VLOOKUP("CS2",AC7:AC40,1,FALSE)</f>
        <v>CS2</v>
      </c>
      <c r="AD44" s="203" t="str">
        <f>VLOOKUP("CS2",AD1:AD40,1,FALSE)</f>
        <v>CS2</v>
      </c>
      <c r="AE44" s="203" t="str">
        <f>VLOOKUP("CS2",AE1:AE40,1,FALSE)</f>
        <v>CS2</v>
      </c>
      <c r="AF44" s="203" t="str">
        <f>VLOOKUP("CS2",AF1:AF40,1,FALSE)</f>
        <v>CS2</v>
      </c>
      <c r="AG44" s="203" t="str">
        <f>VLOOKUP("CS2",AG7:AG40,1,FALSE)</f>
        <v>CS2</v>
      </c>
      <c r="AH44" s="573"/>
      <c r="AI44" s="157"/>
      <c r="AJ44" s="158"/>
      <c r="AK44" s="157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60"/>
    </row>
    <row r="45" ht="19.5" customHeight="1" spans="1:69">
      <c r="A45" s="19"/>
      <c r="B45" s="206" t="s">
        <v>50</v>
      </c>
      <c r="C45" s="203" t="e">
        <f>VLOOKUP("SB1",C6:C40,1,FALSE)</f>
        <v>#N/A</v>
      </c>
      <c r="D45" s="203" t="str">
        <f>VLOOKUP("SB1",D3:D40,1,FALSE)</f>
        <v>SB1</v>
      </c>
      <c r="E45" s="203" t="str">
        <f>VLOOKUP("SB1",E1:E40,1,FALSE)</f>
        <v>SB1</v>
      </c>
      <c r="F45" s="203" t="str">
        <f>VLOOKUP("SB1",F8:F40,1,FALSE)</f>
        <v>SB1</v>
      </c>
      <c r="G45" s="203" t="str">
        <f>VLOOKUP("SB1",G5:G40,1,FALSE)</f>
        <v>SB1</v>
      </c>
      <c r="H45" s="203" t="str">
        <f>VLOOKUP("SB1",H6:H40,1,FALSE)</f>
        <v>SB1</v>
      </c>
      <c r="I45" s="203" t="str">
        <f>VLOOKUP("SB1",I1:I40,1,FALSE)</f>
        <v>SB1</v>
      </c>
      <c r="J45" s="203" t="e">
        <f>VLOOKUP("SB1",J4:J40,1,FALSE)</f>
        <v>#N/A</v>
      </c>
      <c r="K45" s="203" t="e">
        <f>VLOOKUP("SB1",K6:K40,1,FALSE)</f>
        <v>#N/A</v>
      </c>
      <c r="L45" s="203" t="e">
        <f>VLOOKUP("SB1",L8:L40,1,FALSE)</f>
        <v>#N/A</v>
      </c>
      <c r="M45" s="203" t="e">
        <f>VLOOKUP("SB1",M1:M27,1,FALSE)</f>
        <v>#N/A</v>
      </c>
      <c r="N45" s="203" t="e">
        <f>VLOOKUP("SB1",N6:N40,1,FALSE)</f>
        <v>#N/A</v>
      </c>
      <c r="O45" s="203" t="e">
        <f>VLOOKUP("SB1",O1:O40,1,FALSE)</f>
        <v>#N/A</v>
      </c>
      <c r="P45" s="203" t="e">
        <f>VLOOKUP("SB1",P8:P40,1,FALSE)</f>
        <v>#N/A</v>
      </c>
      <c r="Q45" s="203" t="e">
        <f>VLOOKUP("SB1",Q1:Q31,1,FALSE)</f>
        <v>#N/A</v>
      </c>
      <c r="R45" s="203" t="e">
        <f>VLOOKUP("SB1",R6:R25,1,FALSE)</f>
        <v>#N/A</v>
      </c>
      <c r="S45" s="203" t="e">
        <f>VLOOKUP("SB1",S1:S40,1,FALSE)</f>
        <v>#N/A</v>
      </c>
      <c r="T45" s="203" t="e">
        <f>VLOOKUP("SB1",T8:T40,1,FALSE)</f>
        <v>#N/A</v>
      </c>
      <c r="U45" s="203" t="e">
        <f>VLOOKUP("SB1",U1:U40,1,FALSE)</f>
        <v>#N/A</v>
      </c>
      <c r="V45" s="203" t="e">
        <f>VLOOKUP("SB1",V9:V25,1,FALSE)</f>
        <v>#N/A</v>
      </c>
      <c r="W45" s="203" t="e">
        <f>VLOOKUP("SB1",W5:W25,1,FALSE)</f>
        <v>#N/A</v>
      </c>
      <c r="X45" s="203" t="e">
        <f>VLOOKUP("SB1",X6:X40,1,FALSE)</f>
        <v>#N/A</v>
      </c>
      <c r="Y45" s="203" t="e">
        <f>VLOOKUP("SB1",Y1:Y40,1,FALSE)</f>
        <v>#N/A</v>
      </c>
      <c r="Z45" s="203" t="e">
        <f>VLOOKUP("SB1",Z9:Z40,1,FALSE)</f>
        <v>#N/A</v>
      </c>
      <c r="AA45" s="203" t="e">
        <f>VLOOKUP("SB1",AA11:AA40,1,FALSE)</f>
        <v>#N/A</v>
      </c>
      <c r="AB45" s="203" t="e">
        <f>VLOOKUP("SB1",AB1:AB40,1,FALSE)</f>
        <v>#N/A</v>
      </c>
      <c r="AC45" s="203" t="e">
        <f>VLOOKUP("SB1",AC1:AC40,1,FALSE)</f>
        <v>#N/A</v>
      </c>
      <c r="AD45" s="203" t="e">
        <f>VLOOKUP("SB1",AD6:AD40,1,FALSE)</f>
        <v>#N/A</v>
      </c>
      <c r="AE45" s="203" t="e">
        <f>VLOOKUP("SB1",AE7:AE40,1,FALSE)</f>
        <v>#N/A</v>
      </c>
      <c r="AF45" s="203" t="e">
        <f>VLOOKUP("SB1",AF7:AF40,1,FALSE)</f>
        <v>#N/A</v>
      </c>
      <c r="AG45" s="203" t="e">
        <f>VLOOKUP("SB1",AG7:AG40,1,FALSE)</f>
        <v>#N/A</v>
      </c>
      <c r="AH45" s="573"/>
      <c r="AI45" s="157"/>
      <c r="AJ45" s="158"/>
      <c r="AK45" s="157"/>
      <c r="AL45" s="159"/>
      <c r="AM45" s="159"/>
      <c r="AN45" s="159"/>
      <c r="AO45" s="159"/>
      <c r="AP45" s="159"/>
      <c r="AQ45" s="159"/>
      <c r="AR45" s="159"/>
      <c r="AS45" s="159"/>
      <c r="AT45" s="159"/>
      <c r="AU45" s="159"/>
      <c r="AV45" s="159"/>
      <c r="AW45" s="159"/>
      <c r="AX45" s="159"/>
      <c r="AY45" s="159"/>
      <c r="AZ45" s="159"/>
      <c r="BA45" s="159"/>
      <c r="BB45" s="159"/>
      <c r="BC45" s="159"/>
      <c r="BD45" s="159"/>
      <c r="BE45" s="159"/>
      <c r="BF45" s="159"/>
      <c r="BG45" s="159"/>
      <c r="BH45" s="159"/>
      <c r="BI45" s="159"/>
      <c r="BJ45" s="159"/>
      <c r="BK45" s="159"/>
      <c r="BL45" s="159"/>
      <c r="BM45" s="159"/>
      <c r="BN45" s="159"/>
      <c r="BO45" s="159"/>
      <c r="BP45" s="159"/>
      <c r="BQ45" s="160"/>
    </row>
    <row r="46" ht="19.5" customHeight="1" spans="1:69">
      <c r="A46" s="19"/>
      <c r="B46" s="207" t="s">
        <v>56</v>
      </c>
      <c r="C46" s="203" t="e">
        <f>VLOOKUP("SB2",C6:C40,1,FALSE)</f>
        <v>#N/A</v>
      </c>
      <c r="D46" s="203" t="e">
        <f>VLOOKUP("SB2",D9:D40,1,FALSE)</f>
        <v>#N/A</v>
      </c>
      <c r="E46" s="203" t="str">
        <f>VLOOKUP("SB2",E7:E40,1,FALSE)</f>
        <v>SB2</v>
      </c>
      <c r="F46" s="203" t="str">
        <f>VLOOKUP("SB2",F1:F40,1,FALSE)</f>
        <v>SB2</v>
      </c>
      <c r="G46" s="203" t="str">
        <f>VLOOKUP("SB2",G8:G40,1,FALSE)</f>
        <v>SB2</v>
      </c>
      <c r="H46" s="203" t="str">
        <f>VLOOKUP("SB2",H6:H40,1,FALSE)</f>
        <v>SB2</v>
      </c>
      <c r="I46" s="203" t="str">
        <f>VLOOKUP("SB2",I6:I40,1,FALSE)</f>
        <v>SB2</v>
      </c>
      <c r="J46" s="203" t="e">
        <f>VLOOKUP("SB2",J4:J40,1,FALSE)</f>
        <v>#N/A</v>
      </c>
      <c r="K46" s="203" t="e">
        <f>VLOOKUP("SB2",K6:K40,1,FALSE)</f>
        <v>#N/A</v>
      </c>
      <c r="L46" s="203" t="str">
        <f>VLOOKUP("SB2",L11:L40,1,FALSE)</f>
        <v>SB2</v>
      </c>
      <c r="M46" s="203" t="str">
        <f>VLOOKUP("SB2",M8:M44,1,FALSE)</f>
        <v>SB2</v>
      </c>
      <c r="N46" s="203" t="str">
        <f>VLOOKUP("SB2",N6:N40,1,FALSE)</f>
        <v>SB2</v>
      </c>
      <c r="O46" s="203" t="str">
        <f>VLOOKUP("SB2",O8:O40,1,FALSE)</f>
        <v>SB2</v>
      </c>
      <c r="P46" s="203" t="str">
        <f>VLOOKUP("SB2",P8:P40,1,FALSE)</f>
        <v>SB2</v>
      </c>
      <c r="Q46" s="203" t="e">
        <f>VLOOKUP("SB2",Q11:Q31,1,FALSE)</f>
        <v>#N/A</v>
      </c>
      <c r="R46" s="203" t="e">
        <f>VLOOKUP("SB2",R6:R30,1,FALSE)</f>
        <v>#N/A</v>
      </c>
      <c r="S46" s="203" t="str">
        <f>VLOOKUP("SB2",S12:S40,1,FALSE)</f>
        <v>SB2</v>
      </c>
      <c r="T46" s="203" t="str">
        <f>VLOOKUP("SB2",T8:T40,1,FALSE)</f>
        <v>SB2</v>
      </c>
      <c r="U46" s="203" t="str">
        <f>VLOOKUP("SB2",U9:U40,1,FALSE)</f>
        <v>SB2</v>
      </c>
      <c r="V46" s="203" t="str">
        <f>VLOOKUP("SB2",V6:V40,1,FALSE)</f>
        <v>SB2</v>
      </c>
      <c r="W46" s="203" t="str">
        <f>VLOOKUP("SB2",W11:W30,1,FALSE)</f>
        <v>SB2</v>
      </c>
      <c r="X46" s="203" t="e">
        <f>VLOOKUP("SB2",X8:X40,1,FALSE)</f>
        <v>#N/A</v>
      </c>
      <c r="Y46" s="203" t="e">
        <f>VLOOKUP("SB2",Y6:Y40,1,FALSE)</f>
        <v>#N/A</v>
      </c>
      <c r="Z46" s="203" t="str">
        <f>VLOOKUP("SB2",Z9:Z40,1,FALSE)</f>
        <v>SB2</v>
      </c>
      <c r="AA46" s="203" t="str">
        <f>VLOOKUP("SB2",AA11:AA40,1,FALSE)</f>
        <v>SB2</v>
      </c>
      <c r="AB46" s="203" t="str">
        <f>VLOOKUP("SB2",AB9:AB40,1,FALSE)</f>
        <v>SB2</v>
      </c>
      <c r="AC46" s="203" t="str">
        <f>VLOOKUP("SB2",AC11:AC40,1,FALSE)</f>
        <v>SB2</v>
      </c>
      <c r="AD46" s="203" t="str">
        <f>VLOOKUP("SB2",AD6:AD40,1,FALSE)</f>
        <v>SB2</v>
      </c>
      <c r="AE46" s="203" t="e">
        <f>VLOOKUP("SB2",AE7:AE40,1,FALSE)</f>
        <v>#N/A</v>
      </c>
      <c r="AF46" s="203" t="e">
        <f>VLOOKUP("SB2",AF7:AF40,1,FALSE)</f>
        <v>#N/A</v>
      </c>
      <c r="AG46" s="203" t="e">
        <f>VLOOKUP("SB2",AG7:AG40,1,FALSE)</f>
        <v>#N/A</v>
      </c>
      <c r="AH46" s="573"/>
      <c r="AI46" s="157"/>
      <c r="AJ46" s="158"/>
      <c r="AK46" s="157"/>
      <c r="AL46" s="159"/>
      <c r="AM46" s="159"/>
      <c r="AN46" s="159"/>
      <c r="AO46" s="159"/>
      <c r="AP46" s="159"/>
      <c r="AQ46" s="159"/>
      <c r="AR46" s="159"/>
      <c r="AS46" s="159"/>
      <c r="AT46" s="159"/>
      <c r="AU46" s="159"/>
      <c r="AV46" s="159"/>
      <c r="AW46" s="159"/>
      <c r="AX46" s="159"/>
      <c r="AY46" s="159"/>
      <c r="AZ46" s="159"/>
      <c r="BA46" s="159"/>
      <c r="BB46" s="159"/>
      <c r="BC46" s="159"/>
      <c r="BD46" s="159"/>
      <c r="BE46" s="159"/>
      <c r="BF46" s="159"/>
      <c r="BG46" s="159"/>
      <c r="BH46" s="159"/>
      <c r="BI46" s="159"/>
      <c r="BJ46" s="159"/>
      <c r="BK46" s="159"/>
      <c r="BL46" s="159"/>
      <c r="BM46" s="159"/>
      <c r="BN46" s="159"/>
      <c r="BO46" s="159"/>
      <c r="BP46" s="159"/>
      <c r="BQ46" s="160"/>
    </row>
    <row r="47" ht="19.5" customHeight="1" spans="1:69">
      <c r="A47" s="19"/>
      <c r="B47" s="208" t="s">
        <v>62</v>
      </c>
      <c r="C47" s="203" t="str">
        <f>VLOOKUP("AE",C6:C40,1,FALSE)</f>
        <v>AE</v>
      </c>
      <c r="D47" s="203" t="str">
        <f>VLOOKUP("AE",D9:D40,1,FALSE)</f>
        <v>AE</v>
      </c>
      <c r="E47" s="203" t="str">
        <f>VLOOKUP("AE",E7:E40,1,FALSE)</f>
        <v>AE</v>
      </c>
      <c r="F47" s="203" t="str">
        <f>VLOOKUP("AE",F1:F40,1,FALSE)</f>
        <v>AE</v>
      </c>
      <c r="G47" s="203" t="str">
        <f>VLOOKUP("AE",G1:G40,1,FALSE)</f>
        <v>AE</v>
      </c>
      <c r="H47" s="203" t="str">
        <f>VLOOKUP("AE",H8:H40,1,FALSE)</f>
        <v>AE</v>
      </c>
      <c r="I47" s="203" t="str">
        <f>VLOOKUP("AE",I6:I40,1,FALSE)</f>
        <v>AE</v>
      </c>
      <c r="J47" s="203" t="str">
        <f>VLOOKUP("AE",J4:J40,1,FALSE)</f>
        <v>AE</v>
      </c>
      <c r="K47" s="203" t="str">
        <f>VLOOKUP("AE",K6:K40,1,FALSE)</f>
        <v>AE</v>
      </c>
      <c r="L47" s="203" t="str">
        <f>VLOOKUP("AE",L11:L40,1,FALSE)</f>
        <v>AE</v>
      </c>
      <c r="M47" s="203" t="str">
        <f>VLOOKUP("AE",M8:M44,1,FALSE)</f>
        <v>AE</v>
      </c>
      <c r="N47" s="203" t="str">
        <f>VLOOKUP("AE",N6:N40,1,FALSE)</f>
        <v>AE</v>
      </c>
      <c r="O47" s="203" t="str">
        <f>VLOOKUP("AE",O8:O40,1,FALSE)</f>
        <v>AE</v>
      </c>
      <c r="P47" s="203" t="str">
        <f>VLOOKUP("AE",P8:P40,1,FALSE)</f>
        <v>AE</v>
      </c>
      <c r="Q47" s="203" t="str">
        <f>VLOOKUP("AE",Q11:Q31,1,FALSE)</f>
        <v>AE</v>
      </c>
      <c r="R47" s="203" t="str">
        <f>VLOOKUP("AE",R6:R30,1,FALSE)</f>
        <v>AE</v>
      </c>
      <c r="S47" s="203" t="str">
        <f>VLOOKUP("AE",S12:S40,1,FALSE)</f>
        <v>AE</v>
      </c>
      <c r="T47" s="203" t="str">
        <f>VLOOKUP("AE",T8:T40,1,FALSE)</f>
        <v>AE</v>
      </c>
      <c r="U47" s="203" t="str">
        <f>VLOOKUP("AE",U9:U40,1,FALSE)</f>
        <v>AE</v>
      </c>
      <c r="V47" s="203" t="str">
        <f>VLOOKUP("AE",V9:V42,1,FALSE)</f>
        <v>AE</v>
      </c>
      <c r="W47" s="203" t="str">
        <f>VLOOKUP("AE",W11:W40,1,FALSE)</f>
        <v>AE</v>
      </c>
      <c r="X47" s="203" t="str">
        <f>VLOOKUP("AE",X8:X40,1,FALSE)</f>
        <v>AE</v>
      </c>
      <c r="Y47" s="203" t="str">
        <f>VLOOKUP("AE",Y6:Y40,1,FALSE)</f>
        <v>AE</v>
      </c>
      <c r="Z47" s="203" t="str">
        <f>VLOOKUP("AE",Z9:Z40,1,FALSE)</f>
        <v>AE</v>
      </c>
      <c r="AA47" s="203" t="str">
        <f>VLOOKUP("AE",AA11:AA40,1,FALSE)</f>
        <v>AE</v>
      </c>
      <c r="AB47" s="203" t="str">
        <f>VLOOKUP("AE",AB9:AB40,1,FALSE)</f>
        <v>AE</v>
      </c>
      <c r="AC47" s="203" t="str">
        <f>VLOOKUP("AE",AC11:AC40,1,FALSE)</f>
        <v>AE</v>
      </c>
      <c r="AD47" s="203" t="str">
        <f>VLOOKUP("AE",AD6:AD40,1,FALSE)</f>
        <v>AE</v>
      </c>
      <c r="AE47" s="203" t="str">
        <f>VLOOKUP("AE",AE7:AE40,1,FALSE)</f>
        <v>AE</v>
      </c>
      <c r="AF47" s="203" t="str">
        <f>VLOOKUP("AE",AF7:AF40,1,FALSE)</f>
        <v>AE</v>
      </c>
      <c r="AG47" s="203" t="str">
        <f>VLOOKUP("AE",AG7:AG40,1,FALSE)</f>
        <v>AE</v>
      </c>
      <c r="AH47" s="573"/>
      <c r="AI47" s="157"/>
      <c r="AJ47" s="158"/>
      <c r="AK47" s="157"/>
      <c r="AL47" s="159"/>
      <c r="AM47" s="159"/>
      <c r="AN47" s="159"/>
      <c r="AO47" s="159"/>
      <c r="AP47" s="159"/>
      <c r="AQ47" s="159"/>
      <c r="AR47" s="159"/>
      <c r="AS47" s="159"/>
      <c r="AT47" s="159"/>
      <c r="AU47" s="159"/>
      <c r="AV47" s="159"/>
      <c r="AW47" s="159"/>
      <c r="AX47" s="159"/>
      <c r="AY47" s="159"/>
      <c r="AZ47" s="159"/>
      <c r="BA47" s="159"/>
      <c r="BB47" s="159"/>
      <c r="BC47" s="159"/>
      <c r="BD47" s="159"/>
      <c r="BE47" s="159"/>
      <c r="BF47" s="159"/>
      <c r="BG47" s="159"/>
      <c r="BH47" s="159"/>
      <c r="BI47" s="159"/>
      <c r="BJ47" s="159"/>
      <c r="BK47" s="159"/>
      <c r="BL47" s="159"/>
      <c r="BM47" s="159"/>
      <c r="BN47" s="159"/>
      <c r="BO47" s="159"/>
      <c r="BP47" s="159"/>
      <c r="BQ47" s="160"/>
    </row>
  </sheetData>
  <mergeCells count="1">
    <mergeCell ref="C1:S1"/>
  </mergeCells>
  <conditionalFormatting sqref="P12">
    <cfRule type="expression" dxfId="135" priority="11">
      <formula>WEEKDAY(K$3,2)&gt;5</formula>
    </cfRule>
    <cfRule type="expression" dxfId="135" priority="12">
      <formula>WEEKDAY(J$3,2)&gt;5</formula>
    </cfRule>
  </conditionalFormatting>
  <conditionalFormatting sqref="D15">
    <cfRule type="expression" dxfId="135" priority="9">
      <formula>WEEKDAY(E$3,2)&gt;5</formula>
    </cfRule>
  </conditionalFormatting>
  <conditionalFormatting sqref="T18">
    <cfRule type="expression" dxfId="135" priority="3">
      <formula>WEEKDAY(V$3,2)&gt;5</formula>
    </cfRule>
  </conditionalFormatting>
  <conditionalFormatting sqref="J19">
    <cfRule type="expression" dxfId="135" priority="1">
      <formula>WEEKDAY(L$3,2)&gt;5</formula>
    </cfRule>
  </conditionalFormatting>
  <conditionalFormatting sqref="H20">
    <cfRule type="expression" dxfId="135" priority="8">
      <formula>WEEKDAY(H$3,2)&gt;5</formula>
    </cfRule>
  </conditionalFormatting>
  <conditionalFormatting sqref="X25">
    <cfRule type="expression" dxfId="135" priority="4">
      <formula>WEEKDAY(AA$3,2)&gt;5</formula>
    </cfRule>
    <cfRule type="expression" dxfId="135" priority="5">
      <formula>WEEKDAY(Z$3,2)&gt;5</formula>
    </cfRule>
  </conditionalFormatting>
  <conditionalFormatting sqref="AF25">
    <cfRule type="expression" dxfId="135" priority="6">
      <formula>WEEKDAY(AG$3,2)&gt;5</formula>
    </cfRule>
    <cfRule type="expression" dxfId="135" priority="7">
      <formula>WEEKDAY(AF$3,2)&gt;5</formula>
    </cfRule>
  </conditionalFormatting>
  <conditionalFormatting sqref="K30">
    <cfRule type="expression" dxfId="135" priority="10">
      <formula>WEEKDAY(M$3,2)&gt;5</formula>
    </cfRule>
  </conditionalFormatting>
  <conditionalFormatting sqref="T2:X40 C3:S40 Y3:AH40">
    <cfRule type="expression" dxfId="135" priority="72">
      <formula>WEEKDAY(T$3,2)&gt;5</formula>
    </cfRule>
  </conditionalFormatting>
  <conditionalFormatting sqref="J4:J47 AA4:AA47 C5:I47 K5:Z47 AB5:AH47">
    <cfRule type="cellIs" dxfId="136" priority="57" operator="equal">
      <formula>"B"</formula>
    </cfRule>
    <cfRule type="cellIs" dxfId="136" priority="58" operator="equal">
      <formula>"AL"</formula>
    </cfRule>
    <cfRule type="cellIs" dxfId="137" priority="59" operator="equal">
      <formula>"DM"</formula>
    </cfRule>
    <cfRule type="cellIs" dxfId="138" priority="60" operator="equal">
      <formula>"CS1"</formula>
    </cfRule>
    <cfRule type="cellIs" dxfId="139" priority="61" operator="equal">
      <formula>"CS2"</formula>
    </cfRule>
    <cfRule type="cellIs" dxfId="140" priority="62" operator="equal">
      <formula>"SB1"</formula>
    </cfRule>
    <cfRule type="cellIs" dxfId="141" priority="63" operator="equal">
      <formula>"SB2"</formula>
    </cfRule>
    <cfRule type="cellIs" dxfId="142" priority="64" operator="equal">
      <formula>"AE"</formula>
    </cfRule>
  </conditionalFormatting>
  <conditionalFormatting sqref="J4:J40 AA4:AA40 C5:I40 K5:Z40 AB5:AH40">
    <cfRule type="cellIs" dxfId="136" priority="66" operator="equal">
      <formula>"DB"</formula>
    </cfRule>
    <cfRule type="containsText" dxfId="143" priority="67" operator="between" text="$AM">
      <formula>NOT(ISERROR(SEARCH("$AM",C4)))</formula>
    </cfRule>
    <cfRule type="containsText" dxfId="144" priority="68" operator="between" text="$PM">
      <formula>NOT(ISERROR(SEARCH("$PM",C4)))</formula>
    </cfRule>
    <cfRule type="containsText" dxfId="145" priority="69" operator="between" text="$L">
      <formula>NOT(ISERROR(SEARCH("$L",C4)))</formula>
    </cfRule>
    <cfRule type="containsText" dxfId="146" priority="70" operator="between" text="$BTP">
      <formula>NOT(ISERROR(SEARCH("$BTP",C4)))</formula>
    </cfRule>
    <cfRule type="containsText" dxfId="147" priority="71" operator="between" text="$M">
      <formula>NOT(ISERROR(SEARCH("$M",C4)))</formula>
    </cfRule>
    <cfRule type="containsText" dxfId="148" priority="73" operator="between" text="$N">
      <formula>NOT(ISERROR(SEARCH("$N",C4)))</formula>
    </cfRule>
    <cfRule type="containsText" dxfId="149" priority="74" operator="between" text="$FC">
      <formula>NOT(ISERROR(SEARCH("$FC",C4)))</formula>
    </cfRule>
    <cfRule type="containsText" dxfId="150" priority="75" operator="between" text="OAL">
      <formula>NOT(ISERROR(SEARCH("OAL",C4)))</formula>
    </cfRule>
    <cfRule type="containsText" dxfId="151" priority="76" operator="between" text="S+">
      <formula>NOT(ISERROR(SEARCH("S+",C4)))</formula>
    </cfRule>
    <cfRule type="containsText" dxfId="152" priority="77" operator="between" text="EX-D">
      <formula>NOT(ISERROR(SEARCH("EX-D",C4)))</formula>
    </cfRule>
  </conditionalFormatting>
  <conditionalFormatting sqref="J4:J25 C5:C25 D5:D23 E5:F25 G5:G9 H5:H25 I5:I28 K5:K21 L5:L25 M5:M26 N5:N25 O5:O8 P5 Q5:Q29 R5:R27 S5:S7 T5:T26 V5:V16 W5:X26 Y5:Y28 Z5 AA5:AA39 AB5:AB9 AC5:AC28 AD5:AE31 AF5:AF25 AG5:AG26 AH5 P7:P25 U7 Z7:Z28 AH7:AH25 S9:S29 U9:U14 O10:O11 G11:G25 AB11:AB39 O13:O29 U16:U26 V18:V27 K23:K25 D26:D27 E27:E28 F27:F29 H27:H29 L27 N27:N31 AF27 AH27 G28 K28:K30 P28:P29 T28:U29 W28:W29 J29:J30 M29:M31 R29:R30 V29 AF29:AF31 G30:G31 L30 Z30:Z39 AC30:AC39 AG30:AH30 E31:F31 H31:I31 O31:Q31 S31:S38 U31:U38 W31:W38 X31 T32:T38 V32:V38 Y32:Y39 U40">
    <cfRule type="containsText" dxfId="153" priority="78" operator="between" text="VACC">
      <formula>NOT(ISERROR(SEARCH("VACC",C4)))</formula>
    </cfRule>
  </conditionalFormatting>
  <conditionalFormatting sqref="C5:C14 D5:D13 E5:F5 I5 M5:M8 P5:Q5 R5:R6 W5:Y5 AA5 AG5:AG13 AH5 H6:H9 O6:O7 S6 V6:V7 E7:E8 F7:F10 G7:G9 N7 T7:U7 W7 AD7:AF9 K8:L8 P8:P9 Q8 I9 U9:U10 W9:X10 Y9:Y11 AA9 AC9 E10 K10:K13 O10:O11 R10 V10 H11:H12 J11:J12 L11:L13 P11 Q11:Q12 AA11 AC11 AE11:AE13 E12:E13 F12:G12 I12 M12:N12 S12 V12 X12 W13 AA13 H14:H15 S14 D15:D16 I15:J15 L15 O15 V15 AG15:AG16 C16:C25 G16 P16:P17 Q16:Q18 R16 E17:E18 J17 X17 F18:F19 H18:I18 K18 U18 Y18:Y19 AD18 AE18:AG19 J19 N19 X19 E20:E22 G20 I20:I22 T20 D21:D22 J21 L21 Q21 U21:U22 X21 Z21 AG21 P22 AF22 Q23:Q24 R23:R25 E24:F25 I24 J24:K25 M24:M26 P24 S24:U24 V24:V25 W24:X24 Y24:Y26 Z24 L25 AE25:AG25 D26 O26 X26 I27 V27 Z28 K29 N29 L30 G31 Q31 W31">
    <cfRule type="cellIs" dxfId="136" priority="13" operator="equal">
      <formula>"B"</formula>
    </cfRule>
    <cfRule type="cellIs" dxfId="136" priority="14" operator="equal">
      <formula>"AL"</formula>
    </cfRule>
    <cfRule type="cellIs" dxfId="137" priority="15" operator="equal">
      <formula>"DM"</formula>
    </cfRule>
    <cfRule type="cellIs" dxfId="138" priority="16" operator="equal">
      <formula>"CS1"</formula>
    </cfRule>
    <cfRule type="cellIs" dxfId="139" priority="17" operator="equal">
      <formula>"CS2"</formula>
    </cfRule>
    <cfRule type="cellIs" dxfId="140" priority="18" operator="equal">
      <formula>"SB1"</formula>
    </cfRule>
    <cfRule type="cellIs" dxfId="141" priority="19" operator="equal">
      <formula>"SB2"</formula>
    </cfRule>
    <cfRule type="cellIs" dxfId="142" priority="20" operator="equal">
      <formula>"AE"</formula>
    </cfRule>
    <cfRule type="cellIs" dxfId="136" priority="21" operator="equal">
      <formula>"DB"</formula>
    </cfRule>
    <cfRule type="containsText" dxfId="143" priority="22" operator="between" text="$AM">
      <formula>NOT(ISERROR(SEARCH("$AM",C5)))</formula>
    </cfRule>
    <cfRule type="containsText" dxfId="144" priority="23" operator="between" text="$PM">
      <formula>NOT(ISERROR(SEARCH("$PM",C5)))</formula>
    </cfRule>
    <cfRule type="containsText" dxfId="145" priority="24" operator="between" text="$L">
      <formula>NOT(ISERROR(SEARCH("$L",C5)))</formula>
    </cfRule>
    <cfRule type="containsText" dxfId="146" priority="25" operator="between" text="$BTP">
      <formula>NOT(ISERROR(SEARCH("$BTP",C5)))</formula>
    </cfRule>
    <cfRule type="containsText" dxfId="147" priority="26" operator="between" text="$M">
      <formula>NOT(ISERROR(SEARCH("$M",C5)))</formula>
    </cfRule>
    <cfRule type="containsText" dxfId="148" priority="27" operator="between" text="$N">
      <formula>NOT(ISERROR(SEARCH("$N",C5)))</formula>
    </cfRule>
    <cfRule type="containsText" dxfId="149" priority="28" operator="between" text="$FC">
      <formula>NOT(ISERROR(SEARCH("$FC",C5)))</formula>
    </cfRule>
    <cfRule type="containsText" dxfId="150" priority="29" operator="between" text="OAL">
      <formula>NOT(ISERROR(SEARCH("OAL",C5)))</formula>
    </cfRule>
    <cfRule type="containsText" dxfId="151" priority="30" operator="between" text="S+">
      <formula>NOT(ISERROR(SEARCH("S+",C5)))</formula>
    </cfRule>
    <cfRule type="containsText" dxfId="152" priority="31" operator="between" text="EX-D">
      <formula>NOT(ISERROR(SEARCH("EX-D",C5)))</formula>
    </cfRule>
  </conditionalFormatting>
  <conditionalFormatting sqref="D5:D13 E5:F5 I5 P5:Q5 R5:R6 W5:Y5 AA5 AG5:AG13 AH5 C6:C14 H6:H9 M6:M8 S6 V6:V7 E7:E8 F7:F10 G7:G9 N7:O7 T7:U7 W7 AD7:AF9 K8:L8 P8:P9 Q8 I9 U9:U10 W9:X10 Y9:Y11 AA9 AC9 E10 K10:K13 O10:O11 R10 V10 J11:J12 L11:L13 P11 Q11:Q12 AA11 AC11 AE11:AE13 E12:E13 F12:I12 M12:N12 S12 V12 X12 W13 AA13 H14:H15 S14 D15:D16 I15:J15 L15 V15 AG15:AG16 C16 G16 P16:P17 Q16:R16 E17:E18 J17 X17 C18:C23 F18:F19 H18:I18 K18 Q18 U18 Y18:Y19 AD18 AE18:AG19 N19 X19 E20:E22 G20 I20:I22 T20 J21 L21 Q21 X21 Z21 AG21 D22 P22 U22 AF22 Q23:Q24 R23:R25 D24 E24:F25 I24 K24:K26 O24:P24 S24:X24 Y24:Y26 Z24 J25 L25:M25 AE25:AG25 D26 X26 Z26 AB26 I27 P27 V27 W27:W28 Z28 K29 N29 Y29 C30 R30 G31 Q31 W31">
    <cfRule type="expression" dxfId="135" priority="32">
      <formula>WEEKDAY(#REF!,2)&gt;5</formula>
    </cfRule>
  </conditionalFormatting>
  <conditionalFormatting sqref="C5:C25 D5:D23 E5:F25 G5:G9 H5:H25 I5:I28 J5:J25 K5:K21 L5:L25 M5:M26 N5:N25 O5:O8 P5 Q5:Q29 R5:R25 S5:T7 V5:V16 W5:W17 X5:X26 Y5:Y28 Z5 AA5:AA39 AB5:AB9 AC5:AC28 AD5:AE31 AF5:AF25 AG5:AG26 AH5 P7:P25 U7 Z7:Z28 AH7:AH25 S9:S29 T9:T22 U9:U14 O10:O11 G11:G25 AB11:AB39 O13:O29 U16 U18:U26 V18:V27 W19:W26 K23:K25 T24:T26 D26:D27 E27:E28 F27:F29 H27:H29 L27 N27:N31 AF27 AH27 G28 K28:K30 P28:P29 T28:T29 U28 J29:J30 M29:M31 R29:R30 V29:W29 AF29:AF31 G30:G31 L30 Z30:Z39 AC30:AC39 AG30 E31:F31 H31:I31 O31:Q31 S31:S38 U31:U38 W31:W38 X31 T32:T38 V32:V38 Y32:Y39 U40">
    <cfRule type="cellIs" dxfId="136" priority="36" operator="equal">
      <formula>"B"</formula>
    </cfRule>
    <cfRule type="cellIs" dxfId="136" priority="37" operator="equal">
      <formula>"AL"</formula>
    </cfRule>
    <cfRule type="cellIs" dxfId="137" priority="38" operator="equal">
      <formula>"DM"</formula>
    </cfRule>
    <cfRule type="cellIs" dxfId="138" priority="39" operator="equal">
      <formula>"CS1"</formula>
    </cfRule>
    <cfRule type="cellIs" dxfId="139" priority="40" operator="equal">
      <formula>"CS2"</formula>
    </cfRule>
    <cfRule type="cellIs" dxfId="140" priority="41" operator="equal">
      <formula>"SB1"</formula>
    </cfRule>
    <cfRule type="cellIs" dxfId="141" priority="42" operator="equal">
      <formula>"SB2"</formula>
    </cfRule>
    <cfRule type="cellIs" dxfId="142" priority="43" operator="equal">
      <formula>"AE"</formula>
    </cfRule>
    <cfRule type="cellIs" dxfId="136" priority="45" operator="equal">
      <formula>"DB"</formula>
    </cfRule>
    <cfRule type="containsText" dxfId="143" priority="46" operator="between" text="$AM">
      <formula>NOT(ISERROR(SEARCH("$AM",C5)))</formula>
    </cfRule>
    <cfRule type="containsText" dxfId="144" priority="47" operator="between" text="$PM">
      <formula>NOT(ISERROR(SEARCH("$PM",C5)))</formula>
    </cfRule>
    <cfRule type="containsText" dxfId="145" priority="48" operator="between" text="$L">
      <formula>NOT(ISERROR(SEARCH("$L",C5)))</formula>
    </cfRule>
    <cfRule type="containsText" dxfId="146" priority="49" operator="between" text="$BTP">
      <formula>NOT(ISERROR(SEARCH("$BTP",C5)))</formula>
    </cfRule>
    <cfRule type="containsText" dxfId="147" priority="50" operator="between" text="$M">
      <formula>NOT(ISERROR(SEARCH("$M",C5)))</formula>
    </cfRule>
    <cfRule type="containsText" dxfId="148" priority="51" operator="between" text="$N">
      <formula>NOT(ISERROR(SEARCH("$N",C5)))</formula>
    </cfRule>
    <cfRule type="containsText" dxfId="149" priority="52" operator="between" text="$FC">
      <formula>NOT(ISERROR(SEARCH("$FC",C5)))</formula>
    </cfRule>
    <cfRule type="containsText" dxfId="150" priority="53" operator="between" text="OAL">
      <formula>NOT(ISERROR(SEARCH("OAL",C5)))</formula>
    </cfRule>
    <cfRule type="containsText" dxfId="151" priority="54" operator="between" text="S+">
      <formula>NOT(ISERROR(SEARCH("S+",C5)))</formula>
    </cfRule>
    <cfRule type="containsText" dxfId="152" priority="55" operator="between" text="EX-D">
      <formula>NOT(ISERROR(SEARCH("EX-D",C5)))</formula>
    </cfRule>
  </conditionalFormatting>
  <conditionalFormatting sqref="C5:C25 D5:D27 E5:F25 G5:G9 H5:H25 I5:I28 J5:J25 K5:K21 L5:L25 M5:M26 N5:N25 O5:O8 P5 Q5:Q29 R5:R25 S5:T7 V5:V16 W5:W17 X5:X26 Y5:Y29 Z5 AA5:AA39 AB5:AB9 AC5:AC28 AD5:AE31 AF5:AF25 AG5:AG26 AH5 P7:P25 U7 Z7:Z28 AH7:AH25 S9:S29 T9:T22 U9:U14 O10:O11 G11:G25 AB11:AB39 O13:O29 U16 U18:U26 V18:V27 W19:W29 K23:K26 T24:T26 E27:E28 F27:F29 H27:H29 L27 N27:N31 P27:P29 AF27 AH27 G28 K28:K30 T28:T29 U28 J29:J30 M29:M31 R29:R30 V29 AF29:AF31 C30 G30:G31 L30 Z30:Z39 AC30:AC39 AG30 E31:F31 H31:I31 O31:Q31 S31:S38 U31:U38 W31:W38 X31 T32:T38 V32:V38 Y32:Y39 U40">
    <cfRule type="containsText" dxfId="153" priority="44" operator="between" text="VACC">
      <formula>NOT(ISERROR(SEARCH("VACC",C5)))</formula>
    </cfRule>
  </conditionalFormatting>
  <conditionalFormatting sqref="C5:C25 D5:D23 E5:F25 G5:G9 H5:H25 I5:I28 J5:J25 K5:K21 L5:L25 M5:M26 N5:N25 O5:O8 P5 Q5:Q29 R5:R6 S5:T7 V5:V16 W5:W17 X5:X26 Y5:Y28 Z5 AA5:AA39 AB5:AB9 AC5:AC28 AD5:AE31 AF5:AF12 AG5:AG26 AH5 P7:P25 U7 Z7:Z28 AH7:AH14 R8:R25 S9:S29 T9:T22 U9:U14 O10:O11 G11:G25 AB11:AB39 O13:O29 AF14:AF25 U16 AH16:AH25 U18:U26 V18:V27 W19:W26 K23:K25 T24:T26 D26:D27 E27:E28 F27:F29 H27:H29 L27 N27:N31 AF27 AH27 G28 K28:K30 P28:P29 T28:T29 U28 J29:J30 M29:M31 R29:R30 V29:W29 AF29:AF31 G30:G31 L30 Z30:Z39 AC30:AC39 AG30 E31:F31 H31:I31 O31:Q31 S31:S38 U31:U38 W31:W38 X31 T32:T38 V32:V38 Y32:Y39 U40">
    <cfRule type="expression" dxfId="135" priority="56">
      <formula>WEEKDAY(#REF!,2)&gt;5</formula>
    </cfRule>
  </conditionalFormatting>
  <conditionalFormatting sqref="BP5:BQ40">
    <cfRule type="cellIs" dxfId="154" priority="65" operator="lessThan">
      <formula>1</formula>
    </cfRule>
  </conditionalFormatting>
  <conditionalFormatting sqref="AA6 U7 AB9 F11 C12 U12:W12 Z12 F13 T13 AB17 C19 T19:U19 T22 E25">
    <cfRule type="expression" dxfId="135" priority="33">
      <formula>WEEKDAY(AC$3,2)&gt;5</formula>
    </cfRule>
  </conditionalFormatting>
  <conditionalFormatting sqref="AA6 U7 AB9 P12 U12:W12 Z12 AB12 T13 AB17 T19:U19 T22 AA22 G24 P24 E25 F28 U40">
    <cfRule type="expression" dxfId="135" priority="34">
      <formula>WEEKDAY(AB$3,2)&gt;5</formula>
    </cfRule>
  </conditionalFormatting>
  <conditionalFormatting sqref="C9 E11:F11 C12 F13 C19 C23">
    <cfRule type="expression" dxfId="135" priority="35">
      <formula>WEEKDAY(E$3,2)&gt;5</formula>
    </cfRule>
  </conditionalFormatting>
  <conditionalFormatting sqref="T18 D24 C25">
    <cfRule type="expression" dxfId="135" priority="2">
      <formula>WEEKDAY(U$3,2)&gt;5</formula>
    </cfRule>
  </conditionalFormatting>
  <dataValidations count="2">
    <dataValidation type="list" allowBlank="1" sqref="D5:G5 I5:M5 P5:R5 T5 W5:AB5 AG5:AH5 C6:D6 F6 H6:K6 M6:O6 Q6:T6 V6:AB6 AG6 D7:H7 J7:K7 M7:Q7 S7:X7 Z7:AH7 C8 E8:M8 O8:R8 U8 W8:X8 AB8:AH8 M9:N9 P9:Q9 S9 U9:Y9 AA9 M10:O10 R10:S10 U10:AA10 D11:H11 J11:M11 P11:R11 T11 V11:AE11 AG11:AH11 C12:Z12 AB12:AH12 H13:P13 R13:X13 AA13:AE13 AG13:AH13 H14:K14 M14:N14 Q14 S14 V14:AH14 D15:G15 I15:L15 N15:O15 R15:S15 V15:AA15 AC15:AH15 C16:G16 I16:J16 L16 N16:W16 Y16:AA16 AC16:AE16 AG16:AH16 C17:J17 T17:AH17 C18:E18 G18:I18 K18:L18 S18:AH18 C19:K19 N19:R19 T19:U19 W19:Z19 C20:Z20 C21:E21 G21:L21 O21:S21 U21:AG21 C22:I22 L22 P22:Q22 S22:U22 W22:Y22 AA22 AC22 C23:H23 J23:L23 O23:S23 U23:AC23 D24:H24 K24:Z24 AB24:AC24 AE24:AH24 C25 E25:F25 H25:AH25 C26:M26 O26 Q26:AE26 AG26:AH26 C27 E27 G27:J27 L27:Q27 S27:T27 V27:W27 Y27:AB27 AD27:AF27 C28:D28 F28:J28 L28 N28:P28 R28:Z28 AB28:AD28 AF28 C29:F29 H29:T29 V29:AH29 C30:G30 I30:L30 N30 P30:T30 V30 X30:AH30 D31 G31:I31 K31:N31 P31:Q31 S31 U31:X31 Z31:AF31 Z32:AB32 T39 V39 X39 C40:L40 S40:AH40 N17:N18 AD5:AD6 AH27:AH28 AB19:AH20 AC9:AH10 AD32:AH39 AF22:AH23 C9:G10 C13:F14 C32:D39 I9:K10 J32:L39 N32:P40 P17:Q18 S32:X38 Z34:AB36" showDropDown="1">
      <formula1>'Setting key Duty'!$B$7:$B$56</formula1>
    </dataValidation>
    <dataValidation type="list" allowBlank="1" sqref="C41:AH47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47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6.75238095238095" customWidth="1" collapsed="1"/>
    <col min="43" max="43" width="8.87619047619048" customWidth="1" outlineLevel="1"/>
    <col min="44" max="44" width="7.87619047619048" customWidth="1" outlineLevel="1"/>
    <col min="45" max="45" width="9.13333333333333" customWidth="1" outlineLevel="1"/>
    <col min="46" max="46" width="8.24761904761905" customWidth="1" outlineLevel="1"/>
    <col min="47" max="47" width="5.5047619047619" customWidth="1" outlineLevel="1"/>
    <col min="48" max="50" width="9.38095238095238" customWidth="1"/>
    <col min="51" max="58" width="9.38095238095238" customWidth="1" outlineLevel="1"/>
    <col min="59" max="59" width="10" customWidth="1" outlineLevel="1"/>
    <col min="60" max="65" width="9.38095238095238" customWidth="1" outlineLevel="1"/>
    <col min="66" max="66" width="9.38095238095238" customWidth="1"/>
    <col min="67" max="67" width="9.5047619047619" customWidth="1"/>
    <col min="68" max="69" width="9.38095238095238" customWidth="1"/>
  </cols>
  <sheetData>
    <row r="1" ht="3" customHeight="1" spans="1:69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8"/>
    </row>
    <row r="2" ht="26.25" customHeight="1" spans="1:69">
      <c r="A2" s="129"/>
      <c r="B2" s="130" t="s">
        <v>2</v>
      </c>
      <c r="C2" s="131" t="s">
        <v>371</v>
      </c>
      <c r="D2" s="131" t="s">
        <v>442</v>
      </c>
      <c r="E2" s="131" t="s">
        <v>442</v>
      </c>
      <c r="F2" s="131" t="s">
        <v>442</v>
      </c>
      <c r="G2" s="131"/>
      <c r="H2" s="131"/>
      <c r="I2" s="131"/>
      <c r="J2" s="131" t="s">
        <v>1118</v>
      </c>
      <c r="K2" s="131"/>
      <c r="L2" s="131"/>
      <c r="M2" s="131"/>
      <c r="N2" s="131"/>
      <c r="O2" s="131"/>
      <c r="P2" s="131"/>
      <c r="Q2" s="131"/>
      <c r="R2" s="131"/>
      <c r="S2" s="131"/>
      <c r="T2" s="288" t="s">
        <v>365</v>
      </c>
      <c r="U2" s="131"/>
      <c r="V2" s="131"/>
      <c r="W2" s="131"/>
      <c r="X2" s="131"/>
      <c r="Y2" s="131"/>
      <c r="Z2" s="131"/>
      <c r="AA2" s="132"/>
      <c r="AB2" s="131"/>
      <c r="AC2" s="131"/>
      <c r="AD2" s="131"/>
      <c r="AE2" s="131"/>
      <c r="AF2" s="131"/>
      <c r="AG2" s="131"/>
      <c r="AH2" s="511"/>
      <c r="AI2" s="135"/>
      <c r="AJ2" s="135"/>
      <c r="AK2" s="135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6"/>
      <c r="BA2" s="137" t="s">
        <v>5</v>
      </c>
      <c r="BB2" s="137"/>
      <c r="BC2" s="137" t="s">
        <v>6</v>
      </c>
      <c r="BD2" s="137"/>
      <c r="BE2" s="137" t="s">
        <v>7</v>
      </c>
      <c r="BF2" s="137"/>
      <c r="BG2" s="137"/>
      <c r="BH2" s="137" t="s">
        <v>8</v>
      </c>
      <c r="BI2" s="137"/>
      <c r="BJ2" s="137" t="s">
        <v>9</v>
      </c>
      <c r="BK2" s="137"/>
      <c r="BL2" s="137"/>
      <c r="BM2" s="137"/>
      <c r="BN2" s="136"/>
      <c r="BO2" s="136"/>
      <c r="BP2" s="136"/>
      <c r="BQ2" s="138"/>
    </row>
    <row r="3" ht="26.25" customHeight="1" spans="1:69">
      <c r="A3" s="129"/>
      <c r="B3" s="130" t="s">
        <v>10</v>
      </c>
      <c r="C3" s="570">
        <v>45748</v>
      </c>
      <c r="D3" s="140">
        <f>C3+1</f>
        <v>45749</v>
      </c>
      <c r="E3" s="140">
        <f>D3+1</f>
        <v>45750</v>
      </c>
      <c r="F3" s="140">
        <f>E3+1</f>
        <v>45751</v>
      </c>
      <c r="G3" s="140">
        <f>F3+1</f>
        <v>45752</v>
      </c>
      <c r="H3" s="140">
        <f>G3+1</f>
        <v>45753</v>
      </c>
      <c r="I3" s="140">
        <f>H3+1</f>
        <v>45754</v>
      </c>
      <c r="J3" s="140">
        <f>I3+1</f>
        <v>45755</v>
      </c>
      <c r="K3" s="140">
        <f>J3+1</f>
        <v>45756</v>
      </c>
      <c r="L3" s="140">
        <f>K3+1</f>
        <v>45757</v>
      </c>
      <c r="M3" s="140">
        <f>L3+1</f>
        <v>45758</v>
      </c>
      <c r="N3" s="140">
        <f>M3+1</f>
        <v>45759</v>
      </c>
      <c r="O3" s="140">
        <f>N3+1</f>
        <v>45760</v>
      </c>
      <c r="P3" s="140">
        <f>O3+1</f>
        <v>45761</v>
      </c>
      <c r="Q3" s="140">
        <f>P3+1</f>
        <v>45762</v>
      </c>
      <c r="R3" s="140">
        <f>Q3+1</f>
        <v>45763</v>
      </c>
      <c r="S3" s="140">
        <f>R3+1</f>
        <v>45764</v>
      </c>
      <c r="T3" s="537">
        <f>S3+1</f>
        <v>45765</v>
      </c>
      <c r="U3" s="140">
        <f>T3+1</f>
        <v>45766</v>
      </c>
      <c r="V3" s="140">
        <f>U3+1</f>
        <v>45767</v>
      </c>
      <c r="W3" s="140">
        <f>V3+1</f>
        <v>45768</v>
      </c>
      <c r="X3" s="140">
        <f>W3+1</f>
        <v>45769</v>
      </c>
      <c r="Y3" s="140">
        <f>X3+1</f>
        <v>45770</v>
      </c>
      <c r="Z3" s="140">
        <f>Y3+1</f>
        <v>45771</v>
      </c>
      <c r="AA3" s="140">
        <f>Z3+1</f>
        <v>45772</v>
      </c>
      <c r="AB3" s="140">
        <f>AA3+1</f>
        <v>45773</v>
      </c>
      <c r="AC3" s="140">
        <f>AB3+1</f>
        <v>45774</v>
      </c>
      <c r="AD3" s="140">
        <f>AC3+1</f>
        <v>45775</v>
      </c>
      <c r="AE3" s="140">
        <f>AD3+1</f>
        <v>45776</v>
      </c>
      <c r="AF3" s="140">
        <f>AE3+1</f>
        <v>45777</v>
      </c>
      <c r="AG3" s="537">
        <f>AF3+1</f>
        <v>45778</v>
      </c>
      <c r="AH3" s="140">
        <f>AG3+1</f>
        <v>45779</v>
      </c>
      <c r="AI3" s="141" t="str">
        <f>'Setting key Duty'!$C7</f>
        <v>DM</v>
      </c>
      <c r="AJ3" s="142" t="str">
        <f>'Setting key Duty'!$C8</f>
        <v>CS1</v>
      </c>
      <c r="AK3" s="143" t="str">
        <f>'Setting key Duty'!$C9</f>
        <v>CS2</v>
      </c>
      <c r="AL3" s="144" t="str">
        <f>'Setting key Duty'!$C11</f>
        <v>SB1</v>
      </c>
      <c r="AM3" s="144" t="str">
        <f>'Setting key Duty'!$C12</f>
        <v>SB2</v>
      </c>
      <c r="AN3" s="144" t="str">
        <f>'Setting key Duty'!$C13</f>
        <v>AE</v>
      </c>
      <c r="AO3" s="144" t="str">
        <f>'Setting key Duty'!C14</f>
        <v>EM</v>
      </c>
      <c r="AP3" s="143"/>
      <c r="AQ3" s="143" t="s">
        <v>11</v>
      </c>
      <c r="AR3" s="143" t="s">
        <v>12</v>
      </c>
      <c r="AS3" s="143" t="s">
        <v>13</v>
      </c>
      <c r="AT3" s="143" t="s">
        <v>14</v>
      </c>
      <c r="AU3" s="143" t="s">
        <v>15</v>
      </c>
      <c r="AV3" s="143" t="s">
        <v>16</v>
      </c>
      <c r="AW3" s="143" t="s">
        <v>17</v>
      </c>
      <c r="AX3" s="143" t="s">
        <v>18</v>
      </c>
      <c r="AY3" s="143" t="s">
        <v>19</v>
      </c>
      <c r="AZ3" s="143" t="s">
        <v>20</v>
      </c>
      <c r="BA3" s="144" t="s">
        <v>21</v>
      </c>
      <c r="BB3" s="144" t="s">
        <v>22</v>
      </c>
      <c r="BC3" s="144" t="s">
        <v>23</v>
      </c>
      <c r="BD3" s="144" t="s">
        <v>24</v>
      </c>
      <c r="BE3" s="144" t="s">
        <v>25</v>
      </c>
      <c r="BF3" s="144" t="s">
        <v>26</v>
      </c>
      <c r="BG3" s="144" t="s">
        <v>27</v>
      </c>
      <c r="BH3" s="144" t="s">
        <v>28</v>
      </c>
      <c r="BI3" s="144" t="s">
        <v>29</v>
      </c>
      <c r="BJ3" s="144" t="s">
        <v>30</v>
      </c>
      <c r="BK3" s="144" t="s">
        <v>31</v>
      </c>
      <c r="BL3" s="144" t="str">
        <f>'Setting key Duty'!C52</f>
        <v>Field Camp</v>
      </c>
      <c r="BM3" s="144" t="s">
        <v>32</v>
      </c>
      <c r="BN3" s="144" t="str">
        <f>'Setting key Duty'!$C15</f>
        <v>Block</v>
      </c>
      <c r="BO3" s="144" t="str">
        <f>'Setting key Duty'!C17</f>
        <v>Reserve</v>
      </c>
      <c r="BP3" s="144" t="str">
        <f>'Setting key Duty'!$C22</f>
        <v>AL</v>
      </c>
      <c r="BQ3" s="138"/>
    </row>
    <row r="4" ht="18" customHeight="1" spans="1:69">
      <c r="A4" s="145"/>
      <c r="B4" s="146" t="s">
        <v>33</v>
      </c>
      <c r="C4" s="147" t="str">
        <f>TEXT(C3,"ddd")</f>
        <v>Tue</v>
      </c>
      <c r="D4" s="147" t="str">
        <f>TEXT(D3,"ddd")</f>
        <v>Wed</v>
      </c>
      <c r="E4" s="147" t="str">
        <f>TEXT(E3,"ddd")</f>
        <v>Thu</v>
      </c>
      <c r="F4" s="147" t="str">
        <f>TEXT(F3,"ddd")</f>
        <v>Fri</v>
      </c>
      <c r="G4" s="147" t="str">
        <f>TEXT(G3,"ddd")</f>
        <v>Sat</v>
      </c>
      <c r="H4" s="147" t="str">
        <f>TEXT(H3,"ddd")</f>
        <v>Sun</v>
      </c>
      <c r="I4" s="147" t="str">
        <f>TEXT(I3,"ddd")</f>
        <v>Mon</v>
      </c>
      <c r="J4" s="147" t="str">
        <f>TEXT(J3,"ddd")</f>
        <v>Tue</v>
      </c>
      <c r="K4" s="147" t="str">
        <f>TEXT(K3,"ddd")</f>
        <v>Wed</v>
      </c>
      <c r="L4" s="147" t="str">
        <f>TEXT(L3,"ddd")</f>
        <v>Thu</v>
      </c>
      <c r="M4" s="147" t="str">
        <f>TEXT(M3,"ddd")</f>
        <v>Fri</v>
      </c>
      <c r="N4" s="147" t="str">
        <f>TEXT(N3,"ddd")</f>
        <v>Sat</v>
      </c>
      <c r="O4" s="147" t="str">
        <f>TEXT(O3,"ddd")</f>
        <v>Sun</v>
      </c>
      <c r="P4" s="147" t="str">
        <f>TEXT(P3,"ddd")</f>
        <v>Mon</v>
      </c>
      <c r="Q4" s="147" t="str">
        <f>TEXT(Q3,"ddd")</f>
        <v>Tue</v>
      </c>
      <c r="R4" s="147" t="str">
        <f>TEXT(R3,"ddd")</f>
        <v>Wed</v>
      </c>
      <c r="S4" s="147" t="str">
        <f>TEXT(S3,"ddd")</f>
        <v>Thu</v>
      </c>
      <c r="T4" s="539" t="str">
        <f>TEXT(T3,"ddd")</f>
        <v>Fri</v>
      </c>
      <c r="U4" s="147" t="str">
        <f>TEXT(U3,"ddd")</f>
        <v>Sat</v>
      </c>
      <c r="V4" s="147" t="str">
        <f>TEXT(V3,"ddd")</f>
        <v>Sun</v>
      </c>
      <c r="W4" s="147" t="str">
        <f>TEXT(W3,"ddd")</f>
        <v>Mon</v>
      </c>
      <c r="X4" s="147" t="str">
        <f>TEXT(X3,"ddd")</f>
        <v>Tue</v>
      </c>
      <c r="Y4" s="147" t="str">
        <f>TEXT(Y3,"ddd")</f>
        <v>Wed</v>
      </c>
      <c r="Z4" s="147" t="str">
        <f>TEXT(Z3,"ddd")</f>
        <v>Thu</v>
      </c>
      <c r="AA4" s="147" t="str">
        <f>TEXT(AA3,"ddd")</f>
        <v>Fri</v>
      </c>
      <c r="AB4" s="147" t="str">
        <f>TEXT(AB3,"ddd")</f>
        <v>Sat</v>
      </c>
      <c r="AC4" s="147" t="str">
        <f>TEXT(AC3,"ddd")</f>
        <v>Sun</v>
      </c>
      <c r="AD4" s="147" t="str">
        <f>TEXT(AD3,"ddd")</f>
        <v>Mon</v>
      </c>
      <c r="AE4" s="147" t="str">
        <f>TEXT(AE3,"ddd")</f>
        <v>Tue</v>
      </c>
      <c r="AF4" s="147" t="str">
        <f>TEXT(AF3,"ddd")</f>
        <v>Wed</v>
      </c>
      <c r="AG4" s="539" t="str">
        <f>TEXT(AG3,"ddd")</f>
        <v>Thu</v>
      </c>
      <c r="AH4" s="147" t="str">
        <f>TEXT(AH3,"ddd")</f>
        <v>Fri</v>
      </c>
      <c r="AI4" s="148" t="str">
        <f>'Setting key Duty'!$B7</f>
        <v>DM</v>
      </c>
      <c r="AJ4" s="149" t="str">
        <f>'Setting key Duty'!$B8</f>
        <v>CS1</v>
      </c>
      <c r="AK4" s="150" t="str">
        <f>'Setting key Duty'!$B9</f>
        <v>CS2</v>
      </c>
      <c r="AL4" s="151" t="str">
        <f>'Setting key Duty'!$B11</f>
        <v>SB1</v>
      </c>
      <c r="AM4" s="151" t="str">
        <f>'Setting key Duty'!$B12</f>
        <v>SB2</v>
      </c>
      <c r="AN4" s="151" t="str">
        <f>'Setting key Duty'!$B13</f>
        <v>AE</v>
      </c>
      <c r="AO4" s="151" t="str">
        <f>'Setting key Duty'!B14</f>
        <v>EM</v>
      </c>
      <c r="AP4" s="151"/>
      <c r="AQ4" s="151"/>
      <c r="AR4" s="151"/>
      <c r="AS4" s="151"/>
      <c r="AT4" s="151"/>
      <c r="AU4" s="151"/>
      <c r="AV4" s="151"/>
      <c r="AW4" s="151"/>
      <c r="AX4" s="151"/>
      <c r="AY4" s="151"/>
      <c r="AZ4" s="151" t="s">
        <v>34</v>
      </c>
      <c r="BA4" s="151" t="s">
        <v>35</v>
      </c>
      <c r="BB4" s="151"/>
      <c r="BC4" s="151" t="s">
        <v>36</v>
      </c>
      <c r="BD4" s="151"/>
      <c r="BE4" s="151" t="s">
        <v>37</v>
      </c>
      <c r="BF4" s="151"/>
      <c r="BG4" s="151" t="s">
        <v>38</v>
      </c>
      <c r="BH4" s="151" t="s">
        <v>39</v>
      </c>
      <c r="BI4" s="151"/>
      <c r="BJ4" s="151" t="s">
        <v>40</v>
      </c>
      <c r="BK4" s="151"/>
      <c r="BL4" s="151" t="str">
        <f>'Setting key Duty'!B52</f>
        <v>$FC</v>
      </c>
      <c r="BM4" s="151"/>
      <c r="BN4" s="151">
        <f>'Setting key Duty'!$B15</f>
        <v>0</v>
      </c>
      <c r="BO4" s="151" t="str">
        <f>'Setting key Duty'!B17</f>
        <v>RESERVE</v>
      </c>
      <c r="BP4" s="151" t="str">
        <f>'Setting key Duty'!$B22</f>
        <v>AL</v>
      </c>
      <c r="BQ4" s="152"/>
    </row>
    <row r="5" ht="19.5" customHeight="1" spans="1:69">
      <c r="A5" s="19"/>
      <c r="B5" s="239" t="s">
        <v>1388</v>
      </c>
      <c r="C5" s="155"/>
      <c r="D5" s="15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20"/>
      <c r="U5" s="155"/>
      <c r="V5" s="155"/>
      <c r="W5" s="155"/>
      <c r="X5" s="155"/>
      <c r="Y5" s="155"/>
      <c r="Z5" s="155"/>
      <c r="AA5" s="186"/>
      <c r="AB5" s="155"/>
      <c r="AC5" s="20"/>
      <c r="AD5" s="155"/>
      <c r="AF5" s="20"/>
      <c r="AG5" s="155"/>
      <c r="AH5" s="169"/>
      <c r="AI5" s="157"/>
      <c r="AJ5" s="158"/>
      <c r="AK5" s="157"/>
      <c r="AL5" s="159"/>
      <c r="AM5" s="159"/>
      <c r="AN5" s="159"/>
      <c r="AO5" s="159"/>
      <c r="AP5" s="104"/>
      <c r="AQ5" s="159">
        <f>SUMPRODUCT(--WEEKDAY(C$3:AG$3,2)&lt;6,--((C5:AG5="DM"))+(C5:AG5="CS1")+((C5:AG5="CS2"))+(C5:AG5="SB1")+(C5:AG5="AE")+(C5:AG5="EM"))</f>
        <v>0</v>
      </c>
      <c r="AR5" s="104"/>
      <c r="AS5" s="104">
        <f>SUMPRODUCT(--WEEKDAY(C$3:AG$3,2)&gt;5,--((C5:AG5="DM"))+(C5:AG5="CS1")+((C5:AG5="CS2"))+(C5:AG5="SB1")+(C5:AG5="AE")+(C5:AG5="EM"))</f>
        <v>0</v>
      </c>
      <c r="AT5" s="104"/>
      <c r="AU5" s="104">
        <f>(AQ5-AR5)/2+(AS5-AT5)</f>
        <v>0</v>
      </c>
      <c r="AV5" s="104">
        <f>AI5+AJ5+AK5+AL5+AN5+AO5</f>
        <v>0</v>
      </c>
      <c r="AW5" s="104">
        <f>BG5+BH5+BJ5+BE5+BC5+BA5+BL5</f>
        <v>0</v>
      </c>
      <c r="AX5" s="104" t="e">
        <f>AU5+$AY$10</f>
        <v>#VALUE!</v>
      </c>
      <c r="AY5" s="159" t="e">
        <f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159">
        <f>COUNTIF(D5:AA5,"*BRT*")</f>
        <v>0</v>
      </c>
      <c r="BA5" s="159">
        <f>COUNTIF(A5:AI5,"*$BTP*")</f>
        <v>0</v>
      </c>
      <c r="BB5" s="159" t="e">
        <f>BA5*('Setting key Duty'!$I$13+'Setting key Duty'!$I$12+'Setting key Duty'!$I$11)</f>
        <v>#VALUE!</v>
      </c>
      <c r="BC5" s="159">
        <f>COUNTIF(A5:AI5,"*$L*")</f>
        <v>0</v>
      </c>
      <c r="BD5" s="159" t="e">
        <f>BC5*('Setting key Duty'!$I$13+'Setting key Duty'!$I$9)</f>
        <v>#VALUE!</v>
      </c>
      <c r="BE5" s="159">
        <f>COUNTIF(A5:AI5,"*$M*")</f>
        <v>0</v>
      </c>
      <c r="BF5" s="159">
        <f>BE5*('Setting key Duty'!$I$8+'Setting key Duty'!$I$9+'Setting key Duty'!$I$12)</f>
        <v>0</v>
      </c>
      <c r="BG5" s="159">
        <f>COUNTIF(AI5,"*$N*")</f>
        <v>0</v>
      </c>
      <c r="BH5" s="159">
        <f>COUNTIF(AI5,"*$PM*")</f>
        <v>0</v>
      </c>
      <c r="BI5" s="159">
        <f>BH5*('Setting key Duty'!$I$9)</f>
        <v>0</v>
      </c>
      <c r="BJ5" s="159">
        <f>COUNTIF(A5:AI5,"*$AM*")</f>
        <v>0</v>
      </c>
      <c r="BK5" s="159">
        <f>BJ5*('Setting key Duty'!$I$12+'Setting key Duty'!$I$8)</f>
        <v>0</v>
      </c>
      <c r="BL5" s="159">
        <f>COUNTIF(D5:AI5,"*$FC*")</f>
        <v>0</v>
      </c>
      <c r="BM5" s="159">
        <f>BL5*('Setting key Duty'!$J$11+'Setting key Duty'!$I$8)</f>
        <v>0</v>
      </c>
      <c r="BN5" s="159">
        <f>COUNTIF($D5:$AA5,BN$4)</f>
        <v>0</v>
      </c>
      <c r="BO5" s="159">
        <f>COUNTIF($D5:$AA5,BO$4)</f>
        <v>0</v>
      </c>
      <c r="BP5" s="159">
        <f>COUNTIF($D5:$AA5,BP$4)</f>
        <v>0</v>
      </c>
      <c r="BQ5" s="160"/>
    </row>
    <row r="6" ht="36" customHeight="1" spans="1:69">
      <c r="A6" s="19"/>
      <c r="B6" s="566" t="s">
        <v>1358</v>
      </c>
      <c r="C6" s="155"/>
      <c r="D6" s="155"/>
      <c r="F6" s="155"/>
      <c r="G6" s="155"/>
      <c r="H6" s="155"/>
      <c r="I6" s="155"/>
      <c r="J6" s="155"/>
      <c r="K6" s="210"/>
      <c r="L6" s="20"/>
      <c r="M6" s="186"/>
      <c r="N6" s="155"/>
      <c r="O6" s="155"/>
      <c r="P6" s="20"/>
      <c r="Q6" s="155"/>
      <c r="R6" s="155"/>
      <c r="S6" s="155"/>
      <c r="T6" s="155"/>
      <c r="U6" s="155"/>
      <c r="V6" s="155"/>
      <c r="X6" s="155"/>
      <c r="Y6" s="155"/>
      <c r="Z6" s="186"/>
      <c r="AA6" s="155"/>
      <c r="AB6" s="155"/>
      <c r="AC6" s="155"/>
      <c r="AD6" s="186"/>
      <c r="AF6" s="20"/>
      <c r="AG6" s="155"/>
      <c r="AH6" s="20"/>
      <c r="AI6" s="157">
        <f>COUNTIF($D6:$AE6,AI$4)</f>
        <v>0</v>
      </c>
      <c r="AJ6" s="158">
        <f>COUNTIF($D6:$AE6,AJ$4)</f>
        <v>0</v>
      </c>
      <c r="AK6" s="157">
        <f>COUNTIF($D6:$AE6,AK$4)</f>
        <v>0</v>
      </c>
      <c r="AL6" s="159">
        <f>COUNTIF($D6:$AE6,AL$4)</f>
        <v>0</v>
      </c>
      <c r="AM6" s="159">
        <f>COUNTIF($D6:$AE6,AM$4)</f>
        <v>0</v>
      </c>
      <c r="AN6" s="159">
        <f>COUNTIF($D6:$AE6,AN$4)</f>
        <v>0</v>
      </c>
      <c r="AO6" s="159">
        <f>COUNTIF($D6:$AE6,AO$4)</f>
        <v>0</v>
      </c>
      <c r="AP6" s="104"/>
      <c r="AQ6" s="159">
        <f>SUMPRODUCT(--WEEKDAY(C$3:AG$3,2)&lt;6,--((C6:AG6="DM"))+(C6:AG6="CS1")+((C6:AG6="CS2"))+(C6:AG6="SB1")+(C6:AG6="AE")+(C6:AG6="EM"))</f>
        <v>0</v>
      </c>
      <c r="AR6" s="104"/>
      <c r="AS6" s="104">
        <f>SUMPRODUCT(--WEEKDAY(C$3:AG$3,2)&gt;5,--((C6:AG6="DM"))+(C6:AG6="CS1")+((C6:AG6="CS2"))+(C6:AG6="SB1")+(C6:AG6="AE")+(C6:AG6="EM"))</f>
        <v>0</v>
      </c>
      <c r="AT6" s="104"/>
      <c r="AU6" s="104">
        <f>(AQ6-AR6)/2+(AS6-AT6)</f>
        <v>0</v>
      </c>
      <c r="AV6" s="104">
        <f>AI6+AJ6+AK6+AL6+AN6+AO6</f>
        <v>0</v>
      </c>
      <c r="AW6" s="104" t="e">
        <f>AU6+AY6</f>
        <v>#VALUE!</v>
      </c>
      <c r="AX6" s="104" t="e">
        <f>AU6+AY6</f>
        <v>#VALUE!</v>
      </c>
      <c r="AY6" s="159" t="e">
        <f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159">
        <f>COUNTIF(D6:AE6,"*BRT*")</f>
        <v>0</v>
      </c>
      <c r="BA6" s="159">
        <f>COUNTIF(A6:AI6,"*$BTP*")</f>
        <v>0</v>
      </c>
      <c r="BB6" s="159" t="e">
        <f>BA6*('Setting key Duty'!$I$13+'Setting key Duty'!$I$12+'Setting key Duty'!$I$11)</f>
        <v>#VALUE!</v>
      </c>
      <c r="BC6" s="159">
        <f>COUNTIF(A6:AI6,"*$L*")</f>
        <v>0</v>
      </c>
      <c r="BD6" s="159" t="e">
        <f>BC6*('Setting key Duty'!$I$13+'Setting key Duty'!$I$9)</f>
        <v>#VALUE!</v>
      </c>
      <c r="BE6" s="159">
        <f>COUNTIF(A6:AI6,"*$M*")</f>
        <v>0</v>
      </c>
      <c r="BF6" s="159">
        <f>BE6*('Setting key Duty'!$I$8+'Setting key Duty'!$I$9+'Setting key Duty'!$I$12)</f>
        <v>0</v>
      </c>
      <c r="BG6" s="159">
        <f>COUNTIF(AE6:AI6,"*$N*")</f>
        <v>0</v>
      </c>
      <c r="BH6" s="159">
        <f>COUNTIF(AE6:AI6,"*$PM*")</f>
        <v>0</v>
      </c>
      <c r="BI6" s="159">
        <f>BH6*('Setting key Duty'!$I$9)</f>
        <v>0</v>
      </c>
      <c r="BJ6" s="159">
        <f>COUNTIF(A6:AI6,"*$AM*")</f>
        <v>0</v>
      </c>
      <c r="BK6" s="159">
        <f>BJ6*('Setting key Duty'!$I$12+'Setting key Duty'!$I$8)</f>
        <v>0</v>
      </c>
      <c r="BL6" s="159">
        <f>COUNTIF(D6:AI6,"*$FC*")</f>
        <v>0</v>
      </c>
      <c r="BM6" s="159">
        <f>BL6*('Setting key Duty'!$J$11+'Setting key Duty'!$I$8)</f>
        <v>0</v>
      </c>
      <c r="BN6" s="159">
        <f>COUNTIF($D6:$AE6,BN$4)</f>
        <v>0</v>
      </c>
      <c r="BO6" s="159">
        <f>COUNTIF($D6:$AE6,BO$4)</f>
        <v>0</v>
      </c>
      <c r="BP6" s="159">
        <f>COUNTIF($D6:$AE6,BP$4)</f>
        <v>0</v>
      </c>
      <c r="BQ6" s="160"/>
    </row>
    <row r="7" ht="19.5" customHeight="1" spans="1:69">
      <c r="A7" s="19"/>
      <c r="B7" s="545" t="s">
        <v>1502</v>
      </c>
      <c r="D7" s="155"/>
      <c r="E7" s="155"/>
      <c r="F7" s="155"/>
      <c r="G7" s="186"/>
      <c r="H7" s="186"/>
      <c r="J7" s="155"/>
      <c r="K7" s="155"/>
      <c r="L7" s="20"/>
      <c r="M7" s="155"/>
      <c r="N7" s="155"/>
      <c r="O7" s="572"/>
      <c r="P7" s="155"/>
      <c r="Q7" s="155"/>
      <c r="S7" s="155"/>
      <c r="T7" s="186"/>
      <c r="U7" s="155"/>
      <c r="V7" s="155"/>
      <c r="W7" s="155"/>
      <c r="X7" s="155"/>
      <c r="Z7" s="155"/>
      <c r="AA7" s="155"/>
      <c r="AB7" s="155"/>
      <c r="AC7" s="155"/>
      <c r="AD7" s="155"/>
      <c r="AE7" s="155"/>
      <c r="AF7" s="155"/>
      <c r="AG7" s="155"/>
      <c r="AH7" s="155"/>
      <c r="AI7" s="157" t="e">
        <f>COUNTIF(#REF!,AI$4)</f>
        <v>#REF!</v>
      </c>
      <c r="AJ7" s="158" t="e">
        <f>COUNTIF(#REF!,AJ$4)</f>
        <v>#REF!</v>
      </c>
      <c r="AK7" s="157" t="e">
        <f>COUNTIF(#REF!,AK$4)</f>
        <v>#REF!</v>
      </c>
      <c r="AL7" s="159" t="e">
        <f>COUNTIF(#REF!,AL$4)</f>
        <v>#REF!</v>
      </c>
      <c r="AM7" s="159" t="e">
        <f>COUNTIF(#REF!,AM$4)</f>
        <v>#REF!</v>
      </c>
      <c r="AN7" s="159" t="e">
        <f>COUNTIF(#REF!,AN$4)</f>
        <v>#REF!</v>
      </c>
      <c r="AO7" s="159" t="e">
        <f>COUNTIF(#REF!,AO$4)</f>
        <v>#REF!</v>
      </c>
      <c r="AP7" s="104"/>
      <c r="AQ7" s="159" t="e">
        <f>SUMPRODUCT(--WEEKDAY(C$3:AG$3,2)&lt;6,--((D7:AG7="DM"))+(D7:AG7="CS1")+((D7:AG7="CS2"))+(D7:AG7="SB1")+(D7:AG7="AE")+(D7:AG7="EM"))</f>
        <v>#VALUE!</v>
      </c>
      <c r="AR7" s="104"/>
      <c r="AS7" s="104" t="e">
        <f>SUMPRODUCT(--WEEKDAY(C$3:AG$3,2)&gt;5,--((D7:AG7="DM"))+(D7:AG7="CS1")+((D7:AG7="CS2"))+(D7:AG7="SB1")+(D7:AG7="AE")+(D7:AG7="EM"))</f>
        <v>#VALUE!</v>
      </c>
      <c r="AT7" s="104"/>
      <c r="AU7" s="104" t="e">
        <f>(AQ7-AR7)/2+(AS7-AT7)</f>
        <v>#VALUE!</v>
      </c>
      <c r="AV7" s="104" t="e">
        <f>AI7+AJ7+AK7+AL7+AN7+AO7</f>
        <v>#REF!</v>
      </c>
      <c r="AW7" s="104">
        <f>BG7+BH7+BJ7+BE7+BC7+BA7+BL7</f>
        <v>0</v>
      </c>
      <c r="AX7" s="104" t="e">
        <f>AU7+AY7</f>
        <v>#VALUE!</v>
      </c>
      <c r="AY7" s="159" t="e">
        <f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159" t="e">
        <f>COUNTIF(#REF!,"*BRT*")</f>
        <v>#REF!</v>
      </c>
      <c r="BA7" s="159">
        <f>COUNTIF(A7:AI7,"*$BTP*")</f>
        <v>0</v>
      </c>
      <c r="BB7" s="159" t="e">
        <f>BA7*('Setting key Duty'!$I$13+'Setting key Duty'!$I$12+'Setting key Duty'!$I$11)</f>
        <v>#VALUE!</v>
      </c>
      <c r="BC7" s="159">
        <f>COUNTIF(A7:AI7,"*$L*")</f>
        <v>0</v>
      </c>
      <c r="BD7" s="159" t="e">
        <f>BC7*('Setting key Duty'!$I$13+'Setting key Duty'!$I$9)</f>
        <v>#VALUE!</v>
      </c>
      <c r="BE7" s="159">
        <f>COUNTIF(A7:AI7,"*$M*")</f>
        <v>0</v>
      </c>
      <c r="BF7" s="159">
        <f>BE7*('Setting key Duty'!$I$8+'Setting key Duty'!$I$9+'Setting key Duty'!$I$12)</f>
        <v>0</v>
      </c>
      <c r="BG7" s="159">
        <f>COUNTIF(A7:AI7,"*$N*")</f>
        <v>0</v>
      </c>
      <c r="BH7" s="159">
        <f>COUNTIF(AG7:AI7,"*$PM*")</f>
        <v>0</v>
      </c>
      <c r="BI7" s="159">
        <f>BH7*('Setting key Duty'!$I$9)</f>
        <v>0</v>
      </c>
      <c r="BJ7" s="159">
        <f>COUNTIF(A7:AI7,"*$AM*")</f>
        <v>0</v>
      </c>
      <c r="BK7" s="159">
        <f>BJ7*('Setting key Duty'!$I$12+'Setting key Duty'!$I$8)</f>
        <v>0</v>
      </c>
      <c r="BL7" s="159">
        <f>COUNTIF(D7:AI7,"*$FC*")</f>
        <v>0</v>
      </c>
      <c r="BM7" s="159">
        <f>BL7*('Setting key Duty'!$J$11+'Setting key Duty'!$I$8)</f>
        <v>0</v>
      </c>
      <c r="BN7" s="159" t="e">
        <f>COUNTIF(#REF!,BN$4)</f>
        <v>#REF!</v>
      </c>
      <c r="BO7" s="159" t="e">
        <f>COUNTIF(#REF!,BO$4)</f>
        <v>#REF!</v>
      </c>
      <c r="BP7" s="159" t="e">
        <f>COUNTIF(#REF!,BP$4)</f>
        <v>#REF!</v>
      </c>
      <c r="BQ7" s="160"/>
    </row>
    <row r="8" ht="19.5" customHeight="1" spans="1:69">
      <c r="A8" s="19"/>
      <c r="B8" s="236" t="s">
        <v>1399</v>
      </c>
      <c r="C8" s="155"/>
      <c r="E8" s="155"/>
      <c r="F8" s="155"/>
      <c r="G8" s="155"/>
      <c r="H8" s="155"/>
      <c r="I8" s="155"/>
      <c r="J8" s="155"/>
      <c r="K8" s="210"/>
      <c r="L8" s="155"/>
      <c r="M8" s="186"/>
      <c r="O8" s="186"/>
      <c r="P8" s="155"/>
      <c r="Q8" s="155"/>
      <c r="R8" s="210"/>
      <c r="S8" s="20"/>
      <c r="T8" s="20"/>
      <c r="U8" s="186"/>
      <c r="V8" s="20"/>
      <c r="W8" s="155"/>
      <c r="X8" s="155"/>
      <c r="AB8" s="155"/>
      <c r="AC8" s="155"/>
      <c r="AD8" s="155"/>
      <c r="AE8" s="155"/>
      <c r="AF8" s="155"/>
      <c r="AG8" s="155"/>
      <c r="AH8" s="155"/>
      <c r="AI8" s="157"/>
      <c r="AJ8" s="158"/>
      <c r="AK8" s="157"/>
      <c r="AL8" s="159"/>
      <c r="AM8" s="159"/>
      <c r="AN8" s="159"/>
      <c r="AO8" s="159"/>
      <c r="AP8" s="104"/>
      <c r="AQ8" s="159">
        <f>SUMPRODUCT(--WEEKDAY(C$3:AG$3,2)&lt;6,--((C8:AG8="DM"))+(C8:AG8="CS1")+((C8:AG8="CS2"))+(C8:AG8="SB1")+(C8:AG8="AE")+(C8:AG8="EM"))</f>
        <v>0</v>
      </c>
      <c r="AR8" s="104"/>
      <c r="AS8" s="104">
        <f>SUMPRODUCT(--WEEKDAY(C$3:AG$3,2)&gt;5,--((C8:AG8="DM"))+(C8:AG8="CS1")+((C8:AG8="CS2"))+(C8:AG8="SB1")+(C8:AG8="AE")+(C8:AG8="EM"))</f>
        <v>0</v>
      </c>
      <c r="AT8" s="104"/>
      <c r="AU8" s="104"/>
      <c r="AV8" s="104"/>
      <c r="AW8" s="104"/>
      <c r="AX8" s="104"/>
      <c r="AY8" s="159"/>
      <c r="AZ8" s="159"/>
      <c r="BA8" s="159"/>
      <c r="BB8" s="159"/>
      <c r="BC8" s="159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  <c r="BP8" s="159"/>
      <c r="BQ8" s="160"/>
    </row>
    <row r="9" ht="19.5" customHeight="1" spans="1:69">
      <c r="A9" s="19"/>
      <c r="B9" s="548" t="s">
        <v>1619</v>
      </c>
      <c r="C9" s="155"/>
      <c r="D9" s="155"/>
      <c r="E9" s="155"/>
      <c r="F9" s="186"/>
      <c r="G9" s="186"/>
      <c r="I9" s="155"/>
      <c r="J9" s="186"/>
      <c r="K9" s="190"/>
      <c r="L9" s="15"/>
      <c r="M9" s="186"/>
      <c r="N9" s="155"/>
      <c r="O9" s="15"/>
      <c r="P9" s="155"/>
      <c r="Q9" s="155"/>
      <c r="R9" s="20"/>
      <c r="S9" s="155"/>
      <c r="U9" s="186"/>
      <c r="V9" s="155"/>
      <c r="W9" s="155"/>
      <c r="X9" s="186"/>
      <c r="Y9" s="155"/>
      <c r="Z9" s="15"/>
      <c r="AA9" s="155"/>
      <c r="AB9" s="15"/>
      <c r="AC9" s="155"/>
      <c r="AD9" s="155"/>
      <c r="AE9" s="155"/>
      <c r="AF9" s="155"/>
      <c r="AG9" s="155"/>
      <c r="AH9" s="155"/>
      <c r="AI9" s="157"/>
      <c r="AJ9" s="158"/>
      <c r="AK9" s="157"/>
      <c r="AL9" s="159"/>
      <c r="AM9" s="159"/>
      <c r="AN9" s="159"/>
      <c r="AO9" s="159"/>
      <c r="AP9" s="104"/>
      <c r="AQ9" s="159">
        <f>SUMPRODUCT(--WEEKDAY(C$3:AG$3,2)&lt;6,--((C9:AG9="DM"))+(C9:AG9="CS1")+((C9:AG9="CS2"))+(C9:AG9="SB1")+(C9:AG9="AE")+(C9:AG9="EM"))</f>
        <v>0</v>
      </c>
      <c r="AR9" s="104"/>
      <c r="AS9" s="104">
        <f>SUMPRODUCT(--WEEKDAY(C$3:AG$3,2)&gt;5,--((C9:AG9="DM"))+(C9:AG9="CS1")+((C9:AG9="CS2"))+(C9:AG9="SB1")+(C9:AG9="AE")+(C9:AG9="EM"))</f>
        <v>0</v>
      </c>
      <c r="AT9" s="104"/>
      <c r="AU9" s="104">
        <f>(AQ9-AR9)/2+(AS9-AT9)</f>
        <v>0</v>
      </c>
      <c r="AV9" s="104">
        <f>AI9+AJ9+AK9+AL9+AN9+AO9</f>
        <v>0</v>
      </c>
      <c r="AW9" s="104">
        <f>BG9+BH9+BJ9+BE9+BC9+BA9+BL9</f>
        <v>0</v>
      </c>
      <c r="AX9" s="104" t="e">
        <f>AU9+AY9</f>
        <v>#VALUE!</v>
      </c>
      <c r="AY9" s="159" t="e">
        <f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159">
        <f>COUNTIF(D9:Z9,"*BRT*")</f>
        <v>0</v>
      </c>
      <c r="BA9" s="159">
        <f>COUNTIF(A9:AI9,"*$BTP*")</f>
        <v>0</v>
      </c>
      <c r="BB9" s="159" t="e">
        <f>BA9*('Setting key Duty'!$I$13+'Setting key Duty'!$I$12+'Setting key Duty'!$I$11)</f>
        <v>#VALUE!</v>
      </c>
      <c r="BC9" s="159">
        <f>COUNTIF(A9:AI9,"*$L*")</f>
        <v>0</v>
      </c>
      <c r="BD9" s="159" t="e">
        <f>BC9*('Setting key Duty'!$I$13+'Setting key Duty'!$I$9)</f>
        <v>#VALUE!</v>
      </c>
      <c r="BE9" s="159">
        <f>COUNTIF(A9:AI9,"*$M*")</f>
        <v>0</v>
      </c>
      <c r="BF9" s="159">
        <f>BE9*('Setting key Duty'!$I$8+'Setting key Duty'!$I$9+'Setting key Duty'!$I$12)</f>
        <v>0</v>
      </c>
      <c r="BG9" s="159">
        <f>COUNTIF(AI9,"*$N*")</f>
        <v>0</v>
      </c>
      <c r="BH9" s="159">
        <f>COUNTIF(AI9,"*$PM*")</f>
        <v>0</v>
      </c>
      <c r="BI9" s="159">
        <f>BH9*('Setting key Duty'!$I$9)</f>
        <v>0</v>
      </c>
      <c r="BJ9" s="159">
        <f>COUNTIF(A9:AI9,"*$AM*")</f>
        <v>0</v>
      </c>
      <c r="BK9" s="159">
        <f>BJ9*('Setting key Duty'!$I$12+'Setting key Duty'!$I$8)</f>
        <v>0</v>
      </c>
      <c r="BL9" s="159">
        <f>COUNTIF(D9:AI9,"*$FC*")</f>
        <v>0</v>
      </c>
      <c r="BM9" s="159">
        <f>BL9*('Setting key Duty'!$J$11+'Setting key Duty'!$I$8)</f>
        <v>0</v>
      </c>
      <c r="BN9" s="159">
        <f>COUNTIF($D9:$Z9,BN$4)</f>
        <v>0</v>
      </c>
      <c r="BO9" s="159">
        <f>COUNTIF($D9:$Z9,BO$4)</f>
        <v>0</v>
      </c>
      <c r="BP9" s="159">
        <f>COUNTIF($D9:$Z9,BP$4)</f>
        <v>0</v>
      </c>
      <c r="BQ9" s="160"/>
    </row>
    <row r="10" ht="19.5" customHeight="1" spans="1:69">
      <c r="A10" s="19"/>
      <c r="B10" s="549" t="s">
        <v>1437</v>
      </c>
      <c r="C10" s="155"/>
      <c r="D10" s="155"/>
      <c r="E10" s="155"/>
      <c r="F10" s="186"/>
      <c r="G10" s="185"/>
      <c r="I10" s="155"/>
      <c r="J10" s="155"/>
      <c r="K10" s="210"/>
      <c r="L10" s="20"/>
      <c r="M10" s="186"/>
      <c r="N10" s="155"/>
      <c r="O10" s="572"/>
      <c r="R10" s="186"/>
      <c r="T10" s="155"/>
      <c r="U10" s="155"/>
      <c r="V10" s="155"/>
      <c r="W10" s="155"/>
      <c r="X10" s="155"/>
      <c r="Y10" s="155"/>
      <c r="Z10" s="186"/>
      <c r="AA10" s="155"/>
      <c r="AC10" s="155"/>
      <c r="AD10" s="155"/>
      <c r="AE10" s="155"/>
      <c r="AF10" s="155"/>
      <c r="AG10" s="155"/>
      <c r="AH10" s="155"/>
      <c r="AI10" s="157"/>
      <c r="AJ10" s="158"/>
      <c r="AK10" s="157"/>
      <c r="AL10" s="159"/>
      <c r="AM10" s="159"/>
      <c r="AN10" s="159"/>
      <c r="AO10" s="159"/>
      <c r="AP10" s="104"/>
      <c r="AQ10" s="159">
        <f>SUMPRODUCT(--WEEKDAY(C$3:AG$3,2)&lt;6,--((C10:AG10="DM"))+(C10:AG10="CS1")+((C10:AG10="CS2"))+(C10:AG10="SB1")+(C10:AG10="AE")+(C10:AG10="EM"))</f>
        <v>0</v>
      </c>
      <c r="AR10" s="104"/>
      <c r="AS10" s="104">
        <f>SUMPRODUCT(--WEEKDAY(C$3:AG$3,2)&gt;5,--((C10:AG10="DM"))+(C10:AG10="CS1")+((C10:AG10="CS2"))+(C10:AG10="SB1")+(C10:AG10="AE")+(C10:AG10="EM"))</f>
        <v>0</v>
      </c>
      <c r="AT10" s="104"/>
      <c r="AU10" s="104">
        <f>(AQ10-AR10)/2+(AS10-AT10)</f>
        <v>0</v>
      </c>
      <c r="AV10" s="104">
        <f>AI10+AJ10+AK10+AL10+AN10+AO10</f>
        <v>0</v>
      </c>
      <c r="AW10" s="104">
        <f>BG10+BH10+BJ10+BE10+BC10+BA10+BL10</f>
        <v>0</v>
      </c>
      <c r="AX10" s="104" t="e">
        <f>AU10+$AY$10</f>
        <v>#VALUE!</v>
      </c>
      <c r="AY10" s="159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159">
        <f>COUNTIF(C10:AC10,"*BRT*")</f>
        <v>0</v>
      </c>
      <c r="BA10" s="159">
        <f>COUNTIF(A10:AI10,"*$BTP*")</f>
        <v>0</v>
      </c>
      <c r="BB10" s="159" t="e">
        <f>BA10*('Setting key Duty'!$I$13+'Setting key Duty'!$I$12+'Setting key Duty'!$I$11)</f>
        <v>#VALUE!</v>
      </c>
      <c r="BC10" s="159">
        <f>COUNTIF(D10:AI10,"*$L*")</f>
        <v>0</v>
      </c>
      <c r="BD10" s="159" t="e">
        <f>BC10*('Setting key Duty'!$I$13+'Setting key Duty'!$I$9)</f>
        <v>#VALUE!</v>
      </c>
      <c r="BE10" s="159">
        <f>COUNTIF(D10:AI10,"*$M*")</f>
        <v>0</v>
      </c>
      <c r="BF10" s="159">
        <f>BE10*('Setting key Duty'!$I$8+'Setting key Duty'!$I$9+'Setting key Duty'!$I$12)</f>
        <v>0</v>
      </c>
      <c r="BG10" s="159">
        <f>COUNTIF(D10:AI10,"*$N*")</f>
        <v>0</v>
      </c>
      <c r="BH10" s="159">
        <f>COUNTIF(D10:AI10,"*$PM*")</f>
        <v>0</v>
      </c>
      <c r="BI10" s="159">
        <f>BH10*('Setting key Duty'!$I$9)</f>
        <v>0</v>
      </c>
      <c r="BJ10" s="159">
        <f>COUNTIF(D10:AI10,"*$AM*")</f>
        <v>0</v>
      </c>
      <c r="BK10" s="159">
        <f>BJ10*('Setting key Duty'!$I$12+'Setting key Duty'!$I$8)</f>
        <v>0</v>
      </c>
      <c r="BL10" s="159">
        <f>COUNTIF(C10:AI10,"*$FC*")</f>
        <v>0</v>
      </c>
      <c r="BM10" s="159">
        <f>BL10*('Setting key Duty'!$J$11+'Setting key Duty'!$I$8)</f>
        <v>0</v>
      </c>
      <c r="BN10" s="159">
        <f>COUNTIF($C10:$AG10,BN$4)</f>
        <v>0</v>
      </c>
      <c r="BO10" s="159">
        <f>COUNTIF($C10:$AG10,BO$4)</f>
        <v>0</v>
      </c>
      <c r="BP10" s="159">
        <f>COUNTIF($D10:$AE10,BP$4)</f>
        <v>0</v>
      </c>
      <c r="BQ10" s="160"/>
    </row>
    <row r="11" ht="19.5" customHeight="1" spans="1:69">
      <c r="A11" s="19"/>
      <c r="B11" s="277" t="s">
        <v>1431</v>
      </c>
      <c r="C11" s="155"/>
      <c r="D11" s="155"/>
      <c r="E11" s="155"/>
      <c r="F11" s="155"/>
      <c r="G11" s="155"/>
      <c r="H11" s="186"/>
      <c r="J11" s="186"/>
      <c r="K11" s="155"/>
      <c r="L11" s="155"/>
      <c r="M11" s="186"/>
      <c r="N11" s="20"/>
      <c r="P11" s="155"/>
      <c r="Q11" s="186"/>
      <c r="R11" s="155"/>
      <c r="T11" s="155"/>
      <c r="U11" s="20"/>
      <c r="V11" s="155"/>
      <c r="W11" s="155"/>
      <c r="X11" s="155"/>
      <c r="Y11" s="155"/>
      <c r="Z11" s="155"/>
      <c r="AA11" s="155"/>
      <c r="AC11" s="155"/>
      <c r="AD11" s="155"/>
      <c r="AE11" s="155"/>
      <c r="AG11" s="155"/>
      <c r="AH11" s="155"/>
      <c r="AI11" s="157"/>
      <c r="AJ11" s="158"/>
      <c r="AK11" s="157"/>
      <c r="AL11" s="159"/>
      <c r="AM11" s="159"/>
      <c r="AN11" s="159"/>
      <c r="AO11" s="159"/>
      <c r="AP11" s="104"/>
      <c r="AQ11" s="159">
        <f>SUMPRODUCT(--WEEKDAY(C$3:AG$3,2)&lt;6,--((C11:AG11="DM"))+(C11:AG11="CS1")+((C11:AG11="CS2"))+(C11:AG11="SB1")+(C11:AG11="AE")+(C11:AG11="EM"))</f>
        <v>0</v>
      </c>
      <c r="AR11" s="104"/>
      <c r="AS11" s="104">
        <f>SUMPRODUCT(--WEEKDAY(C$3:AG$3,2)&gt;5,--((C11:AG11="DM"))+(C11:AG11="CS1")+((C11:AG11="CS2"))+(C11:AG11="SB1")+(C11:AG11="AE")+(C11:AG11="EM"))</f>
        <v>0</v>
      </c>
      <c r="AT11" s="104"/>
      <c r="AU11" s="104">
        <f>(AQ11-AR11)/2+(AS11-AT11)</f>
        <v>0</v>
      </c>
      <c r="AV11" s="104">
        <f>AI11+AJ11+AK11+AL11+AN11+AO11</f>
        <v>0</v>
      </c>
      <c r="AW11" s="104">
        <f>BG11+BH11+BJ11+BE11+BC11+BA11+BL11</f>
        <v>0</v>
      </c>
      <c r="AX11" s="104" t="e">
        <f>AU11+AY11</f>
        <v>#VALUE!</v>
      </c>
      <c r="AY11" s="159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159">
        <f>COUNTIF(D11:AC11,"*BRT*")</f>
        <v>0</v>
      </c>
      <c r="BA11" s="159">
        <f>COUNTIF(A11:AI11,"*$BTP*")</f>
        <v>0</v>
      </c>
      <c r="BB11" s="159" t="e">
        <f>BA11*('Setting key Duty'!$I$13+'Setting key Duty'!$I$12+'Setting key Duty'!$I$11)</f>
        <v>#VALUE!</v>
      </c>
      <c r="BC11" s="159">
        <f>COUNTIF(A11:AI11,"*$L*")</f>
        <v>0</v>
      </c>
      <c r="BD11" s="159" t="e">
        <f>BC11*('Setting key Duty'!$I$13+'Setting key Duty'!$I$9)</f>
        <v>#VALUE!</v>
      </c>
      <c r="BE11" s="159">
        <f>COUNTIF(A11:AI11,"*$M*")</f>
        <v>0</v>
      </c>
      <c r="BF11" s="159">
        <f>BE11*('Setting key Duty'!$I$8+'Setting key Duty'!$I$9+'Setting key Duty'!$I$12)</f>
        <v>0</v>
      </c>
      <c r="BG11" s="159">
        <f>COUNTIF(AF11:AI11,"*$N*")</f>
        <v>0</v>
      </c>
      <c r="BH11" s="159">
        <f>COUNTIF(AF11:AI11,"*$PM*")</f>
        <v>0</v>
      </c>
      <c r="BI11" s="159">
        <f>BH11*('Setting key Duty'!$I$9)</f>
        <v>0</v>
      </c>
      <c r="BJ11" s="159">
        <f>COUNTIF(A11:AI11,"*$AM*")</f>
        <v>0</v>
      </c>
      <c r="BK11" s="159">
        <f>BJ11*('Setting key Duty'!$I$12+'Setting key Duty'!$I$8)</f>
        <v>0</v>
      </c>
      <c r="BL11" s="159">
        <f>COUNTIF(D11:AI11,"*$FC*")</f>
        <v>0</v>
      </c>
      <c r="BM11" s="159">
        <f>BL11*('Setting key Duty'!$J$11+'Setting key Duty'!$I$8)</f>
        <v>0</v>
      </c>
      <c r="BN11" s="159">
        <f>COUNTIF($D11:$AE11,BN$4)</f>
        <v>0</v>
      </c>
      <c r="BO11" s="159">
        <f>COUNTIF($D11:$AE11,BO$4)</f>
        <v>0</v>
      </c>
      <c r="BP11" s="159">
        <f>COUNTIF($D11:$AE11,BP$4)</f>
        <v>0</v>
      </c>
      <c r="BQ11" s="160"/>
    </row>
    <row r="12" ht="19.5" customHeight="1" spans="1:69">
      <c r="A12" s="19"/>
      <c r="B12" s="550" t="s">
        <v>1373</v>
      </c>
      <c r="C12" s="155"/>
      <c r="D12" s="155"/>
      <c r="E12" s="155"/>
      <c r="F12" s="155"/>
      <c r="G12" s="572"/>
      <c r="H12" s="155"/>
      <c r="I12" s="155"/>
      <c r="J12" s="155"/>
      <c r="K12" s="186"/>
      <c r="L12" s="155"/>
      <c r="M12" s="155"/>
      <c r="N12" s="572"/>
      <c r="O12" s="155"/>
      <c r="P12" s="155"/>
      <c r="Q12" s="155"/>
      <c r="R12" s="155"/>
      <c r="S12" s="186"/>
      <c r="T12" s="155"/>
      <c r="U12" s="155"/>
      <c r="V12" s="186"/>
      <c r="W12" s="155"/>
      <c r="X12" s="155"/>
      <c r="Y12" s="155"/>
      <c r="Z12" s="155"/>
      <c r="AB12" s="155"/>
      <c r="AC12" s="155"/>
      <c r="AD12" s="155"/>
      <c r="AE12" s="155"/>
      <c r="AF12" s="155"/>
      <c r="AG12" s="155"/>
      <c r="AH12" s="155"/>
      <c r="AI12" s="157"/>
      <c r="AJ12" s="158"/>
      <c r="AK12" s="157"/>
      <c r="AL12" s="159"/>
      <c r="AM12" s="159"/>
      <c r="AN12" s="159"/>
      <c r="AO12" s="159"/>
      <c r="AP12" s="104"/>
      <c r="AQ12" s="159">
        <f>SUMPRODUCT(--WEEKDAY(C$3:AG$3,2)&lt;6,--((C12:AG12="DM"))+(C12:AG12="CS1")+((C12:AG12="CS2"))+(C12:AG12="SB1")+(C12:AG12="AE")+(C12:AG12="EM"))</f>
        <v>0</v>
      </c>
      <c r="AR12" s="104"/>
      <c r="AS12" s="104">
        <f>SUMPRODUCT(--WEEKDAY(C$3:AG$3,2)&gt;5,--((C12:AG12="DM"))+(C12:AG12="CS1")+((C12:AG12="CS2"))+(C12:AG12="SB1")+(C12:AG12="AE")+(C12:AG12="EM"))</f>
        <v>0</v>
      </c>
      <c r="AT12" s="104"/>
      <c r="AU12" s="104">
        <f>(AQ12-AR12)/2+(AS12-AT12)</f>
        <v>0</v>
      </c>
      <c r="AV12" s="104">
        <f>AI12+AJ12+AK12+AL12+AN12+AO12</f>
        <v>0</v>
      </c>
      <c r="AW12" s="104">
        <f>BG12+BH12+BJ12+BE12+BC12+BA12+BL12</f>
        <v>0</v>
      </c>
      <c r="AX12" s="104" t="e">
        <f>AU12+AY12</f>
        <v>#VALUE!</v>
      </c>
      <c r="AY12" s="159" t="e">
        <f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159">
        <f>COUNTIF(D12:Y12,"*BRT*")</f>
        <v>0</v>
      </c>
      <c r="BA12" s="159">
        <f>COUNTIF(A12:AI12,"*$BTP*")</f>
        <v>0</v>
      </c>
      <c r="BB12" s="159" t="e">
        <f>BA12*('Setting key Duty'!$I$13+'Setting key Duty'!$I$12+'Setting key Duty'!$I$11)</f>
        <v>#VALUE!</v>
      </c>
      <c r="BC12" s="159">
        <f>COUNTIF(A12:AI12,"*$L*")</f>
        <v>0</v>
      </c>
      <c r="BD12" s="159" t="e">
        <f>BC12*('Setting key Duty'!$I$13+'Setting key Duty'!$I$9)</f>
        <v>#VALUE!</v>
      </c>
      <c r="BE12" s="159">
        <f>COUNTIF(A12:AI12,"*$M*")</f>
        <v>0</v>
      </c>
      <c r="BF12" s="159">
        <f>BE12*('Setting key Duty'!$I$8+'Setting key Duty'!$I$9+'Setting key Duty'!$I$12)</f>
        <v>0</v>
      </c>
      <c r="BG12" s="159">
        <f>COUNTIF(AI12,"*$N*")</f>
        <v>0</v>
      </c>
      <c r="BH12" s="159">
        <f>COUNTIF(AI12,"*$PM*")</f>
        <v>0</v>
      </c>
      <c r="BI12" s="159">
        <f>BH12*('Setting key Duty'!$I$9)</f>
        <v>0</v>
      </c>
      <c r="BJ12" s="159">
        <f>COUNTIF(A12:AI12,"*$AM*")</f>
        <v>0</v>
      </c>
      <c r="BK12" s="159">
        <f>BJ12*('Setting key Duty'!$I$12+'Setting key Duty'!$I$8)</f>
        <v>0</v>
      </c>
      <c r="BL12" s="159">
        <f>COUNTIF(D12:AI12,"*$FC*")</f>
        <v>0</v>
      </c>
      <c r="BM12" s="159">
        <f>BL12*('Setting key Duty'!$J$11+'Setting key Duty'!$I$8)</f>
        <v>0</v>
      </c>
      <c r="BN12" s="159">
        <f>COUNTIF($D12:$Y12,BN$4)</f>
        <v>0</v>
      </c>
      <c r="BO12" s="159">
        <f>COUNTIF($D12:$Y12,BO$4)</f>
        <v>0</v>
      </c>
      <c r="BP12" s="159">
        <f>COUNTIF($D12:$Y12,BP$4)</f>
        <v>0</v>
      </c>
      <c r="BQ12" s="160"/>
    </row>
    <row r="13" ht="24" customHeight="1" spans="1:69">
      <c r="A13" s="19"/>
      <c r="B13" s="217" t="s">
        <v>1601</v>
      </c>
      <c r="C13" s="155"/>
      <c r="D13" s="155"/>
      <c r="E13" s="155"/>
      <c r="F13" s="155"/>
      <c r="H13" s="155"/>
      <c r="I13" s="186"/>
      <c r="J13" s="186"/>
      <c r="K13" s="155"/>
      <c r="L13" s="155"/>
      <c r="M13" s="186"/>
      <c r="N13" s="155"/>
      <c r="O13" s="155"/>
      <c r="P13" s="155"/>
      <c r="R13" s="155"/>
      <c r="S13" s="155"/>
      <c r="T13" s="155"/>
      <c r="U13" s="155"/>
      <c r="V13" s="155"/>
      <c r="W13" s="186"/>
      <c r="X13" s="155"/>
      <c r="Z13" s="172"/>
      <c r="AA13" s="155"/>
      <c r="AB13" s="155"/>
      <c r="AC13" s="186"/>
      <c r="AD13" s="155"/>
      <c r="AE13" s="155"/>
      <c r="AF13" s="20"/>
      <c r="AG13" s="155"/>
      <c r="AH13" s="155"/>
      <c r="AI13" s="157">
        <f>COUNTIF($C13:$AB13,AI$4)</f>
        <v>0</v>
      </c>
      <c r="AJ13" s="158">
        <f>COUNTIF($C13:$AB13,AJ$4)</f>
        <v>0</v>
      </c>
      <c r="AK13" s="157">
        <f>COUNTIF($C13:$AB13,AK$4)</f>
        <v>0</v>
      </c>
      <c r="AL13" s="159">
        <f>COUNTIF($C13:$AB13,AL$4)</f>
        <v>0</v>
      </c>
      <c r="AM13" s="159">
        <f>COUNTIF($C13:$AB13,AM$4)</f>
        <v>0</v>
      </c>
      <c r="AN13" s="159">
        <f>COUNTIF($C13:$AB13,AN$4)</f>
        <v>0</v>
      </c>
      <c r="AO13" s="159">
        <f>COUNTIF($C13:$AB13,AO$4)</f>
        <v>0</v>
      </c>
      <c r="AP13" s="104"/>
      <c r="AQ13" s="159">
        <f>SUMPRODUCT(--WEEKDAY(C$3:AG$3,2)&lt;6,--((C13:AG13="DM"))+(C13:AG13="CS1")+((C13:AG13="CS2"))+(C13:AG13="SB1")+(C13:AG13="AE")+(C13:AG13="EM"))</f>
        <v>0</v>
      </c>
      <c r="AR13" s="104"/>
      <c r="AS13" s="104">
        <f>SUMPRODUCT(--WEEKDAY(C$3:AG$3,2)&gt;5,--((C13:AG13="DM"))+(C13:AG13="CS1")+((C13:AG13="CS2"))+(C13:AG13="SB1")+(C13:AG13="AE")+(C13:AG13="EM"))</f>
        <v>0</v>
      </c>
      <c r="AT13" s="104"/>
      <c r="AU13" s="104">
        <f>(AQ13-AR13)/2+(AS13-AT13)</f>
        <v>0</v>
      </c>
      <c r="AV13" s="104">
        <f>AI13+AJ13+AK13+AL13+AN13+AO13</f>
        <v>0</v>
      </c>
      <c r="AW13" s="104">
        <f>BG13+BH13+BJ13+BE13+BC13+BA13+BL13</f>
        <v>0</v>
      </c>
      <c r="AX13" s="104" t="e">
        <f>AU13+AY13</f>
        <v>#VALUE!</v>
      </c>
      <c r="AY13" s="159" t="e">
        <f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159">
        <f>COUNTIF(C13:AB13,"*BRT*")</f>
        <v>0</v>
      </c>
      <c r="BA13" s="159">
        <f>COUNTIF(A13:AI13,"*$BTP*")</f>
        <v>0</v>
      </c>
      <c r="BB13" s="159" t="e">
        <f>BA13*('Setting key Duty'!$I$13+'Setting key Duty'!$I$12+'Setting key Duty'!$I$11)</f>
        <v>#VALUE!</v>
      </c>
      <c r="BC13" s="159">
        <f>COUNTIF(A13:AI13,"*$L*")</f>
        <v>0</v>
      </c>
      <c r="BD13" s="159" t="e">
        <f>BC13*('Setting key Duty'!$I$13+'Setting key Duty'!$I$9)</f>
        <v>#VALUE!</v>
      </c>
      <c r="BE13" s="159">
        <f>COUNTIF(A13:AI13,"*$M*")</f>
        <v>0</v>
      </c>
      <c r="BF13" s="159">
        <f>BE13*('Setting key Duty'!$I$8+'Setting key Duty'!$I$9+'Setting key Duty'!$I$12)</f>
        <v>0</v>
      </c>
      <c r="BG13" s="159">
        <f>COUNTIF(A13:AI13,"*$N*")</f>
        <v>0</v>
      </c>
      <c r="BH13" s="159">
        <f>COUNTIF(AI13,"*$PM*")</f>
        <v>0</v>
      </c>
      <c r="BI13" s="159">
        <f>BH13*('Setting key Duty'!$I$9)</f>
        <v>0</v>
      </c>
      <c r="BJ13" s="159">
        <f>COUNTIF(A13:AI13,"*$AM*")</f>
        <v>0</v>
      </c>
      <c r="BK13" s="159">
        <f>BJ13*('Setting key Duty'!$I$12+'Setting key Duty'!$I$8)</f>
        <v>0</v>
      </c>
      <c r="BL13" s="159">
        <f>COUNTIF(C13:AI13,"*$FC*")</f>
        <v>0</v>
      </c>
      <c r="BM13" s="159">
        <f>BL13*('Setting key Duty'!$J$11+'Setting key Duty'!$I$8)</f>
        <v>0</v>
      </c>
      <c r="BN13" s="159">
        <f>COUNTIF($C13:$AB13,BN$4)</f>
        <v>0</v>
      </c>
      <c r="BO13" s="159">
        <f>COUNTIF($C13:$AB13,BO$4)</f>
        <v>0</v>
      </c>
      <c r="BP13" s="159">
        <f>COUNTIF($C13:$AB13,BP$4)</f>
        <v>0</v>
      </c>
      <c r="BQ13" s="160"/>
    </row>
    <row r="14" ht="37.5" customHeight="1" spans="1:69">
      <c r="A14" s="19"/>
      <c r="B14" s="550" t="s">
        <v>1512</v>
      </c>
      <c r="C14" s="155"/>
      <c r="D14" s="155"/>
      <c r="E14" s="155"/>
      <c r="F14" s="155"/>
      <c r="H14" s="572"/>
      <c r="I14" s="186"/>
      <c r="J14" s="155"/>
      <c r="K14" s="155"/>
      <c r="L14" s="15"/>
      <c r="M14" s="155"/>
      <c r="N14" s="155"/>
      <c r="P14" s="155"/>
      <c r="Q14" s="155"/>
      <c r="R14" s="155"/>
      <c r="S14" s="155"/>
      <c r="V14" s="155"/>
      <c r="W14" s="155"/>
      <c r="Z14" s="155"/>
      <c r="AA14" s="155"/>
      <c r="AB14" s="186"/>
      <c r="AD14" s="155"/>
      <c r="AE14" s="155"/>
      <c r="AF14" s="155"/>
      <c r="AG14" s="155"/>
      <c r="AH14" s="155"/>
      <c r="AI14" s="157">
        <f>COUNTIF($D14:$AC14,AI$4)</f>
        <v>0</v>
      </c>
      <c r="AJ14" s="158">
        <f>COUNTIF($D14:$AC14,AJ$4)</f>
        <v>0</v>
      </c>
      <c r="AK14" s="157">
        <f>COUNTIF($D14:$AC14,AK$4)</f>
        <v>0</v>
      </c>
      <c r="AL14" s="159">
        <f>COUNTIF($D14:$AC14,AL$4)</f>
        <v>0</v>
      </c>
      <c r="AM14" s="159">
        <f>COUNTIF($D14:$AC14,AM$4)</f>
        <v>0</v>
      </c>
      <c r="AN14" s="159">
        <f>COUNTIF($D14:$AC14,AN$4)</f>
        <v>0</v>
      </c>
      <c r="AO14" s="159">
        <f>COUNTIF($D14:$AC14,AO$4)</f>
        <v>0</v>
      </c>
      <c r="AP14" s="104"/>
      <c r="AQ14" s="159">
        <f>SUMPRODUCT(--WEEKDAY(C$3:AG$3,2)&lt;6,--((C14:AG14="DM"))+(C14:AG14="CS1")+((C14:AG14="CS2"))+(C14:AG14="SB1")+(C14:AG14="AE")+(C14:AG14="EM"))</f>
        <v>0</v>
      </c>
      <c r="AR14" s="104"/>
      <c r="AS14" s="104">
        <f>SUMPRODUCT(--WEEKDAY(C$3:AG$3,2)&gt;5,--((C14:AG14="DM"))+(C14:AG14="CS1")+((C14:AG14="CS2"))+(C14:AG14="SB1")+(C14:AG14="AE")+(C14:AG14="EM"))</f>
        <v>0</v>
      </c>
      <c r="AT14" s="104"/>
      <c r="AU14" s="104">
        <f>(AQ14-AR14)/2+(AS14-AT14)</f>
        <v>0</v>
      </c>
      <c r="AV14" s="104">
        <f>AI14+AJ14+AK14+AL14+AN14+AO14</f>
        <v>0</v>
      </c>
      <c r="AW14" s="104">
        <f>BG14+BH14+BJ14+BE14+BC14+BA14+BL14</f>
        <v>0</v>
      </c>
      <c r="AX14" s="104" t="e">
        <f>AU14+AY14</f>
        <v>#VALUE!</v>
      </c>
      <c r="AY14" s="159" t="e">
        <f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159">
        <f>COUNTIF(C14:AC14,"*BRT*")</f>
        <v>0</v>
      </c>
      <c r="BA14" s="159">
        <f>COUNTIF(A14:AI14,"*$BTP*")</f>
        <v>0</v>
      </c>
      <c r="BB14" s="159" t="e">
        <f>BA14*('Setting key Duty'!$I$13+'Setting key Duty'!$I$12+'Setting key Duty'!$I$11)</f>
        <v>#VALUE!</v>
      </c>
      <c r="BC14" s="159">
        <f>COUNTIF(A14:AI14,"*$L*")</f>
        <v>0</v>
      </c>
      <c r="BD14" s="159" t="e">
        <f>BC14*('Setting key Duty'!$I$13+'Setting key Duty'!$I$9)</f>
        <v>#VALUE!</v>
      </c>
      <c r="BE14" s="159">
        <f>COUNTIF(A14:AI14,"*$M*")</f>
        <v>0</v>
      </c>
      <c r="BF14" s="159">
        <f>BE14*('Setting key Duty'!$I$8+'Setting key Duty'!$I$9+'Setting key Duty'!$I$12)</f>
        <v>0</v>
      </c>
      <c r="BG14" s="159">
        <f>COUNTIF(AI14,"*$N*")</f>
        <v>0</v>
      </c>
      <c r="BH14" s="159">
        <f>COUNTIF(AI14,"*$PM*")</f>
        <v>0</v>
      </c>
      <c r="BI14" s="159">
        <f>BH14*('Setting key Duty'!$I$9)</f>
        <v>0</v>
      </c>
      <c r="BJ14" s="159">
        <f>COUNTIF(A14:AI14,"*$AM*")</f>
        <v>0</v>
      </c>
      <c r="BK14" s="159">
        <f>BJ14*('Setting key Duty'!$I$12+'Setting key Duty'!$I$8)</f>
        <v>0</v>
      </c>
      <c r="BL14" s="159">
        <f>COUNTIF(C14:AI14,"*$FC*")</f>
        <v>0</v>
      </c>
      <c r="BM14" s="159">
        <f>BL14*('Setting key Duty'!$J$11+'Setting key Duty'!$I$8)</f>
        <v>0</v>
      </c>
      <c r="BN14" s="159">
        <f>COUNTIF($C14:$AC14,BN$4)</f>
        <v>0</v>
      </c>
      <c r="BO14" s="159">
        <f>COUNTIF($C14:$AC14,BO$4)</f>
        <v>0</v>
      </c>
      <c r="BP14" s="159">
        <f>COUNTIF($C14:$AC14,BP$4)</f>
        <v>0</v>
      </c>
      <c r="BQ14" s="160"/>
    </row>
    <row r="15" ht="19.5" customHeight="1" spans="1:69">
      <c r="A15" s="19"/>
      <c r="B15" s="277" t="s">
        <v>1514</v>
      </c>
      <c r="C15" s="155"/>
      <c r="D15" s="155"/>
      <c r="E15" s="155"/>
      <c r="F15" s="155"/>
      <c r="G15" s="155"/>
      <c r="I15" s="155"/>
      <c r="J15" s="155"/>
      <c r="K15" s="155"/>
      <c r="L15" s="186"/>
      <c r="M15" s="186"/>
      <c r="N15" s="155"/>
      <c r="O15" s="186"/>
      <c r="P15" s="155"/>
      <c r="Q15" s="155"/>
      <c r="R15" s="155"/>
      <c r="S15" s="155"/>
      <c r="U15" s="20"/>
      <c r="V15" s="155"/>
      <c r="W15" s="155"/>
      <c r="Y15" s="155"/>
      <c r="Z15" s="155" t="s">
        <v>1620</v>
      </c>
      <c r="AA15" s="155"/>
      <c r="AC15" s="155"/>
      <c r="AD15" s="155"/>
      <c r="AE15" s="155"/>
      <c r="AF15" s="155"/>
      <c r="AG15" s="155"/>
      <c r="AH15" s="155"/>
      <c r="AI15" s="157">
        <f>COUNTIF($D15:$AA15,AI$4)</f>
        <v>0</v>
      </c>
      <c r="AJ15" s="158">
        <f>COUNTIF($D15:$AA15,AJ$4)</f>
        <v>0</v>
      </c>
      <c r="AK15" s="157">
        <f>COUNTIF($D15:$AA15,AK$4)</f>
        <v>0</v>
      </c>
      <c r="AL15" s="159">
        <f>COUNTIF($D15:$AA15,AL$4)</f>
        <v>0</v>
      </c>
      <c r="AM15" s="159">
        <f>COUNTIF($D15:$AA15,AM$4)</f>
        <v>0</v>
      </c>
      <c r="AN15" s="159">
        <f>COUNTIF($D15:$AA15,AN$4)</f>
        <v>0</v>
      </c>
      <c r="AO15" s="159">
        <f>COUNTIF($D15:$AA15,AO$4)</f>
        <v>0</v>
      </c>
      <c r="AP15" s="104"/>
      <c r="AQ15" s="159">
        <f>SUMPRODUCT(--WEEKDAY(C$3:AG$3,2)&lt;6,--((C15:AG15="DM"))+(C15:AG15="CS1")+((C15:AG15="CS2"))+(C15:AG15="SB1")+(C15:AG15="AE")+(C15:AG15="EM"))</f>
        <v>0</v>
      </c>
      <c r="AR15" s="104"/>
      <c r="AS15" s="104">
        <f>SUMPRODUCT(--WEEKDAY(C$3:AG$3,2)&gt;5,--((C15:AG15="DM"))+(C15:AG15="CS1")+((C15:AG15="CS2"))+(C15:AG15="SB1")+(C15:AG15="AE")+(C15:AG15="EM"))</f>
        <v>0</v>
      </c>
      <c r="AT15" s="104"/>
      <c r="AU15" s="104">
        <f>(AQ15-AR15)/2+(AS15-AT15)</f>
        <v>0</v>
      </c>
      <c r="AV15" s="104">
        <f>AI15+AJ15+AK15+AL15+AN15+AO15</f>
        <v>0</v>
      </c>
      <c r="AW15" s="104">
        <f>BG15+BH15+BJ15+BE15+BC15+BA15+BL15</f>
        <v>0</v>
      </c>
      <c r="AX15" s="104" t="e">
        <f>AU15+AY15</f>
        <v>#VALUE!</v>
      </c>
      <c r="AY15" s="159" t="e">
        <f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159">
        <f>COUNTIF(D15:AA15,"*BRT*")</f>
        <v>0</v>
      </c>
      <c r="BA15" s="159">
        <f>COUNTIF(A15:AI15,"*$BTP*")</f>
        <v>0</v>
      </c>
      <c r="BB15" s="159" t="e">
        <f>BA15*('Setting key Duty'!$I$13+'Setting key Duty'!$I$12+'Setting key Duty'!$I$11)</f>
        <v>#VALUE!</v>
      </c>
      <c r="BC15" s="159">
        <f>COUNTIF(A15:AI15,"*$L*")</f>
        <v>0</v>
      </c>
      <c r="BD15" s="159" t="e">
        <f>BC15*('Setting key Duty'!$I$13+'Setting key Duty'!$I$9)</f>
        <v>#VALUE!</v>
      </c>
      <c r="BE15" s="159">
        <f>COUNTIF(A15:AI15,"*$M*")</f>
        <v>0</v>
      </c>
      <c r="BF15" s="159">
        <f>BE15*('Setting key Duty'!$I$8+'Setting key Duty'!$I$9+'Setting key Duty'!$I$12)</f>
        <v>0</v>
      </c>
      <c r="BG15" s="159">
        <f>COUNTIF(A15:AI15,"*$N*")</f>
        <v>0</v>
      </c>
      <c r="BH15" s="159">
        <f>COUNTIF(AI15,"*$PM*")</f>
        <v>0</v>
      </c>
      <c r="BI15" s="159">
        <f>BH15*('Setting key Duty'!$I$9)</f>
        <v>0</v>
      </c>
      <c r="BJ15" s="159">
        <f>COUNTIF(A15:AI15,"*$AM*")</f>
        <v>0</v>
      </c>
      <c r="BK15" s="159">
        <f>BJ15*('Setting key Duty'!$I$12+'Setting key Duty'!$I$8)</f>
        <v>0</v>
      </c>
      <c r="BL15" s="159">
        <f>COUNTIF(D15:AI15,"*$FC*")</f>
        <v>0</v>
      </c>
      <c r="BM15" s="159">
        <f>BL15*('Setting key Duty'!$J$11+'Setting key Duty'!$I$8)</f>
        <v>0</v>
      </c>
      <c r="BN15" s="159">
        <f>COUNTIF($D15:$AA15,BN$4)</f>
        <v>0</v>
      </c>
      <c r="BO15" s="159">
        <f>COUNTIF($D15:$AA15,BO$4)</f>
        <v>0</v>
      </c>
      <c r="BP15" s="159">
        <f>COUNTIF($D15:$AA15,BP$4)</f>
        <v>0</v>
      </c>
      <c r="BQ15" s="160"/>
    </row>
    <row r="16" ht="19.5" customHeight="1" spans="1:69">
      <c r="A16" s="19"/>
      <c r="B16" s="236" t="s">
        <v>1550</v>
      </c>
      <c r="C16" s="155"/>
      <c r="D16" s="155"/>
      <c r="E16" s="155"/>
      <c r="F16" s="185"/>
      <c r="G16" s="572"/>
      <c r="I16" s="155"/>
      <c r="J16" s="155"/>
      <c r="L16" s="186"/>
      <c r="M16" s="20"/>
      <c r="N16" s="155"/>
      <c r="O16" s="155"/>
      <c r="P16" s="155"/>
      <c r="Q16" s="155"/>
      <c r="R16" s="210"/>
      <c r="S16" s="155"/>
      <c r="T16" s="155"/>
      <c r="U16" s="155" t="s">
        <v>48</v>
      </c>
      <c r="V16" s="155"/>
      <c r="W16" s="155"/>
      <c r="Y16" s="155"/>
      <c r="Z16" s="155"/>
      <c r="AA16" s="155"/>
      <c r="AB16" s="20"/>
      <c r="AC16" s="155"/>
      <c r="AD16" s="155"/>
      <c r="AE16" s="155"/>
      <c r="AG16" s="155"/>
      <c r="AH16" s="155"/>
      <c r="AI16" s="157">
        <f>COUNTIF($C16:$AF16,AI$4)</f>
        <v>1</v>
      </c>
      <c r="AJ16" s="158">
        <f>COUNTIF($C16:$AF16,AJ$4)</f>
        <v>0</v>
      </c>
      <c r="AK16" s="157">
        <f>COUNTIF($C16:$AF16,AK$4)</f>
        <v>0</v>
      </c>
      <c r="AL16" s="159">
        <f>COUNTIF($C16:$AF16,AL$4)</f>
        <v>0</v>
      </c>
      <c r="AM16" s="159">
        <f>COUNTIF($C16:$AF16,AM$4)</f>
        <v>0</v>
      </c>
      <c r="AN16" s="159">
        <f>COUNTIF($C16:$AF16,AN$4)</f>
        <v>0</v>
      </c>
      <c r="AO16" s="159">
        <f>COUNTIF($C16:$AF16,AO$4)</f>
        <v>0</v>
      </c>
      <c r="AP16" s="104"/>
      <c r="AQ16" s="159">
        <f>SUMPRODUCT(--WEEKDAY(C$3:AG$3,2)&lt;6,--((C16:AG16="DM"))+(C16:AG16="CS1")+((C16:AG16="CS2"))+(C16:AG16="SB1")+(C16:AG16="AE")+(C16:AG16="EM"))</f>
        <v>0</v>
      </c>
      <c r="AR16" s="104"/>
      <c r="AS16" s="104">
        <f>SUMPRODUCT(--WEEKDAY(C$3:AG$3,2)&gt;5,--((C16:AG16="DM"))+(C16:AG16="CS1")+((C16:AG16="CS2"))+(C16:AG16="SB1")+(C16:AG16="AE")+(C16:AG16="EM"))</f>
        <v>0</v>
      </c>
      <c r="AT16" s="104"/>
      <c r="AU16" s="104">
        <f>(AQ16-AR16)/2+(AS16-AT16)</f>
        <v>0</v>
      </c>
      <c r="AV16" s="104">
        <f>AI16+AJ16+AK16+AL16+AN16+AO16</f>
        <v>1</v>
      </c>
      <c r="AW16" s="104">
        <f>BG16+BH16+BJ16+BE16+BC16+BA16+BL16</f>
        <v>0</v>
      </c>
      <c r="AX16" s="104" t="e">
        <f>AU16+AY16</f>
        <v>#VALUE!</v>
      </c>
      <c r="AY16" s="159" t="e">
        <f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159">
        <f>COUNTIF(C16:AC16,"*BRT*")</f>
        <v>0</v>
      </c>
      <c r="BA16" s="159">
        <f>COUNTIF(A16:AI16,"*$BTP*")</f>
        <v>0</v>
      </c>
      <c r="BB16" s="159" t="e">
        <f>BA16*('Setting key Duty'!$I$13+'Setting key Duty'!$I$12+'Setting key Duty'!$I$11)</f>
        <v>#VALUE!</v>
      </c>
      <c r="BC16" s="159">
        <f>COUNTIF(I16:AI16,"*$L*")</f>
        <v>0</v>
      </c>
      <c r="BD16" s="159" t="e">
        <f>BC16*('Setting key Duty'!$I$13+'Setting key Duty'!$I$9)</f>
        <v>#VALUE!</v>
      </c>
      <c r="BE16" s="159">
        <f>COUNTIF(I16:AI16,"*$M*")</f>
        <v>0</v>
      </c>
      <c r="BF16" s="159">
        <f>BE16*('Setting key Duty'!$I$8+'Setting key Duty'!$I$9+'Setting key Duty'!$I$12)</f>
        <v>0</v>
      </c>
      <c r="BG16" s="159">
        <f>COUNTIF(I16:AI16,"*$N*")</f>
        <v>0</v>
      </c>
      <c r="BH16" s="159">
        <f>COUNTIF(I16:AI16,"*$PM*")</f>
        <v>0</v>
      </c>
      <c r="BI16" s="159">
        <f>BH16*('Setting key Duty'!$I$9)</f>
        <v>0</v>
      </c>
      <c r="BJ16" s="159">
        <f>COUNTIF(I16:AI16,"*$AM*")</f>
        <v>0</v>
      </c>
      <c r="BK16" s="159">
        <f>BJ16*('Setting key Duty'!$I$12+'Setting key Duty'!$I$8)</f>
        <v>0</v>
      </c>
      <c r="BL16" s="159">
        <f>COUNTIF(C16:AI16,"*$FC*")</f>
        <v>0</v>
      </c>
      <c r="BM16" s="159">
        <f>BL16*('Setting key Duty'!$J$11+'Setting key Duty'!$I$8)</f>
        <v>0</v>
      </c>
      <c r="BN16" s="159">
        <f>COUNTIF($C16:$AF16,BN$4)</f>
        <v>0</v>
      </c>
      <c r="BO16" s="159">
        <f>COUNTIF($C16:$AF16,BO$4)</f>
        <v>0</v>
      </c>
      <c r="BP16" s="159">
        <f>COUNTIF($I16:$AE16,BP$4)</f>
        <v>0</v>
      </c>
      <c r="BQ16" s="160"/>
    </row>
    <row r="17" ht="19.5" customHeight="1" spans="1:69">
      <c r="A17" s="19"/>
      <c r="B17" s="550" t="s">
        <v>1553</v>
      </c>
      <c r="C17" s="155"/>
      <c r="D17" s="155"/>
      <c r="E17" s="155"/>
      <c r="F17" s="155"/>
      <c r="G17" s="155"/>
      <c r="H17" s="155"/>
      <c r="I17" s="155"/>
      <c r="J17" s="186"/>
      <c r="M17" s="20"/>
      <c r="N17" s="186"/>
      <c r="O17" s="20"/>
      <c r="P17" s="186"/>
      <c r="Q17" s="186"/>
      <c r="T17" s="155"/>
      <c r="U17" s="186"/>
      <c r="V17" s="20"/>
      <c r="W17" s="155"/>
      <c r="X17" s="186"/>
      <c r="Y17" s="155"/>
      <c r="Z17" s="155"/>
      <c r="AA17" s="155"/>
      <c r="AB17" s="155"/>
      <c r="AC17" s="155"/>
      <c r="AD17" s="155"/>
      <c r="AE17" s="155"/>
      <c r="AF17" s="155"/>
      <c r="AG17" s="186"/>
      <c r="AH17" s="186"/>
      <c r="AI17" s="157"/>
      <c r="AJ17" s="158"/>
      <c r="AK17" s="157"/>
      <c r="AL17" s="159"/>
      <c r="AM17" s="159"/>
      <c r="AN17" s="159"/>
      <c r="AO17" s="159"/>
      <c r="AP17" s="104"/>
      <c r="AQ17" s="159">
        <f>SUMPRODUCT(--WEEKDAY(C$3:AG$3,2)&lt;6,--((C17:AG17="DM"))+(C17:AG17="CS1")+((C17:AG17="CS2"))+(C17:AG17="SB1")+(C17:AG17="AE")+(C17:AG17="EM"))</f>
        <v>0</v>
      </c>
      <c r="AR17" s="104"/>
      <c r="AS17" s="104">
        <f>SUMPRODUCT(--WEEKDAY(C$3:AG$3,2)&gt;5,--((C17:AG17="DM"))+(C17:AG17="CS1")+((C17:AG17="CS2"))+(C17:AG17="SB1")+(C17:AG17="AE")+(C17:AG17="EM"))</f>
        <v>0</v>
      </c>
      <c r="AT17" s="104"/>
      <c r="AU17" s="104">
        <f>(AQ17-AR17)/2+(AS17-AT17)</f>
        <v>0</v>
      </c>
      <c r="AV17" s="104">
        <f>AI17+AJ17+AK17+AL17+AN17+AO17</f>
        <v>0</v>
      </c>
      <c r="AW17" s="104">
        <f>BG17+BH17+BJ17+BE17+BC17+BA17+BL17</f>
        <v>0</v>
      </c>
      <c r="AX17" s="104" t="e">
        <f>AU17+$AY$10</f>
        <v>#VALUE!</v>
      </c>
      <c r="AY17" s="159" t="e">
        <f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159">
        <f>COUNTIF(D17:AA17,"*BRT*")</f>
        <v>0</v>
      </c>
      <c r="BA17" s="159">
        <f>COUNTIF(A17:AI17,"*$BTP*")</f>
        <v>0</v>
      </c>
      <c r="BB17" s="159" t="e">
        <f>BA17*('Setting key Duty'!$I$13+'Setting key Duty'!$I$12+'Setting key Duty'!$I$11)</f>
        <v>#VALUE!</v>
      </c>
      <c r="BC17" s="159">
        <f>COUNTIF(A17:AI17,"*$L*")</f>
        <v>0</v>
      </c>
      <c r="BD17" s="159" t="e">
        <f>BC17*('Setting key Duty'!$I$13+'Setting key Duty'!$I$9)</f>
        <v>#VALUE!</v>
      </c>
      <c r="BE17" s="159">
        <f>COUNTIF(A17:AI17,"*$M*")</f>
        <v>0</v>
      </c>
      <c r="BF17" s="159">
        <f>BE17*('Setting key Duty'!$I$8+'Setting key Duty'!$I$9+'Setting key Duty'!$I$12)</f>
        <v>0</v>
      </c>
      <c r="BG17" s="159">
        <f>COUNTIF(AI17,"*$N*")</f>
        <v>0</v>
      </c>
      <c r="BH17" s="159">
        <f>COUNTIF(AI17,"*$PM*")</f>
        <v>0</v>
      </c>
      <c r="BI17" s="159">
        <f>BH17*('Setting key Duty'!$I$9)</f>
        <v>0</v>
      </c>
      <c r="BJ17" s="159">
        <f>COUNTIF(A17:AI17,"*$AM*")</f>
        <v>0</v>
      </c>
      <c r="BK17" s="159">
        <f>BJ17*('Setting key Duty'!$I$12+'Setting key Duty'!$I$8)</f>
        <v>0</v>
      </c>
      <c r="BL17" s="159">
        <f>COUNTIF(D17:AI17,"*$FC*")</f>
        <v>0</v>
      </c>
      <c r="BM17" s="159">
        <f>BL17*('Setting key Duty'!$J$11+'Setting key Duty'!$I$8)</f>
        <v>0</v>
      </c>
      <c r="BN17" s="159">
        <f>COUNTIF($D17:$AA17,BN$4)</f>
        <v>0</v>
      </c>
      <c r="BO17" s="159">
        <f>COUNTIF($D17:$AA17,BO$4)</f>
        <v>0</v>
      </c>
      <c r="BP17" s="159">
        <f>COUNTIF($D17:$AA17,BP$4)</f>
        <v>0</v>
      </c>
      <c r="BQ17" s="160"/>
    </row>
    <row r="18" ht="19.5" customHeight="1" spans="1:69">
      <c r="A18" s="19"/>
      <c r="B18" s="239" t="s">
        <v>1389</v>
      </c>
      <c r="C18" s="155"/>
      <c r="D18" s="155"/>
      <c r="E18" s="155"/>
      <c r="G18" s="567"/>
      <c r="H18" s="567"/>
      <c r="I18" s="155"/>
      <c r="K18" s="186"/>
      <c r="L18" s="155"/>
      <c r="M18" s="20"/>
      <c r="N18" s="155"/>
      <c r="O18" s="20"/>
      <c r="P18" s="155"/>
      <c r="Q18" s="155"/>
      <c r="S18" s="155"/>
      <c r="T18" s="155"/>
      <c r="U18" s="155"/>
      <c r="V18" s="155"/>
      <c r="W18" s="155"/>
      <c r="X18" s="155"/>
      <c r="Y18" s="186"/>
      <c r="Z18" s="155"/>
      <c r="AA18" s="155"/>
      <c r="AB18" s="155"/>
      <c r="AC18" s="155"/>
      <c r="AD18" s="155"/>
      <c r="AE18" s="155"/>
      <c r="AF18" s="155"/>
      <c r="AG18" s="155"/>
      <c r="AH18" s="155"/>
      <c r="AI18" s="157"/>
      <c r="AJ18" s="158"/>
      <c r="AK18" s="157"/>
      <c r="AL18" s="159"/>
      <c r="AM18" s="159"/>
      <c r="AN18" s="159"/>
      <c r="AO18" s="159"/>
      <c r="AP18" s="104"/>
      <c r="AQ18" s="159">
        <f>SUMPRODUCT(--WEEKDAY(C$3:AG$3,2)&lt;6,--((C18:AG18="DM"))+(C18:AG18="CS1")+((C18:AG18="CS2"))+(C18:AG18="SB1")+(C18:AG18="AE")+(C18:AG18="EM"))</f>
        <v>0</v>
      </c>
      <c r="AR18" s="104"/>
      <c r="AS18" s="104">
        <f>SUMPRODUCT(--WEEKDAY(C$3:AG$3,2)&gt;5,--((C18:AG18="DM"))+(C18:AG18="CS1")+((C18:AG18="CS2"))+(C18:AG18="SB1")+(C18:AG18="AE")+(C18:AG18="EM"))</f>
        <v>0</v>
      </c>
      <c r="AT18" s="104"/>
      <c r="AU18" s="104">
        <f>(AQ18-AR18)/2+(AS18-AT18)</f>
        <v>0</v>
      </c>
      <c r="AV18" s="104">
        <f>AI18+AJ18+AK18+AL18+AN18+AO18</f>
        <v>0</v>
      </c>
      <c r="AW18" s="104">
        <f>BG18+BH18+BJ18+BE18+BC18+BA18+BL18</f>
        <v>0</v>
      </c>
      <c r="AX18" s="104" t="e">
        <f>AU18+$AY$10</f>
        <v>#VALUE!</v>
      </c>
      <c r="AY18" s="159" t="e">
        <f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159">
        <f>COUNTIF(D18:Y18,"*BRT*")</f>
        <v>0</v>
      </c>
      <c r="BA18" s="159">
        <f>COUNTIF(A18:AI18,"*$BTP*")</f>
        <v>0</v>
      </c>
      <c r="BB18" s="159" t="e">
        <f>BA18*('Setting key Duty'!$I$13+'Setting key Duty'!$I$12+'Setting key Duty'!$I$11)</f>
        <v>#VALUE!</v>
      </c>
      <c r="BC18" s="159">
        <f>COUNTIF(A18:AI18,"*$L*")</f>
        <v>0</v>
      </c>
      <c r="BD18" s="159" t="e">
        <f>BC18*('Setting key Duty'!$I$13+'Setting key Duty'!$I$9)</f>
        <v>#VALUE!</v>
      </c>
      <c r="BE18" s="159">
        <f>COUNTIF(A18:AI18,"*$M*")</f>
        <v>0</v>
      </c>
      <c r="BF18" s="159">
        <f>BE18*('Setting key Duty'!$I$8+'Setting key Duty'!$I$9+'Setting key Duty'!$I$12)</f>
        <v>0</v>
      </c>
      <c r="BG18" s="159">
        <f>COUNTIF(AI18,"*$N*")</f>
        <v>0</v>
      </c>
      <c r="BH18" s="159">
        <f>COUNTIF(AI18,"*$PM*")</f>
        <v>0</v>
      </c>
      <c r="BI18" s="159">
        <f>BH18*('Setting key Duty'!$I$9)</f>
        <v>0</v>
      </c>
      <c r="BJ18" s="159">
        <f>COUNTIF(A18:AI18,"*$AM*")</f>
        <v>0</v>
      </c>
      <c r="BK18" s="159">
        <f>BJ18*('Setting key Duty'!$I$12+'Setting key Duty'!$I$8)</f>
        <v>0</v>
      </c>
      <c r="BL18" s="159">
        <f>COUNTIF(D18:AI18,"*$FC*")</f>
        <v>0</v>
      </c>
      <c r="BM18" s="159">
        <f>BL18*('Setting key Duty'!$J$11+'Setting key Duty'!$I$8)</f>
        <v>0</v>
      </c>
      <c r="BN18" s="159">
        <f>COUNTIF($D18:$Y18,BN$4)</f>
        <v>0</v>
      </c>
      <c r="BO18" s="159">
        <f>COUNTIF($D18:$Y18,BO$4)</f>
        <v>0</v>
      </c>
      <c r="BP18" s="159">
        <f>COUNTIF($D18:$Y18,BP$4)</f>
        <v>0</v>
      </c>
      <c r="BQ18" s="160"/>
    </row>
    <row r="19" ht="26.25" customHeight="1" spans="1:69">
      <c r="A19" s="19"/>
      <c r="B19" s="173" t="s">
        <v>1560</v>
      </c>
      <c r="C19" s="155"/>
      <c r="D19" s="155"/>
      <c r="E19" s="155"/>
      <c r="F19" s="186"/>
      <c r="G19" s="155"/>
      <c r="H19" s="155"/>
      <c r="I19" s="155"/>
      <c r="J19" s="155"/>
      <c r="K19" s="155"/>
      <c r="M19" s="20"/>
      <c r="N19" s="572"/>
      <c r="O19" s="155"/>
      <c r="P19" s="155"/>
      <c r="Q19" s="155"/>
      <c r="R19" s="155"/>
      <c r="S19" s="155"/>
      <c r="T19" s="155"/>
      <c r="U19" s="155"/>
      <c r="W19" s="155"/>
      <c r="X19" s="155"/>
      <c r="Y19" s="155"/>
      <c r="AB19" s="155"/>
      <c r="AC19" s="155"/>
      <c r="AD19" s="155"/>
      <c r="AE19" s="155"/>
      <c r="AF19" s="155"/>
      <c r="AG19" s="155"/>
      <c r="AH19" s="155"/>
      <c r="AI19" s="157"/>
      <c r="AJ19" s="158"/>
      <c r="AK19" s="157"/>
      <c r="AL19" s="159"/>
      <c r="AM19" s="159"/>
      <c r="AN19" s="159"/>
      <c r="AO19" s="159"/>
      <c r="AP19" s="104"/>
      <c r="AQ19" s="159">
        <f>SUMPRODUCT(--WEEKDAY(C$3:AG$3,2)&lt;6,--((C19:AG19="DM"))+(C19:AG19="CS1")+((C19:AG19="CS2"))+(C19:AG19="SB1")+(C19:AG19="AE")+(C19:AG19="EM"))</f>
        <v>0</v>
      </c>
      <c r="AR19" s="104"/>
      <c r="AS19" s="104">
        <f>SUMPRODUCT(--WEEKDAY(C$3:AG$3,2)&gt;5,--((C19:AG19="DM"))+(C19:AG19="CS1")+((C19:AG19="CS2"))+(C19:AG19="SB1")+(C19:AG19="AE")+(C19:AG19="EM"))</f>
        <v>0</v>
      </c>
      <c r="AT19" s="104"/>
      <c r="AU19" s="104">
        <f>(AQ19-AR19)/2+(AS19-AT19)</f>
        <v>0</v>
      </c>
      <c r="AV19" s="104">
        <f>AI19+AJ19+AK19+AL19+AN19+AO19</f>
        <v>0</v>
      </c>
      <c r="AW19" s="104">
        <f>BG19+BH19+BJ19+BE19+BC19+BA19+BL19</f>
        <v>0</v>
      </c>
      <c r="AX19" s="104" t="e">
        <f>AU19+AY19</f>
        <v>#VALUE!</v>
      </c>
      <c r="AY19" s="159" t="e">
        <f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159">
        <f>COUNTIF(E19:AA19,"*BRT*")</f>
        <v>0</v>
      </c>
      <c r="BA19" s="159">
        <f>COUNTIF(A19:AI19,"*$BTP*")</f>
        <v>0</v>
      </c>
      <c r="BB19" s="159" t="e">
        <f>BA19*('Setting key Duty'!$I$13+'Setting key Duty'!$I$12+'Setting key Duty'!$I$11)</f>
        <v>#VALUE!</v>
      </c>
      <c r="BC19" s="159">
        <f>COUNTIF(A19:AI19,"*$L*")</f>
        <v>0</v>
      </c>
      <c r="BD19" s="159" t="e">
        <f>BC19*('Setting key Duty'!$I$13+'Setting key Duty'!$I$9)</f>
        <v>#VALUE!</v>
      </c>
      <c r="BE19" s="159">
        <f>COUNTIF(A19:AI19,"*$M*")</f>
        <v>0</v>
      </c>
      <c r="BF19" s="159">
        <f>BE19*('Setting key Duty'!$I$8+'Setting key Duty'!$I$9+'Setting key Duty'!$I$12)</f>
        <v>0</v>
      </c>
      <c r="BG19" s="159">
        <f>COUNTIF(AG19:AI19,"*$N*")</f>
        <v>0</v>
      </c>
      <c r="BH19" s="159">
        <f>COUNTIF(AG19:AI19,"*$PM*")</f>
        <v>0</v>
      </c>
      <c r="BI19" s="159">
        <f>BH19*('Setting key Duty'!$I$9)</f>
        <v>0</v>
      </c>
      <c r="BJ19" s="159">
        <f>COUNTIF(A19:AI19,"*$AM*")</f>
        <v>0</v>
      </c>
      <c r="BK19" s="159">
        <f>BJ19*('Setting key Duty'!$I$12+'Setting key Duty'!$I$8)</f>
        <v>0</v>
      </c>
      <c r="BL19" s="159">
        <f>COUNTIF(E19:AI19,"*$FC*")</f>
        <v>0</v>
      </c>
      <c r="BM19" s="159">
        <f>BL19*('Setting key Duty'!$J$11+'Setting key Duty'!$I$8)</f>
        <v>0</v>
      </c>
      <c r="BN19" s="159">
        <f>COUNTIF($E19:$AA19,BN$4)</f>
        <v>0</v>
      </c>
      <c r="BO19" s="159">
        <f>COUNTIF($E19:$AA19,BO$4)</f>
        <v>0</v>
      </c>
      <c r="BP19" s="159">
        <f>COUNTIF($E19:$AA19,BP$4)</f>
        <v>0</v>
      </c>
      <c r="BQ19" s="160"/>
    </row>
    <row r="20" ht="19.5" customHeight="1" spans="1:69">
      <c r="A20" s="19"/>
      <c r="B20" s="550" t="s">
        <v>1621</v>
      </c>
      <c r="C20" s="155"/>
      <c r="D20" s="155"/>
      <c r="E20" s="155"/>
      <c r="F20" s="155"/>
      <c r="G20" s="186"/>
      <c r="H20" s="154"/>
      <c r="I20" s="186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86"/>
      <c r="U20" s="155"/>
      <c r="V20" s="155"/>
      <c r="W20" s="155"/>
      <c r="X20" s="155"/>
      <c r="Y20" s="155"/>
      <c r="Z20" s="155"/>
      <c r="AB20" s="155"/>
      <c r="AC20" s="155"/>
      <c r="AD20" s="155"/>
      <c r="AE20" s="155"/>
      <c r="AF20" s="155"/>
      <c r="AG20" s="155"/>
      <c r="AH20" s="155"/>
      <c r="AI20" s="157"/>
      <c r="AJ20" s="158"/>
      <c r="AK20" s="157"/>
      <c r="AL20" s="159"/>
      <c r="AM20" s="159"/>
      <c r="AN20" s="159"/>
      <c r="AO20" s="159"/>
      <c r="AP20" s="104"/>
      <c r="AQ20" s="159">
        <f>SUMPRODUCT(--WEEKDAY(C$3:AG$3,2)&lt;6,--((C20:AG20="DM"))+(C20:AG20="CS1")+((C20:AG20="CS2"))+(C20:AG20="SB1")+(C20:AG20="AE")+(C20:AG20="EM"))</f>
        <v>0</v>
      </c>
      <c r="AR20" s="104"/>
      <c r="AS20" s="104">
        <f>SUMPRODUCT(--WEEKDAY(C$3:AG$3,2)&gt;5,--((C20:AG20="DM"))+(C20:AG20="CS1")+((C20:AG20="CS2"))+(C20:AG20="SB1")+(C20:AG20="AE")+(C20:AG20="EM"))</f>
        <v>0</v>
      </c>
      <c r="AT20" s="104"/>
      <c r="AU20" s="104">
        <f>(AQ20-AR20)/2+(AS20-AT20)</f>
        <v>0</v>
      </c>
      <c r="AV20" s="104">
        <f>AI20+AJ20+AK20+AL20+AN20+AO20</f>
        <v>0</v>
      </c>
      <c r="AW20" s="104">
        <f>BG20+BH20+BJ20+BE20+BC20+BA20+BL20</f>
        <v>0</v>
      </c>
      <c r="AX20" s="104" t="e">
        <f>AU20+AY20</f>
        <v>#VALUE!</v>
      </c>
      <c r="AY20" s="159" t="e">
        <f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159">
        <f>COUNTIF(D20:AC20,"*BRT*")</f>
        <v>0</v>
      </c>
      <c r="BA20" s="159">
        <f>COUNTIF(A20:AI20,"*$BTP*")</f>
        <v>0</v>
      </c>
      <c r="BB20" s="159" t="e">
        <f>BA20*('Setting key Duty'!$I$13+'Setting key Duty'!$I$12+'Setting key Duty'!$I$11)</f>
        <v>#VALUE!</v>
      </c>
      <c r="BC20" s="159">
        <f>COUNTIF(A20:AI20,"*$L*")</f>
        <v>0</v>
      </c>
      <c r="BD20" s="159" t="e">
        <f>BC20*('Setting key Duty'!$I$13+'Setting key Duty'!$I$9)</f>
        <v>#VALUE!</v>
      </c>
      <c r="BE20" s="159">
        <f>COUNTIF(A20:AI20,"*$M*")</f>
        <v>0</v>
      </c>
      <c r="BF20" s="159">
        <f>BE20*('Setting key Duty'!$I$8+'Setting key Duty'!$I$9+'Setting key Duty'!$I$12)</f>
        <v>0</v>
      </c>
      <c r="BG20" s="159">
        <f>COUNTIF(AF20:AI20,"*$N*")</f>
        <v>0</v>
      </c>
      <c r="BH20" s="159">
        <f>COUNTIF(AF20:AI20,"*$PM*")</f>
        <v>0</v>
      </c>
      <c r="BI20" s="159">
        <f>BH20*('Setting key Duty'!$I$9)</f>
        <v>0</v>
      </c>
      <c r="BJ20" s="159">
        <f>COUNTIF(A20:AI20,"*$AM*")</f>
        <v>0</v>
      </c>
      <c r="BK20" s="159">
        <f>BJ20*('Setting key Duty'!$I$12+'Setting key Duty'!$I$8)</f>
        <v>0</v>
      </c>
      <c r="BL20" s="159">
        <f>COUNTIF(D20:AI20,"*$FC*")</f>
        <v>0</v>
      </c>
      <c r="BM20" s="159">
        <f>BL20*('Setting key Duty'!$J$11+'Setting key Duty'!$I$8)</f>
        <v>0</v>
      </c>
      <c r="BN20" s="159">
        <f>COUNTIF($D20:$AE20,BN$4)</f>
        <v>0</v>
      </c>
      <c r="BO20" s="159">
        <f>COUNTIF($D20:$AE20,BO$4)</f>
        <v>0</v>
      </c>
      <c r="BP20" s="159">
        <f>COUNTIF($D20:$AE20,BP$4)</f>
        <v>0</v>
      </c>
      <c r="BQ20" s="160"/>
    </row>
    <row r="21" ht="30.75" customHeight="1" spans="1:69">
      <c r="A21" s="19"/>
      <c r="B21" s="277" t="s">
        <v>1562</v>
      </c>
      <c r="C21" s="155"/>
      <c r="D21" s="186"/>
      <c r="E21" s="186"/>
      <c r="F21" s="155"/>
      <c r="G21" s="155"/>
      <c r="H21" s="155"/>
      <c r="I21" s="155"/>
      <c r="J21" s="155"/>
      <c r="K21" s="155"/>
      <c r="L21" s="155"/>
      <c r="M21" s="155"/>
      <c r="N21" s="155"/>
      <c r="O21" s="155"/>
      <c r="P21" s="155"/>
      <c r="Q21" s="155"/>
      <c r="R21" s="155"/>
      <c r="S21" s="155"/>
      <c r="U21" s="155" t="s">
        <v>44</v>
      </c>
      <c r="V21" s="155"/>
      <c r="W21" s="155"/>
      <c r="X21" s="155"/>
      <c r="Y21" s="155"/>
      <c r="Z21" s="156"/>
      <c r="AA21" s="186"/>
      <c r="AB21" s="155"/>
      <c r="AC21" s="155"/>
      <c r="AD21" s="155"/>
      <c r="AE21" s="155"/>
      <c r="AF21" s="155"/>
      <c r="AG21" s="155"/>
      <c r="AH21" s="20"/>
      <c r="AI21" s="157"/>
      <c r="AJ21" s="158"/>
      <c r="AK21" s="157"/>
      <c r="AL21" s="159"/>
      <c r="AM21" s="159"/>
      <c r="AN21" s="159"/>
      <c r="AO21" s="159"/>
      <c r="AP21" s="104"/>
      <c r="AQ21" s="159">
        <f>SUMPRODUCT(--WEEKDAY(C$3:AG$3,2)&lt;6,--((C21:AG21="DM"))+(C21:AG21="CS1")+((C21:AG21="CS2"))+(C21:AG21="SB1")+(C21:AG21="AE")+(C21:AG21="EM"))</f>
        <v>0</v>
      </c>
      <c r="AR21" s="104"/>
      <c r="AS21" s="104">
        <f>SUMPRODUCT(--WEEKDAY(C$3:AG$3,2)&gt;5,--((C21:AG21="DM"))+(C21:AG21="CS1")+((C21:AG21="CS2"))+(C21:AG21="SB1")+(C21:AG21="AE")+(C21:AG21="EM"))</f>
        <v>0</v>
      </c>
      <c r="AT21" s="104"/>
      <c r="AU21" s="104">
        <f>(AQ21-AR21)/2+(AS21-AT21)</f>
        <v>0</v>
      </c>
      <c r="AV21" s="104">
        <f>AI21+AJ21+AK21+AL21+AN21+AO21</f>
        <v>0</v>
      </c>
      <c r="AW21" s="104">
        <f>BG21+BH21+BJ21+BE21+BC21+BA21+BL21</f>
        <v>0</v>
      </c>
      <c r="AX21" s="104" t="e">
        <f>AU21+$AY$10</f>
        <v>#VALUE!</v>
      </c>
      <c r="AY21" s="159" t="e">
        <f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159">
        <f>COUNTIF(D21:AA21,"*BRT*")</f>
        <v>0</v>
      </c>
      <c r="BA21" s="159">
        <f>COUNTIF(A21:AI21,"*$BTP*")</f>
        <v>0</v>
      </c>
      <c r="BB21" s="159" t="e">
        <f>BA21*('Setting key Duty'!$I$13+'Setting key Duty'!$I$12+'Setting key Duty'!$I$11)</f>
        <v>#VALUE!</v>
      </c>
      <c r="BC21" s="159">
        <f>COUNTIF(A21:AI21,"*$L*")</f>
        <v>0</v>
      </c>
      <c r="BD21" s="159" t="e">
        <f>BC21*('Setting key Duty'!$I$13+'Setting key Duty'!$I$9)</f>
        <v>#VALUE!</v>
      </c>
      <c r="BE21" s="159">
        <f>COUNTIF(A21:AI21,"*$M*")</f>
        <v>0</v>
      </c>
      <c r="BF21" s="159">
        <f>BE21*('Setting key Duty'!$I$8+'Setting key Duty'!$I$9+'Setting key Duty'!$I$12)</f>
        <v>0</v>
      </c>
      <c r="BG21" s="159">
        <f>COUNTIF(AI21,"*$N*")</f>
        <v>0</v>
      </c>
      <c r="BH21" s="159">
        <f>COUNTIF(AI21,"*$PM*")</f>
        <v>0</v>
      </c>
      <c r="BI21" s="159">
        <f>BH21*('Setting key Duty'!$I$9)</f>
        <v>0</v>
      </c>
      <c r="BJ21" s="159">
        <f>COUNTIF(A21:AI21,"*$AM*")</f>
        <v>0</v>
      </c>
      <c r="BK21" s="159">
        <f>BJ21*('Setting key Duty'!$I$12+'Setting key Duty'!$I$8)</f>
        <v>0</v>
      </c>
      <c r="BL21" s="159">
        <f>COUNTIF(D21:AI21,"*$FC*")</f>
        <v>0</v>
      </c>
      <c r="BM21" s="159">
        <f>BL21*('Setting key Duty'!$J$11+'Setting key Duty'!$I$8)</f>
        <v>0</v>
      </c>
      <c r="BN21" s="159">
        <f>COUNTIF($D21:$AA21,BN$4)</f>
        <v>0</v>
      </c>
      <c r="BO21" s="159">
        <f>COUNTIF($D21:$AA21,BO$4)</f>
        <v>0</v>
      </c>
      <c r="BP21" s="159">
        <f>COUNTIF($D21:$AA21,BP$4)</f>
        <v>0</v>
      </c>
      <c r="BQ21" s="160"/>
    </row>
    <row r="22" ht="27.75" customHeight="1" spans="1:69">
      <c r="A22" s="19"/>
      <c r="B22" s="277" t="s">
        <v>1564</v>
      </c>
      <c r="C22" s="155"/>
      <c r="D22" s="155"/>
      <c r="E22" s="155"/>
      <c r="F22" s="154"/>
      <c r="G22" s="567"/>
      <c r="H22" s="567"/>
      <c r="I22" s="186"/>
      <c r="J22" s="20"/>
      <c r="K22" s="20"/>
      <c r="L22" s="155"/>
      <c r="M22" s="20"/>
      <c r="P22" s="186"/>
      <c r="Q22" s="155"/>
      <c r="R22" s="210"/>
      <c r="S22" s="155"/>
      <c r="T22" s="155"/>
      <c r="U22" s="186" t="s">
        <v>45</v>
      </c>
      <c r="X22" s="155"/>
      <c r="Y22" s="155"/>
      <c r="AA22" s="155"/>
      <c r="AC22" s="186"/>
      <c r="AF22" s="155"/>
      <c r="AG22" s="186"/>
      <c r="AH22" s="186"/>
      <c r="AI22" s="157"/>
      <c r="AJ22" s="158"/>
      <c r="AK22" s="157"/>
      <c r="AL22" s="159"/>
      <c r="AM22" s="159"/>
      <c r="AN22" s="159"/>
      <c r="AO22" s="159"/>
      <c r="AP22" s="104"/>
      <c r="AQ22" s="159">
        <f>SUMPRODUCT(--WEEKDAY(C$3:AG$3,2)&lt;6,--((C22:AG22="DM"))+(C22:AG22="CS1")+((C22:AG22="CS2"))+(C22:AG22="SB1")+(C22:AG22="AE")+(C22:AG22="EM"))</f>
        <v>0</v>
      </c>
      <c r="AR22" s="104"/>
      <c r="AS22" s="104">
        <f>SUMPRODUCT(--WEEKDAY(C$3:AG$3,2)&gt;5,--((C22:AG22="DM"))+(C22:AG22="CS1")+((C22:AG22="CS2"))+(C22:AG22="SB1")+(C22:AG22="AE")+(C22:AG22="EM"))</f>
        <v>0</v>
      </c>
      <c r="AT22" s="104"/>
      <c r="AU22" s="104">
        <f>(AQ22-AR22)/2+(AS22-AT22)</f>
        <v>0</v>
      </c>
      <c r="AV22" s="104">
        <f>AI22+AJ22+AK22+AL22+AN22+AO22</f>
        <v>0</v>
      </c>
      <c r="AW22" s="104">
        <f>BG22+BH22+BJ22+BE22+BC22+BA22+BL22</f>
        <v>0</v>
      </c>
      <c r="AX22" s="104" t="e">
        <f>AU22+$AY$10</f>
        <v>#VALUE!</v>
      </c>
      <c r="AY22" s="159" t="e">
        <f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159">
        <f>COUNTIF(C22:AA22,"*BRT*")</f>
        <v>0</v>
      </c>
      <c r="BA22" s="159">
        <f>COUNTIF(A22:AI22,"*$BTP*")</f>
        <v>0</v>
      </c>
      <c r="BB22" s="159" t="e">
        <f>BA22*('Setting key Duty'!$I$13+'Setting key Duty'!$I$12+'Setting key Duty'!$I$11)</f>
        <v>#VALUE!</v>
      </c>
      <c r="BC22" s="159">
        <f>COUNTIF(A22:AI22,"*$L*")</f>
        <v>0</v>
      </c>
      <c r="BD22" s="159" t="e">
        <f>BC22*('Setting key Duty'!$I$13+'Setting key Duty'!$I$9)</f>
        <v>#VALUE!</v>
      </c>
      <c r="BE22" s="159">
        <f>COUNTIF(A22:AI22,"*$M*")</f>
        <v>0</v>
      </c>
      <c r="BF22" s="159">
        <f>BE22*('Setting key Duty'!$I$8+'Setting key Duty'!$I$9+'Setting key Duty'!$I$12)</f>
        <v>0</v>
      </c>
      <c r="BG22" s="159">
        <f>COUNTIF(AI22,"*$N*")</f>
        <v>0</v>
      </c>
      <c r="BH22" s="159">
        <f>COUNTIF(AI22,"*$PM*")</f>
        <v>0</v>
      </c>
      <c r="BI22" s="159">
        <f>BH22*('Setting key Duty'!$I$9)</f>
        <v>0</v>
      </c>
      <c r="BJ22" s="159">
        <f>COUNTIF(A22:AI22,"*$AM*")</f>
        <v>0</v>
      </c>
      <c r="BK22" s="159">
        <f>BJ22*('Setting key Duty'!$I$12+'Setting key Duty'!$I$8)</f>
        <v>0</v>
      </c>
      <c r="BL22" s="159">
        <f>COUNTIF(C22:AI22,"*$FC*")</f>
        <v>0</v>
      </c>
      <c r="BM22" s="159">
        <f>BL22*('Setting key Duty'!$J$11+'Setting key Duty'!$I$8)</f>
        <v>0</v>
      </c>
      <c r="BN22" s="159">
        <f>COUNTIF($C22:$AA22,BN$4)</f>
        <v>0</v>
      </c>
      <c r="BO22" s="159">
        <f>COUNTIF($C22:$AA22,BO$4)</f>
        <v>0</v>
      </c>
      <c r="BP22" s="159">
        <f>COUNTIF($C22:$AA22,BP$4)</f>
        <v>0</v>
      </c>
      <c r="BQ22" s="160"/>
    </row>
    <row r="23" ht="19.5" customHeight="1" spans="1:69">
      <c r="A23" s="19"/>
      <c r="B23" s="225" t="s">
        <v>1603</v>
      </c>
      <c r="C23" s="155"/>
      <c r="D23" s="155"/>
      <c r="E23" s="154"/>
      <c r="F23" s="155"/>
      <c r="G23" s="155"/>
      <c r="H23" s="155"/>
      <c r="I23" s="20"/>
      <c r="J23" s="155"/>
      <c r="K23" s="155"/>
      <c r="L23" s="186"/>
      <c r="M23" s="20"/>
      <c r="N23" s="20"/>
      <c r="O23" s="155"/>
      <c r="P23" s="155"/>
      <c r="Q23" s="155"/>
      <c r="R23" s="186"/>
      <c r="S23" s="155"/>
      <c r="U23" s="155"/>
      <c r="V23" s="155"/>
      <c r="W23" s="186"/>
      <c r="X23" s="155"/>
      <c r="Y23" s="155"/>
      <c r="Z23" s="155"/>
      <c r="AA23" s="155"/>
      <c r="AB23" s="186"/>
      <c r="AC23" s="186"/>
      <c r="AF23" s="155"/>
      <c r="AG23" s="155"/>
      <c r="AH23" s="155"/>
      <c r="AI23" s="157"/>
      <c r="AJ23" s="158"/>
      <c r="AK23" s="157"/>
      <c r="AL23" s="159"/>
      <c r="AM23" s="159"/>
      <c r="AN23" s="159"/>
      <c r="AO23" s="159"/>
      <c r="AP23" s="104"/>
      <c r="AQ23" s="159">
        <f>SUMPRODUCT(--WEEKDAY(C$3:AG$3,2)&lt;6,--((C23:AG23="DM"))+(C23:AG23="CS1")+((C23:AG23="CS2"))+(C23:AG23="SB1")+(C23:AG23="AE")+(C23:AG23="EM"))</f>
        <v>0</v>
      </c>
      <c r="AR23" s="104"/>
      <c r="AS23" s="104">
        <f>SUMPRODUCT(--WEEKDAY(C$3:AG$3,2)&gt;5,--((C23:AG23="DM"))+(C23:AG23="CS1")+((C23:AG23="CS2"))+(C23:AG23="SB1")+(C23:AG23="AE")+(C23:AG23="EM"))</f>
        <v>0</v>
      </c>
      <c r="AT23" s="104"/>
      <c r="AU23" s="104">
        <f>(AQ23-AR23)/2+(AS23-AT23)</f>
        <v>0</v>
      </c>
      <c r="AV23" s="104">
        <f>AI23+AJ23+AK23+AL23+AN23+AO23</f>
        <v>0</v>
      </c>
      <c r="AW23" s="104">
        <f>BG23+BH23+BJ23+BE23+BC23+BA23+BL23</f>
        <v>0</v>
      </c>
      <c r="AX23" s="104" t="e">
        <f>AU23+AY23</f>
        <v>#VALUE!</v>
      </c>
      <c r="AY23" s="159" t="e">
        <f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159">
        <f>COUNTIF(D23:AB23,"*BRT*")</f>
        <v>0</v>
      </c>
      <c r="BA23" s="159">
        <f>COUNTIF(A23:AI23,"*$BTP*")</f>
        <v>0</v>
      </c>
      <c r="BB23" s="159" t="e">
        <f>BA23*('Setting key Duty'!$I$13+'Setting key Duty'!$I$12+'Setting key Duty'!$I$11)</f>
        <v>#VALUE!</v>
      </c>
      <c r="BC23" s="159">
        <f>COUNTIF(A23:AI23,"*$L*")</f>
        <v>0</v>
      </c>
      <c r="BD23" s="159" t="e">
        <f>BC23*('Setting key Duty'!$I$13+'Setting key Duty'!$I$9)</f>
        <v>#VALUE!</v>
      </c>
      <c r="BE23" s="159">
        <f>COUNTIF(A23:AI23,"*$M*")</f>
        <v>0</v>
      </c>
      <c r="BF23" s="159">
        <f>BE23*('Setting key Duty'!$I$8+'Setting key Duty'!$I$9+'Setting key Duty'!$I$12)</f>
        <v>0</v>
      </c>
      <c r="BG23" s="159">
        <f>COUNTIF(AF23:AI23,"*$N*")</f>
        <v>0</v>
      </c>
      <c r="BH23" s="159">
        <f>COUNTIF(AF23:AI23,"*$PM*")</f>
        <v>0</v>
      </c>
      <c r="BI23" s="159">
        <f>BH23*('Setting key Duty'!$I$9)</f>
        <v>0</v>
      </c>
      <c r="BJ23" s="159">
        <f>COUNTIF(A23:AI23,"*$AM*")</f>
        <v>0</v>
      </c>
      <c r="BK23" s="159">
        <f>BJ23*('Setting key Duty'!$I$12+'Setting key Duty'!$I$8)</f>
        <v>0</v>
      </c>
      <c r="BL23" s="159">
        <f>COUNTIF(D23:AI23,"*$FC*")</f>
        <v>0</v>
      </c>
      <c r="BM23" s="159">
        <f>BL23*('Setting key Duty'!$J$11+'Setting key Duty'!$I$8)</f>
        <v>0</v>
      </c>
      <c r="BN23" s="159">
        <f>COUNTIF($D23:$AE23,BN$4)</f>
        <v>0</v>
      </c>
      <c r="BO23" s="159">
        <f>COUNTIF($D23:$AE23,BO$4)</f>
        <v>0</v>
      </c>
      <c r="BP23" s="159">
        <f>COUNTIF($D23:$AE23,BP$4)</f>
        <v>0</v>
      </c>
      <c r="BQ23" s="160"/>
    </row>
    <row r="24" ht="19.5" customHeight="1" spans="1:69">
      <c r="A24" s="19"/>
      <c r="B24" s="549" t="s">
        <v>1570</v>
      </c>
      <c r="D24" s="155"/>
      <c r="E24" s="155"/>
      <c r="F24" s="155"/>
      <c r="G24" s="567"/>
      <c r="H24" s="567"/>
      <c r="I24" s="20"/>
      <c r="K24" s="155"/>
      <c r="L24" s="155"/>
      <c r="M24" s="190"/>
      <c r="N24" s="155"/>
      <c r="O24" s="155"/>
      <c r="P24" s="155"/>
      <c r="Q24" s="155"/>
      <c r="R24" s="155"/>
      <c r="S24" s="155"/>
      <c r="T24" s="155"/>
      <c r="U24" s="155"/>
      <c r="V24" s="155"/>
      <c r="W24" s="155"/>
      <c r="X24" s="155"/>
      <c r="Y24" s="155"/>
      <c r="Z24" s="155"/>
      <c r="AB24" s="156"/>
      <c r="AC24" s="155"/>
      <c r="AE24" s="155"/>
      <c r="AF24" s="155"/>
      <c r="AG24" s="186"/>
      <c r="AH24" s="155"/>
      <c r="AI24" s="157"/>
      <c r="AJ24" s="158"/>
      <c r="AK24" s="157"/>
      <c r="AL24" s="159"/>
      <c r="AM24" s="159"/>
      <c r="AN24" s="159"/>
      <c r="AO24" s="159"/>
      <c r="AP24" s="104"/>
      <c r="AQ24" s="159">
        <f>SUMPRODUCT(--WEEKDAY(C$3:AG$3,2)&lt;6,--((C24:AG24="DM"))+(C24:AG24="CS1")+((C24:AG24="CS2"))+(C24:AG24="SB1")+(C24:AG24="AE")+(C24:AG24="EM"))</f>
        <v>0</v>
      </c>
      <c r="AR24" s="104"/>
      <c r="AS24" s="104">
        <f>SUMPRODUCT(--WEEKDAY(C$3:AG$3,2)&gt;5,--((C24:AG24="DM"))+(C24:AG24="CS1")+((C24:AG24="CS2"))+(C24:AG24="SB1")+(C24:AG24="AE")+(C24:AG24="EM"))</f>
        <v>0</v>
      </c>
      <c r="AT24" s="104"/>
      <c r="AU24" s="104">
        <f>(AQ24-AR24)/2+(AS24-AT24)</f>
        <v>0</v>
      </c>
      <c r="AV24" s="104">
        <f>AI24+AJ24+AK24+AL24+AN24+AO24</f>
        <v>0</v>
      </c>
      <c r="AW24" s="104">
        <f>BG24+BH24+BJ24+BE24+BC24+BA24+BL24</f>
        <v>0</v>
      </c>
      <c r="AX24" s="104" t="e">
        <f>AU24+$AY$10</f>
        <v>#VALUE!</v>
      </c>
      <c r="AY24" s="159" t="e">
        <f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60"/>
    </row>
    <row r="25" ht="19.5" customHeight="1" spans="1:69">
      <c r="A25" s="19"/>
      <c r="B25" s="549" t="s">
        <v>1519</v>
      </c>
      <c r="C25" s="155"/>
      <c r="E25" s="155"/>
      <c r="F25" s="155"/>
      <c r="H25" s="185"/>
      <c r="I25" s="155"/>
      <c r="J25" s="155"/>
      <c r="K25" s="155"/>
      <c r="L25" s="155"/>
      <c r="M25" s="186"/>
      <c r="N25" s="184"/>
      <c r="O25" s="155"/>
      <c r="P25" s="155"/>
      <c r="Q25" s="155"/>
      <c r="R25" s="155"/>
      <c r="S25" s="155"/>
      <c r="T25" s="155"/>
      <c r="U25" s="186"/>
      <c r="V25" s="155"/>
      <c r="W25" s="155"/>
      <c r="X25" s="155"/>
      <c r="Y25" s="186" t="s">
        <v>488</v>
      </c>
      <c r="Z25" s="186" t="s">
        <v>488</v>
      </c>
      <c r="AA25" s="186" t="s">
        <v>488</v>
      </c>
      <c r="AB25" s="186" t="s">
        <v>488</v>
      </c>
      <c r="AC25" s="186" t="s">
        <v>488</v>
      </c>
      <c r="AD25" s="186"/>
      <c r="AE25" s="155"/>
      <c r="AF25" s="155"/>
      <c r="AG25" s="155"/>
      <c r="AH25" s="155"/>
      <c r="AI25" s="157"/>
      <c r="AJ25" s="158"/>
      <c r="AK25" s="157"/>
      <c r="AL25" s="159"/>
      <c r="AM25" s="159"/>
      <c r="AN25" s="159"/>
      <c r="AO25" s="159"/>
      <c r="AP25" s="104"/>
      <c r="AQ25" s="159">
        <f>SUMPRODUCT(--WEEKDAY(C$3:AG$3,2)&lt;6,--((C25:AG25="DM"))+(C25:AG25="CS1")+((C25:AG25="CS2"))+(C25:AG25="SB1")+(C25:AG25="AE")+(C25:AG25="EM"))</f>
        <v>0</v>
      </c>
      <c r="AR25" s="104"/>
      <c r="AS25" s="104">
        <f>SUMPRODUCT(--WEEKDAY(C$3:AG$3,2)&gt;5,--((C25:AG25="DM"))+(C25:AG25="CS1")+((C25:AG25="CS2"))+(C25:AG25="SB1")+(C25:AG25="AE")+(C25:AG25="EM"))</f>
        <v>0</v>
      </c>
      <c r="AT25" s="104"/>
      <c r="AU25" s="104">
        <f>(AQ25-AR25)/2+(AS25-AT25)</f>
        <v>0</v>
      </c>
      <c r="AV25" s="104">
        <f>AI25+AJ25+AK25+AL25+AN25+AO25</f>
        <v>0</v>
      </c>
      <c r="AW25" s="104">
        <f>BG25+BH25+BJ25+BE25+BC25+BA25+BL25</f>
        <v>5</v>
      </c>
      <c r="AX25" s="104" t="e">
        <f>AU25+AY25</f>
        <v>#VALUE!</v>
      </c>
      <c r="AY25" s="159" t="e">
        <f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159">
        <f>COUNTIF(D25:AA25,"*BRT*")</f>
        <v>0</v>
      </c>
      <c r="BA25" s="159">
        <f>COUNTIF(A25:AI25,"*$BTP*")</f>
        <v>0</v>
      </c>
      <c r="BB25" s="159" t="e">
        <f>BA25*('Setting key Duty'!$I$13+'Setting key Duty'!$I$12+'Setting key Duty'!$I$11)</f>
        <v>#VALUE!</v>
      </c>
      <c r="BC25" s="159">
        <f>COUNTIF(A25:AI25,"*$L*")</f>
        <v>0</v>
      </c>
      <c r="BD25" s="159" t="e">
        <f>BC25*('Setting key Duty'!$I$13+'Setting key Duty'!$I$9)</f>
        <v>#VALUE!</v>
      </c>
      <c r="BE25" s="159">
        <f>COUNTIF(A25:AI25,"*$M*")</f>
        <v>0</v>
      </c>
      <c r="BF25" s="159">
        <f>BE25*('Setting key Duty'!$I$8+'Setting key Duty'!$I$9+'Setting key Duty'!$I$12)</f>
        <v>0</v>
      </c>
      <c r="BG25" s="159">
        <f>COUNTIF(AI25,"*$N*")</f>
        <v>0</v>
      </c>
      <c r="BH25" s="159">
        <f>COUNTIF(AI25,"*$PM*")</f>
        <v>0</v>
      </c>
      <c r="BI25" s="159">
        <f>BH25*('Setting key Duty'!$I$9)</f>
        <v>0</v>
      </c>
      <c r="BJ25" s="159">
        <f>COUNTIF(A25:AI25,"*$AM*")</f>
        <v>0</v>
      </c>
      <c r="BK25" s="159">
        <f>BJ25*('Setting key Duty'!$I$12+'Setting key Duty'!$I$8)</f>
        <v>0</v>
      </c>
      <c r="BL25" s="159">
        <f>COUNTIF(D25:AI25,"*$FC*")</f>
        <v>5</v>
      </c>
      <c r="BM25" s="159">
        <f>BL25*('Setting key Duty'!$J$11+'Setting key Duty'!$I$8)</f>
        <v>0.625</v>
      </c>
      <c r="BN25" s="159">
        <f>COUNTIF($D25:$AA25,BN$4)</f>
        <v>0</v>
      </c>
      <c r="BO25" s="159">
        <f>COUNTIF($D25:$AA25,BO$4)</f>
        <v>0</v>
      </c>
      <c r="BP25" s="159">
        <f>COUNTIF($D25:$AA25,BP$4)</f>
        <v>0</v>
      </c>
      <c r="BQ25" s="160"/>
    </row>
    <row r="26" ht="19.5" customHeight="1" spans="1:69">
      <c r="A26" s="19"/>
      <c r="B26" s="219" t="s">
        <v>1489</v>
      </c>
      <c r="C26" s="185"/>
      <c r="D26" s="155"/>
      <c r="E26" s="185"/>
      <c r="F26" s="185"/>
      <c r="G26" s="185"/>
      <c r="H26" s="186"/>
      <c r="I26" s="155"/>
      <c r="J26" s="186"/>
      <c r="K26" s="155"/>
      <c r="L26" s="186"/>
      <c r="M26" s="186"/>
      <c r="O26" s="186"/>
      <c r="Q26" s="155"/>
      <c r="R26" s="186"/>
      <c r="S26" s="155"/>
      <c r="T26" s="155"/>
      <c r="U26" s="155"/>
      <c r="V26" s="155"/>
      <c r="W26" s="155"/>
      <c r="X26" s="155"/>
      <c r="Y26" s="155"/>
      <c r="Z26" s="155"/>
      <c r="AA26" s="186"/>
      <c r="AB26" s="155"/>
      <c r="AC26" s="186"/>
      <c r="AD26" s="186"/>
      <c r="AE26" s="155"/>
      <c r="AG26" s="186"/>
      <c r="AH26" s="186"/>
      <c r="AI26" s="157"/>
      <c r="AJ26" s="158"/>
      <c r="AK26" s="157"/>
      <c r="AL26" s="159"/>
      <c r="AM26" s="159"/>
      <c r="AN26" s="159"/>
      <c r="AO26" s="159"/>
      <c r="AP26" s="104"/>
      <c r="AQ26" s="159">
        <f>SUMPRODUCT(--WEEKDAY(C$3:AG$3,2)&lt;6,--((C26:AG26="DM"))+(C26:AG26="CS1")+((C26:AG26="CS2"))+(C26:AG26="SB1")+(C26:AG26="AE")+(C26:AG26="EM"))</f>
        <v>0</v>
      </c>
      <c r="AR26" s="104"/>
      <c r="AS26" s="104">
        <f>SUMPRODUCT(--WEEKDAY(C$3:AG$3,2)&gt;5,--((C26:AG26="DM"))+(C26:AG26="CS1")+((C26:AG26="CS2"))+(C26:AG26="SB1")+(C26:AG26="AE")+(C26:AG26="EM"))</f>
        <v>0</v>
      </c>
      <c r="AT26" s="104"/>
      <c r="AU26" s="104">
        <f>(AQ26-AR26)/2+(AS26-AT26)</f>
        <v>0</v>
      </c>
      <c r="AV26" s="104">
        <f>AI26+AJ26+AK26+AL26+AN26+AO26</f>
        <v>0</v>
      </c>
      <c r="AW26" s="104">
        <f>BG26+BH26+BJ26+BE26+BC26+BA26+BL26</f>
        <v>0</v>
      </c>
      <c r="AX26" s="104" t="e">
        <f>AU26+$AY$10</f>
        <v>#VALUE!</v>
      </c>
      <c r="AY26" s="159" t="e">
        <f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159">
        <f>COUNTIF(D26:AA26,"*BRT*")</f>
        <v>0</v>
      </c>
      <c r="BA26" s="159">
        <f>COUNTIF(A26:AI26,"*$BTP*")</f>
        <v>0</v>
      </c>
      <c r="BB26" s="159" t="e">
        <f>BA26*('Setting key Duty'!$I$13+'Setting key Duty'!$I$12+'Setting key Duty'!$I$11)</f>
        <v>#VALUE!</v>
      </c>
      <c r="BC26" s="159">
        <f>COUNTIF(A26:AI26,"*$L*")</f>
        <v>0</v>
      </c>
      <c r="BD26" s="159" t="e">
        <f>BC26*('Setting key Duty'!$I$13+'Setting key Duty'!$I$9)</f>
        <v>#VALUE!</v>
      </c>
      <c r="BE26" s="159">
        <f>COUNTIF(A26:AI26,"*$M*")</f>
        <v>0</v>
      </c>
      <c r="BF26" s="159">
        <f>BE26*('Setting key Duty'!$I$8+'Setting key Duty'!$I$9+'Setting key Duty'!$I$12)</f>
        <v>0</v>
      </c>
      <c r="BG26" s="159">
        <f>COUNTIF(AI26,"*$N*")</f>
        <v>0</v>
      </c>
      <c r="BH26" s="159">
        <f>COUNTIF(AI26,"*$PM*")</f>
        <v>0</v>
      </c>
      <c r="BI26" s="159">
        <f>BH26*('Setting key Duty'!$I$9)</f>
        <v>0</v>
      </c>
      <c r="BJ26" s="159">
        <f>COUNTIF(A26:AI26,"*$AM*")</f>
        <v>0</v>
      </c>
      <c r="BK26" s="159">
        <f>BJ26*('Setting key Duty'!$I$12+'Setting key Duty'!$I$8)</f>
        <v>0</v>
      </c>
      <c r="BL26" s="159">
        <f>COUNTIF(D26:AI26,"*$FC*")</f>
        <v>0</v>
      </c>
      <c r="BM26" s="159">
        <f>BL26*('Setting key Duty'!$J$11+'Setting key Duty'!$I$8)</f>
        <v>0</v>
      </c>
      <c r="BN26" s="159">
        <f>COUNTIF($D26:$AA26,BN$4)</f>
        <v>0</v>
      </c>
      <c r="BO26" s="159">
        <f>COUNTIF($D26:$AA26,BO$4)</f>
        <v>0</v>
      </c>
      <c r="BP26" s="159">
        <f>COUNTIF($D26:$AA26,BP$4)</f>
        <v>0</v>
      </c>
      <c r="BQ26" s="160"/>
    </row>
    <row r="27" ht="19.5" customHeight="1" spans="1:69">
      <c r="A27" s="19"/>
      <c r="B27" s="16" t="s">
        <v>1490</v>
      </c>
      <c r="C27" s="185"/>
      <c r="D27" s="20"/>
      <c r="E27" s="567"/>
      <c r="G27" s="567"/>
      <c r="H27" s="567"/>
      <c r="I27" s="186"/>
      <c r="J27" s="186"/>
      <c r="L27" s="155"/>
      <c r="M27" s="186"/>
      <c r="N27" s="155"/>
      <c r="O27" s="155"/>
      <c r="P27" s="155"/>
      <c r="Q27" s="186"/>
      <c r="S27" s="155"/>
      <c r="T27" s="155"/>
      <c r="V27" s="186"/>
      <c r="W27" s="155"/>
      <c r="Y27" s="164"/>
      <c r="Z27" s="155"/>
      <c r="AA27" s="156"/>
      <c r="AB27" s="155"/>
      <c r="AD27" s="186"/>
      <c r="AE27" s="186"/>
      <c r="AF27" s="186"/>
      <c r="AH27" s="155"/>
      <c r="AI27" s="157"/>
      <c r="AJ27" s="158"/>
      <c r="AK27" s="157"/>
      <c r="AL27" s="159"/>
      <c r="AM27" s="159"/>
      <c r="AN27" s="159"/>
      <c r="AO27" s="159"/>
      <c r="AP27" s="104"/>
      <c r="AQ27" s="159">
        <f>SUMPRODUCT(--WEEKDAY(C$3:AG$3,2)&lt;6,--((C27:AG27="DM"))+(C27:AG27="CS1")+((C27:AG27="CS2"))+(C27:AG27="SB1")+(C27:AG27="AE")+(C27:AG27="EM"))</f>
        <v>0</v>
      </c>
      <c r="AR27" s="104"/>
      <c r="AS27" s="104">
        <f>SUMPRODUCT(--WEEKDAY(C$3:AG$3,2)&gt;5,--((C27:AG27="DM"))+(C27:AG27="CS1")+((C27:AG27="CS2"))+(C27:AG27="SB1")+(C27:AG27="AE")+(C27:AG27="EM"))</f>
        <v>0</v>
      </c>
      <c r="AT27" s="104"/>
      <c r="AU27" s="104">
        <f>(AQ27-AR27)/2+(AS27-AT27)</f>
        <v>0</v>
      </c>
      <c r="AV27" s="104">
        <f>AI27+AJ27+AK27+AL27+AN27+AO27</f>
        <v>0</v>
      </c>
      <c r="AW27" s="104">
        <f>BG27+BH27+BJ27+BE27+BC27+BA27+BL27</f>
        <v>0</v>
      </c>
      <c r="AX27" s="104" t="e">
        <f>AU27+AY27</f>
        <v>#VALUE!</v>
      </c>
      <c r="AY27" s="159" t="e">
        <f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159">
        <f>COUNTIF(C27:W27,"*BRT*")</f>
        <v>0</v>
      </c>
      <c r="BA27" s="159">
        <f>COUNTIF(A27:AI27,"*$BTP*")</f>
        <v>0</v>
      </c>
      <c r="BB27" s="159" t="e">
        <f>BA27*('Setting key Duty'!$I$13+'Setting key Duty'!$I$12+'Setting key Duty'!$I$11)</f>
        <v>#VALUE!</v>
      </c>
      <c r="BC27" s="159">
        <f>COUNTIF(D27:AI27,"*$L*")</f>
        <v>0</v>
      </c>
      <c r="BD27" s="159" t="e">
        <f>BC27*('Setting key Duty'!$I$13+'Setting key Duty'!$I$9)</f>
        <v>#VALUE!</v>
      </c>
      <c r="BE27" s="159">
        <f>COUNTIF(D27:AI27,"*$M*")</f>
        <v>0</v>
      </c>
      <c r="BF27" s="159">
        <f>BE27*('Setting key Duty'!$I$8+'Setting key Duty'!$I$9+'Setting key Duty'!$I$12)</f>
        <v>0</v>
      </c>
      <c r="BG27" s="159">
        <f>COUNTIF(D27:AI27,"*$N*")</f>
        <v>0</v>
      </c>
      <c r="BH27" s="159">
        <f>COUNTIF(D27:AI27,"*$PM*")</f>
        <v>0</v>
      </c>
      <c r="BI27" s="159">
        <f>BH27*('Setting key Duty'!$I$9)</f>
        <v>0</v>
      </c>
      <c r="BJ27" s="159">
        <f>COUNTIF(D27:AI27,"*$AM*")</f>
        <v>0</v>
      </c>
      <c r="BK27" s="159">
        <f>BJ27*('Setting key Duty'!$I$12+'Setting key Duty'!$I$8)</f>
        <v>0</v>
      </c>
      <c r="BL27" s="159">
        <f>COUNTIF(C27:AI27,"*$FC*")</f>
        <v>0</v>
      </c>
      <c r="BM27" s="159">
        <f>BL27*('Setting key Duty'!$J$11+'Setting key Duty'!$I$8)</f>
        <v>0</v>
      </c>
      <c r="BN27" s="159">
        <f>COUNTIF($C27:$AG27,BN$4)</f>
        <v>0</v>
      </c>
      <c r="BO27" s="159">
        <f>COUNTIF($C27:$AG27,BO$4)</f>
        <v>0</v>
      </c>
      <c r="BP27" s="159">
        <f>COUNTIF($D27:$AD27,BP$4)</f>
        <v>0</v>
      </c>
      <c r="BQ27" s="160"/>
    </row>
    <row r="28" ht="19.5" customHeight="1" spans="1:69">
      <c r="A28" s="19"/>
      <c r="B28" s="277" t="s">
        <v>1491</v>
      </c>
      <c r="C28" s="186"/>
      <c r="D28" s="186"/>
      <c r="F28" s="155"/>
      <c r="G28" s="567"/>
      <c r="H28" s="567"/>
      <c r="I28" s="155"/>
      <c r="J28" s="186"/>
      <c r="K28" s="155" t="s">
        <v>1622</v>
      </c>
      <c r="L28" s="186"/>
      <c r="N28" s="156"/>
      <c r="O28" s="155"/>
      <c r="P28" s="155"/>
      <c r="Q28" s="155" t="s">
        <v>582</v>
      </c>
      <c r="R28" s="186"/>
      <c r="S28" s="155"/>
      <c r="T28" s="155"/>
      <c r="U28" s="155"/>
      <c r="V28" s="186"/>
      <c r="W28" s="186"/>
      <c r="X28" s="155" t="s">
        <v>1623</v>
      </c>
      <c r="Y28" s="186"/>
      <c r="Z28" s="155" t="s">
        <v>1319</v>
      </c>
      <c r="AA28" s="186"/>
      <c r="AB28" s="186"/>
      <c r="AC28" s="155"/>
      <c r="AD28" s="155"/>
      <c r="AE28" s="155" t="s">
        <v>1624</v>
      </c>
      <c r="AF28" s="186"/>
      <c r="AH28" s="186"/>
      <c r="AI28" s="157"/>
      <c r="AJ28" s="158"/>
      <c r="AK28" s="157"/>
      <c r="AL28" s="191"/>
      <c r="AM28" s="191"/>
      <c r="AN28" s="191"/>
      <c r="AO28" s="191"/>
      <c r="AP28" s="192"/>
      <c r="AQ28" s="159">
        <f>SUMPRODUCT(--WEEKDAY(C$3:AG$3,2)&lt;6,--((C28:AG28="DM"))+(C28:AG28="CS1")+((C28:AG28="CS2"))+(C28:AG28="SB1")+(C28:AG28="AE")+(C28:AG28="EM"))</f>
        <v>0</v>
      </c>
      <c r="AR28" s="104"/>
      <c r="AS28" s="104">
        <f>SUMPRODUCT(--WEEKDAY(C$3:AG$3,2)&gt;5,--((C28:AG28="DM"))+(C28:AG28="CS1")+((C28:AG28="CS2"))+(C28:AG28="SB1")+(C28:AG28="AE")+(C28:AG28="EM"))</f>
        <v>0</v>
      </c>
      <c r="AT28" s="192"/>
      <c r="AU28" s="104">
        <f>(AQ28-AR28)/2+(AS28-AT28)</f>
        <v>0</v>
      </c>
      <c r="AV28" s="104">
        <f>AI28+AJ28+AK28+AL28+AN28+AO28</f>
        <v>0</v>
      </c>
      <c r="AW28" s="104">
        <f>BG28+BH28+BJ28+BE28+BC28+BA28+BL28</f>
        <v>5</v>
      </c>
      <c r="AX28" s="104" t="e">
        <f>AU28+AY28</f>
        <v>#VALUE!</v>
      </c>
      <c r="AY28" s="159" t="e">
        <f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159">
        <f>COUNTIF(C28:Y28,"*BRT*")</f>
        <v>0</v>
      </c>
      <c r="BA28" s="159">
        <f>COUNTIF(A28:AI28,"*$BTP*")</f>
        <v>0</v>
      </c>
      <c r="BB28" s="159" t="e">
        <f>BA28*('Setting key Duty'!$I$13+'Setting key Duty'!$I$12+'Setting key Duty'!$I$11)</f>
        <v>#VALUE!</v>
      </c>
      <c r="BC28" s="159">
        <f>COUNTIF(D28:AI28,"*$L*")</f>
        <v>0</v>
      </c>
      <c r="BD28" s="159" t="e">
        <f>BC28*('Setting key Duty'!$I$13+'Setting key Duty'!$I$9)</f>
        <v>#VALUE!</v>
      </c>
      <c r="BE28" s="159">
        <f>COUNTIF(D28:AI28,"*$M*")</f>
        <v>2</v>
      </c>
      <c r="BF28" s="159">
        <f>BE28*('Setting key Duty'!$I$8+'Setting key Duty'!$I$9+'Setting key Duty'!$I$12)</f>
        <v>1.125</v>
      </c>
      <c r="BG28" s="159">
        <f>COUNTIF(D28:AI28,"*$N*")</f>
        <v>0</v>
      </c>
      <c r="BH28" s="159">
        <f>COUNTIF(D28:AI28,"*$PM*")</f>
        <v>1</v>
      </c>
      <c r="BI28" s="159">
        <f>BH28*('Setting key Duty'!$I$9)</f>
        <v>0.125</v>
      </c>
      <c r="BJ28" s="159">
        <f>COUNTIF(D28:AI28,"*$AM*")</f>
        <v>2</v>
      </c>
      <c r="BK28" s="159">
        <f>BJ28*('Setting key Duty'!$I$12+'Setting key Duty'!$I$8)</f>
        <v>0.875</v>
      </c>
      <c r="BL28" s="159">
        <f>COUNTIF(C28:AI28,"*$FC*")</f>
        <v>0</v>
      </c>
      <c r="BM28" s="159">
        <f>BL28*('Setting key Duty'!$J$11+'Setting key Duty'!$I$8)</f>
        <v>0</v>
      </c>
      <c r="BN28" s="159">
        <f>COUNTIF($C28:$AF28,BN$4)</f>
        <v>0</v>
      </c>
      <c r="BO28" s="159">
        <f>COUNTIF($C28:$AF28,BO$4)</f>
        <v>0</v>
      </c>
      <c r="BP28" s="159">
        <f>COUNTIF($D28:$AE28,BP$4)</f>
        <v>0</v>
      </c>
      <c r="BQ28" s="193"/>
    </row>
    <row r="29" ht="19.5" customHeight="1" spans="1:69">
      <c r="A29" s="19"/>
      <c r="B29" s="277" t="s">
        <v>1492</v>
      </c>
      <c r="C29" s="190"/>
      <c r="D29" s="185"/>
      <c r="E29" s="186"/>
      <c r="F29" s="156"/>
      <c r="H29" s="567"/>
      <c r="I29" s="186"/>
      <c r="J29" s="186"/>
      <c r="K29" s="186"/>
      <c r="L29" s="186"/>
      <c r="M29" s="155"/>
      <c r="N29" s="155"/>
      <c r="O29" s="155"/>
      <c r="P29" s="155"/>
      <c r="Q29" s="155"/>
      <c r="R29" s="155"/>
      <c r="S29" s="155"/>
      <c r="T29" s="155"/>
      <c r="V29" s="155"/>
      <c r="W29" s="155"/>
      <c r="X29" s="190"/>
      <c r="Y29" s="155"/>
      <c r="Z29" s="210" t="s">
        <v>1517</v>
      </c>
      <c r="AA29" s="155"/>
      <c r="AB29" s="155"/>
      <c r="AC29" s="186"/>
      <c r="AD29" s="155"/>
      <c r="AE29" s="186" t="s">
        <v>1625</v>
      </c>
      <c r="AF29" s="155"/>
      <c r="AG29" s="186"/>
      <c r="AH29" s="186"/>
      <c r="AI29" s="157"/>
      <c r="AJ29" s="158"/>
      <c r="AK29" s="157"/>
      <c r="AL29" s="191"/>
      <c r="AM29" s="191"/>
      <c r="AN29" s="191"/>
      <c r="AO29" s="191"/>
      <c r="AP29" s="192"/>
      <c r="AQ29" s="159">
        <f>SUMPRODUCT(--WEEKDAY(C$3:AG$3,2)&lt;6,--((C29:AG29="DM"))+(C29:AG29="CS1")+((C29:AG29="CS2"))+(C29:AG29="SB1")+(C29:AG29="AE")+(C29:AG29="EM"))</f>
        <v>0</v>
      </c>
      <c r="AR29" s="104"/>
      <c r="AS29" s="104">
        <f>SUMPRODUCT(--WEEKDAY(C$3:AG$3,2)&gt;5,--((C29:AG29="DM"))+(C29:AG29="CS1")+((C29:AG29="CS2"))+(C29:AG29="SB1")+(C29:AG29="AE")+(C29:AG29="EM"))</f>
        <v>0</v>
      </c>
      <c r="AT29" s="192"/>
      <c r="AU29" s="104">
        <f>(AQ29-AR29)/2+(AS29-AT29)</f>
        <v>0</v>
      </c>
      <c r="AV29" s="104">
        <f>AI29+AJ29+AK29+AL29+AN29+AO29</f>
        <v>0</v>
      </c>
      <c r="AW29" s="104">
        <f>BG29+BH29+BJ29+BE29+BC29+BA29+BL29</f>
        <v>2</v>
      </c>
      <c r="AX29" s="104" t="e">
        <f>AU29+AY29</f>
        <v>#VALUE!</v>
      </c>
      <c r="AY29" s="159" t="e">
        <f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159">
        <f>COUNTIF(C29:Y29,"*BRT*")</f>
        <v>0</v>
      </c>
      <c r="BA29" s="159">
        <f>COUNTIF(A29:AI29,"*$BTP*")</f>
        <v>1</v>
      </c>
      <c r="BB29" s="159" t="e">
        <f>BA29*('Setting key Duty'!$I$13+'Setting key Duty'!$I$12+'Setting key Duty'!$I$11)</f>
        <v>#VALUE!</v>
      </c>
      <c r="BC29" s="159">
        <f>COUNTIF(D29:AI29,"*$L*")</f>
        <v>0</v>
      </c>
      <c r="BD29" s="159" t="e">
        <f>BC29*('Setting key Duty'!$I$13+'Setting key Duty'!$I$9)</f>
        <v>#VALUE!</v>
      </c>
      <c r="BE29" s="159">
        <f>COUNTIF(D29:AI29,"*$M*")</f>
        <v>0</v>
      </c>
      <c r="BF29" s="159">
        <f>BE29*('Setting key Duty'!$I$8+'Setting key Duty'!$I$9+'Setting key Duty'!$I$12)</f>
        <v>0</v>
      </c>
      <c r="BG29" s="159">
        <f>COUNTIF(D29:AI29,"*$N*")</f>
        <v>0</v>
      </c>
      <c r="BH29" s="159">
        <f>COUNTIF(D29:AI29,"*$PM*")</f>
        <v>1</v>
      </c>
      <c r="BI29" s="159">
        <f>BH29*('Setting key Duty'!$I$9)</f>
        <v>0.125</v>
      </c>
      <c r="BJ29" s="159">
        <f>COUNTIF(D29:AI29,"*$AM*")</f>
        <v>0</v>
      </c>
      <c r="BK29" s="159">
        <f>BJ29*('Setting key Duty'!$I$12+'Setting key Duty'!$I$8)</f>
        <v>0</v>
      </c>
      <c r="BL29" s="159">
        <f>COUNTIF(C29:AI29,"*$FC*")</f>
        <v>0</v>
      </c>
      <c r="BM29" s="159">
        <f>BL29*('Setting key Duty'!$J$11+'Setting key Duty'!$I$8)</f>
        <v>0</v>
      </c>
      <c r="BN29" s="159">
        <f>COUNTIF($C29:$AG29,BN$4)</f>
        <v>0</v>
      </c>
      <c r="BO29" s="159">
        <f>COUNTIF($C29:$AG29,BO$4)</f>
        <v>0</v>
      </c>
      <c r="BP29" s="159">
        <f>COUNTIF($D29:$AE29,BP$4)</f>
        <v>0</v>
      </c>
      <c r="BQ29" s="193"/>
    </row>
    <row r="30" ht="19.5" customHeight="1" spans="1:69">
      <c r="A30" s="19"/>
      <c r="B30" s="277" t="s">
        <v>1535</v>
      </c>
      <c r="C30" s="155" t="s">
        <v>375</v>
      </c>
      <c r="D30" s="155" t="s">
        <v>375</v>
      </c>
      <c r="E30" s="155" t="s">
        <v>375</v>
      </c>
      <c r="F30" s="155" t="s">
        <v>375</v>
      </c>
      <c r="G30" s="155" t="s">
        <v>375</v>
      </c>
      <c r="H30" s="155" t="s">
        <v>375</v>
      </c>
      <c r="I30" s="155" t="s">
        <v>375</v>
      </c>
      <c r="J30" s="155" t="s">
        <v>375</v>
      </c>
      <c r="K30" s="155" t="s">
        <v>375</v>
      </c>
      <c r="L30" s="155" t="s">
        <v>375</v>
      </c>
      <c r="M30" s="155" t="s">
        <v>375</v>
      </c>
      <c r="N30" s="155" t="s">
        <v>375</v>
      </c>
      <c r="O30" s="155" t="s">
        <v>375</v>
      </c>
      <c r="P30" s="155" t="s">
        <v>375</v>
      </c>
      <c r="Q30" s="155" t="s">
        <v>375</v>
      </c>
      <c r="R30" s="155" t="s">
        <v>375</v>
      </c>
      <c r="S30" s="155" t="s">
        <v>375</v>
      </c>
      <c r="T30" s="155" t="s">
        <v>375</v>
      </c>
      <c r="U30" s="155" t="s">
        <v>375</v>
      </c>
      <c r="V30" s="155" t="s">
        <v>375</v>
      </c>
      <c r="W30" s="155" t="s">
        <v>375</v>
      </c>
      <c r="X30" s="155" t="s">
        <v>375</v>
      </c>
      <c r="Y30" s="155" t="s">
        <v>375</v>
      </c>
      <c r="Z30" s="155" t="s">
        <v>375</v>
      </c>
      <c r="AA30" s="155" t="s">
        <v>375</v>
      </c>
      <c r="AB30" s="155" t="s">
        <v>375</v>
      </c>
      <c r="AC30" s="155" t="s">
        <v>375</v>
      </c>
      <c r="AD30" s="186"/>
      <c r="AE30" s="155" t="s">
        <v>1589</v>
      </c>
      <c r="AF30" s="186"/>
      <c r="AG30" s="186"/>
      <c r="AH30" s="186"/>
      <c r="AI30" s="157"/>
      <c r="AJ30" s="158"/>
      <c r="AK30" s="157"/>
      <c r="AL30" s="191"/>
      <c r="AM30" s="191"/>
      <c r="AN30" s="191"/>
      <c r="AO30" s="191"/>
      <c r="AP30" s="192"/>
      <c r="AQ30" s="159">
        <f>SUMPRODUCT(--WEEKDAY(C$3:AG$3,2)&lt;6,--((C30:AG30="DM"))+(C30:AG30="CS1")+((C30:AG30="CS2"))+(C30:AG30="SB1")+(C30:AG30="AE")+(C30:AG30="EM"))</f>
        <v>0</v>
      </c>
      <c r="AR30" s="104"/>
      <c r="AS30" s="104">
        <f>SUMPRODUCT(--WEEKDAY(C$3:AG$3,2)&gt;5,--((C30:AG30="DM"))+(C30:AG30="CS1")+((C30:AG30="CS2"))+(C30:AG30="SB1")+(C30:AG30="AE")+(C30:AG30="EM"))</f>
        <v>0</v>
      </c>
      <c r="AT30" s="192"/>
      <c r="AU30" s="104">
        <f>(AQ30-AR30)/2+(AS30-AT30)</f>
        <v>0</v>
      </c>
      <c r="AV30" s="104">
        <f>AI30+AJ30+AK30+AL30+AN30+AO30</f>
        <v>0</v>
      </c>
      <c r="AW30" s="104">
        <f>BG30+BH30+BJ30+BE30+BC30+BA30+BL30</f>
        <v>1</v>
      </c>
      <c r="AX30" s="104" t="e">
        <f>AU30+AY30</f>
        <v>#VALUE!</v>
      </c>
      <c r="AY30" s="159" t="e">
        <f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159">
        <f>COUNTIF(C30:Y30,"*BRT*")</f>
        <v>0</v>
      </c>
      <c r="BA30" s="159">
        <f>COUNTIF(A30:AI30,"*$BTP*")</f>
        <v>0</v>
      </c>
      <c r="BB30" s="159" t="e">
        <f>BA30*('Setting key Duty'!$I$13+'Setting key Duty'!$I$12+'Setting key Duty'!$I$11)</f>
        <v>#VALUE!</v>
      </c>
      <c r="BC30" s="159">
        <f>COUNTIF(D30:AI30,"*$L*")</f>
        <v>0</v>
      </c>
      <c r="BD30" s="159" t="e">
        <f>BC30*('Setting key Duty'!$I$13+'Setting key Duty'!$I$9)</f>
        <v>#VALUE!</v>
      </c>
      <c r="BE30" s="159">
        <f>COUNTIF(D30:AI30,"*$M*")</f>
        <v>0</v>
      </c>
      <c r="BF30" s="159">
        <f>BE30*('Setting key Duty'!$I$8+'Setting key Duty'!$I$9+'Setting key Duty'!$I$12)</f>
        <v>0</v>
      </c>
      <c r="BG30" s="159">
        <f>COUNTIF(D30:AI30,"*$N*")</f>
        <v>0</v>
      </c>
      <c r="BH30" s="159">
        <f>COUNTIF(D30:AI30,"*$PM*")</f>
        <v>1</v>
      </c>
      <c r="BI30" s="159">
        <f>BH30*('Setting key Duty'!$I$9)</f>
        <v>0.125</v>
      </c>
      <c r="BJ30" s="159">
        <f>COUNTIF(D30:AI30,"*$AM*")</f>
        <v>0</v>
      </c>
      <c r="BK30" s="159">
        <f>BJ30*('Setting key Duty'!$I$12+'Setting key Duty'!$I$8)</f>
        <v>0</v>
      </c>
      <c r="BL30" s="159">
        <f>COUNTIF(C30:AI30,"*$FC*")</f>
        <v>0</v>
      </c>
      <c r="BM30" s="159">
        <f>BL30*('Setting key Duty'!$J$11+'Setting key Duty'!$I$8)</f>
        <v>0</v>
      </c>
      <c r="BN30" s="159">
        <f>COUNTIF($C30:$AG30,BN$4)</f>
        <v>0</v>
      </c>
      <c r="BO30" s="159">
        <f>COUNTIF($C30:$AG30,BO$4)</f>
        <v>0</v>
      </c>
      <c r="BP30" s="159">
        <f>COUNTIF($D30:$AE30,BP$4)</f>
        <v>0</v>
      </c>
      <c r="BQ30" s="193"/>
    </row>
    <row r="31" ht="19.5" customHeight="1" spans="1:69">
      <c r="A31" s="19"/>
      <c r="B31" s="277" t="s">
        <v>1494</v>
      </c>
      <c r="D31" s="186"/>
      <c r="G31" s="567"/>
      <c r="H31" s="567"/>
      <c r="I31" s="155"/>
      <c r="K31" s="186"/>
      <c r="L31" s="155" t="s">
        <v>674</v>
      </c>
      <c r="M31" s="156"/>
      <c r="N31" s="156"/>
      <c r="O31" s="20"/>
      <c r="P31" s="155"/>
      <c r="Q31" s="155" t="s">
        <v>1626</v>
      </c>
      <c r="S31" s="155"/>
      <c r="U31" s="155"/>
      <c r="W31" s="156"/>
      <c r="X31" s="210" t="s">
        <v>1415</v>
      </c>
      <c r="Z31" s="155" t="s">
        <v>1627</v>
      </c>
      <c r="AA31" s="155"/>
      <c r="AB31" s="155"/>
      <c r="AC31" s="155"/>
      <c r="AD31" s="155"/>
      <c r="AE31" s="155" t="s">
        <v>1558</v>
      </c>
      <c r="AF31" s="155"/>
      <c r="AH31" s="20"/>
      <c r="AI31" s="157"/>
      <c r="AJ31" s="158"/>
      <c r="AK31" s="157"/>
      <c r="AL31" s="191"/>
      <c r="AM31" s="191"/>
      <c r="AN31" s="191"/>
      <c r="AO31" s="191"/>
      <c r="AP31" s="192"/>
      <c r="AQ31" s="159">
        <f>SUMPRODUCT(--WEEKDAY(C$3:AG$3,2)&lt;6,--((C31:AG31="DM"))+(C31:AG31="CS1")+((C31:AG31="CS2"))+(C31:AG31="SB1")+(C31:AG31="AE")+(C31:AG31="EM"))</f>
        <v>0</v>
      </c>
      <c r="AR31" s="104"/>
      <c r="AS31" s="104">
        <f>SUMPRODUCT(--WEEKDAY(C$3:AG$3,2)&gt;5,--((C31:AG31="DM"))+(C31:AG31="CS1")+((C31:AG31="CS2"))+(C31:AG31="SB1")+(C31:AG31="AE")+(C31:AG31="EM"))</f>
        <v>0</v>
      </c>
      <c r="AT31" s="192"/>
      <c r="AU31" s="104">
        <f>(AQ31-AR31)/2+(AS31-AT31)</f>
        <v>0</v>
      </c>
      <c r="AV31" s="104">
        <f>AI31+AJ31+AK31+AL31+AN31+AO31</f>
        <v>0</v>
      </c>
      <c r="AW31" s="104">
        <f>BG31+BH31+BJ31+BE31+BC31+BA31+BL31</f>
        <v>5</v>
      </c>
      <c r="AX31" s="104" t="e">
        <f>AU31+AY31</f>
        <v>#VALUE!</v>
      </c>
      <c r="AY31" s="159" t="e">
        <f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159">
        <f>COUNTIF(C31:Y31,"*BRT*")</f>
        <v>0</v>
      </c>
      <c r="BA31" s="159">
        <f>COUNTIF(A31:AI31,"*$BTP*")</f>
        <v>0</v>
      </c>
      <c r="BB31" s="159" t="e">
        <f>BA31*('Setting key Duty'!$I$13+'Setting key Duty'!$I$12+'Setting key Duty'!$I$11)</f>
        <v>#VALUE!</v>
      </c>
      <c r="BC31" s="159">
        <f>COUNTIF(D31:AI31,"*$L*")</f>
        <v>0</v>
      </c>
      <c r="BD31" s="159" t="e">
        <f>BC31*('Setting key Duty'!$I$13+'Setting key Duty'!$I$9)</f>
        <v>#VALUE!</v>
      </c>
      <c r="BE31" s="159">
        <f>COUNTIF(D31:AI31,"*$M*")</f>
        <v>2</v>
      </c>
      <c r="BF31" s="159">
        <f>BE31*('Setting key Duty'!$I$8+'Setting key Duty'!$I$9+'Setting key Duty'!$I$12)</f>
        <v>1.125</v>
      </c>
      <c r="BG31" s="159">
        <f>COUNTIF(D31:AI31,"*$N*")</f>
        <v>0</v>
      </c>
      <c r="BH31" s="159">
        <f>COUNTIF(D31:AI31,"*$PM*")</f>
        <v>1</v>
      </c>
      <c r="BI31" s="159">
        <f>BH31*('Setting key Duty'!$I$9)</f>
        <v>0.125</v>
      </c>
      <c r="BJ31" s="159">
        <f>COUNTIF(D31:AI31,"*$AM*")</f>
        <v>2</v>
      </c>
      <c r="BK31" s="159">
        <f>BJ31*('Setting key Duty'!$I$12+'Setting key Duty'!$I$8)</f>
        <v>0.875</v>
      </c>
      <c r="BL31" s="159">
        <f>COUNTIF(C31:AI31,"*$FC*")</f>
        <v>0</v>
      </c>
      <c r="BM31" s="159">
        <f>BL31*('Setting key Duty'!$J$11+'Setting key Duty'!$I$8)</f>
        <v>0</v>
      </c>
      <c r="BN31" s="159">
        <f>COUNTIF($C31:$AG31,BN$4)</f>
        <v>0</v>
      </c>
      <c r="BO31" s="159">
        <f>COUNTIF($C31:$AG31,BO$4)</f>
        <v>0</v>
      </c>
      <c r="BP31" s="159">
        <f>COUNTIF($D31:$AE31,BP$4)</f>
        <v>0</v>
      </c>
      <c r="BQ31" s="193"/>
    </row>
    <row r="32" ht="19.5" customHeight="1" spans="1:69">
      <c r="A32" s="19"/>
      <c r="B32" s="277" t="s">
        <v>1612</v>
      </c>
      <c r="C32" s="186"/>
      <c r="D32" s="186"/>
      <c r="E32" s="20"/>
      <c r="F32" s="155" t="s">
        <v>1410</v>
      </c>
      <c r="G32" s="20"/>
      <c r="H32" s="20"/>
      <c r="I32" s="20"/>
      <c r="J32" s="186"/>
      <c r="K32" s="186" t="s">
        <v>1527</v>
      </c>
      <c r="L32" s="186"/>
      <c r="M32" s="155" t="s">
        <v>1628</v>
      </c>
      <c r="N32" s="185"/>
      <c r="O32" s="185"/>
      <c r="P32" s="186"/>
      <c r="Q32" s="20"/>
      <c r="R32" s="155" t="s">
        <v>1629</v>
      </c>
      <c r="S32" s="155"/>
      <c r="T32" s="155"/>
      <c r="U32" s="155"/>
      <c r="V32" s="155"/>
      <c r="W32" s="155" t="s">
        <v>1630</v>
      </c>
      <c r="X32" s="186"/>
      <c r="Y32" s="210" t="s">
        <v>1517</v>
      </c>
      <c r="Z32" s="20"/>
      <c r="AA32" s="20"/>
      <c r="AB32" s="20"/>
      <c r="AC32" s="20"/>
      <c r="AD32" s="186" t="s">
        <v>1631</v>
      </c>
      <c r="AE32" s="186"/>
      <c r="AF32" s="186" t="s">
        <v>586</v>
      </c>
      <c r="AG32" s="186"/>
      <c r="AH32" s="186"/>
      <c r="AI32" s="157"/>
      <c r="AJ32" s="158"/>
      <c r="AK32" s="157"/>
      <c r="AL32" s="191"/>
      <c r="AM32" s="191"/>
      <c r="AN32" s="191"/>
      <c r="AO32" s="191"/>
      <c r="AP32" s="192"/>
      <c r="AQ32" s="159"/>
      <c r="AR32" s="192"/>
      <c r="AS32" s="104"/>
      <c r="AT32" s="192"/>
      <c r="AU32" s="104"/>
      <c r="AV32" s="104"/>
      <c r="AW32" s="104"/>
      <c r="AX32" s="104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59"/>
      <c r="BQ32" s="193"/>
    </row>
    <row r="33" ht="19.5" customHeight="1" spans="1:69">
      <c r="A33" s="19"/>
      <c r="B33" s="14" t="s">
        <v>1613</v>
      </c>
      <c r="C33" s="186"/>
      <c r="D33" s="155" t="s">
        <v>1632</v>
      </c>
      <c r="E33" s="20"/>
      <c r="F33" s="20"/>
      <c r="G33" s="20"/>
      <c r="H33" s="20"/>
      <c r="I33" s="20"/>
      <c r="J33" s="155"/>
      <c r="K33" s="185"/>
      <c r="L33" s="154" t="s">
        <v>1633</v>
      </c>
      <c r="M33" s="188"/>
      <c r="N33" s="185"/>
      <c r="O33" s="185"/>
      <c r="P33" s="186"/>
      <c r="Q33" s="155" t="s">
        <v>1632</v>
      </c>
      <c r="R33" s="20"/>
      <c r="S33" s="155"/>
      <c r="T33" s="155"/>
      <c r="U33" s="155"/>
      <c r="V33" s="155"/>
      <c r="W33" s="155"/>
      <c r="X33" s="155"/>
      <c r="Y33" s="20"/>
      <c r="Z33" s="20"/>
      <c r="AA33" s="20"/>
      <c r="AB33" s="20"/>
      <c r="AC33" s="20"/>
      <c r="AD33" s="186"/>
      <c r="AE33" s="186" t="s">
        <v>1631</v>
      </c>
      <c r="AF33" s="186"/>
      <c r="AG33" s="186"/>
      <c r="AH33" s="186"/>
      <c r="AI33" s="157"/>
      <c r="AJ33" s="158"/>
      <c r="AK33" s="157"/>
      <c r="AL33" s="191"/>
      <c r="AM33" s="191"/>
      <c r="AN33" s="191"/>
      <c r="AO33" s="191"/>
      <c r="AP33" s="192"/>
      <c r="AQ33" s="159"/>
      <c r="AR33" s="192"/>
      <c r="AS33" s="104"/>
      <c r="AT33" s="192"/>
      <c r="AU33" s="104"/>
      <c r="AV33" s="104"/>
      <c r="AW33" s="104"/>
      <c r="AX33" s="104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59"/>
      <c r="BQ33" s="193"/>
    </row>
    <row r="34" ht="19.5" customHeight="1" spans="1:69">
      <c r="A34" s="19"/>
      <c r="B34" s="14" t="s">
        <v>1614</v>
      </c>
      <c r="C34" s="186"/>
      <c r="D34" s="186"/>
      <c r="E34" s="155" t="s">
        <v>1634</v>
      </c>
      <c r="F34" s="20"/>
      <c r="G34" s="20"/>
      <c r="H34" s="20"/>
      <c r="I34" s="20"/>
      <c r="J34" s="186"/>
      <c r="K34" s="185"/>
      <c r="L34" s="185"/>
      <c r="M34" s="155" t="s">
        <v>1635</v>
      </c>
      <c r="N34" s="185"/>
      <c r="O34" s="185"/>
      <c r="P34" s="155"/>
      <c r="Q34" s="155" t="s">
        <v>994</v>
      </c>
      <c r="R34" s="20"/>
      <c r="S34" s="155"/>
      <c r="T34" s="155"/>
      <c r="U34" s="155"/>
      <c r="V34" s="155"/>
      <c r="W34" s="155" t="s">
        <v>1507</v>
      </c>
      <c r="X34" s="186"/>
      <c r="Y34" s="155" t="s">
        <v>1636</v>
      </c>
      <c r="Z34" s="20"/>
      <c r="AA34" s="155" t="s">
        <v>1637</v>
      </c>
      <c r="AB34" s="155" t="s">
        <v>1637</v>
      </c>
      <c r="AC34" s="155" t="s">
        <v>1637</v>
      </c>
      <c r="AD34" s="155" t="s">
        <v>1637</v>
      </c>
      <c r="AE34" s="155" t="s">
        <v>1637</v>
      </c>
      <c r="AF34" s="186"/>
      <c r="AG34" s="186"/>
      <c r="AH34" s="186"/>
      <c r="AI34" s="157"/>
      <c r="AJ34" s="158"/>
      <c r="AK34" s="157"/>
      <c r="AL34" s="191"/>
      <c r="AM34" s="191"/>
      <c r="AN34" s="191"/>
      <c r="AO34" s="191"/>
      <c r="AP34" s="192"/>
      <c r="AQ34" s="159"/>
      <c r="AR34" s="192"/>
      <c r="AS34" s="104"/>
      <c r="AT34" s="192"/>
      <c r="AU34" s="104"/>
      <c r="AV34" s="104"/>
      <c r="AW34" s="104"/>
      <c r="AX34" s="104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59"/>
      <c r="BQ34" s="193"/>
    </row>
    <row r="35" ht="19.5" customHeight="1" spans="1:69">
      <c r="A35" s="19"/>
      <c r="B35" s="14" t="s">
        <v>1615</v>
      </c>
      <c r="C35" s="186"/>
      <c r="D35" s="186"/>
      <c r="E35" s="155" t="s">
        <v>1638</v>
      </c>
      <c r="F35" s="20"/>
      <c r="G35" s="20"/>
      <c r="H35" s="20"/>
      <c r="I35" s="155" t="s">
        <v>1602</v>
      </c>
      <c r="J35" s="186"/>
      <c r="K35" s="185"/>
      <c r="L35" s="155" t="s">
        <v>1635</v>
      </c>
      <c r="M35" s="188"/>
      <c r="N35" s="185"/>
      <c r="O35" s="185"/>
      <c r="P35" s="155" t="s">
        <v>1627</v>
      </c>
      <c r="Q35" s="20"/>
      <c r="R35" s="20"/>
      <c r="S35" s="155" t="s">
        <v>1639</v>
      </c>
      <c r="T35" s="155"/>
      <c r="U35" s="155"/>
      <c r="V35" s="155"/>
      <c r="W35" s="155"/>
      <c r="X35" s="186"/>
      <c r="Y35" s="20"/>
      <c r="Z35" s="155" t="s">
        <v>1640</v>
      </c>
      <c r="AA35" s="155" t="s">
        <v>1640</v>
      </c>
      <c r="AB35" s="155" t="s">
        <v>1640</v>
      </c>
      <c r="AC35" s="155" t="s">
        <v>1640</v>
      </c>
      <c r="AD35" s="155" t="s">
        <v>1640</v>
      </c>
      <c r="AE35" s="186"/>
      <c r="AF35" s="186"/>
      <c r="AG35" s="186"/>
      <c r="AH35" s="186"/>
      <c r="AI35" s="157"/>
      <c r="AJ35" s="158"/>
      <c r="AK35" s="157"/>
      <c r="AL35" s="191"/>
      <c r="AM35" s="191"/>
      <c r="AN35" s="191"/>
      <c r="AO35" s="191"/>
      <c r="AP35" s="192"/>
      <c r="AQ35" s="159"/>
      <c r="AR35" s="192"/>
      <c r="AS35" s="104"/>
      <c r="AT35" s="192"/>
      <c r="AU35" s="104"/>
      <c r="AV35" s="104"/>
      <c r="AW35" s="104"/>
      <c r="AX35" s="104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59"/>
      <c r="BQ35" s="193"/>
    </row>
    <row r="36" ht="19.5" customHeight="1" spans="1:69">
      <c r="A36" s="19"/>
      <c r="B36" s="14" t="s">
        <v>1616</v>
      </c>
      <c r="C36" s="186"/>
      <c r="D36" s="155" t="s">
        <v>1638</v>
      </c>
      <c r="E36" s="20"/>
      <c r="F36" s="20"/>
      <c r="G36" s="20"/>
      <c r="H36" s="20"/>
      <c r="I36" s="20"/>
      <c r="J36" s="186"/>
      <c r="K36" s="155" t="s">
        <v>1641</v>
      </c>
      <c r="L36" s="185"/>
      <c r="M36" s="186" t="s">
        <v>944</v>
      </c>
      <c r="N36" s="185"/>
      <c r="O36" s="185"/>
      <c r="P36" s="155" t="s">
        <v>1642</v>
      </c>
      <c r="Q36" s="20"/>
      <c r="R36" s="20"/>
      <c r="S36" s="155"/>
      <c r="T36" s="155"/>
      <c r="U36" s="155" t="s">
        <v>62</v>
      </c>
      <c r="V36" s="155"/>
      <c r="W36" s="155"/>
      <c r="X36" s="186"/>
      <c r="Y36" s="155"/>
      <c r="Z36" s="20"/>
      <c r="AA36" s="20"/>
      <c r="AB36" s="20"/>
      <c r="AC36" s="20"/>
      <c r="AD36" s="186" t="s">
        <v>1507</v>
      </c>
      <c r="AE36" s="186"/>
      <c r="AF36" s="186"/>
      <c r="AG36" s="186"/>
      <c r="AH36" s="186"/>
      <c r="AI36" s="157"/>
      <c r="AJ36" s="158"/>
      <c r="AK36" s="157"/>
      <c r="AL36" s="191"/>
      <c r="AM36" s="191"/>
      <c r="AN36" s="191"/>
      <c r="AO36" s="191"/>
      <c r="AP36" s="192"/>
      <c r="AQ36" s="159"/>
      <c r="AR36" s="192"/>
      <c r="AS36" s="104"/>
      <c r="AT36" s="192"/>
      <c r="AU36" s="104"/>
      <c r="AV36" s="104"/>
      <c r="AW36" s="104"/>
      <c r="AX36" s="104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59"/>
      <c r="BQ36" s="193"/>
    </row>
    <row r="37" ht="19.5" customHeight="1" spans="1:69">
      <c r="A37" s="19"/>
      <c r="B37" s="14" t="s">
        <v>1617</v>
      </c>
      <c r="C37" s="155"/>
      <c r="D37" s="186"/>
      <c r="E37" s="20"/>
      <c r="F37" s="20"/>
      <c r="G37" s="20"/>
      <c r="H37" s="20"/>
      <c r="I37" s="20"/>
      <c r="J37" s="155" t="s">
        <v>1641</v>
      </c>
      <c r="K37" s="185"/>
      <c r="L37" s="154" t="s">
        <v>582</v>
      </c>
      <c r="M37" s="186" t="s">
        <v>944</v>
      </c>
      <c r="N37" s="185"/>
      <c r="O37" s="185"/>
      <c r="P37" s="155" t="s">
        <v>1441</v>
      </c>
      <c r="Q37" s="20"/>
      <c r="R37" s="20"/>
      <c r="S37" s="155" t="s">
        <v>1643</v>
      </c>
      <c r="T37" s="155"/>
      <c r="U37" s="155"/>
      <c r="V37" s="155"/>
      <c r="W37" s="155" t="s">
        <v>994</v>
      </c>
      <c r="X37" s="186"/>
      <c r="Y37" s="20"/>
      <c r="Z37" s="155"/>
      <c r="AA37" s="20"/>
      <c r="AB37" s="20"/>
      <c r="AC37" s="20"/>
      <c r="AD37" s="186"/>
      <c r="AE37" s="186"/>
      <c r="AF37" s="186"/>
      <c r="AG37" s="186"/>
      <c r="AH37" s="186"/>
      <c r="AI37" s="157"/>
      <c r="AJ37" s="158"/>
      <c r="AK37" s="157"/>
      <c r="AL37" s="191"/>
      <c r="AM37" s="191"/>
      <c r="AN37" s="191"/>
      <c r="AO37" s="191"/>
      <c r="AP37" s="192"/>
      <c r="AQ37" s="159"/>
      <c r="AR37" s="192"/>
      <c r="AS37" s="104"/>
      <c r="AT37" s="192"/>
      <c r="AU37" s="104"/>
      <c r="AV37" s="104"/>
      <c r="AW37" s="104"/>
      <c r="AX37" s="104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59"/>
      <c r="BQ37" s="193"/>
    </row>
    <row r="38" ht="19.5" customHeight="1" spans="1:69">
      <c r="A38" s="19"/>
      <c r="B38" s="14" t="s">
        <v>1618</v>
      </c>
      <c r="C38" s="186"/>
      <c r="D38" s="186"/>
      <c r="E38" s="20"/>
      <c r="F38" s="20"/>
      <c r="G38" s="20"/>
      <c r="H38" s="20"/>
      <c r="I38" s="20"/>
      <c r="J38" s="186"/>
      <c r="K38" s="185"/>
      <c r="L38" s="185"/>
      <c r="M38" s="186" t="s">
        <v>944</v>
      </c>
      <c r="N38" s="185"/>
      <c r="O38" s="185"/>
      <c r="P38" s="186"/>
      <c r="Q38" s="20"/>
      <c r="R38" s="20"/>
      <c r="S38" s="155"/>
      <c r="T38" s="155"/>
      <c r="U38" s="155"/>
      <c r="V38" s="155"/>
      <c r="W38" s="155"/>
      <c r="X38" s="186"/>
      <c r="Y38" s="20"/>
      <c r="Z38" s="20"/>
      <c r="AA38" s="20"/>
      <c r="AB38" s="20"/>
      <c r="AC38" s="20"/>
      <c r="AD38" s="186"/>
      <c r="AE38" s="186"/>
      <c r="AF38" s="186"/>
      <c r="AG38" s="560"/>
      <c r="AH38" s="186"/>
      <c r="AI38" s="157"/>
      <c r="AJ38" s="158"/>
      <c r="AK38" s="157"/>
      <c r="AL38" s="191"/>
      <c r="AM38" s="191"/>
      <c r="AN38" s="191"/>
      <c r="AO38" s="191"/>
      <c r="AP38" s="192"/>
      <c r="AQ38" s="159"/>
      <c r="AR38" s="192"/>
      <c r="AS38" s="104"/>
      <c r="AT38" s="192"/>
      <c r="AU38" s="104"/>
      <c r="AV38" s="104"/>
      <c r="AW38" s="104"/>
      <c r="AX38" s="104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59"/>
      <c r="BQ38" s="193"/>
    </row>
    <row r="39" ht="19.5" customHeight="1" spans="1:69">
      <c r="A39" s="19"/>
      <c r="B39" s="189"/>
      <c r="C39" s="186"/>
      <c r="D39" s="186"/>
      <c r="E39" s="20"/>
      <c r="F39" s="20"/>
      <c r="G39" s="20"/>
      <c r="H39" s="20"/>
      <c r="I39" s="20"/>
      <c r="J39" s="186"/>
      <c r="K39" s="185"/>
      <c r="L39" s="185"/>
      <c r="M39" s="188"/>
      <c r="N39" s="185"/>
      <c r="O39" s="185"/>
      <c r="P39" s="186"/>
      <c r="Q39" s="20"/>
      <c r="R39" s="20"/>
      <c r="S39" s="20"/>
      <c r="T39" s="560"/>
      <c r="U39" s="20"/>
      <c r="V39" s="186"/>
      <c r="W39" s="20"/>
      <c r="X39" s="186"/>
      <c r="Y39" s="20"/>
      <c r="Z39" s="20"/>
      <c r="AA39" s="20"/>
      <c r="AB39" s="20"/>
      <c r="AC39" s="20"/>
      <c r="AD39" s="186"/>
      <c r="AE39" s="186"/>
      <c r="AF39" s="186"/>
      <c r="AG39" s="560"/>
      <c r="AH39" s="186"/>
      <c r="AI39" s="157"/>
      <c r="AJ39" s="158"/>
      <c r="AK39" s="157"/>
      <c r="AL39" s="191"/>
      <c r="AM39" s="191"/>
      <c r="AN39" s="191"/>
      <c r="AO39" s="191"/>
      <c r="AP39" s="192"/>
      <c r="AQ39" s="159"/>
      <c r="AR39" s="192"/>
      <c r="AS39" s="104"/>
      <c r="AT39" s="192"/>
      <c r="AU39" s="104"/>
      <c r="AV39" s="104"/>
      <c r="AW39" s="104"/>
      <c r="AX39" s="104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59"/>
      <c r="BQ39" s="193"/>
    </row>
    <row r="40" ht="19.5" customHeight="1" spans="1:69">
      <c r="A40" s="19"/>
      <c r="B40" s="189" t="s">
        <v>228</v>
      </c>
      <c r="C40" s="190"/>
      <c r="D40" s="186"/>
      <c r="E40" s="186"/>
      <c r="F40" s="186"/>
      <c r="G40" s="186"/>
      <c r="H40" s="186"/>
      <c r="I40" s="186"/>
      <c r="J40" s="186"/>
      <c r="K40" s="186"/>
      <c r="L40" s="186"/>
      <c r="N40" s="186"/>
      <c r="O40" s="186"/>
      <c r="P40" s="186"/>
      <c r="Q40" s="20"/>
      <c r="R40" s="20"/>
      <c r="S40" s="186"/>
      <c r="T40" s="560"/>
      <c r="U40" s="154"/>
      <c r="V40" s="186"/>
      <c r="W40" s="186"/>
      <c r="X40" s="186"/>
      <c r="Y40" s="231"/>
      <c r="Z40" s="231"/>
      <c r="AA40" s="231"/>
      <c r="AB40" s="231"/>
      <c r="AC40" s="231"/>
      <c r="AD40" s="231"/>
      <c r="AE40" s="186"/>
      <c r="AF40" s="186"/>
      <c r="AG40" s="560"/>
      <c r="AH40" s="186"/>
      <c r="AI40" s="157">
        <f>COUNTIF($C40:$AG40,AI$4)</f>
        <v>0</v>
      </c>
      <c r="AJ40" s="158">
        <f>COUNTIF($C40:$AG40,AJ$4)</f>
        <v>0</v>
      </c>
      <c r="AK40" s="157">
        <f>COUNTIF($C40:$AG40,AK$4)</f>
        <v>0</v>
      </c>
      <c r="AL40" s="191">
        <f>COUNTIF($C40:$AG40,AL$4)</f>
        <v>0</v>
      </c>
      <c r="AM40" s="191">
        <f>COUNTIF($C40:$AG40,AM$4)</f>
        <v>0</v>
      </c>
      <c r="AN40" s="191">
        <f>COUNTIF($C40:$AG40,AN$4)</f>
        <v>0</v>
      </c>
      <c r="AO40" s="191">
        <f>COUNTIF($C40:$AG40,AO$4)</f>
        <v>0</v>
      </c>
      <c r="AP40" s="192"/>
      <c r="AQ40" s="159"/>
      <c r="AR40" s="192"/>
      <c r="AS40" s="104"/>
      <c r="AT40" s="192"/>
      <c r="AU40" s="192"/>
      <c r="AV40" s="104"/>
      <c r="AW40" s="104"/>
      <c r="AX40" s="104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91"/>
      <c r="BO40" s="191"/>
      <c r="BP40" s="191"/>
      <c r="BQ40" s="193"/>
    </row>
    <row r="41" ht="19.5" customHeight="1" spans="1:69">
      <c r="A41" s="19"/>
      <c r="B41" s="194"/>
      <c r="C41" s="195"/>
      <c r="D41" s="196"/>
      <c r="E41" s="196"/>
      <c r="F41" s="196"/>
      <c r="G41" s="196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564"/>
      <c r="AI41" s="197"/>
      <c r="AJ41" s="198"/>
      <c r="AK41" s="197"/>
      <c r="AL41" s="199"/>
      <c r="AM41" s="199"/>
      <c r="AN41" s="199"/>
      <c r="AO41" s="199"/>
      <c r="AP41" s="200"/>
      <c r="AQ41" s="200"/>
      <c r="AR41" s="200"/>
      <c r="AS41" s="200">
        <f>SUMPRODUCT(--WEEKDAY(C$3:AG$3,2)&gt;5,--((C41:AG41="DM"))+(C41:AG41="CS1")+((C41:AG41="CS2"))+(C41:AG41="SB1")+(C41:AG41="AE")+(C41:AG41="EM"))</f>
        <v>0</v>
      </c>
      <c r="AT41" s="200"/>
      <c r="AU41" s="200">
        <f>(AQ41-AR41)/2+(AS41-AT41)</f>
        <v>0</v>
      </c>
      <c r="AV41" s="200"/>
      <c r="AW41" s="200"/>
      <c r="AX41" s="200"/>
      <c r="AY41" s="199"/>
      <c r="AZ41" s="199"/>
      <c r="BA41" s="199"/>
      <c r="BB41" s="199"/>
      <c r="BC41" s="199"/>
      <c r="BD41" s="199"/>
      <c r="BE41" s="199"/>
      <c r="BF41" s="199"/>
      <c r="BG41" s="199"/>
      <c r="BH41" s="199"/>
      <c r="BI41" s="199"/>
      <c r="BJ41" s="199"/>
      <c r="BK41" s="199"/>
      <c r="BL41" s="199"/>
      <c r="BM41" s="199"/>
      <c r="BN41" s="199"/>
      <c r="BO41" s="199"/>
      <c r="BP41" s="199"/>
      <c r="BQ41" s="201"/>
    </row>
    <row r="42" ht="19.5" customHeight="1" spans="1:69">
      <c r="A42" s="19"/>
      <c r="B42" s="202" t="s">
        <v>48</v>
      </c>
      <c r="C42" s="203" t="e">
        <f>VLOOKUP("DM",C4:C40,1,FALSE)</f>
        <v>#N/A</v>
      </c>
      <c r="D42" s="203" t="e">
        <f>VLOOKUP("DM",D4:D40,1,FALSE)</f>
        <v>#N/A</v>
      </c>
      <c r="E42" s="203" t="e">
        <f>VLOOKUP("DM",E1:E40,1,FALSE)</f>
        <v>#N/A</v>
      </c>
      <c r="F42" s="203" t="e">
        <f>VLOOKUP("DM",F4:F40,1,FALSE)</f>
        <v>#N/A</v>
      </c>
      <c r="G42" s="203" t="e">
        <f>VLOOKUP("DM",G4:G40,1,FALSE)</f>
        <v>#N/A</v>
      </c>
      <c r="H42" s="203" t="e">
        <f>VLOOKUP("DM",H4:H40,1,FALSE)</f>
        <v>#N/A</v>
      </c>
      <c r="I42" s="203" t="e">
        <f>VLOOKUP("DM",I4:I40,1,FALSE)</f>
        <v>#N/A</v>
      </c>
      <c r="J42" s="203" t="e">
        <f>VLOOKUP("DM",J4:J40,1,FALSE)</f>
        <v>#N/A</v>
      </c>
      <c r="K42" s="203" t="e">
        <f>VLOOKUP("DM",K4:K40,1,FALSE)</f>
        <v>#N/A</v>
      </c>
      <c r="L42" s="203" t="e">
        <f>VLOOKUP("DM",L4:L40,1,FALSE)</f>
        <v>#N/A</v>
      </c>
      <c r="M42" s="203" t="e">
        <f>VLOOKUP("DM",M4:M27,1,FALSE)</f>
        <v>#N/A</v>
      </c>
      <c r="N42" s="203" t="e">
        <f>VLOOKUP("DM",N4:N40,1,FALSE)</f>
        <v>#N/A</v>
      </c>
      <c r="O42" s="203" t="e">
        <f>VLOOKUP("DM",O4:O40,1,FALSE)</f>
        <v>#N/A</v>
      </c>
      <c r="P42" s="203" t="e">
        <f>VLOOKUP("DM",P4:P40,1,FALSE)</f>
        <v>#N/A</v>
      </c>
      <c r="Q42" s="203" t="e">
        <f>VLOOKUP("DM",Q4:Q31,1,FALSE)</f>
        <v>#N/A</v>
      </c>
      <c r="R42" s="203" t="e">
        <f>VLOOKUP("DM",R4:R25,1,FALSE)</f>
        <v>#N/A</v>
      </c>
      <c r="S42" s="203" t="e">
        <f>VLOOKUP("DM",S4:S40,1,FALSE)</f>
        <v>#N/A</v>
      </c>
      <c r="T42" s="203" t="e">
        <f>VLOOKUP("DM",T4:T40,1,FALSE)</f>
        <v>#N/A</v>
      </c>
      <c r="U42" s="203" t="str">
        <f>VLOOKUP("DM",U4:U40,1,FALSE)</f>
        <v>DM</v>
      </c>
      <c r="V42" s="203" t="e">
        <f>VLOOKUP("DM",V4:V25,1,FALSE)</f>
        <v>#N/A</v>
      </c>
      <c r="W42" s="203" t="e">
        <f>VLOOKUP("DM",W4:W25,1,FALSE)</f>
        <v>#N/A</v>
      </c>
      <c r="X42" s="203" t="e">
        <f>VLOOKUP("DM",X4:X40,1,FALSE)</f>
        <v>#N/A</v>
      </c>
      <c r="Y42" s="203" t="e">
        <f>VLOOKUP("DM",Y4:Y40,1,FALSE)</f>
        <v>#N/A</v>
      </c>
      <c r="Z42" s="203" t="e">
        <f>VLOOKUP("DM",Z4:Z40,1,FALSE)</f>
        <v>#N/A</v>
      </c>
      <c r="AA42" s="203" t="e">
        <f>VLOOKUP("DM",AA1:AA40,1,FALSE)</f>
        <v>#N/A</v>
      </c>
      <c r="AB42" s="203" t="e">
        <f>VLOOKUP("DM",AB4:AB40,1,FALSE)</f>
        <v>#N/A</v>
      </c>
      <c r="AC42" s="203" t="e">
        <f>VLOOKUP("DM",AC4:AC40,1,FALSE)</f>
        <v>#N/A</v>
      </c>
      <c r="AD42" s="203" t="e">
        <f>VLOOKUP("DM",AD4:AD40,1,FALSE)</f>
        <v>#N/A</v>
      </c>
      <c r="AE42" s="203" t="e">
        <f>VLOOKUP("DM",AE4:AE40,1,FALSE)</f>
        <v>#N/A</v>
      </c>
      <c r="AF42" s="203" t="e">
        <f>VLOOKUP("DM",AF4:AF40,1,FALSE)</f>
        <v>#N/A</v>
      </c>
      <c r="AG42" s="203" t="e">
        <f>VLOOKUP("DM",AG4:AG40,1,FALSE)</f>
        <v>#N/A</v>
      </c>
      <c r="AH42" s="573"/>
      <c r="AI42" s="157"/>
      <c r="AJ42" s="158"/>
      <c r="AK42" s="157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59"/>
      <c r="BQ42" s="160"/>
    </row>
    <row r="43" ht="19.5" customHeight="1" spans="1:69">
      <c r="A43" s="19" t="e">
        <f>LTE()</f>
        <v>#NAME?</v>
      </c>
      <c r="B43" s="204" t="s">
        <v>44</v>
      </c>
      <c r="C43" s="203" t="e">
        <f>VLOOKUP("CS1",C5:C40,1,FALSE)</f>
        <v>#N/A</v>
      </c>
      <c r="D43" s="203" t="e">
        <f>VLOOKUP("CS1",D1:D40,1,FALSE)</f>
        <v>#N/A</v>
      </c>
      <c r="E43" s="203" t="e">
        <f>VLOOKUP("CS1",E7:E40,1,FALSE)</f>
        <v>#N/A</v>
      </c>
      <c r="F43" s="203" t="e">
        <f>VLOOKUP("CS1",F8:F40,1,FALSE)</f>
        <v>#N/A</v>
      </c>
      <c r="G43" s="203" t="e">
        <f>VLOOKUP("CS1",G8:G40,1,FALSE)</f>
        <v>#N/A</v>
      </c>
      <c r="H43" s="203" t="e">
        <f>VLOOKUP("CS1",H6:H40,1,FALSE)</f>
        <v>#N/A</v>
      </c>
      <c r="I43" s="203" t="e">
        <f>VLOOKUP("CS1",I6:I40,1,FALSE)</f>
        <v>#N/A</v>
      </c>
      <c r="J43" s="203" t="e">
        <f>VLOOKUP("CS1",J4:J40,1,FALSE)</f>
        <v>#N/A</v>
      </c>
      <c r="K43" s="203" t="e">
        <f>VLOOKUP("CS1",K1:K40,1,FALSE)</f>
        <v>#N/A</v>
      </c>
      <c r="L43" s="203" t="e">
        <f>VLOOKUP("CS1",L1:L40,1,FALSE)</f>
        <v>#N/A</v>
      </c>
      <c r="M43" s="203" t="e">
        <f>VLOOKUP("CS1",M7:M27,1,FALSE)</f>
        <v>#N/A</v>
      </c>
      <c r="N43" s="203" t="e">
        <f>VLOOKUP("CS1",N6:N40,1,FALSE)</f>
        <v>#N/A</v>
      </c>
      <c r="O43" s="203" t="e">
        <f>VLOOKUP("CS1",O1:O40,1,FALSE)</f>
        <v>#N/A</v>
      </c>
      <c r="P43" s="203" t="e">
        <f>VLOOKUP("CS1",P5:P40,1,FALSE)</f>
        <v>#N/A</v>
      </c>
      <c r="Q43" s="203" t="e">
        <f>VLOOKUP("CS1",Q6:Q31,1,FALSE)</f>
        <v>#N/A</v>
      </c>
      <c r="R43" s="203" t="e">
        <f>VLOOKUP("CS1",R6:R25,1,FALSE)</f>
        <v>#N/A</v>
      </c>
      <c r="S43" s="203" t="e">
        <f>VLOOKUP("CS1",S7:S40,1,FALSE)</f>
        <v>#N/A</v>
      </c>
      <c r="T43" s="203" t="e">
        <f>VLOOKUP("CS1",T1:T40,1,FALSE)</f>
        <v>#N/A</v>
      </c>
      <c r="U43" s="203" t="str">
        <f>VLOOKUP("CS1",U6:U40,1,FALSE)</f>
        <v>CS1</v>
      </c>
      <c r="V43" s="203" t="e">
        <f>VLOOKUP("CS1",V1:V25,1,FALSE)</f>
        <v>#N/A</v>
      </c>
      <c r="W43" s="203" t="e">
        <f>VLOOKUP("CS1",W1:W25,1,FALSE)</f>
        <v>#N/A</v>
      </c>
      <c r="X43" s="203" t="e">
        <f>VLOOKUP("CS1",X1:X40,1,FALSE)</f>
        <v>#N/A</v>
      </c>
      <c r="Y43" s="203" t="e">
        <f>VLOOKUP("CS1",Y6:Y40,1,FALSE)</f>
        <v>#N/A</v>
      </c>
      <c r="Z43" s="203" t="e">
        <f>VLOOKUP("CS1",Z9:Z40,1,FALSE)</f>
        <v>#N/A</v>
      </c>
      <c r="AA43" s="203" t="e">
        <f>VLOOKUP("CS1",AA1:AA40,1,FALSE)</f>
        <v>#N/A</v>
      </c>
      <c r="AB43" s="203" t="e">
        <f>VLOOKUP("CS1",AB5:AB40,1,FALSE)</f>
        <v>#N/A</v>
      </c>
      <c r="AC43" s="203" t="e">
        <f>VLOOKUP("CS1",AC7:AC40,1,FALSE)</f>
        <v>#N/A</v>
      </c>
      <c r="AD43" s="203" t="e">
        <f>VLOOKUP("CS1",AD1:AD40,1,FALSE)</f>
        <v>#N/A</v>
      </c>
      <c r="AE43" s="203" t="e">
        <f>VLOOKUP("CS1",AE1:AE40,1,FALSE)</f>
        <v>#N/A</v>
      </c>
      <c r="AF43" s="203" t="e">
        <f>VLOOKUP("CS1",AF7:AF40,1,FALSE)</f>
        <v>#N/A</v>
      </c>
      <c r="AG43" s="203" t="e">
        <f>VLOOKUP("CS1",AG7:AG40,1,FALSE)</f>
        <v>#N/A</v>
      </c>
      <c r="AH43" s="573"/>
      <c r="AI43" s="157"/>
      <c r="AJ43" s="158"/>
      <c r="AK43" s="157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59"/>
      <c r="BQ43" s="160"/>
    </row>
    <row r="44" ht="19.5" customHeight="1" spans="1:69">
      <c r="A44" s="19"/>
      <c r="B44" s="205" t="s">
        <v>45</v>
      </c>
      <c r="C44" s="203" t="e">
        <f>VLOOKUP("CS2",C6:C40,1,FALSE)</f>
        <v>#N/A</v>
      </c>
      <c r="D44" s="203" t="e">
        <f>VLOOKUP("CS2",D9:D40,1,FALSE)</f>
        <v>#N/A</v>
      </c>
      <c r="E44" s="203" t="e">
        <f>VLOOKUP("CS2",E7:E40,1,FALSE)</f>
        <v>#N/A</v>
      </c>
      <c r="F44" s="203" t="e">
        <f>VLOOKUP("CS2",F8:F40,1,FALSE)</f>
        <v>#N/A</v>
      </c>
      <c r="G44" s="203" t="e">
        <f>VLOOKUP("CS2",G1:G40,1,FALSE)</f>
        <v>#N/A</v>
      </c>
      <c r="H44" s="203" t="e">
        <f>VLOOKUP("CS2",H1:H40,1,FALSE)</f>
        <v>#N/A</v>
      </c>
      <c r="I44" s="203" t="e">
        <f>VLOOKUP("CS2",I6:I40,1,FALSE)</f>
        <v>#N/A</v>
      </c>
      <c r="J44" s="203" t="e">
        <f>VLOOKUP("CS2",J4:J40,1,FALSE)</f>
        <v>#N/A</v>
      </c>
      <c r="K44" s="203" t="e">
        <f>VLOOKUP("CS2",K5:K40,1,FALSE)</f>
        <v>#N/A</v>
      </c>
      <c r="L44" s="203" t="e">
        <f>VLOOKUP("CS2",L4:L40,1,FALSE)</f>
        <v>#N/A</v>
      </c>
      <c r="M44" s="203" t="e">
        <f>VLOOKUP("CS2",M1:M27,1,FALSE)</f>
        <v>#N/A</v>
      </c>
      <c r="N44" s="203" t="e">
        <f>VLOOKUP("CS2",N1:N40,1,FALSE)</f>
        <v>#N/A</v>
      </c>
      <c r="O44" s="203" t="e">
        <f>VLOOKUP("CS2",O6:O40,1,FALSE)</f>
        <v>#N/A</v>
      </c>
      <c r="P44" s="203" t="e">
        <f>VLOOKUP("CS2",P8:P40,1,FALSE)</f>
        <v>#N/A</v>
      </c>
      <c r="Q44" s="203" t="e">
        <f>VLOOKUP("CS2",Q6:Q31,1,FALSE)</f>
        <v>#N/A</v>
      </c>
      <c r="R44" s="203" t="e">
        <f>VLOOKUP("CS2",R6:R25,1,FALSE)</f>
        <v>#N/A</v>
      </c>
      <c r="S44" s="203" t="e">
        <f>VLOOKUP("CS2",S1:S40,1,FALSE)</f>
        <v>#N/A</v>
      </c>
      <c r="T44" s="203" t="e">
        <f>VLOOKUP("CS2",T1:T40,1,FALSE)</f>
        <v>#N/A</v>
      </c>
      <c r="U44" s="203" t="str">
        <f>VLOOKUP("CS2",U1:U40,1,FALSE)</f>
        <v>CS2</v>
      </c>
      <c r="V44" s="203" t="e">
        <f>VLOOKUP("CS2",V1:V25,1,FALSE)</f>
        <v>#N/A</v>
      </c>
      <c r="W44" s="203" t="e">
        <f>VLOOKUP("CS2",W11:W25,1,FALSE)</f>
        <v>#N/A</v>
      </c>
      <c r="X44" s="203" t="e">
        <f>VLOOKUP("CS2",X8:X40,1,FALSE)</f>
        <v>#N/A</v>
      </c>
      <c r="Y44" s="203" t="e">
        <f>VLOOKUP("CS2",Y6:Y40,1,FALSE)</f>
        <v>#N/A</v>
      </c>
      <c r="Z44" s="203" t="e">
        <f>VLOOKUP("CS2",Z9:Z40,1,FALSE)</f>
        <v>#N/A</v>
      </c>
      <c r="AA44" s="203" t="e">
        <f>VLOOKUP("CS2",AA1:AA40,1,FALSE)</f>
        <v>#N/A</v>
      </c>
      <c r="AB44" s="203" t="e">
        <f>VLOOKUP("CS2",AB1:AB40,1,FALSE)</f>
        <v>#N/A</v>
      </c>
      <c r="AC44" s="203" t="e">
        <f>VLOOKUP("CS2",AC7:AC40,1,FALSE)</f>
        <v>#N/A</v>
      </c>
      <c r="AD44" s="203" t="e">
        <f>VLOOKUP("CS2",AD1:AD40,1,FALSE)</f>
        <v>#N/A</v>
      </c>
      <c r="AE44" s="203" t="e">
        <f>VLOOKUP("CS2",AE1:AE40,1,FALSE)</f>
        <v>#N/A</v>
      </c>
      <c r="AF44" s="203" t="e">
        <f>VLOOKUP("CS2",AF1:AF40,1,FALSE)</f>
        <v>#N/A</v>
      </c>
      <c r="AG44" s="203" t="e">
        <f>VLOOKUP("CS2",AG7:AG40,1,FALSE)</f>
        <v>#N/A</v>
      </c>
      <c r="AH44" s="573"/>
      <c r="AI44" s="157"/>
      <c r="AJ44" s="158"/>
      <c r="AK44" s="157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60"/>
    </row>
    <row r="45" ht="19.5" customHeight="1" spans="1:69">
      <c r="A45" s="19"/>
      <c r="B45" s="206" t="s">
        <v>50</v>
      </c>
      <c r="C45" s="203" t="e">
        <f>VLOOKUP("SB1",C6:C40,1,FALSE)</f>
        <v>#N/A</v>
      </c>
      <c r="D45" s="203" t="e">
        <f>VLOOKUP("SB1",D3:D40,1,FALSE)</f>
        <v>#N/A</v>
      </c>
      <c r="E45" s="203" t="e">
        <f>VLOOKUP("SB1",E1:E40,1,FALSE)</f>
        <v>#N/A</v>
      </c>
      <c r="F45" s="203" t="e">
        <f>VLOOKUP("SB1",F8:F40,1,FALSE)</f>
        <v>#N/A</v>
      </c>
      <c r="G45" s="203" t="e">
        <f>VLOOKUP("SB1",G5:G40,1,FALSE)</f>
        <v>#N/A</v>
      </c>
      <c r="H45" s="203" t="e">
        <f>VLOOKUP("SB1",H6:H40,1,FALSE)</f>
        <v>#N/A</v>
      </c>
      <c r="I45" s="203" t="e">
        <f>VLOOKUP("SB1",I1:I40,1,FALSE)</f>
        <v>#N/A</v>
      </c>
      <c r="J45" s="203" t="e">
        <f>VLOOKUP("SB1",J4:J40,1,FALSE)</f>
        <v>#N/A</v>
      </c>
      <c r="K45" s="203" t="e">
        <f>VLOOKUP("SB1",K6:K40,1,FALSE)</f>
        <v>#N/A</v>
      </c>
      <c r="L45" s="203" t="e">
        <f>VLOOKUP("SB1",L8:L40,1,FALSE)</f>
        <v>#N/A</v>
      </c>
      <c r="M45" s="203" t="e">
        <f>VLOOKUP("SB1",M1:M27,1,FALSE)</f>
        <v>#N/A</v>
      </c>
      <c r="N45" s="203" t="e">
        <f>VLOOKUP("SB1",N6:N40,1,FALSE)</f>
        <v>#N/A</v>
      </c>
      <c r="O45" s="203" t="e">
        <f>VLOOKUP("SB1",O1:O40,1,FALSE)</f>
        <v>#N/A</v>
      </c>
      <c r="P45" s="203" t="e">
        <f>VLOOKUP("SB1",P8:P40,1,FALSE)</f>
        <v>#N/A</v>
      </c>
      <c r="Q45" s="203" t="e">
        <f>VLOOKUP("SB1",Q1:Q31,1,FALSE)</f>
        <v>#N/A</v>
      </c>
      <c r="R45" s="203" t="e">
        <f>VLOOKUP("SB1",R6:R25,1,FALSE)</f>
        <v>#N/A</v>
      </c>
      <c r="S45" s="203" t="e">
        <f>VLOOKUP("SB1",S1:S40,1,FALSE)</f>
        <v>#N/A</v>
      </c>
      <c r="T45" s="203" t="e">
        <f>VLOOKUP("SB1",T8:T40,1,FALSE)</f>
        <v>#N/A</v>
      </c>
      <c r="U45" s="203" t="e">
        <f>VLOOKUP("SB1",U1:U40,1,FALSE)</f>
        <v>#N/A</v>
      </c>
      <c r="V45" s="203" t="e">
        <f>VLOOKUP("SB1",V9:V25,1,FALSE)</f>
        <v>#N/A</v>
      </c>
      <c r="W45" s="203" t="e">
        <f>VLOOKUP("SB1",W5:W25,1,FALSE)</f>
        <v>#N/A</v>
      </c>
      <c r="X45" s="203" t="e">
        <f>VLOOKUP("SB1",X6:X40,1,FALSE)</f>
        <v>#N/A</v>
      </c>
      <c r="Y45" s="203" t="e">
        <f>VLOOKUP("SB1",Y1:Y40,1,FALSE)</f>
        <v>#N/A</v>
      </c>
      <c r="Z45" s="203" t="e">
        <f>VLOOKUP("SB1",Z9:Z40,1,FALSE)</f>
        <v>#N/A</v>
      </c>
      <c r="AA45" s="203" t="e">
        <f>VLOOKUP("SB1",AA11:AA40,1,FALSE)</f>
        <v>#N/A</v>
      </c>
      <c r="AB45" s="203" t="e">
        <f>VLOOKUP("SB1",AB1:AB40,1,FALSE)</f>
        <v>#N/A</v>
      </c>
      <c r="AC45" s="203" t="e">
        <f>VLOOKUP("SB1",AC1:AC40,1,FALSE)</f>
        <v>#N/A</v>
      </c>
      <c r="AD45" s="203" t="e">
        <f>VLOOKUP("SB1",AD6:AD40,1,FALSE)</f>
        <v>#N/A</v>
      </c>
      <c r="AE45" s="203" t="e">
        <f>VLOOKUP("SB1",AE7:AE40,1,FALSE)</f>
        <v>#N/A</v>
      </c>
      <c r="AF45" s="203" t="e">
        <f>VLOOKUP("SB1",AF7:AF40,1,FALSE)</f>
        <v>#N/A</v>
      </c>
      <c r="AG45" s="203" t="e">
        <f>VLOOKUP("SB1",AG7:AG40,1,FALSE)</f>
        <v>#N/A</v>
      </c>
      <c r="AH45" s="573"/>
      <c r="AI45" s="157"/>
      <c r="AJ45" s="158"/>
      <c r="AK45" s="157"/>
      <c r="AL45" s="159"/>
      <c r="AM45" s="159"/>
      <c r="AN45" s="159"/>
      <c r="AO45" s="159"/>
      <c r="AP45" s="159"/>
      <c r="AQ45" s="159"/>
      <c r="AR45" s="159"/>
      <c r="AS45" s="159"/>
      <c r="AT45" s="159"/>
      <c r="AU45" s="159"/>
      <c r="AV45" s="159"/>
      <c r="AW45" s="159"/>
      <c r="AX45" s="159"/>
      <c r="AY45" s="159"/>
      <c r="AZ45" s="159"/>
      <c r="BA45" s="159"/>
      <c r="BB45" s="159"/>
      <c r="BC45" s="159"/>
      <c r="BD45" s="159"/>
      <c r="BE45" s="159"/>
      <c r="BF45" s="159"/>
      <c r="BG45" s="159"/>
      <c r="BH45" s="159"/>
      <c r="BI45" s="159"/>
      <c r="BJ45" s="159"/>
      <c r="BK45" s="159"/>
      <c r="BL45" s="159"/>
      <c r="BM45" s="159"/>
      <c r="BN45" s="159"/>
      <c r="BO45" s="159"/>
      <c r="BP45" s="159"/>
      <c r="BQ45" s="160"/>
    </row>
    <row r="46" ht="19.5" customHeight="1" spans="1:69">
      <c r="A46" s="19"/>
      <c r="B46" s="207" t="s">
        <v>56</v>
      </c>
      <c r="C46" s="203" t="e">
        <f>VLOOKUP("SB2",C6:C40,1,FALSE)</f>
        <v>#N/A</v>
      </c>
      <c r="D46" s="203" t="e">
        <f>VLOOKUP("SB2",D9:D40,1,FALSE)</f>
        <v>#N/A</v>
      </c>
      <c r="E46" s="203" t="e">
        <f>VLOOKUP("SB2",E7:E40,1,FALSE)</f>
        <v>#N/A</v>
      </c>
      <c r="F46" s="203" t="e">
        <f>VLOOKUP("SB2",F1:F40,1,FALSE)</f>
        <v>#N/A</v>
      </c>
      <c r="G46" s="203" t="e">
        <f>VLOOKUP("SB2",G8:G40,1,FALSE)</f>
        <v>#N/A</v>
      </c>
      <c r="H46" s="203" t="e">
        <f>VLOOKUP("SB2",H6:H40,1,FALSE)</f>
        <v>#N/A</v>
      </c>
      <c r="I46" s="203" t="e">
        <f>VLOOKUP("SB2",I6:I40,1,FALSE)</f>
        <v>#N/A</v>
      </c>
      <c r="J46" s="203" t="e">
        <f>VLOOKUP("SB2",J4:J40,1,FALSE)</f>
        <v>#N/A</v>
      </c>
      <c r="K46" s="203" t="e">
        <f>VLOOKUP("SB2",K6:K40,1,FALSE)</f>
        <v>#N/A</v>
      </c>
      <c r="L46" s="203" t="e">
        <f>VLOOKUP("SB2",L11:L40,1,FALSE)</f>
        <v>#N/A</v>
      </c>
      <c r="M46" s="203" t="e">
        <f>VLOOKUP("SB2",M8:M44,1,FALSE)</f>
        <v>#N/A</v>
      </c>
      <c r="N46" s="203" t="e">
        <f>VLOOKUP("SB2",N6:N40,1,FALSE)</f>
        <v>#N/A</v>
      </c>
      <c r="O46" s="203" t="e">
        <f>VLOOKUP("SB2",O8:O40,1,FALSE)</f>
        <v>#N/A</v>
      </c>
      <c r="P46" s="203" t="e">
        <f>VLOOKUP("SB2",P8:P40,1,FALSE)</f>
        <v>#N/A</v>
      </c>
      <c r="Q46" s="203" t="e">
        <f>VLOOKUP("SB2",Q11:Q31,1,FALSE)</f>
        <v>#N/A</v>
      </c>
      <c r="R46" s="203" t="e">
        <f>VLOOKUP("SB2",R6:R30,1,FALSE)</f>
        <v>#N/A</v>
      </c>
      <c r="S46" s="203" t="e">
        <f>VLOOKUP("SB2",S12:S40,1,FALSE)</f>
        <v>#N/A</v>
      </c>
      <c r="T46" s="203" t="e">
        <f>VLOOKUP("SB2",T8:T40,1,FALSE)</f>
        <v>#N/A</v>
      </c>
      <c r="U46" s="203" t="e">
        <f>VLOOKUP("SB2",U9:U40,1,FALSE)</f>
        <v>#N/A</v>
      </c>
      <c r="V46" s="203" t="e">
        <f>VLOOKUP("SB2",V5:V40,1,FALSE)</f>
        <v>#N/A</v>
      </c>
      <c r="W46" s="203" t="e">
        <f>VLOOKUP("SB2",W11:W30,1,FALSE)</f>
        <v>#N/A</v>
      </c>
      <c r="X46" s="203" t="e">
        <f>VLOOKUP("SB2",X8:X40,1,FALSE)</f>
        <v>#N/A</v>
      </c>
      <c r="Y46" s="203" t="e">
        <f>VLOOKUP("SB2",Y6:Y40,1,FALSE)</f>
        <v>#N/A</v>
      </c>
      <c r="Z46" s="203" t="e">
        <f>VLOOKUP("SB2",Z9:Z40,1,FALSE)</f>
        <v>#N/A</v>
      </c>
      <c r="AA46" s="203" t="e">
        <f>VLOOKUP("SB2",AA11:AA40,1,FALSE)</f>
        <v>#N/A</v>
      </c>
      <c r="AB46" s="203" t="e">
        <f>VLOOKUP("SB2",AB9:AB40,1,FALSE)</f>
        <v>#N/A</v>
      </c>
      <c r="AC46" s="203" t="e">
        <f>VLOOKUP("SB2",AC11:AC40,1,FALSE)</f>
        <v>#N/A</v>
      </c>
      <c r="AD46" s="203" t="e">
        <f>VLOOKUP("SB2",AD6:AD40,1,FALSE)</f>
        <v>#N/A</v>
      </c>
      <c r="AE46" s="203" t="e">
        <f>VLOOKUP("SB2",AE7:AE40,1,FALSE)</f>
        <v>#N/A</v>
      </c>
      <c r="AF46" s="203" t="e">
        <f>VLOOKUP("SB2",AF7:AF40,1,FALSE)</f>
        <v>#N/A</v>
      </c>
      <c r="AG46" s="203" t="e">
        <f>VLOOKUP("SB2",AG7:AG40,1,FALSE)</f>
        <v>#N/A</v>
      </c>
      <c r="AH46" s="573"/>
      <c r="AI46" s="157"/>
      <c r="AJ46" s="158"/>
      <c r="AK46" s="157"/>
      <c r="AL46" s="159"/>
      <c r="AM46" s="159"/>
      <c r="AN46" s="159"/>
      <c r="AO46" s="159"/>
      <c r="AP46" s="159"/>
      <c r="AQ46" s="159"/>
      <c r="AR46" s="159"/>
      <c r="AS46" s="159"/>
      <c r="AT46" s="159"/>
      <c r="AU46" s="159"/>
      <c r="AV46" s="159"/>
      <c r="AW46" s="159"/>
      <c r="AX46" s="159"/>
      <c r="AY46" s="159"/>
      <c r="AZ46" s="159"/>
      <c r="BA46" s="159"/>
      <c r="BB46" s="159"/>
      <c r="BC46" s="159"/>
      <c r="BD46" s="159"/>
      <c r="BE46" s="159"/>
      <c r="BF46" s="159"/>
      <c r="BG46" s="159"/>
      <c r="BH46" s="159"/>
      <c r="BI46" s="159"/>
      <c r="BJ46" s="159"/>
      <c r="BK46" s="159"/>
      <c r="BL46" s="159"/>
      <c r="BM46" s="159"/>
      <c r="BN46" s="159"/>
      <c r="BO46" s="159"/>
      <c r="BP46" s="159"/>
      <c r="BQ46" s="160"/>
    </row>
    <row r="47" ht="19.5" customHeight="1" spans="1:69">
      <c r="A47" s="19"/>
      <c r="B47" s="208" t="s">
        <v>62</v>
      </c>
      <c r="C47" s="203" t="e">
        <f>VLOOKUP("AE",C6:C40,1,FALSE)</f>
        <v>#N/A</v>
      </c>
      <c r="D47" s="203" t="e">
        <f>VLOOKUP("AE",D9:D40,1,FALSE)</f>
        <v>#N/A</v>
      </c>
      <c r="E47" s="203" t="e">
        <f>VLOOKUP("AE",E7:E40,1,FALSE)</f>
        <v>#N/A</v>
      </c>
      <c r="F47" s="203" t="e">
        <f>VLOOKUP("AE",F1:F40,1,FALSE)</f>
        <v>#N/A</v>
      </c>
      <c r="G47" s="203" t="e">
        <f>VLOOKUP("AE",G1:G40,1,FALSE)</f>
        <v>#N/A</v>
      </c>
      <c r="H47" s="203" t="e">
        <f>VLOOKUP("AE",H8:H40,1,FALSE)</f>
        <v>#N/A</v>
      </c>
      <c r="I47" s="203" t="e">
        <f>VLOOKUP("AE",I6:I40,1,FALSE)</f>
        <v>#N/A</v>
      </c>
      <c r="J47" s="203" t="e">
        <f>VLOOKUP("AE",J4:J40,1,FALSE)</f>
        <v>#N/A</v>
      </c>
      <c r="K47" s="203" t="e">
        <f>VLOOKUP("AE",K6:K40,1,FALSE)</f>
        <v>#N/A</v>
      </c>
      <c r="L47" s="203" t="e">
        <f>VLOOKUP("AE",L11:L40,1,FALSE)</f>
        <v>#N/A</v>
      </c>
      <c r="M47" s="203" t="e">
        <f>VLOOKUP("AE",M8:M44,1,FALSE)</f>
        <v>#N/A</v>
      </c>
      <c r="N47" s="203" t="e">
        <f>VLOOKUP("AE",N6:N40,1,FALSE)</f>
        <v>#N/A</v>
      </c>
      <c r="O47" s="203" t="e">
        <f>VLOOKUP("AE",O8:O40,1,FALSE)</f>
        <v>#N/A</v>
      </c>
      <c r="P47" s="203" t="e">
        <f>VLOOKUP("AE",P8:P40,1,FALSE)</f>
        <v>#N/A</v>
      </c>
      <c r="Q47" s="203" t="e">
        <f>VLOOKUP("AE",Q11:Q31,1,FALSE)</f>
        <v>#N/A</v>
      </c>
      <c r="R47" s="203" t="e">
        <f>VLOOKUP("AE",R6:R30,1,FALSE)</f>
        <v>#N/A</v>
      </c>
      <c r="S47" s="203" t="e">
        <f>VLOOKUP("AE",S12:S40,1,FALSE)</f>
        <v>#N/A</v>
      </c>
      <c r="T47" s="203" t="e">
        <f>VLOOKUP("AE",T8:T40,1,FALSE)</f>
        <v>#N/A</v>
      </c>
      <c r="U47" s="203" t="str">
        <f>VLOOKUP("AE",U9:U40,1,FALSE)</f>
        <v>AE</v>
      </c>
      <c r="V47" s="203" t="e">
        <f>VLOOKUP("AE",V9:V42,1,FALSE)</f>
        <v>#N/A</v>
      </c>
      <c r="W47" s="203" t="e">
        <f>VLOOKUP("AE",W11:W40,1,FALSE)</f>
        <v>#N/A</v>
      </c>
      <c r="X47" s="203" t="e">
        <f>VLOOKUP("AE",X8:X40,1,FALSE)</f>
        <v>#N/A</v>
      </c>
      <c r="Y47" s="203" t="e">
        <f>VLOOKUP("AE",Y6:Y40,1,FALSE)</f>
        <v>#N/A</v>
      </c>
      <c r="Z47" s="203" t="e">
        <f>VLOOKUP("AE",Z9:Z40,1,FALSE)</f>
        <v>#N/A</v>
      </c>
      <c r="AA47" s="203" t="e">
        <f>VLOOKUP("AE",AA11:AA40,1,FALSE)</f>
        <v>#N/A</v>
      </c>
      <c r="AB47" s="203" t="e">
        <f>VLOOKUP("AE",AB9:AB40,1,FALSE)</f>
        <v>#N/A</v>
      </c>
      <c r="AC47" s="203" t="e">
        <f>VLOOKUP("AE",AC11:AC40,1,FALSE)</f>
        <v>#N/A</v>
      </c>
      <c r="AD47" s="203" t="e">
        <f>VLOOKUP("AE",AD6:AD40,1,FALSE)</f>
        <v>#N/A</v>
      </c>
      <c r="AE47" s="203" t="e">
        <f>VLOOKUP("AE",AE7:AE40,1,FALSE)</f>
        <v>#N/A</v>
      </c>
      <c r="AF47" s="203" t="e">
        <f>VLOOKUP("AE",AF7:AF40,1,FALSE)</f>
        <v>#N/A</v>
      </c>
      <c r="AG47" s="203" t="e">
        <f>VLOOKUP("AE",AG7:AG40,1,FALSE)</f>
        <v>#N/A</v>
      </c>
      <c r="AH47" s="573"/>
      <c r="AI47" s="157"/>
      <c r="AJ47" s="158"/>
      <c r="AK47" s="157"/>
      <c r="AL47" s="159"/>
      <c r="AM47" s="159"/>
      <c r="AN47" s="159"/>
      <c r="AO47" s="159"/>
      <c r="AP47" s="159"/>
      <c r="AQ47" s="159"/>
      <c r="AR47" s="159"/>
      <c r="AS47" s="159"/>
      <c r="AT47" s="159"/>
      <c r="AU47" s="159"/>
      <c r="AV47" s="159"/>
      <c r="AW47" s="159"/>
      <c r="AX47" s="159"/>
      <c r="AY47" s="159"/>
      <c r="AZ47" s="159"/>
      <c r="BA47" s="159"/>
      <c r="BB47" s="159"/>
      <c r="BC47" s="159"/>
      <c r="BD47" s="159"/>
      <c r="BE47" s="159"/>
      <c r="BF47" s="159"/>
      <c r="BG47" s="159"/>
      <c r="BH47" s="159"/>
      <c r="BI47" s="159"/>
      <c r="BJ47" s="159"/>
      <c r="BK47" s="159"/>
      <c r="BL47" s="159"/>
      <c r="BM47" s="159"/>
      <c r="BN47" s="159"/>
      <c r="BO47" s="159"/>
      <c r="BP47" s="159"/>
      <c r="BQ47" s="160"/>
    </row>
  </sheetData>
  <mergeCells count="1">
    <mergeCell ref="C1:S1"/>
  </mergeCells>
  <conditionalFormatting sqref="A1">
    <cfRule type="notContainsBlanks" dxfId="2114" priority="80">
      <formula>LEN(TRIM(A1))&gt;0</formula>
    </cfRule>
  </conditionalFormatting>
  <conditionalFormatting sqref="P12">
    <cfRule type="expression" dxfId="135" priority="11">
      <formula>WEEKDAY(K$3,2)&gt;5</formula>
    </cfRule>
    <cfRule type="expression" dxfId="135" priority="12">
      <formula>WEEKDAY(J$3,2)&gt;5</formula>
    </cfRule>
  </conditionalFormatting>
  <conditionalFormatting sqref="D15">
    <cfRule type="expression" dxfId="135" priority="9">
      <formula>WEEKDAY(E$3,2)&gt;5</formula>
    </cfRule>
  </conditionalFormatting>
  <conditionalFormatting sqref="T18">
    <cfRule type="expression" dxfId="135" priority="3">
      <formula>WEEKDAY(V$3,2)&gt;5</formula>
    </cfRule>
  </conditionalFormatting>
  <conditionalFormatting sqref="J19">
    <cfRule type="expression" dxfId="135" priority="1">
      <formula>WEEKDAY(L$3,2)&gt;5</formula>
    </cfRule>
  </conditionalFormatting>
  <conditionalFormatting sqref="H20">
    <cfRule type="expression" dxfId="135" priority="8">
      <formula>WEEKDAY(H$3,2)&gt;5</formula>
    </cfRule>
  </conditionalFormatting>
  <conditionalFormatting sqref="X25">
    <cfRule type="expression" dxfId="135" priority="4">
      <formula>WEEKDAY(AA$3,2)&gt;5</formula>
    </cfRule>
    <cfRule type="expression" dxfId="135" priority="5">
      <formula>WEEKDAY(Z$3,2)&gt;5</formula>
    </cfRule>
  </conditionalFormatting>
  <conditionalFormatting sqref="AF25">
    <cfRule type="expression" dxfId="135" priority="6">
      <formula>WEEKDAY(AG$3,2)&gt;5</formula>
    </cfRule>
    <cfRule type="expression" dxfId="135" priority="7">
      <formula>WEEKDAY(AF$3,2)&gt;5</formula>
    </cfRule>
  </conditionalFormatting>
  <conditionalFormatting sqref="T28">
    <cfRule type="notContainsBlanks" dxfId="2114" priority="79">
      <formula>LEN(TRIM(T28))&gt;0</formula>
    </cfRule>
  </conditionalFormatting>
  <conditionalFormatting sqref="T2:X40 C3:S40 Y3:AH40">
    <cfRule type="expression" dxfId="135" priority="72">
      <formula>WEEKDAY(T$3,2)&gt;5</formula>
    </cfRule>
  </conditionalFormatting>
  <conditionalFormatting sqref="J4:J47 AA4:AA47 C5:I47 K5:Z47 AB5:AH47">
    <cfRule type="cellIs" dxfId="136" priority="57" operator="equal">
      <formula>"B"</formula>
    </cfRule>
    <cfRule type="cellIs" dxfId="136" priority="58" operator="equal">
      <formula>"AL"</formula>
    </cfRule>
    <cfRule type="cellIs" dxfId="137" priority="59" operator="equal">
      <formula>"DM"</formula>
    </cfRule>
    <cfRule type="cellIs" dxfId="138" priority="60" operator="equal">
      <formula>"CS1"</formula>
    </cfRule>
    <cfRule type="cellIs" dxfId="139" priority="61" operator="equal">
      <formula>"CS2"</formula>
    </cfRule>
    <cfRule type="cellIs" dxfId="140" priority="62" operator="equal">
      <formula>"SB1"</formula>
    </cfRule>
    <cfRule type="cellIs" dxfId="141" priority="63" operator="equal">
      <formula>"SB2"</formula>
    </cfRule>
    <cfRule type="cellIs" dxfId="142" priority="64" operator="equal">
      <formula>"AE"</formula>
    </cfRule>
  </conditionalFormatting>
  <conditionalFormatting sqref="J4:J40 AA4:AA40 C5:I40 K5:Z40 AB5:AH40">
    <cfRule type="cellIs" dxfId="136" priority="66" operator="equal">
      <formula>"DB"</formula>
    </cfRule>
    <cfRule type="containsText" dxfId="143" priority="67" operator="between" text="$AM">
      <formula>NOT(ISERROR(SEARCH("$AM",C4)))</formula>
    </cfRule>
    <cfRule type="containsText" dxfId="144" priority="68" operator="between" text="$PM">
      <formula>NOT(ISERROR(SEARCH("$PM",C4)))</formula>
    </cfRule>
    <cfRule type="containsText" dxfId="145" priority="69" operator="between" text="$L">
      <formula>NOT(ISERROR(SEARCH("$L",C4)))</formula>
    </cfRule>
    <cfRule type="containsText" dxfId="146" priority="70" operator="between" text="$BTP">
      <formula>NOT(ISERROR(SEARCH("$BTP",C4)))</formula>
    </cfRule>
    <cfRule type="containsText" dxfId="147" priority="71" operator="between" text="$M">
      <formula>NOT(ISERROR(SEARCH("$M",C4)))</formula>
    </cfRule>
    <cfRule type="containsText" dxfId="148" priority="73" operator="between" text="$N">
      <formula>NOT(ISERROR(SEARCH("$N",C4)))</formula>
    </cfRule>
    <cfRule type="containsText" dxfId="149" priority="74" operator="between" text="$FC">
      <formula>NOT(ISERROR(SEARCH("$FC",C4)))</formula>
    </cfRule>
    <cfRule type="containsText" dxfId="150" priority="75" operator="between" text="OAL">
      <formula>NOT(ISERROR(SEARCH("OAL",C4)))</formula>
    </cfRule>
    <cfRule type="containsText" dxfId="151" priority="76" operator="between" text="S+">
      <formula>NOT(ISERROR(SEARCH("S+",C4)))</formula>
    </cfRule>
    <cfRule type="containsText" dxfId="152" priority="77" operator="between" text="EX-D">
      <formula>NOT(ISERROR(SEARCH("EX-D",C4)))</formula>
    </cfRule>
  </conditionalFormatting>
  <conditionalFormatting sqref="J4:J25 C5:C25 D5:D23 E5:F25 G5:G9 H5:H25 I5:I28 K5:K21 L5:L25 M5:M26 N5:N25 O5:O8 P5 Q5:Q29 R5:R27 S5:S7 T5:T26 U5:U7 V5:V16 W5:X26 Y5:Y28 Z5 AA5:AA13 AB5:AB9 AC5:AC13 AD5:AE31 AF5:AF25 AG5:AG26 AH5 P7:P25 Z7:Z39 AH7:AH25 S9:S29 U9:U14 O10:O11 G11:G25 AB12:AB39 O13:O29 AA15:AA39 AC15:AC28 U16:U26 V18:V27 K23:K25 D26:D27 E27:E28 F27:F29 H27:H29 L27 N27:N31 AF27 AH27 G28 K28:K30 P28:P29 T28:U29 W28:W29 J29:J30 M29:M31 R29:R30 V29 AF29:AF31 G30:G31 L30 AC30:AC39 AG30:AH30 E31:F31 H31:I31 O31:Q31 S31:S38 U31:U38 W31:W38 X31 R32 T32:T38 V32:V38 Y32:Y39 AD34:AD35 AE34 C37 U40">
    <cfRule type="containsText" dxfId="153" priority="78" operator="between" text="VACC">
      <formula>NOT(ISERROR(SEARCH("VACC",C4)))</formula>
    </cfRule>
  </conditionalFormatting>
  <conditionalFormatting sqref="C5:C25 D5:D13 E5 F5:F10 G5:H9 I5:L5 M5:M8 N5:O7 P5:Q5 R5:S6 U5:V7 W5:Y5 AA5 AG5:AG13 AH5 E7:E8 T7 W7 AD7:AF9 K8:L8 P8:P9 Q8:R8 I9 U9:U10 W9:X10 Y9:Y11 AA9 AC9 E10 K10:K13 O10:O11 R10 V10 H11:H12 J11:J12 L11:L13 P11 Q11:Q12 AA11 AC11 AE11:AE13 E12:E13 F12:G12 I12 M12:N12 S12 V12 X12 W13 AA13 H14:H15 S14 D15:D16 I15:J15 L15 O15 AG15:AG16 G16 P16:P17 Q16:Q18 R16 E17:E18 J17 X17 F18:F19 H18:I18 K18 U18 Y18:Y19 AD18 AE18:AG19 J19 N19 X19 E20:E22 G20:G21 I20:I22 T20 D21:D22 F21 H21 J21:O21 P21:P22 Q21 R21:R25 S21 U21:U22 X21 Z21 AG21 AF22 Q23:Q24 W23:W24 E24:F25 I24 J24:K25 M24:M26 P24 S24:V24 X24 Y24:Y26 Z24:Z25 L25 AA25:AG25 D26 O26 X26 I27 V27 Z28 K29 N29 L30 G31 Q31 W31 R32 C37">
    <cfRule type="cellIs" dxfId="136" priority="13" operator="equal">
      <formula>"B"</formula>
    </cfRule>
    <cfRule type="cellIs" dxfId="136" priority="14" operator="equal">
      <formula>"AL"</formula>
    </cfRule>
    <cfRule type="cellIs" dxfId="137" priority="15" operator="equal">
      <formula>"DM"</formula>
    </cfRule>
    <cfRule type="cellIs" dxfId="138" priority="16" operator="equal">
      <formula>"CS1"</formula>
    </cfRule>
    <cfRule type="cellIs" dxfId="139" priority="17" operator="equal">
      <formula>"CS2"</formula>
    </cfRule>
    <cfRule type="cellIs" dxfId="140" priority="18" operator="equal">
      <formula>"SB1"</formula>
    </cfRule>
    <cfRule type="cellIs" dxfId="141" priority="19" operator="equal">
      <formula>"SB2"</formula>
    </cfRule>
    <cfRule type="cellIs" dxfId="142" priority="20" operator="equal">
      <formula>"AE"</formula>
    </cfRule>
    <cfRule type="cellIs" dxfId="136" priority="21" operator="equal">
      <formula>"DB"</formula>
    </cfRule>
    <cfRule type="containsText" dxfId="143" priority="22" operator="between" text="$AM">
      <formula>NOT(ISERROR(SEARCH("$AM",C5)))</formula>
    </cfRule>
    <cfRule type="containsText" dxfId="144" priority="23" operator="between" text="$PM">
      <formula>NOT(ISERROR(SEARCH("$PM",C5)))</formula>
    </cfRule>
    <cfRule type="containsText" dxfId="145" priority="24" operator="between" text="$L">
      <formula>NOT(ISERROR(SEARCH("$L",C5)))</formula>
    </cfRule>
    <cfRule type="containsText" dxfId="146" priority="25" operator="between" text="$BTP">
      <formula>NOT(ISERROR(SEARCH("$BTP",C5)))</formula>
    </cfRule>
    <cfRule type="containsText" dxfId="147" priority="26" operator="between" text="$M">
      <formula>NOT(ISERROR(SEARCH("$M",C5)))</formula>
    </cfRule>
    <cfRule type="containsText" dxfId="148" priority="27" operator="between" text="$N">
      <formula>NOT(ISERROR(SEARCH("$N",C5)))</formula>
    </cfRule>
    <cfRule type="containsText" dxfId="149" priority="28" operator="between" text="$FC">
      <formula>NOT(ISERROR(SEARCH("$FC",C5)))</formula>
    </cfRule>
    <cfRule type="containsText" dxfId="150" priority="29" operator="between" text="OAL">
      <formula>NOT(ISERROR(SEARCH("OAL",C5)))</formula>
    </cfRule>
    <cfRule type="containsText" dxfId="151" priority="30" operator="between" text="S+">
      <formula>NOT(ISERROR(SEARCH("S+",C5)))</formula>
    </cfRule>
    <cfRule type="containsText" dxfId="152" priority="31" operator="between" text="EX-D">
      <formula>NOT(ISERROR(SEARCH("EX-D",C5)))</formula>
    </cfRule>
  </conditionalFormatting>
  <conditionalFormatting sqref="C5:C16 D5:D13 E5 F5:F10 G5:H9 I5:L5 M5:M8 N5:O7 P5:Q5 R5:S6 U5:V7 W5:Y5 AA5 AG5:AG13 AH5 E7:E8 T7 W7 AD7:AF9 K8:L8 P8:P9 Q8:R8 I9 U9:U10 W9:X10 Y9:Y11 AA9 AC9 E10 K10:K13 O10:O11 R10 V10 J11:J12 L11:L13 P11 Q11:Q12 AA11 AC11 AE11:AE13 E12:E13 F12:I12 M12:N12 S12 V12 X12 W13 AA13 H14:H15 S14 D15:D16 I15:J15 L15 AG15:AG16 G16 P16:P17 Q16:R16 E17:E18 J17 X17 C18:C23 F18:F19 H18:I18 K18 Q18 U18 Y18:Y19 AD18 AE18:AG19 N19 X19 E20:E22 G20:G21 I20:I22 T20 F21 H21 J21:O21 P21:P22 Q21 R21:R25 S21 X21 Z21 AG21 D22 U22 AF22 Q23:Q24 W23:W24 D24 E24:F25 I24 K24:K26 O24:P24 S24:V24 X24 Y24:Z26 C25 J25 L25:M25 AA25 AB25:AB26 AC25:AG25 D26 X26 I27 P27 V27 W27:W28 K28:K30 Q28 Z28 N29:N30 Y29:Y30 C30:F30 G30:G31 H30:J30 L30:M30 O30:P30 Q30:Q31 R30:V30 W30:W31 X30 Z30:AC30 F32 R32 J33 I35 C37">
    <cfRule type="expression" dxfId="135" priority="32">
      <formula>WEEKDAY(#REF!,2)&gt;5</formula>
    </cfRule>
  </conditionalFormatting>
  <conditionalFormatting sqref="C5:C25 D5:D23 E5:F25 G5:G9 H5:H25 I5:I28 J5:J25 K5:K21 L5:L25 M5:M26 N5:N25 O5:O8 P5 Q5:Q29 R5:R25 S5:V7 W5:W17 X5:X26 Y5:Y28 Z5 AA5:AA13 AB5:AB9 AC5:AC13 AD5:AE31 AF5:AF25 AG5:AG26 AH5 P7:P25 Z7:Z39 AH7:AH25 S9:S29 T9:T22 U9:U14 V9:V16 O10:O11 G11:G25 AB12:AB39 O13:O29 AA15:AA39 AC15:AC28 U16 U18:U26 V18:V27 W19:W26 K23:K25 T24:T26 D26:D27 E27:E28 F27:F29 H27:H29 L27 N27:N31 AF27 AH27 G28 K28:K30 P28:P29 T28:T29 U28 J29:J30 M29:M31 R29:R30 V29:W29 AF29:AF31 G30:G31 L30 AC30:AC39 AG30 E31:F31 H31:I31 O31:Q31 S31:S38 U31:U38 W31:W38 X31 R32 T32:T38 V32:V38 Y32:Y39 AD34:AD35 AE34 C37 U40">
    <cfRule type="cellIs" dxfId="136" priority="36" operator="equal">
      <formula>"B"</formula>
    </cfRule>
    <cfRule type="cellIs" dxfId="136" priority="37" operator="equal">
      <formula>"AL"</formula>
    </cfRule>
    <cfRule type="cellIs" dxfId="137" priority="38" operator="equal">
      <formula>"DM"</formula>
    </cfRule>
    <cfRule type="cellIs" dxfId="138" priority="39" operator="equal">
      <formula>"CS1"</formula>
    </cfRule>
    <cfRule type="cellIs" dxfId="139" priority="40" operator="equal">
      <formula>"CS2"</formula>
    </cfRule>
    <cfRule type="cellIs" dxfId="140" priority="41" operator="equal">
      <formula>"SB1"</formula>
    </cfRule>
    <cfRule type="cellIs" dxfId="141" priority="42" operator="equal">
      <formula>"SB2"</formula>
    </cfRule>
    <cfRule type="cellIs" dxfId="142" priority="43" operator="equal">
      <formula>"AE"</formula>
    </cfRule>
    <cfRule type="cellIs" dxfId="136" priority="45" operator="equal">
      <formula>"DB"</formula>
    </cfRule>
    <cfRule type="containsText" dxfId="143" priority="46" operator="between" text="$AM">
      <formula>NOT(ISERROR(SEARCH("$AM",C5)))</formula>
    </cfRule>
    <cfRule type="containsText" dxfId="144" priority="47" operator="between" text="$PM">
      <formula>NOT(ISERROR(SEARCH("$PM",C5)))</formula>
    </cfRule>
    <cfRule type="containsText" dxfId="145" priority="48" operator="between" text="$L">
      <formula>NOT(ISERROR(SEARCH("$L",C5)))</formula>
    </cfRule>
    <cfRule type="containsText" dxfId="146" priority="49" operator="between" text="$BTP">
      <formula>NOT(ISERROR(SEARCH("$BTP",C5)))</formula>
    </cfRule>
    <cfRule type="containsText" dxfId="147" priority="50" operator="between" text="$M">
      <formula>NOT(ISERROR(SEARCH("$M",C5)))</formula>
    </cfRule>
    <cfRule type="containsText" dxfId="148" priority="51" operator="between" text="$N">
      <formula>NOT(ISERROR(SEARCH("$N",C5)))</formula>
    </cfRule>
    <cfRule type="containsText" dxfId="149" priority="52" operator="between" text="$FC">
      <formula>NOT(ISERROR(SEARCH("$FC",C5)))</formula>
    </cfRule>
    <cfRule type="containsText" dxfId="150" priority="53" operator="between" text="OAL">
      <formula>NOT(ISERROR(SEARCH("OAL",C5)))</formula>
    </cfRule>
    <cfRule type="containsText" dxfId="151" priority="54" operator="between" text="S+">
      <formula>NOT(ISERROR(SEARCH("S+",C5)))</formula>
    </cfRule>
    <cfRule type="containsText" dxfId="152" priority="55" operator="between" text="EX-D">
      <formula>NOT(ISERROR(SEARCH("EX-D",C5)))</formula>
    </cfRule>
  </conditionalFormatting>
  <conditionalFormatting sqref="C5:C25 D5:D27 E5:F25 G5:G9 H5:H25 I5:I28 J5:J25 K5:K21 L5:L25 M5:M26 N5:N25 O5:O8 P5 Q5:Q31 R5:R25 S5:V7 W5:W17 X5:X26 Y5:Y30 Z5 AA5:AA13 AB5:AB9 AC5:AC13 AD5:AE31 AF5:AF25 AG5:AG26 AH5 P7:P25 Z7:Z39 AH7:AH25 S9:S38 T9:T22 U9:U14 V9:V16 O10:O11 G11:G25 AB12:AB39 O13:O31 AA15:AA39 AC15:AC28 U16 U18:U26 V18:V27 W19:W38 K23:K26 T24:T26 E27:E28 F27:F32 H27:H31 L27 N27:N31 P27:P31 AF27 AH27 G28 K28:K30 T28:T30 U28 J29:J30 M29:M31 R29:R30 V29:V30 AF29:AF31 C30:D30 E30:E31 G30:G31 I30:I31 L30 U30:U38 X30:X31 AC30:AC39 AG30 R32 T32:T38 V32:V38 Y32:Y39 J33 AD34:AD35 AE34 I35 C37 U40">
    <cfRule type="containsText" dxfId="153" priority="44" operator="between" text="VACC">
      <formula>NOT(ISERROR(SEARCH("VACC",C5)))</formula>
    </cfRule>
  </conditionalFormatting>
  <conditionalFormatting sqref="C5:C25 D5:D23 E5:F25 G5:G9 H5:H25 I5:I28 J5:J25 K5:K21 L5:L25 M5:M26 N5:N25 O5:O8 P5 Q5:Q29 R5:R6 S5:V7 W5:W17 X5:X26 Y5:Y28 Z5 AA5:AA13 AB5:AB9 AC5:AC13 AD5:AE31 AF5:AF12 AG5:AG26 AH5 P7:P25 Z7:Z39 AH7:AH14 R8:R25 S9:S29 T9:T22 U9:U14 V9:V16 O10:O11 G11:G25 AB12:AB39 O13:O29 AF14:AF25 AA15:AA39 AC15:AC28 U16 AH16:AH25 U18:U26 V18:V27 W19:W26 K23:K25 T24:T26 D26:D27 E27:E28 F27:F29 H27:H29 L27 N27:N31 AF27 AH27 G28 K28:K30 P28:P29 T28:T29 U28 J29:J30 M29:M31 R29:R30 V29:W29 AF29:AF31 G30:G31 L30 AC30:AC39 AG30 E31:F31 H31:I31 O31:Q31 S31:S38 U31:U38 W31:W38 X31 R32 T32:T38 V32:V38 Y32:Y39 AD34:AD35 AE34 C37 U40">
    <cfRule type="expression" dxfId="135" priority="56">
      <formula>WEEKDAY(#REF!,2)&gt;5</formula>
    </cfRule>
  </conditionalFormatting>
  <conditionalFormatting sqref="BP5:BQ40">
    <cfRule type="cellIs" dxfId="154" priority="65" operator="lessThan">
      <formula>1</formula>
    </cfRule>
  </conditionalFormatting>
  <conditionalFormatting sqref="AA6 U7 AB9 F11 C12 U12:W12 Z12 F13 T13 AB17 C19 T19:U19 T22 E25 AA28">
    <cfRule type="expression" dxfId="135" priority="33">
      <formula>WEEKDAY(AC$3,2)&gt;5</formula>
    </cfRule>
  </conditionalFormatting>
  <conditionalFormatting sqref="AA6 U7 AB9 P12 U12:W12 Z12 AB12 T13 AB17 T19:U19 T22 AA22 G24 P24 E25 F28 AA28 U40">
    <cfRule type="expression" dxfId="135" priority="34">
      <formula>WEEKDAY(AB$3,2)&gt;5</formula>
    </cfRule>
  </conditionalFormatting>
  <conditionalFormatting sqref="C9 E11:F11 C12 F13 C19 C23">
    <cfRule type="expression" dxfId="135" priority="35">
      <formula>WEEKDAY(E$3,2)&gt;5</formula>
    </cfRule>
  </conditionalFormatting>
  <conditionalFormatting sqref="T18 D24 C25">
    <cfRule type="expression" dxfId="135" priority="2">
      <formula>WEEKDAY(U$3,2)&gt;5</formula>
    </cfRule>
  </conditionalFormatting>
  <conditionalFormatting sqref="K28 K30">
    <cfRule type="expression" dxfId="135" priority="10">
      <formula>WEEKDAY(M$3,2)&gt;5</formula>
    </cfRule>
  </conditionalFormatting>
  <dataValidations count="2">
    <dataValidation type="list" allowBlank="1" sqref="C5:S5 U5:AB5 AD5 AG5:AH5 C6:D6 F6:K6 M6:O6 Q6:V6 X6:AD6 AG6 D7:H7 J7:K7 M7:Q7 S7:X7 Z7:AH7 C8 E8:M8 O8:R8 U8 W8:X8 AB8:AH8 M9:N9 P9:Q9 S9 U9:Y9 AA9 M10:O10 R10 T10:AA10 C11:H11 J11:M11 P11:R11 T11 V11:AA11 AC11:AE11 AG11:AH11 C12:Z12 AB12:AH12 H13:P13 R13:X13 AA13:AE13 AG13:AH13 H14:K14 M14:N14 P14:S14 Z14:AB14 AD14:AH14 I15:S15 AC15:AH15 I16:J16 L16 N16:W16 AC16:AE16 AG16:AH16 C17:J17 T17:U17 W17:AH17 C18:E18 G18:I18 K18:L18 S18:AH18 C19:K19 N19:U19 W19:Y19 C20:Z20 C21:S21 U21:AG21 C22:I22 L22 P22:U22 X22:Y22 AA22 AC22 C23:H23 J23:L23 O23:S23 U23:AC23 D24:H24 K24:Z24 AB24:AC24 AE24:AH24 C25 E25:F25 H25:AH25 C26:M26 O26 Q26:AE26 AG26:AH26 C27 E27 G27:J27 L27:Q27 S27:T27 V27:W27 Y27:AB27 AD27:AF27 C28:D28 F28:L28 N28:AF28 C29:F29 H29:T29 V29:AH29 C30:AH30 D31 G31:I31 K31:N31 P31:Q31 S31 U31 W31:X31 Z31:AF31 F32 J32:P32 R32:Y32 J33:L33 N33:Q33 S33:X33 J34:Q34 S34:Y34 AA34:AH34 I35:L35 N35:P35 S35:X35 Z35:AH35 S36:Y36 Z37 J39:L39 T39 V39 X39 C40:L40 S40:AH40 N17:N18 AH27:AH28 C9:G10 C15:G16 AF22:AH23 C13:F14 C32:D33 C34:E35 C36:D39 I9:K10 J36:P38 N39:P40 P17:Q18 S37:X38 V14:W15 Y15:AA16 AB19:AH20 AC9:AH10 AD32:AH33 AD36:AH39" showDropDown="1">
      <formula1>'Setting key Duty'!$B$7:$B$56</formula1>
    </dataValidation>
    <dataValidation type="list" allowBlank="1" sqref="C41:AH47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48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6.75238095238095" customWidth="1" collapsed="1"/>
    <col min="43" max="43" width="8.87619047619048" customWidth="1" outlineLevel="1"/>
    <col min="44" max="44" width="7.87619047619048" customWidth="1" outlineLevel="1"/>
    <col min="45" max="45" width="9.13333333333333" customWidth="1" outlineLevel="1"/>
    <col min="46" max="46" width="8.24761904761905" customWidth="1" outlineLevel="1"/>
    <col min="47" max="47" width="5.5047619047619" customWidth="1" outlineLevel="1"/>
    <col min="48" max="50" width="9.38095238095238" customWidth="1"/>
    <col min="51" max="58" width="9.38095238095238" customWidth="1" outlineLevel="1"/>
    <col min="59" max="59" width="10" customWidth="1" outlineLevel="1"/>
    <col min="60" max="65" width="9.38095238095238" customWidth="1" outlineLevel="1"/>
    <col min="66" max="66" width="9.38095238095238" customWidth="1"/>
    <col min="67" max="67" width="9.5047619047619" customWidth="1"/>
    <col min="68" max="69" width="9.38095238095238" customWidth="1"/>
  </cols>
  <sheetData>
    <row r="1" ht="3" customHeight="1" spans="1:69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8"/>
    </row>
    <row r="2" ht="26.25" customHeight="1" spans="1:69">
      <c r="A2" s="129"/>
      <c r="B2" s="130" t="s">
        <v>2</v>
      </c>
      <c r="C2" s="131" t="s">
        <v>1429</v>
      </c>
      <c r="D2" s="131" t="s">
        <v>442</v>
      </c>
      <c r="E2" s="131" t="s">
        <v>442</v>
      </c>
      <c r="F2" s="131" t="s">
        <v>442</v>
      </c>
      <c r="G2" s="131"/>
      <c r="H2" s="131"/>
      <c r="I2" s="131" t="s">
        <v>1644</v>
      </c>
      <c r="J2" s="131" t="s">
        <v>660</v>
      </c>
      <c r="K2" s="131" t="s">
        <v>723</v>
      </c>
      <c r="L2" s="131"/>
      <c r="M2" s="131" t="s">
        <v>724</v>
      </c>
      <c r="N2" s="131"/>
      <c r="O2" s="131"/>
      <c r="P2" s="131" t="s">
        <v>661</v>
      </c>
      <c r="Q2" s="131" t="s">
        <v>725</v>
      </c>
      <c r="R2" s="131"/>
      <c r="S2" s="131" t="s">
        <v>232</v>
      </c>
      <c r="T2" s="288" t="s">
        <v>365</v>
      </c>
      <c r="U2" s="131"/>
      <c r="V2" s="131"/>
      <c r="W2" s="131" t="s">
        <v>664</v>
      </c>
      <c r="X2" s="131"/>
      <c r="Y2" s="131"/>
      <c r="Z2" s="131"/>
      <c r="AA2" s="132"/>
      <c r="AB2" s="131"/>
      <c r="AC2" s="131"/>
      <c r="AD2" s="131"/>
      <c r="AE2" s="131"/>
      <c r="AF2" s="131"/>
      <c r="AG2" s="131" t="s">
        <v>1645</v>
      </c>
      <c r="AH2" s="511"/>
      <c r="AI2" s="135"/>
      <c r="AJ2" s="135"/>
      <c r="AK2" s="135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6"/>
      <c r="BA2" s="137" t="s">
        <v>5</v>
      </c>
      <c r="BB2" s="137"/>
      <c r="BC2" s="137" t="s">
        <v>6</v>
      </c>
      <c r="BD2" s="137"/>
      <c r="BE2" s="137" t="s">
        <v>7</v>
      </c>
      <c r="BF2" s="137"/>
      <c r="BG2" s="137"/>
      <c r="BH2" s="137" t="s">
        <v>8</v>
      </c>
      <c r="BI2" s="137"/>
      <c r="BJ2" s="137" t="s">
        <v>9</v>
      </c>
      <c r="BK2" s="137"/>
      <c r="BL2" s="137"/>
      <c r="BM2" s="137"/>
      <c r="BN2" s="136"/>
      <c r="BO2" s="136"/>
      <c r="BP2" s="136"/>
      <c r="BQ2" s="138"/>
    </row>
    <row r="3" ht="26.25" customHeight="1" spans="1:69">
      <c r="A3" s="129"/>
      <c r="B3" s="130" t="s">
        <v>10</v>
      </c>
      <c r="C3" s="570">
        <v>45748</v>
      </c>
      <c r="D3" s="140">
        <f>C3+1</f>
        <v>45749</v>
      </c>
      <c r="E3" s="140">
        <f>D3+1</f>
        <v>45750</v>
      </c>
      <c r="F3" s="140">
        <f>E3+1</f>
        <v>45751</v>
      </c>
      <c r="G3" s="140">
        <f>F3+1</f>
        <v>45752</v>
      </c>
      <c r="H3" s="140">
        <f>G3+1</f>
        <v>45753</v>
      </c>
      <c r="I3" s="140">
        <f>H3+1</f>
        <v>45754</v>
      </c>
      <c r="J3" s="140">
        <f>I3+1</f>
        <v>45755</v>
      </c>
      <c r="K3" s="140">
        <f>J3+1</f>
        <v>45756</v>
      </c>
      <c r="L3" s="140">
        <f>K3+1</f>
        <v>45757</v>
      </c>
      <c r="M3" s="140">
        <f>L3+1</f>
        <v>45758</v>
      </c>
      <c r="N3" s="140">
        <f>M3+1</f>
        <v>45759</v>
      </c>
      <c r="O3" s="140">
        <f>N3+1</f>
        <v>45760</v>
      </c>
      <c r="P3" s="140">
        <f>O3+1</f>
        <v>45761</v>
      </c>
      <c r="Q3" s="140">
        <f>P3+1</f>
        <v>45762</v>
      </c>
      <c r="R3" s="140">
        <f>Q3+1</f>
        <v>45763</v>
      </c>
      <c r="S3" s="140">
        <f>R3+1</f>
        <v>45764</v>
      </c>
      <c r="T3" s="537">
        <f>S3+1</f>
        <v>45765</v>
      </c>
      <c r="U3" s="140">
        <f>T3+1</f>
        <v>45766</v>
      </c>
      <c r="V3" s="140">
        <f>U3+1</f>
        <v>45767</v>
      </c>
      <c r="W3" s="140">
        <f>V3+1</f>
        <v>45768</v>
      </c>
      <c r="X3" s="140">
        <f>W3+1</f>
        <v>45769</v>
      </c>
      <c r="Y3" s="140">
        <f>X3+1</f>
        <v>45770</v>
      </c>
      <c r="Z3" s="140">
        <f>Y3+1</f>
        <v>45771</v>
      </c>
      <c r="AA3" s="140">
        <f>Z3+1</f>
        <v>45772</v>
      </c>
      <c r="AB3" s="140">
        <f>AA3+1</f>
        <v>45773</v>
      </c>
      <c r="AC3" s="140">
        <f>AB3+1</f>
        <v>45774</v>
      </c>
      <c r="AD3" s="140">
        <f>AC3+1</f>
        <v>45775</v>
      </c>
      <c r="AE3" s="140">
        <f>AD3+1</f>
        <v>45776</v>
      </c>
      <c r="AF3" s="140">
        <f>AE3+1</f>
        <v>45777</v>
      </c>
      <c r="AG3" s="537">
        <f>AF3+1</f>
        <v>45778</v>
      </c>
      <c r="AH3" s="140">
        <f>AG3+1</f>
        <v>45779</v>
      </c>
      <c r="AI3" s="141" t="str">
        <f>'Setting key Duty'!$C7</f>
        <v>DM</v>
      </c>
      <c r="AJ3" s="142" t="str">
        <f>'Setting key Duty'!$C8</f>
        <v>CS1</v>
      </c>
      <c r="AK3" s="143" t="str">
        <f>'Setting key Duty'!$C9</f>
        <v>CS2</v>
      </c>
      <c r="AL3" s="144" t="str">
        <f>'Setting key Duty'!$C11</f>
        <v>SB1</v>
      </c>
      <c r="AM3" s="144" t="str">
        <f>'Setting key Duty'!$C12</f>
        <v>SB2</v>
      </c>
      <c r="AN3" s="144" t="str">
        <f>'Setting key Duty'!$C13</f>
        <v>AE</v>
      </c>
      <c r="AO3" s="144" t="str">
        <f>'Setting key Duty'!C14</f>
        <v>EM</v>
      </c>
      <c r="AP3" s="143"/>
      <c r="AQ3" s="143" t="s">
        <v>11</v>
      </c>
      <c r="AR3" s="143" t="s">
        <v>12</v>
      </c>
      <c r="AS3" s="143" t="s">
        <v>13</v>
      </c>
      <c r="AT3" s="143" t="s">
        <v>14</v>
      </c>
      <c r="AU3" s="143" t="s">
        <v>15</v>
      </c>
      <c r="AV3" s="143" t="s">
        <v>16</v>
      </c>
      <c r="AW3" s="143" t="s">
        <v>17</v>
      </c>
      <c r="AX3" s="143" t="s">
        <v>18</v>
      </c>
      <c r="AY3" s="143" t="s">
        <v>19</v>
      </c>
      <c r="AZ3" s="143" t="s">
        <v>20</v>
      </c>
      <c r="BA3" s="144" t="s">
        <v>21</v>
      </c>
      <c r="BB3" s="144" t="s">
        <v>22</v>
      </c>
      <c r="BC3" s="144" t="s">
        <v>23</v>
      </c>
      <c r="BD3" s="144" t="s">
        <v>24</v>
      </c>
      <c r="BE3" s="144" t="s">
        <v>25</v>
      </c>
      <c r="BF3" s="144" t="s">
        <v>26</v>
      </c>
      <c r="BG3" s="144" t="s">
        <v>27</v>
      </c>
      <c r="BH3" s="144" t="s">
        <v>28</v>
      </c>
      <c r="BI3" s="144" t="s">
        <v>29</v>
      </c>
      <c r="BJ3" s="144" t="s">
        <v>30</v>
      </c>
      <c r="BK3" s="144" t="s">
        <v>31</v>
      </c>
      <c r="BL3" s="144" t="str">
        <f>'Setting key Duty'!C52</f>
        <v>Field Camp</v>
      </c>
      <c r="BM3" s="144" t="s">
        <v>32</v>
      </c>
      <c r="BN3" s="144" t="str">
        <f>'Setting key Duty'!$C15</f>
        <v>Block</v>
      </c>
      <c r="BO3" s="144" t="str">
        <f>'Setting key Duty'!C17</f>
        <v>Reserve</v>
      </c>
      <c r="BP3" s="144" t="str">
        <f>'Setting key Duty'!$C22</f>
        <v>AL</v>
      </c>
      <c r="BQ3" s="138"/>
    </row>
    <row r="4" ht="18" customHeight="1" spans="1:69">
      <c r="A4" s="145"/>
      <c r="B4" s="146" t="s">
        <v>33</v>
      </c>
      <c r="C4" s="147" t="str">
        <f>TEXT(C3,"ddd")</f>
        <v>Tue</v>
      </c>
      <c r="D4" s="147" t="str">
        <f>TEXT(D3,"ddd")</f>
        <v>Wed</v>
      </c>
      <c r="E4" s="147" t="str">
        <f>TEXT(E3,"ddd")</f>
        <v>Thu</v>
      </c>
      <c r="F4" s="147" t="str">
        <f>TEXT(F3,"ddd")</f>
        <v>Fri</v>
      </c>
      <c r="G4" s="147" t="str">
        <f>TEXT(G3,"ddd")</f>
        <v>Sat</v>
      </c>
      <c r="H4" s="147" t="str">
        <f>TEXT(H3,"ddd")</f>
        <v>Sun</v>
      </c>
      <c r="I4" s="147" t="str">
        <f>TEXT(I3,"ddd")</f>
        <v>Mon</v>
      </c>
      <c r="J4" s="147" t="str">
        <f>TEXT(J3,"ddd")</f>
        <v>Tue</v>
      </c>
      <c r="K4" s="147" t="str">
        <f>TEXT(K3,"ddd")</f>
        <v>Wed</v>
      </c>
      <c r="L4" s="147" t="str">
        <f>TEXT(L3,"ddd")</f>
        <v>Thu</v>
      </c>
      <c r="M4" s="147" t="str">
        <f>TEXT(M3,"ddd")</f>
        <v>Fri</v>
      </c>
      <c r="N4" s="147" t="str">
        <f>TEXT(N3,"ddd")</f>
        <v>Sat</v>
      </c>
      <c r="O4" s="147" t="str">
        <f>TEXT(O3,"ddd")</f>
        <v>Sun</v>
      </c>
      <c r="P4" s="147" t="str">
        <f>TEXT(P3,"ddd")</f>
        <v>Mon</v>
      </c>
      <c r="Q4" s="147" t="str">
        <f>TEXT(Q3,"ddd")</f>
        <v>Tue</v>
      </c>
      <c r="R4" s="147" t="str">
        <f>TEXT(R3,"ddd")</f>
        <v>Wed</v>
      </c>
      <c r="S4" s="147" t="str">
        <f>TEXT(S3,"ddd")</f>
        <v>Thu</v>
      </c>
      <c r="T4" s="539" t="str">
        <f>TEXT(T3,"ddd")</f>
        <v>Fri</v>
      </c>
      <c r="U4" s="147" t="str">
        <f>TEXT(U3,"ddd")</f>
        <v>Sat</v>
      </c>
      <c r="V4" s="147" t="str">
        <f>TEXT(V3,"ddd")</f>
        <v>Sun</v>
      </c>
      <c r="W4" s="147" t="str">
        <f>TEXT(W3,"ddd")</f>
        <v>Mon</v>
      </c>
      <c r="X4" s="147" t="str">
        <f>TEXT(X3,"ddd")</f>
        <v>Tue</v>
      </c>
      <c r="Y4" s="147" t="str">
        <f>TEXT(Y3,"ddd")</f>
        <v>Wed</v>
      </c>
      <c r="Z4" s="147" t="str">
        <f>TEXT(Z3,"ddd")</f>
        <v>Thu</v>
      </c>
      <c r="AA4" s="147" t="str">
        <f>TEXT(AA3,"ddd")</f>
        <v>Fri</v>
      </c>
      <c r="AB4" s="147" t="str">
        <f>TEXT(AB3,"ddd")</f>
        <v>Sat</v>
      </c>
      <c r="AC4" s="147" t="str">
        <f>TEXT(AC3,"ddd")</f>
        <v>Sun</v>
      </c>
      <c r="AD4" s="147" t="str">
        <f>TEXT(AD3,"ddd")</f>
        <v>Mon</v>
      </c>
      <c r="AE4" s="147" t="str">
        <f>TEXT(AE3,"ddd")</f>
        <v>Tue</v>
      </c>
      <c r="AF4" s="147" t="str">
        <f>TEXT(AF3,"ddd")</f>
        <v>Wed</v>
      </c>
      <c r="AG4" s="539" t="str">
        <f>TEXT(AG3,"ddd")</f>
        <v>Thu</v>
      </c>
      <c r="AH4" s="147" t="str">
        <f>TEXT(AH3,"ddd")</f>
        <v>Fri</v>
      </c>
      <c r="AI4" s="148" t="str">
        <f>'Setting key Duty'!$B7</f>
        <v>DM</v>
      </c>
      <c r="AJ4" s="149" t="str">
        <f>'Setting key Duty'!$B8</f>
        <v>CS1</v>
      </c>
      <c r="AK4" s="150" t="str">
        <f>'Setting key Duty'!$B9</f>
        <v>CS2</v>
      </c>
      <c r="AL4" s="151" t="str">
        <f>'Setting key Duty'!$B11</f>
        <v>SB1</v>
      </c>
      <c r="AM4" s="151" t="str">
        <f>'Setting key Duty'!$B12</f>
        <v>SB2</v>
      </c>
      <c r="AN4" s="151" t="str">
        <f>'Setting key Duty'!$B13</f>
        <v>AE</v>
      </c>
      <c r="AO4" s="151" t="str">
        <f>'Setting key Duty'!B14</f>
        <v>EM</v>
      </c>
      <c r="AP4" s="151"/>
      <c r="AQ4" s="151"/>
      <c r="AR4" s="151"/>
      <c r="AS4" s="151"/>
      <c r="AT4" s="151"/>
      <c r="AU4" s="151"/>
      <c r="AV4" s="151"/>
      <c r="AW4" s="151"/>
      <c r="AX4" s="151"/>
      <c r="AY4" s="151"/>
      <c r="AZ4" s="151" t="s">
        <v>34</v>
      </c>
      <c r="BA4" s="151" t="s">
        <v>35</v>
      </c>
      <c r="BB4" s="151"/>
      <c r="BC4" s="151" t="s">
        <v>36</v>
      </c>
      <c r="BD4" s="151"/>
      <c r="BE4" s="151" t="s">
        <v>37</v>
      </c>
      <c r="BF4" s="151"/>
      <c r="BG4" s="151" t="s">
        <v>38</v>
      </c>
      <c r="BH4" s="151" t="s">
        <v>39</v>
      </c>
      <c r="BI4" s="151"/>
      <c r="BJ4" s="151" t="s">
        <v>40</v>
      </c>
      <c r="BK4" s="151"/>
      <c r="BL4" s="151" t="str">
        <f>'Setting key Duty'!B52</f>
        <v>$FC</v>
      </c>
      <c r="BM4" s="151"/>
      <c r="BN4" s="151">
        <f>'Setting key Duty'!$B15</f>
        <v>0</v>
      </c>
      <c r="BO4" s="151" t="str">
        <f>'Setting key Duty'!B17</f>
        <v>RESERVE</v>
      </c>
      <c r="BP4" s="151" t="str">
        <f>'Setting key Duty'!$B22</f>
        <v>AL</v>
      </c>
      <c r="BQ4" s="152"/>
    </row>
    <row r="5" ht="19.5" customHeight="1" spans="1:69">
      <c r="A5" s="19"/>
      <c r="B5" s="239" t="s">
        <v>1388</v>
      </c>
      <c r="C5" s="155" t="s">
        <v>530</v>
      </c>
      <c r="D5" s="155" t="s">
        <v>1598</v>
      </c>
      <c r="E5" s="155"/>
      <c r="F5" s="155" t="s">
        <v>1646</v>
      </c>
      <c r="G5" s="155"/>
      <c r="H5" s="155"/>
      <c r="I5" s="155" t="s">
        <v>1646</v>
      </c>
      <c r="J5" s="155" t="s">
        <v>1646</v>
      </c>
      <c r="K5" s="155" t="s">
        <v>1646</v>
      </c>
      <c r="L5" s="155" t="s">
        <v>1646</v>
      </c>
      <c r="M5" s="155" t="s">
        <v>1646</v>
      </c>
      <c r="N5" s="155"/>
      <c r="O5" s="155"/>
      <c r="P5" s="155" t="s">
        <v>1646</v>
      </c>
      <c r="Q5" s="155" t="s">
        <v>1646</v>
      </c>
      <c r="R5" s="155" t="s">
        <v>1646</v>
      </c>
      <c r="S5" s="155" t="s">
        <v>1646</v>
      </c>
      <c r="U5" s="155"/>
      <c r="V5" s="155"/>
      <c r="W5" s="155" t="s">
        <v>44</v>
      </c>
      <c r="X5" s="155"/>
      <c r="Z5" s="155" t="s">
        <v>50</v>
      </c>
      <c r="AA5" s="155" t="s">
        <v>1598</v>
      </c>
      <c r="AB5" s="155"/>
      <c r="AC5" s="155" t="s">
        <v>44</v>
      </c>
      <c r="AD5" s="155"/>
      <c r="AE5" s="155" t="s">
        <v>45</v>
      </c>
      <c r="AF5" s="20"/>
      <c r="AG5" s="155" t="s">
        <v>44</v>
      </c>
      <c r="AH5" s="169"/>
      <c r="AI5" s="157"/>
      <c r="AJ5" s="158"/>
      <c r="AK5" s="157"/>
      <c r="AL5" s="159"/>
      <c r="AM5" s="159"/>
      <c r="AN5" s="159"/>
      <c r="AO5" s="159"/>
      <c r="AP5" s="104"/>
      <c r="AQ5" s="159">
        <f>SUMPRODUCT(--WEEKDAY(C$3:AG$3,2)&lt;6,--((C5:AG5="DM"))+(C5:AG5="CS1")+((C5:AG5="CS2"))+(C5:AG5="SB1")+(C5:AG5="AE")+(C5:AG5="EM"))</f>
        <v>0</v>
      </c>
      <c r="AR5" s="104"/>
      <c r="AS5" s="104">
        <f>SUMPRODUCT(--WEEKDAY(C$3:AG$3,2)&gt;5,--((C5:AG5="DM"))+(C5:AG5="CS1")+((C5:AG5="CS2"))+(C5:AG5="SB1")+(C5:AG5="AE")+(C5:AG5="EM"))</f>
        <v>0</v>
      </c>
      <c r="AT5" s="104"/>
      <c r="AU5" s="104">
        <f>(AQ5-AR5)/2+(AS5-AT5)</f>
        <v>0</v>
      </c>
      <c r="AV5" s="104">
        <f>AI5+AJ5+AK5+AL5+AN5+AO5</f>
        <v>0</v>
      </c>
      <c r="AW5" s="104">
        <f>BG5+BH5+BJ5+BE5+BC5+BA5+BL5</f>
        <v>0</v>
      </c>
      <c r="AX5" s="104" t="e">
        <f>AU5+$AY$10</f>
        <v>#VALUE!</v>
      </c>
      <c r="AY5" s="159" t="e">
        <f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159">
        <f>COUNTIF(D5:AA5,"*BRT*")</f>
        <v>0</v>
      </c>
      <c r="BA5" s="159">
        <f>COUNTIF(A5:AI5,"*$BTP*")</f>
        <v>0</v>
      </c>
      <c r="BB5" s="159" t="e">
        <f>BA5*('Setting key Duty'!$I$13+'Setting key Duty'!$I$12+'Setting key Duty'!$I$11)</f>
        <v>#VALUE!</v>
      </c>
      <c r="BC5" s="159">
        <f>COUNTIF(A5:AI5,"*$L*")</f>
        <v>0</v>
      </c>
      <c r="BD5" s="159" t="e">
        <f>BC5*('Setting key Duty'!$I$13+'Setting key Duty'!$I$9)</f>
        <v>#VALUE!</v>
      </c>
      <c r="BE5" s="159">
        <f>COUNTIF(A5:AI5,"*$M*")</f>
        <v>0</v>
      </c>
      <c r="BF5" s="159">
        <f>BE5*('Setting key Duty'!$I$8+'Setting key Duty'!$I$9+'Setting key Duty'!$I$12)</f>
        <v>0</v>
      </c>
      <c r="BG5" s="159">
        <f>COUNTIF(AI5,"*$N*")</f>
        <v>0</v>
      </c>
      <c r="BH5" s="159">
        <f>COUNTIF(AI5,"*$PM*")</f>
        <v>0</v>
      </c>
      <c r="BI5" s="159">
        <f>BH5*('Setting key Duty'!$I$9)</f>
        <v>0</v>
      </c>
      <c r="BJ5" s="159">
        <f>COUNTIF(A5:AI5,"*$AM*")</f>
        <v>0</v>
      </c>
      <c r="BK5" s="159">
        <f>BJ5*('Setting key Duty'!$I$12+'Setting key Duty'!$I$8)</f>
        <v>0</v>
      </c>
      <c r="BL5" s="159">
        <f>COUNTIF(D5:AI5,"*$FC*")</f>
        <v>0</v>
      </c>
      <c r="BM5" s="159">
        <f>BL5*('Setting key Duty'!$J$11+'Setting key Duty'!$I$8)</f>
        <v>0</v>
      </c>
      <c r="BN5" s="159">
        <f>COUNTIF($D5:$AA5,BN$4)</f>
        <v>0</v>
      </c>
      <c r="BO5" s="159">
        <f>COUNTIF($D5:$AA5,BO$4)</f>
        <v>2</v>
      </c>
      <c r="BP5" s="159">
        <f>COUNTIF($D5:$AA5,BP$4)</f>
        <v>0</v>
      </c>
      <c r="BQ5" s="160"/>
    </row>
    <row r="6" ht="36" customHeight="1" spans="1:69">
      <c r="A6" s="19"/>
      <c r="B6" s="566" t="s">
        <v>1358</v>
      </c>
      <c r="C6" s="155"/>
      <c r="D6" s="155"/>
      <c r="E6" s="155" t="s">
        <v>44</v>
      </c>
      <c r="F6" s="155"/>
      <c r="G6" s="155"/>
      <c r="H6" s="155"/>
      <c r="I6" s="155" t="s">
        <v>1598</v>
      </c>
      <c r="J6" s="155"/>
      <c r="K6" s="155" t="s">
        <v>50</v>
      </c>
      <c r="M6" s="186" t="s">
        <v>944</v>
      </c>
      <c r="N6" s="155"/>
      <c r="O6" s="155"/>
      <c r="P6" s="155" t="s">
        <v>47</v>
      </c>
      <c r="Q6" s="155"/>
      <c r="R6" s="155" t="s">
        <v>44</v>
      </c>
      <c r="T6" s="560" t="s">
        <v>45</v>
      </c>
      <c r="U6" s="155"/>
      <c r="V6" s="155" t="s">
        <v>44</v>
      </c>
      <c r="X6" s="155"/>
      <c r="Z6" s="155" t="s">
        <v>48</v>
      </c>
      <c r="AA6" s="155"/>
      <c r="AB6" s="155" t="s">
        <v>45</v>
      </c>
      <c r="AC6" s="155"/>
      <c r="AD6" s="186"/>
      <c r="AF6" s="20"/>
      <c r="AG6" s="155"/>
      <c r="AH6" s="155" t="s">
        <v>1598</v>
      </c>
      <c r="AI6" s="157">
        <f>COUNTIF($D6:$AE6,AI$4)</f>
        <v>1</v>
      </c>
      <c r="AJ6" s="158">
        <f>COUNTIF($D6:$AE6,AJ$4)</f>
        <v>3</v>
      </c>
      <c r="AK6" s="157">
        <f>COUNTIF($D6:$AE6,AK$4)</f>
        <v>2</v>
      </c>
      <c r="AL6" s="159">
        <f>COUNTIF($D6:$AE6,AL$4)</f>
        <v>1</v>
      </c>
      <c r="AM6" s="159">
        <f>COUNTIF($D6:$AE6,AM$4)</f>
        <v>0</v>
      </c>
      <c r="AN6" s="159">
        <f>COUNTIF($D6:$AE6,AN$4)</f>
        <v>0</v>
      </c>
      <c r="AO6" s="159">
        <f>COUNTIF($D6:$AE6,AO$4)</f>
        <v>0</v>
      </c>
      <c r="AP6" s="104"/>
      <c r="AQ6" s="159">
        <f>SUMPRODUCT(--WEEKDAY(C$3:AG$3,2)&lt;6,--((C6:AG6="DM"))+(C6:AG6="CS1")+((C6:AG6="CS2"))+(C6:AG6="SB1")+(C6:AG6="AE")+(C6:AG6="EM"))</f>
        <v>0</v>
      </c>
      <c r="AR6" s="104"/>
      <c r="AS6" s="104">
        <f>SUMPRODUCT(--WEEKDAY(C$3:AG$3,2)&gt;5,--((C6:AG6="DM"))+(C6:AG6="CS1")+((C6:AG6="CS2"))+(C6:AG6="SB1")+(C6:AG6="AE")+(C6:AG6="EM"))</f>
        <v>0</v>
      </c>
      <c r="AT6" s="104"/>
      <c r="AU6" s="104">
        <f>(AQ6-AR6)/2+(AS6-AT6)</f>
        <v>0</v>
      </c>
      <c r="AV6" s="104">
        <f>AI6+AJ6+AK6+AL6+AN6+AO6</f>
        <v>7</v>
      </c>
      <c r="AW6" s="104" t="e">
        <f>AU6+AY6</f>
        <v>#VALUE!</v>
      </c>
      <c r="AX6" s="104" t="e">
        <f>AU6+AY6</f>
        <v>#VALUE!</v>
      </c>
      <c r="AY6" s="159" t="e">
        <f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159">
        <f>COUNTIF(D6:AE6,"*BRT*")</f>
        <v>0</v>
      </c>
      <c r="BA6" s="159">
        <f>COUNTIF(A6:AI6,"*$BTP*")</f>
        <v>0</v>
      </c>
      <c r="BB6" s="159" t="e">
        <f>BA6*('Setting key Duty'!$I$13+'Setting key Duty'!$I$12+'Setting key Duty'!$I$11)</f>
        <v>#VALUE!</v>
      </c>
      <c r="BC6" s="159">
        <f>COUNTIF(A6:AI6,"*$L*")</f>
        <v>0</v>
      </c>
      <c r="BD6" s="159" t="e">
        <f>BC6*('Setting key Duty'!$I$13+'Setting key Duty'!$I$9)</f>
        <v>#VALUE!</v>
      </c>
      <c r="BE6" s="159">
        <f>COUNTIF(A6:AI6,"*$M*")</f>
        <v>0</v>
      </c>
      <c r="BF6" s="159">
        <f>BE6*('Setting key Duty'!$I$8+'Setting key Duty'!$I$9+'Setting key Duty'!$I$12)</f>
        <v>0</v>
      </c>
      <c r="BG6" s="159">
        <f>COUNTIF(AE6:AI6,"*$N*")</f>
        <v>0</v>
      </c>
      <c r="BH6" s="159">
        <f>COUNTIF(AE6:AI6,"*$PM*")</f>
        <v>0</v>
      </c>
      <c r="BI6" s="159">
        <f>BH6*('Setting key Duty'!$I$9)</f>
        <v>0</v>
      </c>
      <c r="BJ6" s="159">
        <f>COUNTIF(A6:AI6,"*$AM*")</f>
        <v>0</v>
      </c>
      <c r="BK6" s="159">
        <f>BJ6*('Setting key Duty'!$I$12+'Setting key Duty'!$I$8)</f>
        <v>0</v>
      </c>
      <c r="BL6" s="159">
        <f>COUNTIF(D6:AI6,"*$FC*")</f>
        <v>0</v>
      </c>
      <c r="BM6" s="159">
        <f>BL6*('Setting key Duty'!$J$11+'Setting key Duty'!$I$8)</f>
        <v>0</v>
      </c>
      <c r="BN6" s="159">
        <f>COUNTIF($D6:$AE6,BN$4)</f>
        <v>0</v>
      </c>
      <c r="BO6" s="159">
        <f>COUNTIF($D6:$AE6,BO$4)</f>
        <v>1</v>
      </c>
      <c r="BP6" s="159">
        <f>COUNTIF($D6:$AE6,BP$4)</f>
        <v>1</v>
      </c>
      <c r="BQ6" s="160"/>
    </row>
    <row r="7" ht="19.5" customHeight="1" spans="1:69">
      <c r="A7" s="19"/>
      <c r="B7" s="545" t="s">
        <v>1502</v>
      </c>
      <c r="C7" s="155" t="s">
        <v>530</v>
      </c>
      <c r="D7" s="155"/>
      <c r="E7" s="155" t="s">
        <v>1598</v>
      </c>
      <c r="F7" s="155"/>
      <c r="G7" s="186"/>
      <c r="H7" s="186" t="s">
        <v>48</v>
      </c>
      <c r="J7" s="155" t="s">
        <v>44</v>
      </c>
      <c r="K7" s="155"/>
      <c r="L7" s="155" t="s">
        <v>48</v>
      </c>
      <c r="M7" s="155"/>
      <c r="N7" s="155"/>
      <c r="O7" s="155"/>
      <c r="P7" s="155" t="s">
        <v>45</v>
      </c>
      <c r="Q7" s="155"/>
      <c r="R7" s="155" t="s">
        <v>1598</v>
      </c>
      <c r="S7" s="155"/>
      <c r="T7" s="560" t="s">
        <v>48</v>
      </c>
      <c r="U7" s="155"/>
      <c r="V7" s="155" t="s">
        <v>48</v>
      </c>
      <c r="W7" s="155"/>
      <c r="X7" s="155"/>
      <c r="AA7" s="155"/>
      <c r="AB7" s="155"/>
      <c r="AC7" s="155"/>
      <c r="AD7" s="155"/>
      <c r="AE7" s="155"/>
      <c r="AF7" s="155" t="s">
        <v>48</v>
      </c>
      <c r="AH7" s="155"/>
      <c r="AI7" s="157" t="e">
        <f>COUNTIF(#REF!,AI$4)</f>
        <v>#REF!</v>
      </c>
      <c r="AJ7" s="158" t="e">
        <f>COUNTIF(#REF!,AJ$4)</f>
        <v>#REF!</v>
      </c>
      <c r="AK7" s="157" t="e">
        <f>COUNTIF(#REF!,AK$4)</f>
        <v>#REF!</v>
      </c>
      <c r="AL7" s="159" t="e">
        <f>COUNTIF(#REF!,AL$4)</f>
        <v>#REF!</v>
      </c>
      <c r="AM7" s="159" t="e">
        <f>COUNTIF(#REF!,AM$4)</f>
        <v>#REF!</v>
      </c>
      <c r="AN7" s="159" t="e">
        <f>COUNTIF(#REF!,AN$4)</f>
        <v>#REF!</v>
      </c>
      <c r="AO7" s="159" t="e">
        <f>COUNTIF(#REF!,AO$4)</f>
        <v>#REF!</v>
      </c>
      <c r="AP7" s="104"/>
      <c r="AQ7" s="159">
        <f>SUMPRODUCT(--WEEKDAY(C$3:AG$3,2)&lt;6,--((C7:AG7="DM"))+(C7:AG7="CS1")+((C7:AG7="CS2"))+(C7:AG7="SB1")+(C7:AG7="AE")+(C7:AG7="EM"))</f>
        <v>0</v>
      </c>
      <c r="AR7" s="104"/>
      <c r="AS7" s="104">
        <f>SUMPRODUCT(--WEEKDAY(C$3:AG$3,2)&gt;5,--((C7:AG7="DM"))+(C7:AG7="CS1")+((C7:AG7="CS2"))+(C7:AG7="SB1")+(C7:AG7="AE")+(C7:AG7="EM"))</f>
        <v>0</v>
      </c>
      <c r="AT7" s="104"/>
      <c r="AU7" s="104">
        <f>(AQ7-AR7)/2+(AS7-AT7)</f>
        <v>0</v>
      </c>
      <c r="AV7" s="104" t="e">
        <f>AI7+AJ7+AK7+AL7+AN7+AO7</f>
        <v>#REF!</v>
      </c>
      <c r="AW7" s="104">
        <f>BG7+BH7+BJ7+BE7+BC7+BA7+BL7</f>
        <v>0</v>
      </c>
      <c r="AX7" s="104" t="e">
        <f>AU7+AY7</f>
        <v>#VALUE!</v>
      </c>
      <c r="AY7" s="159" t="e">
        <f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159" t="e">
        <f>COUNTIF(#REF!,"*BRT*")</f>
        <v>#REF!</v>
      </c>
      <c r="BA7" s="159">
        <f>COUNTIF(A7:AI7,"*$BTP*")</f>
        <v>0</v>
      </c>
      <c r="BB7" s="159" t="e">
        <f>BA7*('Setting key Duty'!$I$13+'Setting key Duty'!$I$12+'Setting key Duty'!$I$11)</f>
        <v>#VALUE!</v>
      </c>
      <c r="BC7" s="159">
        <f>COUNTIF(A7:AI7,"*$L*")</f>
        <v>0</v>
      </c>
      <c r="BD7" s="159" t="e">
        <f>BC7*('Setting key Duty'!$I$13+'Setting key Duty'!$I$9)</f>
        <v>#VALUE!</v>
      </c>
      <c r="BE7" s="159">
        <f>COUNTIF(A7:AI7,"*$M*")</f>
        <v>0</v>
      </c>
      <c r="BF7" s="159">
        <f>BE7*('Setting key Duty'!$I$8+'Setting key Duty'!$I$9+'Setting key Duty'!$I$12)</f>
        <v>0</v>
      </c>
      <c r="BG7" s="159">
        <f>COUNTIF(A7:AI7,"*$N*")</f>
        <v>0</v>
      </c>
      <c r="BH7" s="159">
        <f>COUNTIF(AF7:AI7,"*$PM*")</f>
        <v>0</v>
      </c>
      <c r="BI7" s="159">
        <f>BH7*('Setting key Duty'!$I$9)</f>
        <v>0</v>
      </c>
      <c r="BJ7" s="159">
        <f>COUNTIF(A7:AI7,"*$AM*")</f>
        <v>0</v>
      </c>
      <c r="BK7" s="159">
        <f>BJ7*('Setting key Duty'!$I$12+'Setting key Duty'!$I$8)</f>
        <v>0</v>
      </c>
      <c r="BL7" s="159">
        <f>COUNTIF(D7:AI7,"*$FC*")</f>
        <v>0</v>
      </c>
      <c r="BM7" s="159">
        <f>BL7*('Setting key Duty'!$J$11+'Setting key Duty'!$I$8)</f>
        <v>0</v>
      </c>
      <c r="BN7" s="159" t="e">
        <f>COUNTIF(#REF!,BN$4)</f>
        <v>#REF!</v>
      </c>
      <c r="BO7" s="159" t="e">
        <f>COUNTIF(#REF!,BO$4)</f>
        <v>#REF!</v>
      </c>
      <c r="BP7" s="159" t="e">
        <f>COUNTIF(#REF!,BP$4)</f>
        <v>#REF!</v>
      </c>
      <c r="BQ7" s="160"/>
    </row>
    <row r="8" ht="19.5" customHeight="1" spans="1:69">
      <c r="A8" s="19"/>
      <c r="B8" s="236" t="s">
        <v>1399</v>
      </c>
      <c r="C8" s="155"/>
      <c r="D8" s="155"/>
      <c r="E8" s="155" t="s">
        <v>47</v>
      </c>
      <c r="F8" s="155"/>
      <c r="G8" s="155" t="s">
        <v>44</v>
      </c>
      <c r="I8" s="155" t="s">
        <v>44</v>
      </c>
      <c r="J8" s="155"/>
      <c r="K8" s="210" t="s">
        <v>57</v>
      </c>
      <c r="L8" s="155"/>
      <c r="M8" s="186" t="s">
        <v>944</v>
      </c>
      <c r="O8" s="186"/>
      <c r="P8" s="155" t="s">
        <v>50</v>
      </c>
      <c r="R8" s="210"/>
      <c r="S8" s="20"/>
      <c r="T8" s="571"/>
      <c r="U8" s="186"/>
      <c r="X8" s="155" t="s">
        <v>48</v>
      </c>
      <c r="Z8" s="155" t="s">
        <v>1598</v>
      </c>
      <c r="AB8" s="155"/>
      <c r="AC8" s="155" t="s">
        <v>48</v>
      </c>
      <c r="AD8" s="155"/>
      <c r="AE8" s="155" t="s">
        <v>44</v>
      </c>
      <c r="AF8" s="155"/>
      <c r="AG8" s="155"/>
      <c r="AH8" s="155"/>
      <c r="AI8" s="157"/>
      <c r="AJ8" s="158"/>
      <c r="AK8" s="157"/>
      <c r="AL8" s="159"/>
      <c r="AM8" s="159"/>
      <c r="AN8" s="159"/>
      <c r="AO8" s="159"/>
      <c r="AP8" s="104"/>
      <c r="AQ8" s="159">
        <f>SUMPRODUCT(--WEEKDAY(C$3:AG$3,2)&lt;6,--((C8:AG8="DM"))+(C8:AG8="CS1")+((C8:AG8="CS2"))+(C8:AG8="SB1")+(C8:AG8="AE")+(C8:AG8="EM"))</f>
        <v>0</v>
      </c>
      <c r="AR8" s="104"/>
      <c r="AS8" s="104">
        <f>SUMPRODUCT(--WEEKDAY(C$3:AG$3,2)&gt;5,--((C8:AG8="DM"))+(C8:AG8="CS1")+((C8:AG8="CS2"))+(C8:AG8="SB1")+(C8:AG8="AE")+(C8:AG8="EM"))</f>
        <v>0</v>
      </c>
      <c r="AT8" s="104"/>
      <c r="AU8" s="104">
        <f>(AQ8-AR8)/2+(AS8-AT8)</f>
        <v>0</v>
      </c>
      <c r="AV8" s="104">
        <f>AI8+AJ8+AK8+AL8+AN8+AO8</f>
        <v>0</v>
      </c>
      <c r="AW8" s="104">
        <f>BG8+BH8+BJ8+BE8+BC8+BA8+BL8</f>
        <v>0</v>
      </c>
      <c r="AX8" s="104">
        <f>AU8+AY8</f>
        <v>0</v>
      </c>
      <c r="AY8" s="159"/>
      <c r="AZ8" s="159"/>
      <c r="BA8" s="159"/>
      <c r="BB8" s="159"/>
      <c r="BC8" s="159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  <c r="BP8" s="159"/>
      <c r="BQ8" s="160"/>
    </row>
    <row r="9" ht="19.5" customHeight="1" spans="1:69">
      <c r="A9" s="19"/>
      <c r="B9" s="548" t="s">
        <v>1619</v>
      </c>
      <c r="C9" s="155"/>
      <c r="D9" s="155" t="s">
        <v>44</v>
      </c>
      <c r="E9" s="155"/>
      <c r="F9" s="186"/>
      <c r="G9" s="155"/>
      <c r="H9" s="155"/>
      <c r="I9" s="155"/>
      <c r="K9" s="186" t="s">
        <v>48</v>
      </c>
      <c r="L9" s="155" t="s">
        <v>1598</v>
      </c>
      <c r="M9" s="186" t="s">
        <v>944</v>
      </c>
      <c r="N9" s="155" t="s">
        <v>48</v>
      </c>
      <c r="O9" s="15"/>
      <c r="Q9" s="155"/>
      <c r="R9" s="155" t="s">
        <v>1598</v>
      </c>
      <c r="S9" s="155"/>
      <c r="T9" s="155" t="s">
        <v>1598</v>
      </c>
      <c r="U9" s="186"/>
      <c r="V9" s="155"/>
      <c r="W9" s="155" t="s">
        <v>1598</v>
      </c>
      <c r="X9" s="186"/>
      <c r="Y9" s="155" t="s">
        <v>48</v>
      </c>
      <c r="AB9" s="155" t="s">
        <v>44</v>
      </c>
      <c r="AC9" s="155"/>
      <c r="AD9" s="155" t="s">
        <v>48</v>
      </c>
      <c r="AE9" s="155"/>
      <c r="AF9" s="155"/>
      <c r="AH9" s="155" t="s">
        <v>1598</v>
      </c>
      <c r="AI9" s="157"/>
      <c r="AJ9" s="158"/>
      <c r="AK9" s="157"/>
      <c r="AL9" s="159"/>
      <c r="AM9" s="159"/>
      <c r="AN9" s="159"/>
      <c r="AO9" s="159"/>
      <c r="AP9" s="104"/>
      <c r="AQ9" s="159">
        <f>SUMPRODUCT(--WEEKDAY(C$3:AG$3,2)&lt;6,--((C9:AG9="DM"))+(C9:AG9="CS1")+((C9:AG9="CS2"))+(C9:AG9="SB1")+(C9:AG9="AE")+(C9:AG9="EM"))</f>
        <v>0</v>
      </c>
      <c r="AR9" s="104"/>
      <c r="AS9" s="104">
        <f>SUMPRODUCT(--WEEKDAY(C$3:AG$3,2)&gt;5,--((C9:AG9="DM"))+(C9:AG9="CS1")+((C9:AG9="CS2"))+(C9:AG9="SB1")+(C9:AG9="AE")+(C9:AG9="EM"))</f>
        <v>0</v>
      </c>
      <c r="AT9" s="104"/>
      <c r="AU9" s="104">
        <f>(AQ9-AR9)/2+(AS9-AT9)</f>
        <v>0</v>
      </c>
      <c r="AV9" s="104">
        <f>AI9+AJ9+AK9+AL9+AN9+AO9</f>
        <v>0</v>
      </c>
      <c r="AW9" s="104">
        <f>BG9+BH9+BJ9+BE9+BC9+BA9+BL9</f>
        <v>0</v>
      </c>
      <c r="AX9" s="104" t="e">
        <f>AU9+AY9</f>
        <v>#VALUE!</v>
      </c>
      <c r="AY9" s="159" t="e">
        <f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159">
        <f>COUNTIF(D9:Z9,"*BRT*")</f>
        <v>0</v>
      </c>
      <c r="BA9" s="159">
        <f>COUNTIF(A9:AI9,"*$BTP*")</f>
        <v>0</v>
      </c>
      <c r="BB9" s="159" t="e">
        <f>BA9*('Setting key Duty'!$I$13+'Setting key Duty'!$I$12+'Setting key Duty'!$I$11)</f>
        <v>#VALUE!</v>
      </c>
      <c r="BC9" s="159">
        <f>COUNTIF(A9:AI9,"*$L*")</f>
        <v>0</v>
      </c>
      <c r="BD9" s="159" t="e">
        <f>BC9*('Setting key Duty'!$I$13+'Setting key Duty'!$I$9)</f>
        <v>#VALUE!</v>
      </c>
      <c r="BE9" s="159">
        <f>COUNTIF(A9:AI9,"*$M*")</f>
        <v>0</v>
      </c>
      <c r="BF9" s="159">
        <f>BE9*('Setting key Duty'!$I$8+'Setting key Duty'!$I$9+'Setting key Duty'!$I$12)</f>
        <v>0</v>
      </c>
      <c r="BG9" s="159">
        <f>COUNTIF(AI9,"*$N*")</f>
        <v>0</v>
      </c>
      <c r="BH9" s="159">
        <f>COUNTIF(AI9,"*$PM*")</f>
        <v>0</v>
      </c>
      <c r="BI9" s="159">
        <f>BH9*('Setting key Duty'!$I$9)</f>
        <v>0</v>
      </c>
      <c r="BJ9" s="159">
        <f>COUNTIF(A9:AI9,"*$AM*")</f>
        <v>0</v>
      </c>
      <c r="BK9" s="159">
        <f>BJ9*('Setting key Duty'!$I$12+'Setting key Duty'!$I$8)</f>
        <v>0</v>
      </c>
      <c r="BL9" s="159">
        <f>COUNTIF(D9:AI9,"*$FC*")</f>
        <v>0</v>
      </c>
      <c r="BM9" s="159">
        <f>BL9*('Setting key Duty'!$J$11+'Setting key Duty'!$I$8)</f>
        <v>0</v>
      </c>
      <c r="BN9" s="159">
        <f>COUNTIF($D9:$Z9,BN$4)</f>
        <v>0</v>
      </c>
      <c r="BO9" s="159">
        <f>COUNTIF($D9:$Z9,BO$4)</f>
        <v>4</v>
      </c>
      <c r="BP9" s="159">
        <f>COUNTIF($D9:$Z9,BP$4)</f>
        <v>0</v>
      </c>
      <c r="BQ9" s="160"/>
    </row>
    <row r="10" ht="19.5" customHeight="1" spans="1:69">
      <c r="A10" s="19"/>
      <c r="B10" s="549" t="s">
        <v>1437</v>
      </c>
      <c r="C10" s="155" t="s">
        <v>1095</v>
      </c>
      <c r="D10" s="155" t="s">
        <v>1095</v>
      </c>
      <c r="E10" s="155" t="s">
        <v>1095</v>
      </c>
      <c r="F10" s="186"/>
      <c r="H10" s="185" t="s">
        <v>44</v>
      </c>
      <c r="I10" s="155"/>
      <c r="J10" s="155"/>
      <c r="K10" s="210" t="s">
        <v>57</v>
      </c>
      <c r="L10" s="20"/>
      <c r="M10" s="186" t="s">
        <v>944</v>
      </c>
      <c r="N10" s="155"/>
      <c r="O10" s="155" t="s">
        <v>123</v>
      </c>
      <c r="Q10" s="155" t="s">
        <v>48</v>
      </c>
      <c r="R10" s="186"/>
      <c r="S10" s="560" t="s">
        <v>45</v>
      </c>
      <c r="T10" s="169"/>
      <c r="V10" s="155"/>
      <c r="W10" s="155"/>
      <c r="X10" s="155"/>
      <c r="Y10" s="155" t="s">
        <v>44</v>
      </c>
      <c r="Z10" s="186"/>
      <c r="AA10" s="155" t="s">
        <v>48</v>
      </c>
      <c r="AC10" s="155"/>
      <c r="AD10" s="155" t="s">
        <v>1598</v>
      </c>
      <c r="AE10" s="155"/>
      <c r="AG10" s="155" t="s">
        <v>62</v>
      </c>
      <c r="AI10" s="157"/>
      <c r="AJ10" s="158"/>
      <c r="AK10" s="157"/>
      <c r="AL10" s="159"/>
      <c r="AM10" s="159"/>
      <c r="AN10" s="159"/>
      <c r="AO10" s="159"/>
      <c r="AP10" s="104"/>
      <c r="AQ10" s="159">
        <f>SUMPRODUCT(--WEEKDAY(C$3:AG$3,2)&lt;6,--((C10:AG10="DM"))+(C10:AG10="CS1")+((C10:AG10="CS2"))+(C10:AG10="SB1")+(C10:AG10="AE")+(C10:AG10="EM"))</f>
        <v>0</v>
      </c>
      <c r="AR10" s="104"/>
      <c r="AS10" s="104">
        <f>SUMPRODUCT(--WEEKDAY(C$3:AG$3,2)&gt;5,--((C10:AG10="DM"))+(C10:AG10="CS1")+((C10:AG10="CS2"))+(C10:AG10="SB1")+(C10:AG10="AE")+(C10:AG10="EM"))</f>
        <v>0</v>
      </c>
      <c r="AT10" s="104"/>
      <c r="AU10" s="104">
        <f>(AQ10-AR10)/2+(AS10-AT10)</f>
        <v>0</v>
      </c>
      <c r="AV10" s="104">
        <f>AI10+AJ10+AK10+AL10+AN10+AO10</f>
        <v>0</v>
      </c>
      <c r="AW10" s="104">
        <f>BG10+BH10+BJ10+BE10+BC10+BA10+BL10</f>
        <v>0</v>
      </c>
      <c r="AX10" s="104" t="e">
        <f>AU10+$AY$10</f>
        <v>#VALUE!</v>
      </c>
      <c r="AY10" s="159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159">
        <f>COUNTIF(C10:AC10,"*BRT*")</f>
        <v>0</v>
      </c>
      <c r="BA10" s="159">
        <f>COUNTIF(A10:AI10,"*$BTP*")</f>
        <v>0</v>
      </c>
      <c r="BB10" s="159" t="e">
        <f>BA10*('Setting key Duty'!$I$13+'Setting key Duty'!$I$12+'Setting key Duty'!$I$11)</f>
        <v>#VALUE!</v>
      </c>
      <c r="BC10" s="159">
        <f>COUNTIF(D10:AI10,"*$L*")</f>
        <v>0</v>
      </c>
      <c r="BD10" s="159" t="e">
        <f>BC10*('Setting key Duty'!$I$13+'Setting key Duty'!$I$9)</f>
        <v>#VALUE!</v>
      </c>
      <c r="BE10" s="159">
        <f>COUNTIF(D10:AI10,"*$M*")</f>
        <v>0</v>
      </c>
      <c r="BF10" s="159">
        <f>BE10*('Setting key Duty'!$I$8+'Setting key Duty'!$I$9+'Setting key Duty'!$I$12)</f>
        <v>0</v>
      </c>
      <c r="BG10" s="159">
        <f>COUNTIF(D10:AI10,"*$N*")</f>
        <v>0</v>
      </c>
      <c r="BH10" s="159">
        <f>COUNTIF(D10:AI10,"*$PM*")</f>
        <v>0</v>
      </c>
      <c r="BI10" s="159">
        <f>BH10*('Setting key Duty'!$I$9)</f>
        <v>0</v>
      </c>
      <c r="BJ10" s="159">
        <f>COUNTIF(D10:AI10,"*$AM*")</f>
        <v>0</v>
      </c>
      <c r="BK10" s="159">
        <f>BJ10*('Setting key Duty'!$I$12+'Setting key Duty'!$I$8)</f>
        <v>0</v>
      </c>
      <c r="BL10" s="159">
        <f>COUNTIF(C10:AI10,"*$FC*")</f>
        <v>0</v>
      </c>
      <c r="BM10" s="159">
        <f>BL10*('Setting key Duty'!$J$11+'Setting key Duty'!$I$8)</f>
        <v>0</v>
      </c>
      <c r="BN10" s="159">
        <f>COUNTIF($C10:$AG10,BN$4)</f>
        <v>0</v>
      </c>
      <c r="BO10" s="159">
        <f>COUNTIF($C10:$AG10,BO$4)</f>
        <v>1</v>
      </c>
      <c r="BP10" s="159">
        <f>COUNTIF($D10:$AE10,BP$4)</f>
        <v>0</v>
      </c>
      <c r="BQ10" s="160"/>
    </row>
    <row r="11" ht="19.5" customHeight="1" spans="1:69">
      <c r="A11" s="19"/>
      <c r="B11" s="277" t="s">
        <v>1431</v>
      </c>
      <c r="C11" s="155"/>
      <c r="D11" s="155" t="s">
        <v>50</v>
      </c>
      <c r="E11" s="155"/>
      <c r="F11" s="155" t="s">
        <v>1598</v>
      </c>
      <c r="G11" s="155"/>
      <c r="H11" s="155"/>
      <c r="J11" s="186" t="s">
        <v>50</v>
      </c>
      <c r="K11" s="155"/>
      <c r="L11" s="155" t="s">
        <v>44</v>
      </c>
      <c r="M11" s="186"/>
      <c r="N11" s="20"/>
      <c r="O11" s="155" t="s">
        <v>48</v>
      </c>
      <c r="P11" s="155"/>
      <c r="Q11" s="155" t="s">
        <v>1598</v>
      </c>
      <c r="R11" s="155"/>
      <c r="S11" s="155" t="s">
        <v>944</v>
      </c>
      <c r="T11" s="169"/>
      <c r="V11" s="155"/>
      <c r="W11" s="155" t="s">
        <v>48</v>
      </c>
      <c r="Y11" s="155"/>
      <c r="AA11" s="155"/>
      <c r="AB11" s="155"/>
      <c r="AC11" s="155" t="s">
        <v>45</v>
      </c>
      <c r="AD11" s="155"/>
      <c r="AE11" s="155"/>
      <c r="AG11" s="155"/>
      <c r="AH11" s="155"/>
      <c r="AI11" s="157"/>
      <c r="AJ11" s="158"/>
      <c r="AK11" s="157"/>
      <c r="AL11" s="159"/>
      <c r="AM11" s="159"/>
      <c r="AN11" s="159"/>
      <c r="AO11" s="159"/>
      <c r="AP11" s="104"/>
      <c r="AQ11" s="159">
        <f>SUMPRODUCT(--WEEKDAY(C$3:AG$3,2)&lt;6,--((C11:AG11="DM"))+(C11:AG11="CS1")+((C11:AG11="CS2"))+(C11:AG11="SB1")+(C11:AG11="AE")+(C11:AG11="EM"))</f>
        <v>0</v>
      </c>
      <c r="AR11" s="104"/>
      <c r="AS11" s="104">
        <f>SUMPRODUCT(--WEEKDAY(C$3:AG$3,2)&gt;5,--((C11:AG11="DM"))+(C11:AG11="CS1")+((C11:AG11="CS2"))+(C11:AG11="SB1")+(C11:AG11="AE")+(C11:AG11="EM"))</f>
        <v>0</v>
      </c>
      <c r="AT11" s="104"/>
      <c r="AU11" s="104">
        <f>(AQ11-AR11)/2+(AS11-AT11)</f>
        <v>0</v>
      </c>
      <c r="AV11" s="104">
        <f>AI11+AJ11+AK11+AL11+AN11+AO11</f>
        <v>0</v>
      </c>
      <c r="AW11" s="104">
        <f>BG11+BH11+BJ11+BE11+BC11+BA11+BL11</f>
        <v>0</v>
      </c>
      <c r="AX11" s="104" t="e">
        <f>AU11+AY11</f>
        <v>#VALUE!</v>
      </c>
      <c r="AY11" s="159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159">
        <f>COUNTIF(D11:AC11,"*BRT*")</f>
        <v>0</v>
      </c>
      <c r="BA11" s="159">
        <f>COUNTIF(A11:AI11,"*$BTP*")</f>
        <v>0</v>
      </c>
      <c r="BB11" s="159" t="e">
        <f>BA11*('Setting key Duty'!$I$13+'Setting key Duty'!$I$12+'Setting key Duty'!$I$11)</f>
        <v>#VALUE!</v>
      </c>
      <c r="BC11" s="159">
        <f>COUNTIF(A11:AI11,"*$L*")</f>
        <v>0</v>
      </c>
      <c r="BD11" s="159" t="e">
        <f>BC11*('Setting key Duty'!$I$13+'Setting key Duty'!$I$9)</f>
        <v>#VALUE!</v>
      </c>
      <c r="BE11" s="159">
        <f>COUNTIF(A11:AI11,"*$M*")</f>
        <v>0</v>
      </c>
      <c r="BF11" s="159">
        <f>BE11*('Setting key Duty'!$I$8+'Setting key Duty'!$I$9+'Setting key Duty'!$I$12)</f>
        <v>0</v>
      </c>
      <c r="BG11" s="159">
        <f>COUNTIF(AF11:AI11,"*$N*")</f>
        <v>0</v>
      </c>
      <c r="BH11" s="159">
        <f>COUNTIF(AF11:AI11,"*$PM*")</f>
        <v>0</v>
      </c>
      <c r="BI11" s="159">
        <f>BH11*('Setting key Duty'!$I$9)</f>
        <v>0</v>
      </c>
      <c r="BJ11" s="159">
        <f>COUNTIF(A11:AI11,"*$AM*")</f>
        <v>0</v>
      </c>
      <c r="BK11" s="159">
        <f>BJ11*('Setting key Duty'!$I$12+'Setting key Duty'!$I$8)</f>
        <v>0</v>
      </c>
      <c r="BL11" s="159">
        <f>COUNTIF(D11:AI11,"*$FC*")</f>
        <v>0</v>
      </c>
      <c r="BM11" s="159">
        <f>BL11*('Setting key Duty'!$J$11+'Setting key Duty'!$I$8)</f>
        <v>0</v>
      </c>
      <c r="BN11" s="159">
        <f>COUNTIF($D11:$AE11,BN$4)</f>
        <v>0</v>
      </c>
      <c r="BO11" s="159">
        <f>COUNTIF($D11:$AE11,BO$4)</f>
        <v>2</v>
      </c>
      <c r="BP11" s="159">
        <f>COUNTIF($D11:$AE11,BP$4)</f>
        <v>0</v>
      </c>
      <c r="BQ11" s="160"/>
    </row>
    <row r="12" ht="19.5" customHeight="1" spans="1:69">
      <c r="A12" s="19"/>
      <c r="B12" s="550" t="s">
        <v>1373</v>
      </c>
      <c r="C12" s="155"/>
      <c r="D12" s="155"/>
      <c r="E12" s="155" t="s">
        <v>50</v>
      </c>
      <c r="F12" s="155"/>
      <c r="G12" s="155"/>
      <c r="H12" s="155"/>
      <c r="I12" s="155"/>
      <c r="J12" s="155"/>
      <c r="K12" s="186" t="s">
        <v>44</v>
      </c>
      <c r="L12" s="155"/>
      <c r="M12" s="155" t="s">
        <v>944</v>
      </c>
      <c r="N12" s="155"/>
      <c r="O12" s="155" t="s">
        <v>44</v>
      </c>
      <c r="P12" s="155"/>
      <c r="Q12" s="155" t="s">
        <v>45</v>
      </c>
      <c r="R12" s="155"/>
      <c r="S12" s="155"/>
      <c r="T12" s="155"/>
      <c r="U12" s="155"/>
      <c r="V12" s="155"/>
      <c r="W12" s="186" t="s">
        <v>45</v>
      </c>
      <c r="Y12" s="155" t="s">
        <v>50</v>
      </c>
      <c r="AA12" s="155"/>
      <c r="AB12" s="155"/>
      <c r="AC12" s="155"/>
      <c r="AD12" s="155" t="s">
        <v>50</v>
      </c>
      <c r="AE12" s="155"/>
      <c r="AF12" s="155"/>
      <c r="AG12" s="155"/>
      <c r="AH12" s="155"/>
      <c r="AI12" s="157"/>
      <c r="AJ12" s="158"/>
      <c r="AK12" s="157"/>
      <c r="AL12" s="159"/>
      <c r="AM12" s="159"/>
      <c r="AN12" s="159"/>
      <c r="AO12" s="159"/>
      <c r="AP12" s="104"/>
      <c r="AQ12" s="159">
        <f>SUMPRODUCT(--WEEKDAY(C$3:AG$3,2)&lt;6,--((C12:AG12="DM"))+(C12:AG12="CS1")+((C12:AG12="CS2"))+(C12:AG12="SB1")+(C12:AG12="AE")+(C12:AG12="EM"))</f>
        <v>0</v>
      </c>
      <c r="AR12" s="104"/>
      <c r="AS12" s="104">
        <f>SUMPRODUCT(--WEEKDAY(C$3:AG$3,2)&gt;5,--((C12:AG12="DM"))+(C12:AG12="CS1")+((C12:AG12="CS2"))+(C12:AG12="SB1")+(C12:AG12="AE")+(C12:AG12="EM"))</f>
        <v>0</v>
      </c>
      <c r="AT12" s="104"/>
      <c r="AU12" s="104">
        <f>(AQ12-AR12)/2+(AS12-AT12)</f>
        <v>0</v>
      </c>
      <c r="AV12" s="104">
        <f>AI12+AJ12+AK12+AL12+AN12+AO12</f>
        <v>0</v>
      </c>
      <c r="AW12" s="104">
        <f>BG12+BH12+BJ12+BE12+BC12+BA12+BL12</f>
        <v>0</v>
      </c>
      <c r="AX12" s="104" t="e">
        <f>AU12+AY12</f>
        <v>#VALUE!</v>
      </c>
      <c r="AY12" s="159" t="e">
        <f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159">
        <f>COUNTIF(D12:Y12,"*BRT*")</f>
        <v>0</v>
      </c>
      <c r="BA12" s="159">
        <f>COUNTIF(A12:AI12,"*$BTP*")</f>
        <v>0</v>
      </c>
      <c r="BB12" s="159" t="e">
        <f>BA12*('Setting key Duty'!$I$13+'Setting key Duty'!$I$12+'Setting key Duty'!$I$11)</f>
        <v>#VALUE!</v>
      </c>
      <c r="BC12" s="159">
        <f>COUNTIF(A12:AI12,"*$L*")</f>
        <v>0</v>
      </c>
      <c r="BD12" s="159" t="e">
        <f>BC12*('Setting key Duty'!$I$13+'Setting key Duty'!$I$9)</f>
        <v>#VALUE!</v>
      </c>
      <c r="BE12" s="159">
        <f>COUNTIF(A12:AI12,"*$M*")</f>
        <v>0</v>
      </c>
      <c r="BF12" s="159">
        <f>BE12*('Setting key Duty'!$I$8+'Setting key Duty'!$I$9+'Setting key Duty'!$I$12)</f>
        <v>0</v>
      </c>
      <c r="BG12" s="159">
        <f>COUNTIF(AI12,"*$N*")</f>
        <v>0</v>
      </c>
      <c r="BH12" s="159">
        <f>COUNTIF(AI12,"*$PM*")</f>
        <v>0</v>
      </c>
      <c r="BI12" s="159">
        <f>BH12*('Setting key Duty'!$I$9)</f>
        <v>0</v>
      </c>
      <c r="BJ12" s="159">
        <f>COUNTIF(A12:AI12,"*$AM*")</f>
        <v>0</v>
      </c>
      <c r="BK12" s="159">
        <f>BJ12*('Setting key Duty'!$I$12+'Setting key Duty'!$I$8)</f>
        <v>0</v>
      </c>
      <c r="BL12" s="159">
        <f>COUNTIF(D12:AI12,"*$FC*")</f>
        <v>0</v>
      </c>
      <c r="BM12" s="159">
        <f>BL12*('Setting key Duty'!$J$11+'Setting key Duty'!$I$8)</f>
        <v>0</v>
      </c>
      <c r="BN12" s="159">
        <f>COUNTIF($D12:$Y12,BN$4)</f>
        <v>0</v>
      </c>
      <c r="BO12" s="159">
        <f>COUNTIF($D12:$Y12,BO$4)</f>
        <v>0</v>
      </c>
      <c r="BP12" s="159">
        <f>COUNTIF($D12:$Y12,BP$4)</f>
        <v>0</v>
      </c>
      <c r="BQ12" s="160"/>
    </row>
    <row r="13" ht="24" customHeight="1" spans="1:69">
      <c r="A13" s="19"/>
      <c r="B13" s="217" t="s">
        <v>1601</v>
      </c>
      <c r="C13" s="155" t="s">
        <v>1598</v>
      </c>
      <c r="D13" s="155"/>
      <c r="F13" s="155" t="s">
        <v>48</v>
      </c>
      <c r="H13" s="155"/>
      <c r="I13" s="186" t="s">
        <v>48</v>
      </c>
      <c r="J13" s="186"/>
      <c r="K13" s="155" t="s">
        <v>1598</v>
      </c>
      <c r="L13" s="155"/>
      <c r="M13" s="186"/>
      <c r="N13" s="155" t="s">
        <v>123</v>
      </c>
      <c r="O13" s="155"/>
      <c r="P13" s="155" t="s">
        <v>48</v>
      </c>
      <c r="R13" s="155"/>
      <c r="S13" s="155" t="s">
        <v>944</v>
      </c>
      <c r="T13" s="169" t="s">
        <v>44</v>
      </c>
      <c r="U13" s="155"/>
      <c r="V13" s="155"/>
      <c r="X13" s="155" t="s">
        <v>44</v>
      </c>
      <c r="Z13" s="155"/>
      <c r="AA13" s="155"/>
      <c r="AB13" s="155"/>
      <c r="AC13" s="155" t="s">
        <v>1598</v>
      </c>
      <c r="AD13" s="155"/>
      <c r="AE13" s="155"/>
      <c r="AF13" s="20"/>
      <c r="AG13" s="155"/>
      <c r="AH13" s="155" t="s">
        <v>48</v>
      </c>
      <c r="AI13" s="157">
        <f>COUNTIF($C13:$AB13,AI$4)</f>
        <v>3</v>
      </c>
      <c r="AJ13" s="158">
        <f>COUNTIF($C13:$AB13,AJ$4)</f>
        <v>2</v>
      </c>
      <c r="AK13" s="157">
        <f>COUNTIF($C13:$AB13,AK$4)</f>
        <v>0</v>
      </c>
      <c r="AL13" s="159">
        <f>COUNTIF($C13:$AB13,AL$4)</f>
        <v>0</v>
      </c>
      <c r="AM13" s="159">
        <f>COUNTIF($C13:$AB13,AM$4)</f>
        <v>0</v>
      </c>
      <c r="AN13" s="159">
        <f>COUNTIF($C13:$AB13,AN$4)</f>
        <v>0</v>
      </c>
      <c r="AO13" s="159">
        <f>COUNTIF($C13:$AB13,AO$4)</f>
        <v>1</v>
      </c>
      <c r="AP13" s="104"/>
      <c r="AQ13" s="159">
        <f>SUMPRODUCT(--WEEKDAY(C$3:AG$3,2)&lt;6,--((C13:AG13="DM"))+(C13:AG13="CS1")+((C13:AG13="CS2"))+(C13:AG13="SB1")+(C13:AG13="AE")+(C13:AG13="EM"))</f>
        <v>0</v>
      </c>
      <c r="AR13" s="104"/>
      <c r="AS13" s="104">
        <f>SUMPRODUCT(--WEEKDAY(C$3:AG$3,2)&gt;5,--((C13:AG13="DM"))+(C13:AG13="CS1")+((C13:AG13="CS2"))+(C13:AG13="SB1")+(C13:AG13="AE")+(C13:AG13="EM"))</f>
        <v>0</v>
      </c>
      <c r="AT13" s="104"/>
      <c r="AU13" s="104">
        <f>(AQ13-AR13)/2+(AS13-AT13)</f>
        <v>0</v>
      </c>
      <c r="AV13" s="104">
        <f>AI13+AJ13+AK13+AL13+AN13+AO13</f>
        <v>6</v>
      </c>
      <c r="AW13" s="104">
        <f>BG13+BH13+BJ13+BE13+BC13+BA13+BL13</f>
        <v>0</v>
      </c>
      <c r="AX13" s="104" t="e">
        <f>AU13+AY13</f>
        <v>#VALUE!</v>
      </c>
      <c r="AY13" s="159" t="e">
        <f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159">
        <f>COUNTIF(C13:AB13,"*BRT*")</f>
        <v>0</v>
      </c>
      <c r="BA13" s="159">
        <f>COUNTIF(A13:AI13,"*$BTP*")</f>
        <v>0</v>
      </c>
      <c r="BB13" s="159" t="e">
        <f>BA13*('Setting key Duty'!$I$13+'Setting key Duty'!$I$12+'Setting key Duty'!$I$11)</f>
        <v>#VALUE!</v>
      </c>
      <c r="BC13" s="159">
        <f>COUNTIF(A13:AI13,"*$L*")</f>
        <v>0</v>
      </c>
      <c r="BD13" s="159" t="e">
        <f>BC13*('Setting key Duty'!$I$13+'Setting key Duty'!$I$9)</f>
        <v>#VALUE!</v>
      </c>
      <c r="BE13" s="159">
        <f>COUNTIF(A13:AI13,"*$M*")</f>
        <v>0</v>
      </c>
      <c r="BF13" s="159">
        <f>BE13*('Setting key Duty'!$I$8+'Setting key Duty'!$I$9+'Setting key Duty'!$I$12)</f>
        <v>0</v>
      </c>
      <c r="BG13" s="159">
        <f>COUNTIF(A13:AI13,"*$N*")</f>
        <v>0</v>
      </c>
      <c r="BH13" s="159">
        <f>COUNTIF(AI13,"*$PM*")</f>
        <v>0</v>
      </c>
      <c r="BI13" s="159">
        <f>BH13*('Setting key Duty'!$I$9)</f>
        <v>0</v>
      </c>
      <c r="BJ13" s="159">
        <f>COUNTIF(A13:AI13,"*$AM*")</f>
        <v>0</v>
      </c>
      <c r="BK13" s="159">
        <f>BJ13*('Setting key Duty'!$I$12+'Setting key Duty'!$I$8)</f>
        <v>0</v>
      </c>
      <c r="BL13" s="159">
        <f>COUNTIF(C13:AI13,"*$FC*")</f>
        <v>0</v>
      </c>
      <c r="BM13" s="159">
        <f>BL13*('Setting key Duty'!$J$11+'Setting key Duty'!$I$8)</f>
        <v>0</v>
      </c>
      <c r="BN13" s="159">
        <f>COUNTIF($C13:$AB13,BN$4)</f>
        <v>0</v>
      </c>
      <c r="BO13" s="159">
        <f>COUNTIF($C13:$AB13,BO$4)</f>
        <v>2</v>
      </c>
      <c r="BP13" s="159">
        <f>COUNTIF($C13:$AB13,BP$4)</f>
        <v>0</v>
      </c>
      <c r="BQ13" s="160"/>
    </row>
    <row r="14" ht="37.5" customHeight="1" spans="1:69">
      <c r="A14" s="19"/>
      <c r="B14" s="550" t="s">
        <v>1512</v>
      </c>
      <c r="C14" s="155"/>
      <c r="D14" s="155" t="s">
        <v>45</v>
      </c>
      <c r="E14" s="155"/>
      <c r="F14" s="155"/>
      <c r="G14" s="155" t="s">
        <v>48</v>
      </c>
      <c r="H14" s="572"/>
      <c r="I14" s="155"/>
      <c r="J14" s="155" t="s">
        <v>59</v>
      </c>
      <c r="K14" s="155" t="s">
        <v>1647</v>
      </c>
      <c r="L14" s="155"/>
      <c r="M14" s="155"/>
      <c r="N14" s="155"/>
      <c r="O14" s="155"/>
      <c r="P14" s="155" t="s">
        <v>1111</v>
      </c>
      <c r="Q14" s="155" t="s">
        <v>1111</v>
      </c>
      <c r="R14" s="155" t="s">
        <v>1111</v>
      </c>
      <c r="S14" s="155" t="s">
        <v>59</v>
      </c>
      <c r="T14" s="155"/>
      <c r="U14" s="155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5" t="s">
        <v>1598</v>
      </c>
      <c r="AG14" s="155"/>
      <c r="AH14" s="155"/>
      <c r="AI14" s="157">
        <f>COUNTIF($D14:$AC14,AI$4)</f>
        <v>1</v>
      </c>
      <c r="AJ14" s="158">
        <f>COUNTIF($D14:$AC14,AJ$4)</f>
        <v>0</v>
      </c>
      <c r="AK14" s="157">
        <f>COUNTIF($D14:$AC14,AK$4)</f>
        <v>1</v>
      </c>
      <c r="AL14" s="159">
        <f>COUNTIF($D14:$AC14,AL$4)</f>
        <v>0</v>
      </c>
      <c r="AM14" s="159">
        <f>COUNTIF($D14:$AC14,AM$4)</f>
        <v>0</v>
      </c>
      <c r="AN14" s="159">
        <f>COUNTIF($D14:$AC14,AN$4)</f>
        <v>0</v>
      </c>
      <c r="AO14" s="159">
        <f>COUNTIF($D14:$AC14,AO$4)</f>
        <v>0</v>
      </c>
      <c r="AP14" s="104"/>
      <c r="AQ14" s="159">
        <f>SUMPRODUCT(--WEEKDAY(C$3:AG$3,2)&lt;6,--((C14:AG14="DM"))+(C14:AG14="CS1")+((C14:AG14="CS2"))+(C14:AG14="SB1")+(C14:AG14="AE")+(C14:AG14="EM"))</f>
        <v>0</v>
      </c>
      <c r="AR14" s="104"/>
      <c r="AS14" s="104">
        <f>SUMPRODUCT(--WEEKDAY(C$3:AG$3,2)&gt;5,--((C14:AG14="DM"))+(C14:AG14="CS1")+((C14:AG14="CS2"))+(C14:AG14="SB1")+(C14:AG14="AE")+(C14:AG14="EM"))</f>
        <v>0</v>
      </c>
      <c r="AT14" s="104"/>
      <c r="AU14" s="104">
        <f>(AQ14-AR14)/2+(AS14-AT14)</f>
        <v>0</v>
      </c>
      <c r="AV14" s="104">
        <f>AI14+AJ14+AK14+AL14+AN14+AO14</f>
        <v>2</v>
      </c>
      <c r="AW14" s="104">
        <f>BG14+BH14+BJ14+BE14+BC14+BA14+BL14</f>
        <v>0</v>
      </c>
      <c r="AX14" s="104" t="e">
        <f>AU14+AY14</f>
        <v>#VALUE!</v>
      </c>
      <c r="AY14" s="159" t="e">
        <f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159">
        <f>COUNTIF(C14:AC14,"*BRT*")</f>
        <v>0</v>
      </c>
      <c r="BA14" s="159">
        <f>COUNTIF(A14:AI14,"*$BTP*")</f>
        <v>0</v>
      </c>
      <c r="BB14" s="159" t="e">
        <f>BA14*('Setting key Duty'!$I$13+'Setting key Duty'!$I$12+'Setting key Duty'!$I$11)</f>
        <v>#VALUE!</v>
      </c>
      <c r="BC14" s="159">
        <f>COUNTIF(A14:AI14,"*$L*")</f>
        <v>0</v>
      </c>
      <c r="BD14" s="159" t="e">
        <f>BC14*('Setting key Duty'!$I$13+'Setting key Duty'!$I$9)</f>
        <v>#VALUE!</v>
      </c>
      <c r="BE14" s="159">
        <f>COUNTIF(A14:AI14,"*$M*")</f>
        <v>0</v>
      </c>
      <c r="BF14" s="159">
        <f>BE14*('Setting key Duty'!$I$8+'Setting key Duty'!$I$9+'Setting key Duty'!$I$12)</f>
        <v>0</v>
      </c>
      <c r="BG14" s="159">
        <f>COUNTIF(AI14,"*$N*")</f>
        <v>0</v>
      </c>
      <c r="BH14" s="159">
        <f>COUNTIF(AI14,"*$PM*")</f>
        <v>0</v>
      </c>
      <c r="BI14" s="159">
        <f>BH14*('Setting key Duty'!$I$9)</f>
        <v>0</v>
      </c>
      <c r="BJ14" s="159">
        <f>COUNTIF(A14:AI14,"*$AM*")</f>
        <v>0</v>
      </c>
      <c r="BK14" s="159">
        <f>BJ14*('Setting key Duty'!$I$12+'Setting key Duty'!$I$8)</f>
        <v>0</v>
      </c>
      <c r="BL14" s="159">
        <f>COUNTIF(C14:AI14,"*$FC*")</f>
        <v>0</v>
      </c>
      <c r="BM14" s="159">
        <f>BL14*('Setting key Duty'!$J$11+'Setting key Duty'!$I$8)</f>
        <v>0</v>
      </c>
      <c r="BN14" s="159">
        <f>COUNTIF($C14:$AC14,BN$4)</f>
        <v>0</v>
      </c>
      <c r="BO14" s="159">
        <f>COUNTIF($C14:$AC14,BO$4)</f>
        <v>0</v>
      </c>
      <c r="BP14" s="159">
        <f>COUNTIF($C14:$AC14,BP$4)</f>
        <v>0</v>
      </c>
      <c r="BQ14" s="160"/>
    </row>
    <row r="15" ht="19.5" customHeight="1" spans="1:69">
      <c r="A15" s="19"/>
      <c r="B15" s="277" t="s">
        <v>1514</v>
      </c>
      <c r="C15" s="155" t="s">
        <v>47</v>
      </c>
      <c r="D15" s="155"/>
      <c r="E15" s="155"/>
      <c r="F15" s="155"/>
      <c r="G15" s="155"/>
      <c r="H15" s="155"/>
      <c r="I15" s="155"/>
      <c r="J15" s="155" t="s">
        <v>59</v>
      </c>
      <c r="K15" s="155" t="s">
        <v>1647</v>
      </c>
      <c r="L15" s="155"/>
      <c r="M15" s="186" t="s">
        <v>944</v>
      </c>
      <c r="N15" s="155"/>
      <c r="O15" s="155"/>
      <c r="P15" s="155" t="s">
        <v>1111</v>
      </c>
      <c r="Q15" s="155" t="s">
        <v>1111</v>
      </c>
      <c r="R15" s="155" t="s">
        <v>1111</v>
      </c>
      <c r="S15" s="155" t="s">
        <v>59</v>
      </c>
      <c r="T15" s="155"/>
      <c r="U15" s="155"/>
      <c r="V15" s="155"/>
      <c r="W15" s="155"/>
      <c r="X15" s="155"/>
      <c r="Y15" s="155"/>
      <c r="Z15" s="155" t="s">
        <v>1620</v>
      </c>
      <c r="AA15" s="155"/>
      <c r="AB15" s="155"/>
      <c r="AC15" s="155"/>
      <c r="AD15" s="155"/>
      <c r="AE15" s="155"/>
      <c r="AF15" s="155"/>
      <c r="AG15" s="155"/>
      <c r="AH15" s="155"/>
      <c r="AI15" s="157">
        <f>COUNTIF($D15:$AA15,AI$4)</f>
        <v>0</v>
      </c>
      <c r="AJ15" s="158">
        <f>COUNTIF($D15:$AA15,AJ$4)</f>
        <v>0</v>
      </c>
      <c r="AK15" s="157">
        <f>COUNTIF($D15:$AA15,AK$4)</f>
        <v>0</v>
      </c>
      <c r="AL15" s="159">
        <f>COUNTIF($D15:$AA15,AL$4)</f>
        <v>0</v>
      </c>
      <c r="AM15" s="159">
        <f>COUNTIF($D15:$AA15,AM$4)</f>
        <v>0</v>
      </c>
      <c r="AN15" s="159">
        <f>COUNTIF($D15:$AA15,AN$4)</f>
        <v>0</v>
      </c>
      <c r="AO15" s="159">
        <f>COUNTIF($D15:$AA15,AO$4)</f>
        <v>0</v>
      </c>
      <c r="AP15" s="104"/>
      <c r="AQ15" s="159">
        <f>SUMPRODUCT(--WEEKDAY(C$3:AG$3,2)&lt;6,--((C15:AG15="DM"))+(C15:AG15="CS1")+((C15:AG15="CS2"))+(C15:AG15="SB1")+(C15:AG15="AE")+(C15:AG15="EM"))</f>
        <v>0</v>
      </c>
      <c r="AR15" s="104"/>
      <c r="AS15" s="104">
        <f>SUMPRODUCT(--WEEKDAY(C$3:AG$3,2)&gt;5,--((C15:AG15="DM"))+(C15:AG15="CS1")+((C15:AG15="CS2"))+(C15:AG15="SB1")+(C15:AG15="AE")+(C15:AG15="EM"))</f>
        <v>0</v>
      </c>
      <c r="AT15" s="104"/>
      <c r="AU15" s="104">
        <f>(AQ15-AR15)/2+(AS15-AT15)</f>
        <v>0</v>
      </c>
      <c r="AV15" s="104">
        <f>AI15+AJ15+AK15+AL15+AN15+AO15</f>
        <v>0</v>
      </c>
      <c r="AW15" s="104">
        <f>BG15+BH15+BJ15+BE15+BC15+BA15+BL15</f>
        <v>0</v>
      </c>
      <c r="AX15" s="104" t="e">
        <f>AU15+AY15</f>
        <v>#VALUE!</v>
      </c>
      <c r="AY15" s="159" t="e">
        <f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159">
        <f>COUNTIF(D15:AA15,"*BRT*")</f>
        <v>0</v>
      </c>
      <c r="BA15" s="159">
        <f>COUNTIF(A15:AI15,"*$BTP*")</f>
        <v>0</v>
      </c>
      <c r="BB15" s="159" t="e">
        <f>BA15*('Setting key Duty'!$I$13+'Setting key Duty'!$I$12+'Setting key Duty'!$I$11)</f>
        <v>#VALUE!</v>
      </c>
      <c r="BC15" s="159">
        <f>COUNTIF(A15:AI15,"*$L*")</f>
        <v>0</v>
      </c>
      <c r="BD15" s="159" t="e">
        <f>BC15*('Setting key Duty'!$I$13+'Setting key Duty'!$I$9)</f>
        <v>#VALUE!</v>
      </c>
      <c r="BE15" s="159">
        <f>COUNTIF(A15:AI15,"*$M*")</f>
        <v>0</v>
      </c>
      <c r="BF15" s="159">
        <f>BE15*('Setting key Duty'!$I$8+'Setting key Duty'!$I$9+'Setting key Duty'!$I$12)</f>
        <v>0</v>
      </c>
      <c r="BG15" s="159">
        <f>COUNTIF(A15:AI15,"*$N*")</f>
        <v>0</v>
      </c>
      <c r="BH15" s="159">
        <f>COUNTIF(AI15,"*$PM*")</f>
        <v>0</v>
      </c>
      <c r="BI15" s="159">
        <f>BH15*('Setting key Duty'!$I$9)</f>
        <v>0</v>
      </c>
      <c r="BJ15" s="159">
        <f>COUNTIF(A15:AI15,"*$AM*")</f>
        <v>0</v>
      </c>
      <c r="BK15" s="159">
        <f>BJ15*('Setting key Duty'!$I$12+'Setting key Duty'!$I$8)</f>
        <v>0</v>
      </c>
      <c r="BL15" s="159">
        <f>COUNTIF(D15:AI15,"*$FC*")</f>
        <v>0</v>
      </c>
      <c r="BM15" s="159">
        <f>BL15*('Setting key Duty'!$J$11+'Setting key Duty'!$I$8)</f>
        <v>0</v>
      </c>
      <c r="BN15" s="159">
        <f>COUNTIF($D15:$AA15,BN$4)</f>
        <v>0</v>
      </c>
      <c r="BO15" s="159">
        <f>COUNTIF($D15:$AA15,BO$4)</f>
        <v>0</v>
      </c>
      <c r="BP15" s="159">
        <f>COUNTIF($D15:$AA15,BP$4)</f>
        <v>0</v>
      </c>
      <c r="BQ15" s="160"/>
    </row>
    <row r="16" ht="19.5" customHeight="1" spans="1:69">
      <c r="A16" s="19"/>
      <c r="B16" s="236" t="s">
        <v>1550</v>
      </c>
      <c r="C16" s="155" t="s">
        <v>48</v>
      </c>
      <c r="D16" s="155"/>
      <c r="E16" s="155" t="s">
        <v>1598</v>
      </c>
      <c r="F16" s="185"/>
      <c r="G16" s="185"/>
      <c r="H16" s="185"/>
      <c r="I16" s="155" t="s">
        <v>1598</v>
      </c>
      <c r="J16" s="186" t="s">
        <v>48</v>
      </c>
      <c r="L16" s="186"/>
      <c r="M16" s="186" t="s">
        <v>48</v>
      </c>
      <c r="N16" s="155"/>
      <c r="P16" s="155"/>
      <c r="Q16" s="155"/>
      <c r="R16" s="210" t="s">
        <v>48</v>
      </c>
      <c r="S16" s="155"/>
      <c r="T16" s="169"/>
      <c r="U16" s="155" t="s">
        <v>48</v>
      </c>
      <c r="V16" s="155"/>
      <c r="W16" s="155" t="s">
        <v>50</v>
      </c>
      <c r="Y16" s="155" t="s">
        <v>57</v>
      </c>
      <c r="Z16" s="155"/>
      <c r="AA16" s="155"/>
      <c r="AB16" s="20"/>
      <c r="AD16" s="155"/>
      <c r="AE16" s="155"/>
      <c r="AF16" s="155"/>
      <c r="AG16" s="155" t="s">
        <v>48</v>
      </c>
      <c r="AH16" s="155"/>
      <c r="AI16" s="157">
        <f>COUNTIF($C16:$AF16,AI$4)</f>
        <v>5</v>
      </c>
      <c r="AJ16" s="158">
        <f>COUNTIF($C16:$AF16,AJ$4)</f>
        <v>0</v>
      </c>
      <c r="AK16" s="157">
        <f>COUNTIF($C16:$AF16,AK$4)</f>
        <v>0</v>
      </c>
      <c r="AL16" s="159">
        <f>COUNTIF($C16:$AF16,AL$4)</f>
        <v>1</v>
      </c>
      <c r="AM16" s="159">
        <f>COUNTIF($C16:$AF16,AM$4)</f>
        <v>0</v>
      </c>
      <c r="AN16" s="159">
        <f>COUNTIF($C16:$AF16,AN$4)</f>
        <v>0</v>
      </c>
      <c r="AO16" s="159">
        <f>COUNTIF($C16:$AF16,AO$4)</f>
        <v>0</v>
      </c>
      <c r="AP16" s="104"/>
      <c r="AQ16" s="159">
        <f>SUMPRODUCT(--WEEKDAY(C$3:AG$3,2)&lt;6,--((C16:AG16="DM"))+(C16:AG16="CS1")+((C16:AG16="CS2"))+(C16:AG16="SB1")+(C16:AG16="AE")+(C16:AG16="EM"))</f>
        <v>0</v>
      </c>
      <c r="AR16" s="104"/>
      <c r="AS16" s="104">
        <f>SUMPRODUCT(--WEEKDAY(C$3:AG$3,2)&gt;5,--((C16:AG16="DM"))+(C16:AG16="CS1")+((C16:AG16="CS2"))+(C16:AG16="SB1")+(C16:AG16="AE")+(C16:AG16="EM"))</f>
        <v>0</v>
      </c>
      <c r="AT16" s="104"/>
      <c r="AU16" s="104">
        <f>(AQ16-AR16)/2+(AS16-AT16)</f>
        <v>0</v>
      </c>
      <c r="AV16" s="104">
        <f>AI16+AJ16+AK16+AL16+AN16+AO16</f>
        <v>6</v>
      </c>
      <c r="AW16" s="104">
        <f>BG16+BH16+BJ16+BE16+BC16+BA16+BL16</f>
        <v>0</v>
      </c>
      <c r="AX16" s="104" t="e">
        <f>AU16+AY16</f>
        <v>#VALUE!</v>
      </c>
      <c r="AY16" s="159" t="e">
        <f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159">
        <f>COUNTIF(C16:AC16,"*BRT*")</f>
        <v>0</v>
      </c>
      <c r="BA16" s="159">
        <f>COUNTIF(A16:AI16,"*$BTP*")</f>
        <v>0</v>
      </c>
      <c r="BB16" s="159" t="e">
        <f>BA16*('Setting key Duty'!$I$13+'Setting key Duty'!$I$12+'Setting key Duty'!$I$11)</f>
        <v>#VALUE!</v>
      </c>
      <c r="BC16" s="159">
        <f>COUNTIF(I16:AI16,"*$L*")</f>
        <v>0</v>
      </c>
      <c r="BD16" s="159" t="e">
        <f>BC16*('Setting key Duty'!$I$13+'Setting key Duty'!$I$9)</f>
        <v>#VALUE!</v>
      </c>
      <c r="BE16" s="159">
        <f>COUNTIF(I16:AI16,"*$M*")</f>
        <v>0</v>
      </c>
      <c r="BF16" s="159">
        <f>BE16*('Setting key Duty'!$I$8+'Setting key Duty'!$I$9+'Setting key Duty'!$I$12)</f>
        <v>0</v>
      </c>
      <c r="BG16" s="159">
        <f>COUNTIF(I16:AI16,"*$N*")</f>
        <v>0</v>
      </c>
      <c r="BH16" s="159">
        <f>COUNTIF(I16:AI16,"*$PM*")</f>
        <v>0</v>
      </c>
      <c r="BI16" s="159">
        <f>BH16*('Setting key Duty'!$I$9)</f>
        <v>0</v>
      </c>
      <c r="BJ16" s="159">
        <f>COUNTIF(I16:AI16,"*$AM*")</f>
        <v>0</v>
      </c>
      <c r="BK16" s="159">
        <f>BJ16*('Setting key Duty'!$I$12+'Setting key Duty'!$I$8)</f>
        <v>0</v>
      </c>
      <c r="BL16" s="159">
        <f>COUNTIF(C16:AI16,"*$FC*")</f>
        <v>0</v>
      </c>
      <c r="BM16" s="159">
        <f>BL16*('Setting key Duty'!$J$11+'Setting key Duty'!$I$8)</f>
        <v>0</v>
      </c>
      <c r="BN16" s="159">
        <f>COUNTIF($C16:$AF16,BN$4)</f>
        <v>0</v>
      </c>
      <c r="BO16" s="159">
        <f>COUNTIF($C16:$AF16,BO$4)</f>
        <v>2</v>
      </c>
      <c r="BP16" s="159">
        <f>COUNTIF($I16:$AE16,BP$4)</f>
        <v>0</v>
      </c>
      <c r="BQ16" s="160"/>
    </row>
    <row r="17" ht="19.5" customHeight="1" spans="1:69">
      <c r="A17" s="19"/>
      <c r="B17" s="550" t="s">
        <v>1553</v>
      </c>
      <c r="C17" s="155" t="s">
        <v>45</v>
      </c>
      <c r="D17" s="155"/>
      <c r="E17" s="155" t="s">
        <v>45</v>
      </c>
      <c r="F17" s="155"/>
      <c r="H17" s="155"/>
      <c r="I17" s="155" t="s">
        <v>45</v>
      </c>
      <c r="J17" s="186"/>
      <c r="M17" s="20"/>
      <c r="N17" s="186"/>
      <c r="P17" s="186"/>
      <c r="Q17" s="186" t="s">
        <v>50</v>
      </c>
      <c r="R17" s="155"/>
      <c r="S17" s="155"/>
      <c r="T17" s="169"/>
      <c r="U17" s="186"/>
      <c r="V17" s="20"/>
      <c r="W17" s="155"/>
      <c r="X17" s="155" t="s">
        <v>45</v>
      </c>
      <c r="Y17" s="155"/>
      <c r="Z17" s="155" t="s">
        <v>45</v>
      </c>
      <c r="AA17" s="155"/>
      <c r="AB17" s="155"/>
      <c r="AC17" s="155"/>
      <c r="AD17" s="155" t="s">
        <v>45</v>
      </c>
      <c r="AE17" s="155"/>
      <c r="AF17" s="155" t="s">
        <v>1598</v>
      </c>
      <c r="AG17" s="186"/>
      <c r="AI17" s="157"/>
      <c r="AJ17" s="158"/>
      <c r="AK17" s="157"/>
      <c r="AL17" s="159"/>
      <c r="AM17" s="159"/>
      <c r="AN17" s="159"/>
      <c r="AO17" s="159"/>
      <c r="AP17" s="104"/>
      <c r="AQ17" s="159">
        <f>SUMPRODUCT(--WEEKDAY(C$3:AG$3,2)&lt;6,--((C17:AG17="DM"))+(C17:AG17="CS1")+((C17:AG17="CS2"))+(C17:AG17="SB1")+(C17:AG17="AE")+(C17:AG17="EM"))</f>
        <v>0</v>
      </c>
      <c r="AR17" s="104"/>
      <c r="AS17" s="104">
        <f>SUMPRODUCT(--WEEKDAY(C$3:AG$3,2)&gt;5,--((C17:AG17="DM"))+(C17:AG17="CS1")+((C17:AG17="CS2"))+(C17:AG17="SB1")+(C17:AG17="AE")+(C17:AG17="EM"))</f>
        <v>0</v>
      </c>
      <c r="AT17" s="104"/>
      <c r="AU17" s="104">
        <f>(AQ17-AR17)/2+(AS17-AT17)</f>
        <v>0</v>
      </c>
      <c r="AV17" s="104">
        <f>AI17+AJ17+AK17+AL17+AN17+AO17</f>
        <v>0</v>
      </c>
      <c r="AW17" s="104">
        <f>BG17+BH17+BJ17+BE17+BC17+BA17+BL17</f>
        <v>0</v>
      </c>
      <c r="AX17" s="104" t="e">
        <f>AU17+$AY$10</f>
        <v>#VALUE!</v>
      </c>
      <c r="AY17" s="159" t="e">
        <f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159">
        <f>COUNTIF(D17:AA17,"*BRT*")</f>
        <v>0</v>
      </c>
      <c r="BA17" s="159">
        <f>COUNTIF(A17:AI17,"*$BTP*")</f>
        <v>0</v>
      </c>
      <c r="BB17" s="159" t="e">
        <f>BA17*('Setting key Duty'!$I$13+'Setting key Duty'!$I$12+'Setting key Duty'!$I$11)</f>
        <v>#VALUE!</v>
      </c>
      <c r="BC17" s="159">
        <f>COUNTIF(A17:AI17,"*$L*")</f>
        <v>0</v>
      </c>
      <c r="BD17" s="159" t="e">
        <f>BC17*('Setting key Duty'!$I$13+'Setting key Duty'!$I$9)</f>
        <v>#VALUE!</v>
      </c>
      <c r="BE17" s="159">
        <f>COUNTIF(A17:AI17,"*$M*")</f>
        <v>0</v>
      </c>
      <c r="BF17" s="159">
        <f>BE17*('Setting key Duty'!$I$8+'Setting key Duty'!$I$9+'Setting key Duty'!$I$12)</f>
        <v>0</v>
      </c>
      <c r="BG17" s="159">
        <f>COUNTIF(AI17,"*$N*")</f>
        <v>0</v>
      </c>
      <c r="BH17" s="159">
        <f>COUNTIF(AI17,"*$PM*")</f>
        <v>0</v>
      </c>
      <c r="BI17" s="159">
        <f>BH17*('Setting key Duty'!$I$9)</f>
        <v>0</v>
      </c>
      <c r="BJ17" s="159">
        <f>COUNTIF(A17:AI17,"*$AM*")</f>
        <v>0</v>
      </c>
      <c r="BK17" s="159">
        <f>BJ17*('Setting key Duty'!$I$12+'Setting key Duty'!$I$8)</f>
        <v>0</v>
      </c>
      <c r="BL17" s="159">
        <f>COUNTIF(D17:AI17,"*$FC*")</f>
        <v>0</v>
      </c>
      <c r="BM17" s="159">
        <f>BL17*('Setting key Duty'!$J$11+'Setting key Duty'!$I$8)</f>
        <v>0</v>
      </c>
      <c r="BN17" s="159">
        <f>COUNTIF($D17:$AA17,BN$4)</f>
        <v>0</v>
      </c>
      <c r="BO17" s="159">
        <f>COUNTIF($D17:$AA17,BO$4)</f>
        <v>0</v>
      </c>
      <c r="BP17" s="159">
        <f>COUNTIF($D17:$AA17,BP$4)</f>
        <v>0</v>
      </c>
      <c r="BQ17" s="160"/>
    </row>
    <row r="18" ht="19.5" customHeight="1" spans="1:69">
      <c r="A18" s="19"/>
      <c r="B18" s="239" t="s">
        <v>1389</v>
      </c>
      <c r="C18" s="155" t="s">
        <v>1598</v>
      </c>
      <c r="D18" s="155"/>
      <c r="E18" s="155" t="s">
        <v>47</v>
      </c>
      <c r="F18" s="155" t="s">
        <v>47</v>
      </c>
      <c r="H18" s="155" t="s">
        <v>1598</v>
      </c>
      <c r="I18" s="155"/>
      <c r="K18" s="186" t="s">
        <v>45</v>
      </c>
      <c r="L18" s="155"/>
      <c r="M18" s="186" t="s">
        <v>45</v>
      </c>
      <c r="N18" s="155"/>
      <c r="P18" s="155"/>
      <c r="Q18" s="155" t="s">
        <v>1598</v>
      </c>
      <c r="S18" s="155" t="s">
        <v>44</v>
      </c>
      <c r="T18" s="169"/>
      <c r="U18" s="155" t="s">
        <v>44</v>
      </c>
      <c r="V18" s="155"/>
      <c r="W18" s="155"/>
      <c r="X18" s="155" t="s">
        <v>50</v>
      </c>
      <c r="Z18" s="155"/>
      <c r="AA18" s="155" t="s">
        <v>45</v>
      </c>
      <c r="AB18" s="155"/>
      <c r="AC18" s="155"/>
      <c r="AD18" s="155"/>
      <c r="AG18" s="186" t="s">
        <v>45</v>
      </c>
      <c r="AH18" s="155"/>
      <c r="AI18" s="157"/>
      <c r="AJ18" s="158"/>
      <c r="AK18" s="157"/>
      <c r="AL18" s="159"/>
      <c r="AM18" s="159"/>
      <c r="AN18" s="159"/>
      <c r="AO18" s="159"/>
      <c r="AP18" s="104"/>
      <c r="AQ18" s="159">
        <f>SUMPRODUCT(--WEEKDAY(C$3:AG$3,2)&lt;6,--((C18:AG18="DM"))+(C18:AG18="CS1")+((C18:AG18="CS2"))+(C18:AG18="SB1")+(C18:AG18="AE")+(C18:AG18="EM"))</f>
        <v>0</v>
      </c>
      <c r="AR18" s="104"/>
      <c r="AS18" s="104">
        <f>SUMPRODUCT(--WEEKDAY(C$3:AG$3,2)&gt;5,--((C18:AG18="DM"))+(C18:AG18="CS1")+((C18:AG18="CS2"))+(C18:AG18="SB1")+(C18:AG18="AE")+(C18:AG18="EM"))</f>
        <v>0</v>
      </c>
      <c r="AT18" s="104"/>
      <c r="AU18" s="104">
        <f>(AQ18-AR18)/2+(AS18-AT18)</f>
        <v>0</v>
      </c>
      <c r="AV18" s="104">
        <f>AI18+AJ18+AK18+AL18+AN18+AO18</f>
        <v>0</v>
      </c>
      <c r="AW18" s="104">
        <f>BG18+BH18+BJ18+BE18+BC18+BA18+BL18</f>
        <v>0</v>
      </c>
      <c r="AX18" s="104" t="e">
        <f>AU18+$AY$10</f>
        <v>#VALUE!</v>
      </c>
      <c r="AY18" s="159" t="e">
        <f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159">
        <f>COUNTIF(D18:Y18,"*BRT*")</f>
        <v>0</v>
      </c>
      <c r="BA18" s="159">
        <f>COUNTIF(A18:AI18,"*$BTP*")</f>
        <v>0</v>
      </c>
      <c r="BB18" s="159" t="e">
        <f>BA18*('Setting key Duty'!$I$13+'Setting key Duty'!$I$12+'Setting key Duty'!$I$11)</f>
        <v>#VALUE!</v>
      </c>
      <c r="BC18" s="159">
        <f>COUNTIF(A18:AI18,"*$L*")</f>
        <v>0</v>
      </c>
      <c r="BD18" s="159" t="e">
        <f>BC18*('Setting key Duty'!$I$13+'Setting key Duty'!$I$9)</f>
        <v>#VALUE!</v>
      </c>
      <c r="BE18" s="159">
        <f>COUNTIF(A18:AI18,"*$M*")</f>
        <v>0</v>
      </c>
      <c r="BF18" s="159">
        <f>BE18*('Setting key Duty'!$I$8+'Setting key Duty'!$I$9+'Setting key Duty'!$I$12)</f>
        <v>0</v>
      </c>
      <c r="BG18" s="159">
        <f>COUNTIF(AI18,"*$N*")</f>
        <v>0</v>
      </c>
      <c r="BH18" s="159">
        <f>COUNTIF(AI18,"*$PM*")</f>
        <v>0</v>
      </c>
      <c r="BI18" s="159">
        <f>BH18*('Setting key Duty'!$I$9)</f>
        <v>0</v>
      </c>
      <c r="BJ18" s="159">
        <f>COUNTIF(A18:AI18,"*$AM*")</f>
        <v>0</v>
      </c>
      <c r="BK18" s="159">
        <f>BJ18*('Setting key Duty'!$I$12+'Setting key Duty'!$I$8)</f>
        <v>0</v>
      </c>
      <c r="BL18" s="159">
        <f>COUNTIF(D18:AI18,"*$FC*")</f>
        <v>0</v>
      </c>
      <c r="BM18" s="159">
        <f>BL18*('Setting key Duty'!$J$11+'Setting key Duty'!$I$8)</f>
        <v>0</v>
      </c>
      <c r="BN18" s="159">
        <f>COUNTIF($D18:$Y18,BN$4)</f>
        <v>0</v>
      </c>
      <c r="BO18" s="159">
        <f>COUNTIF($D18:$Y18,BO$4)</f>
        <v>2</v>
      </c>
      <c r="BP18" s="159">
        <f>COUNTIF($D18:$Y18,BP$4)</f>
        <v>2</v>
      </c>
      <c r="BQ18" s="160"/>
    </row>
    <row r="19" ht="26.25" customHeight="1" spans="1:69">
      <c r="A19" s="19"/>
      <c r="B19" s="173" t="s">
        <v>1560</v>
      </c>
      <c r="C19" s="155" t="s">
        <v>973</v>
      </c>
      <c r="D19" s="155" t="s">
        <v>973</v>
      </c>
      <c r="E19" s="155"/>
      <c r="F19" s="186" t="s">
        <v>44</v>
      </c>
      <c r="G19" s="155"/>
      <c r="H19" s="155"/>
      <c r="I19" s="155"/>
      <c r="J19" s="155" t="s">
        <v>59</v>
      </c>
      <c r="K19" s="155" t="s">
        <v>1647</v>
      </c>
      <c r="L19" s="155"/>
      <c r="M19" s="155"/>
      <c r="N19" s="155"/>
      <c r="O19" s="155"/>
      <c r="P19" s="155" t="s">
        <v>1111</v>
      </c>
      <c r="Q19" s="155" t="s">
        <v>1111</v>
      </c>
      <c r="R19" s="155" t="s">
        <v>1111</v>
      </c>
      <c r="S19" s="155" t="s">
        <v>59</v>
      </c>
      <c r="T19" s="155"/>
      <c r="U19" s="155"/>
      <c r="V19" s="155"/>
      <c r="W19" s="155"/>
      <c r="X19" s="155"/>
      <c r="Y19" s="155"/>
      <c r="Z19" s="155"/>
      <c r="AA19" s="155"/>
      <c r="AB19" s="155"/>
      <c r="AC19" s="155"/>
      <c r="AD19" s="155"/>
      <c r="AE19" s="155" t="s">
        <v>1598</v>
      </c>
      <c r="AF19" s="155"/>
      <c r="AG19" s="155"/>
      <c r="AH19" s="155"/>
      <c r="AI19" s="157"/>
      <c r="AJ19" s="158"/>
      <c r="AK19" s="157"/>
      <c r="AL19" s="159"/>
      <c r="AM19" s="159"/>
      <c r="AN19" s="159"/>
      <c r="AO19" s="159"/>
      <c r="AP19" s="104"/>
      <c r="AQ19" s="159">
        <f>SUMPRODUCT(--WEEKDAY(C$3:AG$3,2)&lt;6,--((C19:AG19="DM"))+(C19:AG19="CS1")+((C19:AG19="CS2"))+(C19:AG19="SB1")+(C19:AG19="AE")+(C19:AG19="EM"))</f>
        <v>0</v>
      </c>
      <c r="AR19" s="104"/>
      <c r="AS19" s="104">
        <f>SUMPRODUCT(--WEEKDAY(C$3:AG$3,2)&gt;5,--((C19:AG19="DM"))+(C19:AG19="CS1")+((C19:AG19="CS2"))+(C19:AG19="SB1")+(C19:AG19="AE")+(C19:AG19="EM"))</f>
        <v>0</v>
      </c>
      <c r="AT19" s="104"/>
      <c r="AU19" s="104">
        <f>(AQ19-AR19)/2+(AS19-AT19)</f>
        <v>0</v>
      </c>
      <c r="AV19" s="104">
        <f>AI19+AJ19+AK19+AL19+AN19+AO19</f>
        <v>0</v>
      </c>
      <c r="AW19" s="104">
        <f>BG19+BH19+BJ19+BE19+BC19+BA19+BL19</f>
        <v>0</v>
      </c>
      <c r="AX19" s="104" t="e">
        <f>AU19+AY19</f>
        <v>#VALUE!</v>
      </c>
      <c r="AY19" s="159" t="e">
        <f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159">
        <f>COUNTIF(E19:AA19,"*BRT*")</f>
        <v>0</v>
      </c>
      <c r="BA19" s="159">
        <f>COUNTIF(A19:AI19,"*$BTP*")</f>
        <v>0</v>
      </c>
      <c r="BB19" s="159" t="e">
        <f>BA19*('Setting key Duty'!$I$13+'Setting key Duty'!$I$12+'Setting key Duty'!$I$11)</f>
        <v>#VALUE!</v>
      </c>
      <c r="BC19" s="159">
        <f>COUNTIF(A19:AI19,"*$L*")</f>
        <v>0</v>
      </c>
      <c r="BD19" s="159" t="e">
        <f>BC19*('Setting key Duty'!$I$13+'Setting key Duty'!$I$9)</f>
        <v>#VALUE!</v>
      </c>
      <c r="BE19" s="159">
        <f>COUNTIF(A19:AI19,"*$M*")</f>
        <v>0</v>
      </c>
      <c r="BF19" s="159">
        <f>BE19*('Setting key Duty'!$I$8+'Setting key Duty'!$I$9+'Setting key Duty'!$I$12)</f>
        <v>0</v>
      </c>
      <c r="BG19" s="159">
        <f>COUNTIF(AG19:AI19,"*$N*")</f>
        <v>0</v>
      </c>
      <c r="BH19" s="159">
        <f>COUNTIF(AG19:AI19,"*$PM*")</f>
        <v>0</v>
      </c>
      <c r="BI19" s="159">
        <f>BH19*('Setting key Duty'!$I$9)</f>
        <v>0</v>
      </c>
      <c r="BJ19" s="159">
        <f>COUNTIF(A19:AI19,"*$AM*")</f>
        <v>0</v>
      </c>
      <c r="BK19" s="159">
        <f>BJ19*('Setting key Duty'!$I$12+'Setting key Duty'!$I$8)</f>
        <v>0</v>
      </c>
      <c r="BL19" s="159">
        <f>COUNTIF(E19:AI19,"*$FC*")</f>
        <v>0</v>
      </c>
      <c r="BM19" s="159">
        <f>BL19*('Setting key Duty'!$J$11+'Setting key Duty'!$I$8)</f>
        <v>0</v>
      </c>
      <c r="BN19" s="159">
        <f>COUNTIF($E19:$AA19,BN$4)</f>
        <v>0</v>
      </c>
      <c r="BO19" s="159">
        <f>COUNTIF($E19:$AA19,BO$4)</f>
        <v>0</v>
      </c>
      <c r="BP19" s="159">
        <f>COUNTIF($E19:$AA19,BP$4)</f>
        <v>0</v>
      </c>
      <c r="BQ19" s="160"/>
    </row>
    <row r="20" ht="19.5" customHeight="1" spans="1:69">
      <c r="A20" s="19"/>
      <c r="B20" s="550" t="s">
        <v>1621</v>
      </c>
      <c r="C20" s="155" t="s">
        <v>44</v>
      </c>
      <c r="D20" s="155"/>
      <c r="E20" s="155" t="s">
        <v>48</v>
      </c>
      <c r="G20" s="186"/>
      <c r="H20" s="155" t="s">
        <v>1598</v>
      </c>
      <c r="I20" s="186"/>
      <c r="J20" s="155" t="s">
        <v>59</v>
      </c>
      <c r="K20" s="155" t="s">
        <v>1647</v>
      </c>
      <c r="L20" s="155"/>
      <c r="M20" s="155" t="s">
        <v>42</v>
      </c>
      <c r="N20" s="155"/>
      <c r="O20" s="155"/>
      <c r="P20" s="155" t="s">
        <v>1111</v>
      </c>
      <c r="Q20" s="155" t="s">
        <v>1111</v>
      </c>
      <c r="R20" s="155" t="s">
        <v>1111</v>
      </c>
      <c r="S20" s="155" t="s">
        <v>59</v>
      </c>
      <c r="T20" s="155"/>
      <c r="U20" s="155"/>
      <c r="V20" s="155"/>
      <c r="W20" s="155"/>
      <c r="X20" s="155"/>
      <c r="Y20" s="155"/>
      <c r="Z20" s="155"/>
      <c r="AA20" s="155"/>
      <c r="AB20" s="155"/>
      <c r="AC20" s="155"/>
      <c r="AD20" s="155"/>
      <c r="AE20" s="155" t="s">
        <v>50</v>
      </c>
      <c r="AG20" s="155"/>
      <c r="AH20" s="155"/>
      <c r="AI20" s="157"/>
      <c r="AJ20" s="158"/>
      <c r="AK20" s="157"/>
      <c r="AL20" s="159"/>
      <c r="AM20" s="159"/>
      <c r="AN20" s="159"/>
      <c r="AO20" s="159"/>
      <c r="AP20" s="104"/>
      <c r="AQ20" s="159">
        <f>SUMPRODUCT(--WEEKDAY(C$3:AG$3,2)&lt;6,--((C20:AG20="DM"))+(C20:AG20="CS1")+((C20:AG20="CS2"))+(C20:AG20="SB1")+(C20:AG20="AE")+(C20:AG20="EM"))</f>
        <v>0</v>
      </c>
      <c r="AR20" s="104"/>
      <c r="AS20" s="104">
        <f>SUMPRODUCT(--WEEKDAY(C$3:AG$3,2)&gt;5,--((C20:AG20="DM"))+(C20:AG20="CS1")+((C20:AG20="CS2"))+(C20:AG20="SB1")+(C20:AG20="AE")+(C20:AG20="EM"))</f>
        <v>0</v>
      </c>
      <c r="AT20" s="104"/>
      <c r="AU20" s="104">
        <f>(AQ20-AR20)/2+(AS20-AT20)</f>
        <v>0</v>
      </c>
      <c r="AV20" s="104">
        <f>AI20+AJ20+AK20+AL20+AN20+AO20</f>
        <v>0</v>
      </c>
      <c r="AW20" s="104">
        <f>BG20+BH20+BJ20+BE20+BC20+BA20+BL20</f>
        <v>0</v>
      </c>
      <c r="AX20" s="104" t="e">
        <f>AU20+AY20</f>
        <v>#VALUE!</v>
      </c>
      <c r="AY20" s="159" t="e">
        <f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159">
        <f>COUNTIF(D20:AC20,"*BRT*")</f>
        <v>0</v>
      </c>
      <c r="BA20" s="159">
        <f>COUNTIF(A20:AI20,"*$BTP*")</f>
        <v>0</v>
      </c>
      <c r="BB20" s="159" t="e">
        <f>BA20*('Setting key Duty'!$I$13+'Setting key Duty'!$I$12+'Setting key Duty'!$I$11)</f>
        <v>#VALUE!</v>
      </c>
      <c r="BC20" s="159">
        <f>COUNTIF(A20:AI20,"*$L*")</f>
        <v>0</v>
      </c>
      <c r="BD20" s="159" t="e">
        <f>BC20*('Setting key Duty'!$I$13+'Setting key Duty'!$I$9)</f>
        <v>#VALUE!</v>
      </c>
      <c r="BE20" s="159">
        <f>COUNTIF(A20:AI20,"*$M*")</f>
        <v>0</v>
      </c>
      <c r="BF20" s="159">
        <f>BE20*('Setting key Duty'!$I$8+'Setting key Duty'!$I$9+'Setting key Duty'!$I$12)</f>
        <v>0</v>
      </c>
      <c r="BG20" s="159">
        <f>COUNTIF(AF20:AI20,"*$N*")</f>
        <v>0</v>
      </c>
      <c r="BH20" s="159">
        <f>COUNTIF(AF20:AI20,"*$PM*")</f>
        <v>0</v>
      </c>
      <c r="BI20" s="159">
        <f>BH20*('Setting key Duty'!$I$9)</f>
        <v>0</v>
      </c>
      <c r="BJ20" s="159">
        <f>COUNTIF(A20:AI20,"*$AM*")</f>
        <v>0</v>
      </c>
      <c r="BK20" s="159">
        <f>BJ20*('Setting key Duty'!$I$12+'Setting key Duty'!$I$8)</f>
        <v>0</v>
      </c>
      <c r="BL20" s="159">
        <f>COUNTIF(D20:AI20,"*$FC*")</f>
        <v>0</v>
      </c>
      <c r="BM20" s="159">
        <f>BL20*('Setting key Duty'!$J$11+'Setting key Duty'!$I$8)</f>
        <v>0</v>
      </c>
      <c r="BN20" s="159">
        <f>COUNTIF($D20:$AE20,BN$4)</f>
        <v>0</v>
      </c>
      <c r="BO20" s="159">
        <f>COUNTIF($D20:$AE20,BO$4)</f>
        <v>1</v>
      </c>
      <c r="BP20" s="159">
        <f>COUNTIF($D20:$AE20,BP$4)</f>
        <v>0</v>
      </c>
      <c r="BQ20" s="160"/>
    </row>
    <row r="21" ht="30.75" customHeight="1" spans="1:69">
      <c r="A21" s="19"/>
      <c r="B21" s="277" t="s">
        <v>1562</v>
      </c>
      <c r="C21" s="155"/>
      <c r="D21" s="155" t="s">
        <v>1598</v>
      </c>
      <c r="E21" s="155" t="s">
        <v>1634</v>
      </c>
      <c r="F21" s="155" t="s">
        <v>1646</v>
      </c>
      <c r="G21" s="155" t="s">
        <v>1646</v>
      </c>
      <c r="H21" s="155" t="s">
        <v>1646</v>
      </c>
      <c r="I21" s="155" t="s">
        <v>1646</v>
      </c>
      <c r="J21" s="155" t="s">
        <v>1646</v>
      </c>
      <c r="K21" s="155" t="s">
        <v>1646</v>
      </c>
      <c r="L21" s="155" t="s">
        <v>1646</v>
      </c>
      <c r="M21" s="155" t="s">
        <v>1646</v>
      </c>
      <c r="N21" s="155" t="s">
        <v>45</v>
      </c>
      <c r="O21" s="155" t="s">
        <v>1646</v>
      </c>
      <c r="P21" s="155" t="s">
        <v>1646</v>
      </c>
      <c r="Q21" s="155" t="s">
        <v>1646</v>
      </c>
      <c r="R21" s="155" t="s">
        <v>1646</v>
      </c>
      <c r="S21" s="155" t="s">
        <v>1646</v>
      </c>
      <c r="T21" s="155"/>
      <c r="U21" s="186" t="s">
        <v>45</v>
      </c>
      <c r="V21" s="155"/>
      <c r="W21" s="155"/>
      <c r="X21" s="155"/>
      <c r="Y21" s="155" t="s">
        <v>1636</v>
      </c>
      <c r="Z21" s="156"/>
      <c r="AA21" s="155" t="s">
        <v>50</v>
      </c>
      <c r="AC21" s="155"/>
      <c r="AD21" s="155"/>
      <c r="AE21" s="155" t="s">
        <v>1648</v>
      </c>
      <c r="AF21" s="155"/>
      <c r="AG21" s="155" t="s">
        <v>1598</v>
      </c>
      <c r="AH21" s="20"/>
      <c r="AI21" s="157"/>
      <c r="AJ21" s="158"/>
      <c r="AK21" s="157"/>
      <c r="AL21" s="159"/>
      <c r="AM21" s="159"/>
      <c r="AN21" s="159"/>
      <c r="AO21" s="159"/>
      <c r="AP21" s="104"/>
      <c r="AQ21" s="159">
        <f>SUMPRODUCT(--WEEKDAY(C$3:AG$3,2)&lt;6,--((C21:AG21="DM"))+(C21:AG21="CS1")+((C21:AG21="CS2"))+(C21:AG21="SB1")+(C21:AG21="AE")+(C21:AG21="EM"))</f>
        <v>0</v>
      </c>
      <c r="AR21" s="104"/>
      <c r="AS21" s="104">
        <f>SUMPRODUCT(--WEEKDAY(C$3:AG$3,2)&gt;5,--((C21:AG21="DM"))+(C21:AG21="CS1")+((C21:AG21="CS2"))+(C21:AG21="SB1")+(C21:AG21="AE")+(C21:AG21="EM"))</f>
        <v>0</v>
      </c>
      <c r="AT21" s="104"/>
      <c r="AU21" s="104">
        <f>(AQ21-AR21)/2+(AS21-AT21)</f>
        <v>0</v>
      </c>
      <c r="AV21" s="104">
        <f>AI21+AJ21+AK21+AL21+AN21+AO21</f>
        <v>0</v>
      </c>
      <c r="AW21" s="104">
        <f>BG21+BH21+BJ21+BE21+BC21+BA21+BL21</f>
        <v>3</v>
      </c>
      <c r="AX21" s="104" t="e">
        <f>AU21+$AY$10</f>
        <v>#VALUE!</v>
      </c>
      <c r="AY21" s="159" t="e">
        <f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159">
        <f>COUNTIF(D21:AA21,"*BRT*")</f>
        <v>0</v>
      </c>
      <c r="BA21" s="159">
        <f>COUNTIF(A21:AI21,"*$BTP*")</f>
        <v>0</v>
      </c>
      <c r="BB21" s="159" t="e">
        <f>BA21*('Setting key Duty'!$I$13+'Setting key Duty'!$I$12+'Setting key Duty'!$I$11)</f>
        <v>#VALUE!</v>
      </c>
      <c r="BC21" s="159">
        <f>COUNTIF(A21:AI21,"*$L*")</f>
        <v>0</v>
      </c>
      <c r="BD21" s="159" t="e">
        <f>BC21*('Setting key Duty'!$I$13+'Setting key Duty'!$I$9)</f>
        <v>#VALUE!</v>
      </c>
      <c r="BE21" s="159">
        <f>COUNTIF(A21:AI21,"*$M*")</f>
        <v>1</v>
      </c>
      <c r="BF21" s="159">
        <f>BE21*('Setting key Duty'!$I$8+'Setting key Duty'!$I$9+'Setting key Duty'!$I$12)</f>
        <v>0.5625</v>
      </c>
      <c r="BG21" s="159">
        <f>COUNTIF(AI21,"*$N*")</f>
        <v>0</v>
      </c>
      <c r="BH21" s="159">
        <f>COUNTIF(AI21,"*$PM*")</f>
        <v>0</v>
      </c>
      <c r="BI21" s="159">
        <f>BH21*('Setting key Duty'!$I$9)</f>
        <v>0</v>
      </c>
      <c r="BJ21" s="159">
        <f>COUNTIF(A21:AI21,"*$AM*")</f>
        <v>2</v>
      </c>
      <c r="BK21" s="159">
        <f>BJ21*('Setting key Duty'!$I$12+'Setting key Duty'!$I$8)</f>
        <v>0.875</v>
      </c>
      <c r="BL21" s="159">
        <f>COUNTIF(D21:AI21,"*$FC*")</f>
        <v>0</v>
      </c>
      <c r="BM21" s="159">
        <f>BL21*('Setting key Duty'!$J$11+'Setting key Duty'!$I$8)</f>
        <v>0</v>
      </c>
      <c r="BN21" s="159">
        <f>COUNTIF($D21:$AA21,BN$4)</f>
        <v>0</v>
      </c>
      <c r="BO21" s="159">
        <f>COUNTIF($D21:$AA21,BO$4)</f>
        <v>1</v>
      </c>
      <c r="BP21" s="159">
        <f>COUNTIF($D21:$AA21,BP$4)</f>
        <v>0</v>
      </c>
      <c r="BQ21" s="160"/>
    </row>
    <row r="22" ht="27.75" customHeight="1" spans="1:69">
      <c r="A22" s="19"/>
      <c r="B22" s="277" t="s">
        <v>1564</v>
      </c>
      <c r="C22" s="155"/>
      <c r="D22" s="155" t="s">
        <v>1632</v>
      </c>
      <c r="E22" s="155"/>
      <c r="F22" s="155" t="s">
        <v>1598</v>
      </c>
      <c r="G22" s="567"/>
      <c r="H22" s="567" t="s">
        <v>45</v>
      </c>
      <c r="I22" s="186"/>
      <c r="J22" s="155" t="s">
        <v>1598</v>
      </c>
      <c r="M22" s="20"/>
      <c r="N22" s="155" t="s">
        <v>1598</v>
      </c>
      <c r="P22" s="155" t="s">
        <v>1598</v>
      </c>
      <c r="R22" s="155" t="s">
        <v>45</v>
      </c>
      <c r="T22" s="169"/>
      <c r="X22" s="155"/>
      <c r="Y22" s="155" t="s">
        <v>57</v>
      </c>
      <c r="Z22" s="155" t="s">
        <v>1627</v>
      </c>
      <c r="AA22" s="155" t="s">
        <v>44</v>
      </c>
      <c r="AC22" s="186"/>
      <c r="AD22" s="155" t="s">
        <v>1598</v>
      </c>
      <c r="AF22" s="155" t="s">
        <v>45</v>
      </c>
      <c r="AH22" s="155" t="s">
        <v>44</v>
      </c>
      <c r="AI22" s="157"/>
      <c r="AJ22" s="158"/>
      <c r="AK22" s="157"/>
      <c r="AL22" s="159"/>
      <c r="AM22" s="159"/>
      <c r="AN22" s="159"/>
      <c r="AO22" s="159"/>
      <c r="AP22" s="104"/>
      <c r="AQ22" s="159">
        <f>SUMPRODUCT(--WEEKDAY(C$3:AG$3,2)&lt;6,--((C22:AG22="DM"))+(C22:AG22="CS1")+((C22:AG22="CS2"))+(C22:AG22="SB1")+(C22:AG22="AE")+(C22:AG22="EM"))</f>
        <v>0</v>
      </c>
      <c r="AR22" s="104"/>
      <c r="AS22" s="104">
        <f>SUMPRODUCT(--WEEKDAY(C$3:AG$3,2)&gt;5,--((C22:AG22="DM"))+(C22:AG22="CS1")+((C22:AG22="CS2"))+(C22:AG22="SB1")+(C22:AG22="AE")+(C22:AG22="EM"))</f>
        <v>0</v>
      </c>
      <c r="AT22" s="104"/>
      <c r="AU22" s="104">
        <f>(AQ22-AR22)/2+(AS22-AT22)</f>
        <v>0</v>
      </c>
      <c r="AV22" s="104">
        <f>AI22+AJ22+AK22+AL22+AN22+AO22</f>
        <v>0</v>
      </c>
      <c r="AW22" s="104">
        <f>BG22+BH22+BJ22+BE22+BC22+BA22+BL22</f>
        <v>2</v>
      </c>
      <c r="AX22" s="104" t="e">
        <f>AU22+$AY$10</f>
        <v>#VALUE!</v>
      </c>
      <c r="AY22" s="159" t="e">
        <f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159">
        <f>COUNTIF(C22:AA22,"*BRT*")</f>
        <v>0</v>
      </c>
      <c r="BA22" s="159">
        <f>COUNTIF(A22:AI22,"*$BTP*")</f>
        <v>0</v>
      </c>
      <c r="BB22" s="159" t="e">
        <f>BA22*('Setting key Duty'!$I$13+'Setting key Duty'!$I$12+'Setting key Duty'!$I$11)</f>
        <v>#VALUE!</v>
      </c>
      <c r="BC22" s="159">
        <f>COUNTIF(A22:AI22,"*$L*")</f>
        <v>0</v>
      </c>
      <c r="BD22" s="159" t="e">
        <f>BC22*('Setting key Duty'!$I$13+'Setting key Duty'!$I$9)</f>
        <v>#VALUE!</v>
      </c>
      <c r="BE22" s="159">
        <f>COUNTIF(A22:AI22,"*$M*")</f>
        <v>0</v>
      </c>
      <c r="BF22" s="159">
        <f>BE22*('Setting key Duty'!$I$8+'Setting key Duty'!$I$9+'Setting key Duty'!$I$12)</f>
        <v>0</v>
      </c>
      <c r="BG22" s="159">
        <f>COUNTIF(AI22,"*$N*")</f>
        <v>0</v>
      </c>
      <c r="BH22" s="159">
        <f>COUNTIF(AI22,"*$PM*")</f>
        <v>0</v>
      </c>
      <c r="BI22" s="159">
        <f>BH22*('Setting key Duty'!$I$9)</f>
        <v>0</v>
      </c>
      <c r="BJ22" s="159">
        <f>COUNTIF(A22:AI22,"*$AM*")</f>
        <v>2</v>
      </c>
      <c r="BK22" s="159">
        <f>BJ22*('Setting key Duty'!$I$12+'Setting key Duty'!$I$8)</f>
        <v>0.875</v>
      </c>
      <c r="BL22" s="159">
        <f>COUNTIF(C22:AI22,"*$FC*")</f>
        <v>0</v>
      </c>
      <c r="BM22" s="159">
        <f>BL22*('Setting key Duty'!$J$11+'Setting key Duty'!$I$8)</f>
        <v>0</v>
      </c>
      <c r="BN22" s="159">
        <f>COUNTIF($C22:$AA22,BN$4)</f>
        <v>0</v>
      </c>
      <c r="BO22" s="159">
        <f>COUNTIF($C22:$AA22,BO$4)</f>
        <v>4</v>
      </c>
      <c r="BP22" s="159">
        <f>COUNTIF($C22:$AA22,BP$4)</f>
        <v>0</v>
      </c>
      <c r="BQ22" s="160"/>
    </row>
    <row r="23" ht="19.5" customHeight="1" spans="1:69">
      <c r="A23" s="19"/>
      <c r="B23" s="225" t="s">
        <v>1603</v>
      </c>
      <c r="C23" s="155"/>
      <c r="D23" s="155" t="s">
        <v>48</v>
      </c>
      <c r="E23" s="154"/>
      <c r="F23" s="155" t="s">
        <v>45</v>
      </c>
      <c r="G23" s="155"/>
      <c r="H23" s="155"/>
      <c r="I23" s="20"/>
      <c r="J23" s="155" t="s">
        <v>45</v>
      </c>
      <c r="K23" s="155"/>
      <c r="L23" s="155" t="s">
        <v>1598</v>
      </c>
      <c r="M23" s="20"/>
      <c r="N23" s="155" t="s">
        <v>44</v>
      </c>
      <c r="O23" s="155"/>
      <c r="P23" s="155" t="s">
        <v>44</v>
      </c>
      <c r="Q23" s="155"/>
      <c r="R23" s="186"/>
      <c r="S23" s="155"/>
      <c r="T23" s="155"/>
      <c r="U23" s="155"/>
      <c r="V23" s="155"/>
      <c r="W23" s="155" t="s">
        <v>1598</v>
      </c>
      <c r="X23" s="155"/>
      <c r="Y23" s="155" t="s">
        <v>45</v>
      </c>
      <c r="Z23" s="155"/>
      <c r="AA23" s="2" t="s">
        <v>47</v>
      </c>
      <c r="AB23" s="186"/>
      <c r="AC23" s="155" t="s">
        <v>1598</v>
      </c>
      <c r="AE23" s="155" t="s">
        <v>48</v>
      </c>
      <c r="AF23" s="155"/>
      <c r="AG23" s="155"/>
      <c r="AH23" s="155"/>
      <c r="AI23" s="157"/>
      <c r="AJ23" s="158"/>
      <c r="AK23" s="157"/>
      <c r="AL23" s="159"/>
      <c r="AM23" s="159"/>
      <c r="AN23" s="159"/>
      <c r="AO23" s="159"/>
      <c r="AP23" s="104"/>
      <c r="AQ23" s="159">
        <f>SUMPRODUCT(--WEEKDAY(C$3:AG$3,2)&lt;6,--((C23:AG23="DM"))+(C23:AG23="CS1")+((C23:AG23="CS2"))+(C23:AG23="SB1")+(C23:AG23="AE")+(C23:AG23="EM"))</f>
        <v>0</v>
      </c>
      <c r="AR23" s="104"/>
      <c r="AS23" s="104">
        <f>SUMPRODUCT(--WEEKDAY(C$3:AG$3,2)&gt;5,--((C23:AG23="DM"))+(C23:AG23="CS1")+((C23:AG23="CS2"))+(C23:AG23="SB1")+(C23:AG23="AE")+(C23:AG23="EM"))</f>
        <v>0</v>
      </c>
      <c r="AT23" s="104"/>
      <c r="AU23" s="104">
        <f>(AQ23-AR23)/2+(AS23-AT23)</f>
        <v>0</v>
      </c>
      <c r="AV23" s="104">
        <f>AI23+AJ23+AK23+AL23+AN23+AO23</f>
        <v>0</v>
      </c>
      <c r="AW23" s="104">
        <f>BG23+BH23+BJ23+BE23+BC23+BA23+BL23</f>
        <v>0</v>
      </c>
      <c r="AX23" s="104" t="e">
        <f>AU23+AY23</f>
        <v>#VALUE!</v>
      </c>
      <c r="AY23" s="159" t="e">
        <f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159">
        <f>COUNTIF(D23:AB23,"*BRT*")</f>
        <v>0</v>
      </c>
      <c r="BA23" s="159">
        <f>COUNTIF(A23:AI23,"*$BTP*")</f>
        <v>0</v>
      </c>
      <c r="BB23" s="159" t="e">
        <f>BA23*('Setting key Duty'!$I$13+'Setting key Duty'!$I$12+'Setting key Duty'!$I$11)</f>
        <v>#VALUE!</v>
      </c>
      <c r="BC23" s="159">
        <f>COUNTIF(A23:AI23,"*$L*")</f>
        <v>0</v>
      </c>
      <c r="BD23" s="159" t="e">
        <f>BC23*('Setting key Duty'!$I$13+'Setting key Duty'!$I$9)</f>
        <v>#VALUE!</v>
      </c>
      <c r="BE23" s="159">
        <f>COUNTIF(A23:AI23,"*$M*")</f>
        <v>0</v>
      </c>
      <c r="BF23" s="159">
        <f>BE23*('Setting key Duty'!$I$8+'Setting key Duty'!$I$9+'Setting key Duty'!$I$12)</f>
        <v>0</v>
      </c>
      <c r="BG23" s="159">
        <f>COUNTIF(AF23:AI23,"*$N*")</f>
        <v>0</v>
      </c>
      <c r="BH23" s="159">
        <f>COUNTIF(AF23:AI23,"*$PM*")</f>
        <v>0</v>
      </c>
      <c r="BI23" s="159">
        <f>BH23*('Setting key Duty'!$I$9)</f>
        <v>0</v>
      </c>
      <c r="BJ23" s="159">
        <f>COUNTIF(A23:AI23,"*$AM*")</f>
        <v>0</v>
      </c>
      <c r="BK23" s="159">
        <f>BJ23*('Setting key Duty'!$I$12+'Setting key Duty'!$I$8)</f>
        <v>0</v>
      </c>
      <c r="BL23" s="159">
        <f>COUNTIF(D23:AI23,"*$FC*")</f>
        <v>0</v>
      </c>
      <c r="BM23" s="159">
        <f>BL23*('Setting key Duty'!$J$11+'Setting key Duty'!$I$8)</f>
        <v>0</v>
      </c>
      <c r="BN23" s="159">
        <f>COUNTIF($D23:$AE23,BN$4)</f>
        <v>0</v>
      </c>
      <c r="BO23" s="159">
        <f>COUNTIF($D23:$AE23,BO$4)</f>
        <v>3</v>
      </c>
      <c r="BP23" s="159">
        <f>COUNTIF($D23:$AE23,BP$4)</f>
        <v>1</v>
      </c>
      <c r="BQ23" s="160"/>
    </row>
    <row r="24" ht="19.5" customHeight="1" spans="1:69">
      <c r="A24" s="19"/>
      <c r="B24" s="549" t="s">
        <v>1649</v>
      </c>
      <c r="C24" s="155"/>
      <c r="D24" s="155"/>
      <c r="E24" s="155"/>
      <c r="F24" s="155"/>
      <c r="G24" s="155" t="s">
        <v>45</v>
      </c>
      <c r="H24" s="567"/>
      <c r="I24" s="20"/>
      <c r="J24" s="155"/>
      <c r="K24" s="155"/>
      <c r="L24" s="155"/>
      <c r="M24" s="190" t="s">
        <v>44</v>
      </c>
      <c r="N24" s="155"/>
      <c r="O24" s="155" t="s">
        <v>45</v>
      </c>
      <c r="Q24" s="155" t="s">
        <v>44</v>
      </c>
      <c r="S24" s="155" t="s">
        <v>944</v>
      </c>
      <c r="U24" s="155"/>
      <c r="V24" s="155"/>
      <c r="W24" s="155"/>
      <c r="Z24" s="155"/>
      <c r="AA24" s="155"/>
      <c r="AB24" s="155"/>
      <c r="AC24" s="155"/>
      <c r="AD24" s="155" t="s">
        <v>44</v>
      </c>
      <c r="AE24" s="155"/>
      <c r="AF24" s="155"/>
      <c r="AG24" s="155"/>
      <c r="AH24" s="155"/>
      <c r="AI24" s="157"/>
      <c r="AJ24" s="158"/>
      <c r="AK24" s="157"/>
      <c r="AL24" s="159"/>
      <c r="AM24" s="159"/>
      <c r="AN24" s="159"/>
      <c r="AO24" s="159"/>
      <c r="AP24" s="104"/>
      <c r="AQ24" s="159">
        <f>SUMPRODUCT(--WEEKDAY(C$3:AG$3,2)&lt;6,--((C24:AG24="DM"))+(C24:AG24="CS1")+((C24:AG24="CS2"))+(C24:AG24="SB1")+(C24:AG24="AE")+(C24:AG24="EM"))</f>
        <v>0</v>
      </c>
      <c r="AR24" s="104"/>
      <c r="AS24" s="104">
        <f>SUMPRODUCT(--WEEKDAY(C$3:AG$3,2)&gt;5,--((C24:AG24="DM"))+(C24:AG24="CS1")+((C24:AG24="CS2"))+(C24:AG24="SB1")+(C24:AG24="AE")+(C24:AG24="EM"))</f>
        <v>0</v>
      </c>
      <c r="AT24" s="104"/>
      <c r="AU24" s="104">
        <f>(AQ24-AR24)/2+(AS24-AT24)</f>
        <v>0</v>
      </c>
      <c r="AV24" s="104">
        <f>AI24+AJ24+AK24+AL24+AN24+AO24</f>
        <v>0</v>
      </c>
      <c r="AW24" s="104">
        <f>BG24+BH24+BJ24+BE24+BC24+BA24+BL24</f>
        <v>0</v>
      </c>
      <c r="AX24" s="104" t="e">
        <f>AU24+$AY$10</f>
        <v>#VALUE!</v>
      </c>
      <c r="AY24" s="159" t="e">
        <f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60"/>
    </row>
    <row r="25" ht="19.5" customHeight="1" spans="1:69">
      <c r="A25" s="19"/>
      <c r="B25" s="549" t="s">
        <v>1519</v>
      </c>
      <c r="C25" s="155"/>
      <c r="E25" s="155"/>
      <c r="F25" s="155" t="s">
        <v>50</v>
      </c>
      <c r="G25" s="155"/>
      <c r="H25" s="155"/>
      <c r="I25" s="155"/>
      <c r="J25" s="155"/>
      <c r="L25" s="186" t="s">
        <v>45</v>
      </c>
      <c r="M25" s="186" t="s">
        <v>944</v>
      </c>
      <c r="N25" s="184"/>
      <c r="P25" s="155"/>
      <c r="Q25" s="155"/>
      <c r="R25" s="155"/>
      <c r="S25" s="155" t="s">
        <v>48</v>
      </c>
      <c r="T25" s="169"/>
      <c r="U25" s="186"/>
      <c r="V25" s="155" t="s">
        <v>45</v>
      </c>
      <c r="W25" s="155"/>
      <c r="X25" s="155"/>
      <c r="Z25" s="155" t="s">
        <v>44</v>
      </c>
      <c r="AB25" s="155" t="s">
        <v>48</v>
      </c>
      <c r="AD25" s="186"/>
      <c r="AE25" s="155" t="s">
        <v>1598</v>
      </c>
      <c r="AF25" s="155"/>
      <c r="AG25" s="155"/>
      <c r="AH25" s="155"/>
      <c r="AI25" s="157"/>
      <c r="AJ25" s="158"/>
      <c r="AK25" s="157"/>
      <c r="AL25" s="159"/>
      <c r="AM25" s="159"/>
      <c r="AN25" s="159"/>
      <c r="AO25" s="159"/>
      <c r="AP25" s="104"/>
      <c r="AQ25" s="159">
        <f>SUMPRODUCT(--WEEKDAY(C$3:AG$3,2)&lt;6,--((C25:AG25="DM"))+(C25:AG25="CS1")+((C25:AG25="CS2"))+(C25:AG25="SB1")+(C25:AG25="AE")+(C25:AG25="EM"))</f>
        <v>0</v>
      </c>
      <c r="AR25" s="104"/>
      <c r="AS25" s="104">
        <f>SUMPRODUCT(--WEEKDAY(C$3:AG$3,2)&gt;5,--((C25:AG25="DM"))+(C25:AG25="CS1")+((C25:AG25="CS2"))+(C25:AG25="SB1")+(C25:AG25="AE")+(C25:AG25="EM"))</f>
        <v>0</v>
      </c>
      <c r="AT25" s="104"/>
      <c r="AU25" s="104">
        <f>(AQ25-AR25)/2+(AS25-AT25)</f>
        <v>0</v>
      </c>
      <c r="AV25" s="104">
        <f>AI25+AJ25+AK25+AL25+AN25+AO25</f>
        <v>0</v>
      </c>
      <c r="AW25" s="104">
        <f>BG25+BH25+BJ25+BE25+BC25+BA25+BL25</f>
        <v>0</v>
      </c>
      <c r="AX25" s="104" t="e">
        <f>AU25+AY25</f>
        <v>#VALUE!</v>
      </c>
      <c r="AY25" s="159" t="e">
        <f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159">
        <f>COUNTIF(D25:AA25,"*BRT*")</f>
        <v>0</v>
      </c>
      <c r="BA25" s="159">
        <f>COUNTIF(A25:AI25,"*$BTP*")</f>
        <v>0</v>
      </c>
      <c r="BB25" s="159" t="e">
        <f>BA25*('Setting key Duty'!$I$13+'Setting key Duty'!$I$12+'Setting key Duty'!$I$11)</f>
        <v>#VALUE!</v>
      </c>
      <c r="BC25" s="159">
        <f>COUNTIF(A25:AI25,"*$L*")</f>
        <v>0</v>
      </c>
      <c r="BD25" s="159" t="e">
        <f>BC25*('Setting key Duty'!$I$13+'Setting key Duty'!$I$9)</f>
        <v>#VALUE!</v>
      </c>
      <c r="BE25" s="159">
        <f>COUNTIF(A25:AI25,"*$M*")</f>
        <v>0</v>
      </c>
      <c r="BF25" s="159">
        <f>BE25*('Setting key Duty'!$I$8+'Setting key Duty'!$I$9+'Setting key Duty'!$I$12)</f>
        <v>0</v>
      </c>
      <c r="BG25" s="159">
        <f>COUNTIF(AI25,"*$N*")</f>
        <v>0</v>
      </c>
      <c r="BH25" s="159">
        <f>COUNTIF(AI25,"*$PM*")</f>
        <v>0</v>
      </c>
      <c r="BI25" s="159">
        <f>BH25*('Setting key Duty'!$I$9)</f>
        <v>0</v>
      </c>
      <c r="BJ25" s="159">
        <f>COUNTIF(A25:AI25,"*$AM*")</f>
        <v>0</v>
      </c>
      <c r="BK25" s="159">
        <f>BJ25*('Setting key Duty'!$I$12+'Setting key Duty'!$I$8)</f>
        <v>0</v>
      </c>
      <c r="BL25" s="159">
        <f>COUNTIF(D25:AI25,"*$FC*")</f>
        <v>0</v>
      </c>
      <c r="BM25" s="159">
        <f>BL25*('Setting key Duty'!$J$11+'Setting key Duty'!$I$8)</f>
        <v>0</v>
      </c>
      <c r="BN25" s="159">
        <f>COUNTIF($D25:$AA25,BN$4)</f>
        <v>0</v>
      </c>
      <c r="BO25" s="159">
        <f>COUNTIF($D25:$AA25,BO$4)</f>
        <v>0</v>
      </c>
      <c r="BP25" s="159">
        <f>COUNTIF($D25:$AA25,BP$4)</f>
        <v>0</v>
      </c>
      <c r="BQ25" s="160"/>
    </row>
    <row r="26" ht="19.5" customHeight="1" spans="1:69">
      <c r="A26" s="19"/>
      <c r="B26" s="219" t="s">
        <v>1489</v>
      </c>
      <c r="C26" s="185" t="s">
        <v>42</v>
      </c>
      <c r="D26" s="155"/>
      <c r="E26" s="185" t="s">
        <v>62</v>
      </c>
      <c r="F26" s="185"/>
      <c r="G26" s="185" t="s">
        <v>50</v>
      </c>
      <c r="H26" s="186"/>
      <c r="I26" s="155" t="s">
        <v>62</v>
      </c>
      <c r="J26" s="186"/>
      <c r="K26" s="155"/>
      <c r="L26" s="155"/>
      <c r="M26" s="186" t="s">
        <v>1650</v>
      </c>
      <c r="O26" s="186"/>
      <c r="P26" s="155" t="s">
        <v>62</v>
      </c>
      <c r="Q26" s="155"/>
      <c r="S26" s="169" t="s">
        <v>62</v>
      </c>
      <c r="T26" s="169"/>
      <c r="U26" s="155"/>
      <c r="W26" s="155"/>
      <c r="Y26" s="155"/>
      <c r="AA26" s="155" t="s">
        <v>1598</v>
      </c>
      <c r="AB26" s="155"/>
      <c r="AC26" s="186" t="s">
        <v>50</v>
      </c>
      <c r="AD26" s="186"/>
      <c r="AF26" s="155" t="s">
        <v>44</v>
      </c>
      <c r="AH26" s="186"/>
      <c r="AI26" s="157"/>
      <c r="AJ26" s="158"/>
      <c r="AK26" s="157"/>
      <c r="AL26" s="159"/>
      <c r="AM26" s="159"/>
      <c r="AN26" s="159"/>
      <c r="AO26" s="159"/>
      <c r="AP26" s="104"/>
      <c r="AQ26" s="159">
        <f>SUMPRODUCT(--WEEKDAY(C$3:AG$3,2)&lt;6,--((C26:AG26="DM"))+(C26:AG26="CS1")+((C26:AG26="CS2"))+(C26:AG26="SB1")+(C26:AG26="AE")+(C26:AG26="EM"))</f>
        <v>0</v>
      </c>
      <c r="AR26" s="104"/>
      <c r="AS26" s="104">
        <f>SUMPRODUCT(--WEEKDAY(C$3:AG$3,2)&gt;5,--((C26:AG26="DM"))+(C26:AG26="CS1")+((C26:AG26="CS2"))+(C26:AG26="SB1")+(C26:AG26="AE")+(C26:AG26="EM"))</f>
        <v>0</v>
      </c>
      <c r="AT26" s="104"/>
      <c r="AU26" s="104">
        <f>(AQ26-AR26)/2+(AS26-AT26)</f>
        <v>0</v>
      </c>
      <c r="AV26" s="104">
        <f>AI26+AJ26+AK26+AL26+AN26+AO26</f>
        <v>0</v>
      </c>
      <c r="AW26" s="104">
        <f>BG26+BH26+BJ26+BE26+BC26+BA26+BL26</f>
        <v>0</v>
      </c>
      <c r="AX26" s="104" t="e">
        <f>AU26+$AY$10</f>
        <v>#VALUE!</v>
      </c>
      <c r="AY26" s="159" t="e">
        <f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159">
        <f>COUNTIF(D26:AA26,"*BRT*")</f>
        <v>0</v>
      </c>
      <c r="BA26" s="159">
        <f>COUNTIF(A26:AI26,"*$BTP*")</f>
        <v>0</v>
      </c>
      <c r="BB26" s="159" t="e">
        <f>BA26*('Setting key Duty'!$I$13+'Setting key Duty'!$I$12+'Setting key Duty'!$I$11)</f>
        <v>#VALUE!</v>
      </c>
      <c r="BC26" s="159">
        <f>COUNTIF(A26:AI26,"*$L*")</f>
        <v>0</v>
      </c>
      <c r="BD26" s="159" t="e">
        <f>BC26*('Setting key Duty'!$I$13+'Setting key Duty'!$I$9)</f>
        <v>#VALUE!</v>
      </c>
      <c r="BE26" s="159">
        <f>COUNTIF(A26:AI26,"*$M*")</f>
        <v>0</v>
      </c>
      <c r="BF26" s="159">
        <f>BE26*('Setting key Duty'!$I$8+'Setting key Duty'!$I$9+'Setting key Duty'!$I$12)</f>
        <v>0</v>
      </c>
      <c r="BG26" s="159">
        <f>COUNTIF(AI26,"*$N*")</f>
        <v>0</v>
      </c>
      <c r="BH26" s="159">
        <f>COUNTIF(AI26,"*$PM*")</f>
        <v>0</v>
      </c>
      <c r="BI26" s="159">
        <f>BH26*('Setting key Duty'!$I$9)</f>
        <v>0</v>
      </c>
      <c r="BJ26" s="159">
        <f>COUNTIF(A26:AI26,"*$AM*")</f>
        <v>0</v>
      </c>
      <c r="BK26" s="159">
        <f>BJ26*('Setting key Duty'!$I$12+'Setting key Duty'!$I$8)</f>
        <v>0</v>
      </c>
      <c r="BL26" s="159">
        <f>COUNTIF(D26:AI26,"*$FC*")</f>
        <v>0</v>
      </c>
      <c r="BM26" s="159">
        <f>BL26*('Setting key Duty'!$J$11+'Setting key Duty'!$I$8)</f>
        <v>0</v>
      </c>
      <c r="BN26" s="159">
        <f>COUNTIF($D26:$AA26,BN$4)</f>
        <v>0</v>
      </c>
      <c r="BO26" s="159">
        <f>COUNTIF($D26:$AA26,BO$4)</f>
        <v>1</v>
      </c>
      <c r="BP26" s="159">
        <f>COUNTIF($D26:$AA26,BP$4)</f>
        <v>0</v>
      </c>
      <c r="BQ26" s="160"/>
    </row>
    <row r="27" ht="19.5" customHeight="1" spans="1:69">
      <c r="A27" s="19"/>
      <c r="B27" s="16" t="s">
        <v>1490</v>
      </c>
      <c r="C27" s="185" t="s">
        <v>62</v>
      </c>
      <c r="D27" s="20"/>
      <c r="E27" s="155" t="s">
        <v>1638</v>
      </c>
      <c r="G27" s="567"/>
      <c r="H27" s="567" t="s">
        <v>50</v>
      </c>
      <c r="I27" s="155"/>
      <c r="J27" s="155" t="s">
        <v>1641</v>
      </c>
      <c r="M27" s="155" t="s">
        <v>50</v>
      </c>
      <c r="N27" s="155"/>
      <c r="O27" s="155"/>
      <c r="P27" s="155"/>
      <c r="R27" s="155" t="s">
        <v>1629</v>
      </c>
      <c r="S27" s="155"/>
      <c r="T27" s="155" t="s">
        <v>1598</v>
      </c>
      <c r="U27" s="155"/>
      <c r="V27" s="155" t="s">
        <v>1598</v>
      </c>
      <c r="W27" s="155"/>
      <c r="X27" s="155" t="s">
        <v>1623</v>
      </c>
      <c r="Y27" s="164"/>
      <c r="Z27" s="155" t="s">
        <v>62</v>
      </c>
      <c r="AA27" s="155"/>
      <c r="AB27" s="155"/>
      <c r="AC27" s="155"/>
      <c r="AD27" s="186"/>
      <c r="AE27" s="155" t="s">
        <v>1624</v>
      </c>
      <c r="AF27" s="186"/>
      <c r="AH27" s="155"/>
      <c r="AI27" s="157"/>
      <c r="AJ27" s="158"/>
      <c r="AK27" s="157"/>
      <c r="AL27" s="159"/>
      <c r="AM27" s="159"/>
      <c r="AN27" s="159"/>
      <c r="AO27" s="159"/>
      <c r="AP27" s="104"/>
      <c r="AQ27" s="159">
        <f>SUMPRODUCT(--WEEKDAY(C$3:AG$3,2)&lt;6,--((C27:AG27="DM"))+(C27:AG27="CS1")+((C27:AG27="CS2"))+(C27:AG27="SB1")+(C27:AG27="AE")+(C27:AG27="EM"))</f>
        <v>0</v>
      </c>
      <c r="AR27" s="104"/>
      <c r="AS27" s="104">
        <f>SUMPRODUCT(--WEEKDAY(C$3:AG$3,2)&gt;5,--((C27:AG27="DM"))+(C27:AG27="CS1")+((C27:AG27="CS2"))+(C27:AG27="SB1")+(C27:AG27="AE")+(C27:AG27="EM"))</f>
        <v>0</v>
      </c>
      <c r="AT27" s="104"/>
      <c r="AU27" s="104">
        <f>(AQ27-AR27)/2+(AS27-AT27)</f>
        <v>0</v>
      </c>
      <c r="AV27" s="104">
        <f>AI27+AJ27+AK27+AL27+AN27+AO27</f>
        <v>0</v>
      </c>
      <c r="AW27" s="104">
        <f>BG27+BH27+BJ27+BE27+BC27+BA27+BL27</f>
        <v>5</v>
      </c>
      <c r="AX27" s="104" t="e">
        <f>AU27+AY27</f>
        <v>#VALUE!</v>
      </c>
      <c r="AY27" s="159" t="e">
        <f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159">
        <f>COUNTIF(C27:W27,"*BRT*")</f>
        <v>0</v>
      </c>
      <c r="BA27" s="159">
        <f>COUNTIF(A27:AI27,"*$BTP*")</f>
        <v>2</v>
      </c>
      <c r="BB27" s="159" t="e">
        <f>BA27*('Setting key Duty'!$I$13+'Setting key Duty'!$I$12+'Setting key Duty'!$I$11)</f>
        <v>#VALUE!</v>
      </c>
      <c r="BC27" s="159">
        <f>COUNTIF(D27:AI27,"*$L*")</f>
        <v>0</v>
      </c>
      <c r="BD27" s="159" t="e">
        <f>BC27*('Setting key Duty'!$I$13+'Setting key Duty'!$I$9)</f>
        <v>#VALUE!</v>
      </c>
      <c r="BE27" s="159">
        <f>COUNTIF(D27:AI27,"*$M*")</f>
        <v>2</v>
      </c>
      <c r="BF27" s="159">
        <f>BE27*('Setting key Duty'!$I$8+'Setting key Duty'!$I$9+'Setting key Duty'!$I$12)</f>
        <v>1.125</v>
      </c>
      <c r="BG27" s="159">
        <f>COUNTIF(D27:AI27,"*$N*")</f>
        <v>0</v>
      </c>
      <c r="BH27" s="159">
        <f>COUNTIF(D27:AI27,"*$PM*")</f>
        <v>0</v>
      </c>
      <c r="BI27" s="159">
        <f>BH27*('Setting key Duty'!$I$9)</f>
        <v>0</v>
      </c>
      <c r="BJ27" s="159">
        <f>COUNTIF(D27:AI27,"*$AM*")</f>
        <v>1</v>
      </c>
      <c r="BK27" s="159">
        <f>BJ27*('Setting key Duty'!$I$12+'Setting key Duty'!$I$8)</f>
        <v>0.4375</v>
      </c>
      <c r="BL27" s="159">
        <f>COUNTIF(C27:AI27,"*$FC*")</f>
        <v>0</v>
      </c>
      <c r="BM27" s="159">
        <f>BL27*('Setting key Duty'!$J$11+'Setting key Duty'!$I$8)</f>
        <v>0</v>
      </c>
      <c r="BN27" s="159">
        <f>COUNTIF($C27:$AG27,BN$4)</f>
        <v>0</v>
      </c>
      <c r="BO27" s="159">
        <f>COUNTIF($C27:$AG27,BO$4)</f>
        <v>2</v>
      </c>
      <c r="BP27" s="159">
        <f>COUNTIF($D27:$AD27,BP$4)</f>
        <v>0</v>
      </c>
      <c r="BQ27" s="160"/>
    </row>
    <row r="28" ht="19.5" customHeight="1" spans="1:69">
      <c r="A28" s="19"/>
      <c r="B28" s="277" t="s">
        <v>1491</v>
      </c>
      <c r="C28" s="186"/>
      <c r="D28" s="155" t="s">
        <v>1638</v>
      </c>
      <c r="F28" s="155"/>
      <c r="G28" s="155" t="s">
        <v>1598</v>
      </c>
      <c r="H28" s="567"/>
      <c r="L28" s="155" t="s">
        <v>674</v>
      </c>
      <c r="M28" s="155" t="s">
        <v>1598</v>
      </c>
      <c r="N28" s="156"/>
      <c r="O28" s="155" t="s">
        <v>50</v>
      </c>
      <c r="P28" s="155"/>
      <c r="R28" s="186"/>
      <c r="S28" s="155" t="s">
        <v>1639</v>
      </c>
      <c r="T28" s="169"/>
      <c r="U28" s="155"/>
      <c r="V28" s="155" t="s">
        <v>1598</v>
      </c>
      <c r="W28" s="186"/>
      <c r="Y28" s="155" t="s">
        <v>1598</v>
      </c>
      <c r="Z28" s="155" t="s">
        <v>1319</v>
      </c>
      <c r="AA28" s="186"/>
      <c r="AC28" s="155" t="s">
        <v>62</v>
      </c>
      <c r="AE28" s="155" t="s">
        <v>1558</v>
      </c>
      <c r="AF28" s="186"/>
      <c r="AG28" s="155" t="s">
        <v>1598</v>
      </c>
      <c r="AH28" s="186"/>
      <c r="AI28" s="157"/>
      <c r="AJ28" s="158"/>
      <c r="AK28" s="157"/>
      <c r="AL28" s="191"/>
      <c r="AM28" s="191"/>
      <c r="AN28" s="191"/>
      <c r="AO28" s="191"/>
      <c r="AP28" s="192"/>
      <c r="AQ28" s="159">
        <f>SUMPRODUCT(--WEEKDAY(C$3:AG$3,2)&lt;6,--((C28:AG28="DM"))+(C28:AG28="CS1")+((C28:AG28="CS2"))+(C28:AG28="SB1")+(C28:AG28="AE")+(C28:AG28="EM"))</f>
        <v>0</v>
      </c>
      <c r="AR28" s="104"/>
      <c r="AS28" s="104">
        <f>SUMPRODUCT(--WEEKDAY(C$3:AG$3,2)&gt;5,--((C28:AG28="DM"))+(C28:AG28="CS1")+((C28:AG28="CS2"))+(C28:AG28="SB1")+(C28:AG28="AE")+(C28:AG28="EM"))</f>
        <v>0</v>
      </c>
      <c r="AT28" s="192"/>
      <c r="AU28" s="104">
        <f>(AQ28-AR28)/2+(AS28-AT28)</f>
        <v>0</v>
      </c>
      <c r="AV28" s="104">
        <f>AI28+AJ28+AK28+AL28+AN28+AO28</f>
        <v>0</v>
      </c>
      <c r="AW28" s="104">
        <f>BG28+BH28+BJ28+BE28+BC28+BA28+BL28</f>
        <v>5</v>
      </c>
      <c r="AX28" s="104" t="e">
        <f>AU28+AY28</f>
        <v>#VALUE!</v>
      </c>
      <c r="AY28" s="159" t="e">
        <f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159">
        <f>COUNTIF(C28:Y28,"*BRT*")</f>
        <v>0</v>
      </c>
      <c r="BA28" s="159">
        <f>COUNTIF(A28:AI28,"*$BTP*")</f>
        <v>1</v>
      </c>
      <c r="BB28" s="159" t="e">
        <f>BA28*('Setting key Duty'!$I$13+'Setting key Duty'!$I$12+'Setting key Duty'!$I$11)</f>
        <v>#VALUE!</v>
      </c>
      <c r="BC28" s="159">
        <f>COUNTIF(D28:AI28,"*$L*")</f>
        <v>0</v>
      </c>
      <c r="BD28" s="159" t="e">
        <f>BC28*('Setting key Duty'!$I$13+'Setting key Duty'!$I$9)</f>
        <v>#VALUE!</v>
      </c>
      <c r="BE28" s="159">
        <f>COUNTIF(D28:AI28,"*$M*")</f>
        <v>3</v>
      </c>
      <c r="BF28" s="159">
        <f>BE28*('Setting key Duty'!$I$8+'Setting key Duty'!$I$9+'Setting key Duty'!$I$12)</f>
        <v>1.6875</v>
      </c>
      <c r="BG28" s="159">
        <f>COUNTIF(D28:AI28,"*$N*")</f>
        <v>0</v>
      </c>
      <c r="BH28" s="159">
        <f>COUNTIF(D28:AI28,"*$PM*")</f>
        <v>0</v>
      </c>
      <c r="BI28" s="159">
        <f>BH28*('Setting key Duty'!$I$9)</f>
        <v>0</v>
      </c>
      <c r="BJ28" s="159">
        <f>COUNTIF(D28:AI28,"*$AM*")</f>
        <v>1</v>
      </c>
      <c r="BK28" s="159">
        <f>BJ28*('Setting key Duty'!$I$12+'Setting key Duty'!$I$8)</f>
        <v>0.4375</v>
      </c>
      <c r="BL28" s="159">
        <f>COUNTIF(C28:AI28,"*$FC*")</f>
        <v>0</v>
      </c>
      <c r="BM28" s="159">
        <f>BL28*('Setting key Duty'!$J$11+'Setting key Duty'!$I$8)</f>
        <v>0</v>
      </c>
      <c r="BN28" s="159">
        <f>COUNTIF($C28:$AF28,BN$4)</f>
        <v>0</v>
      </c>
      <c r="BO28" s="159">
        <f>COUNTIF($C28:$AF28,BO$4)</f>
        <v>4</v>
      </c>
      <c r="BP28" s="159">
        <f>COUNTIF($D28:$AE28,BP$4)</f>
        <v>0</v>
      </c>
      <c r="BQ28" s="193"/>
    </row>
    <row r="29" ht="19.5" customHeight="1" spans="1:69">
      <c r="A29" s="19"/>
      <c r="B29" s="277" t="s">
        <v>1492</v>
      </c>
      <c r="C29" s="190" t="s">
        <v>56</v>
      </c>
      <c r="D29" s="185"/>
      <c r="E29" s="190" t="s">
        <v>56</v>
      </c>
      <c r="F29" s="156"/>
      <c r="G29" s="155" t="s">
        <v>1598</v>
      </c>
      <c r="H29" s="567"/>
      <c r="I29" s="155" t="s">
        <v>50</v>
      </c>
      <c r="J29" s="186" t="s">
        <v>56</v>
      </c>
      <c r="K29" s="155" t="s">
        <v>1622</v>
      </c>
      <c r="M29" s="155" t="s">
        <v>1598</v>
      </c>
      <c r="O29" s="155" t="s">
        <v>1598</v>
      </c>
      <c r="P29" s="155" t="s">
        <v>1642</v>
      </c>
      <c r="Q29" s="155" t="s">
        <v>1626</v>
      </c>
      <c r="S29" s="155" t="s">
        <v>56</v>
      </c>
      <c r="T29" s="169"/>
      <c r="U29" s="155" t="s">
        <v>1598</v>
      </c>
      <c r="V29" s="155"/>
      <c r="X29" s="190"/>
      <c r="Y29" s="155" t="s">
        <v>56</v>
      </c>
      <c r="Z29" s="155" t="s">
        <v>1630</v>
      </c>
      <c r="AA29" s="155" t="s">
        <v>56</v>
      </c>
      <c r="AB29" s="186" t="s">
        <v>50</v>
      </c>
      <c r="AD29" s="155"/>
      <c r="AE29" s="155" t="s">
        <v>1651</v>
      </c>
      <c r="AF29" s="155" t="s">
        <v>56</v>
      </c>
      <c r="AG29" s="186"/>
      <c r="AH29" s="186"/>
      <c r="AI29" s="157"/>
      <c r="AJ29" s="158"/>
      <c r="AK29" s="157"/>
      <c r="AL29" s="191"/>
      <c r="AM29" s="191"/>
      <c r="AN29" s="191"/>
      <c r="AO29" s="191"/>
      <c r="AP29" s="192"/>
      <c r="AQ29" s="159">
        <f>SUMPRODUCT(--WEEKDAY(C$3:AG$3,2)&lt;6,--((C29:AG29="DM"))+(C29:AG29="CS1")+((C29:AG29="CS2"))+(C29:AG29="SB1")+(C29:AG29="AE")+(C29:AG29="EM"))</f>
        <v>0</v>
      </c>
      <c r="AR29" s="104"/>
      <c r="AS29" s="104">
        <f>SUMPRODUCT(--WEEKDAY(C$3:AG$3,2)&gt;5,--((C29:AG29="DM"))+(C29:AG29="CS1")+((C29:AG29="CS2"))+(C29:AG29="SB1")+(C29:AG29="AE")+(C29:AG29="EM"))</f>
        <v>0</v>
      </c>
      <c r="AT29" s="192"/>
      <c r="AU29" s="104">
        <f>(AQ29-AR29)/2+(AS29-AT29)</f>
        <v>0</v>
      </c>
      <c r="AV29" s="104">
        <f>AI29+AJ29+AK29+AL29+AN29+AO29</f>
        <v>0</v>
      </c>
      <c r="AW29" s="104">
        <f>BG29+BH29+BJ29+BE29+BC29+BA29+BL29</f>
        <v>5</v>
      </c>
      <c r="AX29" s="104" t="e">
        <f>AU29+AY29</f>
        <v>#VALUE!</v>
      </c>
      <c r="AY29" s="159" t="e">
        <f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159">
        <f>COUNTIF(C29:Y29,"*BRT*")</f>
        <v>0</v>
      </c>
      <c r="BA29" s="159">
        <f>COUNTIF(A29:AI29,"*$BTP*")</f>
        <v>0</v>
      </c>
      <c r="BB29" s="159" t="e">
        <f>BA29*('Setting key Duty'!$I$13+'Setting key Duty'!$I$12+'Setting key Duty'!$I$11)</f>
        <v>#VALUE!</v>
      </c>
      <c r="BC29" s="159">
        <f>COUNTIF(D29:AI29,"*$L*")</f>
        <v>0</v>
      </c>
      <c r="BD29" s="159" t="e">
        <f>BC29*('Setting key Duty'!$I$13+'Setting key Duty'!$I$9)</f>
        <v>#VALUE!</v>
      </c>
      <c r="BE29" s="159">
        <f>COUNTIF(D29:AI29,"*$M*")</f>
        <v>0</v>
      </c>
      <c r="BF29" s="159">
        <f>BE29*('Setting key Duty'!$I$8+'Setting key Duty'!$I$9+'Setting key Duty'!$I$12)</f>
        <v>0</v>
      </c>
      <c r="BG29" s="159">
        <f>COUNTIF(D29:AI29,"*$N*")</f>
        <v>0</v>
      </c>
      <c r="BH29" s="159">
        <f>COUNTIF(D29:AI29,"*$PM*")</f>
        <v>5</v>
      </c>
      <c r="BI29" s="159">
        <f>BH29*('Setting key Duty'!$I$9)</f>
        <v>0.625</v>
      </c>
      <c r="BJ29" s="159">
        <f>COUNTIF(D29:AI29,"*$AM*")</f>
        <v>0</v>
      </c>
      <c r="BK29" s="159">
        <f>BJ29*('Setting key Duty'!$I$12+'Setting key Duty'!$I$8)</f>
        <v>0</v>
      </c>
      <c r="BL29" s="159">
        <f>COUNTIF(C29:AI29,"*$FC*")</f>
        <v>0</v>
      </c>
      <c r="BM29" s="159">
        <f>BL29*('Setting key Duty'!$J$11+'Setting key Duty'!$I$8)</f>
        <v>0</v>
      </c>
      <c r="BN29" s="159">
        <f>COUNTIF($C29:$AG29,BN$4)</f>
        <v>0</v>
      </c>
      <c r="BO29" s="159">
        <f>COUNTIF($C29:$AG29,BO$4)</f>
        <v>4</v>
      </c>
      <c r="BP29" s="159">
        <f>COUNTIF($D29:$AE29,BP$4)</f>
        <v>0</v>
      </c>
      <c r="BQ29" s="193"/>
    </row>
    <row r="30" ht="19.5" customHeight="1" spans="1:69">
      <c r="A30" s="19"/>
      <c r="B30" s="277" t="s">
        <v>1535</v>
      </c>
      <c r="C30" s="155" t="s">
        <v>375</v>
      </c>
      <c r="D30" s="155" t="s">
        <v>375</v>
      </c>
      <c r="E30" s="155" t="s">
        <v>375</v>
      </c>
      <c r="F30" s="155" t="s">
        <v>375</v>
      </c>
      <c r="G30" s="155" t="s">
        <v>375</v>
      </c>
      <c r="H30" s="155" t="s">
        <v>375</v>
      </c>
      <c r="I30" s="155" t="s">
        <v>375</v>
      </c>
      <c r="J30" s="155" t="s">
        <v>375</v>
      </c>
      <c r="K30" s="155" t="s">
        <v>375</v>
      </c>
      <c r="L30" s="155" t="s">
        <v>375</v>
      </c>
      <c r="M30" s="155" t="s">
        <v>375</v>
      </c>
      <c r="N30" s="155" t="s">
        <v>375</v>
      </c>
      <c r="O30" s="155" t="s">
        <v>375</v>
      </c>
      <c r="P30" s="155" t="s">
        <v>375</v>
      </c>
      <c r="Q30" s="155" t="s">
        <v>375</v>
      </c>
      <c r="R30" s="155" t="s">
        <v>375</v>
      </c>
      <c r="S30" s="155" t="s">
        <v>375</v>
      </c>
      <c r="T30" s="169" t="s">
        <v>375</v>
      </c>
      <c r="U30" s="155" t="s">
        <v>375</v>
      </c>
      <c r="V30" s="155" t="s">
        <v>375</v>
      </c>
      <c r="W30" s="155" t="s">
        <v>375</v>
      </c>
      <c r="X30" s="155" t="s">
        <v>375</v>
      </c>
      <c r="Y30" s="155" t="s">
        <v>375</v>
      </c>
      <c r="Z30" s="155" t="s">
        <v>375</v>
      </c>
      <c r="AA30" s="155" t="s">
        <v>375</v>
      </c>
      <c r="AB30" s="155" t="s">
        <v>375</v>
      </c>
      <c r="AC30" s="155" t="s">
        <v>375</v>
      </c>
      <c r="AD30" s="155" t="s">
        <v>375</v>
      </c>
      <c r="AE30" s="155" t="s">
        <v>375</v>
      </c>
      <c r="AF30" s="155" t="s">
        <v>375</v>
      </c>
      <c r="AG30" s="155" t="s">
        <v>375</v>
      </c>
      <c r="AH30" s="155" t="s">
        <v>375</v>
      </c>
      <c r="AI30" s="157"/>
      <c r="AJ30" s="158"/>
      <c r="AK30" s="157"/>
      <c r="AL30" s="191"/>
      <c r="AM30" s="191"/>
      <c r="AN30" s="191"/>
      <c r="AO30" s="191"/>
      <c r="AP30" s="192"/>
      <c r="AQ30" s="159">
        <f>SUMPRODUCT(--WEEKDAY(C$3:AG$3,2)&lt;6,--((C30:AG30="DM"))+(C30:AG30="CS1")+((C30:AG30="CS2"))+(C30:AG30="SB1")+(C30:AG30="AE")+(C30:AG30="EM"))</f>
        <v>0</v>
      </c>
      <c r="AR30" s="104"/>
      <c r="AS30" s="104">
        <f>SUMPRODUCT(--WEEKDAY(C$3:AG$3,2)&gt;5,--((C30:AG30="DM"))+(C30:AG30="CS1")+((C30:AG30="CS2"))+(C30:AG30="SB1")+(C30:AG30="AE")+(C30:AG30="EM"))</f>
        <v>0</v>
      </c>
      <c r="AT30" s="192"/>
      <c r="AU30" s="104">
        <f>(AQ30-AR30)/2+(AS30-AT30)</f>
        <v>0</v>
      </c>
      <c r="AV30" s="104">
        <f>AI30+AJ30+AK30+AL30+AN30+AO30</f>
        <v>0</v>
      </c>
      <c r="AW30" s="104">
        <f>BG30+BH30+BJ30+BE30+BC30+BA30+BL30</f>
        <v>0</v>
      </c>
      <c r="AX30" s="104" t="e">
        <f>AU30+AY30</f>
        <v>#VALUE!</v>
      </c>
      <c r="AY30" s="159" t="e">
        <f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159">
        <f>COUNTIF(C30:Y30,"*BRT*")</f>
        <v>0</v>
      </c>
      <c r="BA30" s="159">
        <f>COUNTIF(A30:AI30,"*$BTP*")</f>
        <v>0</v>
      </c>
      <c r="BB30" s="159" t="e">
        <f>BA30*('Setting key Duty'!$I$13+'Setting key Duty'!$I$12+'Setting key Duty'!$I$11)</f>
        <v>#VALUE!</v>
      </c>
      <c r="BC30" s="159">
        <f>COUNTIF(D30:AI30,"*$L*")</f>
        <v>0</v>
      </c>
      <c r="BD30" s="159" t="e">
        <f>BC30*('Setting key Duty'!$I$13+'Setting key Duty'!$I$9)</f>
        <v>#VALUE!</v>
      </c>
      <c r="BE30" s="159">
        <f>COUNTIF(D30:AI30,"*$M*")</f>
        <v>0</v>
      </c>
      <c r="BF30" s="159">
        <f>BE30*('Setting key Duty'!$I$8+'Setting key Duty'!$I$9+'Setting key Duty'!$I$12)</f>
        <v>0</v>
      </c>
      <c r="BG30" s="159">
        <f>COUNTIF(D30:AI30,"*$N*")</f>
        <v>0</v>
      </c>
      <c r="BH30" s="159">
        <f>COUNTIF(D30:AI30,"*$PM*")</f>
        <v>0</v>
      </c>
      <c r="BI30" s="159">
        <f>BH30*('Setting key Duty'!$I$9)</f>
        <v>0</v>
      </c>
      <c r="BJ30" s="159">
        <f>COUNTIF(D30:AI30,"*$AM*")</f>
        <v>0</v>
      </c>
      <c r="BK30" s="159">
        <f>BJ30*('Setting key Duty'!$I$12+'Setting key Duty'!$I$8)</f>
        <v>0</v>
      </c>
      <c r="BL30" s="159">
        <f>COUNTIF(C30:AI30,"*$FC*")</f>
        <v>0</v>
      </c>
      <c r="BM30" s="159">
        <f>BL30*('Setting key Duty'!$J$11+'Setting key Duty'!$I$8)</f>
        <v>0</v>
      </c>
      <c r="BN30" s="159">
        <f>COUNTIF($C30:$AG30,BN$4)</f>
        <v>0</v>
      </c>
      <c r="BO30" s="159">
        <f>COUNTIF($C30:$AG30,BO$4)</f>
        <v>0</v>
      </c>
      <c r="BP30" s="159">
        <f>COUNTIF($D30:$AE30,BP$4)</f>
        <v>0</v>
      </c>
      <c r="BQ30" s="193"/>
    </row>
    <row r="31" ht="19.5" customHeight="1" spans="1:69">
      <c r="A31" s="19"/>
      <c r="B31" s="552" t="s">
        <v>1494</v>
      </c>
      <c r="C31" s="155" t="s">
        <v>1095</v>
      </c>
      <c r="D31" s="155" t="s">
        <v>1095</v>
      </c>
      <c r="E31" s="155" t="s">
        <v>1095</v>
      </c>
      <c r="F31" s="155" t="s">
        <v>1095</v>
      </c>
      <c r="G31" s="567"/>
      <c r="H31" s="567"/>
      <c r="I31" s="155" t="s">
        <v>1095</v>
      </c>
      <c r="K31" s="155" t="s">
        <v>1527</v>
      </c>
      <c r="L31" s="154" t="s">
        <v>1633</v>
      </c>
      <c r="N31" s="155" t="s">
        <v>50</v>
      </c>
      <c r="O31" s="20"/>
      <c r="P31" s="155"/>
      <c r="Q31" s="155" t="s">
        <v>582</v>
      </c>
      <c r="R31" s="155" t="s">
        <v>50</v>
      </c>
      <c r="S31" s="155"/>
      <c r="T31" s="568"/>
      <c r="U31" s="155"/>
      <c r="V31" s="155" t="s">
        <v>50</v>
      </c>
      <c r="W31" s="156"/>
      <c r="X31" s="155" t="s">
        <v>1598</v>
      </c>
      <c r="Z31" s="155" t="s">
        <v>1598</v>
      </c>
      <c r="AB31" s="155"/>
      <c r="AD31" s="155" t="s">
        <v>56</v>
      </c>
      <c r="AE31" s="155" t="s">
        <v>1631</v>
      </c>
      <c r="AF31" s="155"/>
      <c r="AH31" s="20"/>
      <c r="AI31" s="157"/>
      <c r="AJ31" s="158"/>
      <c r="AK31" s="157"/>
      <c r="AL31" s="191"/>
      <c r="AM31" s="191"/>
      <c r="AN31" s="191"/>
      <c r="AO31" s="191"/>
      <c r="AP31" s="192"/>
      <c r="AQ31" s="159">
        <f>SUMPRODUCT(--WEEKDAY(C$3:AG$3,2)&lt;6,--((C31:AG31="DM"))+(C31:AG31="CS1")+((C31:AG31="CS2"))+(C31:AG31="SB1")+(C31:AG31="AE")+(C31:AG31="EM"))</f>
        <v>0</v>
      </c>
      <c r="AR31" s="104"/>
      <c r="AS31" s="104">
        <f>SUMPRODUCT(--WEEKDAY(C$3:AG$3,2)&gt;5,--((C31:AG31="DM"))+(C31:AG31="CS1")+((C31:AG31="CS2"))+(C31:AG31="SB1")+(C31:AG31="AE")+(C31:AG31="EM"))</f>
        <v>0</v>
      </c>
      <c r="AT31" s="192"/>
      <c r="AU31" s="104">
        <f>(AQ31-AR31)/2+(AS31-AT31)</f>
        <v>0</v>
      </c>
      <c r="AV31" s="104">
        <f>AI31+AJ31+AK31+AL31+AN31+AO31</f>
        <v>0</v>
      </c>
      <c r="AW31" s="104">
        <f>BG31+BH31+BJ31+BE31+BC31+BA31+BL31</f>
        <v>4</v>
      </c>
      <c r="AX31" s="104" t="e">
        <f>AU31+AY31</f>
        <v>#VALUE!</v>
      </c>
      <c r="AY31" s="159" t="e">
        <f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159">
        <f>COUNTIF(C31:Y31,"*BRT*")</f>
        <v>0</v>
      </c>
      <c r="BA31" s="159">
        <f>COUNTIF(A31:AI31,"*$BTP*")</f>
        <v>1</v>
      </c>
      <c r="BB31" s="159" t="e">
        <f>BA31*('Setting key Duty'!$I$13+'Setting key Duty'!$I$12+'Setting key Duty'!$I$11)</f>
        <v>#VALUE!</v>
      </c>
      <c r="BC31" s="159">
        <f>COUNTIF(D31:AI31,"*$L*")</f>
        <v>0</v>
      </c>
      <c r="BD31" s="159" t="e">
        <f>BC31*('Setting key Duty'!$I$13+'Setting key Duty'!$I$9)</f>
        <v>#VALUE!</v>
      </c>
      <c r="BE31" s="159">
        <f>COUNTIF(D31:AI31,"*$M*")</f>
        <v>0</v>
      </c>
      <c r="BF31" s="159">
        <f>BE31*('Setting key Duty'!$I$8+'Setting key Duty'!$I$9+'Setting key Duty'!$I$12)</f>
        <v>0</v>
      </c>
      <c r="BG31" s="159">
        <f>COUNTIF(D31:AI31,"*$N*")</f>
        <v>0</v>
      </c>
      <c r="BH31" s="159">
        <f>COUNTIF(D31:AI31,"*$PM*")</f>
        <v>1</v>
      </c>
      <c r="BI31" s="159">
        <f>BH31*('Setting key Duty'!$I$9)</f>
        <v>0.125</v>
      </c>
      <c r="BJ31" s="159">
        <f>COUNTIF(D31:AI31,"*$AM*")</f>
        <v>2</v>
      </c>
      <c r="BK31" s="159">
        <f>BJ31*('Setting key Duty'!$I$12+'Setting key Duty'!$I$8)</f>
        <v>0.875</v>
      </c>
      <c r="BL31" s="159">
        <f>COUNTIF(C31:AI31,"*$FC*")</f>
        <v>0</v>
      </c>
      <c r="BM31" s="159">
        <f>BL31*('Setting key Duty'!$J$11+'Setting key Duty'!$I$8)</f>
        <v>0</v>
      </c>
      <c r="BN31" s="159">
        <f>COUNTIF($C31:$AG31,BN$4)</f>
        <v>0</v>
      </c>
      <c r="BO31" s="159">
        <f>COUNTIF($C31:$AG31,BO$4)</f>
        <v>2</v>
      </c>
      <c r="BP31" s="159">
        <f>COUNTIF($D31:$AE31,BP$4)</f>
        <v>0</v>
      </c>
      <c r="BQ31" s="193"/>
    </row>
    <row r="32" ht="19.5" customHeight="1" spans="1:69">
      <c r="A32" s="19"/>
      <c r="B32" s="559" t="s">
        <v>1612</v>
      </c>
      <c r="C32" s="186"/>
      <c r="D32" s="186">
        <v>4</v>
      </c>
      <c r="E32" s="20"/>
      <c r="F32" s="155" t="s">
        <v>1410</v>
      </c>
      <c r="G32" s="20"/>
      <c r="H32" s="20"/>
      <c r="I32" s="20"/>
      <c r="J32" s="155" t="s">
        <v>1648</v>
      </c>
      <c r="L32" s="155" t="s">
        <v>1635</v>
      </c>
      <c r="M32" s="155"/>
      <c r="N32" s="155"/>
      <c r="O32" s="185"/>
      <c r="P32" s="190" t="s">
        <v>56</v>
      </c>
      <c r="Q32" s="20"/>
      <c r="S32" s="155" t="s">
        <v>944</v>
      </c>
      <c r="T32" s="169"/>
      <c r="U32" s="155" t="s">
        <v>62</v>
      </c>
      <c r="X32" s="186"/>
      <c r="Y32" s="186" t="s">
        <v>488</v>
      </c>
      <c r="Z32" s="186" t="s">
        <v>488</v>
      </c>
      <c r="AA32" s="186" t="s">
        <v>488</v>
      </c>
      <c r="AB32" s="186" t="s">
        <v>488</v>
      </c>
      <c r="AC32" s="186" t="s">
        <v>488</v>
      </c>
      <c r="AD32" s="186"/>
      <c r="AE32" s="155"/>
      <c r="AF32" s="155" t="s">
        <v>586</v>
      </c>
      <c r="AG32" s="186"/>
      <c r="AH32" s="186"/>
      <c r="AI32" s="157"/>
      <c r="AJ32" s="158"/>
      <c r="AK32" s="157"/>
      <c r="AL32" s="191"/>
      <c r="AM32" s="191"/>
      <c r="AN32" s="191"/>
      <c r="AO32" s="191"/>
      <c r="AP32" s="192"/>
      <c r="AQ32" s="159">
        <f>SUMPRODUCT(--WEEKDAY(C$3:AG$3,2)&lt;6,--((C32:AG32="DM"))+(C32:AG32="CS1")+((C32:AG32="CS2"))+(C32:AG32="SB1")+(C32:AG32="AE")+(C32:AG32="EM"))</f>
        <v>0</v>
      </c>
      <c r="AR32" s="192"/>
      <c r="AS32" s="104">
        <f>SUMPRODUCT(--WEEKDAY(C$3:AG$3,2)&gt;5,--((C32:AG32="DM"))+(C32:AG32="CS1")+((C32:AG32="CS2"))+(C32:AG32="SB1")+(C32:AG32="AE")+(C32:AG32="EM"))</f>
        <v>0</v>
      </c>
      <c r="AT32" s="192"/>
      <c r="AU32" s="104">
        <f>(AQ32-AR32)/2+(AS32-AT32)</f>
        <v>0</v>
      </c>
      <c r="AV32" s="104">
        <f>AI32+AJ32+AK32+AL32+AN32+AO32</f>
        <v>0</v>
      </c>
      <c r="AW32" s="104">
        <f>BG32+BH32+BJ32+BE32+BC32+BA32+BL32</f>
        <v>9</v>
      </c>
      <c r="AX32" s="104" t="e">
        <f>AU32+AY32</f>
        <v>#VALUE!</v>
      </c>
      <c r="AY32" s="159" t="e">
        <f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159">
        <f>COUNTIF(C32:Y32,"*BRT*")</f>
        <v>0</v>
      </c>
      <c r="BA32" s="159">
        <f>COUNTIF(A32:AI32,"*$BTP*")</f>
        <v>1</v>
      </c>
      <c r="BB32" s="159" t="e">
        <f>BA32*('Setting key Duty'!$I$13+'Setting key Duty'!$I$12+'Setting key Duty'!$I$11)</f>
        <v>#VALUE!</v>
      </c>
      <c r="BC32" s="159">
        <f>COUNTIF(D32:AI32,"*$L*")</f>
        <v>0</v>
      </c>
      <c r="BD32" s="159" t="e">
        <f>BC32*('Setting key Duty'!$I$13+'Setting key Duty'!$I$9)</f>
        <v>#VALUE!</v>
      </c>
      <c r="BE32" s="159">
        <f>COUNTIF(D32:AI32,"*$M*")</f>
        <v>0</v>
      </c>
      <c r="BF32" s="159">
        <f>BE32*('Setting key Duty'!$I$8+'Setting key Duty'!$I$9+'Setting key Duty'!$I$12)</f>
        <v>0</v>
      </c>
      <c r="BG32" s="159">
        <f>COUNTIF(D32:AI32,"*$N*")</f>
        <v>0</v>
      </c>
      <c r="BH32" s="159">
        <f>COUNTIF(D32:AI32,"*$PM*")</f>
        <v>0</v>
      </c>
      <c r="BI32" s="159">
        <f>BH32*('Setting key Duty'!$I$9)</f>
        <v>0</v>
      </c>
      <c r="BJ32" s="159">
        <f>COUNTIF(D32:AI32,"*$AM*")</f>
        <v>3</v>
      </c>
      <c r="BK32" s="159">
        <f>BJ32*('Setting key Duty'!$I$12+'Setting key Duty'!$I$8)</f>
        <v>1.3125</v>
      </c>
      <c r="BL32" s="159">
        <f>COUNTIF(C32:AI32,"*$FC*")</f>
        <v>5</v>
      </c>
      <c r="BM32" s="159">
        <f>BL32*('Setting key Duty'!$J$11+'Setting key Duty'!$I$8)</f>
        <v>0.625</v>
      </c>
      <c r="BN32" s="159">
        <f>COUNTIF($C32:$AG32,BN$4)</f>
        <v>0</v>
      </c>
      <c r="BO32" s="159">
        <f>COUNTIF($C32:$AG32,BO$4)</f>
        <v>0</v>
      </c>
      <c r="BP32" s="159"/>
      <c r="BQ32" s="193"/>
    </row>
    <row r="33" ht="19.5" customHeight="1" spans="1:69">
      <c r="A33" s="19"/>
      <c r="B33" s="14" t="s">
        <v>1613</v>
      </c>
      <c r="C33" s="186"/>
      <c r="D33" s="190" t="s">
        <v>56</v>
      </c>
      <c r="E33" s="20"/>
      <c r="F33" s="20"/>
      <c r="G33" s="20"/>
      <c r="H33" s="155" t="s">
        <v>62</v>
      </c>
      <c r="I33" s="20"/>
      <c r="J33" s="155" t="s">
        <v>62</v>
      </c>
      <c r="K33" s="190" t="s">
        <v>56</v>
      </c>
      <c r="L33" s="190" t="s">
        <v>56</v>
      </c>
      <c r="M33" s="188"/>
      <c r="N33" s="155" t="s">
        <v>62</v>
      </c>
      <c r="O33" s="185"/>
      <c r="Q33" s="155"/>
      <c r="R33" s="20"/>
      <c r="S33" s="155" t="s">
        <v>944</v>
      </c>
      <c r="T33" s="155" t="s">
        <v>62</v>
      </c>
      <c r="U33" s="155"/>
      <c r="V33" s="155"/>
      <c r="W33" s="155" t="s">
        <v>62</v>
      </c>
      <c r="X33" s="155"/>
      <c r="Y33" s="155" t="s">
        <v>62</v>
      </c>
      <c r="Z33" s="20"/>
      <c r="AA33" s="20"/>
      <c r="AD33" s="186" t="s">
        <v>62</v>
      </c>
      <c r="AE33" s="155" t="s">
        <v>56</v>
      </c>
      <c r="AF33" s="155" t="s">
        <v>62</v>
      </c>
      <c r="AG33" s="186"/>
      <c r="AH33" s="186"/>
      <c r="AI33" s="157"/>
      <c r="AJ33" s="158"/>
      <c r="AK33" s="157"/>
      <c r="AL33" s="191"/>
      <c r="AM33" s="191"/>
      <c r="AN33" s="191"/>
      <c r="AO33" s="191"/>
      <c r="AP33" s="192"/>
      <c r="AQ33" s="159">
        <f>SUMPRODUCT(--WEEKDAY(C$3:AG$3,2)&lt;6,--((C33:AG33="DM"))+(C33:AG33="CS1")+((C33:AG33="CS2"))+(C33:AG33="SB1")+(C33:AG33="AE")+(C33:AG33="EM"))</f>
        <v>0</v>
      </c>
      <c r="AR33" s="192"/>
      <c r="AS33" s="104">
        <f>SUMPRODUCT(--WEEKDAY(C$3:AG$3,2)&gt;5,--((C33:AG33="DM"))+(C33:AG33="CS1")+((C33:AG33="CS2"))+(C33:AG33="SB1")+(C33:AG33="AE")+(C33:AG33="EM"))</f>
        <v>0</v>
      </c>
      <c r="AT33" s="192"/>
      <c r="AU33" s="104">
        <f>(AQ33-AR33)/2+(AS33-AT33)</f>
        <v>0</v>
      </c>
      <c r="AV33" s="104">
        <f>AI33+AJ33+AK33+AL33+AN33+AO33</f>
        <v>0</v>
      </c>
      <c r="AW33" s="104">
        <f>BG33+BH33+BJ33+BE33+BC33+BA33+BL33</f>
        <v>0</v>
      </c>
      <c r="AX33" s="104" t="e">
        <f>AU33+AY33</f>
        <v>#VALUE!</v>
      </c>
      <c r="AY33" s="159" t="e">
        <f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159">
        <f>COUNTIF(C33:Y33,"*BRT*")</f>
        <v>0</v>
      </c>
      <c r="BA33" s="159">
        <f>COUNTIF(A33:AI33,"*$BTP*")</f>
        <v>0</v>
      </c>
      <c r="BB33" s="159" t="e">
        <f>BA33*('Setting key Duty'!$I$13+'Setting key Duty'!$I$12+'Setting key Duty'!$I$11)</f>
        <v>#VALUE!</v>
      </c>
      <c r="BC33" s="159">
        <f>COUNTIF(D33:AI33,"*$L*")</f>
        <v>0</v>
      </c>
      <c r="BD33" s="159" t="e">
        <f>BC33*('Setting key Duty'!$I$13+'Setting key Duty'!$I$9)</f>
        <v>#VALUE!</v>
      </c>
      <c r="BE33" s="159">
        <f>COUNTIF(D33:AI33,"*$M*")</f>
        <v>0</v>
      </c>
      <c r="BF33" s="159">
        <f>BE33*('Setting key Duty'!$I$8+'Setting key Duty'!$I$9+'Setting key Duty'!$I$12)</f>
        <v>0</v>
      </c>
      <c r="BG33" s="159">
        <f>COUNTIF(D33:AI33,"*$N*")</f>
        <v>0</v>
      </c>
      <c r="BH33" s="159">
        <f>COUNTIF(D33:AI33,"*$PM*")</f>
        <v>0</v>
      </c>
      <c r="BI33" s="159">
        <f>BH33*('Setting key Duty'!$I$9)</f>
        <v>0</v>
      </c>
      <c r="BJ33" s="159">
        <f>COUNTIF(D33:AI33,"*$AM*")</f>
        <v>0</v>
      </c>
      <c r="BK33" s="159">
        <f>BJ33*('Setting key Duty'!$I$12+'Setting key Duty'!$I$8)</f>
        <v>0</v>
      </c>
      <c r="BL33" s="159">
        <f>COUNTIF(C33:AI33,"*$FC*")</f>
        <v>0</v>
      </c>
      <c r="BM33" s="159">
        <f>BL33*('Setting key Duty'!$J$11+'Setting key Duty'!$I$8)</f>
        <v>0</v>
      </c>
      <c r="BN33" s="159">
        <f>COUNTIF($C33:$AG33,BN$4)</f>
        <v>0</v>
      </c>
      <c r="BO33" s="159">
        <f>COUNTIF($C33:$AG33,BO$4)</f>
        <v>0</v>
      </c>
      <c r="BP33" s="159"/>
      <c r="BQ33" s="193"/>
    </row>
    <row r="34" ht="19.5" customHeight="1" spans="1:69">
      <c r="A34" s="19"/>
      <c r="B34" s="14" t="s">
        <v>1614</v>
      </c>
      <c r="C34" s="186"/>
      <c r="D34" s="186">
        <v>4</v>
      </c>
      <c r="F34" s="155" t="s">
        <v>62</v>
      </c>
      <c r="G34" s="20"/>
      <c r="H34" s="20"/>
      <c r="I34" s="20"/>
      <c r="J34" s="155"/>
      <c r="K34" s="185"/>
      <c r="L34" s="185"/>
      <c r="M34" s="155" t="s">
        <v>1635</v>
      </c>
      <c r="N34" s="185"/>
      <c r="O34" s="185"/>
      <c r="P34" s="155"/>
      <c r="Q34" s="155" t="s">
        <v>1632</v>
      </c>
      <c r="R34" s="155" t="s">
        <v>994</v>
      </c>
      <c r="S34" s="155" t="s">
        <v>944</v>
      </c>
      <c r="T34" s="169"/>
      <c r="U34" s="155"/>
      <c r="V34" s="155"/>
      <c r="W34" s="155" t="s">
        <v>56</v>
      </c>
      <c r="X34" s="210" t="s">
        <v>1415</v>
      </c>
      <c r="Z34" s="20"/>
      <c r="AA34" s="155" t="s">
        <v>1637</v>
      </c>
      <c r="AB34" s="155" t="s">
        <v>1637</v>
      </c>
      <c r="AC34" s="155" t="s">
        <v>1637</v>
      </c>
      <c r="AD34" s="155" t="s">
        <v>1637</v>
      </c>
      <c r="AE34" s="155" t="s">
        <v>1637</v>
      </c>
      <c r="AF34" s="186"/>
      <c r="AG34" s="186"/>
      <c r="AH34" s="186"/>
      <c r="AI34" s="157"/>
      <c r="AJ34" s="158"/>
      <c r="AK34" s="157"/>
      <c r="AL34" s="191"/>
      <c r="AM34" s="191"/>
      <c r="AN34" s="191"/>
      <c r="AO34" s="191"/>
      <c r="AP34" s="192"/>
      <c r="AQ34" s="159">
        <f>SUMPRODUCT(--WEEKDAY(C$3:AG$3,2)&lt;6,--((C34:AG34="DM"))+(C34:AG34="CS1")+((C34:AG34="CS2"))+(C34:AG34="SB1")+(C34:AG34="AE")+(C34:AG34="EM"))</f>
        <v>0</v>
      </c>
      <c r="AR34" s="192"/>
      <c r="AS34" s="104">
        <f>SUMPRODUCT(--WEEKDAY(C$3:AG$3,2)&gt;5,--((C34:AG34="DM"))+(C34:AG34="CS1")+((C34:AG34="CS2"))+(C34:AG34="SB1")+(C34:AG34="AE")+(C34:AG34="EM"))</f>
        <v>0</v>
      </c>
      <c r="AT34" s="192"/>
      <c r="AU34" s="104">
        <f>(AQ34-AR34)/2+(AS34-AT34)</f>
        <v>0</v>
      </c>
      <c r="AV34" s="104">
        <f>AI34+AJ34+AK34+AL34+AN34+AO34</f>
        <v>0</v>
      </c>
      <c r="AW34" s="104">
        <f>BG34+BH34+BJ34+BE34+BC34+BA34+BL34</f>
        <v>9</v>
      </c>
      <c r="AX34" s="104" t="e">
        <f>AU34+AY34</f>
        <v>#VALUE!</v>
      </c>
      <c r="AY34" s="159" t="e">
        <f>(BJ34*('Setting key Duty'!$I$8+'Setting key Duty'!$I$12))+(BH34*'Setting key Duty'!$I$9)+(BC34*('Setting key Duty'!$I$13+'Setting key Duty'!$I$9))+(BA34*('Setting key Duty'!$I$13+'Setting key Duty'!$I$12+'Setting key Duty'!$I$11))+(BE34*('Setting key Duty'!$I$8+'Setting key Duty'!$I$9+'Setting key Duty'!$I$12))</f>
        <v>#VALUE!</v>
      </c>
      <c r="AZ34" s="159">
        <f>COUNTIF(C34:Y34,"*BRT*")</f>
        <v>0</v>
      </c>
      <c r="BA34" s="159">
        <f>COUNTIF(A34:AI34,"*$BTP*")</f>
        <v>1</v>
      </c>
      <c r="BB34" s="159" t="e">
        <f>BA34*('Setting key Duty'!$I$13+'Setting key Duty'!$I$12+'Setting key Duty'!$I$11)</f>
        <v>#VALUE!</v>
      </c>
      <c r="BC34" s="159">
        <f>COUNTIF(D34:AI34,"*$L*")</f>
        <v>0</v>
      </c>
      <c r="BD34" s="159" t="e">
        <f>BC34*('Setting key Duty'!$I$13+'Setting key Duty'!$I$9)</f>
        <v>#VALUE!</v>
      </c>
      <c r="BE34" s="159">
        <f>COUNTIF(D34:AI34,"*$M*")</f>
        <v>0</v>
      </c>
      <c r="BF34" s="159">
        <f>BE34*('Setting key Duty'!$I$8+'Setting key Duty'!$I$9+'Setting key Duty'!$I$12)</f>
        <v>0</v>
      </c>
      <c r="BG34" s="159">
        <f>COUNTIF(D34:AI34,"*$N*")</f>
        <v>0</v>
      </c>
      <c r="BH34" s="159">
        <f>COUNTIF(D34:AI34,"*$PM*")</f>
        <v>0</v>
      </c>
      <c r="BI34" s="159">
        <f>BH34*('Setting key Duty'!$I$9)</f>
        <v>0</v>
      </c>
      <c r="BJ34" s="159">
        <f>COUNTIF(D34:AI34,"*$AM*")</f>
        <v>3</v>
      </c>
      <c r="BK34" s="159">
        <f>BJ34*('Setting key Duty'!$I$12+'Setting key Duty'!$I$8)</f>
        <v>1.3125</v>
      </c>
      <c r="BL34" s="159">
        <f>COUNTIF(C34:AI34,"*$FC*")</f>
        <v>5</v>
      </c>
      <c r="BM34" s="159">
        <f>BL34*('Setting key Duty'!$J$11+'Setting key Duty'!$I$8)</f>
        <v>0.625</v>
      </c>
      <c r="BN34" s="159">
        <f>COUNTIF($C34:$AG34,BN$4)</f>
        <v>0</v>
      </c>
      <c r="BO34" s="159">
        <f>COUNTIF($C34:$AG34,BO$4)</f>
        <v>0</v>
      </c>
      <c r="BP34" s="159"/>
      <c r="BQ34" s="193"/>
    </row>
    <row r="35" ht="19.5" customHeight="1" spans="1:69">
      <c r="A35" s="19"/>
      <c r="B35" s="14" t="s">
        <v>1615</v>
      </c>
      <c r="C35" s="186"/>
      <c r="D35" s="186">
        <v>4</v>
      </c>
      <c r="F35" s="20"/>
      <c r="G35" s="20"/>
      <c r="H35" s="20"/>
      <c r="I35" s="155" t="s">
        <v>1602</v>
      </c>
      <c r="J35" s="186"/>
      <c r="K35" s="155" t="s">
        <v>1641</v>
      </c>
      <c r="M35" s="190" t="s">
        <v>56</v>
      </c>
      <c r="N35" s="185"/>
      <c r="O35" s="185"/>
      <c r="P35" s="155" t="s">
        <v>1627</v>
      </c>
      <c r="Q35" s="155" t="s">
        <v>56</v>
      </c>
      <c r="R35" s="20"/>
      <c r="S35" s="155" t="s">
        <v>944</v>
      </c>
      <c r="T35" s="169"/>
      <c r="U35" s="155"/>
      <c r="V35" s="155"/>
      <c r="W35" s="155" t="s">
        <v>994</v>
      </c>
      <c r="X35" s="186"/>
      <c r="Y35" s="20"/>
      <c r="Z35" s="155" t="s">
        <v>1640</v>
      </c>
      <c r="AA35" s="155" t="s">
        <v>1640</v>
      </c>
      <c r="AB35" s="155" t="s">
        <v>1640</v>
      </c>
      <c r="AC35" s="155" t="s">
        <v>1640</v>
      </c>
      <c r="AD35" s="155" t="s">
        <v>1640</v>
      </c>
      <c r="AE35" s="186"/>
      <c r="AF35" s="186"/>
      <c r="AG35" s="186"/>
      <c r="AH35" s="186" t="s">
        <v>62</v>
      </c>
      <c r="AI35" s="157"/>
      <c r="AJ35" s="158"/>
      <c r="AK35" s="157"/>
      <c r="AL35" s="191"/>
      <c r="AM35" s="191"/>
      <c r="AN35" s="191"/>
      <c r="AO35" s="191"/>
      <c r="AP35" s="192"/>
      <c r="AQ35" s="159">
        <f>SUMPRODUCT(--WEEKDAY(C$3:AG$3,2)&lt;6,--((C35:AG35="DM"))+(C35:AG35="CS1")+((C35:AG35="CS2"))+(C35:AG35="SB1")+(C35:AG35="AE")+(C35:AG35="EM"))</f>
        <v>0</v>
      </c>
      <c r="AR35" s="192"/>
      <c r="AS35" s="104">
        <f>SUMPRODUCT(--WEEKDAY(C$3:AG$3,2)&gt;5,--((C35:AG35="DM"))+(C35:AG35="CS1")+((C35:AG35="CS2"))+(C35:AG35="SB1")+(C35:AG35="AE")+(C35:AG35="EM"))</f>
        <v>0</v>
      </c>
      <c r="AT35" s="192"/>
      <c r="AU35" s="104">
        <f>(AQ35-AR35)/2+(AS35-AT35)</f>
        <v>0</v>
      </c>
      <c r="AV35" s="104">
        <f>AI35+AJ35+AK35+AL35+AN35+AO35</f>
        <v>0</v>
      </c>
      <c r="AW35" s="104">
        <f>BG35+BH35+BJ35+BE35+BC35+BA35+BL35</f>
        <v>9</v>
      </c>
      <c r="AX35" s="104" t="e">
        <f>AU35+AY35</f>
        <v>#VALUE!</v>
      </c>
      <c r="AY35" s="159" t="e">
        <f>(BJ35*('Setting key Duty'!$I$8+'Setting key Duty'!$I$12))+(BH35*'Setting key Duty'!$I$9)+(BC35*('Setting key Duty'!$I$13+'Setting key Duty'!$I$9))+(BA35*('Setting key Duty'!$I$13+'Setting key Duty'!$I$12+'Setting key Duty'!$I$11))+(BE35*('Setting key Duty'!$I$8+'Setting key Duty'!$I$9+'Setting key Duty'!$I$12))</f>
        <v>#VALUE!</v>
      </c>
      <c r="AZ35" s="159">
        <f>COUNTIF(C35:Y35,"*BRT*")</f>
        <v>0</v>
      </c>
      <c r="BA35" s="159">
        <f>COUNTIF(A35:AI35,"*$BTP*")</f>
        <v>1</v>
      </c>
      <c r="BB35" s="159" t="e">
        <f>BA35*('Setting key Duty'!$I$13+'Setting key Duty'!$I$12+'Setting key Duty'!$I$11)</f>
        <v>#VALUE!</v>
      </c>
      <c r="BC35" s="159">
        <f>COUNTIF(D35:AI35,"*$L*")</f>
        <v>0</v>
      </c>
      <c r="BD35" s="159" t="e">
        <f>BC35*('Setting key Duty'!$I$13+'Setting key Duty'!$I$9)</f>
        <v>#VALUE!</v>
      </c>
      <c r="BE35" s="159">
        <f>COUNTIF(D35:AI35,"*$M*")</f>
        <v>0</v>
      </c>
      <c r="BF35" s="159">
        <f>BE35*('Setting key Duty'!$I$8+'Setting key Duty'!$I$9+'Setting key Duty'!$I$12)</f>
        <v>0</v>
      </c>
      <c r="BG35" s="159">
        <f>COUNTIF(D35:AI35,"*$N*")</f>
        <v>0</v>
      </c>
      <c r="BH35" s="159">
        <f>COUNTIF(D35:AI35,"*$PM*")</f>
        <v>0</v>
      </c>
      <c r="BI35" s="159">
        <f>BH35*('Setting key Duty'!$I$9)</f>
        <v>0</v>
      </c>
      <c r="BJ35" s="159">
        <f>COUNTIF(D35:AI35,"*$AM*")</f>
        <v>3</v>
      </c>
      <c r="BK35" s="159">
        <f>BJ35*('Setting key Duty'!$I$12+'Setting key Duty'!$I$8)</f>
        <v>1.3125</v>
      </c>
      <c r="BL35" s="159">
        <f>COUNTIF(C35:AI35,"*$FC*")</f>
        <v>5</v>
      </c>
      <c r="BM35" s="159">
        <f>BL35*('Setting key Duty'!$J$11+'Setting key Duty'!$I$8)</f>
        <v>0.625</v>
      </c>
      <c r="BN35" s="159">
        <f>COUNTIF($C35:$AG35,BN$4)</f>
        <v>0</v>
      </c>
      <c r="BO35" s="159">
        <f>COUNTIF($C35:$AG35,BO$4)</f>
        <v>0</v>
      </c>
      <c r="BP35" s="159"/>
      <c r="BQ35" s="193"/>
    </row>
    <row r="36" ht="19.5" customHeight="1" spans="1:69">
      <c r="A36" s="19"/>
      <c r="B36" s="14" t="s">
        <v>1616</v>
      </c>
      <c r="C36" s="186"/>
      <c r="D36" s="186">
        <v>4</v>
      </c>
      <c r="E36" s="20"/>
      <c r="F36" s="190" t="s">
        <v>56</v>
      </c>
      <c r="G36" s="20"/>
      <c r="H36" s="20"/>
      <c r="I36" s="20"/>
      <c r="J36" s="155" t="s">
        <v>1652</v>
      </c>
      <c r="L36" s="154" t="s">
        <v>582</v>
      </c>
      <c r="M36" s="186"/>
      <c r="N36" s="185"/>
      <c r="O36" s="185"/>
      <c r="P36" s="155" t="s">
        <v>1441</v>
      </c>
      <c r="Q36" s="155" t="s">
        <v>1653</v>
      </c>
      <c r="R36" s="155" t="s">
        <v>56</v>
      </c>
      <c r="S36" s="155" t="s">
        <v>944</v>
      </c>
      <c r="T36" s="169"/>
      <c r="V36" s="155" t="s">
        <v>62</v>
      </c>
      <c r="W36" s="155"/>
      <c r="X36" s="155" t="s">
        <v>56</v>
      </c>
      <c r="Y36" s="210"/>
      <c r="Z36" s="20"/>
      <c r="AA36" s="155" t="s">
        <v>62</v>
      </c>
      <c r="AB36" s="20"/>
      <c r="AC36" s="20"/>
      <c r="AD36" s="155" t="s">
        <v>1631</v>
      </c>
      <c r="AF36" s="155" t="s">
        <v>1630</v>
      </c>
      <c r="AG36" s="186"/>
      <c r="AH36" s="186"/>
      <c r="AI36" s="157"/>
      <c r="AJ36" s="158"/>
      <c r="AK36" s="157"/>
      <c r="AL36" s="191"/>
      <c r="AM36" s="191"/>
      <c r="AN36" s="191"/>
      <c r="AO36" s="191"/>
      <c r="AP36" s="192"/>
      <c r="AQ36" s="159">
        <f>SUMPRODUCT(--WEEKDAY(C$3:AG$3,2)&lt;6,--((C36:AG36="DM"))+(C36:AG36="CS1")+((C36:AG36="CS2"))+(C36:AG36="SB1")+(C36:AG36="AE")+(C36:AG36="EM"))</f>
        <v>0</v>
      </c>
      <c r="AR36" s="192"/>
      <c r="AS36" s="104">
        <f>SUMPRODUCT(--WEEKDAY(C$3:AG$3,2)&gt;5,--((C36:AG36="DM"))+(C36:AG36="CS1")+((C36:AG36="CS2"))+(C36:AG36="SB1")+(C36:AG36="AE")+(C36:AG36="EM"))</f>
        <v>0</v>
      </c>
      <c r="AT36" s="192"/>
      <c r="AU36" s="104">
        <f>(AQ36-AR36)/2+(AS36-AT36)</f>
        <v>0</v>
      </c>
      <c r="AV36" s="104">
        <f>AI36+AJ36+AK36+AL36+AN36+AO36</f>
        <v>0</v>
      </c>
      <c r="AW36" s="104">
        <f>BG36+BH36+BJ36+BE36+BC36+BA36+BL36</f>
        <v>6</v>
      </c>
      <c r="AX36" s="104" t="e">
        <f>AU36+AY36</f>
        <v>#VALUE!</v>
      </c>
      <c r="AY36" s="159" t="e">
        <f>(BJ36*('Setting key Duty'!$I$8+'Setting key Duty'!$I$12))+(BH36*'Setting key Duty'!$I$9)+(BC36*('Setting key Duty'!$I$13+'Setting key Duty'!$I$9))+(BA36*('Setting key Duty'!$I$13+'Setting key Duty'!$I$12+'Setting key Duty'!$I$11))+(BE36*('Setting key Duty'!$I$8+'Setting key Duty'!$I$9+'Setting key Duty'!$I$12))</f>
        <v>#VALUE!</v>
      </c>
      <c r="AZ36" s="159">
        <f>COUNTIF(C36:Y36,"*BRT*")</f>
        <v>0</v>
      </c>
      <c r="BA36" s="159">
        <f>COUNTIF(A36:AI36,"*$BTP*")</f>
        <v>1</v>
      </c>
      <c r="BB36" s="159" t="e">
        <f>BA36*('Setting key Duty'!$I$13+'Setting key Duty'!$I$12+'Setting key Duty'!$I$11)</f>
        <v>#VALUE!</v>
      </c>
      <c r="BC36" s="159">
        <f>COUNTIF(D36:AI36,"*$L*")</f>
        <v>0</v>
      </c>
      <c r="BD36" s="159" t="e">
        <f>BC36*('Setting key Duty'!$I$13+'Setting key Duty'!$I$9)</f>
        <v>#VALUE!</v>
      </c>
      <c r="BE36" s="159">
        <f>COUNTIF(D36:AI36,"*$M*")</f>
        <v>0</v>
      </c>
      <c r="BF36" s="159">
        <f>BE36*('Setting key Duty'!$I$8+'Setting key Duty'!$I$9+'Setting key Duty'!$I$12)</f>
        <v>0</v>
      </c>
      <c r="BG36" s="159">
        <f>COUNTIF(D36:AI36,"*$N*")</f>
        <v>0</v>
      </c>
      <c r="BH36" s="159">
        <f>COUNTIF(D36:AI36,"*$PM*")</f>
        <v>2</v>
      </c>
      <c r="BI36" s="159">
        <f>BH36*('Setting key Duty'!$I$9)</f>
        <v>0.25</v>
      </c>
      <c r="BJ36" s="159">
        <f>COUNTIF(D36:AI36,"*$AM*")</f>
        <v>3</v>
      </c>
      <c r="BK36" s="159">
        <f>BJ36*('Setting key Duty'!$I$12+'Setting key Duty'!$I$8)</f>
        <v>1.3125</v>
      </c>
      <c r="BL36" s="159">
        <f>COUNTIF(C36:AI36,"*$FC*")</f>
        <v>0</v>
      </c>
      <c r="BM36" s="159">
        <f>BL36*('Setting key Duty'!$J$11+'Setting key Duty'!$I$8)</f>
        <v>0</v>
      </c>
      <c r="BN36" s="159">
        <f>COUNTIF($C36:$AG36,BN$4)</f>
        <v>0</v>
      </c>
      <c r="BO36" s="159">
        <f>COUNTIF($C36:$AG36,BO$4)</f>
        <v>0</v>
      </c>
      <c r="BP36" s="159"/>
      <c r="BQ36" s="193"/>
    </row>
    <row r="37" ht="19.5" customHeight="1" spans="1:69">
      <c r="A37" s="19"/>
      <c r="B37" s="14" t="s">
        <v>1617</v>
      </c>
      <c r="C37" s="155"/>
      <c r="D37" s="186" t="s">
        <v>62</v>
      </c>
      <c r="E37" s="20"/>
      <c r="F37" s="20"/>
      <c r="G37" s="155" t="s">
        <v>62</v>
      </c>
      <c r="H37" s="20"/>
      <c r="I37" s="190" t="s">
        <v>56</v>
      </c>
      <c r="K37" s="155" t="s">
        <v>62</v>
      </c>
      <c r="M37" s="186"/>
      <c r="N37" s="185"/>
      <c r="O37" s="155" t="s">
        <v>62</v>
      </c>
      <c r="Q37" s="155" t="s">
        <v>62</v>
      </c>
      <c r="R37" s="20"/>
      <c r="S37" s="155" t="s">
        <v>944</v>
      </c>
      <c r="U37" s="155"/>
      <c r="V37" s="155"/>
      <c r="X37" s="155" t="s">
        <v>62</v>
      </c>
      <c r="Y37" s="20"/>
      <c r="Z37" s="155" t="s">
        <v>56</v>
      </c>
      <c r="AA37" s="15" t="s">
        <v>1095</v>
      </c>
      <c r="AB37" s="2" t="s">
        <v>1095</v>
      </c>
      <c r="AC37" s="2" t="s">
        <v>1095</v>
      </c>
      <c r="AD37" s="155"/>
      <c r="AE37" s="155" t="s">
        <v>62</v>
      </c>
      <c r="AF37" s="186"/>
      <c r="AG37" s="186"/>
      <c r="AH37" s="186"/>
      <c r="AI37" s="157"/>
      <c r="AJ37" s="158"/>
      <c r="AK37" s="157"/>
      <c r="AL37" s="191"/>
      <c r="AM37" s="191"/>
      <c r="AN37" s="191"/>
      <c r="AO37" s="191"/>
      <c r="AP37" s="192"/>
      <c r="AQ37" s="159">
        <f>SUMPRODUCT(--WEEKDAY(C$3:AG$3,2)&lt;6,--((C37:AG37="DM"))+(C37:AG37="CS1")+((C37:AG37="CS2"))+(C37:AG37="SB1")+(C37:AG37="AE")+(C37:AG37="EM"))</f>
        <v>0</v>
      </c>
      <c r="AR37" s="192"/>
      <c r="AS37" s="104">
        <f>SUMPRODUCT(--WEEKDAY(C$3:AG$3,2)&gt;5,--((C37:AG37="DM"))+(C37:AG37="CS1")+((C37:AG37="CS2"))+(C37:AG37="SB1")+(C37:AG37="AE")+(C37:AG37="EM"))</f>
        <v>0</v>
      </c>
      <c r="AT37" s="192"/>
      <c r="AU37" s="104">
        <f>(AQ37-AR37)/2+(AS37-AT37)</f>
        <v>0</v>
      </c>
      <c r="AV37" s="104">
        <f>AI37+AJ37+AK37+AL37+AN37+AO37</f>
        <v>0</v>
      </c>
      <c r="AW37" s="104">
        <f>BG37+BH37+BJ37+BE37+BC37+BA37+BL37</f>
        <v>0</v>
      </c>
      <c r="AX37" s="104" t="e">
        <f>AU37+AY37</f>
        <v>#VALUE!</v>
      </c>
      <c r="AY37" s="159" t="e">
        <f>(BJ37*('Setting key Duty'!$I$8+'Setting key Duty'!$I$12))+(BH37*'Setting key Duty'!$I$9)+(BC37*('Setting key Duty'!$I$13+'Setting key Duty'!$I$9))+(BA37*('Setting key Duty'!$I$13+'Setting key Duty'!$I$12+'Setting key Duty'!$I$11))+(BE37*('Setting key Duty'!$I$8+'Setting key Duty'!$I$9+'Setting key Duty'!$I$12))</f>
        <v>#VALUE!</v>
      </c>
      <c r="AZ37" s="159">
        <f>COUNTIF(C37:Y37,"*BRT*")</f>
        <v>0</v>
      </c>
      <c r="BA37" s="159">
        <f>COUNTIF(A37:AI37,"*$BTP*")</f>
        <v>0</v>
      </c>
      <c r="BB37" s="159" t="e">
        <f>BA37*('Setting key Duty'!$I$13+'Setting key Duty'!$I$12+'Setting key Duty'!$I$11)</f>
        <v>#VALUE!</v>
      </c>
      <c r="BC37" s="159">
        <f>COUNTIF(D37:AI37,"*$L*")</f>
        <v>0</v>
      </c>
      <c r="BD37" s="159" t="e">
        <f>BC37*('Setting key Duty'!$I$13+'Setting key Duty'!$I$9)</f>
        <v>#VALUE!</v>
      </c>
      <c r="BE37" s="159">
        <f>COUNTIF(D37:AI37,"*$M*")</f>
        <v>0</v>
      </c>
      <c r="BF37" s="159">
        <f>BE37*('Setting key Duty'!$I$8+'Setting key Duty'!$I$9+'Setting key Duty'!$I$12)</f>
        <v>0</v>
      </c>
      <c r="BG37" s="159">
        <f>COUNTIF(D37:AI37,"*$N*")</f>
        <v>0</v>
      </c>
      <c r="BH37" s="159">
        <f>COUNTIF(D37:AI37,"*$PM*")</f>
        <v>0</v>
      </c>
      <c r="BI37" s="159">
        <f>BH37*('Setting key Duty'!$I$9)</f>
        <v>0</v>
      </c>
      <c r="BJ37" s="159">
        <f>COUNTIF(D37:AI37,"*$AM*")</f>
        <v>0</v>
      </c>
      <c r="BK37" s="159">
        <f>BJ37*('Setting key Duty'!$I$12+'Setting key Duty'!$I$8)</f>
        <v>0</v>
      </c>
      <c r="BL37" s="159">
        <f>COUNTIF(C37:AI37,"*$FC*")</f>
        <v>0</v>
      </c>
      <c r="BM37" s="159">
        <f>BL37*('Setting key Duty'!$J$11+'Setting key Duty'!$I$8)</f>
        <v>0</v>
      </c>
      <c r="BN37" s="159">
        <f>COUNTIF($C37:$AG37,BN$4)</f>
        <v>0</v>
      </c>
      <c r="BO37" s="159">
        <f>COUNTIF($C37:$AG37,BO$4)</f>
        <v>0</v>
      </c>
      <c r="BP37" s="159"/>
      <c r="BQ37" s="193"/>
    </row>
    <row r="38" ht="19.5" customHeight="1" spans="1:69">
      <c r="A38" s="19"/>
      <c r="B38" s="14" t="s">
        <v>1618</v>
      </c>
      <c r="C38" s="186" t="s">
        <v>1654</v>
      </c>
      <c r="D38" s="186" t="s">
        <v>1654</v>
      </c>
      <c r="E38" s="186" t="s">
        <v>1654</v>
      </c>
      <c r="F38" s="186" t="s">
        <v>1654</v>
      </c>
      <c r="G38" s="186" t="s">
        <v>1654</v>
      </c>
      <c r="H38" s="186" t="s">
        <v>1654</v>
      </c>
      <c r="I38" s="186" t="s">
        <v>1654</v>
      </c>
      <c r="J38" s="186" t="s">
        <v>1654</v>
      </c>
      <c r="K38" s="186" t="s">
        <v>1654</v>
      </c>
      <c r="L38" s="186" t="s">
        <v>1654</v>
      </c>
      <c r="M38" s="186" t="s">
        <v>1654</v>
      </c>
      <c r="N38" s="186" t="s">
        <v>1654</v>
      </c>
      <c r="O38" s="186" t="s">
        <v>1654</v>
      </c>
      <c r="P38" s="186" t="s">
        <v>1654</v>
      </c>
      <c r="Q38" s="186" t="s">
        <v>1654</v>
      </c>
      <c r="R38" s="186" t="s">
        <v>1654</v>
      </c>
      <c r="S38" s="155" t="s">
        <v>944</v>
      </c>
      <c r="T38" s="186" t="s">
        <v>1654</v>
      </c>
      <c r="U38" s="186" t="s">
        <v>1654</v>
      </c>
      <c r="V38" s="186" t="s">
        <v>1654</v>
      </c>
      <c r="W38" s="186" t="s">
        <v>1654</v>
      </c>
      <c r="X38" s="186" t="s">
        <v>1654</v>
      </c>
      <c r="Y38" s="186" t="s">
        <v>1654</v>
      </c>
      <c r="Z38" s="186" t="s">
        <v>1654</v>
      </c>
      <c r="AA38" s="186" t="s">
        <v>1654</v>
      </c>
      <c r="AB38" s="186" t="s">
        <v>1654</v>
      </c>
      <c r="AC38" s="186" t="s">
        <v>1654</v>
      </c>
      <c r="AD38" s="186" t="s">
        <v>1654</v>
      </c>
      <c r="AE38" s="186" t="s">
        <v>1654</v>
      </c>
      <c r="AF38" s="186" t="s">
        <v>1654</v>
      </c>
      <c r="AG38" s="186" t="s">
        <v>1654</v>
      </c>
      <c r="AH38" s="186" t="s">
        <v>1654</v>
      </c>
      <c r="AI38" s="157"/>
      <c r="AJ38" s="158"/>
      <c r="AK38" s="157"/>
      <c r="AL38" s="191"/>
      <c r="AM38" s="191"/>
      <c r="AN38" s="191"/>
      <c r="AO38" s="191"/>
      <c r="AP38" s="192"/>
      <c r="AQ38" s="159">
        <f>SUMPRODUCT(--WEEKDAY(C$3:AG$3,2)&lt;6,--((C38:AG38="DM"))+(C38:AG38="CS1")+((C38:AG38="CS2"))+(C38:AG38="SB1")+(C38:AG38="AE")+(C38:AG38="EM"))</f>
        <v>0</v>
      </c>
      <c r="AR38" s="192"/>
      <c r="AS38" s="104">
        <f>SUMPRODUCT(--WEEKDAY(C$3:AG$3,2)&gt;5,--((C38:AG38="DM"))+(C38:AG38="CS1")+((C38:AG38="CS2"))+(C38:AG38="SB1")+(C38:AG38="AE")+(C38:AG38="EM"))</f>
        <v>0</v>
      </c>
      <c r="AT38" s="192"/>
      <c r="AU38" s="104">
        <f>(AQ38-AR38)/2+(AS38-AT38)</f>
        <v>0</v>
      </c>
      <c r="AV38" s="104">
        <f>AI38+AJ38+AK38+AL38+AN38+AO38</f>
        <v>0</v>
      </c>
      <c r="AW38" s="104">
        <f>BG38+BH38+BJ38+BE38+BC38+BA38+BL38</f>
        <v>0</v>
      </c>
      <c r="AX38" s="104" t="e">
        <f>AU38+AY38</f>
        <v>#VALUE!</v>
      </c>
      <c r="AY38" s="159" t="e">
        <f>(BJ38*('Setting key Duty'!$I$8+'Setting key Duty'!$I$12))+(BH38*'Setting key Duty'!$I$9)+(BC38*('Setting key Duty'!$I$13+'Setting key Duty'!$I$9))+(BA38*('Setting key Duty'!$I$13+'Setting key Duty'!$I$12+'Setting key Duty'!$I$11))+(BE38*('Setting key Duty'!$I$8+'Setting key Duty'!$I$9+'Setting key Duty'!$I$12))</f>
        <v>#VALUE!</v>
      </c>
      <c r="AZ38" s="159">
        <f>COUNTIF(C38:Y38,"*BRT*")</f>
        <v>0</v>
      </c>
      <c r="BA38" s="159">
        <f>COUNTIF(A38:AI38,"*$BTP*")</f>
        <v>0</v>
      </c>
      <c r="BB38" s="159" t="e">
        <f>BA38*('Setting key Duty'!$I$13+'Setting key Duty'!$I$12+'Setting key Duty'!$I$11)</f>
        <v>#VALUE!</v>
      </c>
      <c r="BC38" s="159">
        <f>COUNTIF(D38:AI38,"*$L*")</f>
        <v>0</v>
      </c>
      <c r="BD38" s="159" t="e">
        <f>BC38*('Setting key Duty'!$I$13+'Setting key Duty'!$I$9)</f>
        <v>#VALUE!</v>
      </c>
      <c r="BE38" s="159">
        <f>COUNTIF(D38:AI38,"*$M*")</f>
        <v>0</v>
      </c>
      <c r="BF38" s="159">
        <f>BE38*('Setting key Duty'!$I$8+'Setting key Duty'!$I$9+'Setting key Duty'!$I$12)</f>
        <v>0</v>
      </c>
      <c r="BG38" s="159">
        <f>COUNTIF(D38:AI38,"*$N*")</f>
        <v>0</v>
      </c>
      <c r="BH38" s="159">
        <f>COUNTIF(D38:AI38,"*$PM*")</f>
        <v>0</v>
      </c>
      <c r="BI38" s="159">
        <f>BH38*('Setting key Duty'!$I$9)</f>
        <v>0</v>
      </c>
      <c r="BJ38" s="159">
        <f>COUNTIF(D38:AI38,"*$AM*")</f>
        <v>0</v>
      </c>
      <c r="BK38" s="159">
        <f>BJ38*('Setting key Duty'!$I$12+'Setting key Duty'!$I$8)</f>
        <v>0</v>
      </c>
      <c r="BL38" s="159">
        <f>COUNTIF(C38:AI38,"*$FC*")</f>
        <v>0</v>
      </c>
      <c r="BM38" s="159">
        <f>BL38*('Setting key Duty'!$J$11+'Setting key Duty'!$I$8)</f>
        <v>0</v>
      </c>
      <c r="BN38" s="159">
        <f>COUNTIF($C38:$AG38,BN$4)</f>
        <v>0</v>
      </c>
      <c r="BO38" s="159">
        <f>COUNTIF($C38:$AG38,BO$4)</f>
        <v>0</v>
      </c>
      <c r="BP38" s="159"/>
      <c r="BQ38" s="193"/>
    </row>
    <row r="39" ht="19.5" customHeight="1" spans="1:69">
      <c r="A39" s="19"/>
      <c r="B39" s="14" t="s">
        <v>1655</v>
      </c>
      <c r="C39" s="186"/>
      <c r="D39" s="186"/>
      <c r="E39" s="20"/>
      <c r="F39" s="15">
        <v>1</v>
      </c>
      <c r="G39" s="20"/>
      <c r="H39" s="20"/>
      <c r="I39" s="15">
        <v>2</v>
      </c>
      <c r="J39" s="186"/>
      <c r="K39" s="185"/>
      <c r="L39" s="185">
        <v>3</v>
      </c>
      <c r="M39" s="155" t="s">
        <v>62</v>
      </c>
      <c r="N39" s="185"/>
      <c r="O39" s="185"/>
      <c r="Q39" s="2">
        <v>4</v>
      </c>
      <c r="R39" s="155" t="s">
        <v>62</v>
      </c>
      <c r="S39" s="155" t="s">
        <v>944</v>
      </c>
      <c r="T39" s="560"/>
      <c r="U39" s="20"/>
      <c r="V39" s="186"/>
      <c r="W39" s="155"/>
      <c r="X39" s="186"/>
      <c r="Z39" s="210">
        <v>5</v>
      </c>
      <c r="AA39" s="20"/>
      <c r="AB39" s="155" t="s">
        <v>62</v>
      </c>
      <c r="AE39" s="2">
        <v>6</v>
      </c>
      <c r="AF39" s="186">
        <v>7</v>
      </c>
      <c r="AG39" s="560"/>
      <c r="AH39" s="155" t="s">
        <v>56</v>
      </c>
      <c r="AI39" s="157"/>
      <c r="AJ39" s="158"/>
      <c r="AK39" s="157"/>
      <c r="AL39" s="191"/>
      <c r="AM39" s="191"/>
      <c r="AN39" s="191"/>
      <c r="AO39" s="191"/>
      <c r="AP39" s="192"/>
      <c r="AQ39" s="159">
        <f>SUMPRODUCT(--WEEKDAY(C$3:AG$3,2)&lt;6,--((C39:AG39="DM"))+(C39:AG39="CS1")+((C39:AG39="CS2"))+(C39:AG39="SB1")+(C39:AG39="AE")+(C39:AG39="EM"))</f>
        <v>0</v>
      </c>
      <c r="AR39" s="192"/>
      <c r="AS39" s="104">
        <f>SUMPRODUCT(--WEEKDAY(C$3:AG$3,2)&gt;5,--((C39:AG39="DM"))+(C39:AG39="CS1")+((C39:AG39="CS2"))+(C39:AG39="SB1")+(C39:AG39="AE")+(C39:AG39="EM"))</f>
        <v>0</v>
      </c>
      <c r="AT39" s="192"/>
      <c r="AU39" s="104">
        <f>(AQ39-AR39)/2+(AS39-AT39)</f>
        <v>0</v>
      </c>
      <c r="AV39" s="104">
        <f>AI39+AJ39+AK39+AL39+AN39+AO39</f>
        <v>0</v>
      </c>
      <c r="AW39" s="104">
        <f>BG39+BH39+BJ39+BE39+BC39+BA39+BL39</f>
        <v>0</v>
      </c>
      <c r="AX39" s="104" t="e">
        <f>AU39+AY39</f>
        <v>#VALUE!</v>
      </c>
      <c r="AY39" s="159" t="e">
        <f>(BJ39*('Setting key Duty'!$I$8+'Setting key Duty'!$I$12))+(BH39*'Setting key Duty'!$I$9)+(BC39*('Setting key Duty'!$I$13+'Setting key Duty'!$I$9))+(BA39*('Setting key Duty'!$I$13+'Setting key Duty'!$I$12+'Setting key Duty'!$I$11))+(BE39*('Setting key Duty'!$I$8+'Setting key Duty'!$I$9+'Setting key Duty'!$I$12))</f>
        <v>#VALUE!</v>
      </c>
      <c r="AZ39" s="159">
        <f>COUNTIF(C39:Y39,"*BRT*")</f>
        <v>0</v>
      </c>
      <c r="BA39" s="159">
        <f>COUNTIF(A39:AI39,"*$BTP*")</f>
        <v>0</v>
      </c>
      <c r="BB39" s="159" t="e">
        <f>BA39*('Setting key Duty'!$I$13+'Setting key Duty'!$I$12+'Setting key Duty'!$I$11)</f>
        <v>#VALUE!</v>
      </c>
      <c r="BC39" s="159">
        <f>COUNTIF(D39:AI39,"*$L*")</f>
        <v>0</v>
      </c>
      <c r="BD39" s="159" t="e">
        <f>BC39*('Setting key Duty'!$I$13+'Setting key Duty'!$I$9)</f>
        <v>#VALUE!</v>
      </c>
      <c r="BE39" s="159">
        <f>COUNTIF(D39:AI39,"*$M*")</f>
        <v>0</v>
      </c>
      <c r="BF39" s="159">
        <f>BE39*('Setting key Duty'!$I$8+'Setting key Duty'!$I$9+'Setting key Duty'!$I$12)</f>
        <v>0</v>
      </c>
      <c r="BG39" s="159">
        <f>COUNTIF(D39:AI39,"*$N*")</f>
        <v>0</v>
      </c>
      <c r="BH39" s="159">
        <f>COUNTIF(D39:AI39,"*$PM*")</f>
        <v>0</v>
      </c>
      <c r="BI39" s="159">
        <f>BH39*('Setting key Duty'!$I$9)</f>
        <v>0</v>
      </c>
      <c r="BJ39" s="159">
        <f>COUNTIF(D39:AI39,"*$AM*")</f>
        <v>0</v>
      </c>
      <c r="BK39" s="159">
        <f>BJ39*('Setting key Duty'!$I$12+'Setting key Duty'!$I$8)</f>
        <v>0</v>
      </c>
      <c r="BL39" s="159">
        <f>COUNTIF(C39:AI39,"*$FC*")</f>
        <v>0</v>
      </c>
      <c r="BM39" s="159">
        <f>BL39*('Setting key Duty'!$J$11+'Setting key Duty'!$I$8)</f>
        <v>0</v>
      </c>
      <c r="BN39" s="159">
        <f>COUNTIF($C39:$AG39,BN$4)</f>
        <v>0</v>
      </c>
      <c r="BO39" s="159">
        <f>COUNTIF($C39:$AG39,BO$4)</f>
        <v>0</v>
      </c>
      <c r="BP39" s="159"/>
      <c r="BQ39" s="193"/>
    </row>
    <row r="40" ht="19.5" customHeight="1" spans="1:69">
      <c r="A40" s="19"/>
      <c r="B40" s="189"/>
      <c r="C40" s="186"/>
      <c r="D40" s="186"/>
      <c r="E40" s="20"/>
      <c r="F40" s="20"/>
      <c r="G40" s="20"/>
      <c r="H40" s="20"/>
      <c r="I40" s="20"/>
      <c r="J40" s="186"/>
      <c r="K40" s="185"/>
      <c r="L40" s="185"/>
      <c r="M40" s="188"/>
      <c r="N40" s="185"/>
      <c r="O40" s="185"/>
      <c r="P40" s="186"/>
      <c r="Q40" s="20"/>
      <c r="R40" s="20"/>
      <c r="S40" s="20"/>
      <c r="T40" s="560"/>
      <c r="U40" s="20"/>
      <c r="V40" s="186"/>
      <c r="W40" s="20"/>
      <c r="X40" s="186"/>
      <c r="Y40" s="20"/>
      <c r="Z40" s="20"/>
      <c r="AA40" s="20"/>
      <c r="AB40" s="20"/>
      <c r="AC40" s="20"/>
      <c r="AD40" s="186"/>
      <c r="AE40" s="186"/>
      <c r="AF40" s="186"/>
      <c r="AG40" s="560"/>
      <c r="AH40" s="186"/>
      <c r="AI40" s="157"/>
      <c r="AJ40" s="158"/>
      <c r="AK40" s="157"/>
      <c r="AL40" s="191"/>
      <c r="AM40" s="191"/>
      <c r="AN40" s="191"/>
      <c r="AO40" s="191"/>
      <c r="AP40" s="192"/>
      <c r="AQ40" s="159">
        <f>SUMPRODUCT(--WEEKDAY(C$3:AG$3,2)&lt;6,--((C40:AG40="DM"))+(C40:AG40="CS1")+((C40:AG40="CS2"))+(C40:AG40="SB1")+(C40:AG40="AE")+(C40:AG40="EM"))</f>
        <v>0</v>
      </c>
      <c r="AR40" s="192"/>
      <c r="AS40" s="104">
        <f>SUMPRODUCT(--WEEKDAY(C$3:AG$3,2)&gt;5,--((C40:AG40="DM"))+(C40:AG40="CS1")+((C40:AG40="CS2"))+(C40:AG40="SB1")+(C40:AG40="AE")+(C40:AG40="EM"))</f>
        <v>0</v>
      </c>
      <c r="AT40" s="192"/>
      <c r="AU40" s="104">
        <f>(AQ40-AR40)/2+(AS40-AT40)</f>
        <v>0</v>
      </c>
      <c r="AV40" s="104">
        <f>AI40+AJ40+AK40+AL40+AN40+AO40</f>
        <v>0</v>
      </c>
      <c r="AW40" s="104">
        <f>BG40+BH40+BJ40+BE40+BC40+BA40+BL40</f>
        <v>0</v>
      </c>
      <c r="AX40" s="104" t="e">
        <f>AU40+AY40</f>
        <v>#VALUE!</v>
      </c>
      <c r="AY40" s="159" t="e">
        <f>(BJ40*('Setting key Duty'!$I$8+'Setting key Duty'!$I$12))+(BH40*'Setting key Duty'!$I$9)+(BC40*('Setting key Duty'!$I$13+'Setting key Duty'!$I$9))+(BA40*('Setting key Duty'!$I$13+'Setting key Duty'!$I$12+'Setting key Duty'!$I$11))+(BE40*('Setting key Duty'!$I$8+'Setting key Duty'!$I$9+'Setting key Duty'!$I$12))</f>
        <v>#VALUE!</v>
      </c>
      <c r="AZ40" s="159">
        <f>COUNTIF(C40:Y40,"*BRT*")</f>
        <v>0</v>
      </c>
      <c r="BA40" s="159">
        <f>COUNTIF(A40:AI40,"*$BTP*")</f>
        <v>0</v>
      </c>
      <c r="BB40" s="159" t="e">
        <f>BA40*('Setting key Duty'!$I$13+'Setting key Duty'!$I$12+'Setting key Duty'!$I$11)</f>
        <v>#VALUE!</v>
      </c>
      <c r="BC40" s="159">
        <f>COUNTIF(D40:AI40,"*$L*")</f>
        <v>0</v>
      </c>
      <c r="BD40" s="159" t="e">
        <f>BC40*('Setting key Duty'!$I$13+'Setting key Duty'!$I$9)</f>
        <v>#VALUE!</v>
      </c>
      <c r="BE40" s="159">
        <f>COUNTIF(D40:AI40,"*$M*")</f>
        <v>0</v>
      </c>
      <c r="BF40" s="159">
        <f>BE40*('Setting key Duty'!$I$8+'Setting key Duty'!$I$9+'Setting key Duty'!$I$12)</f>
        <v>0</v>
      </c>
      <c r="BG40" s="159">
        <f>COUNTIF(D40:AI40,"*$N*")</f>
        <v>0</v>
      </c>
      <c r="BH40" s="159">
        <f>COUNTIF(D40:AI40,"*$PM*")</f>
        <v>0</v>
      </c>
      <c r="BI40" s="159">
        <f>BH40*('Setting key Duty'!$I$9)</f>
        <v>0</v>
      </c>
      <c r="BJ40" s="159">
        <f>COUNTIF(D40:AI40,"*$AM*")</f>
        <v>0</v>
      </c>
      <c r="BK40" s="159">
        <f>BJ40*('Setting key Duty'!$I$12+'Setting key Duty'!$I$8)</f>
        <v>0</v>
      </c>
      <c r="BL40" s="159">
        <f>COUNTIF(C40:AI40,"*$FC*")</f>
        <v>0</v>
      </c>
      <c r="BM40" s="159">
        <f>BL40*('Setting key Duty'!$J$11+'Setting key Duty'!$I$8)</f>
        <v>0</v>
      </c>
      <c r="BN40" s="159">
        <f>COUNTIF($C40:$AG40,BN$4)</f>
        <v>0</v>
      </c>
      <c r="BO40" s="159">
        <f>COUNTIF($C40:$AG40,BO$4)</f>
        <v>0</v>
      </c>
      <c r="BP40" s="159"/>
      <c r="BQ40" s="193"/>
    </row>
    <row r="41" ht="19.5" customHeight="1" spans="1:69">
      <c r="A41" s="19"/>
      <c r="B41" s="189" t="s">
        <v>228</v>
      </c>
      <c r="C41" s="190"/>
      <c r="D41" s="186"/>
      <c r="E41" s="186"/>
      <c r="F41" s="186"/>
      <c r="G41" s="186"/>
      <c r="H41" s="186"/>
      <c r="I41" s="186"/>
      <c r="J41" s="186"/>
      <c r="K41" s="186"/>
      <c r="L41" s="186"/>
      <c r="N41" s="186"/>
      <c r="O41" s="186"/>
      <c r="P41" s="186"/>
      <c r="Q41" s="20"/>
      <c r="R41" s="20"/>
      <c r="S41" s="186"/>
      <c r="T41" s="560"/>
      <c r="U41" s="154"/>
      <c r="V41" s="186"/>
      <c r="W41" s="186"/>
      <c r="X41" s="186"/>
      <c r="Y41" s="231"/>
      <c r="Z41" s="231"/>
      <c r="AA41" s="231"/>
      <c r="AB41" s="231"/>
      <c r="AC41" s="231"/>
      <c r="AD41" s="231"/>
      <c r="AE41" s="186"/>
      <c r="AF41" s="186"/>
      <c r="AG41" s="560"/>
      <c r="AH41" s="186"/>
      <c r="AI41" s="157">
        <f>COUNTIF($C41:$AG41,AI$4)</f>
        <v>0</v>
      </c>
      <c r="AJ41" s="158">
        <f>COUNTIF($C41:$AG41,AJ$4)</f>
        <v>0</v>
      </c>
      <c r="AK41" s="157">
        <f>COUNTIF($C41:$AG41,AK$4)</f>
        <v>0</v>
      </c>
      <c r="AL41" s="191">
        <f>COUNTIF($C41:$AG41,AL$4)</f>
        <v>0</v>
      </c>
      <c r="AM41" s="191">
        <f>COUNTIF($C41:$AG41,AM$4)</f>
        <v>0</v>
      </c>
      <c r="AN41" s="191">
        <f>COUNTIF($C41:$AG41,AN$4)</f>
        <v>0</v>
      </c>
      <c r="AO41" s="191">
        <f>COUNTIF($C41:$AG41,AO$4)</f>
        <v>0</v>
      </c>
      <c r="AP41" s="192"/>
      <c r="AQ41" s="159"/>
      <c r="AR41" s="192"/>
      <c r="AS41" s="104"/>
      <c r="AT41" s="192"/>
      <c r="AU41" s="192"/>
      <c r="AV41" s="104"/>
      <c r="AW41" s="104"/>
      <c r="AX41" s="104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91"/>
      <c r="BO41" s="191"/>
      <c r="BP41" s="191"/>
      <c r="BQ41" s="193"/>
    </row>
    <row r="42" ht="19.5" customHeight="1" spans="1:69">
      <c r="A42" s="19"/>
      <c r="B42" s="194"/>
      <c r="C42" s="195"/>
      <c r="D42" s="196"/>
      <c r="E42" s="196"/>
      <c r="F42" s="196"/>
      <c r="G42" s="196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564"/>
      <c r="AI42" s="197"/>
      <c r="AJ42" s="198"/>
      <c r="AK42" s="197"/>
      <c r="AL42" s="199"/>
      <c r="AM42" s="199"/>
      <c r="AN42" s="199"/>
      <c r="AO42" s="199"/>
      <c r="AP42" s="200"/>
      <c r="AQ42" s="200"/>
      <c r="AR42" s="200"/>
      <c r="AS42" s="200">
        <f>SUMPRODUCT(--WEEKDAY(C$3:AG$3,2)&gt;5,--((C42:AG42="DM"))+(C42:AG42="CS1")+((C42:AG42="CS2"))+(C42:AG42="SB1")+(C42:AG42="AE")+(C42:AG42="EM"))</f>
        <v>0</v>
      </c>
      <c r="AT42" s="200"/>
      <c r="AU42" s="200">
        <f>(AQ42-AR42)/2+(AS42-AT42)</f>
        <v>0</v>
      </c>
      <c r="AV42" s="200"/>
      <c r="AW42" s="200"/>
      <c r="AX42" s="200"/>
      <c r="AY42" s="199"/>
      <c r="AZ42" s="199"/>
      <c r="BA42" s="199"/>
      <c r="BB42" s="199"/>
      <c r="BC42" s="199"/>
      <c r="BD42" s="199"/>
      <c r="BE42" s="199"/>
      <c r="BF42" s="199"/>
      <c r="BG42" s="199"/>
      <c r="BH42" s="199"/>
      <c r="BI42" s="199"/>
      <c r="BJ42" s="199"/>
      <c r="BK42" s="199"/>
      <c r="BL42" s="199"/>
      <c r="BM42" s="199"/>
      <c r="BN42" s="199"/>
      <c r="BO42" s="199"/>
      <c r="BP42" s="199"/>
      <c r="BQ42" s="201"/>
    </row>
    <row r="43" ht="19.5" customHeight="1" spans="1:69">
      <c r="A43" s="19"/>
      <c r="B43" s="202" t="s">
        <v>48</v>
      </c>
      <c r="C43" s="203" t="str">
        <f>VLOOKUP("DM",C4:C41,1,FALSE)</f>
        <v>DM</v>
      </c>
      <c r="D43" s="203" t="str">
        <f>VLOOKUP("DM",D4:D41,1,FALSE)</f>
        <v>DM</v>
      </c>
      <c r="E43" s="203" t="str">
        <f>VLOOKUP("DM",E1:E41,1,FALSE)</f>
        <v>DM</v>
      </c>
      <c r="F43" s="203" t="str">
        <f>VLOOKUP("DM",F4:F41,1,FALSE)</f>
        <v>DM</v>
      </c>
      <c r="G43" s="203" t="str">
        <f>VLOOKUP("DM",G4:G41,1,FALSE)</f>
        <v>DM</v>
      </c>
      <c r="H43" s="203" t="str">
        <f>VLOOKUP("DM",H4:H41,1,FALSE)</f>
        <v>DM</v>
      </c>
      <c r="I43" s="203" t="str">
        <f>VLOOKUP("DM",I4:I41,1,FALSE)</f>
        <v>DM</v>
      </c>
      <c r="J43" s="203" t="str">
        <f>VLOOKUP("DM",J4:J41,1,FALSE)</f>
        <v>DM</v>
      </c>
      <c r="K43" s="203" t="str">
        <f>VLOOKUP("DM",K4:K41,1,FALSE)</f>
        <v>DM</v>
      </c>
      <c r="L43" s="203" t="str">
        <f>VLOOKUP("DM",L4:L41,1,FALSE)</f>
        <v>DM</v>
      </c>
      <c r="M43" s="203" t="str">
        <f>VLOOKUP("DM",M4:M27,1,FALSE)</f>
        <v>DM</v>
      </c>
      <c r="N43" s="203" t="str">
        <f>VLOOKUP("DM",N4:N41,1,FALSE)</f>
        <v>DM</v>
      </c>
      <c r="O43" s="203" t="str">
        <f>VLOOKUP("DM",O4:O41,1,FALSE)</f>
        <v>DM</v>
      </c>
      <c r="P43" s="203" t="str">
        <f>VLOOKUP("DM",P4:P41,1,FALSE)</f>
        <v>DM</v>
      </c>
      <c r="Q43" s="203" t="str">
        <f>VLOOKUP("DM",Q4:Q30,1,FALSE)</f>
        <v>DM</v>
      </c>
      <c r="R43" s="203" t="str">
        <f>VLOOKUP("DM",R4:R25,1,FALSE)</f>
        <v>DM</v>
      </c>
      <c r="S43" s="203" t="str">
        <f>VLOOKUP("DM",S4:S41,1,FALSE)</f>
        <v>DM</v>
      </c>
      <c r="T43" s="203" t="str">
        <f>VLOOKUP("DM",T4:T41,1,FALSE)</f>
        <v>DM</v>
      </c>
      <c r="U43" s="203" t="str">
        <f>VLOOKUP("DM",U4:U41,1,FALSE)</f>
        <v>DM</v>
      </c>
      <c r="V43" s="203" t="str">
        <f>VLOOKUP("DM",V4:V25,1,FALSE)</f>
        <v>DM</v>
      </c>
      <c r="W43" s="203" t="str">
        <f>VLOOKUP("DM",W4:W25,1,FALSE)</f>
        <v>DM</v>
      </c>
      <c r="X43" s="203" t="str">
        <f>VLOOKUP("DM",X4:X41,1,FALSE)</f>
        <v>DM</v>
      </c>
      <c r="Y43" s="203" t="str">
        <f>VLOOKUP("DM",Y4:Y41,1,FALSE)</f>
        <v>DM</v>
      </c>
      <c r="Z43" s="203" t="str">
        <f>VLOOKUP("DM",Z4:Z41,1,FALSE)</f>
        <v>DM</v>
      </c>
      <c r="AA43" s="203" t="str">
        <f>VLOOKUP("DM",AA1:AA41,1,FALSE)</f>
        <v>DM</v>
      </c>
      <c r="AB43" s="203" t="str">
        <f>VLOOKUP("DM",AB4:AB41,1,FALSE)</f>
        <v>DM</v>
      </c>
      <c r="AC43" s="203" t="str">
        <f>VLOOKUP("DM",AC4:AC41,1,FALSE)</f>
        <v>DM</v>
      </c>
      <c r="AD43" s="203" t="str">
        <f>VLOOKUP("DM",AD4:AD41,1,FALSE)</f>
        <v>DM</v>
      </c>
      <c r="AE43" s="203" t="str">
        <f>VLOOKUP("DM",AE4:AE41,1,FALSE)</f>
        <v>DM</v>
      </c>
      <c r="AF43" s="203" t="str">
        <f>VLOOKUP("DM",AF4:AF41,1,FALSE)</f>
        <v>DM</v>
      </c>
      <c r="AG43" s="203" t="str">
        <f>VLOOKUP("DM",AG4:AG41,1,FALSE)</f>
        <v>DM</v>
      </c>
      <c r="AH43" s="203" t="str">
        <f>VLOOKUP("DM",AH4:AH41,1,FALSE)</f>
        <v>DM</v>
      </c>
      <c r="AI43" s="157"/>
      <c r="AJ43" s="158"/>
      <c r="AK43" s="157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59"/>
      <c r="BQ43" s="160"/>
    </row>
    <row r="44" ht="19.5" customHeight="1" spans="1:69">
      <c r="A44" s="19" t="e">
        <f>LTE()</f>
        <v>#NAME?</v>
      </c>
      <c r="B44" s="204" t="s">
        <v>44</v>
      </c>
      <c r="C44" s="203" t="str">
        <f>VLOOKUP("CS1",C5:C41,1,FALSE)</f>
        <v>CS1</v>
      </c>
      <c r="D44" s="203" t="str">
        <f>VLOOKUP("CS1",D1:D41,1,FALSE)</f>
        <v>CS1</v>
      </c>
      <c r="E44" s="203" t="str">
        <f>VLOOKUP("CS1",E1:E41,1,FALSE)</f>
        <v>CS1</v>
      </c>
      <c r="F44" s="203" t="str">
        <f>VLOOKUP("CS1",F8:F41,1,FALSE)</f>
        <v>CS1</v>
      </c>
      <c r="G44" s="203" t="str">
        <f>VLOOKUP("CS1",G8:G41,1,FALSE)</f>
        <v>CS1</v>
      </c>
      <c r="H44" s="203" t="str">
        <f>VLOOKUP("CS1",H6:H41,1,FALSE)</f>
        <v>CS1</v>
      </c>
      <c r="I44" s="203" t="str">
        <f>VLOOKUP("CS1",I7:I41,1,FALSE)</f>
        <v>CS1</v>
      </c>
      <c r="J44" s="203" t="str">
        <f>VLOOKUP("CS1",J4:J41,1,FALSE)</f>
        <v>CS1</v>
      </c>
      <c r="K44" s="203" t="str">
        <f>VLOOKUP("CS1",K1:K41,1,FALSE)</f>
        <v>CS1</v>
      </c>
      <c r="L44" s="203" t="str">
        <f>VLOOKUP("CS1",L1:L41,1,FALSE)</f>
        <v>CS1</v>
      </c>
      <c r="M44" s="203" t="str">
        <f>VLOOKUP("CS1",M7:M27,1,FALSE)</f>
        <v>CS1</v>
      </c>
      <c r="N44" s="203" t="str">
        <f>VLOOKUP("CS1",N6:N41,1,FALSE)</f>
        <v>CS1</v>
      </c>
      <c r="O44" s="203" t="str">
        <f>VLOOKUP("CS1",O1:O41,1,FALSE)</f>
        <v>CS1</v>
      </c>
      <c r="P44" s="203" t="str">
        <f>VLOOKUP("CS1",P5:P41,1,FALSE)</f>
        <v>CS1</v>
      </c>
      <c r="Q44" s="203" t="str">
        <f>VLOOKUP("CS1",Q6:Q30,1,FALSE)</f>
        <v>CS1</v>
      </c>
      <c r="R44" s="203" t="str">
        <f>VLOOKUP("CS1",R6:R25,1,FALSE)</f>
        <v>CS1</v>
      </c>
      <c r="S44" s="203" t="str">
        <f>VLOOKUP("CS1",S7:S41,1,FALSE)</f>
        <v>CS1</v>
      </c>
      <c r="T44" s="203" t="str">
        <f>VLOOKUP("CS1",T1:T41,1,FALSE)</f>
        <v>CS1</v>
      </c>
      <c r="U44" s="203" t="str">
        <f>VLOOKUP("CS1",U6:U41,1,FALSE)</f>
        <v>CS1</v>
      </c>
      <c r="V44" s="203" t="str">
        <f>VLOOKUP("CS1",V1:V25,1,FALSE)</f>
        <v>CS1</v>
      </c>
      <c r="W44" s="203" t="str">
        <f>VLOOKUP("CS1",W1:W25,1,FALSE)</f>
        <v>CS1</v>
      </c>
      <c r="X44" s="203" t="str">
        <f>VLOOKUP("CS1",X1:X41,1,FALSE)</f>
        <v>CS1</v>
      </c>
      <c r="Y44" s="203" t="str">
        <f>VLOOKUP("CS1",Y6:Y41,1,FALSE)</f>
        <v>CS1</v>
      </c>
      <c r="Z44" s="203" t="str">
        <f>VLOOKUP("CS1",Z1:Z41,1,FALSE)</f>
        <v>CS1</v>
      </c>
      <c r="AA44" s="203" t="str">
        <f>VLOOKUP("CS1",AA1:AA41,1,FALSE)</f>
        <v>CS1</v>
      </c>
      <c r="AB44" s="203" t="str">
        <f>VLOOKUP("CS1",AB5:AB41,1,FALSE)</f>
        <v>CS1</v>
      </c>
      <c r="AC44" s="203" t="str">
        <f>VLOOKUP("CS1",AC1:AC41,1,FALSE)</f>
        <v>CS1</v>
      </c>
      <c r="AD44" s="203" t="str">
        <f>VLOOKUP("CS1",AD1:AD41,1,FALSE)</f>
        <v>CS1</v>
      </c>
      <c r="AE44" s="203" t="str">
        <f>VLOOKUP("CS1",AE1:AE41,1,FALSE)</f>
        <v>CS1</v>
      </c>
      <c r="AF44" s="203" t="str">
        <f>VLOOKUP("CS1",AF7:AF41,1,FALSE)</f>
        <v>CS1</v>
      </c>
      <c r="AG44" s="203" t="str">
        <f>VLOOKUP("CS1",AG1:AG41,1,FALSE)</f>
        <v>CS1</v>
      </c>
      <c r="AH44" s="203" t="str">
        <f>VLOOKUP("CS1",AH1:AH41,1,FALSE)</f>
        <v>CS1</v>
      </c>
      <c r="AI44" s="157"/>
      <c r="AJ44" s="158"/>
      <c r="AK44" s="157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60"/>
    </row>
    <row r="45" ht="19.5" customHeight="1" spans="1:69">
      <c r="A45" s="19"/>
      <c r="B45" s="205" t="s">
        <v>45</v>
      </c>
      <c r="C45" s="203" t="str">
        <f>VLOOKUP("CS2",C6:C41,1,FALSE)</f>
        <v>CS2</v>
      </c>
      <c r="D45" s="203" t="str">
        <f>VLOOKUP("CS2",D9:D41,1,FALSE)</f>
        <v>CS2</v>
      </c>
      <c r="E45" s="203" t="str">
        <f>VLOOKUP("CS2",E8:E41,1,FALSE)</f>
        <v>CS2</v>
      </c>
      <c r="F45" s="203" t="str">
        <f>VLOOKUP("CS2",F8:F41,1,FALSE)</f>
        <v>CS2</v>
      </c>
      <c r="G45" s="203" t="str">
        <f>VLOOKUP("CS2",G1:G41,1,FALSE)</f>
        <v>CS2</v>
      </c>
      <c r="H45" s="203" t="str">
        <f>VLOOKUP("CS2",H1:H41,1,FALSE)</f>
        <v>CS2</v>
      </c>
      <c r="I45" s="203" t="str">
        <f>VLOOKUP("CS2",I7:I41,1,FALSE)</f>
        <v>CS2</v>
      </c>
      <c r="J45" s="203" t="str">
        <f>VLOOKUP("CS2",J4:J41,1,FALSE)</f>
        <v>CS2</v>
      </c>
      <c r="K45" s="203" t="str">
        <f>VLOOKUP("CS2",K5:K41,1,FALSE)</f>
        <v>CS2</v>
      </c>
      <c r="L45" s="203" t="str">
        <f>VLOOKUP("CS2",L4:L41,1,FALSE)</f>
        <v>CS2</v>
      </c>
      <c r="M45" s="203" t="str">
        <f>VLOOKUP("CS2",M1:M27,1,FALSE)</f>
        <v>CS2</v>
      </c>
      <c r="N45" s="203" t="str">
        <f>VLOOKUP("CS2",N1:N41,1,FALSE)</f>
        <v>CS2</v>
      </c>
      <c r="O45" s="203" t="str">
        <f>VLOOKUP("CS2",O6:O41,1,FALSE)</f>
        <v>CS2</v>
      </c>
      <c r="P45" s="203" t="str">
        <f>VLOOKUP("CS2",P1:P41,1,FALSE)</f>
        <v>CS2</v>
      </c>
      <c r="Q45" s="203" t="str">
        <f>VLOOKUP("CS2",Q6:Q30,1,FALSE)</f>
        <v>CS2</v>
      </c>
      <c r="R45" s="203" t="str">
        <f>VLOOKUP("CS2",R6:R25,1,FALSE)</f>
        <v>CS2</v>
      </c>
      <c r="S45" s="203" t="str">
        <f>VLOOKUP("CS2",S1:S41,1,FALSE)</f>
        <v>CS2</v>
      </c>
      <c r="T45" s="203" t="str">
        <f>VLOOKUP("CS2",T1:T41,1,FALSE)</f>
        <v>CS2</v>
      </c>
      <c r="U45" s="203" t="str">
        <f>VLOOKUP("CS2",U1:U41,1,FALSE)</f>
        <v>CS2</v>
      </c>
      <c r="V45" s="203" t="str">
        <f>VLOOKUP("CS2",V1:V25,1,FALSE)</f>
        <v>CS2</v>
      </c>
      <c r="W45" s="203" t="str">
        <f>VLOOKUP("CS2",W11:W25,1,FALSE)</f>
        <v>CS2</v>
      </c>
      <c r="X45" s="203" t="str">
        <f>VLOOKUP("CS2",X8:X41,1,FALSE)</f>
        <v>CS2</v>
      </c>
      <c r="Y45" s="203" t="str">
        <f>VLOOKUP("CS2",Y6:Y41,1,FALSE)</f>
        <v>CS2</v>
      </c>
      <c r="Z45" s="203" t="str">
        <f>VLOOKUP("CS2",Z6:Z41,1,FALSE)</f>
        <v>CS2</v>
      </c>
      <c r="AA45" s="203" t="str">
        <f>VLOOKUP("CS2",AA1:AA41,1,FALSE)</f>
        <v>CS2</v>
      </c>
      <c r="AB45" s="203" t="str">
        <f>VLOOKUP("CS2",AB1:AB41,1,FALSE)</f>
        <v>CS2</v>
      </c>
      <c r="AC45" s="203" t="str">
        <f>VLOOKUP("CS2",AC8:AC41,1,FALSE)</f>
        <v>CS2</v>
      </c>
      <c r="AD45" s="203" t="str">
        <f>VLOOKUP("CS2",AD1:AD41,1,FALSE)</f>
        <v>CS2</v>
      </c>
      <c r="AE45" s="203" t="str">
        <f>VLOOKUP("CS2",AE1:AE41,1,FALSE)</f>
        <v>CS2</v>
      </c>
      <c r="AF45" s="203" t="str">
        <f>VLOOKUP("CS2",AF1:AF41,1,FALSE)</f>
        <v>CS2</v>
      </c>
      <c r="AG45" s="203" t="str">
        <f>VLOOKUP("CS2",AG7:AG41,1,FALSE)</f>
        <v>CS2</v>
      </c>
      <c r="AH45" s="203" t="e">
        <f>VLOOKUP("CS2",AH7:AH41,1,FALSE)</f>
        <v>#N/A</v>
      </c>
      <c r="AI45" s="157"/>
      <c r="AJ45" s="158"/>
      <c r="AK45" s="157"/>
      <c r="AL45" s="159"/>
      <c r="AM45" s="159"/>
      <c r="AN45" s="159"/>
      <c r="AO45" s="159"/>
      <c r="AP45" s="159"/>
      <c r="AQ45" s="159"/>
      <c r="AR45" s="159"/>
      <c r="AS45" s="159"/>
      <c r="AT45" s="159"/>
      <c r="AU45" s="159"/>
      <c r="AV45" s="159"/>
      <c r="AW45" s="159"/>
      <c r="AX45" s="159"/>
      <c r="AY45" s="159"/>
      <c r="AZ45" s="159"/>
      <c r="BA45" s="159"/>
      <c r="BB45" s="159"/>
      <c r="BC45" s="159"/>
      <c r="BD45" s="159"/>
      <c r="BE45" s="159"/>
      <c r="BF45" s="159"/>
      <c r="BG45" s="159"/>
      <c r="BH45" s="159"/>
      <c r="BI45" s="159"/>
      <c r="BJ45" s="159"/>
      <c r="BK45" s="159"/>
      <c r="BL45" s="159"/>
      <c r="BM45" s="159"/>
      <c r="BN45" s="159"/>
      <c r="BO45" s="159"/>
      <c r="BP45" s="159"/>
      <c r="BQ45" s="160"/>
    </row>
    <row r="46" ht="19.5" customHeight="1" spans="1:69">
      <c r="A46" s="19"/>
      <c r="B46" s="206" t="s">
        <v>50</v>
      </c>
      <c r="C46" s="203" t="e">
        <f>VLOOKUP("SB1",C6:C41,1,FALSE)</f>
        <v>#N/A</v>
      </c>
      <c r="D46" s="203" t="str">
        <f>VLOOKUP("SB1",D3:D41,1,FALSE)</f>
        <v>SB1</v>
      </c>
      <c r="E46" s="203" t="str">
        <f>VLOOKUP("SB1",E1:E41,1,FALSE)</f>
        <v>SB1</v>
      </c>
      <c r="F46" s="203" t="str">
        <f>VLOOKUP("SB1",F8:F41,1,FALSE)</f>
        <v>SB1</v>
      </c>
      <c r="G46" s="203" t="str">
        <f>VLOOKUP("SB1",G5:G41,1,FALSE)</f>
        <v>SB1</v>
      </c>
      <c r="H46" s="203" t="str">
        <f>VLOOKUP("SB1",H6:H41,1,FALSE)</f>
        <v>SB1</v>
      </c>
      <c r="I46" s="203" t="str">
        <f>VLOOKUP("SB1",I1:I41,1,FALSE)</f>
        <v>SB1</v>
      </c>
      <c r="J46" s="203" t="str">
        <f>VLOOKUP("SB1",J4:J41,1,FALSE)</f>
        <v>SB1</v>
      </c>
      <c r="K46" s="203" t="str">
        <f>VLOOKUP("SB1",K6:K41,1,FALSE)</f>
        <v>SB1</v>
      </c>
      <c r="L46" s="203" t="e">
        <f>VLOOKUP("SB1",L1:L41,1,FALSE)</f>
        <v>#N/A</v>
      </c>
      <c r="M46" s="203" t="str">
        <f>VLOOKUP("SB1",M1:M27,1,FALSE)</f>
        <v>SB1</v>
      </c>
      <c r="N46" s="203" t="str">
        <f>VLOOKUP("SB1",N6:N41,1,FALSE)</f>
        <v>SB1</v>
      </c>
      <c r="O46" s="203" t="str">
        <f>VLOOKUP("SB1",O1:O41,1,FALSE)</f>
        <v>SB1</v>
      </c>
      <c r="P46" s="203" t="str">
        <f>VLOOKUP("SB1",P1:P41,1,FALSE)</f>
        <v>SB1</v>
      </c>
      <c r="Q46" s="203" t="str">
        <f>VLOOKUP("SB1",Q1:Q30,1,FALSE)</f>
        <v>SB1</v>
      </c>
      <c r="R46" s="203" t="str">
        <f>VLOOKUP("SB1",R6:R35,1,FALSE)</f>
        <v>SB1</v>
      </c>
      <c r="S46" s="203" t="e">
        <f>VLOOKUP("SB1",S1:S41,1,FALSE)</f>
        <v>#N/A</v>
      </c>
      <c r="T46" s="203" t="e">
        <f>VLOOKUP("SB1",T8:T41,1,FALSE)</f>
        <v>#N/A</v>
      </c>
      <c r="U46" s="203" t="e">
        <f>VLOOKUP("SB1",U1:U41,1,FALSE)</f>
        <v>#N/A</v>
      </c>
      <c r="V46" s="203" t="str">
        <f>VLOOKUP("SB1",V9:V35,1,FALSE)</f>
        <v>SB1</v>
      </c>
      <c r="W46" s="203" t="str">
        <f>VLOOKUP("SB1",W5:W25,1,FALSE)</f>
        <v>SB1</v>
      </c>
      <c r="X46" s="203" t="str">
        <f>VLOOKUP("SB1",X6:X41,1,FALSE)</f>
        <v>SB1</v>
      </c>
      <c r="Y46" s="203" t="str">
        <f>VLOOKUP("SB1",Y1:Y41,1,FALSE)</f>
        <v>SB1</v>
      </c>
      <c r="Z46" s="203" t="e">
        <f>VLOOKUP("SB1",Z6:Z41,1,FALSE)</f>
        <v>#N/A</v>
      </c>
      <c r="AA46" s="203" t="str">
        <f>VLOOKUP("SB1",AA1:AA41,1,FALSE)</f>
        <v>SB1</v>
      </c>
      <c r="AB46" s="203" t="str">
        <f>VLOOKUP("SB1",AB1:AB41,1,FALSE)</f>
        <v>SB1</v>
      </c>
      <c r="AC46" s="203" t="str">
        <f>VLOOKUP("SB1",AC1:AC41,1,FALSE)</f>
        <v>SB1</v>
      </c>
      <c r="AD46" s="203" t="str">
        <f>VLOOKUP("SB1",AD6:AD41,1,FALSE)</f>
        <v>SB1</v>
      </c>
      <c r="AE46" s="203" t="str">
        <f>VLOOKUP("SB1",AE7:AE41,1,FALSE)</f>
        <v>SB1</v>
      </c>
      <c r="AF46" s="203" t="e">
        <f>VLOOKUP("SB1",AF7:AF41,1,FALSE)</f>
        <v>#N/A</v>
      </c>
      <c r="AG46" s="203" t="e">
        <f>VLOOKUP("SB1",AG7:AG41,1,FALSE)</f>
        <v>#N/A</v>
      </c>
      <c r="AH46" s="203" t="e">
        <f>VLOOKUP("SB1",AH7:AH41,1,FALSE)</f>
        <v>#N/A</v>
      </c>
      <c r="AI46" s="157"/>
      <c r="AJ46" s="158"/>
      <c r="AK46" s="157"/>
      <c r="AL46" s="159"/>
      <c r="AM46" s="159"/>
      <c r="AN46" s="159"/>
      <c r="AO46" s="159"/>
      <c r="AP46" s="159"/>
      <c r="AQ46" s="159"/>
      <c r="AR46" s="159"/>
      <c r="AS46" s="159"/>
      <c r="AT46" s="159"/>
      <c r="AU46" s="159"/>
      <c r="AV46" s="159"/>
      <c r="AW46" s="159"/>
      <c r="AX46" s="159"/>
      <c r="AY46" s="159"/>
      <c r="AZ46" s="159"/>
      <c r="BA46" s="159"/>
      <c r="BB46" s="159"/>
      <c r="BC46" s="159"/>
      <c r="BD46" s="159"/>
      <c r="BE46" s="159"/>
      <c r="BF46" s="159"/>
      <c r="BG46" s="159"/>
      <c r="BH46" s="159"/>
      <c r="BI46" s="159"/>
      <c r="BJ46" s="159"/>
      <c r="BK46" s="159"/>
      <c r="BL46" s="159"/>
      <c r="BM46" s="159"/>
      <c r="BN46" s="159"/>
      <c r="BO46" s="159"/>
      <c r="BP46" s="159"/>
      <c r="BQ46" s="160"/>
    </row>
    <row r="47" ht="19.5" customHeight="1" spans="1:69">
      <c r="A47" s="19"/>
      <c r="B47" s="207" t="s">
        <v>56</v>
      </c>
      <c r="C47" s="203" t="str">
        <f>VLOOKUP("SB2",C6:C41,1,FALSE)</f>
        <v>SB2</v>
      </c>
      <c r="D47" s="203" t="str">
        <f>VLOOKUP("SB2",D9:D41,1,FALSE)</f>
        <v>SB2</v>
      </c>
      <c r="E47" s="203" t="str">
        <f>VLOOKUP("SB2",E8:E41,1,FALSE)</f>
        <v>SB2</v>
      </c>
      <c r="F47" s="203" t="str">
        <f>VLOOKUP("SB2",F1:F41,1,FALSE)</f>
        <v>SB2</v>
      </c>
      <c r="G47" s="203" t="e">
        <f>VLOOKUP("SB2",G8:G41,1,FALSE)</f>
        <v>#N/A</v>
      </c>
      <c r="H47" s="203" t="e">
        <f>VLOOKUP("SB2",H6:H41,1,FALSE)</f>
        <v>#N/A</v>
      </c>
      <c r="I47" s="203" t="str">
        <f>VLOOKUP("SB2",I7:I41,1,FALSE)</f>
        <v>SB2</v>
      </c>
      <c r="J47" s="203" t="str">
        <f>VLOOKUP("SB2",J4:J41,1,FALSE)</f>
        <v>SB2</v>
      </c>
      <c r="K47" s="203" t="str">
        <f>VLOOKUP("SB2",K6:K41,1,FALSE)</f>
        <v>SB2</v>
      </c>
      <c r="L47" s="203" t="str">
        <f>VLOOKUP("SB2",L11:L41,1,FALSE)</f>
        <v>SB2</v>
      </c>
      <c r="M47" s="203" t="str">
        <f>VLOOKUP("SB2",M8:M45,1,FALSE)</f>
        <v>SB2</v>
      </c>
      <c r="N47" s="203" t="e">
        <f>VLOOKUP("SB2",N6:N41,1,FALSE)</f>
        <v>#N/A</v>
      </c>
      <c r="O47" s="203" t="e">
        <f>VLOOKUP("SB2",O8:O41,1,FALSE)</f>
        <v>#N/A</v>
      </c>
      <c r="P47" s="203" t="str">
        <f>VLOOKUP("SB2",P8:P41,1,FALSE)</f>
        <v>SB2</v>
      </c>
      <c r="Q47" s="203" t="e">
        <f>VLOOKUP("SB2",Q11:Q30,1,FALSE)</f>
        <v>#N/A</v>
      </c>
      <c r="R47" s="203" t="e">
        <f>VLOOKUP("SB2",R6:R30,1,FALSE)</f>
        <v>#N/A</v>
      </c>
      <c r="S47" s="203" t="str">
        <f>VLOOKUP("SB2",S12:S41,1,FALSE)</f>
        <v>SB2</v>
      </c>
      <c r="T47" s="203" t="e">
        <f>VLOOKUP("SB2",T8:T41,1,FALSE)</f>
        <v>#N/A</v>
      </c>
      <c r="U47" s="203" t="e">
        <f>VLOOKUP("SB2",U9:U41,1,FALSE)</f>
        <v>#N/A</v>
      </c>
      <c r="V47" s="203" t="e">
        <f>VLOOKUP("SB2",V5:V41,1,FALSE)</f>
        <v>#N/A</v>
      </c>
      <c r="W47" s="203" t="e">
        <f>VLOOKUP("SB2",W11:W30,1,FALSE)</f>
        <v>#N/A</v>
      </c>
      <c r="X47" s="203" t="str">
        <f>VLOOKUP("SB2",X8:X41,1,FALSE)</f>
        <v>SB2</v>
      </c>
      <c r="Y47" s="203" t="str">
        <f>VLOOKUP("SB2",Y6:Y41,1,FALSE)</f>
        <v>SB2</v>
      </c>
      <c r="Z47" s="203" t="str">
        <f>VLOOKUP("SB2",Z6:Z41,1,FALSE)</f>
        <v>SB2</v>
      </c>
      <c r="AA47" s="203" t="str">
        <f>VLOOKUP("SB2",AA11:AA41,1,FALSE)</f>
        <v>SB2</v>
      </c>
      <c r="AB47" s="203" t="e">
        <f>VLOOKUP("SB2",AB9:AB41,1,FALSE)</f>
        <v>#N/A</v>
      </c>
      <c r="AC47" s="203" t="e">
        <f>VLOOKUP("SB2",AC11:AC41,1,FALSE)</f>
        <v>#N/A</v>
      </c>
      <c r="AD47" s="203" t="str">
        <f>VLOOKUP("SB2",AD6:AD41,1,FALSE)</f>
        <v>SB2</v>
      </c>
      <c r="AE47" s="203" t="str">
        <f>VLOOKUP("SB2",AE7:AE41,1,FALSE)</f>
        <v>SB2</v>
      </c>
      <c r="AF47" s="203" t="str">
        <f>VLOOKUP("SB2",AF7:AF41,1,FALSE)</f>
        <v>SB2</v>
      </c>
      <c r="AG47" s="203" t="e">
        <f>VLOOKUP("SB2",AG7:AG41,1,FALSE)</f>
        <v>#N/A</v>
      </c>
      <c r="AH47" s="203" t="str">
        <f>VLOOKUP("SB2",AH7:AH41,1,FALSE)</f>
        <v>SB2</v>
      </c>
      <c r="AI47" s="157"/>
      <c r="AJ47" s="158"/>
      <c r="AK47" s="157"/>
      <c r="AL47" s="159"/>
      <c r="AM47" s="159"/>
      <c r="AN47" s="159"/>
      <c r="AO47" s="159"/>
      <c r="AP47" s="159"/>
      <c r="AQ47" s="159"/>
      <c r="AR47" s="159"/>
      <c r="AS47" s="159"/>
      <c r="AT47" s="159"/>
      <c r="AU47" s="159"/>
      <c r="AV47" s="159"/>
      <c r="AW47" s="159"/>
      <c r="AX47" s="159"/>
      <c r="AY47" s="159"/>
      <c r="AZ47" s="159"/>
      <c r="BA47" s="159"/>
      <c r="BB47" s="159"/>
      <c r="BC47" s="159"/>
      <c r="BD47" s="159"/>
      <c r="BE47" s="159"/>
      <c r="BF47" s="159"/>
      <c r="BG47" s="159"/>
      <c r="BH47" s="159"/>
      <c r="BI47" s="159"/>
      <c r="BJ47" s="159"/>
      <c r="BK47" s="159"/>
      <c r="BL47" s="159"/>
      <c r="BM47" s="159"/>
      <c r="BN47" s="159"/>
      <c r="BO47" s="159"/>
      <c r="BP47" s="159"/>
      <c r="BQ47" s="160"/>
    </row>
    <row r="48" ht="19.5" customHeight="1" spans="1:69">
      <c r="A48" s="19"/>
      <c r="B48" s="208" t="s">
        <v>62</v>
      </c>
      <c r="C48" s="203" t="str">
        <f>VLOOKUP("AE",C6:C41,1,FALSE)</f>
        <v>AE</v>
      </c>
      <c r="D48" s="203" t="str">
        <f>VLOOKUP("AE",D9:D41,1,FALSE)</f>
        <v>AE</v>
      </c>
      <c r="E48" s="203" t="str">
        <f>VLOOKUP("AE",E8:E41,1,FALSE)</f>
        <v>AE</v>
      </c>
      <c r="F48" s="203" t="str">
        <f>VLOOKUP("AE",F1:F41,1,FALSE)</f>
        <v>AE</v>
      </c>
      <c r="G48" s="203" t="str">
        <f>VLOOKUP("AE",G1:G41,1,FALSE)</f>
        <v>AE</v>
      </c>
      <c r="H48" s="203" t="str">
        <f>VLOOKUP("AE",H8:H41,1,FALSE)</f>
        <v>AE</v>
      </c>
      <c r="I48" s="203" t="str">
        <f>VLOOKUP("AE",I7:I41,1,FALSE)</f>
        <v>AE</v>
      </c>
      <c r="J48" s="203" t="str">
        <f>VLOOKUP("AE",J4:J41,1,FALSE)</f>
        <v>AE</v>
      </c>
      <c r="K48" s="203" t="str">
        <f>VLOOKUP("AE",K6:K41,1,FALSE)</f>
        <v>AE</v>
      </c>
      <c r="L48" s="203" t="e">
        <f>VLOOKUP("AE",L11:L41,1,FALSE)</f>
        <v>#N/A</v>
      </c>
      <c r="M48" s="203" t="str">
        <f>VLOOKUP("AE",M8:M45,1,FALSE)</f>
        <v>AE</v>
      </c>
      <c r="N48" s="203" t="str">
        <f>VLOOKUP("AE",N6:N41,1,FALSE)</f>
        <v>AE</v>
      </c>
      <c r="O48" s="203" t="str">
        <f>VLOOKUP("AE",O8:O41,1,FALSE)</f>
        <v>AE</v>
      </c>
      <c r="P48" s="203" t="str">
        <f>VLOOKUP("AE",P8:P41,1,FALSE)</f>
        <v>AE</v>
      </c>
      <c r="Q48" s="203" t="str">
        <f>VLOOKUP("AE",Q11:Q38,1,FALSE)</f>
        <v>AE</v>
      </c>
      <c r="R48" s="203" t="str">
        <f>VLOOKUP("AE",R6:R39,1,FALSE)</f>
        <v>AE</v>
      </c>
      <c r="S48" s="203" t="str">
        <f>VLOOKUP("AE",S12:S41,1,FALSE)</f>
        <v>AE</v>
      </c>
      <c r="T48" s="203" t="str">
        <f>VLOOKUP("AE",T8:T41,1,FALSE)</f>
        <v>AE</v>
      </c>
      <c r="U48" s="203" t="str">
        <f>VLOOKUP("AE",U9:U41,1,FALSE)</f>
        <v>AE</v>
      </c>
      <c r="V48" s="203" t="str">
        <f>VLOOKUP("AE",V9:V43,1,FALSE)</f>
        <v>AE</v>
      </c>
      <c r="W48" s="203" t="str">
        <f>VLOOKUP("AE",W11:W41,1,FALSE)</f>
        <v>AE</v>
      </c>
      <c r="X48" s="203" t="str">
        <f>VLOOKUP("AE",X8:X41,1,FALSE)</f>
        <v>AE</v>
      </c>
      <c r="Y48" s="203" t="str">
        <f>VLOOKUP("AE",Y6:Y41,1,FALSE)</f>
        <v>AE</v>
      </c>
      <c r="Z48" s="203" t="str">
        <f>VLOOKUP("AE",Z6:Z41,1,FALSE)</f>
        <v>AE</v>
      </c>
      <c r="AA48" s="203" t="str">
        <f>VLOOKUP("AE",AA11:AA41,1,FALSE)</f>
        <v>AE</v>
      </c>
      <c r="AB48" s="203" t="str">
        <f>VLOOKUP("AE",AB9:AB41,1,FALSE)</f>
        <v>AE</v>
      </c>
      <c r="AC48" s="203" t="str">
        <f>VLOOKUP("AE",AC11:AC41,1,FALSE)</f>
        <v>AE</v>
      </c>
      <c r="AD48" s="203" t="str">
        <f>VLOOKUP("AE",AD6:AD41,1,FALSE)</f>
        <v>AE</v>
      </c>
      <c r="AE48" s="203" t="str">
        <f>VLOOKUP("AE",AE7:AE41,1,FALSE)</f>
        <v>AE</v>
      </c>
      <c r="AF48" s="203" t="str">
        <f>VLOOKUP("AE",AF7:AF41,1,FALSE)</f>
        <v>AE</v>
      </c>
      <c r="AG48" s="203" t="str">
        <f>VLOOKUP("AE",AG7:AG41,1,FALSE)</f>
        <v>AE</v>
      </c>
      <c r="AH48" s="203" t="str">
        <f>VLOOKUP("AE",AH7:AH41,1,FALSE)</f>
        <v>AE</v>
      </c>
      <c r="AI48" s="157"/>
      <c r="AJ48" s="158"/>
      <c r="AK48" s="157"/>
      <c r="AL48" s="159"/>
      <c r="AM48" s="159"/>
      <c r="AN48" s="159"/>
      <c r="AO48" s="159"/>
      <c r="AP48" s="159"/>
      <c r="AQ48" s="159"/>
      <c r="AR48" s="159"/>
      <c r="AS48" s="159"/>
      <c r="AT48" s="159"/>
      <c r="AU48" s="159"/>
      <c r="AV48" s="159"/>
      <c r="AW48" s="159"/>
      <c r="AX48" s="159"/>
      <c r="AY48" s="159"/>
      <c r="AZ48" s="159"/>
      <c r="BA48" s="159"/>
      <c r="BB48" s="159"/>
      <c r="BC48" s="159"/>
      <c r="BD48" s="159"/>
      <c r="BE48" s="159"/>
      <c r="BF48" s="159"/>
      <c r="BG48" s="159"/>
      <c r="BH48" s="159"/>
      <c r="BI48" s="159"/>
      <c r="BJ48" s="159"/>
      <c r="BK48" s="159"/>
      <c r="BL48" s="159"/>
      <c r="BM48" s="159"/>
      <c r="BN48" s="159"/>
      <c r="BO48" s="159"/>
      <c r="BP48" s="159"/>
      <c r="BQ48" s="160"/>
    </row>
  </sheetData>
  <mergeCells count="1">
    <mergeCell ref="C1:S1"/>
  </mergeCells>
  <conditionalFormatting sqref="P12">
    <cfRule type="expression" dxfId="135" priority="11">
      <formula>WEEKDAY(K$3,2)&gt;5</formula>
    </cfRule>
    <cfRule type="expression" dxfId="135" priority="12">
      <formula>WEEKDAY(J$3,2)&gt;5</formula>
    </cfRule>
  </conditionalFormatting>
  <conditionalFormatting sqref="T18">
    <cfRule type="expression" dxfId="135" priority="3">
      <formula>WEEKDAY(V$3,2)&gt;5</formula>
    </cfRule>
  </conditionalFormatting>
  <conditionalFormatting sqref="J19">
    <cfRule type="expression" dxfId="135" priority="1">
      <formula>WEEKDAY(L$3,2)&gt;5</formula>
    </cfRule>
  </conditionalFormatting>
  <conditionalFormatting sqref="H20">
    <cfRule type="expression" dxfId="135" priority="8">
      <formula>WEEKDAY(H$3,2)&gt;5</formula>
    </cfRule>
  </conditionalFormatting>
  <conditionalFormatting sqref="X25">
    <cfRule type="expression" dxfId="135" priority="4">
      <formula>WEEKDAY(AA$3,2)&gt;5</formula>
    </cfRule>
    <cfRule type="expression" dxfId="135" priority="5">
      <formula>WEEKDAY(Z$3,2)&gt;5</formula>
    </cfRule>
  </conditionalFormatting>
  <conditionalFormatting sqref="AF25">
    <cfRule type="expression" dxfId="135" priority="6">
      <formula>WEEKDAY(AG$3,2)&gt;5</formula>
    </cfRule>
    <cfRule type="expression" dxfId="135" priority="7">
      <formula>WEEKDAY(AF$3,2)&gt;5</formula>
    </cfRule>
  </conditionalFormatting>
  <conditionalFormatting sqref="T28">
    <cfRule type="notContainsBlanks" dxfId="2114" priority="79">
      <formula>LEN(TRIM(T28))&gt;0</formula>
    </cfRule>
  </conditionalFormatting>
  <conditionalFormatting sqref="K29:K30">
    <cfRule type="expression" dxfId="135" priority="10">
      <formula>WEEKDAY(M$3,2)&gt;5</formula>
    </cfRule>
  </conditionalFormatting>
  <conditionalFormatting sqref="A1:BQ48">
    <cfRule type="cellIs" dxfId="154" priority="80" operator="equal">
      <formula>"RESERVE"</formula>
    </cfRule>
  </conditionalFormatting>
  <conditionalFormatting sqref="T2:X41 C3:S41 Y3:AH41">
    <cfRule type="expression" dxfId="135" priority="72">
      <formula>WEEKDAY(T$3,2)&gt;5</formula>
    </cfRule>
  </conditionalFormatting>
  <conditionalFormatting sqref="J4:J48 AA4:AA48 C5:I48 K5:Z48 AB5:AH48">
    <cfRule type="cellIs" dxfId="136" priority="57" operator="equal">
      <formula>"B"</formula>
    </cfRule>
    <cfRule type="cellIs" dxfId="136" priority="58" operator="equal">
      <formula>"AL"</formula>
    </cfRule>
    <cfRule type="cellIs" dxfId="137" priority="59" operator="equal">
      <formula>"DM"</formula>
    </cfRule>
    <cfRule type="cellIs" dxfId="138" priority="60" operator="equal">
      <formula>"CS1"</formula>
    </cfRule>
    <cfRule type="cellIs" dxfId="139" priority="61" operator="equal">
      <formula>"CS2"</formula>
    </cfRule>
    <cfRule type="cellIs" dxfId="140" priority="62" operator="equal">
      <formula>"SB1"</formula>
    </cfRule>
    <cfRule type="cellIs" dxfId="141" priority="63" operator="equal">
      <formula>"SB2"</formula>
    </cfRule>
    <cfRule type="cellIs" dxfId="142" priority="64" operator="equal">
      <formula>"AE"</formula>
    </cfRule>
  </conditionalFormatting>
  <conditionalFormatting sqref="J4:J41 AA4:AA41 C5:I41 K5:Z41 AB5:AH41">
    <cfRule type="cellIs" dxfId="136" priority="66" operator="equal">
      <formula>"DB"</formula>
    </cfRule>
    <cfRule type="containsText" dxfId="143" priority="67" operator="between" text="$AM">
      <formula>NOT(ISERROR(SEARCH("$AM",C4)))</formula>
    </cfRule>
    <cfRule type="containsText" dxfId="144" priority="68" operator="between" text="$PM">
      <formula>NOT(ISERROR(SEARCH("$PM",C4)))</formula>
    </cfRule>
    <cfRule type="containsText" dxfId="145" priority="69" operator="between" text="$L">
      <formula>NOT(ISERROR(SEARCH("$L",C4)))</formula>
    </cfRule>
    <cfRule type="containsText" dxfId="146" priority="70" operator="between" text="$BTP">
      <formula>NOT(ISERROR(SEARCH("$BTP",C4)))</formula>
    </cfRule>
    <cfRule type="containsText" dxfId="147" priority="71" operator="between" text="$M">
      <formula>NOT(ISERROR(SEARCH("$M",C4)))</formula>
    </cfRule>
    <cfRule type="containsText" dxfId="148" priority="73" operator="between" text="$N">
      <formula>NOT(ISERROR(SEARCH("$N",C4)))</formula>
    </cfRule>
    <cfRule type="containsText" dxfId="149" priority="74" operator="between" text="$FC">
      <formula>NOT(ISERROR(SEARCH("$FC",C4)))</formula>
    </cfRule>
    <cfRule type="containsText" dxfId="150" priority="75" operator="between" text="OAL">
      <formula>NOT(ISERROR(SEARCH("OAL",C4)))</formula>
    </cfRule>
    <cfRule type="containsText" dxfId="151" priority="76" operator="between" text="S+">
      <formula>NOT(ISERROR(SEARCH("S+",C4)))</formula>
    </cfRule>
    <cfRule type="containsText" dxfId="152" priority="77" operator="between" text="EX-D">
      <formula>NOT(ISERROR(SEARCH("EX-D",C4)))</formula>
    </cfRule>
  </conditionalFormatting>
  <conditionalFormatting sqref="J4:J25 C5:C25 D5:D21 E5:E20 F5:F25 G5:H9 I5:I27 K5:K25 L5:M26 N5:N25 O5:O8 P5:Q26 R5:R25 S5:S7 T5:T29 U5:U7 V5:V16 W5:X26 Y5 Z5:AA40 AB5:AB9 AC5:AC30 AD5:AD27 AE5:AE30 AF5:AF9 AG5:AG26 AH5:AH16 Y7:Y29 S9:S29 U9:U29 O10:O15 G11:H25 AB11:AB40 AF11:AF27 O17:O29 V18:V25 AH18:AH25 E22:E25 D23 D25:D27 F27:F29 H27:H29 N27:N32 R27 V27:V29 AH27 E28 G28:G31 M28:M30 P28 Q28:Q29 W28:W29 AG28 I29 J29:K30 AF29:AF31 L30 R30 AD30:AD31 AG30:AH30 C31:F31 H31:I31 O31:Q31 S31:S39 U31:V38 W31:W33 X31 Y31:Y33 J32 R32 T32:T38 AC32:AC40 AE32:AE34 H33 P33:Q33 AF33 F34 X34 AD34:AD35 Q35:Q37 W35:W36 Y35:Y40 R36 X36:X37 C37 G37 O37 AD37:AE37 W38:W39 R39 AE39 AH39 U41">
    <cfRule type="containsText" dxfId="153" priority="78" operator="between" text="VACC">
      <formula>NOT(ISERROR(SEARCH("VACC",C4)))</formula>
    </cfRule>
  </conditionalFormatting>
  <conditionalFormatting sqref="C5:C25 D5:D16 E5:E8 F5:F13 G5:H9 I5:I6 J5:L5 M5:M8 N5:O7 P5:P6 Q5 R5:R10 S5 U5:U7 V5:V6 W5:X5 AA5 AG5:AG8 AH5:AH6 T6:T7 W7 AB7 AC7:AC9 AD7:AD10 AE7:AF9 K8 L8:L9 P8:Q8 Z8 I9 T9:U9 W9:X10 AH9 E10 K10:K13 O10:O11 S10:S14 V10 Y10:Y11 H11:H12 J11:J12 P11 Q11:Q12 AA11 AE11:AE13 AG11:AG13 E12 G12 I12 L12:L13 M12 N12:N13 T12:W12 X13 AA13 AC13 G14 H14:H15 AF14 I15:I16 J15 L15 O15 AG15 E16:E18 G16 P16:P17 Q16:Q18 R16 J17 AF17 F18:F19 H18:I18 K18 U18 X18:Y19 AD18 D19 J19 N19 AE19:AE20 AF19:AG19 E20 G20:H21 I20:I22 T20 D21 F21:F22 J21:J22 K21:M21 O21 P21:P22 Q21:Q24 R21:S21 U21:U22 X21 Z21 AG21 E22 N22 AD22 G23:G25 H23 L23 R23:R25 W23:W24 Y23:Y24 AC23:AC24 E24:F25 I24 J24:J25 K24 M24:M26 P24 U24:V24 Z24:AB24 AG24:AG25 AH24 H25 L25 S25 AD25:AF25 D26 O26 X26:Y26 AA26 I27 R27 T27:U27 V27:V28 G28:G29 M28:M29 Y28:Y29 Z28 AG28 O29 Q29 S29 U29 AA29 AF29 L30 C31:G31 N31:N32 W31:X31 Z31:Z32 AD31 R32 Y32 AA32:AC32 AE32:AE33 W33 Q35 R36 X36 C37 Z37 AD37 AH39">
    <cfRule type="cellIs" dxfId="136" priority="13" operator="equal">
      <formula>"B"</formula>
    </cfRule>
    <cfRule type="cellIs" dxfId="136" priority="14" operator="equal">
      <formula>"AL"</formula>
    </cfRule>
    <cfRule type="cellIs" dxfId="137" priority="15" operator="equal">
      <formula>"DM"</formula>
    </cfRule>
    <cfRule type="cellIs" dxfId="138" priority="16" operator="equal">
      <formula>"CS1"</formula>
    </cfRule>
    <cfRule type="cellIs" dxfId="139" priority="17" operator="equal">
      <formula>"CS2"</formula>
    </cfRule>
    <cfRule type="cellIs" dxfId="140" priority="18" operator="equal">
      <formula>"SB1"</formula>
    </cfRule>
    <cfRule type="cellIs" dxfId="141" priority="19" operator="equal">
      <formula>"SB2"</formula>
    </cfRule>
    <cfRule type="cellIs" dxfId="142" priority="20" operator="equal">
      <formula>"AE"</formula>
    </cfRule>
    <cfRule type="cellIs" dxfId="136" priority="21" operator="equal">
      <formula>"DB"</formula>
    </cfRule>
    <cfRule type="containsText" dxfId="143" priority="22" operator="between" text="$AM">
      <formula>NOT(ISERROR(SEARCH("$AM",C5)))</formula>
    </cfRule>
    <cfRule type="containsText" dxfId="144" priority="23" operator="between" text="$PM">
      <formula>NOT(ISERROR(SEARCH("$PM",C5)))</formula>
    </cfRule>
    <cfRule type="containsText" dxfId="145" priority="24" operator="between" text="$L">
      <formula>NOT(ISERROR(SEARCH("$L",C5)))</formula>
    </cfRule>
    <cfRule type="containsText" dxfId="146" priority="25" operator="between" text="$BTP">
      <formula>NOT(ISERROR(SEARCH("$BTP",C5)))</formula>
    </cfRule>
    <cfRule type="containsText" dxfId="147" priority="26" operator="between" text="$M">
      <formula>NOT(ISERROR(SEARCH("$M",C5)))</formula>
    </cfRule>
    <cfRule type="containsText" dxfId="148" priority="27" operator="between" text="$N">
      <formula>NOT(ISERROR(SEARCH("$N",C5)))</formula>
    </cfRule>
    <cfRule type="containsText" dxfId="149" priority="28" operator="between" text="$FC">
      <formula>NOT(ISERROR(SEARCH("$FC",C5)))</formula>
    </cfRule>
    <cfRule type="containsText" dxfId="150" priority="29" operator="between" text="OAL">
      <formula>NOT(ISERROR(SEARCH("OAL",C5)))</formula>
    </cfRule>
    <cfRule type="containsText" dxfId="151" priority="30" operator="between" text="S+">
      <formula>NOT(ISERROR(SEARCH("S+",C5)))</formula>
    </cfRule>
    <cfRule type="containsText" dxfId="152" priority="31" operator="between" text="EX-D">
      <formula>NOT(ISERROR(SEARCH("EX-D",C5)))</formula>
    </cfRule>
  </conditionalFormatting>
  <conditionalFormatting sqref="C5:D16 E5:E8 F5:F13 G5:H9 I5:I6 J5:L5 M5:M8 N5:O7 P5:P6 Q5 R5:R10 S5 U5:U7 V5:V6 W5:X5 AA5 AG5:AG8 AH5:AH6 T6:T7 W7 AB7 AC7:AC9 AD7:AD10 AE7:AF9 K8 L8:L9 P8:Q8 Z8 I9 T9:U9 W9:X10 AH9 E10 K10:K13 O10:O11 S10:S14 V10 Y10:Y11 J11:J12 P11 Q11:Q12 AA11 AE11:AE13 AG11:AG13 E12 G12:I12 L12:L13 M12 N12:N13 T12:W12 X13 AA13 AC13 G14 H14:H15 AF14 I15:I16 J15 L15 AG15 E16:E18 G16 P16:P17 Q16:R16 J17 AF17 C18:C25 F18:F19 H18:I18 K18 Q18 X18:Y19 AD18 D19 N19 AE19:AE20 AF19:AG19 E20 G20:H21 I20:I22 T20 D21 F21:F22 J21:J22 K21:M21 O21 P21:P22 Q21:Q24 R21:S21 U21 X21 Z21 AG21 E22 N22 AD22 G23:G25 H23 L23 R23:R25 W23:W24 Y23:Y24 AC23:AC24 D24 E24:F25 I24 J24:J25 K24 P24 U24:V24 Z24:AB24 AG24:AG25 AH24 H25 L25:M25 S25 AD25:AF25 D26 K26 X26:Y26 AA26:AB26 I27 P27 R27 T27:U27 V27:W28 G28:G31 M28:M30 Y28:Y30 Z28 AG28 K29:K30 O29:O30 Q29:Q31 S29:S30 U29:U30 AA29:AA30 AF29:AF30 C30:E31 F30:F32 H30:J30 L30 N30:N32 P30 R30 T30 V30 W30:X31 Z30:Z32 AB30:AC30 AD30:AD31 AE30 AG30:AH30 R32 Y32 AA32:AC32 AE32:AE33 W33 J34 I35 Q35 J36 R36 X36 C37 Z37 AD37 AH39">
    <cfRule type="expression" dxfId="135" priority="32">
      <formula>WEEKDAY(#REF!,2)&gt;5</formula>
    </cfRule>
  </conditionalFormatting>
  <conditionalFormatting sqref="C5:C25 D5:D21 E5:E20 F5:F25 G5:H9 I5:I27 J5:K25 L5:M26 N5:N25 O5:O8 P5:Q26 R5:R25 S5:U7 V5:V16 W5:W17 X5:X26 Y5 Z5:AA40 AB5:AB9 AC5:AC30 AD5:AD27 AE5:AE30 AF5:AF9 AG5:AG26 AH5:AH16 Y7:Y29 S9:T29 U9:U16 O10:O15 G11:H25 AB11:AB40 AF11:AF27 O17:O29 U18:U29 V18:V25 AH18:AH25 W19:W26 E22:E25 D23 D25:D27 F27:F29 H27:H29 N27:N32 R27 V27:V29 AH27 E28 G28:G31 M28:M30 P28 Q28:Q29 AG28 I29 J29:K30 W29 AF29:AF31 L30 R30 AD30:AD31 AG30:AH30 C31:F31 H31:I31 O31:Q31 S31:S39 U31:V38 W31:W33 X31 Y31:Y33 J32 R32 T32:T38 AC32:AC40 AE32:AE34 H33 P33:Q33 AF33 F34 X34 AD34:AD35 Q35:Q37 W35:W36 Y35:Y40 R36 X36:X37 C37 G37 O37 AD37:AE37 W38:W39 R39 AE39 AH39 U41">
    <cfRule type="cellIs" dxfId="136" priority="36" operator="equal">
      <formula>"B"</formula>
    </cfRule>
    <cfRule type="cellIs" dxfId="136" priority="37" operator="equal">
      <formula>"AL"</formula>
    </cfRule>
    <cfRule type="cellIs" dxfId="137" priority="38" operator="equal">
      <formula>"DM"</formula>
    </cfRule>
    <cfRule type="cellIs" dxfId="138" priority="39" operator="equal">
      <formula>"CS1"</formula>
    </cfRule>
    <cfRule type="cellIs" dxfId="139" priority="40" operator="equal">
      <formula>"CS2"</formula>
    </cfRule>
    <cfRule type="cellIs" dxfId="140" priority="41" operator="equal">
      <formula>"SB1"</formula>
    </cfRule>
    <cfRule type="cellIs" dxfId="141" priority="42" operator="equal">
      <formula>"SB2"</formula>
    </cfRule>
    <cfRule type="cellIs" dxfId="142" priority="43" operator="equal">
      <formula>"AE"</formula>
    </cfRule>
    <cfRule type="cellIs" dxfId="136" priority="45" operator="equal">
      <formula>"DB"</formula>
    </cfRule>
    <cfRule type="containsText" dxfId="143" priority="46" operator="between" text="$AM">
      <formula>NOT(ISERROR(SEARCH("$AM",C5)))</formula>
    </cfRule>
    <cfRule type="containsText" dxfId="144" priority="47" operator="between" text="$PM">
      <formula>NOT(ISERROR(SEARCH("$PM",C5)))</formula>
    </cfRule>
    <cfRule type="containsText" dxfId="145" priority="48" operator="between" text="$L">
      <formula>NOT(ISERROR(SEARCH("$L",C5)))</formula>
    </cfRule>
    <cfRule type="containsText" dxfId="146" priority="49" operator="between" text="$BTP">
      <formula>NOT(ISERROR(SEARCH("$BTP",C5)))</formula>
    </cfRule>
    <cfRule type="containsText" dxfId="147" priority="50" operator="between" text="$M">
      <formula>NOT(ISERROR(SEARCH("$M",C5)))</formula>
    </cfRule>
    <cfRule type="containsText" dxfId="148" priority="51" operator="between" text="$N">
      <formula>NOT(ISERROR(SEARCH("$N",C5)))</formula>
    </cfRule>
    <cfRule type="containsText" dxfId="149" priority="52" operator="between" text="$FC">
      <formula>NOT(ISERROR(SEARCH("$FC",C5)))</formula>
    </cfRule>
    <cfRule type="containsText" dxfId="150" priority="53" operator="between" text="OAL">
      <formula>NOT(ISERROR(SEARCH("OAL",C5)))</formula>
    </cfRule>
    <cfRule type="containsText" dxfId="151" priority="54" operator="between" text="S+">
      <formula>NOT(ISERROR(SEARCH("S+",C5)))</formula>
    </cfRule>
    <cfRule type="containsText" dxfId="152" priority="55" operator="between" text="EX-D">
      <formula>NOT(ISERROR(SEARCH("EX-D",C5)))</formula>
    </cfRule>
  </conditionalFormatting>
  <conditionalFormatting sqref="C5:C25 D5:D21 E5:E20 F5:F25 G5:H9 I5:I27 J5:J25 K5:M26 N5:N25 O5:O8 P5:P28 Q5:Q26 R5:R25 S5:U7 V5:V16 W5:W17 X5:X26 Y5 Z5:AA40 AB5:AB9 AC5:AC30 AD5:AD27 AE5:AE30 AF5:AF9 AG5:AG26 AH5:AH16 Y7:Y40 S9:S39 T9:T30 U9:U16 O10:O15 G11:H25 AB11:AB40 AF11:AF27 O17:O31 U18:U38 V18:V25 AH18:AH25 W19:W33 E22:E25 D23:D27 F27:F32 H27:H31 N27:N32 R27 V27:V38 AH27 E28 G28:G31 M28:M30 Q28:Q31 AG28 I29:I31 J29:K30 AF29:AF31 C30:E31 L30 P30:P31 R30 X30:X31 AD30:AD31 AG30:AH30 J32 R32 T32:T38 AC32:AC40 AE32:AE34 H33 P33:Q33 AF33 F34 J34 X34 AD34:AD35 I35 Q35:Q37 W35:W36 J36 R36 X36:X37 C37 G37 O37 AD37:AE37 W38:W39 R39 AE39 AH39 U41">
    <cfRule type="containsText" dxfId="153" priority="44" operator="between" text="VACC">
      <formula>NOT(ISERROR(SEARCH("VACC",C5)))</formula>
    </cfRule>
  </conditionalFormatting>
  <conditionalFormatting sqref="C5:C25 D5:D21 E5:E20 F5:F25 G5:H9 I5:I27 J5:K25 L5:M26 N5:N25 O5:O8 P5:Q26 R5:R25 S5:U7 V5:V16 W5:W17 X5:X26 Y5 Z5:AA40 AB5:AB9 AC5:AC30 AD5:AD27 AE5:AE30 AF5:AF9 AG5:AG26 AH5:AH16 Y7:Y29 S9:T29 U9:U16 O10:O15 G11:H25 AB11:AB40 AF11:AF12 AF14:AF27 O17:O29 U18:U29 V18:V25 AH18:AH25 W19:W26 E22:E25 D23 D25:D27 F27:F29 H27:H29 N27:N32 R27 V27:V29 AH27 E28 G28:G31 M28:M30 P28 Q28:Q29 AG28 I29 J29:K30 W29 AF29:AF31 L30 R30 AD30:AD31 AG30:AH30 C31:F31 H31:I31 O31:Q31 S31:S39 U31:V38 W31:W33 X31 Y31:Y33 J32 R32 T32:T38 AC32:AC40 AE32:AE34 H33 P33:Q33 AF33 F34 X34 AD34:AD35 Q35:Q37 W35:W36 Y35:Y40 R36 X36:X37 C37 G37 O37 AD37:AE37 W38:W39 R39 AE39 AH39 U41">
    <cfRule type="expression" dxfId="135" priority="56">
      <formula>WEEKDAY(#REF!,2)&gt;5</formula>
    </cfRule>
  </conditionalFormatting>
  <conditionalFormatting sqref="BP5:BQ41">
    <cfRule type="cellIs" dxfId="154" priority="65" operator="lessThan">
      <formula>1</formula>
    </cfRule>
  </conditionalFormatting>
  <conditionalFormatting sqref="AA6 U7 AB9 F11 C12 S12 T12:T13 U12:V12 AB17 C19:D19 T19:U19 T22 E25 AA28:AA29 S29 Y29 AF29 AD31 AE32:AE33 Q35 R36 X36 Z37 AD37 AH39">
    <cfRule type="expression" dxfId="135" priority="33">
      <formula>WEEKDAY(AC$3,2)&gt;5</formula>
    </cfRule>
  </conditionalFormatting>
  <conditionalFormatting sqref="AA6 U7 P8 AB9 P12 S12 T12:T13 U12:V12 AB12 AB17 T19:U19 T22 AA22 G24 E25 F28 AA28:AA29 S29 Y29 AF29 AD31 AE32:AE33 Q35 R36 X36 Z37 AD37 AH39 U41">
    <cfRule type="expression" dxfId="135" priority="34">
      <formula>WEEKDAY(AB$3,2)&gt;5</formula>
    </cfRule>
  </conditionalFormatting>
  <conditionalFormatting sqref="C9 E11:F11 C12 C19:D19 C23">
    <cfRule type="expression" dxfId="135" priority="35">
      <formula>WEEKDAY(E$3,2)&gt;5</formula>
    </cfRule>
  </conditionalFormatting>
  <conditionalFormatting sqref="D15 C21 C24">
    <cfRule type="expression" dxfId="135" priority="9">
      <formula>WEEKDAY(E$3,2)&gt;5</formula>
    </cfRule>
  </conditionalFormatting>
  <conditionalFormatting sqref="T18 G23:H23 D24 C25 G25:H25">
    <cfRule type="expression" dxfId="135" priority="2">
      <formula>WEEKDAY(U$3,2)&gt;5</formula>
    </cfRule>
  </conditionalFormatting>
  <dataValidations count="2">
    <dataValidation type="list" allowBlank="1" sqref="C5:S5 U5:X5 Z5:AE5 C6:K6 M6:R6 T6:V6 X6 Z6:AD6 C7:H7 J7:X7 AA7:AF7 AH7 C8:G8 I8:M8 O8:P8 R8 U8 X8 Z8 AB8:AH8 C9:I9 K9:N9 Q9:Y9 AB9:AF9 AH9 C10:F10 H10:K10 M10:O10 Q10:T10 V10:AA10 AC10:AE10 AG10 C11:H11 J11:M11 O11:T11 V11:W11 AA11:AE11 AG11:AH11 C12:W12 AA12:AH12 C13:D13 F13 H13:P13 R13:V13 X13 Z13:AE13 AG13:AH13 C16:J16 L16:N16 P16:W16 Y16:AA16 AD16:AH16 H17:J17 N17 P17:U17 W17:AG17 H18:I18 K18:N18 P18:Q18 S18:X18 Z18:AD18 AG18:AH18 C19:AH19 C20:E20 G20:AE20 AG20:AH20 C21:AA21 AC21:AG21 C22:J22 N22 P22 R22 T22 X22:AA22 AC22:AD22 AF22 AH22 J23:L23 N23:Z23 AB23:AC23 AE23:AH23 J24:O24 Q24 S24 U24:W24 Z24:AH24 C25 E25:J25 L25:N25 P25:X25 Z25 AB25 AD25:AH25 C26:M26 O26:Q26 S26:U26 W26 Y26 AA26:AD26 AF26 C27 E27 G27:J27 M27:P27 R27:AF27 C28:D28 F28:H28 L28:P28 R28:W28 Y28:AA28 AC28 AE28:AH28 C29:K29 M29 O29:Q29 S29:V29 X29:AB29 AD29:AH29 C30:AH30 C31:I31 K31:L31 N31 P31:S31 U31:X31 Z31 AB31 AD31:AF31 F32 J32 L32:P32 S32:U32 X32:AH32 H33 K33:L33 N33:O33 Q33 S33:Y33 AD33:AH33 F34 J34:X34 AA34:AH34 I35:K35 M35:Q35 S35:X35 Z35:AH35 F36 J36 L36:T36 V36:Y36 AA36 AD36 AF36:AH36 G37 I37 K37 M37:O37 Q37 S37 U37:V37 X37 Z37 AD37:AH37 C38:AH38 J39:O39 R39:T39 V39:X39 Z39 AB39 AF39:AH39 J40:L40 T40 V40 X40 AD40:AH40 C41:L41 S41:AH41 Y11:Y12 AH26:AH27 C32:D37 N40:P41 C14:AH15 C17:F18 AG5:AH6 C39:D40 C23:H24" showDropDown="1">
      <formula1>'Setting key Duty'!$B$7:$B$56</formula1>
    </dataValidation>
    <dataValidation type="list" allowBlank="1" sqref="C42:AH48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48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6.75238095238095" customWidth="1" collapsed="1"/>
    <col min="43" max="43" width="8.87619047619048" customWidth="1" outlineLevel="1"/>
    <col min="44" max="44" width="7.87619047619048" customWidth="1" outlineLevel="1"/>
    <col min="45" max="45" width="9.13333333333333" customWidth="1" outlineLevel="1"/>
    <col min="46" max="46" width="8.24761904761905" customWidth="1" outlineLevel="1"/>
    <col min="47" max="47" width="5.5047619047619" customWidth="1" outlineLevel="1"/>
    <col min="48" max="50" width="9.38095238095238" customWidth="1"/>
    <col min="51" max="58" width="9.38095238095238" customWidth="1" outlineLevel="1"/>
    <col min="59" max="59" width="10" customWidth="1" outlineLevel="1"/>
    <col min="60" max="65" width="9.38095238095238" customWidth="1" outlineLevel="1"/>
    <col min="66" max="66" width="9.38095238095238" customWidth="1"/>
    <col min="67" max="67" width="9.5047619047619" customWidth="1"/>
    <col min="68" max="69" width="9.38095238095238" customWidth="1"/>
  </cols>
  <sheetData>
    <row r="1" ht="3" customHeight="1" spans="1:69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8"/>
    </row>
    <row r="2" ht="26.25" customHeight="1" spans="1:69">
      <c r="A2" s="129"/>
      <c r="B2" s="130" t="s">
        <v>2</v>
      </c>
      <c r="C2" s="131" t="s">
        <v>372</v>
      </c>
      <c r="D2" s="131"/>
      <c r="E2" s="131" t="s">
        <v>1656</v>
      </c>
      <c r="F2" s="131"/>
      <c r="G2" s="131"/>
      <c r="H2" s="131"/>
      <c r="I2" s="131" t="s">
        <v>1657</v>
      </c>
      <c r="J2" s="131"/>
      <c r="K2" s="131" t="s">
        <v>747</v>
      </c>
      <c r="L2" s="131"/>
      <c r="M2" s="131"/>
      <c r="N2" s="131" t="s">
        <v>519</v>
      </c>
      <c r="O2" s="131" t="s">
        <v>1187</v>
      </c>
      <c r="P2" s="131"/>
      <c r="Q2" s="131" t="s">
        <v>942</v>
      </c>
      <c r="R2" s="131" t="s">
        <v>1022</v>
      </c>
      <c r="S2" s="131"/>
      <c r="T2" s="288"/>
      <c r="U2" s="131" t="s">
        <v>1429</v>
      </c>
      <c r="V2" s="131"/>
      <c r="W2" s="131" t="s">
        <v>1658</v>
      </c>
      <c r="X2" s="131" t="s">
        <v>941</v>
      </c>
      <c r="Y2" s="131" t="s">
        <v>666</v>
      </c>
      <c r="Z2" s="131"/>
      <c r="AA2" s="132"/>
      <c r="AB2" s="131" t="s">
        <v>1659</v>
      </c>
      <c r="AC2" s="131" t="s">
        <v>1428</v>
      </c>
      <c r="AD2" s="131" t="s">
        <v>662</v>
      </c>
      <c r="AE2" s="131" t="s">
        <v>763</v>
      </c>
      <c r="AF2" s="131" t="s">
        <v>1500</v>
      </c>
      <c r="AG2" s="131"/>
      <c r="AH2" s="511"/>
      <c r="AI2" s="135"/>
      <c r="AJ2" s="135"/>
      <c r="AK2" s="135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6"/>
      <c r="BA2" s="137" t="s">
        <v>5</v>
      </c>
      <c r="BB2" s="137"/>
      <c r="BC2" s="137" t="s">
        <v>6</v>
      </c>
      <c r="BD2" s="137"/>
      <c r="BE2" s="137" t="s">
        <v>7</v>
      </c>
      <c r="BF2" s="137"/>
      <c r="BG2" s="137"/>
      <c r="BH2" s="137" t="s">
        <v>8</v>
      </c>
      <c r="BI2" s="137"/>
      <c r="BJ2" s="137" t="s">
        <v>9</v>
      </c>
      <c r="BK2" s="137"/>
      <c r="BL2" s="137"/>
      <c r="BM2" s="137"/>
      <c r="BN2" s="136"/>
      <c r="BO2" s="136"/>
      <c r="BP2" s="136"/>
      <c r="BQ2" s="138"/>
    </row>
    <row r="3" ht="26.25" customHeight="1" spans="1:69">
      <c r="A3" s="129"/>
      <c r="B3" s="130" t="s">
        <v>10</v>
      </c>
      <c r="C3" s="536">
        <v>45778</v>
      </c>
      <c r="D3" s="140">
        <f>C3+1</f>
        <v>45779</v>
      </c>
      <c r="E3" s="140">
        <f>D3+1</f>
        <v>45780</v>
      </c>
      <c r="F3" s="140">
        <f>E3+1</f>
        <v>45781</v>
      </c>
      <c r="G3" s="140">
        <f>F3+1</f>
        <v>45782</v>
      </c>
      <c r="H3" s="140">
        <f>G3+1</f>
        <v>45783</v>
      </c>
      <c r="I3" s="140">
        <f>H3+1</f>
        <v>45784</v>
      </c>
      <c r="J3" s="140">
        <f>I3+1</f>
        <v>45785</v>
      </c>
      <c r="K3" s="140">
        <f>J3+1</f>
        <v>45786</v>
      </c>
      <c r="L3" s="140">
        <f>K3+1</f>
        <v>45787</v>
      </c>
      <c r="M3" s="140">
        <f>L3+1</f>
        <v>45788</v>
      </c>
      <c r="N3" s="537">
        <f>M3+1</f>
        <v>45789</v>
      </c>
      <c r="O3" s="140">
        <f>N3+1</f>
        <v>45790</v>
      </c>
      <c r="P3" s="140">
        <f>O3+1</f>
        <v>45791</v>
      </c>
      <c r="Q3" s="140">
        <f>P3+1</f>
        <v>45792</v>
      </c>
      <c r="R3" s="140">
        <f>Q3+1</f>
        <v>45793</v>
      </c>
      <c r="S3" s="140">
        <f>R3+1</f>
        <v>45794</v>
      </c>
      <c r="T3" s="537">
        <f>S3+1</f>
        <v>45795</v>
      </c>
      <c r="U3" s="140">
        <f>T3+1</f>
        <v>45796</v>
      </c>
      <c r="V3" s="140">
        <f>U3+1</f>
        <v>45797</v>
      </c>
      <c r="W3" s="140">
        <f>V3+1</f>
        <v>45798</v>
      </c>
      <c r="X3" s="140">
        <f>W3+1</f>
        <v>45799</v>
      </c>
      <c r="Y3" s="140">
        <f>X3+1</f>
        <v>45800</v>
      </c>
      <c r="Z3" s="140">
        <f>Y3+1</f>
        <v>45801</v>
      </c>
      <c r="AA3" s="140">
        <f>Z3+1</f>
        <v>45802</v>
      </c>
      <c r="AB3" s="140">
        <f>AA3+1</f>
        <v>45803</v>
      </c>
      <c r="AC3" s="140">
        <f>AB3+1</f>
        <v>45804</v>
      </c>
      <c r="AD3" s="140">
        <f>AC3+1</f>
        <v>45805</v>
      </c>
      <c r="AE3" s="140">
        <f>AD3+1</f>
        <v>45806</v>
      </c>
      <c r="AF3" s="140">
        <f>AE3+1</f>
        <v>45807</v>
      </c>
      <c r="AG3" s="537">
        <f>AF3+1</f>
        <v>45808</v>
      </c>
      <c r="AH3" s="140">
        <f>AG3+1</f>
        <v>45809</v>
      </c>
      <c r="AI3" s="141" t="str">
        <f>'Setting key Duty'!$C7</f>
        <v>DM</v>
      </c>
      <c r="AJ3" s="142" t="str">
        <f>'Setting key Duty'!$C8</f>
        <v>CS1</v>
      </c>
      <c r="AK3" s="143" t="str">
        <f>'Setting key Duty'!$C9</f>
        <v>CS2</v>
      </c>
      <c r="AL3" s="144" t="str">
        <f>'Setting key Duty'!$C11</f>
        <v>SB1</v>
      </c>
      <c r="AM3" s="144" t="str">
        <f>'Setting key Duty'!$C12</f>
        <v>SB2</v>
      </c>
      <c r="AN3" s="144" t="str">
        <f>'Setting key Duty'!$C13</f>
        <v>AE</v>
      </c>
      <c r="AO3" s="144" t="str">
        <f>'Setting key Duty'!C14</f>
        <v>EM</v>
      </c>
      <c r="AP3" s="143"/>
      <c r="AQ3" s="143" t="s">
        <v>11</v>
      </c>
      <c r="AR3" s="143" t="s">
        <v>12</v>
      </c>
      <c r="AS3" s="143" t="s">
        <v>13</v>
      </c>
      <c r="AT3" s="143" t="s">
        <v>14</v>
      </c>
      <c r="AU3" s="143" t="s">
        <v>15</v>
      </c>
      <c r="AV3" s="143" t="s">
        <v>16</v>
      </c>
      <c r="AW3" s="143" t="s">
        <v>17</v>
      </c>
      <c r="AX3" s="143" t="s">
        <v>18</v>
      </c>
      <c r="AY3" s="143" t="s">
        <v>19</v>
      </c>
      <c r="AZ3" s="143" t="s">
        <v>20</v>
      </c>
      <c r="BA3" s="144" t="s">
        <v>21</v>
      </c>
      <c r="BB3" s="144" t="s">
        <v>22</v>
      </c>
      <c r="BC3" s="144" t="s">
        <v>23</v>
      </c>
      <c r="BD3" s="144" t="s">
        <v>24</v>
      </c>
      <c r="BE3" s="144" t="s">
        <v>25</v>
      </c>
      <c r="BF3" s="144" t="s">
        <v>26</v>
      </c>
      <c r="BG3" s="144" t="s">
        <v>27</v>
      </c>
      <c r="BH3" s="144" t="s">
        <v>28</v>
      </c>
      <c r="BI3" s="144" t="s">
        <v>29</v>
      </c>
      <c r="BJ3" s="144" t="s">
        <v>30</v>
      </c>
      <c r="BK3" s="144" t="s">
        <v>31</v>
      </c>
      <c r="BL3" s="144" t="str">
        <f>'Setting key Duty'!C52</f>
        <v>Field Camp</v>
      </c>
      <c r="BM3" s="144" t="s">
        <v>32</v>
      </c>
      <c r="BN3" s="144" t="str">
        <f>'Setting key Duty'!$C15</f>
        <v>Block</v>
      </c>
      <c r="BO3" s="144" t="str">
        <f>'Setting key Duty'!C17</f>
        <v>Reserve</v>
      </c>
      <c r="BP3" s="144" t="str">
        <f>'Setting key Duty'!$C22</f>
        <v>AL</v>
      </c>
      <c r="BQ3" s="138"/>
    </row>
    <row r="4" ht="18" customHeight="1" spans="1:69">
      <c r="A4" s="145"/>
      <c r="B4" s="146" t="s">
        <v>33</v>
      </c>
      <c r="C4" s="539" t="str">
        <f>TEXT(C3,"ddd")</f>
        <v>Thu</v>
      </c>
      <c r="D4" s="147" t="str">
        <f>TEXT(D3,"ddd")</f>
        <v>Fri</v>
      </c>
      <c r="E4" s="147" t="str">
        <f>TEXT(E3,"ddd")</f>
        <v>Sat</v>
      </c>
      <c r="F4" s="147" t="str">
        <f>TEXT(F3,"ddd")</f>
        <v>Sun</v>
      </c>
      <c r="G4" s="147" t="str">
        <f>TEXT(G3,"ddd")</f>
        <v>Mon</v>
      </c>
      <c r="H4" s="147" t="str">
        <f>TEXT(H3,"ddd")</f>
        <v>Tue</v>
      </c>
      <c r="I4" s="147" t="str">
        <f>TEXT(I3,"ddd")</f>
        <v>Wed</v>
      </c>
      <c r="J4" s="147" t="str">
        <f>TEXT(J3,"ddd")</f>
        <v>Thu</v>
      </c>
      <c r="K4" s="147" t="str">
        <f>TEXT(K3,"ddd")</f>
        <v>Fri</v>
      </c>
      <c r="L4" s="147" t="str">
        <f>TEXT(L3,"ddd")</f>
        <v>Sat</v>
      </c>
      <c r="M4" s="147" t="str">
        <f>TEXT(M3,"ddd")</f>
        <v>Sun</v>
      </c>
      <c r="N4" s="539" t="str">
        <f>TEXT(N3,"ddd")</f>
        <v>Mon</v>
      </c>
      <c r="O4" s="147" t="str">
        <f>TEXT(O3,"ddd")</f>
        <v>Tue</v>
      </c>
      <c r="P4" s="147" t="str">
        <f>TEXT(P3,"ddd")</f>
        <v>Wed</v>
      </c>
      <c r="Q4" s="147" t="str">
        <f>TEXT(Q3,"ddd")</f>
        <v>Thu</v>
      </c>
      <c r="R4" s="147" t="str">
        <f>TEXT(R3,"ddd")</f>
        <v>Fri</v>
      </c>
      <c r="S4" s="147" t="str">
        <f>TEXT(S3,"ddd")</f>
        <v>Sat</v>
      </c>
      <c r="T4" s="539" t="str">
        <f>TEXT(T3,"ddd")</f>
        <v>Sun</v>
      </c>
      <c r="U4" s="147" t="str">
        <f>TEXT(U3,"ddd")</f>
        <v>Mon</v>
      </c>
      <c r="V4" s="147" t="str">
        <f>TEXT(V3,"ddd")</f>
        <v>Tue</v>
      </c>
      <c r="W4" s="147" t="str">
        <f>TEXT(W3,"ddd")</f>
        <v>Wed</v>
      </c>
      <c r="X4" s="147" t="str">
        <f>TEXT(X3,"ddd")</f>
        <v>Thu</v>
      </c>
      <c r="Y4" s="147" t="str">
        <f>TEXT(Y3,"ddd")</f>
        <v>Fri</v>
      </c>
      <c r="Z4" s="147" t="str">
        <f>TEXT(Z3,"ddd")</f>
        <v>Sat</v>
      </c>
      <c r="AA4" s="147" t="str">
        <f>TEXT(AA3,"ddd")</f>
        <v>Sun</v>
      </c>
      <c r="AB4" s="147" t="str">
        <f>TEXT(AB3,"ddd")</f>
        <v>Mon</v>
      </c>
      <c r="AC4" s="147" t="str">
        <f>TEXT(AC3,"ddd")</f>
        <v>Tue</v>
      </c>
      <c r="AD4" s="147" t="str">
        <f>TEXT(AD3,"ddd")</f>
        <v>Wed</v>
      </c>
      <c r="AE4" s="147" t="str">
        <f>TEXT(AE3,"ddd")</f>
        <v>Thu</v>
      </c>
      <c r="AF4" s="147" t="str">
        <f>TEXT(AF3,"ddd")</f>
        <v>Fri</v>
      </c>
      <c r="AG4" s="539" t="str">
        <f>TEXT(AG3,"ddd")</f>
        <v>Sat</v>
      </c>
      <c r="AH4" s="147" t="str">
        <f>TEXT(AH3,"ddd")</f>
        <v>Sun</v>
      </c>
      <c r="AI4" s="148" t="str">
        <f>'Setting key Duty'!$B7</f>
        <v>DM</v>
      </c>
      <c r="AJ4" s="149" t="str">
        <f>'Setting key Duty'!$B8</f>
        <v>CS1</v>
      </c>
      <c r="AK4" s="150" t="str">
        <f>'Setting key Duty'!$B9</f>
        <v>CS2</v>
      </c>
      <c r="AL4" s="151" t="str">
        <f>'Setting key Duty'!$B11</f>
        <v>SB1</v>
      </c>
      <c r="AM4" s="151" t="str">
        <f>'Setting key Duty'!$B12</f>
        <v>SB2</v>
      </c>
      <c r="AN4" s="151" t="str">
        <f>'Setting key Duty'!$B13</f>
        <v>AE</v>
      </c>
      <c r="AO4" s="151" t="str">
        <f>'Setting key Duty'!B14</f>
        <v>EM</v>
      </c>
      <c r="AP4" s="151"/>
      <c r="AQ4" s="151"/>
      <c r="AR4" s="151"/>
      <c r="AS4" s="151"/>
      <c r="AT4" s="151"/>
      <c r="AU4" s="151"/>
      <c r="AV4" s="151"/>
      <c r="AW4" s="151"/>
      <c r="AX4" s="151"/>
      <c r="AY4" s="151"/>
      <c r="AZ4" s="151" t="s">
        <v>34</v>
      </c>
      <c r="BA4" s="151" t="s">
        <v>35</v>
      </c>
      <c r="BB4" s="151"/>
      <c r="BC4" s="151" t="s">
        <v>36</v>
      </c>
      <c r="BD4" s="151"/>
      <c r="BE4" s="151" t="s">
        <v>37</v>
      </c>
      <c r="BF4" s="151"/>
      <c r="BG4" s="151" t="s">
        <v>38</v>
      </c>
      <c r="BH4" s="151" t="s">
        <v>39</v>
      </c>
      <c r="BI4" s="151"/>
      <c r="BJ4" s="151" t="s">
        <v>40</v>
      </c>
      <c r="BK4" s="151"/>
      <c r="BL4" s="151" t="str">
        <f>'Setting key Duty'!B52</f>
        <v>$FC</v>
      </c>
      <c r="BM4" s="151"/>
      <c r="BN4" s="151">
        <f>'Setting key Duty'!$B15</f>
        <v>0</v>
      </c>
      <c r="BO4" s="151" t="str">
        <f>'Setting key Duty'!B17</f>
        <v>RESERVE</v>
      </c>
      <c r="BP4" s="151" t="str">
        <f>'Setting key Duty'!$B22</f>
        <v>AL</v>
      </c>
      <c r="BQ4" s="152"/>
    </row>
    <row r="5" ht="19.5" customHeight="1" spans="1:69">
      <c r="A5" s="19"/>
      <c r="B5" s="239" t="s">
        <v>1660</v>
      </c>
      <c r="C5" s="155" t="s">
        <v>44</v>
      </c>
      <c r="D5" s="155"/>
      <c r="E5" s="155"/>
      <c r="F5" s="155" t="s">
        <v>1598</v>
      </c>
      <c r="H5" s="155"/>
      <c r="I5" s="155"/>
      <c r="J5" s="186" t="s">
        <v>45</v>
      </c>
      <c r="K5" s="155"/>
      <c r="L5" s="155" t="s">
        <v>44</v>
      </c>
      <c r="M5" s="155"/>
      <c r="N5" s="169"/>
      <c r="O5" s="155" t="s">
        <v>45</v>
      </c>
      <c r="P5" s="155"/>
      <c r="Q5" s="155"/>
      <c r="R5" s="155"/>
      <c r="S5" s="155" t="s">
        <v>44</v>
      </c>
      <c r="U5" s="155"/>
      <c r="V5" s="155" t="s">
        <v>45</v>
      </c>
      <c r="W5" s="155"/>
      <c r="X5" s="155"/>
      <c r="Z5" s="155" t="s">
        <v>45</v>
      </c>
      <c r="AA5" s="155"/>
      <c r="AB5" s="155"/>
      <c r="AC5" s="155"/>
      <c r="AE5" s="155"/>
      <c r="AF5" s="155" t="s">
        <v>1288</v>
      </c>
      <c r="AG5" s="155"/>
      <c r="AH5" s="155"/>
      <c r="AI5" s="157"/>
      <c r="AJ5" s="158"/>
      <c r="AK5" s="157"/>
      <c r="AL5" s="159"/>
      <c r="AM5" s="159"/>
      <c r="AN5" s="159"/>
      <c r="AO5" s="159"/>
      <c r="AP5" s="104"/>
      <c r="AQ5" s="159">
        <f>SUMPRODUCT(--WEEKDAY(C$3:AG$3,2)&lt;6,--((C5:AG5="DM"))+(C5:AG5="CS1")+((C5:AG5="CS2"))+(C5:AG5="SB1")+(C5:AG5="AE")+(C5:AG5="EM"))</f>
        <v>0</v>
      </c>
      <c r="AR5" s="104"/>
      <c r="AS5" s="104">
        <f>SUMPRODUCT(--WEEKDAY(C$3:AG$3,2)&gt;5,--((C5:AG5="DM"))+(C5:AG5="CS1")+((C5:AG5="CS2"))+(C5:AG5="SB1")+(C5:AG5="AE")+(C5:AG5="EM"))</f>
        <v>0</v>
      </c>
      <c r="AT5" s="104"/>
      <c r="AU5" s="104">
        <f>(AQ5-AR5)/2+(AS5-AT5)</f>
        <v>0</v>
      </c>
      <c r="AV5" s="104">
        <f>AI5+AJ5+AK5+AL5+AN5+AO5</f>
        <v>0</v>
      </c>
      <c r="AW5" s="104">
        <f>BG5+BH5+BJ5+BE5+BC5+BA5+BL5</f>
        <v>0</v>
      </c>
      <c r="AX5" s="104" t="e">
        <f>AU5+$AY$10</f>
        <v>#VALUE!</v>
      </c>
      <c r="AY5" s="159" t="e">
        <f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159">
        <f>COUNTIF(D5:AA5,"*BRT*")</f>
        <v>0</v>
      </c>
      <c r="BA5" s="159">
        <f>COUNTIF(A5:AI5,"*$BTP*")</f>
        <v>0</v>
      </c>
      <c r="BB5" s="159" t="e">
        <f>BA5*('Setting key Duty'!$I$13+'Setting key Duty'!$I$12+'Setting key Duty'!$I$11)</f>
        <v>#VALUE!</v>
      </c>
      <c r="BC5" s="159">
        <f>COUNTIF(A5:AI5,"*$L*")</f>
        <v>0</v>
      </c>
      <c r="BD5" s="159" t="e">
        <f>BC5*('Setting key Duty'!$I$13+'Setting key Duty'!$I$9)</f>
        <v>#VALUE!</v>
      </c>
      <c r="BE5" s="159">
        <f>COUNTIF(A5:AI5,"*$M*")</f>
        <v>0</v>
      </c>
      <c r="BF5" s="159">
        <f>BE5*('Setting key Duty'!$I$8+'Setting key Duty'!$I$9+'Setting key Duty'!$I$12)</f>
        <v>0</v>
      </c>
      <c r="BG5" s="159">
        <f>COUNTIF(AI5,"*$N*")</f>
        <v>0</v>
      </c>
      <c r="BH5" s="159">
        <f>COUNTIF(AI5,"*$PM*")</f>
        <v>0</v>
      </c>
      <c r="BI5" s="159">
        <f>BH5*('Setting key Duty'!$I$9)</f>
        <v>0</v>
      </c>
      <c r="BJ5" s="159">
        <f>COUNTIF(A5:AI5,"*$AM*")</f>
        <v>0</v>
      </c>
      <c r="BK5" s="159">
        <f>BJ5*('Setting key Duty'!$I$12+'Setting key Duty'!$I$8)</f>
        <v>0</v>
      </c>
      <c r="BL5" s="159">
        <f>COUNTIF(D5:AI5,"*$FC*")</f>
        <v>0</v>
      </c>
      <c r="BM5" s="159">
        <f>BL5*('Setting key Duty'!$J$11+'Setting key Duty'!$I$8)</f>
        <v>0</v>
      </c>
      <c r="BN5" s="159">
        <f>COUNTIF($D5:$AA5,BN$4)</f>
        <v>0</v>
      </c>
      <c r="BO5" s="159">
        <f>COUNTIF($D5:$AA5,BO$4)</f>
        <v>1</v>
      </c>
      <c r="BP5" s="159">
        <f>COUNTIF($D5:$AA5,BP$4)</f>
        <v>0</v>
      </c>
      <c r="BQ5" s="160"/>
    </row>
    <row r="6" ht="36" customHeight="1" spans="1:69">
      <c r="A6" s="19"/>
      <c r="B6" s="566" t="s">
        <v>1358</v>
      </c>
      <c r="C6" s="155"/>
      <c r="D6" s="155" t="s">
        <v>48</v>
      </c>
      <c r="E6" s="155"/>
      <c r="F6" s="155"/>
      <c r="G6" s="155"/>
      <c r="H6" s="155" t="s">
        <v>45</v>
      </c>
      <c r="I6" s="155"/>
      <c r="J6" s="155"/>
      <c r="K6" s="186" t="s">
        <v>45</v>
      </c>
      <c r="L6" s="155"/>
      <c r="M6" s="155"/>
      <c r="N6" s="169"/>
      <c r="O6" s="155"/>
      <c r="P6" s="155" t="s">
        <v>1095</v>
      </c>
      <c r="Q6" s="155" t="s">
        <v>1095</v>
      </c>
      <c r="R6" s="155" t="s">
        <v>1095</v>
      </c>
      <c r="S6" s="155" t="s">
        <v>1095</v>
      </c>
      <c r="T6" s="155" t="s">
        <v>1095</v>
      </c>
      <c r="U6" s="155" t="s">
        <v>375</v>
      </c>
      <c r="V6" s="155" t="s">
        <v>1661</v>
      </c>
      <c r="X6" s="155" t="s">
        <v>1331</v>
      </c>
      <c r="Z6" s="155" t="s">
        <v>910</v>
      </c>
      <c r="AA6" s="155"/>
      <c r="AB6" s="155" t="s">
        <v>48</v>
      </c>
      <c r="AC6" s="155"/>
      <c r="AE6" s="155" t="s">
        <v>48</v>
      </c>
      <c r="AF6" s="20"/>
      <c r="AG6" s="155"/>
      <c r="AH6" s="155" t="s">
        <v>48</v>
      </c>
      <c r="AI6" s="157">
        <f>COUNTIF($D6:$AE6,AI$4)</f>
        <v>3</v>
      </c>
      <c r="AJ6" s="158">
        <f>COUNTIF($D6:$AE6,AJ$4)</f>
        <v>0</v>
      </c>
      <c r="AK6" s="157">
        <f>COUNTIF($D6:$AE6,AK$4)</f>
        <v>2</v>
      </c>
      <c r="AL6" s="159">
        <f>COUNTIF($D6:$AE6,AL$4)</f>
        <v>0</v>
      </c>
      <c r="AM6" s="159">
        <f>COUNTIF($D6:$AE6,AM$4)</f>
        <v>0</v>
      </c>
      <c r="AN6" s="159">
        <f>COUNTIF($D6:$AE6,AN$4)</f>
        <v>0</v>
      </c>
      <c r="AO6" s="159">
        <f>COUNTIF($D6:$AE6,AO$4)</f>
        <v>0</v>
      </c>
      <c r="AP6" s="104"/>
      <c r="AQ6" s="159">
        <f>SUMPRODUCT(--WEEKDAY(C$3:AG$3,2)&lt;6,--((C6:AG6="DM"))+(C6:AG6="CS1")+((C6:AG6="CS2"))+(C6:AG6="SB1")+(C6:AG6="AE")+(C6:AG6="EM"))</f>
        <v>0</v>
      </c>
      <c r="AR6" s="104"/>
      <c r="AS6" s="104">
        <f>SUMPRODUCT(--WEEKDAY(C$3:AG$3,2)&gt;5,--((C6:AG6="DM"))+(C6:AG6="CS1")+((C6:AG6="CS2"))+(C6:AG6="SB1")+(C6:AG6="AE")+(C6:AG6="EM"))</f>
        <v>0</v>
      </c>
      <c r="AT6" s="104"/>
      <c r="AU6" s="104">
        <f>(AQ6-AR6)/2+(AS6-AT6)</f>
        <v>0</v>
      </c>
      <c r="AV6" s="104">
        <f>AI6+AJ6+AK6+AL6+AN6+AO6</f>
        <v>5</v>
      </c>
      <c r="AW6" s="104" t="e">
        <f>AU6+AY6</f>
        <v>#VALUE!</v>
      </c>
      <c r="AX6" s="104" t="e">
        <f>AU6+AY6</f>
        <v>#VALUE!</v>
      </c>
      <c r="AY6" s="159" t="e">
        <f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159">
        <f>COUNTIF(D6:AE6,"*BRT*")</f>
        <v>0</v>
      </c>
      <c r="BA6" s="159">
        <f>COUNTIF(A6:AI6,"*$BTP*")</f>
        <v>0</v>
      </c>
      <c r="BB6" s="159" t="e">
        <f>BA6*('Setting key Duty'!$I$13+'Setting key Duty'!$I$12+'Setting key Duty'!$I$11)</f>
        <v>#VALUE!</v>
      </c>
      <c r="BC6" s="159">
        <f>COUNTIF(A6:AI6,"*$L*")</f>
        <v>0</v>
      </c>
      <c r="BD6" s="159" t="e">
        <f>BC6*('Setting key Duty'!$I$13+'Setting key Duty'!$I$9)</f>
        <v>#VALUE!</v>
      </c>
      <c r="BE6" s="159">
        <f>COUNTIF(A6:AI6,"*$M*")</f>
        <v>1</v>
      </c>
      <c r="BF6" s="159">
        <f>BE6*('Setting key Duty'!$I$8+'Setting key Duty'!$I$9+'Setting key Duty'!$I$12)</f>
        <v>0.5625</v>
      </c>
      <c r="BG6" s="159">
        <f>COUNTIF(AE6:AI6,"*$N*")</f>
        <v>0</v>
      </c>
      <c r="BH6" s="159">
        <f>COUNTIF(AE6:AI6,"*$PM*")</f>
        <v>0</v>
      </c>
      <c r="BI6" s="159">
        <f>BH6*('Setting key Duty'!$I$9)</f>
        <v>0</v>
      </c>
      <c r="BJ6" s="159">
        <f>COUNTIF(A6:AI6,"*$AM*")</f>
        <v>0</v>
      </c>
      <c r="BK6" s="159">
        <f>BJ6*('Setting key Duty'!$I$12+'Setting key Duty'!$I$8)</f>
        <v>0</v>
      </c>
      <c r="BL6" s="159">
        <f>COUNTIF(D6:AI6,"*$FC*")</f>
        <v>0</v>
      </c>
      <c r="BM6" s="159">
        <f>BL6*('Setting key Duty'!$J$11+'Setting key Duty'!$I$8)</f>
        <v>0</v>
      </c>
      <c r="BN6" s="159">
        <f>COUNTIF($D6:$AE6,BN$4)</f>
        <v>0</v>
      </c>
      <c r="BO6" s="159">
        <f>COUNTIF($D6:$AE6,BO$4)</f>
        <v>0</v>
      </c>
      <c r="BP6" s="159">
        <f>COUNTIF($D6:$AE6,BP$4)</f>
        <v>0</v>
      </c>
      <c r="BQ6" s="160"/>
    </row>
    <row r="7" ht="19.5" customHeight="1" spans="1:69">
      <c r="A7" s="19"/>
      <c r="B7" s="545" t="s">
        <v>1502</v>
      </c>
      <c r="D7" s="155"/>
      <c r="E7" s="155" t="s">
        <v>48</v>
      </c>
      <c r="F7" s="155"/>
      <c r="G7" s="186"/>
      <c r="H7" s="155" t="s">
        <v>1598</v>
      </c>
      <c r="J7" s="155" t="s">
        <v>48</v>
      </c>
      <c r="K7" s="155"/>
      <c r="L7" s="155"/>
      <c r="M7" s="155"/>
      <c r="N7" s="169" t="s">
        <v>48</v>
      </c>
      <c r="O7" s="155"/>
      <c r="P7" s="155"/>
      <c r="Q7" s="155" t="s">
        <v>1598</v>
      </c>
      <c r="R7" s="155"/>
      <c r="S7" s="155" t="s">
        <v>48</v>
      </c>
      <c r="T7" s="560"/>
      <c r="U7" s="155" t="s">
        <v>45</v>
      </c>
      <c r="V7" s="155"/>
      <c r="X7" s="155"/>
      <c r="Y7" s="155" t="s">
        <v>1598</v>
      </c>
      <c r="AA7" s="155"/>
      <c r="AB7" s="155" t="s">
        <v>1662</v>
      </c>
      <c r="AC7" s="155"/>
      <c r="AF7" s="155"/>
      <c r="AG7" s="155" t="s">
        <v>48</v>
      </c>
      <c r="AH7" s="155"/>
      <c r="AI7" s="157" t="e">
        <f>COUNTIF(#REF!,AI$4)</f>
        <v>#REF!</v>
      </c>
      <c r="AJ7" s="158" t="e">
        <f>COUNTIF(#REF!,AJ$4)</f>
        <v>#REF!</v>
      </c>
      <c r="AK7" s="157" t="e">
        <f>COUNTIF(#REF!,AK$4)</f>
        <v>#REF!</v>
      </c>
      <c r="AL7" s="159" t="e">
        <f>COUNTIF(#REF!,AL$4)</f>
        <v>#REF!</v>
      </c>
      <c r="AM7" s="159" t="e">
        <f>COUNTIF(#REF!,AM$4)</f>
        <v>#REF!</v>
      </c>
      <c r="AN7" s="159" t="e">
        <f>COUNTIF(#REF!,AN$4)</f>
        <v>#REF!</v>
      </c>
      <c r="AO7" s="159" t="e">
        <f>COUNTIF(#REF!,AO$4)</f>
        <v>#REF!</v>
      </c>
      <c r="AP7" s="104"/>
      <c r="AQ7" s="159">
        <f>SUMPRODUCT(--WEEKDAY(C$3:AG$3,2)&lt;6,--((C7:AG7="DM"))+(C7:AG7="CS1")+((C7:AG7="CS2"))+(C7:AG7="SB1")+(C7:AG7="AE")+(C7:AG7="EM"))</f>
        <v>0</v>
      </c>
      <c r="AR7" s="104"/>
      <c r="AS7" s="104">
        <f>SUMPRODUCT(--WEEKDAY(C$3:AG$3,2)&gt;5,--((C7:AG7="DM"))+(C7:AG7="CS1")+((C7:AG7="CS2"))+(C7:AG7="SB1")+(C7:AG7="AE")+(C7:AG7="EM"))</f>
        <v>0</v>
      </c>
      <c r="AT7" s="104"/>
      <c r="AU7" s="104">
        <f>(AQ7-AR7)/2+(AS7-AT7)</f>
        <v>0</v>
      </c>
      <c r="AV7" s="104" t="e">
        <f>AI7+AJ7+AK7+AL7+AN7+AO7</f>
        <v>#REF!</v>
      </c>
      <c r="AW7" s="104">
        <f>BG7+BH7+BJ7+BE7+BC7+BA7+BL7</f>
        <v>1</v>
      </c>
      <c r="AX7" s="104" t="e">
        <f>AU7+AY7</f>
        <v>#VALUE!</v>
      </c>
      <c r="AY7" s="159" t="e">
        <f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159" t="e">
        <f>COUNTIF(#REF!,"*BRT*")</f>
        <v>#REF!</v>
      </c>
      <c r="BA7" s="159">
        <f>COUNTIF(A7:AI7,"*$BTP*")</f>
        <v>0</v>
      </c>
      <c r="BB7" s="159" t="e">
        <f>BA7*('Setting key Duty'!$I$13+'Setting key Duty'!$I$12+'Setting key Duty'!$I$11)</f>
        <v>#VALUE!</v>
      </c>
      <c r="BC7" s="159">
        <f>COUNTIF(A7:AI7,"*$L*")</f>
        <v>0</v>
      </c>
      <c r="BD7" s="159" t="e">
        <f>BC7*('Setting key Duty'!$I$13+'Setting key Duty'!$I$9)</f>
        <v>#VALUE!</v>
      </c>
      <c r="BE7" s="159">
        <f>COUNTIF(A7:AI7,"*$M*")</f>
        <v>1</v>
      </c>
      <c r="BF7" s="159">
        <f>BE7*('Setting key Duty'!$I$8+'Setting key Duty'!$I$9+'Setting key Duty'!$I$12)</f>
        <v>0.5625</v>
      </c>
      <c r="BG7" s="159">
        <f>COUNTIF(A7:AI7,"*$N*")</f>
        <v>0</v>
      </c>
      <c r="BH7" s="159">
        <f>COUNTIF(AF7:AI7,"*$PM*")</f>
        <v>0</v>
      </c>
      <c r="BI7" s="159">
        <f>BH7*('Setting key Duty'!$I$9)</f>
        <v>0</v>
      </c>
      <c r="BJ7" s="159">
        <f>COUNTIF(A7:AI7,"*$AM*")</f>
        <v>0</v>
      </c>
      <c r="BK7" s="159">
        <f>BJ7*('Setting key Duty'!$I$12+'Setting key Duty'!$I$8)</f>
        <v>0</v>
      </c>
      <c r="BL7" s="159">
        <f>COUNTIF(D7:AI7,"*$FC*")</f>
        <v>0</v>
      </c>
      <c r="BM7" s="159">
        <f>BL7*('Setting key Duty'!$J$11+'Setting key Duty'!$I$8)</f>
        <v>0</v>
      </c>
      <c r="BN7" s="159" t="e">
        <f>COUNTIF(#REF!,BN$4)</f>
        <v>#REF!</v>
      </c>
      <c r="BO7" s="159" t="e">
        <f>COUNTIF(#REF!,BO$4)</f>
        <v>#REF!</v>
      </c>
      <c r="BP7" s="159" t="e">
        <f>COUNTIF(#REF!,BP$4)</f>
        <v>#REF!</v>
      </c>
      <c r="BQ7" s="160"/>
    </row>
    <row r="8" ht="19.5" customHeight="1" spans="1:69">
      <c r="A8" s="19"/>
      <c r="B8" s="236" t="s">
        <v>1399</v>
      </c>
      <c r="C8" s="155"/>
      <c r="D8" s="155"/>
      <c r="E8" s="155"/>
      <c r="F8" s="155" t="s">
        <v>45</v>
      </c>
      <c r="G8" s="155"/>
      <c r="H8" s="185" t="s">
        <v>48</v>
      </c>
      <c r="I8" s="155"/>
      <c r="J8" s="155"/>
      <c r="K8" s="210" t="s">
        <v>1095</v>
      </c>
      <c r="L8" s="210" t="s">
        <v>1095</v>
      </c>
      <c r="M8" s="210" t="s">
        <v>1095</v>
      </c>
      <c r="N8" s="210" t="s">
        <v>1095</v>
      </c>
      <c r="O8" s="210"/>
      <c r="P8" s="155"/>
      <c r="R8" s="210" t="s">
        <v>48</v>
      </c>
      <c r="S8" s="20"/>
      <c r="T8" s="155"/>
      <c r="U8" s="186"/>
      <c r="V8" s="185" t="s">
        <v>48</v>
      </c>
      <c r="X8" s="155"/>
      <c r="Y8" s="186" t="s">
        <v>48</v>
      </c>
      <c r="Z8" s="155"/>
      <c r="AB8" s="155"/>
      <c r="AE8" s="155" t="s">
        <v>45</v>
      </c>
      <c r="AG8" s="155"/>
      <c r="AH8" s="155"/>
      <c r="AI8" s="157"/>
      <c r="AJ8" s="158"/>
      <c r="AK8" s="157"/>
      <c r="AL8" s="159"/>
      <c r="AM8" s="159"/>
      <c r="AN8" s="159"/>
      <c r="AO8" s="159"/>
      <c r="AP8" s="104"/>
      <c r="AQ8" s="159">
        <f>SUMPRODUCT(--WEEKDAY(C$3:AG$3,2)&lt;6,--((C8:AG8="DM"))+(C8:AG8="CS1")+((C8:AG8="CS2"))+(C8:AG8="SB1")+(C8:AG8="AE")+(C8:AG8="EM"))</f>
        <v>0</v>
      </c>
      <c r="AR8" s="104"/>
      <c r="AS8" s="104">
        <f>SUMPRODUCT(--WEEKDAY(C$3:AG$3,2)&gt;5,--((C8:AG8="DM"))+(C8:AG8="CS1")+((C8:AG8="CS2"))+(C8:AG8="SB1")+(C8:AG8="AE")+(C8:AG8="EM"))</f>
        <v>0</v>
      </c>
      <c r="AT8" s="104"/>
      <c r="AU8" s="104">
        <f>(AQ8-AR8)/2+(AS8-AT8)</f>
        <v>0</v>
      </c>
      <c r="AV8" s="104">
        <f>AI8+AJ8+AK8+AL8+AN8+AO8</f>
        <v>0</v>
      </c>
      <c r="AW8" s="104">
        <f>BG8+BH8+BJ8+BE8+BC8+BA8+BL8</f>
        <v>0</v>
      </c>
      <c r="AX8" s="104">
        <f>AU8+AY8</f>
        <v>0</v>
      </c>
      <c r="AY8" s="159"/>
      <c r="AZ8" s="159"/>
      <c r="BA8" s="159"/>
      <c r="BB8" s="159"/>
      <c r="BC8" s="159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  <c r="BP8" s="159"/>
      <c r="BQ8" s="160"/>
    </row>
    <row r="9" ht="19.5" customHeight="1" spans="1:69">
      <c r="A9" s="19"/>
      <c r="B9" s="548" t="s">
        <v>1619</v>
      </c>
      <c r="D9" s="155" t="s">
        <v>1598</v>
      </c>
      <c r="E9" s="155"/>
      <c r="F9" s="186"/>
      <c r="G9" s="155" t="s">
        <v>48</v>
      </c>
      <c r="H9" s="155"/>
      <c r="I9" s="155" t="s">
        <v>1598</v>
      </c>
      <c r="K9" s="2" t="s">
        <v>1663</v>
      </c>
      <c r="L9" s="155"/>
      <c r="M9" s="186"/>
      <c r="N9" s="169"/>
      <c r="O9" s="185" t="s">
        <v>48</v>
      </c>
      <c r="Q9" s="155"/>
      <c r="R9" s="155"/>
      <c r="S9" s="155" t="s">
        <v>45</v>
      </c>
      <c r="T9" s="155"/>
      <c r="U9" s="186" t="s">
        <v>48</v>
      </c>
      <c r="V9" s="155" t="s">
        <v>1661</v>
      </c>
      <c r="W9" s="155"/>
      <c r="X9" s="186" t="s">
        <v>1598</v>
      </c>
      <c r="Y9" s="155"/>
      <c r="Z9" s="155" t="s">
        <v>44</v>
      </c>
      <c r="AB9" s="155" t="s">
        <v>1598</v>
      </c>
      <c r="AC9" s="155"/>
      <c r="AE9" s="155" t="s">
        <v>50</v>
      </c>
      <c r="AF9" s="155"/>
      <c r="AG9" s="155" t="s">
        <v>45</v>
      </c>
      <c r="AH9" s="155"/>
      <c r="AI9" s="157"/>
      <c r="AJ9" s="158"/>
      <c r="AK9" s="157"/>
      <c r="AL9" s="159"/>
      <c r="AM9" s="159"/>
      <c r="AN9" s="159"/>
      <c r="AO9" s="159"/>
      <c r="AP9" s="104"/>
      <c r="AQ9" s="159">
        <f>SUMPRODUCT(--WEEKDAY(C$3:AG$3,2)&lt;6,--((C9:AG9="DM"))+(C9:AG9="CS1")+((C9:AG9="CS2"))+(C9:AG9="SB1")+(C9:AG9="AE")+(C9:AG9="EM"))</f>
        <v>0</v>
      </c>
      <c r="AR9" s="104"/>
      <c r="AS9" s="104">
        <f>SUMPRODUCT(--WEEKDAY(C$3:AG$3,2)&gt;5,--((C9:AG9="DM"))+(C9:AG9="CS1")+((C9:AG9="CS2"))+(C9:AG9="SB1")+(C9:AG9="AE")+(C9:AG9="EM"))</f>
        <v>0</v>
      </c>
      <c r="AT9" s="104"/>
      <c r="AU9" s="104">
        <f>(AQ9-AR9)/2+(AS9-AT9)</f>
        <v>0</v>
      </c>
      <c r="AV9" s="104">
        <f>AI9+AJ9+AK9+AL9+AN9+AO9</f>
        <v>0</v>
      </c>
      <c r="AW9" s="104">
        <f>BG9+BH9+BJ9+BE9+BC9+BA9+BL9</f>
        <v>0</v>
      </c>
      <c r="AX9" s="104" t="e">
        <f>AU9+AY9</f>
        <v>#VALUE!</v>
      </c>
      <c r="AY9" s="159" t="e">
        <f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159">
        <f>COUNTIF(D9:Z9,"*BRT*")</f>
        <v>0</v>
      </c>
      <c r="BA9" s="159">
        <f>COUNTIF(A9:AI9,"*$BTP*")</f>
        <v>0</v>
      </c>
      <c r="BB9" s="159" t="e">
        <f>BA9*('Setting key Duty'!$I$13+'Setting key Duty'!$I$12+'Setting key Duty'!$I$11)</f>
        <v>#VALUE!</v>
      </c>
      <c r="BC9" s="159">
        <f>COUNTIF(A9:AI9,"*$L*")</f>
        <v>0</v>
      </c>
      <c r="BD9" s="159" t="e">
        <f>BC9*('Setting key Duty'!$I$13+'Setting key Duty'!$I$9)</f>
        <v>#VALUE!</v>
      </c>
      <c r="BE9" s="159">
        <f>COUNTIF(A9:AI9,"*$M*")</f>
        <v>0</v>
      </c>
      <c r="BF9" s="159">
        <f>BE9*('Setting key Duty'!$I$8+'Setting key Duty'!$I$9+'Setting key Duty'!$I$12)</f>
        <v>0</v>
      </c>
      <c r="BG9" s="159">
        <f>COUNTIF(AI9,"*$N*")</f>
        <v>0</v>
      </c>
      <c r="BH9" s="159">
        <f>COUNTIF(AI9,"*$PM*")</f>
        <v>0</v>
      </c>
      <c r="BI9" s="159">
        <f>BH9*('Setting key Duty'!$I$9)</f>
        <v>0</v>
      </c>
      <c r="BJ9" s="159">
        <f>COUNTIF(A9:AI9,"*$AM*")</f>
        <v>0</v>
      </c>
      <c r="BK9" s="159">
        <f>BJ9*('Setting key Duty'!$I$12+'Setting key Duty'!$I$8)</f>
        <v>0</v>
      </c>
      <c r="BL9" s="159">
        <f>COUNTIF(D9:AI9,"*$FC*")</f>
        <v>0</v>
      </c>
      <c r="BM9" s="159">
        <f>BL9*('Setting key Duty'!$J$11+'Setting key Duty'!$I$8)</f>
        <v>0</v>
      </c>
      <c r="BN9" s="159">
        <f>COUNTIF($D9:$Z9,BN$4)</f>
        <v>0</v>
      </c>
      <c r="BO9" s="159">
        <f>COUNTIF($D9:$Z9,BO$4)</f>
        <v>3</v>
      </c>
      <c r="BP9" s="159">
        <f>COUNTIF($D9:$Z9,BP$4)</f>
        <v>0</v>
      </c>
      <c r="BQ9" s="160"/>
    </row>
    <row r="10" ht="19.5" customHeight="1" spans="1:69">
      <c r="A10" s="19"/>
      <c r="B10" s="549" t="s">
        <v>1437</v>
      </c>
      <c r="C10" s="155" t="s">
        <v>62</v>
      </c>
      <c r="E10" s="155" t="s">
        <v>45</v>
      </c>
      <c r="F10" s="186"/>
      <c r="H10" s="185"/>
      <c r="I10" s="155" t="s">
        <v>45</v>
      </c>
      <c r="J10" s="155"/>
      <c r="K10" s="210" t="s">
        <v>1664</v>
      </c>
      <c r="L10" s="155"/>
      <c r="M10" s="186"/>
      <c r="N10" s="169"/>
      <c r="O10" s="155"/>
      <c r="P10" s="185" t="s">
        <v>45</v>
      </c>
      <c r="Q10" s="155"/>
      <c r="R10" s="186"/>
      <c r="S10" s="155"/>
      <c r="T10" s="169"/>
      <c r="U10" s="155" t="s">
        <v>1598</v>
      </c>
      <c r="W10" s="185" t="s">
        <v>50</v>
      </c>
      <c r="X10" s="155"/>
      <c r="Z10" s="155"/>
      <c r="AA10" s="155"/>
      <c r="AB10" s="155" t="s">
        <v>44</v>
      </c>
      <c r="AC10" s="155"/>
      <c r="AD10" s="155" t="s">
        <v>45</v>
      </c>
      <c r="AF10" s="155"/>
      <c r="AG10" s="155"/>
      <c r="AH10" s="155" t="s">
        <v>44</v>
      </c>
      <c r="AI10" s="157"/>
      <c r="AJ10" s="158"/>
      <c r="AK10" s="157"/>
      <c r="AL10" s="159"/>
      <c r="AM10" s="159"/>
      <c r="AN10" s="159"/>
      <c r="AO10" s="159"/>
      <c r="AP10" s="104"/>
      <c r="AQ10" s="159">
        <f>SUMPRODUCT(--WEEKDAY(C$3:AG$3,2)&lt;6,--((C10:AG10="DM"))+(C10:AG10="CS1")+((C10:AG10="CS2"))+(C10:AG10="SB1")+(C10:AG10="AE")+(C10:AG10="EM"))</f>
        <v>0</v>
      </c>
      <c r="AR10" s="104"/>
      <c r="AS10" s="104">
        <f>SUMPRODUCT(--WEEKDAY(C$3:AG$3,2)&gt;5,--((C10:AG10="DM"))+(C10:AG10="CS1")+((C10:AG10="CS2"))+(C10:AG10="SB1")+(C10:AG10="AE")+(C10:AG10="EM"))</f>
        <v>0</v>
      </c>
      <c r="AT10" s="104"/>
      <c r="AU10" s="104">
        <f>(AQ10-AR10)/2+(AS10-AT10)</f>
        <v>0</v>
      </c>
      <c r="AV10" s="104">
        <f>AI10+AJ10+AK10+AL10+AN10+AO10</f>
        <v>0</v>
      </c>
      <c r="AW10" s="104">
        <f>BG10+BH10+BJ10+BE10+BC10+BA10+BL10</f>
        <v>1</v>
      </c>
      <c r="AX10" s="104" t="e">
        <f>AU10+$AY$10</f>
        <v>#VALUE!</v>
      </c>
      <c r="AY10" s="159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159">
        <f>COUNTIF(C10:AC10,"*BRT*")</f>
        <v>0</v>
      </c>
      <c r="BA10" s="159">
        <f>COUNTIF(A10:AI10,"*$BTP*")</f>
        <v>0</v>
      </c>
      <c r="BB10" s="159" t="e">
        <f>BA10*('Setting key Duty'!$I$13+'Setting key Duty'!$I$12+'Setting key Duty'!$I$11)</f>
        <v>#VALUE!</v>
      </c>
      <c r="BC10" s="159">
        <f>COUNTIF(D10:AI10,"*$L*")</f>
        <v>0</v>
      </c>
      <c r="BD10" s="159" t="e">
        <f>BC10*('Setting key Duty'!$I$13+'Setting key Duty'!$I$9)</f>
        <v>#VALUE!</v>
      </c>
      <c r="BE10" s="159">
        <f>COUNTIF(D10:AI10,"*$M*")</f>
        <v>0</v>
      </c>
      <c r="BF10" s="159">
        <f>BE10*('Setting key Duty'!$I$8+'Setting key Duty'!$I$9+'Setting key Duty'!$I$12)</f>
        <v>0</v>
      </c>
      <c r="BG10" s="159">
        <f>COUNTIF(D10:AI10,"*$N*")</f>
        <v>0</v>
      </c>
      <c r="BH10" s="159">
        <f>COUNTIF(D10:AI10,"*$PM*")</f>
        <v>0</v>
      </c>
      <c r="BI10" s="159">
        <f>BH10*('Setting key Duty'!$I$9)</f>
        <v>0</v>
      </c>
      <c r="BJ10" s="159">
        <f>COUNTIF(D10:AI10,"*$AM*")</f>
        <v>1</v>
      </c>
      <c r="BK10" s="159">
        <f>BJ10*('Setting key Duty'!$I$12+'Setting key Duty'!$I$8)</f>
        <v>0.4375</v>
      </c>
      <c r="BL10" s="159">
        <f>COUNTIF(C10:AI10,"*$FC*")</f>
        <v>0</v>
      </c>
      <c r="BM10" s="159">
        <f>BL10*('Setting key Duty'!$J$11+'Setting key Duty'!$I$8)</f>
        <v>0</v>
      </c>
      <c r="BN10" s="159">
        <f>COUNTIF($C10:$AG10,BN$4)</f>
        <v>0</v>
      </c>
      <c r="BO10" s="159">
        <f>COUNTIF($C10:$AG10,BO$4)</f>
        <v>1</v>
      </c>
      <c r="BP10" s="159">
        <f>COUNTIF($D10:$AD10,BP$4)</f>
        <v>0</v>
      </c>
      <c r="BQ10" s="160"/>
    </row>
    <row r="11" ht="19.5" customHeight="1" spans="1:69">
      <c r="A11" s="19"/>
      <c r="B11" s="277" t="s">
        <v>1431</v>
      </c>
      <c r="C11" s="155"/>
      <c r="D11" s="155" t="s">
        <v>1400</v>
      </c>
      <c r="E11" s="155"/>
      <c r="G11" s="155" t="s">
        <v>42</v>
      </c>
      <c r="H11" s="155" t="s">
        <v>1598</v>
      </c>
      <c r="J11" s="186"/>
      <c r="L11" s="155"/>
      <c r="M11" s="155"/>
      <c r="O11" s="155"/>
      <c r="P11" s="155"/>
      <c r="Q11" s="155" t="s">
        <v>1288</v>
      </c>
      <c r="R11" s="155"/>
      <c r="S11" s="155"/>
      <c r="T11" s="169" t="s">
        <v>45</v>
      </c>
      <c r="V11" s="155"/>
      <c r="Y11" s="2" t="s">
        <v>42</v>
      </c>
      <c r="AA11" s="155"/>
      <c r="AB11" s="155"/>
      <c r="AC11" s="155"/>
      <c r="AF11" s="155"/>
      <c r="AG11" s="155"/>
      <c r="AH11" s="155"/>
      <c r="AI11" s="157"/>
      <c r="AJ11" s="158"/>
      <c r="AK11" s="157"/>
      <c r="AL11" s="159"/>
      <c r="AM11" s="159"/>
      <c r="AN11" s="159"/>
      <c r="AO11" s="159"/>
      <c r="AP11" s="104"/>
      <c r="AQ11" s="159">
        <f>SUMPRODUCT(--WEEKDAY(C$3:AG$3,2)&lt;6,--((C11:AG11="DM"))+(C11:AG11="CS1")+((C11:AG11="CS2"))+(C11:AG11="SB1")+(C11:AG11="AE")+(C11:AG11="EM"))</f>
        <v>0</v>
      </c>
      <c r="AR11" s="104"/>
      <c r="AS11" s="104">
        <f>SUMPRODUCT(--WEEKDAY(C$3:AG$3,2)&gt;5,--((C11:AG11="DM"))+(C11:AG11="CS1")+((C11:AG11="CS2"))+(C11:AG11="SB1")+(C11:AG11="AE")+(C11:AG11="EM"))</f>
        <v>0</v>
      </c>
      <c r="AT11" s="104"/>
      <c r="AU11" s="104">
        <f>(AQ11-AR11)/2+(AS11-AT11)</f>
        <v>0</v>
      </c>
      <c r="AV11" s="104">
        <f>AI11+AJ11+AK11+AL11+AN11+AO11</f>
        <v>0</v>
      </c>
      <c r="AW11" s="104">
        <f>BG11+BH11+BJ11+BE11+BC11+BA11+BL11</f>
        <v>0</v>
      </c>
      <c r="AX11" s="104" t="e">
        <f>AU11+AY11</f>
        <v>#VALUE!</v>
      </c>
      <c r="AY11" s="159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159">
        <f>COUNTIF(D11:AC11,"*BRT*")</f>
        <v>0</v>
      </c>
      <c r="BA11" s="159">
        <f>COUNTIF(A11:AI11,"*$BTP*")</f>
        <v>0</v>
      </c>
      <c r="BB11" s="159" t="e">
        <f>BA11*('Setting key Duty'!$I$13+'Setting key Duty'!$I$12+'Setting key Duty'!$I$11)</f>
        <v>#VALUE!</v>
      </c>
      <c r="BC11" s="159">
        <f>COUNTIF(A11:AI11,"*$L*")</f>
        <v>0</v>
      </c>
      <c r="BD11" s="159" t="e">
        <f>BC11*('Setting key Duty'!$I$13+'Setting key Duty'!$I$9)</f>
        <v>#VALUE!</v>
      </c>
      <c r="BE11" s="159">
        <f>COUNTIF(A11:AI11,"*$M*")</f>
        <v>0</v>
      </c>
      <c r="BF11" s="159">
        <f>BE11*('Setting key Duty'!$I$8+'Setting key Duty'!$I$9+'Setting key Duty'!$I$12)</f>
        <v>0</v>
      </c>
      <c r="BG11" s="159">
        <f>COUNTIF(AF11:AI11,"*$N*")</f>
        <v>0</v>
      </c>
      <c r="BH11" s="159">
        <f>COUNTIF(AF11:AI11,"*$PM*")</f>
        <v>0</v>
      </c>
      <c r="BI11" s="159">
        <f>BH11*('Setting key Duty'!$I$9)</f>
        <v>0</v>
      </c>
      <c r="BJ11" s="159">
        <f>COUNTIF(A11:AI11,"*$AM*")</f>
        <v>0</v>
      </c>
      <c r="BK11" s="159">
        <f>BJ11*('Setting key Duty'!$I$12+'Setting key Duty'!$I$8)</f>
        <v>0</v>
      </c>
      <c r="BL11" s="159">
        <f>COUNTIF(D11:AI11,"*$FC*")</f>
        <v>0</v>
      </c>
      <c r="BM11" s="159">
        <f>BL11*('Setting key Duty'!$J$11+'Setting key Duty'!$I$8)</f>
        <v>0</v>
      </c>
      <c r="BN11" s="159">
        <f>COUNTIF($D11:$AE11,BN$4)</f>
        <v>0</v>
      </c>
      <c r="BO11" s="159">
        <f>COUNTIF($D11:$AE11,BO$4)</f>
        <v>1</v>
      </c>
      <c r="BP11" s="159">
        <f>COUNTIF($D11:$AE11,BP$4)</f>
        <v>0</v>
      </c>
      <c r="BQ11" s="160"/>
    </row>
    <row r="12" ht="19.5" customHeight="1" spans="1:69">
      <c r="A12" s="19"/>
      <c r="B12" s="550" t="s">
        <v>1373</v>
      </c>
      <c r="C12" s="155"/>
      <c r="D12" s="551" t="s">
        <v>1598</v>
      </c>
      <c r="E12" s="155"/>
      <c r="F12" s="155"/>
      <c r="G12" s="155"/>
      <c r="H12" s="155" t="s">
        <v>44</v>
      </c>
      <c r="I12" s="155"/>
      <c r="J12" s="155" t="s">
        <v>1598</v>
      </c>
      <c r="K12" s="186"/>
      <c r="L12" s="155"/>
      <c r="M12" s="155" t="s">
        <v>45</v>
      </c>
      <c r="N12" s="169"/>
      <c r="O12" s="155"/>
      <c r="P12" s="155" t="s">
        <v>1598</v>
      </c>
      <c r="Q12" s="155"/>
      <c r="R12" s="155" t="s">
        <v>44</v>
      </c>
      <c r="S12" s="155"/>
      <c r="T12" s="155"/>
      <c r="U12" s="155"/>
      <c r="V12" s="155" t="s">
        <v>1661</v>
      </c>
      <c r="W12" s="155" t="s">
        <v>45</v>
      </c>
      <c r="Y12" s="186" t="s">
        <v>45</v>
      </c>
      <c r="Z12" s="155"/>
      <c r="AA12" s="155"/>
      <c r="AB12" s="155"/>
      <c r="AC12" s="155" t="s">
        <v>1331</v>
      </c>
      <c r="AD12" s="155"/>
      <c r="AF12" s="155"/>
      <c r="AG12" s="155"/>
      <c r="AH12" s="155"/>
      <c r="AI12" s="157"/>
      <c r="AJ12" s="158"/>
      <c r="AK12" s="157"/>
      <c r="AL12" s="159"/>
      <c r="AM12" s="159"/>
      <c r="AN12" s="159"/>
      <c r="AO12" s="159"/>
      <c r="AP12" s="104"/>
      <c r="AQ12" s="159">
        <f>SUMPRODUCT(--WEEKDAY(C$3:AG$3,2)&lt;6,--((C12:AG12="DM"))+(C12:AG12="CS1")+((C12:AG12="CS2"))+(C12:AG12="SB1")+(C12:AG12="AE")+(C12:AG12="EM"))</f>
        <v>0</v>
      </c>
      <c r="AR12" s="104"/>
      <c r="AS12" s="104">
        <f>SUMPRODUCT(--WEEKDAY(C$3:AG$3,2)&gt;5,--((C12:AG12="DM"))+(C12:AG12="CS1")+((C12:AG12="CS2"))+(C12:AG12="SB1")+(C12:AG12="AE")+(C12:AG12="EM"))</f>
        <v>0</v>
      </c>
      <c r="AT12" s="104"/>
      <c r="AU12" s="104">
        <f>(AQ12-AR12)/2+(AS12-AT12)</f>
        <v>0</v>
      </c>
      <c r="AV12" s="104">
        <f>AI12+AJ12+AK12+AL12+AN12+AO12</f>
        <v>0</v>
      </c>
      <c r="AW12" s="104">
        <f>BG12+BH12+BJ12+BE12+BC12+BA12+BL12</f>
        <v>1</v>
      </c>
      <c r="AX12" s="104" t="e">
        <f>AU12+AY12</f>
        <v>#VALUE!</v>
      </c>
      <c r="AY12" s="159" t="e">
        <f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159">
        <f>COUNTIF(D12:Y12,"*BRT*")</f>
        <v>0</v>
      </c>
      <c r="BA12" s="159">
        <f>COUNTIF(A12:AI12,"*$BTP*")</f>
        <v>0</v>
      </c>
      <c r="BB12" s="159" t="e">
        <f>BA12*('Setting key Duty'!$I$13+'Setting key Duty'!$I$12+'Setting key Duty'!$I$11)</f>
        <v>#VALUE!</v>
      </c>
      <c r="BC12" s="159">
        <f>COUNTIF(A12:AI12,"*$L*")</f>
        <v>0</v>
      </c>
      <c r="BD12" s="159" t="e">
        <f>BC12*('Setting key Duty'!$I$13+'Setting key Duty'!$I$9)</f>
        <v>#VALUE!</v>
      </c>
      <c r="BE12" s="159">
        <f>COUNTIF(A12:AI12,"*$M*")</f>
        <v>1</v>
      </c>
      <c r="BF12" s="159">
        <f>BE12*('Setting key Duty'!$I$8+'Setting key Duty'!$I$9+'Setting key Duty'!$I$12)</f>
        <v>0.5625</v>
      </c>
      <c r="BG12" s="159">
        <f>COUNTIF(AI12,"*$N*")</f>
        <v>0</v>
      </c>
      <c r="BH12" s="159">
        <f>COUNTIF(AI12,"*$PM*")</f>
        <v>0</v>
      </c>
      <c r="BI12" s="159">
        <f>BH12*('Setting key Duty'!$I$9)</f>
        <v>0</v>
      </c>
      <c r="BJ12" s="159">
        <f>COUNTIF(A12:AI12,"*$AM*")</f>
        <v>0</v>
      </c>
      <c r="BK12" s="159">
        <f>BJ12*('Setting key Duty'!$I$12+'Setting key Duty'!$I$8)</f>
        <v>0</v>
      </c>
      <c r="BL12" s="159">
        <f>COUNTIF(D12:AI12,"*$FC*")</f>
        <v>0</v>
      </c>
      <c r="BM12" s="159">
        <f>BL12*('Setting key Duty'!$J$11+'Setting key Duty'!$I$8)</f>
        <v>0</v>
      </c>
      <c r="BN12" s="159">
        <f>COUNTIF($D12:$Y12,BN$4)</f>
        <v>0</v>
      </c>
      <c r="BO12" s="159">
        <f>COUNTIF($D12:$Y12,BO$4)</f>
        <v>3</v>
      </c>
      <c r="BP12" s="159">
        <f>COUNTIF($D12:$Y12,BP$4)</f>
        <v>0</v>
      </c>
      <c r="BQ12" s="160"/>
    </row>
    <row r="13" ht="24" customHeight="1" spans="1:69">
      <c r="A13" s="19"/>
      <c r="B13" s="217" t="s">
        <v>1601</v>
      </c>
      <c r="C13" s="155"/>
      <c r="D13" s="155"/>
      <c r="E13" s="155"/>
      <c r="F13" s="155" t="s">
        <v>48</v>
      </c>
      <c r="H13" s="155"/>
      <c r="I13" s="186"/>
      <c r="J13" s="186"/>
      <c r="K13" s="155" t="s">
        <v>48</v>
      </c>
      <c r="L13" s="155"/>
      <c r="M13" s="155"/>
      <c r="N13" s="169" t="s">
        <v>45</v>
      </c>
      <c r="O13" s="155"/>
      <c r="P13" s="155"/>
      <c r="Q13" s="185" t="s">
        <v>48</v>
      </c>
      <c r="R13" s="155"/>
      <c r="S13" s="155" t="s">
        <v>1665</v>
      </c>
      <c r="T13" s="155" t="s">
        <v>1665</v>
      </c>
      <c r="U13" s="155" t="s">
        <v>1665</v>
      </c>
      <c r="V13" s="155"/>
      <c r="X13" s="186" t="s">
        <v>48</v>
      </c>
      <c r="Y13" s="155"/>
      <c r="Z13" s="155"/>
      <c r="AA13" s="155" t="s">
        <v>48</v>
      </c>
      <c r="AB13" s="155"/>
      <c r="AD13" s="155"/>
      <c r="AF13" s="20"/>
      <c r="AG13" s="155"/>
      <c r="AH13" s="155" t="s">
        <v>45</v>
      </c>
      <c r="AI13" s="157">
        <f>COUNTIF($C13:$AB13,AI$4)</f>
        <v>5</v>
      </c>
      <c r="AJ13" s="158">
        <f>COUNTIF($C13:$AB13,AJ$4)</f>
        <v>0</v>
      </c>
      <c r="AK13" s="157">
        <f>COUNTIF($C13:$AB13,AK$4)</f>
        <v>1</v>
      </c>
      <c r="AL13" s="159">
        <f>COUNTIF($C13:$AB13,AL$4)</f>
        <v>0</v>
      </c>
      <c r="AM13" s="159">
        <f>COUNTIF($C13:$AB13,AM$4)</f>
        <v>0</v>
      </c>
      <c r="AN13" s="159">
        <f>COUNTIF($C13:$AB13,AN$4)</f>
        <v>0</v>
      </c>
      <c r="AO13" s="159">
        <f>COUNTIF($C13:$AB13,AO$4)</f>
        <v>0</v>
      </c>
      <c r="AP13" s="104"/>
      <c r="AQ13" s="159">
        <f>SUMPRODUCT(--WEEKDAY(C$3:AG$3,2)&lt;6,--((C13:AG13="DM"))+(C13:AG13="CS1")+((C13:AG13="CS2"))+(C13:AG13="SB1")+(C13:AG13="AE")+(C13:AG13="EM"))</f>
        <v>0</v>
      </c>
      <c r="AR13" s="104"/>
      <c r="AS13" s="104">
        <f>SUMPRODUCT(--WEEKDAY(C$3:AG$3,2)&gt;5,--((C13:AG13="DM"))+(C13:AG13="CS1")+((C13:AG13="CS2"))+(C13:AG13="SB1")+(C13:AG13="AE")+(C13:AG13="EM"))</f>
        <v>0</v>
      </c>
      <c r="AT13" s="104"/>
      <c r="AU13" s="104">
        <f>(AQ13-AR13)/2+(AS13-AT13)</f>
        <v>0</v>
      </c>
      <c r="AV13" s="104">
        <f>AI13+AJ13+AK13+AL13+AN13+AO13</f>
        <v>6</v>
      </c>
      <c r="AW13" s="104">
        <f>BG13+BH13+BJ13+BE13+BC13+BA13+BL13</f>
        <v>0</v>
      </c>
      <c r="AX13" s="104" t="e">
        <f>AU13+AY13</f>
        <v>#VALUE!</v>
      </c>
      <c r="AY13" s="159" t="e">
        <f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159">
        <f>COUNTIF(C13:AB13,"*BRT*")</f>
        <v>0</v>
      </c>
      <c r="BA13" s="159">
        <f>COUNTIF(A13:AI13,"*$BTP*")</f>
        <v>0</v>
      </c>
      <c r="BB13" s="159" t="e">
        <f>BA13*('Setting key Duty'!$I$13+'Setting key Duty'!$I$12+'Setting key Duty'!$I$11)</f>
        <v>#VALUE!</v>
      </c>
      <c r="BC13" s="159">
        <f>COUNTIF(A13:AI13,"*$L*")</f>
        <v>0</v>
      </c>
      <c r="BD13" s="159" t="e">
        <f>BC13*('Setting key Duty'!$I$13+'Setting key Duty'!$I$9)</f>
        <v>#VALUE!</v>
      </c>
      <c r="BE13" s="159">
        <f>COUNTIF(A13:AI13,"*$M*")</f>
        <v>0</v>
      </c>
      <c r="BF13" s="159">
        <f>BE13*('Setting key Duty'!$I$8+'Setting key Duty'!$I$9+'Setting key Duty'!$I$12)</f>
        <v>0</v>
      </c>
      <c r="BG13" s="159">
        <f>COUNTIF(A13:AI13,"*$N*")</f>
        <v>0</v>
      </c>
      <c r="BH13" s="159">
        <f>COUNTIF(AI13,"*$PM*")</f>
        <v>0</v>
      </c>
      <c r="BI13" s="159">
        <f>BH13*('Setting key Duty'!$I$9)</f>
        <v>0</v>
      </c>
      <c r="BJ13" s="159">
        <f>COUNTIF(A13:AI13,"*$AM*")</f>
        <v>0</v>
      </c>
      <c r="BK13" s="159">
        <f>BJ13*('Setting key Duty'!$I$12+'Setting key Duty'!$I$8)</f>
        <v>0</v>
      </c>
      <c r="BL13" s="159">
        <f>COUNTIF(C13:AI13,"*$FC*")</f>
        <v>0</v>
      </c>
      <c r="BM13" s="159">
        <f>BL13*('Setting key Duty'!$J$11+'Setting key Duty'!$I$8)</f>
        <v>0</v>
      </c>
      <c r="BN13" s="159">
        <f>COUNTIF($C13:$AB13,BN$4)</f>
        <v>0</v>
      </c>
      <c r="BO13" s="159">
        <f>COUNTIF($C13:$AB13,BO$4)</f>
        <v>0</v>
      </c>
      <c r="BP13" s="159">
        <f>COUNTIF($C13:$AB13,BP$4)</f>
        <v>0</v>
      </c>
      <c r="BQ13" s="160"/>
    </row>
    <row r="14" ht="37.5" customHeight="1" spans="1:69">
      <c r="A14" s="19"/>
      <c r="B14" s="550" t="s">
        <v>1512</v>
      </c>
      <c r="C14" s="155"/>
      <c r="D14" s="155"/>
      <c r="E14" s="155"/>
      <c r="F14" s="155"/>
      <c r="G14" s="155"/>
      <c r="H14" s="155"/>
      <c r="I14" s="155"/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5"/>
      <c r="AG14" s="155"/>
      <c r="AH14" s="155"/>
      <c r="AI14" s="157">
        <f>COUNTIF($D14:$AC14,AI$4)</f>
        <v>0</v>
      </c>
      <c r="AJ14" s="158">
        <f>COUNTIF($D14:$AC14,AJ$4)</f>
        <v>0</v>
      </c>
      <c r="AK14" s="157">
        <f>COUNTIF($D14:$AC14,AK$4)</f>
        <v>0</v>
      </c>
      <c r="AL14" s="159">
        <f>COUNTIF($D14:$AC14,AL$4)</f>
        <v>0</v>
      </c>
      <c r="AM14" s="159">
        <f>COUNTIF($D14:$AC14,AM$4)</f>
        <v>0</v>
      </c>
      <c r="AN14" s="159">
        <f>COUNTIF($D14:$AC14,AN$4)</f>
        <v>0</v>
      </c>
      <c r="AO14" s="159">
        <f>COUNTIF($D14:$AC14,AO$4)</f>
        <v>0</v>
      </c>
      <c r="AP14" s="104"/>
      <c r="AQ14" s="159">
        <f>SUMPRODUCT(--WEEKDAY(C$3:AG$3,2)&lt;6,--((C14:AG14="DM"))+(C14:AG14="CS1")+((C14:AG14="CS2"))+(C14:AG14="SB1")+(C14:AG14="AE")+(C14:AG14="EM"))</f>
        <v>0</v>
      </c>
      <c r="AR14" s="104"/>
      <c r="AS14" s="104">
        <f>SUMPRODUCT(--WEEKDAY(C$3:AG$3,2)&gt;5,--((C14:AG14="DM"))+(C14:AG14="CS1")+((C14:AG14="CS2"))+(C14:AG14="SB1")+(C14:AG14="AE")+(C14:AG14="EM"))</f>
        <v>0</v>
      </c>
      <c r="AT14" s="104"/>
      <c r="AU14" s="104">
        <f>(AQ14-AR14)/2+(AS14-AT14)</f>
        <v>0</v>
      </c>
      <c r="AV14" s="104">
        <f>AI14+AJ14+AK14+AL14+AN14+AO14</f>
        <v>0</v>
      </c>
      <c r="AW14" s="104">
        <f>BG14+BH14+BJ14+BE14+BC14+BA14+BL14</f>
        <v>0</v>
      </c>
      <c r="AX14" s="104" t="e">
        <f>AU14+AY14</f>
        <v>#VALUE!</v>
      </c>
      <c r="AY14" s="159" t="e">
        <f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159">
        <f>COUNTIF(C14:AC14,"*BRT*")</f>
        <v>0</v>
      </c>
      <c r="BA14" s="159">
        <f>COUNTIF(A14:AI14,"*$BTP*")</f>
        <v>0</v>
      </c>
      <c r="BB14" s="159" t="e">
        <f>BA14*('Setting key Duty'!$I$13+'Setting key Duty'!$I$12+'Setting key Duty'!$I$11)</f>
        <v>#VALUE!</v>
      </c>
      <c r="BC14" s="159">
        <f>COUNTIF(A14:AI14,"*$L*")</f>
        <v>0</v>
      </c>
      <c r="BD14" s="159" t="e">
        <f>BC14*('Setting key Duty'!$I$13+'Setting key Duty'!$I$9)</f>
        <v>#VALUE!</v>
      </c>
      <c r="BE14" s="159">
        <f>COUNTIF(A14:AI14,"*$M*")</f>
        <v>0</v>
      </c>
      <c r="BF14" s="159">
        <f>BE14*('Setting key Duty'!$I$8+'Setting key Duty'!$I$9+'Setting key Duty'!$I$12)</f>
        <v>0</v>
      </c>
      <c r="BG14" s="159">
        <f>COUNTIF(AI14,"*$N*")</f>
        <v>0</v>
      </c>
      <c r="BH14" s="159">
        <f>COUNTIF(AI14,"*$PM*")</f>
        <v>0</v>
      </c>
      <c r="BI14" s="159">
        <f>BH14*('Setting key Duty'!$I$9)</f>
        <v>0</v>
      </c>
      <c r="BJ14" s="159">
        <f>COUNTIF(A14:AI14,"*$AM*")</f>
        <v>0</v>
      </c>
      <c r="BK14" s="159">
        <f>BJ14*('Setting key Duty'!$I$12+'Setting key Duty'!$I$8)</f>
        <v>0</v>
      </c>
      <c r="BL14" s="159">
        <f>COUNTIF(C14:AI14,"*$FC*")</f>
        <v>0</v>
      </c>
      <c r="BM14" s="159">
        <f>BL14*('Setting key Duty'!$J$11+'Setting key Duty'!$I$8)</f>
        <v>0</v>
      </c>
      <c r="BN14" s="159">
        <f>COUNTIF($C14:$AC14,BN$4)</f>
        <v>0</v>
      </c>
      <c r="BO14" s="159">
        <f>COUNTIF($C14:$AC14,BO$4)</f>
        <v>0</v>
      </c>
      <c r="BP14" s="159">
        <f>COUNTIF($C14:$AC14,BP$4)</f>
        <v>0</v>
      </c>
      <c r="BQ14" s="160"/>
    </row>
    <row r="15" ht="19.5" customHeight="1" spans="1:69">
      <c r="A15" s="19"/>
      <c r="B15" s="277" t="s">
        <v>1514</v>
      </c>
      <c r="C15" s="155"/>
      <c r="D15" s="155"/>
      <c r="E15" s="155"/>
      <c r="F15" s="155"/>
      <c r="G15" s="155"/>
      <c r="H15" s="155"/>
      <c r="I15" s="155"/>
      <c r="J15" s="155"/>
      <c r="K15" s="155" t="s">
        <v>1598</v>
      </c>
      <c r="L15" s="155"/>
      <c r="M15" s="186"/>
      <c r="N15" s="169"/>
      <c r="O15" s="155"/>
      <c r="P15" s="155"/>
      <c r="Q15" s="155"/>
      <c r="R15" s="155"/>
      <c r="S15" s="155"/>
      <c r="T15" s="155"/>
      <c r="U15" s="155"/>
      <c r="V15" s="155"/>
      <c r="W15" s="155" t="s">
        <v>1598</v>
      </c>
      <c r="X15" s="155"/>
      <c r="Y15" s="155" t="s">
        <v>50</v>
      </c>
      <c r="Z15" s="155"/>
      <c r="AA15" s="155"/>
      <c r="AB15" s="155"/>
      <c r="AC15" s="155"/>
      <c r="AD15" s="155"/>
      <c r="AE15" s="155"/>
      <c r="AG15" s="155"/>
      <c r="AH15" s="155"/>
      <c r="AI15" s="157">
        <f>COUNTIF($D15:$AA15,AI$4)</f>
        <v>0</v>
      </c>
      <c r="AJ15" s="158">
        <f>COUNTIF($D15:$AA15,AJ$4)</f>
        <v>0</v>
      </c>
      <c r="AK15" s="157">
        <f>COUNTIF($D15:$AA15,AK$4)</f>
        <v>0</v>
      </c>
      <c r="AL15" s="159">
        <f>COUNTIF($D15:$AA15,AL$4)</f>
        <v>1</v>
      </c>
      <c r="AM15" s="159">
        <f>COUNTIF($D15:$AA15,AM$4)</f>
        <v>0</v>
      </c>
      <c r="AN15" s="159">
        <f>COUNTIF($D15:$AA15,AN$4)</f>
        <v>0</v>
      </c>
      <c r="AO15" s="159">
        <f>COUNTIF($D15:$AA15,AO$4)</f>
        <v>0</v>
      </c>
      <c r="AP15" s="104"/>
      <c r="AQ15" s="159">
        <f>SUMPRODUCT(--WEEKDAY(C$3:AG$3,2)&lt;6,--((C15:AG15="DM"))+(C15:AG15="CS1")+((C15:AG15="CS2"))+(C15:AG15="SB1")+(C15:AG15="AE")+(C15:AG15="EM"))</f>
        <v>0</v>
      </c>
      <c r="AR15" s="104"/>
      <c r="AS15" s="104">
        <f>SUMPRODUCT(--WEEKDAY(C$3:AG$3,2)&gt;5,--((C15:AG15="DM"))+(C15:AG15="CS1")+((C15:AG15="CS2"))+(C15:AG15="SB1")+(C15:AG15="AE")+(C15:AG15="EM"))</f>
        <v>0</v>
      </c>
      <c r="AT15" s="104"/>
      <c r="AU15" s="104">
        <f>(AQ15-AR15)/2+(AS15-AT15)</f>
        <v>0</v>
      </c>
      <c r="AV15" s="104">
        <f>AI15+AJ15+AK15+AL15+AN15+AO15</f>
        <v>1</v>
      </c>
      <c r="AW15" s="104">
        <f>BG15+BH15+BJ15+BE15+BC15+BA15+BL15</f>
        <v>0</v>
      </c>
      <c r="AX15" s="104" t="e">
        <f>AU15+AY15</f>
        <v>#VALUE!</v>
      </c>
      <c r="AY15" s="159" t="e">
        <f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159">
        <f>COUNTIF(D15:AA15,"*BRT*")</f>
        <v>0</v>
      </c>
      <c r="BA15" s="159">
        <f>COUNTIF(A15:AI15,"*$BTP*")</f>
        <v>0</v>
      </c>
      <c r="BB15" s="159" t="e">
        <f>BA15*('Setting key Duty'!$I$13+'Setting key Duty'!$I$12+'Setting key Duty'!$I$11)</f>
        <v>#VALUE!</v>
      </c>
      <c r="BC15" s="159">
        <f>COUNTIF(A15:AI15,"*$L*")</f>
        <v>0</v>
      </c>
      <c r="BD15" s="159" t="e">
        <f>BC15*('Setting key Duty'!$I$13+'Setting key Duty'!$I$9)</f>
        <v>#VALUE!</v>
      </c>
      <c r="BE15" s="159">
        <f>COUNTIF(A15:AI15,"*$M*")</f>
        <v>0</v>
      </c>
      <c r="BF15" s="159">
        <f>BE15*('Setting key Duty'!$I$8+'Setting key Duty'!$I$9+'Setting key Duty'!$I$12)</f>
        <v>0</v>
      </c>
      <c r="BG15" s="159">
        <f>COUNTIF(A15:AI15,"*$N*")</f>
        <v>0</v>
      </c>
      <c r="BH15" s="159">
        <f>COUNTIF(AI15,"*$PM*")</f>
        <v>0</v>
      </c>
      <c r="BI15" s="159">
        <f>BH15*('Setting key Duty'!$I$9)</f>
        <v>0</v>
      </c>
      <c r="BJ15" s="159">
        <f>COUNTIF(A15:AI15,"*$AM*")</f>
        <v>0</v>
      </c>
      <c r="BK15" s="159">
        <f>BJ15*('Setting key Duty'!$I$12+'Setting key Duty'!$I$8)</f>
        <v>0</v>
      </c>
      <c r="BL15" s="159">
        <f>COUNTIF(D15:AI15,"*$FC*")</f>
        <v>0</v>
      </c>
      <c r="BM15" s="159">
        <f>BL15*('Setting key Duty'!$J$11+'Setting key Duty'!$I$8)</f>
        <v>0</v>
      </c>
      <c r="BN15" s="159">
        <f>COUNTIF($D15:$AA15,BN$4)</f>
        <v>0</v>
      </c>
      <c r="BO15" s="159">
        <f>COUNTIF($D15:$AA15,BO$4)</f>
        <v>2</v>
      </c>
      <c r="BP15" s="159">
        <f>COUNTIF($D15:$AA15,BP$4)</f>
        <v>0</v>
      </c>
      <c r="BQ15" s="160"/>
    </row>
    <row r="16" ht="19.5" customHeight="1" spans="1:69">
      <c r="A16" s="19"/>
      <c r="B16" s="236" t="s">
        <v>1550</v>
      </c>
      <c r="C16" s="155" t="s">
        <v>48</v>
      </c>
      <c r="D16" s="155"/>
      <c r="E16" s="155"/>
      <c r="F16" s="185" t="s">
        <v>44</v>
      </c>
      <c r="G16" s="185"/>
      <c r="H16" s="185"/>
      <c r="I16" s="155"/>
      <c r="J16" s="186"/>
      <c r="K16" s="155" t="s">
        <v>44</v>
      </c>
      <c r="L16" s="186"/>
      <c r="M16" s="186" t="s">
        <v>44</v>
      </c>
      <c r="N16" s="155"/>
      <c r="O16" s="155"/>
      <c r="P16" s="155" t="s">
        <v>48</v>
      </c>
      <c r="Q16" s="155"/>
      <c r="R16" s="155" t="s">
        <v>1598</v>
      </c>
      <c r="S16" s="155"/>
      <c r="T16" s="169"/>
      <c r="V16" s="155" t="s">
        <v>1661</v>
      </c>
      <c r="W16" s="155" t="s">
        <v>1598</v>
      </c>
      <c r="Z16" s="155"/>
      <c r="AA16" s="155" t="s">
        <v>45</v>
      </c>
      <c r="AB16" s="20"/>
      <c r="AC16" s="155" t="s">
        <v>48</v>
      </c>
      <c r="AD16" s="155"/>
      <c r="AE16" s="155"/>
      <c r="AF16" s="155"/>
      <c r="AG16" s="155"/>
      <c r="AH16" s="155"/>
      <c r="AI16" s="157">
        <f>COUNTIF($C16:$AF16,AI$4)</f>
        <v>3</v>
      </c>
      <c r="AJ16" s="158">
        <f>COUNTIF($C16:$AF16,AJ$4)</f>
        <v>3</v>
      </c>
      <c r="AK16" s="157">
        <f>COUNTIF($C16:$AF16,AK$4)</f>
        <v>1</v>
      </c>
      <c r="AL16" s="159">
        <f>COUNTIF($C16:$AF16,AL$4)</f>
        <v>0</v>
      </c>
      <c r="AM16" s="159">
        <f>COUNTIF($C16:$AF16,AM$4)</f>
        <v>0</v>
      </c>
      <c r="AN16" s="159">
        <f>COUNTIF($C16:$AF16,AN$4)</f>
        <v>0</v>
      </c>
      <c r="AO16" s="159">
        <f>COUNTIF($C16:$AF16,AO$4)</f>
        <v>0</v>
      </c>
      <c r="AP16" s="104"/>
      <c r="AQ16" s="159">
        <f>SUMPRODUCT(--WEEKDAY(C$3:AG$3,2)&lt;6,--((C16:AG16="DM"))+(C16:AG16="CS1")+((C16:AG16="CS2"))+(C16:AG16="SB1")+(C16:AG16="AE")+(C16:AG16="EM"))</f>
        <v>0</v>
      </c>
      <c r="AR16" s="104"/>
      <c r="AS16" s="104">
        <f>SUMPRODUCT(--WEEKDAY(C$3:AG$3,2)&gt;5,--((C16:AG16="DM"))+(C16:AG16="CS1")+((C16:AG16="CS2"))+(C16:AG16="SB1")+(C16:AG16="AE")+(C16:AG16="EM"))</f>
        <v>0</v>
      </c>
      <c r="AT16" s="104"/>
      <c r="AU16" s="104">
        <f>(AQ16-AR16)/2+(AS16-AT16)</f>
        <v>0</v>
      </c>
      <c r="AV16" s="104">
        <f>AI16+AJ16+AK16+AL16+AN16+AO16</f>
        <v>7</v>
      </c>
      <c r="AW16" s="104">
        <f>BG16+BH16+BJ16+BE16+BC16+BA16+BL16</f>
        <v>0</v>
      </c>
      <c r="AX16" s="104" t="e">
        <f>AU16+AY16</f>
        <v>#VALUE!</v>
      </c>
      <c r="AY16" s="159" t="e">
        <f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159">
        <f>COUNTIF(C16:AC16,"*BRT*")</f>
        <v>0</v>
      </c>
      <c r="BA16" s="159">
        <f>COUNTIF(A16:AI16,"*$BTP*")</f>
        <v>0</v>
      </c>
      <c r="BB16" s="159" t="e">
        <f>BA16*('Setting key Duty'!$I$13+'Setting key Duty'!$I$12+'Setting key Duty'!$I$11)</f>
        <v>#VALUE!</v>
      </c>
      <c r="BC16" s="159">
        <f>COUNTIF(I16:AI16,"*$L*")</f>
        <v>0</v>
      </c>
      <c r="BD16" s="159" t="e">
        <f>BC16*('Setting key Duty'!$I$13+'Setting key Duty'!$I$9)</f>
        <v>#VALUE!</v>
      </c>
      <c r="BE16" s="159">
        <f>COUNTIF(I16:AI16,"*$M*")</f>
        <v>0</v>
      </c>
      <c r="BF16" s="159">
        <f>BE16*('Setting key Duty'!$I$8+'Setting key Duty'!$I$9+'Setting key Duty'!$I$12)</f>
        <v>0</v>
      </c>
      <c r="BG16" s="159">
        <f>COUNTIF(I16:AI16,"*$N*")</f>
        <v>0</v>
      </c>
      <c r="BH16" s="159">
        <f>COUNTIF(I16:AI16,"*$PM*")</f>
        <v>0</v>
      </c>
      <c r="BI16" s="159">
        <f>BH16*('Setting key Duty'!$I$9)</f>
        <v>0</v>
      </c>
      <c r="BJ16" s="159">
        <f>COUNTIF(I16:AI16,"*$AM*")</f>
        <v>0</v>
      </c>
      <c r="BK16" s="159">
        <f>BJ16*('Setting key Duty'!$I$12+'Setting key Duty'!$I$8)</f>
        <v>0</v>
      </c>
      <c r="BL16" s="159">
        <f>COUNTIF(C16:AI16,"*$FC*")</f>
        <v>0</v>
      </c>
      <c r="BM16" s="159">
        <f>BL16*('Setting key Duty'!$J$11+'Setting key Duty'!$I$8)</f>
        <v>0</v>
      </c>
      <c r="BN16" s="159">
        <f>COUNTIF($C16:$AF16,BN$4)</f>
        <v>0</v>
      </c>
      <c r="BO16" s="159">
        <f>COUNTIF($C16:$AF16,BO$4)</f>
        <v>2</v>
      </c>
      <c r="BP16" s="159">
        <f>COUNTIF($I16:$AE16,BP$4)</f>
        <v>0</v>
      </c>
      <c r="BQ16" s="160"/>
    </row>
    <row r="17" ht="19.5" customHeight="1" spans="1:69">
      <c r="A17" s="19"/>
      <c r="B17" s="550" t="s">
        <v>1666</v>
      </c>
      <c r="C17" s="186"/>
      <c r="D17" s="155"/>
      <c r="E17" s="155"/>
      <c r="F17" s="155"/>
      <c r="G17" s="186" t="s">
        <v>45</v>
      </c>
      <c r="H17" s="155"/>
      <c r="I17" s="155" t="s">
        <v>44</v>
      </c>
      <c r="M17" s="20"/>
      <c r="N17" s="155"/>
      <c r="O17" s="155"/>
      <c r="P17" s="155" t="s">
        <v>1451</v>
      </c>
      <c r="Q17" s="186" t="s">
        <v>45</v>
      </c>
      <c r="R17" s="155"/>
      <c r="S17" s="155"/>
      <c r="T17" s="169"/>
      <c r="U17" s="186" t="s">
        <v>44</v>
      </c>
      <c r="V17" s="20"/>
      <c r="X17" s="155" t="s">
        <v>45</v>
      </c>
      <c r="Y17" s="155"/>
      <c r="Z17" s="155"/>
      <c r="AA17" s="155"/>
      <c r="AB17" s="155" t="s">
        <v>45</v>
      </c>
      <c r="AD17" s="155" t="s">
        <v>44</v>
      </c>
      <c r="AF17" s="155"/>
      <c r="AG17" s="186"/>
      <c r="AI17" s="157"/>
      <c r="AJ17" s="158"/>
      <c r="AK17" s="157"/>
      <c r="AL17" s="159"/>
      <c r="AM17" s="159"/>
      <c r="AN17" s="159"/>
      <c r="AO17" s="159"/>
      <c r="AP17" s="104"/>
      <c r="AQ17" s="159">
        <f>SUMPRODUCT(--WEEKDAY(C$3:AG$3,2)&lt;6,--((C17:AG17="DM"))+(C17:AG17="CS1")+((C17:AG17="CS2"))+(C17:AG17="SB1")+(C17:AG17="AE")+(C17:AG17="EM"))</f>
        <v>0</v>
      </c>
      <c r="AR17" s="104"/>
      <c r="AS17" s="104">
        <f>SUMPRODUCT(--WEEKDAY(C$3:AG$3,2)&gt;5,--((C17:AG17="DM"))+(C17:AG17="CS1")+((C17:AG17="CS2"))+(C17:AG17="SB1")+(C17:AG17="AE")+(C17:AG17="EM"))</f>
        <v>0</v>
      </c>
      <c r="AT17" s="104"/>
      <c r="AU17" s="104">
        <f>(AQ17-AR17)/2+(AS17-AT17)</f>
        <v>0</v>
      </c>
      <c r="AV17" s="104">
        <f>AI17+AJ17+AK17+AL17+AN17+AO17</f>
        <v>0</v>
      </c>
      <c r="AW17" s="104">
        <f>BG17+BH17+BJ17+BE17+BC17+BA17+BL17</f>
        <v>1</v>
      </c>
      <c r="AX17" s="104" t="e">
        <f>AU17+$AY$10</f>
        <v>#VALUE!</v>
      </c>
      <c r="AY17" s="159" t="e">
        <f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159">
        <f>COUNTIF(D17:AA17,"*BRT*")</f>
        <v>0</v>
      </c>
      <c r="BA17" s="159">
        <f>COUNTIF(A17:AI17,"*$BTP*")</f>
        <v>0</v>
      </c>
      <c r="BB17" s="159" t="e">
        <f>BA17*('Setting key Duty'!$I$13+'Setting key Duty'!$I$12+'Setting key Duty'!$I$11)</f>
        <v>#VALUE!</v>
      </c>
      <c r="BC17" s="159">
        <f>COUNTIF(A17:AI17,"*$L*")</f>
        <v>0</v>
      </c>
      <c r="BD17" s="159" t="e">
        <f>BC17*('Setting key Duty'!$I$13+'Setting key Duty'!$I$9)</f>
        <v>#VALUE!</v>
      </c>
      <c r="BE17" s="159">
        <f>COUNTIF(A17:AI17,"*$M*")</f>
        <v>0</v>
      </c>
      <c r="BF17" s="159">
        <f>BE17*('Setting key Duty'!$I$8+'Setting key Duty'!$I$9+'Setting key Duty'!$I$12)</f>
        <v>0</v>
      </c>
      <c r="BG17" s="159">
        <f>COUNTIF(AI17,"*$N*")</f>
        <v>0</v>
      </c>
      <c r="BH17" s="159">
        <f>COUNTIF(AI17,"*$PM*")</f>
        <v>0</v>
      </c>
      <c r="BI17" s="159">
        <f>BH17*('Setting key Duty'!$I$9)</f>
        <v>0</v>
      </c>
      <c r="BJ17" s="159">
        <f>COUNTIF(A17:AI17,"*$AM*")</f>
        <v>1</v>
      </c>
      <c r="BK17" s="159">
        <f>BJ17*('Setting key Duty'!$I$12+'Setting key Duty'!$I$8)</f>
        <v>0.4375</v>
      </c>
      <c r="BL17" s="159">
        <f>COUNTIF(D17:AI17,"*$FC*")</f>
        <v>0</v>
      </c>
      <c r="BM17" s="159">
        <f>BL17*('Setting key Duty'!$J$11+'Setting key Duty'!$I$8)</f>
        <v>0</v>
      </c>
      <c r="BN17" s="159">
        <f>COUNTIF($D17:$AA17,BN$4)</f>
        <v>0</v>
      </c>
      <c r="BO17" s="159">
        <f>COUNTIF($D17:$AA17,BO$4)</f>
        <v>0</v>
      </c>
      <c r="BP17" s="159">
        <f>COUNTIF($D17:$AA17,BP$4)</f>
        <v>0</v>
      </c>
      <c r="BQ17" s="160"/>
    </row>
    <row r="18" ht="19.5" customHeight="1" spans="1:69">
      <c r="A18" s="19"/>
      <c r="B18" s="239" t="s">
        <v>1667</v>
      </c>
      <c r="C18" s="186" t="s">
        <v>45</v>
      </c>
      <c r="D18" s="155"/>
      <c r="E18" s="155"/>
      <c r="F18" s="155"/>
      <c r="H18" s="155"/>
      <c r="I18" s="155" t="s">
        <v>50</v>
      </c>
      <c r="K18" s="155"/>
      <c r="L18" s="155"/>
      <c r="M18" s="155" t="s">
        <v>1598</v>
      </c>
      <c r="N18" s="169"/>
      <c r="P18" s="155" t="s">
        <v>44</v>
      </c>
      <c r="Q18" s="155"/>
      <c r="R18" s="155" t="s">
        <v>1598</v>
      </c>
      <c r="S18" s="155"/>
      <c r="T18" s="169" t="s">
        <v>44</v>
      </c>
      <c r="U18" s="155"/>
      <c r="V18" s="155" t="s">
        <v>1661</v>
      </c>
      <c r="W18" s="155"/>
      <c r="X18" s="155" t="s">
        <v>50</v>
      </c>
      <c r="Z18" s="155" t="s">
        <v>1598</v>
      </c>
      <c r="AA18" s="155"/>
      <c r="AC18" s="155" t="s">
        <v>45</v>
      </c>
      <c r="AD18" s="155"/>
      <c r="AF18" s="186" t="s">
        <v>44</v>
      </c>
      <c r="AG18" s="186"/>
      <c r="AH18" s="155"/>
      <c r="AI18" s="157"/>
      <c r="AJ18" s="158"/>
      <c r="AK18" s="157"/>
      <c r="AL18" s="159"/>
      <c r="AM18" s="159"/>
      <c r="AN18" s="159"/>
      <c r="AO18" s="159"/>
      <c r="AP18" s="104"/>
      <c r="AQ18" s="159">
        <f>SUMPRODUCT(--WEEKDAY(C$3:AG$3,2)&lt;6,--((C18:AG18="DM"))+(C18:AG18="CS1")+((C18:AG18="CS2"))+(C18:AG18="SB1")+(C18:AG18="AE")+(C18:AG18="EM"))</f>
        <v>0</v>
      </c>
      <c r="AR18" s="104"/>
      <c r="AS18" s="104">
        <f>SUMPRODUCT(--WEEKDAY(C$3:AG$3,2)&gt;5,--((C18:AG18="DM"))+(C18:AG18="CS1")+((C18:AG18="CS2"))+(C18:AG18="SB1")+(C18:AG18="AE")+(C18:AG18="EM"))</f>
        <v>0</v>
      </c>
      <c r="AT18" s="104"/>
      <c r="AU18" s="104">
        <f>(AQ18-AR18)/2+(AS18-AT18)</f>
        <v>0</v>
      </c>
      <c r="AV18" s="104">
        <f>AI18+AJ18+AK18+AL18+AN18+AO18</f>
        <v>0</v>
      </c>
      <c r="AW18" s="104">
        <f>BG18+BH18+BJ18+BE18+BC18+BA18+BL18</f>
        <v>0</v>
      </c>
      <c r="AX18" s="104" t="e">
        <f>AU18+$AY$10</f>
        <v>#VALUE!</v>
      </c>
      <c r="AY18" s="159" t="e">
        <f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159">
        <f>COUNTIF(D18:Y18,"*BRT*")</f>
        <v>0</v>
      </c>
      <c r="BA18" s="159">
        <f>COUNTIF(A18:AI18,"*$BTP*")</f>
        <v>0</v>
      </c>
      <c r="BB18" s="159" t="e">
        <f>BA18*('Setting key Duty'!$I$13+'Setting key Duty'!$I$12+'Setting key Duty'!$I$11)</f>
        <v>#VALUE!</v>
      </c>
      <c r="BC18" s="159">
        <f>COUNTIF(A18:AI18,"*$L*")</f>
        <v>0</v>
      </c>
      <c r="BD18" s="159" t="e">
        <f>BC18*('Setting key Duty'!$I$13+'Setting key Duty'!$I$9)</f>
        <v>#VALUE!</v>
      </c>
      <c r="BE18" s="159">
        <f>COUNTIF(A18:AI18,"*$M*")</f>
        <v>0</v>
      </c>
      <c r="BF18" s="159">
        <f>BE18*('Setting key Duty'!$I$8+'Setting key Duty'!$I$9+'Setting key Duty'!$I$12)</f>
        <v>0</v>
      </c>
      <c r="BG18" s="159">
        <f>COUNTIF(AI18,"*$N*")</f>
        <v>0</v>
      </c>
      <c r="BH18" s="159">
        <f>COUNTIF(AI18,"*$PM*")</f>
        <v>0</v>
      </c>
      <c r="BI18" s="159">
        <f>BH18*('Setting key Duty'!$I$9)</f>
        <v>0</v>
      </c>
      <c r="BJ18" s="159">
        <f>COUNTIF(A18:AI18,"*$AM*")</f>
        <v>0</v>
      </c>
      <c r="BK18" s="159">
        <f>BJ18*('Setting key Duty'!$I$12+'Setting key Duty'!$I$8)</f>
        <v>0</v>
      </c>
      <c r="BL18" s="159">
        <f>COUNTIF(D18:AI18,"*$FC*")</f>
        <v>0</v>
      </c>
      <c r="BM18" s="159">
        <f>BL18*('Setting key Duty'!$J$11+'Setting key Duty'!$I$8)</f>
        <v>0</v>
      </c>
      <c r="BN18" s="159">
        <f>COUNTIF($D18:$Y18,BN$4)</f>
        <v>0</v>
      </c>
      <c r="BO18" s="159">
        <f>COUNTIF($D18:$Y18,BO$4)</f>
        <v>2</v>
      </c>
      <c r="BP18" s="159">
        <f>COUNTIF($D18:$Y18,BP$4)</f>
        <v>0</v>
      </c>
      <c r="BQ18" s="160"/>
    </row>
    <row r="19" ht="26.25" customHeight="1" spans="1:69">
      <c r="A19" s="19"/>
      <c r="B19" s="173" t="s">
        <v>1560</v>
      </c>
      <c r="C19" s="155"/>
      <c r="D19" s="155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  <c r="AD19" s="155"/>
      <c r="AE19" s="155"/>
      <c r="AF19" s="155"/>
      <c r="AG19" s="155"/>
      <c r="AH19" s="155"/>
      <c r="AI19" s="157"/>
      <c r="AJ19" s="158"/>
      <c r="AK19" s="157"/>
      <c r="AL19" s="159"/>
      <c r="AM19" s="159"/>
      <c r="AN19" s="159"/>
      <c r="AO19" s="159"/>
      <c r="AP19" s="104"/>
      <c r="AQ19" s="159">
        <f>SUMPRODUCT(--WEEKDAY(C$3:AG$3,2)&lt;6,--((C19:AG19="DM"))+(C19:AG19="CS1")+((C19:AG19="CS2"))+(C19:AG19="SB1")+(C19:AG19="AE")+(C19:AG19="EM"))</f>
        <v>0</v>
      </c>
      <c r="AR19" s="104"/>
      <c r="AS19" s="104">
        <f>SUMPRODUCT(--WEEKDAY(C$3:AG$3,2)&gt;5,--((C19:AG19="DM"))+(C19:AG19="CS1")+((C19:AG19="CS2"))+(C19:AG19="SB1")+(C19:AG19="AE")+(C19:AG19="EM"))</f>
        <v>0</v>
      </c>
      <c r="AT19" s="104"/>
      <c r="AU19" s="104">
        <f>(AQ19-AR19)/2+(AS19-AT19)</f>
        <v>0</v>
      </c>
      <c r="AV19" s="104">
        <f>AI19+AJ19+AK19+AL19+AN19+AO19</f>
        <v>0</v>
      </c>
      <c r="AW19" s="104">
        <f>BG19+BH19+BJ19+BE19+BC19+BA19+BL19</f>
        <v>0</v>
      </c>
      <c r="AX19" s="104" t="e">
        <f>AU19+AY19</f>
        <v>#VALUE!</v>
      </c>
      <c r="AY19" s="159" t="e">
        <f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159">
        <f>COUNTIF(E19:AA19,"*BRT*")</f>
        <v>0</v>
      </c>
      <c r="BA19" s="159">
        <f>COUNTIF(A19:AI19,"*$BTP*")</f>
        <v>0</v>
      </c>
      <c r="BB19" s="159" t="e">
        <f>BA19*('Setting key Duty'!$I$13+'Setting key Duty'!$I$12+'Setting key Duty'!$I$11)</f>
        <v>#VALUE!</v>
      </c>
      <c r="BC19" s="159">
        <f>COUNTIF(A19:AI19,"*$L*")</f>
        <v>0</v>
      </c>
      <c r="BD19" s="159" t="e">
        <f>BC19*('Setting key Duty'!$I$13+'Setting key Duty'!$I$9)</f>
        <v>#VALUE!</v>
      </c>
      <c r="BE19" s="159">
        <f>COUNTIF(A19:AI19,"*$M*")</f>
        <v>0</v>
      </c>
      <c r="BF19" s="159">
        <f>BE19*('Setting key Duty'!$I$8+'Setting key Duty'!$I$9+'Setting key Duty'!$I$12)</f>
        <v>0</v>
      </c>
      <c r="BG19" s="159">
        <f>COUNTIF(AG19:AI19,"*$N*")</f>
        <v>0</v>
      </c>
      <c r="BH19" s="159">
        <f>COUNTIF(AG19:AI19,"*$PM*")</f>
        <v>0</v>
      </c>
      <c r="BI19" s="159">
        <f>BH19*('Setting key Duty'!$I$9)</f>
        <v>0</v>
      </c>
      <c r="BJ19" s="159">
        <f>COUNTIF(A19:AI19,"*$AM*")</f>
        <v>0</v>
      </c>
      <c r="BK19" s="159">
        <f>BJ19*('Setting key Duty'!$I$12+'Setting key Duty'!$I$8)</f>
        <v>0</v>
      </c>
      <c r="BL19" s="159">
        <f>COUNTIF(E19:AI19,"*$FC*")</f>
        <v>0</v>
      </c>
      <c r="BM19" s="159">
        <f>BL19*('Setting key Duty'!$J$11+'Setting key Duty'!$I$8)</f>
        <v>0</v>
      </c>
      <c r="BN19" s="159">
        <f>COUNTIF($E19:$AA19,BN$4)</f>
        <v>0</v>
      </c>
      <c r="BO19" s="159">
        <f>COUNTIF($E19:$AA19,BO$4)</f>
        <v>0</v>
      </c>
      <c r="BP19" s="159">
        <f>COUNTIF($E19:$AA19,BP$4)</f>
        <v>0</v>
      </c>
      <c r="BQ19" s="160"/>
    </row>
    <row r="20" ht="19.5" customHeight="1" spans="1:69">
      <c r="A20" s="19"/>
      <c r="B20" s="550" t="s">
        <v>1621</v>
      </c>
      <c r="C20" s="155"/>
      <c r="D20" s="155"/>
      <c r="E20" s="155"/>
      <c r="F20" s="155"/>
      <c r="G20" s="155"/>
      <c r="H20" s="155"/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  <c r="AD20" s="155"/>
      <c r="AE20" s="155"/>
      <c r="AF20" s="155"/>
      <c r="AG20" s="155"/>
      <c r="AH20" s="155"/>
      <c r="AI20" s="157"/>
      <c r="AJ20" s="158"/>
      <c r="AK20" s="157"/>
      <c r="AL20" s="159"/>
      <c r="AM20" s="159"/>
      <c r="AN20" s="159"/>
      <c r="AO20" s="159"/>
      <c r="AP20" s="104"/>
      <c r="AQ20" s="159">
        <f>SUMPRODUCT(--WEEKDAY(C$3:AG$3,2)&lt;6,--((C20:AG20="DM"))+(C20:AG20="CS1")+((C20:AG20="CS2"))+(C20:AG20="SB1")+(C20:AG20="AE")+(C20:AG20="EM"))</f>
        <v>0</v>
      </c>
      <c r="AR20" s="104"/>
      <c r="AS20" s="104">
        <f>SUMPRODUCT(--WEEKDAY(C$3:AG$3,2)&gt;5,--((C20:AG20="DM"))+(C20:AG20="CS1")+((C20:AG20="CS2"))+(C20:AG20="SB1")+(C20:AG20="AE")+(C20:AG20="EM"))</f>
        <v>0</v>
      </c>
      <c r="AT20" s="104"/>
      <c r="AU20" s="104">
        <f>(AQ20-AR20)/2+(AS20-AT20)</f>
        <v>0</v>
      </c>
      <c r="AV20" s="104">
        <f>AI20+AJ20+AK20+AL20+AN20+AO20</f>
        <v>0</v>
      </c>
      <c r="AW20" s="104">
        <f>BG20+BH20+BJ20+BE20+BC20+BA20+BL20</f>
        <v>0</v>
      </c>
      <c r="AX20" s="104" t="e">
        <f>AU20+AY20</f>
        <v>#VALUE!</v>
      </c>
      <c r="AY20" s="159" t="e">
        <f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159">
        <f>COUNTIF(D20:AC20,"*BRT*")</f>
        <v>0</v>
      </c>
      <c r="BA20" s="159">
        <f>COUNTIF(A20:AI20,"*$BTP*")</f>
        <v>0</v>
      </c>
      <c r="BB20" s="159" t="e">
        <f>BA20*('Setting key Duty'!$I$13+'Setting key Duty'!$I$12+'Setting key Duty'!$I$11)</f>
        <v>#VALUE!</v>
      </c>
      <c r="BC20" s="159">
        <f>COUNTIF(A20:AI20,"*$L*")</f>
        <v>0</v>
      </c>
      <c r="BD20" s="159" t="e">
        <f>BC20*('Setting key Duty'!$I$13+'Setting key Duty'!$I$9)</f>
        <v>#VALUE!</v>
      </c>
      <c r="BE20" s="159">
        <f>COUNTIF(A20:AI20,"*$M*")</f>
        <v>0</v>
      </c>
      <c r="BF20" s="159">
        <f>BE20*('Setting key Duty'!$I$8+'Setting key Duty'!$I$9+'Setting key Duty'!$I$12)</f>
        <v>0</v>
      </c>
      <c r="BG20" s="159">
        <f>COUNTIF(AF20:AI20,"*$N*")</f>
        <v>0</v>
      </c>
      <c r="BH20" s="159">
        <f>COUNTIF(AF20:AI20,"*$PM*")</f>
        <v>0</v>
      </c>
      <c r="BI20" s="159">
        <f>BH20*('Setting key Duty'!$I$9)</f>
        <v>0</v>
      </c>
      <c r="BJ20" s="159">
        <f>COUNTIF(A20:AI20,"*$AM*")</f>
        <v>0</v>
      </c>
      <c r="BK20" s="159">
        <f>BJ20*('Setting key Duty'!$I$12+'Setting key Duty'!$I$8)</f>
        <v>0</v>
      </c>
      <c r="BL20" s="159">
        <f>COUNTIF(D20:AI20,"*$FC*")</f>
        <v>0</v>
      </c>
      <c r="BM20" s="159">
        <f>BL20*('Setting key Duty'!$J$11+'Setting key Duty'!$I$8)</f>
        <v>0</v>
      </c>
      <c r="BN20" s="159">
        <f>COUNTIF($D20:$AE20,BN$4)</f>
        <v>0</v>
      </c>
      <c r="BO20" s="159">
        <f>COUNTIF($D20:$AE20,BO$4)</f>
        <v>0</v>
      </c>
      <c r="BP20" s="159">
        <f>COUNTIF($D20:$AE20,BP$4)</f>
        <v>0</v>
      </c>
      <c r="BQ20" s="160"/>
    </row>
    <row r="21" ht="30.75" customHeight="1" spans="1:69">
      <c r="A21" s="19"/>
      <c r="B21" s="277" t="s">
        <v>1562</v>
      </c>
      <c r="C21" s="155" t="s">
        <v>1598</v>
      </c>
      <c r="D21" s="155"/>
      <c r="E21" s="155"/>
      <c r="H21" s="155" t="s">
        <v>463</v>
      </c>
      <c r="I21" s="155" t="s">
        <v>463</v>
      </c>
      <c r="J21" s="155" t="s">
        <v>463</v>
      </c>
      <c r="K21" s="155" t="s">
        <v>463</v>
      </c>
      <c r="L21" s="155" t="s">
        <v>463</v>
      </c>
      <c r="M21" s="155"/>
      <c r="N21" s="169"/>
      <c r="O21" s="155" t="s">
        <v>1598</v>
      </c>
      <c r="P21" s="155"/>
      <c r="Q21" s="155"/>
      <c r="R21" s="155" t="s">
        <v>45</v>
      </c>
      <c r="S21" s="155"/>
      <c r="T21" s="155" t="s">
        <v>1598</v>
      </c>
      <c r="V21" s="155"/>
      <c r="W21" s="155" t="s">
        <v>44</v>
      </c>
      <c r="X21" s="155"/>
      <c r="Y21" s="155" t="s">
        <v>1598</v>
      </c>
      <c r="Z21" s="156"/>
      <c r="AA21" s="155" t="s">
        <v>44</v>
      </c>
      <c r="AC21" s="155" t="s">
        <v>44</v>
      </c>
      <c r="AD21" s="155"/>
      <c r="AF21" s="155"/>
      <c r="AG21" s="155"/>
      <c r="AH21" s="20"/>
      <c r="AI21" s="157"/>
      <c r="AJ21" s="158"/>
      <c r="AK21" s="157"/>
      <c r="AL21" s="159"/>
      <c r="AM21" s="159"/>
      <c r="AN21" s="159"/>
      <c r="AO21" s="159"/>
      <c r="AP21" s="104"/>
      <c r="AQ21" s="159">
        <f>SUMPRODUCT(--WEEKDAY(C$3:AG$3,2)&lt;6,--((C21:AG21="DM"))+(C21:AG21="CS1")+((C21:AG21="CS2"))+(C21:AG21="SB1")+(C21:AG21="AE")+(C21:AG21="EM"))</f>
        <v>0</v>
      </c>
      <c r="AR21" s="104"/>
      <c r="AS21" s="104">
        <f>SUMPRODUCT(--WEEKDAY(C$3:AG$3,2)&gt;5,--((C21:AG21="DM"))+(C21:AG21="CS1")+((C21:AG21="CS2"))+(C21:AG21="SB1")+(C21:AG21="AE")+(C21:AG21="EM"))</f>
        <v>0</v>
      </c>
      <c r="AT21" s="104"/>
      <c r="AU21" s="104">
        <f>(AQ21-AR21)/2+(AS21-AT21)</f>
        <v>0</v>
      </c>
      <c r="AV21" s="104">
        <f>AI21+AJ21+AK21+AL21+AN21+AO21</f>
        <v>0</v>
      </c>
      <c r="AW21" s="104">
        <f>BG21+BH21+BJ21+BE21+BC21+BA21+BL21</f>
        <v>5</v>
      </c>
      <c r="AX21" s="104" t="e">
        <f>AU21+$AY$10</f>
        <v>#VALUE!</v>
      </c>
      <c r="AY21" s="159" t="e">
        <f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159">
        <f>COUNTIF(D21:AA21,"*BRT*")</f>
        <v>0</v>
      </c>
      <c r="BA21" s="159">
        <f>COUNTIF(A21:AI21,"*$BTP*")</f>
        <v>0</v>
      </c>
      <c r="BB21" s="159" t="e">
        <f>BA21*('Setting key Duty'!$I$13+'Setting key Duty'!$I$12+'Setting key Duty'!$I$11)</f>
        <v>#VALUE!</v>
      </c>
      <c r="BC21" s="159">
        <f>COUNTIF(A21:AI21,"*$L*")</f>
        <v>0</v>
      </c>
      <c r="BD21" s="159" t="e">
        <f>BC21*('Setting key Duty'!$I$13+'Setting key Duty'!$I$9)</f>
        <v>#VALUE!</v>
      </c>
      <c r="BE21" s="159">
        <f>COUNTIF(A21:AI21,"*$M*")</f>
        <v>0</v>
      </c>
      <c r="BF21" s="159">
        <f>BE21*('Setting key Duty'!$I$8+'Setting key Duty'!$I$9+'Setting key Duty'!$I$12)</f>
        <v>0</v>
      </c>
      <c r="BG21" s="159">
        <f>COUNTIF(AI21,"*$N*")</f>
        <v>0</v>
      </c>
      <c r="BH21" s="159">
        <f>COUNTIF(AI21,"*$PM*")</f>
        <v>0</v>
      </c>
      <c r="BI21" s="159">
        <f>BH21*('Setting key Duty'!$I$9)</f>
        <v>0</v>
      </c>
      <c r="BJ21" s="159">
        <f>COUNTIF(A21:AI21,"*$AM*")</f>
        <v>0</v>
      </c>
      <c r="BK21" s="159">
        <f>BJ21*('Setting key Duty'!$I$12+'Setting key Duty'!$I$8)</f>
        <v>0</v>
      </c>
      <c r="BL21" s="159">
        <f>COUNTIF(D21:AI21,"*$FC*")</f>
        <v>5</v>
      </c>
      <c r="BM21" s="159">
        <f>BL21*('Setting key Duty'!$J$11+'Setting key Duty'!$I$8)</f>
        <v>0.625</v>
      </c>
      <c r="BN21" s="159">
        <f>COUNTIF($D21:$AA21,BN$4)</f>
        <v>0</v>
      </c>
      <c r="BO21" s="159">
        <f>COUNTIF($D21:$AA21,BO$4)</f>
        <v>3</v>
      </c>
      <c r="BP21" s="159">
        <f>COUNTIF($D21:$AA21,BP$4)</f>
        <v>0</v>
      </c>
      <c r="BQ21" s="160"/>
    </row>
    <row r="22" ht="27.75" customHeight="1" spans="1:69">
      <c r="A22" s="19"/>
      <c r="B22" s="277" t="s">
        <v>1564</v>
      </c>
      <c r="D22" s="155"/>
      <c r="E22" s="155"/>
      <c r="G22" s="155" t="s">
        <v>44</v>
      </c>
      <c r="H22" s="567"/>
      <c r="L22" s="169" t="s">
        <v>45</v>
      </c>
      <c r="M22" s="20"/>
      <c r="N22" s="155" t="s">
        <v>1598</v>
      </c>
      <c r="P22" s="155" t="s">
        <v>50</v>
      </c>
      <c r="R22" s="155"/>
      <c r="S22" s="155" t="s">
        <v>1095</v>
      </c>
      <c r="T22" s="155" t="s">
        <v>1095</v>
      </c>
      <c r="U22" s="155" t="s">
        <v>1095</v>
      </c>
      <c r="V22" s="155" t="s">
        <v>1095</v>
      </c>
      <c r="W22" s="155" t="s">
        <v>1095</v>
      </c>
      <c r="X22" s="155" t="s">
        <v>1095</v>
      </c>
      <c r="Y22" s="155" t="s">
        <v>1095</v>
      </c>
      <c r="Z22" s="155" t="s">
        <v>1095</v>
      </c>
      <c r="AA22" s="155" t="s">
        <v>1095</v>
      </c>
      <c r="AC22" s="155" t="s">
        <v>50</v>
      </c>
      <c r="AD22" s="155"/>
      <c r="AE22" s="155" t="s">
        <v>44</v>
      </c>
      <c r="AF22" s="155"/>
      <c r="AG22" s="155" t="s">
        <v>44</v>
      </c>
      <c r="AH22" s="155"/>
      <c r="AI22" s="157"/>
      <c r="AJ22" s="158"/>
      <c r="AK22" s="157"/>
      <c r="AL22" s="159"/>
      <c r="AM22" s="159"/>
      <c r="AN22" s="159"/>
      <c r="AO22" s="159"/>
      <c r="AP22" s="104"/>
      <c r="AQ22" s="159">
        <f>SUMPRODUCT(--WEEKDAY(C$3:AG$3,2)&lt;6,--((C22:AG22="DM"))+(C22:AG22="CS1")+((C22:AG22="CS2"))+(C22:AG22="SB1")+(C22:AG22="AE")+(C22:AG22="EM"))</f>
        <v>0</v>
      </c>
      <c r="AR22" s="104"/>
      <c r="AS22" s="104">
        <f>SUMPRODUCT(--WEEKDAY(C$3:AG$3,2)&gt;5,--((C22:AG22="DM"))+(C22:AG22="CS1")+((C22:AG22="CS2"))+(C22:AG22="SB1")+(C22:AG22="AE")+(C22:AG22="EM"))</f>
        <v>0</v>
      </c>
      <c r="AT22" s="104"/>
      <c r="AU22" s="104">
        <f>(AQ22-AR22)/2+(AS22-AT22)</f>
        <v>0</v>
      </c>
      <c r="AV22" s="104">
        <f>AI22+AJ22+AK22+AL22+AN22+AO22</f>
        <v>0</v>
      </c>
      <c r="AW22" s="104">
        <f>BG22+BH22+BJ22+BE22+BC22+BA22+BL22</f>
        <v>0</v>
      </c>
      <c r="AX22" s="104" t="e">
        <f>AU22+$AY$10</f>
        <v>#VALUE!</v>
      </c>
      <c r="AY22" s="159" t="e">
        <f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159">
        <f>COUNTIF(C22:AA22,"*BRT*")</f>
        <v>0</v>
      </c>
      <c r="BA22" s="159">
        <f>COUNTIF(A22:AI22,"*$BTP*")</f>
        <v>0</v>
      </c>
      <c r="BB22" s="159" t="e">
        <f>BA22*('Setting key Duty'!$I$13+'Setting key Duty'!$I$12+'Setting key Duty'!$I$11)</f>
        <v>#VALUE!</v>
      </c>
      <c r="BC22" s="159">
        <f>COUNTIF(A22:AI22,"*$L*")</f>
        <v>0</v>
      </c>
      <c r="BD22" s="159" t="e">
        <f>BC22*('Setting key Duty'!$I$13+'Setting key Duty'!$I$9)</f>
        <v>#VALUE!</v>
      </c>
      <c r="BE22" s="159">
        <f>COUNTIF(A22:AI22,"*$M*")</f>
        <v>0</v>
      </c>
      <c r="BF22" s="159">
        <f>BE22*('Setting key Duty'!$I$8+'Setting key Duty'!$I$9+'Setting key Duty'!$I$12)</f>
        <v>0</v>
      </c>
      <c r="BG22" s="159">
        <f>COUNTIF(AI22,"*$N*")</f>
        <v>0</v>
      </c>
      <c r="BH22" s="159">
        <f>COUNTIF(AI22,"*$PM*")</f>
        <v>0</v>
      </c>
      <c r="BI22" s="159">
        <f>BH22*('Setting key Duty'!$I$9)</f>
        <v>0</v>
      </c>
      <c r="BJ22" s="159">
        <f>COUNTIF(A22:AI22,"*$AM*")</f>
        <v>0</v>
      </c>
      <c r="BK22" s="159">
        <f>BJ22*('Setting key Duty'!$I$12+'Setting key Duty'!$I$8)</f>
        <v>0</v>
      </c>
      <c r="BL22" s="159">
        <f>COUNTIF(C22:AI22,"*$FC*")</f>
        <v>0</v>
      </c>
      <c r="BM22" s="159">
        <f>BL22*('Setting key Duty'!$J$11+'Setting key Duty'!$I$8)</f>
        <v>0</v>
      </c>
      <c r="BN22" s="159">
        <f>COUNTIF($C22:$AA22,BN$4)</f>
        <v>0</v>
      </c>
      <c r="BO22" s="159">
        <f>COUNTIF($C22:$AA22,BO$4)</f>
        <v>1</v>
      </c>
      <c r="BP22" s="159">
        <f>COUNTIF($C22:$AA22,BP$4)</f>
        <v>0</v>
      </c>
      <c r="BQ22" s="160"/>
    </row>
    <row r="23" ht="19.5" customHeight="1" spans="1:69">
      <c r="A23" s="19"/>
      <c r="B23" s="225" t="s">
        <v>1603</v>
      </c>
      <c r="C23" s="155"/>
      <c r="D23" s="155" t="s">
        <v>44</v>
      </c>
      <c r="E23" s="155"/>
      <c r="F23" s="155"/>
      <c r="G23" s="155" t="s">
        <v>1598</v>
      </c>
      <c r="H23" s="155"/>
      <c r="I23" s="20"/>
      <c r="K23" s="155"/>
      <c r="L23" s="186" t="s">
        <v>48</v>
      </c>
      <c r="M23" s="20"/>
      <c r="N23" s="169"/>
      <c r="O23" s="155" t="s">
        <v>44</v>
      </c>
      <c r="P23" s="155"/>
      <c r="Q23" s="155" t="s">
        <v>1598</v>
      </c>
      <c r="R23" s="186"/>
      <c r="T23" s="155" t="s">
        <v>48</v>
      </c>
      <c r="U23" s="155"/>
      <c r="V23" s="155"/>
      <c r="W23" s="155" t="s">
        <v>48</v>
      </c>
      <c r="X23" s="155"/>
      <c r="Y23" s="155"/>
      <c r="Z23" s="155"/>
      <c r="AA23" s="155"/>
      <c r="AB23" s="186"/>
      <c r="AC23" s="155" t="s">
        <v>1598</v>
      </c>
      <c r="AD23" s="186" t="s">
        <v>48</v>
      </c>
      <c r="AF23" s="155" t="s">
        <v>45</v>
      </c>
      <c r="AG23" s="155"/>
      <c r="AH23" s="155"/>
      <c r="AI23" s="157"/>
      <c r="AJ23" s="158"/>
      <c r="AK23" s="157"/>
      <c r="AL23" s="159"/>
      <c r="AM23" s="159"/>
      <c r="AN23" s="159"/>
      <c r="AO23" s="159"/>
      <c r="AP23" s="104"/>
      <c r="AQ23" s="159">
        <f>SUMPRODUCT(--WEEKDAY(C$3:AG$3,2)&lt;6,--((C23:AG23="DM"))+(C23:AG23="CS1")+((C23:AG23="CS2"))+(C23:AG23="SB1")+(C23:AG23="AE")+(C23:AG23="EM"))</f>
        <v>0</v>
      </c>
      <c r="AR23" s="104"/>
      <c r="AS23" s="104">
        <f>SUMPRODUCT(--WEEKDAY(C$3:AG$3,2)&gt;5,--((C23:AG23="DM"))+(C23:AG23="CS1")+((C23:AG23="CS2"))+(C23:AG23="SB1")+(C23:AG23="AE")+(C23:AG23="EM"))</f>
        <v>0</v>
      </c>
      <c r="AT23" s="104"/>
      <c r="AU23" s="104">
        <f>(AQ23-AR23)/2+(AS23-AT23)</f>
        <v>0</v>
      </c>
      <c r="AV23" s="104">
        <f>AI23+AJ23+AK23+AL23+AN23+AO23</f>
        <v>0</v>
      </c>
      <c r="AW23" s="104">
        <f>BG23+BH23+BJ23+BE23+BC23+BA23+BL23</f>
        <v>0</v>
      </c>
      <c r="AX23" s="104" t="e">
        <f>AU23+AY23</f>
        <v>#VALUE!</v>
      </c>
      <c r="AY23" s="159" t="e">
        <f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159">
        <f>COUNTIF(D23:AB23,"*BRT*")</f>
        <v>0</v>
      </c>
      <c r="BA23" s="159">
        <f>COUNTIF(A23:AI23,"*$BTP*")</f>
        <v>0</v>
      </c>
      <c r="BB23" s="159" t="e">
        <f>BA23*('Setting key Duty'!$I$13+'Setting key Duty'!$I$12+'Setting key Duty'!$I$11)</f>
        <v>#VALUE!</v>
      </c>
      <c r="BC23" s="159">
        <f>COUNTIF(A23:AI23,"*$L*")</f>
        <v>0</v>
      </c>
      <c r="BD23" s="159" t="e">
        <f>BC23*('Setting key Duty'!$I$13+'Setting key Duty'!$I$9)</f>
        <v>#VALUE!</v>
      </c>
      <c r="BE23" s="159">
        <f>COUNTIF(A23:AI23,"*$M*")</f>
        <v>0</v>
      </c>
      <c r="BF23" s="159">
        <f>BE23*('Setting key Duty'!$I$8+'Setting key Duty'!$I$9+'Setting key Duty'!$I$12)</f>
        <v>0</v>
      </c>
      <c r="BG23" s="159">
        <f>COUNTIF(AF23:AI23,"*$N*")</f>
        <v>0</v>
      </c>
      <c r="BH23" s="159">
        <f>COUNTIF(AF23:AI23,"*$PM*")</f>
        <v>0</v>
      </c>
      <c r="BI23" s="159">
        <f>BH23*('Setting key Duty'!$I$9)</f>
        <v>0</v>
      </c>
      <c r="BJ23" s="159">
        <f>COUNTIF(A23:AI23,"*$AM*")</f>
        <v>0</v>
      </c>
      <c r="BK23" s="159">
        <f>BJ23*('Setting key Duty'!$I$12+'Setting key Duty'!$I$8)</f>
        <v>0</v>
      </c>
      <c r="BL23" s="159">
        <f>COUNTIF(D23:AI23,"*$FC*")</f>
        <v>0</v>
      </c>
      <c r="BM23" s="159">
        <f>BL23*('Setting key Duty'!$J$11+'Setting key Duty'!$I$8)</f>
        <v>0</v>
      </c>
      <c r="BN23" s="159">
        <f>COUNTIF($D23:$AF23,BN$4)</f>
        <v>0</v>
      </c>
      <c r="BO23" s="159">
        <f>COUNTIF($D23:$AF23,BO$4)</f>
        <v>3</v>
      </c>
      <c r="BP23" s="159">
        <f>COUNTIF($D23:$AF23,BP$4)</f>
        <v>0</v>
      </c>
      <c r="BQ23" s="160"/>
    </row>
    <row r="24" ht="19.5" customHeight="1" spans="1:69">
      <c r="A24" s="19"/>
      <c r="B24" s="549" t="s">
        <v>1570</v>
      </c>
      <c r="C24" s="155"/>
      <c r="D24" s="155" t="s">
        <v>1095</v>
      </c>
      <c r="E24" s="155" t="s">
        <v>1095</v>
      </c>
      <c r="F24" s="155" t="s">
        <v>1095</v>
      </c>
      <c r="G24" s="155"/>
      <c r="H24" s="567" t="s">
        <v>50</v>
      </c>
      <c r="I24" s="20"/>
      <c r="J24" s="155" t="s">
        <v>44</v>
      </c>
      <c r="L24" s="155"/>
      <c r="M24" s="190"/>
      <c r="N24" s="169" t="s">
        <v>44</v>
      </c>
      <c r="O24" s="155"/>
      <c r="S24" s="155"/>
      <c r="T24" s="169" t="s">
        <v>50</v>
      </c>
      <c r="U24" s="155"/>
      <c r="X24" s="186" t="s">
        <v>44</v>
      </c>
      <c r="Y24" s="155"/>
      <c r="Z24" s="155"/>
      <c r="AA24" s="155"/>
      <c r="AB24" s="155"/>
      <c r="AC24" s="155"/>
      <c r="AD24" s="155"/>
      <c r="AE24" s="155" t="s">
        <v>1668</v>
      </c>
      <c r="AF24" s="155"/>
      <c r="AG24" s="155"/>
      <c r="AH24" s="155" t="s">
        <v>1598</v>
      </c>
      <c r="AI24" s="157"/>
      <c r="AJ24" s="158"/>
      <c r="AK24" s="157"/>
      <c r="AL24" s="159"/>
      <c r="AM24" s="159"/>
      <c r="AN24" s="159"/>
      <c r="AO24" s="159"/>
      <c r="AP24" s="104"/>
      <c r="AQ24" s="159">
        <f>SUMPRODUCT(--WEEKDAY(C$3:AG$3,2)&lt;6,--((C24:AG24="DM"))+(C24:AG24="CS1")+((C24:AG24="CS2"))+(C24:AG24="SB1")+(C24:AG24="AE")+(C24:AG24="EM"))</f>
        <v>0</v>
      </c>
      <c r="AR24" s="104"/>
      <c r="AS24" s="104">
        <f>SUMPRODUCT(--WEEKDAY(C$3:AG$3,2)&gt;5,--((C24:AG24="DM"))+(C24:AG24="CS1")+((C24:AG24="CS2"))+(C24:AG24="SB1")+(C24:AG24="AE")+(C24:AG24="EM"))</f>
        <v>0</v>
      </c>
      <c r="AT24" s="104"/>
      <c r="AU24" s="104">
        <f>(AQ24-AR24)/2+(AS24-AT24)</f>
        <v>0</v>
      </c>
      <c r="AV24" s="104">
        <f>AI24+AJ24+AK24+AL24+AN24+AO24</f>
        <v>0</v>
      </c>
      <c r="AW24" s="104">
        <f>BG24+BH24+BJ24+BE24+BC24+BA24+BL24</f>
        <v>0</v>
      </c>
      <c r="AX24" s="104" t="e">
        <f>AU24+$AY$10</f>
        <v>#VALUE!</v>
      </c>
      <c r="AY24" s="159" t="e">
        <f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60"/>
    </row>
    <row r="25" ht="19.5" customHeight="1" spans="1:69">
      <c r="A25" s="19"/>
      <c r="B25" s="549" t="s">
        <v>1519</v>
      </c>
      <c r="C25" s="155"/>
      <c r="D25" s="155" t="s">
        <v>45</v>
      </c>
      <c r="E25" s="155"/>
      <c r="F25" s="155"/>
      <c r="G25" s="155"/>
      <c r="H25" s="155"/>
      <c r="I25" s="155" t="s">
        <v>48</v>
      </c>
      <c r="J25" s="155"/>
      <c r="K25" s="155"/>
      <c r="L25" s="186"/>
      <c r="M25" s="186" t="s">
        <v>48</v>
      </c>
      <c r="N25" s="563"/>
      <c r="O25" s="155" t="s">
        <v>1598</v>
      </c>
      <c r="P25" s="155"/>
      <c r="Q25" s="155" t="s">
        <v>44</v>
      </c>
      <c r="R25" s="155"/>
      <c r="S25" s="155"/>
      <c r="T25" s="169"/>
      <c r="U25" s="186"/>
      <c r="V25" s="155" t="s">
        <v>1669</v>
      </c>
      <c r="W25" s="155"/>
      <c r="X25" s="155" t="s">
        <v>1598</v>
      </c>
      <c r="Z25" s="155" t="s">
        <v>48</v>
      </c>
      <c r="AB25" s="155"/>
      <c r="AD25" s="186"/>
      <c r="AF25" s="155" t="s">
        <v>48</v>
      </c>
      <c r="AG25" s="155"/>
      <c r="AH25" s="155"/>
      <c r="AI25" s="157"/>
      <c r="AJ25" s="158"/>
      <c r="AK25" s="157"/>
      <c r="AL25" s="159"/>
      <c r="AM25" s="159"/>
      <c r="AN25" s="159"/>
      <c r="AO25" s="159"/>
      <c r="AP25" s="104"/>
      <c r="AQ25" s="159">
        <f>SUMPRODUCT(--WEEKDAY(C$3:AG$3,2)&lt;6,--((C25:AG25="DM"))+(C25:AG25="CS1")+((C25:AG25="CS2"))+(C25:AG25="SB1")+(C25:AG25="AE")+(C25:AG25="EM"))</f>
        <v>0</v>
      </c>
      <c r="AR25" s="104"/>
      <c r="AS25" s="104">
        <f>SUMPRODUCT(--WEEKDAY(C$3:AG$3,2)&gt;5,--((C25:AG25="DM"))+(C25:AG25="CS1")+((C25:AG25="CS2"))+(C25:AG25="SB1")+(C25:AG25="AE")+(C25:AG25="EM"))</f>
        <v>0</v>
      </c>
      <c r="AT25" s="104"/>
      <c r="AU25" s="104">
        <f>(AQ25-AR25)/2+(AS25-AT25)</f>
        <v>0</v>
      </c>
      <c r="AV25" s="104">
        <f>AI25+AJ25+AK25+AL25+AN25+AO25</f>
        <v>0</v>
      </c>
      <c r="AW25" s="104">
        <f>BG25+BH25+BJ25+BE25+BC25+BA25+BL25</f>
        <v>1</v>
      </c>
      <c r="AX25" s="104" t="e">
        <f>AU25+AY25</f>
        <v>#VALUE!</v>
      </c>
      <c r="AY25" s="159" t="e">
        <f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159">
        <f>COUNTIF(D25:AA25,"*BRT*")</f>
        <v>0</v>
      </c>
      <c r="BA25" s="159">
        <f>COUNTIF(A25:AI25,"*$BTP*")</f>
        <v>0</v>
      </c>
      <c r="BB25" s="159" t="e">
        <f>BA25*('Setting key Duty'!$I$13+'Setting key Duty'!$I$12+'Setting key Duty'!$I$11)</f>
        <v>#VALUE!</v>
      </c>
      <c r="BC25" s="159">
        <f>COUNTIF(A25:AI25,"*$L*")</f>
        <v>0</v>
      </c>
      <c r="BD25" s="159" t="e">
        <f>BC25*('Setting key Duty'!$I$13+'Setting key Duty'!$I$9)</f>
        <v>#VALUE!</v>
      </c>
      <c r="BE25" s="159">
        <f>COUNTIF(A25:AI25,"*$M*")</f>
        <v>1</v>
      </c>
      <c r="BF25" s="159">
        <f>BE25*('Setting key Duty'!$I$8+'Setting key Duty'!$I$9+'Setting key Duty'!$I$12)</f>
        <v>0.5625</v>
      </c>
      <c r="BG25" s="159">
        <f>COUNTIF(AI25,"*$N*")</f>
        <v>0</v>
      </c>
      <c r="BH25" s="159">
        <f>COUNTIF(AI25,"*$PM*")</f>
        <v>0</v>
      </c>
      <c r="BI25" s="159">
        <f>BH25*('Setting key Duty'!$I$9)</f>
        <v>0</v>
      </c>
      <c r="BJ25" s="159">
        <f>COUNTIF(A25:AI25,"*$AM*")</f>
        <v>0</v>
      </c>
      <c r="BK25" s="159">
        <f>BJ25*('Setting key Duty'!$I$12+'Setting key Duty'!$I$8)</f>
        <v>0</v>
      </c>
      <c r="BL25" s="159">
        <f>COUNTIF(D25:AI25,"*$FC*")</f>
        <v>0</v>
      </c>
      <c r="BM25" s="159">
        <f>BL25*('Setting key Duty'!$J$11+'Setting key Duty'!$I$8)</f>
        <v>0</v>
      </c>
      <c r="BN25" s="159">
        <f>COUNTIF($D25:$AA25,BN$4)</f>
        <v>0</v>
      </c>
      <c r="BO25" s="159">
        <f>COUNTIF($D25:$AA25,BO$4)</f>
        <v>2</v>
      </c>
      <c r="BP25" s="159">
        <f>COUNTIF($D25:$AA25,BP$4)</f>
        <v>0</v>
      </c>
      <c r="BQ25" s="160"/>
    </row>
    <row r="26" ht="19.5" customHeight="1" spans="1:69">
      <c r="A26" s="19"/>
      <c r="B26" s="219" t="s">
        <v>1489</v>
      </c>
      <c r="D26" s="155"/>
      <c r="E26" s="155"/>
      <c r="G26" s="185" t="s">
        <v>50</v>
      </c>
      <c r="H26" s="186"/>
      <c r="I26" s="155"/>
      <c r="J26" s="186" t="s">
        <v>50</v>
      </c>
      <c r="K26" s="186" t="s">
        <v>1288</v>
      </c>
      <c r="L26" s="186" t="s">
        <v>50</v>
      </c>
      <c r="N26" s="568"/>
      <c r="O26" s="186"/>
      <c r="P26" s="155"/>
      <c r="Q26" s="155" t="s">
        <v>50</v>
      </c>
      <c r="R26" s="186" t="s">
        <v>1288</v>
      </c>
      <c r="S26" s="169" t="s">
        <v>62</v>
      </c>
      <c r="T26" s="169"/>
      <c r="U26" s="155"/>
      <c r="V26" s="155" t="s">
        <v>44</v>
      </c>
      <c r="X26" s="155" t="s">
        <v>1598</v>
      </c>
      <c r="Y26" s="155"/>
      <c r="Z26" s="155"/>
      <c r="AA26" s="186" t="s">
        <v>1665</v>
      </c>
      <c r="AB26" s="155"/>
      <c r="AC26" s="186"/>
      <c r="AD26" s="186" t="s">
        <v>50</v>
      </c>
      <c r="AG26" s="155"/>
      <c r="AH26" s="186"/>
      <c r="AI26" s="157"/>
      <c r="AJ26" s="158"/>
      <c r="AK26" s="157"/>
      <c r="AL26" s="159"/>
      <c r="AM26" s="159"/>
      <c r="AN26" s="159"/>
      <c r="AO26" s="159"/>
      <c r="AP26" s="104"/>
      <c r="AQ26" s="159">
        <f>SUMPRODUCT(--WEEKDAY(C$3:AG$3,2)&lt;6,--((C26:AG26="DM"))+(C26:AG26="CS1")+((C26:AG26="CS2"))+(C26:AG26="SB1")+(C26:AG26="AE")+(C26:AG26="EM"))</f>
        <v>0</v>
      </c>
      <c r="AR26" s="104"/>
      <c r="AS26" s="104">
        <f>SUMPRODUCT(--WEEKDAY(C$3:AG$3,2)&gt;5,--((C26:AG26="DM"))+(C26:AG26="CS1")+((C26:AG26="CS2"))+(C26:AG26="SB1")+(C26:AG26="AE")+(C26:AG26="EM"))</f>
        <v>0</v>
      </c>
      <c r="AT26" s="104"/>
      <c r="AU26" s="104">
        <f>(AQ26-AR26)/2+(AS26-AT26)</f>
        <v>0</v>
      </c>
      <c r="AV26" s="104">
        <f>AI26+AJ26+AK26+AL26+AN26+AO26</f>
        <v>0</v>
      </c>
      <c r="AW26" s="104">
        <f>BG26+BH26+BJ26+BE26+BC26+BA26+BL26</f>
        <v>0</v>
      </c>
      <c r="AX26" s="104" t="e">
        <f>AU26+$AY$10</f>
        <v>#VALUE!</v>
      </c>
      <c r="AY26" s="159" t="e">
        <f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159">
        <f>COUNTIF(D26:AA26,"*BRT*")</f>
        <v>0</v>
      </c>
      <c r="BA26" s="159">
        <f>COUNTIF(A26:AI26,"*$BTP*")</f>
        <v>0</v>
      </c>
      <c r="BB26" s="159" t="e">
        <f>BA26*('Setting key Duty'!$I$13+'Setting key Duty'!$I$12+'Setting key Duty'!$I$11)</f>
        <v>#VALUE!</v>
      </c>
      <c r="BC26" s="159">
        <f>COUNTIF(A26:AI26,"*$L*")</f>
        <v>0</v>
      </c>
      <c r="BD26" s="159" t="e">
        <f>BC26*('Setting key Duty'!$I$13+'Setting key Duty'!$I$9)</f>
        <v>#VALUE!</v>
      </c>
      <c r="BE26" s="159">
        <f>COUNTIF(A26:AI26,"*$M*")</f>
        <v>0</v>
      </c>
      <c r="BF26" s="159">
        <f>BE26*('Setting key Duty'!$I$8+'Setting key Duty'!$I$9+'Setting key Duty'!$I$12)</f>
        <v>0</v>
      </c>
      <c r="BG26" s="159">
        <f>COUNTIF(AI26,"*$N*")</f>
        <v>0</v>
      </c>
      <c r="BH26" s="159">
        <f>COUNTIF(AI26,"*$PM*")</f>
        <v>0</v>
      </c>
      <c r="BI26" s="159">
        <f>BH26*('Setting key Duty'!$I$9)</f>
        <v>0</v>
      </c>
      <c r="BJ26" s="159">
        <f>COUNTIF(A26:AI26,"*$AM*")</f>
        <v>0</v>
      </c>
      <c r="BK26" s="159">
        <f>BJ26*('Setting key Duty'!$I$12+'Setting key Duty'!$I$8)</f>
        <v>0</v>
      </c>
      <c r="BL26" s="159">
        <f>COUNTIF(D26:AI26,"*$FC*")</f>
        <v>0</v>
      </c>
      <c r="BM26" s="159">
        <f>BL26*('Setting key Duty'!$J$11+'Setting key Duty'!$I$8)</f>
        <v>0</v>
      </c>
      <c r="BN26" s="159">
        <f>COUNTIF($D26:$AA26,BN$4)</f>
        <v>0</v>
      </c>
      <c r="BO26" s="159">
        <f>COUNTIF($D26:$AA26,BO$4)</f>
        <v>1</v>
      </c>
      <c r="BP26" s="159">
        <f>COUNTIF($D26:$AA26,BP$4)</f>
        <v>0</v>
      </c>
      <c r="BQ26" s="160"/>
    </row>
    <row r="27" ht="19.5" customHeight="1" spans="1:69">
      <c r="A27" s="19"/>
      <c r="B27" s="16" t="s">
        <v>1490</v>
      </c>
      <c r="D27" s="20"/>
      <c r="E27" s="155" t="s">
        <v>44</v>
      </c>
      <c r="F27" s="155"/>
      <c r="G27" s="155"/>
      <c r="H27" s="567"/>
      <c r="I27" s="155"/>
      <c r="J27" s="155" t="s">
        <v>1670</v>
      </c>
      <c r="K27" s="186" t="s">
        <v>50</v>
      </c>
      <c r="L27" s="155"/>
      <c r="M27" s="155"/>
      <c r="N27" s="155"/>
      <c r="O27" s="155" t="s">
        <v>50</v>
      </c>
      <c r="P27" s="155"/>
      <c r="R27" s="155" t="s">
        <v>50</v>
      </c>
      <c r="S27" s="155"/>
      <c r="T27" s="155"/>
      <c r="U27" s="155"/>
      <c r="V27" s="155" t="s">
        <v>1671</v>
      </c>
      <c r="W27" s="155"/>
      <c r="X27" s="155"/>
      <c r="Y27" s="155" t="s">
        <v>1672</v>
      </c>
      <c r="Z27" s="155"/>
      <c r="AA27" s="155"/>
      <c r="AB27" s="155"/>
      <c r="AD27" s="155" t="s">
        <v>1673</v>
      </c>
      <c r="AE27" s="155"/>
      <c r="AF27" s="186"/>
      <c r="AH27" s="155" t="s">
        <v>50</v>
      </c>
      <c r="AI27" s="157"/>
      <c r="AJ27" s="158"/>
      <c r="AK27" s="157"/>
      <c r="AL27" s="159"/>
      <c r="AM27" s="159"/>
      <c r="AN27" s="159"/>
      <c r="AO27" s="159"/>
      <c r="AP27" s="104"/>
      <c r="AQ27" s="159">
        <f>SUMPRODUCT(--WEEKDAY(C$3:AG$3,2)&lt;6,--((C27:AG27="DM"))+(C27:AG27="CS1")+((C27:AG27="CS2"))+(C27:AG27="SB1")+(C27:AG27="AE")+(C27:AG27="EM"))</f>
        <v>0</v>
      </c>
      <c r="AR27" s="104"/>
      <c r="AS27" s="104">
        <f>SUMPRODUCT(--WEEKDAY(C$3:AG$3,2)&gt;5,--((C27:AG27="DM"))+(C27:AG27="CS1")+((C27:AG27="CS2"))+(C27:AG27="SB1")+(C27:AG27="AE")+(C27:AG27="EM"))</f>
        <v>0</v>
      </c>
      <c r="AT27" s="104"/>
      <c r="AU27" s="104">
        <f>(AQ27-AR27)/2+(AS27-AT27)</f>
        <v>0</v>
      </c>
      <c r="AV27" s="104">
        <f>AI27+AJ27+AK27+AL27+AN27+AO27</f>
        <v>0</v>
      </c>
      <c r="AW27" s="104">
        <f>BG27+BH27+BJ27+BE27+BC27+BA27+BL27</f>
        <v>4</v>
      </c>
      <c r="AX27" s="104" t="e">
        <f>AU27+AY27</f>
        <v>#VALUE!</v>
      </c>
      <c r="AY27" s="159" t="e">
        <f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159">
        <f>COUNTIF(C27:W27,"*BRT*")</f>
        <v>0</v>
      </c>
      <c r="BA27" s="159">
        <f>COUNTIF(A27:AI27,"*$BTP*")</f>
        <v>0</v>
      </c>
      <c r="BB27" s="159" t="e">
        <f>BA27*('Setting key Duty'!$I$13+'Setting key Duty'!$I$12+'Setting key Duty'!$I$11)</f>
        <v>#VALUE!</v>
      </c>
      <c r="BC27" s="159">
        <f>COUNTIF(D27:AI27,"*$L*")</f>
        <v>0</v>
      </c>
      <c r="BD27" s="159" t="e">
        <f>BC27*('Setting key Duty'!$I$13+'Setting key Duty'!$I$9)</f>
        <v>#VALUE!</v>
      </c>
      <c r="BE27" s="159">
        <f>COUNTIF(D27:AI27,"*$M*")</f>
        <v>2</v>
      </c>
      <c r="BF27" s="159">
        <f>BE27*('Setting key Duty'!$I$8+'Setting key Duty'!$I$9+'Setting key Duty'!$I$12)</f>
        <v>1.125</v>
      </c>
      <c r="BG27" s="159">
        <f>COUNTIF(D27:AI27,"*$N*")</f>
        <v>0</v>
      </c>
      <c r="BH27" s="159">
        <f>COUNTIF(D27:AI27,"*$PM*")</f>
        <v>0</v>
      </c>
      <c r="BI27" s="159">
        <f>BH27*('Setting key Duty'!$I$9)</f>
        <v>0</v>
      </c>
      <c r="BJ27" s="159">
        <f>COUNTIF(D27:AI27,"*$AM*")</f>
        <v>2</v>
      </c>
      <c r="BK27" s="159">
        <f>BJ27*('Setting key Duty'!$I$12+'Setting key Duty'!$I$8)</f>
        <v>0.875</v>
      </c>
      <c r="BL27" s="159">
        <f>COUNTIF(C27:AI27,"*$FC*")</f>
        <v>0</v>
      </c>
      <c r="BM27" s="159">
        <f>BL27*('Setting key Duty'!$J$11+'Setting key Duty'!$I$8)</f>
        <v>0</v>
      </c>
      <c r="BN27" s="159">
        <f>COUNTIF($C27:$AG27,BN$4)</f>
        <v>0</v>
      </c>
      <c r="BO27" s="159">
        <f>COUNTIF($C27:$AG27,BO$4)</f>
        <v>0</v>
      </c>
      <c r="BP27" s="159">
        <f>COUNTIF($D27:$AD27,BP$4)</f>
        <v>0</v>
      </c>
      <c r="BQ27" s="160"/>
    </row>
    <row r="28" ht="19.5" customHeight="1" spans="1:69">
      <c r="A28" s="19"/>
      <c r="B28" s="277" t="s">
        <v>1674</v>
      </c>
      <c r="C28" s="155" t="s">
        <v>1598</v>
      </c>
      <c r="D28" s="155"/>
      <c r="E28" s="155"/>
      <c r="F28" s="155"/>
      <c r="G28" s="156" t="s">
        <v>1675</v>
      </c>
      <c r="H28" s="567"/>
      <c r="J28" s="567"/>
      <c r="K28" s="155"/>
      <c r="L28" s="155" t="s">
        <v>1598</v>
      </c>
      <c r="M28" s="155"/>
      <c r="N28" s="569"/>
      <c r="O28" s="155"/>
      <c r="P28" s="185"/>
      <c r="S28" s="169"/>
      <c r="U28" s="155" t="s">
        <v>42</v>
      </c>
      <c r="V28" s="186" t="s">
        <v>50</v>
      </c>
      <c r="W28" s="155" t="s">
        <v>1528</v>
      </c>
      <c r="Z28" s="186" t="s">
        <v>62</v>
      </c>
      <c r="AA28" s="186"/>
      <c r="AB28" s="155" t="s">
        <v>50</v>
      </c>
      <c r="AD28" s="155" t="s">
        <v>1668</v>
      </c>
      <c r="AG28" s="186"/>
      <c r="AH28" s="186" t="s">
        <v>62</v>
      </c>
      <c r="AI28" s="157"/>
      <c r="AJ28" s="158"/>
      <c r="AK28" s="157"/>
      <c r="AL28" s="191"/>
      <c r="AM28" s="191"/>
      <c r="AN28" s="191"/>
      <c r="AO28" s="191"/>
      <c r="AP28" s="192"/>
      <c r="AQ28" s="159">
        <f>SUMPRODUCT(--WEEKDAY(C$3:AG$3,2)&lt;6,--((C28:AG28="DM"))+(C28:AG28="CS1")+((C28:AG28="CS2"))+(C28:AG28="SB1")+(C28:AG28="AE")+(C28:AG28="EM"))</f>
        <v>0</v>
      </c>
      <c r="AR28" s="104"/>
      <c r="AS28" s="104">
        <f>SUMPRODUCT(--WEEKDAY(C$3:AG$3,2)&gt;5,--((C28:AG28="DM"))+(C28:AG28="CS1")+((C28:AG28="CS2"))+(C28:AG28="SB1")+(C28:AG28="AE")+(C28:AG28="EM"))</f>
        <v>0</v>
      </c>
      <c r="AT28" s="192"/>
      <c r="AU28" s="104">
        <f>(AQ28-AR28)/2+(AS28-AT28)</f>
        <v>0</v>
      </c>
      <c r="AV28" s="104">
        <f>AI28+AJ28+AK28+AL28+AN28+AO28</f>
        <v>0</v>
      </c>
      <c r="AW28" s="104">
        <f>BG28+BH28+BJ28+BE28+BC28+BA28+BL28</f>
        <v>3</v>
      </c>
      <c r="AX28" s="104" t="e">
        <f>AU28+AY28</f>
        <v>#VALUE!</v>
      </c>
      <c r="AY28" s="159" t="e">
        <f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159">
        <f>COUNTIF(C28:Z28,"*BRT*")</f>
        <v>0</v>
      </c>
      <c r="BA28" s="159">
        <f>COUNTIF(A28:AI28,"*$BTP*")</f>
        <v>0</v>
      </c>
      <c r="BB28" s="159" t="e">
        <f>BA28*('Setting key Duty'!$I$13+'Setting key Duty'!$I$12+'Setting key Duty'!$I$11)</f>
        <v>#VALUE!</v>
      </c>
      <c r="BC28" s="159">
        <f>COUNTIF(D28:AI28,"*$L*")</f>
        <v>0</v>
      </c>
      <c r="BD28" s="159" t="e">
        <f>BC28*('Setting key Duty'!$I$13+'Setting key Duty'!$I$9)</f>
        <v>#VALUE!</v>
      </c>
      <c r="BE28" s="159">
        <f>COUNTIF(D28:AI28,"*$M*")</f>
        <v>1</v>
      </c>
      <c r="BF28" s="159">
        <f>BE28*('Setting key Duty'!$I$8+'Setting key Duty'!$I$9+'Setting key Duty'!$I$12)</f>
        <v>0.5625</v>
      </c>
      <c r="BG28" s="159">
        <f>COUNTIF(D28:AI28,"*$N*")</f>
        <v>0</v>
      </c>
      <c r="BH28" s="159">
        <f>COUNTIF(D28:AI28,"*$PM*")</f>
        <v>2</v>
      </c>
      <c r="BI28" s="159">
        <f>BH28*('Setting key Duty'!$I$9)</f>
        <v>0.25</v>
      </c>
      <c r="BJ28" s="159">
        <f>COUNTIF(D28:AI28,"*$AM*")</f>
        <v>0</v>
      </c>
      <c r="BK28" s="159">
        <f>BJ28*('Setting key Duty'!$I$12+'Setting key Duty'!$I$8)</f>
        <v>0</v>
      </c>
      <c r="BL28" s="159">
        <f>COUNTIF(C28:AI28,"*$FC*")</f>
        <v>0</v>
      </c>
      <c r="BM28" s="159">
        <f>BL28*('Setting key Duty'!$J$11+'Setting key Duty'!$I$8)</f>
        <v>0</v>
      </c>
      <c r="BN28" s="159">
        <f>COUNTIF($C28:$AE28,BN$4)</f>
        <v>0</v>
      </c>
      <c r="BO28" s="159">
        <f>COUNTIF($C28:$AE28,BO$4)</f>
        <v>2</v>
      </c>
      <c r="BP28" s="159">
        <f>COUNTIF($D28:$AB28,BP$4)</f>
        <v>0</v>
      </c>
      <c r="BQ28" s="193"/>
    </row>
    <row r="29" ht="19.5" customHeight="1" spans="1:69">
      <c r="A29" s="19"/>
      <c r="B29" s="277" t="s">
        <v>1676</v>
      </c>
      <c r="C29" s="186"/>
      <c r="D29" s="185"/>
      <c r="E29" s="155"/>
      <c r="F29" s="185" t="s">
        <v>50</v>
      </c>
      <c r="G29" s="155"/>
      <c r="H29" s="567" t="s">
        <v>56</v>
      </c>
      <c r="I29" s="155"/>
      <c r="J29" s="185" t="s">
        <v>56</v>
      </c>
      <c r="K29" s="155"/>
      <c r="L29" s="155"/>
      <c r="M29" s="155"/>
      <c r="N29" s="568"/>
      <c r="O29" s="155" t="s">
        <v>1677</v>
      </c>
      <c r="P29" s="210" t="s">
        <v>1678</v>
      </c>
      <c r="Q29" s="155" t="s">
        <v>1679</v>
      </c>
      <c r="S29" s="155"/>
      <c r="T29" s="169"/>
      <c r="V29" s="155" t="s">
        <v>1680</v>
      </c>
      <c r="W29" s="185" t="s">
        <v>56</v>
      </c>
      <c r="X29" s="190"/>
      <c r="Y29" s="155" t="s">
        <v>44</v>
      </c>
      <c r="AA29" s="155" t="s">
        <v>1598</v>
      </c>
      <c r="AD29" s="155" t="s">
        <v>1681</v>
      </c>
      <c r="AF29" s="155"/>
      <c r="AG29" s="155" t="s">
        <v>1598</v>
      </c>
      <c r="AH29" s="186"/>
      <c r="AI29" s="157"/>
      <c r="AJ29" s="158"/>
      <c r="AK29" s="157"/>
      <c r="AL29" s="191"/>
      <c r="AM29" s="191"/>
      <c r="AN29" s="191"/>
      <c r="AO29" s="191"/>
      <c r="AP29" s="192"/>
      <c r="AQ29" s="159">
        <f>SUMPRODUCT(--WEEKDAY(C$3:AG$3,2)&lt;6,--((C29:AG29="DM"))+(C29:AG29="CS1")+((C29:AG29="CS2"))+(C29:AG29="SB1")+(C29:AG29="AE")+(C29:AG29="EM"))</f>
        <v>0</v>
      </c>
      <c r="AR29" s="104"/>
      <c r="AS29" s="104">
        <f>SUMPRODUCT(--WEEKDAY(C$3:AG$3,2)&gt;5,--((C29:AG29="DM"))+(C29:AG29="CS1")+((C29:AG29="CS2"))+(C29:AG29="SB1")+(C29:AG29="AE")+(C29:AG29="EM"))</f>
        <v>0</v>
      </c>
      <c r="AT29" s="192"/>
      <c r="AU29" s="104">
        <f>(AQ29-AR29)/2+(AS29-AT29)</f>
        <v>0</v>
      </c>
      <c r="AV29" s="104">
        <f>AI29+AJ29+AK29+AL29+AN29+AO29</f>
        <v>0</v>
      </c>
      <c r="AW29" s="104">
        <f>BG29+BH29+BJ29+BE29+BC29+BA29+BL29</f>
        <v>5</v>
      </c>
      <c r="AX29" s="104" t="e">
        <f>AU29+AY29</f>
        <v>#VALUE!</v>
      </c>
      <c r="AY29" s="159" t="e">
        <f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159">
        <f>COUNTIF(C29:Y29,"*BRT*")</f>
        <v>0</v>
      </c>
      <c r="BA29" s="159">
        <f>COUNTIF(A29:AI29,"*$BTP*")</f>
        <v>0</v>
      </c>
      <c r="BB29" s="159" t="e">
        <f>BA29*('Setting key Duty'!$I$13+'Setting key Duty'!$I$12+'Setting key Duty'!$I$11)</f>
        <v>#VALUE!</v>
      </c>
      <c r="BC29" s="159">
        <f>COUNTIF(D29:AI29,"*$L*")</f>
        <v>0</v>
      </c>
      <c r="BD29" s="159" t="e">
        <f>BC29*('Setting key Duty'!$I$13+'Setting key Duty'!$I$9)</f>
        <v>#VALUE!</v>
      </c>
      <c r="BE29" s="159">
        <f>COUNTIF(D29:AI29,"*$M*")</f>
        <v>3</v>
      </c>
      <c r="BF29" s="159">
        <f>BE29*('Setting key Duty'!$I$8+'Setting key Duty'!$I$9+'Setting key Duty'!$I$12)</f>
        <v>1.6875</v>
      </c>
      <c r="BG29" s="159">
        <f>COUNTIF(D29:AI29,"*$N*")</f>
        <v>0</v>
      </c>
      <c r="BH29" s="159">
        <f>COUNTIF(D29:AI29,"*$PM*")</f>
        <v>2</v>
      </c>
      <c r="BI29" s="159">
        <f>BH29*('Setting key Duty'!$I$9)</f>
        <v>0.25</v>
      </c>
      <c r="BJ29" s="159">
        <f>COUNTIF(D29:AI29,"*$AM*")</f>
        <v>0</v>
      </c>
      <c r="BK29" s="159">
        <f>BJ29*('Setting key Duty'!$I$12+'Setting key Duty'!$I$8)</f>
        <v>0</v>
      </c>
      <c r="BL29" s="159">
        <f>COUNTIF(C29:AI29,"*$FC*")</f>
        <v>0</v>
      </c>
      <c r="BM29" s="159">
        <f>BL29*('Setting key Duty'!$J$11+'Setting key Duty'!$I$8)</f>
        <v>0</v>
      </c>
      <c r="BN29" s="159">
        <f>COUNTIF($C29:$AG29,BN$4)</f>
        <v>0</v>
      </c>
      <c r="BO29" s="159">
        <f>COUNTIF($C29:$AG29,BO$4)</f>
        <v>2</v>
      </c>
      <c r="BP29" s="159">
        <f>COUNTIF($D29:$AD29,BP$4)</f>
        <v>0</v>
      </c>
      <c r="BQ29" s="193"/>
    </row>
    <row r="30" ht="19.5" customHeight="1" spans="1:69">
      <c r="A30" s="19"/>
      <c r="B30" s="277" t="s">
        <v>1535</v>
      </c>
      <c r="C30" s="155" t="s">
        <v>375</v>
      </c>
      <c r="D30" s="155" t="s">
        <v>375</v>
      </c>
      <c r="E30" s="155" t="s">
        <v>375</v>
      </c>
      <c r="F30" s="155" t="s">
        <v>375</v>
      </c>
      <c r="G30" s="155" t="s">
        <v>375</v>
      </c>
      <c r="H30" s="155" t="s">
        <v>375</v>
      </c>
      <c r="I30" s="155" t="s">
        <v>375</v>
      </c>
      <c r="J30" s="155" t="s">
        <v>375</v>
      </c>
      <c r="K30" s="155" t="s">
        <v>375</v>
      </c>
      <c r="L30" s="155" t="s">
        <v>375</v>
      </c>
      <c r="M30" s="155" t="s">
        <v>375</v>
      </c>
      <c r="N30" s="155" t="s">
        <v>375</v>
      </c>
      <c r="O30" s="155" t="s">
        <v>375</v>
      </c>
      <c r="P30" s="155" t="s">
        <v>375</v>
      </c>
      <c r="Q30" s="155" t="s">
        <v>375</v>
      </c>
      <c r="R30" s="155" t="s">
        <v>375</v>
      </c>
      <c r="S30" s="155" t="s">
        <v>375</v>
      </c>
      <c r="T30" s="155" t="s">
        <v>375</v>
      </c>
      <c r="U30" s="155" t="s">
        <v>375</v>
      </c>
      <c r="V30" s="155" t="s">
        <v>375</v>
      </c>
      <c r="W30" s="155" t="s">
        <v>375</v>
      </c>
      <c r="X30" s="155" t="s">
        <v>375</v>
      </c>
      <c r="Y30" s="155" t="s">
        <v>375</v>
      </c>
      <c r="Z30" s="155" t="s">
        <v>375</v>
      </c>
      <c r="AA30" s="155" t="s">
        <v>375</v>
      </c>
      <c r="AB30" s="155" t="s">
        <v>375</v>
      </c>
      <c r="AC30" s="155" t="s">
        <v>375</v>
      </c>
      <c r="AD30" s="155" t="s">
        <v>375</v>
      </c>
      <c r="AE30" s="155" t="s">
        <v>375</v>
      </c>
      <c r="AF30" s="155" t="s">
        <v>375</v>
      </c>
      <c r="AG30" s="155" t="s">
        <v>375</v>
      </c>
      <c r="AH30" s="155" t="s">
        <v>375</v>
      </c>
      <c r="AI30" s="157"/>
      <c r="AJ30" s="158"/>
      <c r="AK30" s="157"/>
      <c r="AL30" s="191"/>
      <c r="AM30" s="191"/>
      <c r="AN30" s="191"/>
      <c r="AO30" s="191"/>
      <c r="AP30" s="192"/>
      <c r="AQ30" s="159">
        <f>SUMPRODUCT(--WEEKDAY(C$3:AG$3,2)&lt;6,--((C30:AG30="DM"))+(C30:AG30="CS1")+((C30:AG30="CS2"))+(C30:AG30="SB1")+(C30:AG30="AE")+(C30:AG30="EM"))</f>
        <v>0</v>
      </c>
      <c r="AR30" s="104"/>
      <c r="AS30" s="104">
        <f>SUMPRODUCT(--WEEKDAY(C$3:AG$3,2)&gt;5,--((C30:AG30="DM"))+(C30:AG30="CS1")+((C30:AG30="CS2"))+(C30:AG30="SB1")+(C30:AG30="AE")+(C30:AG30="EM"))</f>
        <v>0</v>
      </c>
      <c r="AT30" s="192"/>
      <c r="AU30" s="104">
        <f>(AQ30-AR30)/2+(AS30-AT30)</f>
        <v>0</v>
      </c>
      <c r="AV30" s="104">
        <f>AI30+AJ30+AK30+AL30+AN30+AO30</f>
        <v>0</v>
      </c>
      <c r="AW30" s="104">
        <f>BG30+BH30+BJ30+BE30+BC30+BA30+BL30</f>
        <v>0</v>
      </c>
      <c r="AX30" s="104" t="e">
        <f>AU30+AY30</f>
        <v>#VALUE!</v>
      </c>
      <c r="AY30" s="159" t="e">
        <f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159">
        <f>COUNTIF(C30:Y30,"*BRT*")</f>
        <v>0</v>
      </c>
      <c r="BA30" s="159">
        <f>COUNTIF(A30:AI30,"*$BTP*")</f>
        <v>0</v>
      </c>
      <c r="BB30" s="159" t="e">
        <f>BA30*('Setting key Duty'!$I$13+'Setting key Duty'!$I$12+'Setting key Duty'!$I$11)</f>
        <v>#VALUE!</v>
      </c>
      <c r="BC30" s="159">
        <f>COUNTIF(D30:AI30,"*$L*")</f>
        <v>0</v>
      </c>
      <c r="BD30" s="159" t="e">
        <f>BC30*('Setting key Duty'!$I$13+'Setting key Duty'!$I$9)</f>
        <v>#VALUE!</v>
      </c>
      <c r="BE30" s="159">
        <f>COUNTIF(D30:AI30,"*$M*")</f>
        <v>0</v>
      </c>
      <c r="BF30" s="159">
        <f>BE30*('Setting key Duty'!$I$8+'Setting key Duty'!$I$9+'Setting key Duty'!$I$12)</f>
        <v>0</v>
      </c>
      <c r="BG30" s="159">
        <f>COUNTIF(D30:AI30,"*$N*")</f>
        <v>0</v>
      </c>
      <c r="BH30" s="159">
        <f>COUNTIF(D30:AI30,"*$PM*")</f>
        <v>0</v>
      </c>
      <c r="BI30" s="159">
        <f>BH30*('Setting key Duty'!$I$9)</f>
        <v>0</v>
      </c>
      <c r="BJ30" s="159">
        <f>COUNTIF(D30:AI30,"*$AM*")</f>
        <v>0</v>
      </c>
      <c r="BK30" s="159">
        <f>BJ30*('Setting key Duty'!$I$12+'Setting key Duty'!$I$8)</f>
        <v>0</v>
      </c>
      <c r="BL30" s="159">
        <f>COUNTIF(C30:AI30,"*$FC*")</f>
        <v>0</v>
      </c>
      <c r="BM30" s="159">
        <f>BL30*('Setting key Duty'!$J$11+'Setting key Duty'!$I$8)</f>
        <v>0</v>
      </c>
      <c r="BN30" s="159">
        <f>COUNTIF($C30:$AG30,BN$4)</f>
        <v>0</v>
      </c>
      <c r="BO30" s="159">
        <f>COUNTIF($C30:$AG30,BO$4)</f>
        <v>0</v>
      </c>
      <c r="BP30" s="159">
        <f>COUNTIF($D30:$AE30,BP$4)</f>
        <v>0</v>
      </c>
      <c r="BQ30" s="193"/>
    </row>
    <row r="31" ht="19.5" customHeight="1" spans="1:69">
      <c r="A31" s="19"/>
      <c r="B31" s="552" t="s">
        <v>1682</v>
      </c>
      <c r="D31" s="155"/>
      <c r="E31" s="155"/>
      <c r="F31" s="155"/>
      <c r="G31" s="155"/>
      <c r="H31" s="155"/>
      <c r="I31" s="155"/>
      <c r="K31" s="155" t="s">
        <v>516</v>
      </c>
      <c r="L31" s="154"/>
      <c r="N31" s="169"/>
      <c r="O31" s="20"/>
      <c r="P31" s="155" t="s">
        <v>313</v>
      </c>
      <c r="Q31" s="155" t="s">
        <v>313</v>
      </c>
      <c r="R31" s="155" t="s">
        <v>313</v>
      </c>
      <c r="S31" s="155" t="s">
        <v>313</v>
      </c>
      <c r="T31" s="568"/>
      <c r="V31" s="155" t="s">
        <v>1683</v>
      </c>
      <c r="X31" s="155"/>
      <c r="AA31" s="155" t="s">
        <v>50</v>
      </c>
      <c r="AB31" s="155" t="s">
        <v>1684</v>
      </c>
      <c r="AE31" s="155"/>
      <c r="AF31" s="155" t="s">
        <v>1685</v>
      </c>
      <c r="AI31" s="157"/>
      <c r="AJ31" s="158"/>
      <c r="AK31" s="157"/>
      <c r="AL31" s="191"/>
      <c r="AM31" s="191"/>
      <c r="AN31" s="191"/>
      <c r="AO31" s="191"/>
      <c r="AP31" s="192"/>
      <c r="AQ31" s="159">
        <f>SUMPRODUCT(--WEEKDAY(C$3:AG$3,2)&lt;6,--((C31:AG31="DM"))+(C31:AG31="CS1")+((C31:AG31="CS2"))+(C31:AG31="SB1")+(C31:AG31="AE")+(C31:AG31="EM"))</f>
        <v>0</v>
      </c>
      <c r="AR31" s="104"/>
      <c r="AS31" s="104">
        <f>SUMPRODUCT(--WEEKDAY(C$3:AG$3,2)&gt;5,--((C31:AG31="DM"))+(C31:AG31="CS1")+((C31:AG31="CS2"))+(C31:AG31="SB1")+(C31:AG31="AE")+(C31:AG31="EM"))</f>
        <v>0</v>
      </c>
      <c r="AT31" s="192"/>
      <c r="AU31" s="104">
        <f>(AQ31-AR31)/2+(AS31-AT31)</f>
        <v>0</v>
      </c>
      <c r="AV31" s="104">
        <f>AI31+AJ31+AK31+AL31+AN31+AO31</f>
        <v>0</v>
      </c>
      <c r="AW31" s="104">
        <f>BG31+BH31+BJ31+BE31+BC31+BA31+BL31</f>
        <v>7</v>
      </c>
      <c r="AX31" s="104" t="e">
        <f>AU31+AY31</f>
        <v>#VALUE!</v>
      </c>
      <c r="AY31" s="159" t="e">
        <f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159">
        <f>COUNTIF(C31:X31,"*BRT*")</f>
        <v>0</v>
      </c>
      <c r="BA31" s="159">
        <f>COUNTIF(A31:AI31,"*$BTP*")</f>
        <v>0</v>
      </c>
      <c r="BB31" s="159" t="e">
        <f>BA31*('Setting key Duty'!$I$13+'Setting key Duty'!$I$12+'Setting key Duty'!$I$11)</f>
        <v>#VALUE!</v>
      </c>
      <c r="BC31" s="159">
        <f>COUNTIF(D31:AI31,"*$L*")</f>
        <v>0</v>
      </c>
      <c r="BD31" s="159" t="e">
        <f>BC31*('Setting key Duty'!$I$13+'Setting key Duty'!$I$9)</f>
        <v>#VALUE!</v>
      </c>
      <c r="BE31" s="159">
        <f>COUNTIF(D31:AI31,"*$M*")</f>
        <v>2</v>
      </c>
      <c r="BF31" s="159">
        <f>BE31*('Setting key Duty'!$I$8+'Setting key Duty'!$I$9+'Setting key Duty'!$I$12)</f>
        <v>1.125</v>
      </c>
      <c r="BG31" s="159">
        <f>COUNTIF(D31:AI31,"*$N*")</f>
        <v>0</v>
      </c>
      <c r="BH31" s="159">
        <f>COUNTIF(D31:AI31,"*$PM*")</f>
        <v>0</v>
      </c>
      <c r="BI31" s="159">
        <f>BH31*('Setting key Duty'!$I$9)</f>
        <v>0</v>
      </c>
      <c r="BJ31" s="159">
        <f>COUNTIF(D31:AI31,"*$AM*")</f>
        <v>0</v>
      </c>
      <c r="BK31" s="159">
        <f>BJ31*('Setting key Duty'!$I$12+'Setting key Duty'!$I$8)</f>
        <v>0</v>
      </c>
      <c r="BL31" s="159">
        <f>COUNTIF(C31:AI31,"*$FC*")</f>
        <v>5</v>
      </c>
      <c r="BM31" s="159">
        <f>BL31*('Setting key Duty'!$J$11+'Setting key Duty'!$I$8)</f>
        <v>0.625</v>
      </c>
      <c r="BN31" s="159">
        <f>COUNTIF($C31:$AG31,BN$4)</f>
        <v>0</v>
      </c>
      <c r="BO31" s="159">
        <f>COUNTIF($C31:$AG31,BO$4)</f>
        <v>0</v>
      </c>
      <c r="BP31" s="159">
        <f>COUNTIF($D31:$AE31,BP$4)</f>
        <v>0</v>
      </c>
      <c r="BQ31" s="193"/>
    </row>
    <row r="32" ht="19.5" customHeight="1" spans="1:69">
      <c r="A32" s="19"/>
      <c r="B32" s="559" t="s">
        <v>1612</v>
      </c>
      <c r="C32" s="186"/>
      <c r="D32" s="186" t="s">
        <v>62</v>
      </c>
      <c r="E32" s="20"/>
      <c r="F32" s="155"/>
      <c r="H32" s="155" t="s">
        <v>1686</v>
      </c>
      <c r="I32" s="20"/>
      <c r="J32" s="155" t="s">
        <v>1687</v>
      </c>
      <c r="K32" s="185" t="s">
        <v>62</v>
      </c>
      <c r="M32" s="155"/>
      <c r="N32" s="169"/>
      <c r="O32" s="185"/>
      <c r="P32" s="155" t="s">
        <v>1688</v>
      </c>
      <c r="Q32" s="155" t="s">
        <v>1688</v>
      </c>
      <c r="R32" s="155" t="s">
        <v>1688</v>
      </c>
      <c r="S32" s="155"/>
      <c r="U32" s="155" t="s">
        <v>1688</v>
      </c>
      <c r="V32" s="155" t="s">
        <v>1688</v>
      </c>
      <c r="W32" s="155" t="s">
        <v>1688</v>
      </c>
      <c r="X32" s="155" t="s">
        <v>1688</v>
      </c>
      <c r="Y32" s="155" t="s">
        <v>1688</v>
      </c>
      <c r="Z32" s="155" t="s">
        <v>1689</v>
      </c>
      <c r="AA32" s="186"/>
      <c r="AB32" s="185" t="s">
        <v>56</v>
      </c>
      <c r="AC32" s="155" t="s">
        <v>1688</v>
      </c>
      <c r="AD32" s="185" t="s">
        <v>56</v>
      </c>
      <c r="AE32" s="155" t="s">
        <v>1688</v>
      </c>
      <c r="AF32" s="155" t="s">
        <v>1690</v>
      </c>
      <c r="AG32" s="186"/>
      <c r="AH32" s="186"/>
      <c r="AI32" s="157"/>
      <c r="AJ32" s="158"/>
      <c r="AK32" s="157"/>
      <c r="AL32" s="191"/>
      <c r="AM32" s="191"/>
      <c r="AN32" s="191"/>
      <c r="AO32" s="191"/>
      <c r="AP32" s="192"/>
      <c r="AQ32" s="159">
        <f>SUMPRODUCT(--WEEKDAY(C$3:AG$3,2)&lt;6,--((C32:AG32="DM"))+(C32:AG32="CS1")+((C32:AG32="CS2"))+(C32:AG32="SB1")+(C32:AG32="AE")+(C32:AG32="EM"))</f>
        <v>0</v>
      </c>
      <c r="AR32" s="192"/>
      <c r="AS32" s="104">
        <f>SUMPRODUCT(--WEEKDAY(C$3:AG$3,2)&gt;5,--((C32:AG32="DM"))+(C32:AG32="CS1")+((C32:AG32="CS2"))+(C32:AG32="SB1")+(C32:AG32="AE")+(C32:AG32="EM"))</f>
        <v>0</v>
      </c>
      <c r="AT32" s="192"/>
      <c r="AU32" s="104">
        <f>(AQ32-AR32)/2+(AS32-AT32)</f>
        <v>0</v>
      </c>
      <c r="AV32" s="104">
        <f>AI32+AJ32+AK32+AL32+AN32+AO32</f>
        <v>0</v>
      </c>
      <c r="AW32" s="104">
        <f>BG32+BH32+BJ32+BE32+BC32+BA32+BL32</f>
        <v>4</v>
      </c>
      <c r="AX32" s="104" t="e">
        <f>AU32+AY32</f>
        <v>#VALUE!</v>
      </c>
      <c r="AY32" s="159" t="e">
        <f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159">
        <f>COUNTIF(C32:Y32,"*BRT*")</f>
        <v>0</v>
      </c>
      <c r="BA32" s="159">
        <f>COUNTIF(A32:AI32,"*$BTP*")</f>
        <v>0</v>
      </c>
      <c r="BB32" s="159" t="e">
        <f>BA32*('Setting key Duty'!$I$13+'Setting key Duty'!$I$12+'Setting key Duty'!$I$11)</f>
        <v>#VALUE!</v>
      </c>
      <c r="BC32" s="159">
        <f>COUNTIF(D32:AI32,"*$L*")</f>
        <v>0</v>
      </c>
      <c r="BD32" s="159" t="e">
        <f>BC32*('Setting key Duty'!$I$13+'Setting key Duty'!$I$9)</f>
        <v>#VALUE!</v>
      </c>
      <c r="BE32" s="159">
        <f>COUNTIF(D32:AI32,"*$M*")</f>
        <v>1</v>
      </c>
      <c r="BF32" s="159">
        <f>BE32*('Setting key Duty'!$I$8+'Setting key Duty'!$I$9+'Setting key Duty'!$I$12)</f>
        <v>0.5625</v>
      </c>
      <c r="BG32" s="159">
        <f>COUNTIF(D32:AI32,"*$N*")</f>
        <v>0</v>
      </c>
      <c r="BH32" s="159">
        <f>COUNTIF(D32:AI32,"*$PM*")</f>
        <v>0</v>
      </c>
      <c r="BI32" s="159">
        <f>BH32*('Setting key Duty'!$I$9)</f>
        <v>0</v>
      </c>
      <c r="BJ32" s="159">
        <f>COUNTIF(D32:AI32,"*$AM*")</f>
        <v>3</v>
      </c>
      <c r="BK32" s="159">
        <f>BJ32*('Setting key Duty'!$I$12+'Setting key Duty'!$I$8)</f>
        <v>1.3125</v>
      </c>
      <c r="BL32" s="159">
        <f>COUNTIF(C32:AI32,"*$FC*")</f>
        <v>0</v>
      </c>
      <c r="BM32" s="159">
        <f>BL32*('Setting key Duty'!$J$11+'Setting key Duty'!$I$8)</f>
        <v>0</v>
      </c>
      <c r="BN32" s="159">
        <f>COUNTIF($C32:$AG32,BN$4)</f>
        <v>0</v>
      </c>
      <c r="BO32" s="159">
        <f>COUNTIF($C32:$AG32,BO$4)</f>
        <v>0</v>
      </c>
      <c r="BP32" s="159"/>
      <c r="BQ32" s="193"/>
    </row>
    <row r="33" ht="19.5" customHeight="1" spans="1:69">
      <c r="A33" s="19"/>
      <c r="B33" s="14" t="s">
        <v>1613</v>
      </c>
      <c r="C33" s="186"/>
      <c r="D33" s="190"/>
      <c r="E33" s="155"/>
      <c r="F33" s="20"/>
      <c r="G33" s="185" t="s">
        <v>56</v>
      </c>
      <c r="H33" s="155" t="s">
        <v>62</v>
      </c>
      <c r="I33" s="155"/>
      <c r="J33" s="155" t="s">
        <v>62</v>
      </c>
      <c r="K33" s="155"/>
      <c r="L33" s="155" t="s">
        <v>62</v>
      </c>
      <c r="M33" s="188"/>
      <c r="N33" s="169" t="s">
        <v>62</v>
      </c>
      <c r="O33" s="185" t="s">
        <v>1366</v>
      </c>
      <c r="P33" s="185" t="s">
        <v>1366</v>
      </c>
      <c r="Q33" s="185" t="s">
        <v>1366</v>
      </c>
      <c r="R33" s="185" t="s">
        <v>1366</v>
      </c>
      <c r="S33" s="155"/>
      <c r="V33" s="185" t="s">
        <v>62</v>
      </c>
      <c r="X33" s="185" t="s">
        <v>62</v>
      </c>
      <c r="Z33" s="20"/>
      <c r="AB33" s="185" t="s">
        <v>62</v>
      </c>
      <c r="AD33" s="185" t="s">
        <v>62</v>
      </c>
      <c r="AF33" s="155" t="s">
        <v>56</v>
      </c>
      <c r="AG33" s="186" t="s">
        <v>62</v>
      </c>
      <c r="AH33" s="186"/>
      <c r="AI33" s="157"/>
      <c r="AJ33" s="158"/>
      <c r="AK33" s="157"/>
      <c r="AL33" s="191"/>
      <c r="AM33" s="191"/>
      <c r="AN33" s="191"/>
      <c r="AO33" s="191"/>
      <c r="AP33" s="192"/>
      <c r="AQ33" s="159">
        <f>SUMPRODUCT(--WEEKDAY(C$3:AG$3,2)&lt;6,--((C33:AG33="DM"))+(C33:AG33="CS1")+((C33:AG33="CS2"))+(C33:AG33="SB1")+(C33:AG33="AE")+(C33:AG33="EM"))</f>
        <v>0</v>
      </c>
      <c r="AR33" s="192"/>
      <c r="AS33" s="104">
        <f>SUMPRODUCT(--WEEKDAY(C$3:AG$3,2)&gt;5,--((C33:AG33="DM"))+(C33:AG33="CS1")+((C33:AG33="CS2"))+(C33:AG33="SB1")+(C33:AG33="AE")+(C33:AG33="EM"))</f>
        <v>0</v>
      </c>
      <c r="AT33" s="192"/>
      <c r="AU33" s="104">
        <f>(AQ33-AR33)/2+(AS33-AT33)</f>
        <v>0</v>
      </c>
      <c r="AV33" s="104">
        <f>AI33+AJ33+AK33+AL33+AN33+AO33</f>
        <v>0</v>
      </c>
      <c r="AW33" s="104">
        <f>BG33+BH33+BJ33+BE33+BC33+BA33+BL33</f>
        <v>0</v>
      </c>
      <c r="AX33" s="104" t="e">
        <f>AU33+AY33</f>
        <v>#VALUE!</v>
      </c>
      <c r="AY33" s="159" t="e">
        <f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159">
        <f>COUNTIF(C33:Y33,"*BRT*")</f>
        <v>0</v>
      </c>
      <c r="BA33" s="159">
        <f>COUNTIF(A33:AI33,"*$BTP*")</f>
        <v>0</v>
      </c>
      <c r="BB33" s="159" t="e">
        <f>BA33*('Setting key Duty'!$I$13+'Setting key Duty'!$I$12+'Setting key Duty'!$I$11)</f>
        <v>#VALUE!</v>
      </c>
      <c r="BC33" s="159">
        <f>COUNTIF(D33:AI33,"*$L*")</f>
        <v>0</v>
      </c>
      <c r="BD33" s="159" t="e">
        <f>BC33*('Setting key Duty'!$I$13+'Setting key Duty'!$I$9)</f>
        <v>#VALUE!</v>
      </c>
      <c r="BE33" s="159">
        <f>COUNTIF(D33:AI33,"*$M*")</f>
        <v>0</v>
      </c>
      <c r="BF33" s="159">
        <f>BE33*('Setting key Duty'!$I$8+'Setting key Duty'!$I$9+'Setting key Duty'!$I$12)</f>
        <v>0</v>
      </c>
      <c r="BG33" s="159">
        <f>COUNTIF(D33:AI33,"*$N*")</f>
        <v>0</v>
      </c>
      <c r="BH33" s="159">
        <f>COUNTIF(D33:AI33,"*$PM*")</f>
        <v>0</v>
      </c>
      <c r="BI33" s="159">
        <f>BH33*('Setting key Duty'!$I$9)</f>
        <v>0</v>
      </c>
      <c r="BJ33" s="159">
        <f>COUNTIF(D33:AI33,"*$AM*")</f>
        <v>0</v>
      </c>
      <c r="BK33" s="159">
        <f>BJ33*('Setting key Duty'!$I$12+'Setting key Duty'!$I$8)</f>
        <v>0</v>
      </c>
      <c r="BL33" s="159">
        <f>COUNTIF(C33:AI33,"*$FC*")</f>
        <v>0</v>
      </c>
      <c r="BM33" s="159">
        <f>BL33*('Setting key Duty'!$J$11+'Setting key Duty'!$I$8)</f>
        <v>0</v>
      </c>
      <c r="BN33" s="159">
        <f>COUNTIF($C33:$AH33,BN$4)</f>
        <v>0</v>
      </c>
      <c r="BO33" s="159">
        <f>COUNTIF($C33:$AH33,BO$4)</f>
        <v>0</v>
      </c>
      <c r="BP33" s="159"/>
      <c r="BQ33" s="193"/>
    </row>
    <row r="34" ht="19.5" customHeight="1" spans="1:69">
      <c r="A34" s="19"/>
      <c r="B34" s="14" t="s">
        <v>1614</v>
      </c>
      <c r="C34" s="186"/>
      <c r="D34" s="186"/>
      <c r="E34" s="155" t="s">
        <v>62</v>
      </c>
      <c r="I34" s="155" t="s">
        <v>1566</v>
      </c>
      <c r="K34" s="155" t="s">
        <v>1410</v>
      </c>
      <c r="L34" s="185"/>
      <c r="M34" s="155"/>
      <c r="N34" s="560"/>
      <c r="O34" s="185"/>
      <c r="P34" s="155" t="s">
        <v>1691</v>
      </c>
      <c r="R34" s="155" t="s">
        <v>1627</v>
      </c>
      <c r="S34" s="155"/>
      <c r="T34" s="169"/>
      <c r="U34" s="155" t="s">
        <v>1692</v>
      </c>
      <c r="V34" s="155" t="s">
        <v>1121</v>
      </c>
      <c r="X34" s="155"/>
      <c r="Y34" s="155"/>
      <c r="AA34" s="155"/>
      <c r="AB34" s="155" t="s">
        <v>994</v>
      </c>
      <c r="AC34" s="7" t="s">
        <v>1693</v>
      </c>
      <c r="AD34" s="186" t="s">
        <v>1513</v>
      </c>
      <c r="AE34" s="186" t="s">
        <v>1513</v>
      </c>
      <c r="AG34" s="186"/>
      <c r="AH34" s="186"/>
      <c r="AI34" s="157"/>
      <c r="AJ34" s="158"/>
      <c r="AK34" s="157"/>
      <c r="AL34" s="191"/>
      <c r="AM34" s="191"/>
      <c r="AN34" s="191"/>
      <c r="AO34" s="191"/>
      <c r="AP34" s="192"/>
      <c r="AQ34" s="159">
        <f>SUMPRODUCT(--WEEKDAY(C$3:AG$3,2)&lt;6,--((C34:AG34="DM"))+(C34:AG34="CS1")+((C34:AG34="CS2"))+(C34:AG34="SB1")+(C34:AG34="AE")+(C34:AG34="EM"))</f>
        <v>0</v>
      </c>
      <c r="AR34" s="192"/>
      <c r="AS34" s="104">
        <f>SUMPRODUCT(--WEEKDAY(C$3:AG$3,2)&gt;5,--((C34:AG34="DM"))+(C34:AG34="CS1")+((C34:AG34="CS2"))+(C34:AG34="SB1")+(C34:AG34="AE")+(C34:AG34="EM"))</f>
        <v>0</v>
      </c>
      <c r="AT34" s="192"/>
      <c r="AU34" s="104">
        <f>(AQ34-AR34)/2+(AS34-AT34)</f>
        <v>0</v>
      </c>
      <c r="AV34" s="104">
        <f>AI34+AJ34+AK34+AL34+AN34+AO34</f>
        <v>0</v>
      </c>
      <c r="AW34" s="104">
        <f>BG34+BH34+BJ34+BE34+BC34+BA34+BL34</f>
        <v>9</v>
      </c>
      <c r="AX34" s="104" t="e">
        <f>AU34+AY34</f>
        <v>#VALUE!</v>
      </c>
      <c r="AY34" s="159" t="e">
        <f>(BJ34*('Setting key Duty'!$I$8+'Setting key Duty'!$I$12))+(BH34*'Setting key Duty'!$I$9)+(BC34*('Setting key Duty'!$I$13+'Setting key Duty'!$I$9))+(BA34*('Setting key Duty'!$I$13+'Setting key Duty'!$I$12+'Setting key Duty'!$I$11))+(BE34*('Setting key Duty'!$I$8+'Setting key Duty'!$I$9+'Setting key Duty'!$I$12))</f>
        <v>#VALUE!</v>
      </c>
      <c r="AZ34" s="159">
        <f>COUNTIF(C34:W34,"*BRT*")</f>
        <v>0</v>
      </c>
      <c r="BA34" s="159">
        <f>COUNTIF(A34:AI34,"*$BTP*")</f>
        <v>2</v>
      </c>
      <c r="BB34" s="159" t="e">
        <f>BA34*('Setting key Duty'!$I$13+'Setting key Duty'!$I$12+'Setting key Duty'!$I$11)</f>
        <v>#VALUE!</v>
      </c>
      <c r="BC34" s="159">
        <f>COUNTIF(D34:AI34,"*$L*")</f>
        <v>0</v>
      </c>
      <c r="BD34" s="159" t="e">
        <f>BC34*('Setting key Duty'!$I$13+'Setting key Duty'!$I$9)</f>
        <v>#VALUE!</v>
      </c>
      <c r="BE34" s="159">
        <f>COUNTIF(D34:AI34,"*$M*")</f>
        <v>0</v>
      </c>
      <c r="BF34" s="159">
        <f>BE34*('Setting key Duty'!$I$8+'Setting key Duty'!$I$9+'Setting key Duty'!$I$12)</f>
        <v>0</v>
      </c>
      <c r="BG34" s="159">
        <f>COUNTIF(D34:AI34,"*$N*")</f>
        <v>0</v>
      </c>
      <c r="BH34" s="159">
        <f>COUNTIF(D34:AI34,"*$PM*")</f>
        <v>1</v>
      </c>
      <c r="BI34" s="159">
        <f>BH34*('Setting key Duty'!$I$9)</f>
        <v>0.125</v>
      </c>
      <c r="BJ34" s="159">
        <f>COUNTIF(D34:AI34,"*$AM*")</f>
        <v>4</v>
      </c>
      <c r="BK34" s="159">
        <f>BJ34*('Setting key Duty'!$I$12+'Setting key Duty'!$I$8)</f>
        <v>1.75</v>
      </c>
      <c r="BL34" s="159">
        <f>COUNTIF(C34:AI34,"*$FC*")</f>
        <v>2</v>
      </c>
      <c r="BM34" s="159">
        <f>BL34*('Setting key Duty'!$J$11+'Setting key Duty'!$I$8)</f>
        <v>0.25</v>
      </c>
      <c r="BN34" s="159">
        <f>COUNTIF($C34:$AG34,BN$4)</f>
        <v>0</v>
      </c>
      <c r="BO34" s="159">
        <f>COUNTIF($C34:$AG34,BO$4)</f>
        <v>0</v>
      </c>
      <c r="BP34" s="159"/>
      <c r="BQ34" s="193"/>
    </row>
    <row r="35" ht="19.5" customHeight="1" spans="1:69">
      <c r="A35" s="19"/>
      <c r="B35" s="14" t="s">
        <v>1615</v>
      </c>
      <c r="C35" s="186"/>
      <c r="D35" s="186"/>
      <c r="E35" s="155"/>
      <c r="F35" s="20"/>
      <c r="G35" s="20"/>
      <c r="H35" s="20"/>
      <c r="I35" s="155" t="s">
        <v>1542</v>
      </c>
      <c r="J35" s="155" t="s">
        <v>1566</v>
      </c>
      <c r="K35" s="155"/>
      <c r="M35" s="190"/>
      <c r="N35" s="560"/>
      <c r="O35" s="185" t="s">
        <v>1366</v>
      </c>
      <c r="Q35" s="185" t="s">
        <v>1366</v>
      </c>
      <c r="R35" s="155" t="s">
        <v>783</v>
      </c>
      <c r="S35" s="155"/>
      <c r="T35" s="169"/>
      <c r="V35" s="155" t="s">
        <v>1694</v>
      </c>
      <c r="W35" s="155"/>
      <c r="X35" s="155" t="s">
        <v>1695</v>
      </c>
      <c r="Y35" s="185" t="s">
        <v>62</v>
      </c>
      <c r="AA35" s="155"/>
      <c r="AB35" s="155" t="s">
        <v>1602</v>
      </c>
      <c r="AC35" s="155" t="s">
        <v>1696</v>
      </c>
      <c r="AD35" s="2" t="s">
        <v>47</v>
      </c>
      <c r="AE35" s="2" t="s">
        <v>47</v>
      </c>
      <c r="AF35" s="2" t="s">
        <v>1697</v>
      </c>
      <c r="AG35" s="186"/>
      <c r="AH35" s="186"/>
      <c r="AI35" s="157"/>
      <c r="AJ35" s="158"/>
      <c r="AK35" s="157"/>
      <c r="AL35" s="191"/>
      <c r="AM35" s="191"/>
      <c r="AN35" s="191"/>
      <c r="AO35" s="191"/>
      <c r="AP35" s="192"/>
      <c r="AQ35" s="159">
        <f>SUMPRODUCT(--WEEKDAY(C$3:AG$3,2)&lt;6,--((C35:AG35="DM"))+(C35:AG35="CS1")+((C35:AG35="CS2"))+(C35:AG35="SB1")+(C35:AG35="AE")+(C35:AG35="EM"))</f>
        <v>0</v>
      </c>
      <c r="AR35" s="192"/>
      <c r="AS35" s="104">
        <f>SUMPRODUCT(--WEEKDAY(C$3:AG$3,2)&gt;5,--((C35:AG35="DM"))+(C35:AG35="CS1")+((C35:AG35="CS2"))+(C35:AG35="SB1")+(C35:AG35="AE")+(C35:AG35="EM"))</f>
        <v>0</v>
      </c>
      <c r="AT35" s="192"/>
      <c r="AU35" s="104">
        <f>(AQ35-AR35)/2+(AS35-AT35)</f>
        <v>0</v>
      </c>
      <c r="AV35" s="104">
        <f>AI35+AJ35+AK35+AL35+AN35+AO35</f>
        <v>0</v>
      </c>
      <c r="AW35" s="104">
        <f>BG35+BH35+BJ35+BE35+BC35+BA35+BL35</f>
        <v>7</v>
      </c>
      <c r="AX35" s="104" t="e">
        <f>AU35+AY35</f>
        <v>#VALUE!</v>
      </c>
      <c r="AY35" s="159" t="e">
        <f>(BJ35*('Setting key Duty'!$I$8+'Setting key Duty'!$I$12))+(BH35*'Setting key Duty'!$I$9)+(BC35*('Setting key Duty'!$I$13+'Setting key Duty'!$I$9))+(BA35*('Setting key Duty'!$I$13+'Setting key Duty'!$I$12+'Setting key Duty'!$I$11))+(BE35*('Setting key Duty'!$I$8+'Setting key Duty'!$I$9+'Setting key Duty'!$I$12))</f>
        <v>#VALUE!</v>
      </c>
      <c r="AZ35" s="159">
        <f>COUNTIF(C35:Y35,"*BRT*")</f>
        <v>0</v>
      </c>
      <c r="BA35" s="159">
        <f>COUNTIF(A35:AI35,"*$BTP*")</f>
        <v>1</v>
      </c>
      <c r="BB35" s="159" t="e">
        <f>BA35*('Setting key Duty'!$I$13+'Setting key Duty'!$I$12+'Setting key Duty'!$I$11)</f>
        <v>#VALUE!</v>
      </c>
      <c r="BC35" s="159">
        <f>COUNTIF(D35:AI35,"*$L*")</f>
        <v>0</v>
      </c>
      <c r="BD35" s="159" t="e">
        <f>BC35*('Setting key Duty'!$I$13+'Setting key Duty'!$I$9)</f>
        <v>#VALUE!</v>
      </c>
      <c r="BE35" s="159">
        <f>COUNTIF(D35:AI35,"*$M*")</f>
        <v>3</v>
      </c>
      <c r="BF35" s="159">
        <f>BE35*('Setting key Duty'!$I$8+'Setting key Duty'!$I$9+'Setting key Duty'!$I$12)</f>
        <v>1.6875</v>
      </c>
      <c r="BG35" s="159">
        <f>COUNTIF(D35:AI35,"*$N*")</f>
        <v>0</v>
      </c>
      <c r="BH35" s="159">
        <f>COUNTIF(D35:AI35,"*$PM*")</f>
        <v>0</v>
      </c>
      <c r="BI35" s="159">
        <f>BH35*('Setting key Duty'!$I$9)</f>
        <v>0</v>
      </c>
      <c r="BJ35" s="159">
        <f>COUNTIF(D35:AI35,"*$AM*")</f>
        <v>3</v>
      </c>
      <c r="BK35" s="159">
        <f>BJ35*('Setting key Duty'!$I$12+'Setting key Duty'!$I$8)</f>
        <v>1.3125</v>
      </c>
      <c r="BL35" s="159">
        <f>COUNTIF(C35:AI35,"*$FC*")</f>
        <v>0</v>
      </c>
      <c r="BM35" s="159">
        <f>BL35*('Setting key Duty'!$J$11+'Setting key Duty'!$I$8)</f>
        <v>0</v>
      </c>
      <c r="BN35" s="159">
        <f>COUNTIF($C35:$AG35,BN$4)</f>
        <v>0</v>
      </c>
      <c r="BO35" s="159">
        <f>COUNTIF($C35:$AG35,BO$4)</f>
        <v>0</v>
      </c>
      <c r="BP35" s="159"/>
      <c r="BQ35" s="193"/>
    </row>
    <row r="36" ht="19.5" customHeight="1" spans="1:69">
      <c r="A36" s="19"/>
      <c r="B36" s="14" t="s">
        <v>1616</v>
      </c>
      <c r="C36" s="186"/>
      <c r="D36" s="186"/>
      <c r="E36" s="155"/>
      <c r="F36" s="155" t="s">
        <v>211</v>
      </c>
      <c r="G36" s="155" t="s">
        <v>211</v>
      </c>
      <c r="H36" s="155" t="s">
        <v>211</v>
      </c>
      <c r="I36" s="155" t="s">
        <v>211</v>
      </c>
      <c r="J36" s="155" t="s">
        <v>211</v>
      </c>
      <c r="M36" s="186"/>
      <c r="N36" s="560"/>
      <c r="O36" s="185"/>
      <c r="Q36" s="155" t="s">
        <v>1602</v>
      </c>
      <c r="R36" s="155" t="s">
        <v>1698</v>
      </c>
      <c r="S36" s="155"/>
      <c r="T36" s="169"/>
      <c r="U36" s="155" t="s">
        <v>1121</v>
      </c>
      <c r="W36" s="155" t="s">
        <v>1699</v>
      </c>
      <c r="X36" s="155" t="s">
        <v>1700</v>
      </c>
      <c r="AA36" s="155"/>
      <c r="AB36" s="155" t="s">
        <v>1701</v>
      </c>
      <c r="AF36" s="186"/>
      <c r="AG36" s="186"/>
      <c r="AI36" s="157"/>
      <c r="AJ36" s="158"/>
      <c r="AK36" s="157"/>
      <c r="AL36" s="191"/>
      <c r="AM36" s="191"/>
      <c r="AN36" s="191"/>
      <c r="AO36" s="191"/>
      <c r="AP36" s="192"/>
      <c r="AQ36" s="159">
        <f>SUMPRODUCT(--WEEKDAY(C$3:AG$3,2)&lt;6,--((C36:AG36="DM"))+(C36:AG36="CS1")+((C36:AG36="CS2"))+(C36:AG36="SB1")+(C36:AG36="AE")+(C36:AG36="EM"))</f>
        <v>0</v>
      </c>
      <c r="AR36" s="192"/>
      <c r="AS36" s="104">
        <f>SUMPRODUCT(--WEEKDAY(C$3:AG$3,2)&gt;5,--((C36:AG36="DM"))+(C36:AG36="CS1")+((C36:AG36="CS2"))+(C36:AG36="SB1")+(C36:AG36="AE")+(C36:AG36="EM"))</f>
        <v>0</v>
      </c>
      <c r="AT36" s="192"/>
      <c r="AU36" s="104">
        <f>(AQ36-AR36)/2+(AS36-AT36)</f>
        <v>0</v>
      </c>
      <c r="AV36" s="104">
        <f>AI36+AJ36+AK36+AL36+AN36+AO36</f>
        <v>0</v>
      </c>
      <c r="AW36" s="104">
        <f>BG36+BH36+BJ36+BE36+BC36+BA36+BL36</f>
        <v>11</v>
      </c>
      <c r="AX36" s="104" t="e">
        <f>AU36+AY36</f>
        <v>#VALUE!</v>
      </c>
      <c r="AY36" s="159" t="e">
        <f>(BJ36*('Setting key Duty'!$I$8+'Setting key Duty'!$I$12))+(BH36*'Setting key Duty'!$I$9)+(BC36*('Setting key Duty'!$I$13+'Setting key Duty'!$I$9))+(BA36*('Setting key Duty'!$I$13+'Setting key Duty'!$I$12+'Setting key Duty'!$I$11))+(BE36*('Setting key Duty'!$I$8+'Setting key Duty'!$I$9+'Setting key Duty'!$I$12))</f>
        <v>#VALUE!</v>
      </c>
      <c r="AZ36" s="159">
        <f>COUNTIF(C36:Y36,"*BRT*")</f>
        <v>0</v>
      </c>
      <c r="BA36" s="159">
        <f>COUNTIF(A36:AI36,"*$BTP*")</f>
        <v>2</v>
      </c>
      <c r="BB36" s="159" t="e">
        <f>BA36*('Setting key Duty'!$I$13+'Setting key Duty'!$I$12+'Setting key Duty'!$I$11)</f>
        <v>#VALUE!</v>
      </c>
      <c r="BC36" s="159">
        <f>COUNTIF(D36:AI36,"*$L*")</f>
        <v>0</v>
      </c>
      <c r="BD36" s="159" t="e">
        <f>BC36*('Setting key Duty'!$I$13+'Setting key Duty'!$I$9)</f>
        <v>#VALUE!</v>
      </c>
      <c r="BE36" s="159">
        <f>COUNTIF(D36:AI36,"*$M*")</f>
        <v>0</v>
      </c>
      <c r="BF36" s="159">
        <f>BE36*('Setting key Duty'!$I$8+'Setting key Duty'!$I$9+'Setting key Duty'!$I$12)</f>
        <v>0</v>
      </c>
      <c r="BG36" s="159">
        <f>COUNTIF(D36:AI36,"*$N*")</f>
        <v>0</v>
      </c>
      <c r="BH36" s="159">
        <f>COUNTIF(D36:AI36,"*$PM*")</f>
        <v>0</v>
      </c>
      <c r="BI36" s="159">
        <f>BH36*('Setting key Duty'!$I$9)</f>
        <v>0</v>
      </c>
      <c r="BJ36" s="159">
        <f>COUNTIF(D36:AI36,"*$AM*")</f>
        <v>2</v>
      </c>
      <c r="BK36" s="159">
        <f>BJ36*('Setting key Duty'!$I$12+'Setting key Duty'!$I$8)</f>
        <v>0.875</v>
      </c>
      <c r="BL36" s="159">
        <f>COUNTIF(C36:AI36,"*$FC*")</f>
        <v>7</v>
      </c>
      <c r="BM36" s="159">
        <f>BL36*('Setting key Duty'!$J$11+'Setting key Duty'!$I$8)</f>
        <v>0.875</v>
      </c>
      <c r="BN36" s="159">
        <f>COUNTIF($C36:$AG36,BN$4)</f>
        <v>0</v>
      </c>
      <c r="BO36" s="159">
        <f>COUNTIF($C36:$AG36,BO$4)</f>
        <v>0</v>
      </c>
      <c r="BP36" s="159"/>
      <c r="BQ36" s="193"/>
    </row>
    <row r="37" ht="19.5" customHeight="1" spans="1:69">
      <c r="A37" s="19"/>
      <c r="B37" s="14" t="s">
        <v>1617</v>
      </c>
      <c r="C37" s="186"/>
      <c r="D37" s="186" t="s">
        <v>1702</v>
      </c>
      <c r="E37" s="155"/>
      <c r="F37" s="155" t="s">
        <v>62</v>
      </c>
      <c r="G37" s="155"/>
      <c r="H37" s="20"/>
      <c r="I37" s="190" t="s">
        <v>62</v>
      </c>
      <c r="K37" s="185" t="s">
        <v>56</v>
      </c>
      <c r="N37" s="560"/>
      <c r="O37" s="155" t="s">
        <v>62</v>
      </c>
      <c r="Q37" s="185" t="s">
        <v>56</v>
      </c>
      <c r="R37" s="186" t="s">
        <v>62</v>
      </c>
      <c r="S37" s="155"/>
      <c r="U37" s="185" t="s">
        <v>62</v>
      </c>
      <c r="V37" s="155" t="s">
        <v>1661</v>
      </c>
      <c r="X37" s="185" t="s">
        <v>56</v>
      </c>
      <c r="Y37" s="20"/>
      <c r="Z37" s="155" t="s">
        <v>50</v>
      </c>
      <c r="AA37" s="20"/>
      <c r="AC37" s="185" t="s">
        <v>62</v>
      </c>
      <c r="AE37" s="186" t="s">
        <v>62</v>
      </c>
      <c r="AF37" s="2" t="s">
        <v>1685</v>
      </c>
      <c r="AG37" s="186"/>
      <c r="AH37" s="186"/>
      <c r="AI37" s="157"/>
      <c r="AJ37" s="158"/>
      <c r="AK37" s="157"/>
      <c r="AL37" s="191"/>
      <c r="AM37" s="191"/>
      <c r="AN37" s="191"/>
      <c r="AO37" s="191"/>
      <c r="AP37" s="192"/>
      <c r="AQ37" s="159">
        <f>SUMPRODUCT(--WEEKDAY(C$3:AG$3,2)&lt;6,--((C37:AG37="DM"))+(C37:AG37="CS1")+((C37:AG37="CS2"))+(C37:AG37="SB1")+(C37:AG37="AE")+(C37:AG37="EM"))</f>
        <v>0</v>
      </c>
      <c r="AR37" s="192"/>
      <c r="AS37" s="104">
        <f>SUMPRODUCT(--WEEKDAY(C$3:AG$3,2)&gt;5,--((C37:AG37="DM"))+(C37:AG37="CS1")+((C37:AG37="CS2"))+(C37:AG37="SB1")+(C37:AG37="AE")+(C37:AG37="EM"))</f>
        <v>0</v>
      </c>
      <c r="AT37" s="192"/>
      <c r="AU37" s="104">
        <f>(AQ37-AR37)/2+(AS37-AT37)</f>
        <v>0</v>
      </c>
      <c r="AV37" s="104">
        <f>AI37+AJ37+AK37+AL37+AN37+AO37</f>
        <v>0</v>
      </c>
      <c r="AW37" s="104">
        <f>BG37+BH37+BJ37+BE37+BC37+BA37+BL37</f>
        <v>0</v>
      </c>
      <c r="AX37" s="104" t="e">
        <f>AU37+AY37</f>
        <v>#VALUE!</v>
      </c>
      <c r="AY37" s="159" t="e">
        <f>(BJ37*('Setting key Duty'!$I$8+'Setting key Duty'!$I$12))+(BH37*'Setting key Duty'!$I$9)+(BC37*('Setting key Duty'!$I$13+'Setting key Duty'!$I$9))+(BA37*('Setting key Duty'!$I$13+'Setting key Duty'!$I$12+'Setting key Duty'!$I$11))+(BE37*('Setting key Duty'!$I$8+'Setting key Duty'!$I$9+'Setting key Duty'!$I$12))</f>
        <v>#VALUE!</v>
      </c>
      <c r="AZ37" s="159">
        <f>COUNTIF(C37:Y37,"*BRT*")</f>
        <v>0</v>
      </c>
      <c r="BA37" s="159">
        <f>COUNTIF(A37:AI37,"*$BTP*")</f>
        <v>0</v>
      </c>
      <c r="BB37" s="159" t="e">
        <f>BA37*('Setting key Duty'!$I$13+'Setting key Duty'!$I$12+'Setting key Duty'!$I$11)</f>
        <v>#VALUE!</v>
      </c>
      <c r="BC37" s="159">
        <f>COUNTIF(D37:AI37,"*$L*")</f>
        <v>0</v>
      </c>
      <c r="BD37" s="159" t="e">
        <f>BC37*('Setting key Duty'!$I$13+'Setting key Duty'!$I$9)</f>
        <v>#VALUE!</v>
      </c>
      <c r="BE37" s="159">
        <f>COUNTIF(D37:AI37,"*$M*")</f>
        <v>0</v>
      </c>
      <c r="BF37" s="159">
        <f>BE37*('Setting key Duty'!$I$8+'Setting key Duty'!$I$9+'Setting key Duty'!$I$12)</f>
        <v>0</v>
      </c>
      <c r="BG37" s="159">
        <f>COUNTIF(D37:AI37,"*$N*")</f>
        <v>0</v>
      </c>
      <c r="BH37" s="159">
        <f>COUNTIF(D37:AI37,"*$PM*")</f>
        <v>0</v>
      </c>
      <c r="BI37" s="159">
        <f>BH37*('Setting key Duty'!$I$9)</f>
        <v>0</v>
      </c>
      <c r="BJ37" s="159">
        <f>COUNTIF(D37:AI37,"*$AM*")</f>
        <v>0</v>
      </c>
      <c r="BK37" s="159">
        <f>BJ37*('Setting key Duty'!$I$12+'Setting key Duty'!$I$8)</f>
        <v>0</v>
      </c>
      <c r="BL37" s="159">
        <f>COUNTIF(C37:AI37,"*$FC*")</f>
        <v>0</v>
      </c>
      <c r="BM37" s="159">
        <f>BL37*('Setting key Duty'!$J$11+'Setting key Duty'!$I$8)</f>
        <v>0</v>
      </c>
      <c r="BN37" s="159">
        <f>COUNTIF($C37:$AG37,BN$4)</f>
        <v>0</v>
      </c>
      <c r="BO37" s="159">
        <f>COUNTIF($C37:$AG37,BO$4)</f>
        <v>0</v>
      </c>
      <c r="BP37" s="159"/>
      <c r="BQ37" s="193"/>
    </row>
    <row r="38" ht="19.5" customHeight="1" spans="1:69">
      <c r="A38" s="19"/>
      <c r="B38" s="14" t="s">
        <v>1618</v>
      </c>
      <c r="C38" s="186" t="s">
        <v>1654</v>
      </c>
      <c r="D38" s="560" t="s">
        <v>1654</v>
      </c>
      <c r="E38" s="560" t="s">
        <v>1654</v>
      </c>
      <c r="F38" s="560" t="s">
        <v>1654</v>
      </c>
      <c r="G38" s="560" t="s">
        <v>1654</v>
      </c>
      <c r="H38" s="560" t="s">
        <v>1654</v>
      </c>
      <c r="I38" s="560" t="s">
        <v>1654</v>
      </c>
      <c r="J38" s="560" t="s">
        <v>1654</v>
      </c>
      <c r="K38" s="560" t="s">
        <v>1654</v>
      </c>
      <c r="L38" s="560" t="s">
        <v>1654</v>
      </c>
      <c r="M38" s="560" t="s">
        <v>1654</v>
      </c>
      <c r="N38" s="560" t="s">
        <v>1654</v>
      </c>
      <c r="O38" s="560" t="s">
        <v>1654</v>
      </c>
      <c r="P38" s="560" t="s">
        <v>1654</v>
      </c>
      <c r="Q38" s="560" t="s">
        <v>1654</v>
      </c>
      <c r="R38" s="560" t="s">
        <v>1654</v>
      </c>
      <c r="S38" s="560" t="s">
        <v>1654</v>
      </c>
      <c r="T38" s="560" t="s">
        <v>1654</v>
      </c>
      <c r="U38" s="560" t="s">
        <v>1654</v>
      </c>
      <c r="V38" s="560" t="s">
        <v>1654</v>
      </c>
      <c r="W38" s="560" t="s">
        <v>1654</v>
      </c>
      <c r="X38" s="560" t="s">
        <v>1654</v>
      </c>
      <c r="Y38" s="560" t="s">
        <v>1654</v>
      </c>
      <c r="Z38" s="560" t="s">
        <v>1654</v>
      </c>
      <c r="AA38" s="560" t="s">
        <v>1654</v>
      </c>
      <c r="AB38" s="560" t="s">
        <v>1654</v>
      </c>
      <c r="AC38" s="560" t="s">
        <v>1654</v>
      </c>
      <c r="AD38" s="560" t="s">
        <v>1654</v>
      </c>
      <c r="AE38" s="560" t="s">
        <v>1654</v>
      </c>
      <c r="AF38" s="560" t="s">
        <v>1654</v>
      </c>
      <c r="AG38" s="560" t="s">
        <v>1654</v>
      </c>
      <c r="AH38" s="560" t="s">
        <v>1654</v>
      </c>
      <c r="AI38" s="157"/>
      <c r="AJ38" s="158"/>
      <c r="AK38" s="157"/>
      <c r="AL38" s="191"/>
      <c r="AM38" s="191"/>
      <c r="AN38" s="191"/>
      <c r="AO38" s="191"/>
      <c r="AP38" s="192"/>
      <c r="AQ38" s="159">
        <f>SUMPRODUCT(--WEEKDAY(C$3:AG$3,2)&lt;6,--((C38:AG38="DM"))+(C38:AG38="CS1")+((C38:AG38="CS2"))+(C38:AG38="SB1")+(C38:AG38="AE")+(C38:AG38="EM"))</f>
        <v>0</v>
      </c>
      <c r="AR38" s="192"/>
      <c r="AS38" s="104">
        <f>SUMPRODUCT(--WEEKDAY(C$3:AG$3,2)&gt;5,--((C38:AG38="DM"))+(C38:AG38="CS1")+((C38:AG38="CS2"))+(C38:AG38="SB1")+(C38:AG38="AE")+(C38:AG38="EM"))</f>
        <v>0</v>
      </c>
      <c r="AT38" s="192"/>
      <c r="AU38" s="104">
        <f>(AQ38-AR38)/2+(AS38-AT38)</f>
        <v>0</v>
      </c>
      <c r="AV38" s="104">
        <f>AI38+AJ38+AK38+AL38+AN38+AO38</f>
        <v>0</v>
      </c>
      <c r="AW38" s="104">
        <f>BG38+BH38+BJ38+BE38+BC38+BA38+BL38</f>
        <v>0</v>
      </c>
      <c r="AX38" s="104" t="e">
        <f>AU38+AY38</f>
        <v>#VALUE!</v>
      </c>
      <c r="AY38" s="159" t="e">
        <f>(BJ38*('Setting key Duty'!$I$8+'Setting key Duty'!$I$12))+(BH38*'Setting key Duty'!$I$9)+(BC38*('Setting key Duty'!$I$13+'Setting key Duty'!$I$9))+(BA38*('Setting key Duty'!$I$13+'Setting key Duty'!$I$12+'Setting key Duty'!$I$11))+(BE38*('Setting key Duty'!$I$8+'Setting key Duty'!$I$9+'Setting key Duty'!$I$12))</f>
        <v>#VALUE!</v>
      </c>
      <c r="AZ38" s="159">
        <f>COUNTIF(C38:Y38,"*BRT*")</f>
        <v>0</v>
      </c>
      <c r="BA38" s="159">
        <f>COUNTIF(A38:AI38,"*$BTP*")</f>
        <v>0</v>
      </c>
      <c r="BB38" s="159" t="e">
        <f>BA38*('Setting key Duty'!$I$13+'Setting key Duty'!$I$12+'Setting key Duty'!$I$11)</f>
        <v>#VALUE!</v>
      </c>
      <c r="BC38" s="159">
        <f>COUNTIF(D38:AI38,"*$L*")</f>
        <v>0</v>
      </c>
      <c r="BD38" s="159" t="e">
        <f>BC38*('Setting key Duty'!$I$13+'Setting key Duty'!$I$9)</f>
        <v>#VALUE!</v>
      </c>
      <c r="BE38" s="159">
        <f>COUNTIF(D38:AI38,"*$M*")</f>
        <v>0</v>
      </c>
      <c r="BF38" s="159">
        <f>BE38*('Setting key Duty'!$I$8+'Setting key Duty'!$I$9+'Setting key Duty'!$I$12)</f>
        <v>0</v>
      </c>
      <c r="BG38" s="159">
        <f>COUNTIF(D38:AI38,"*$N*")</f>
        <v>0</v>
      </c>
      <c r="BH38" s="159">
        <f>COUNTIF(D38:AI38,"*$PM*")</f>
        <v>0</v>
      </c>
      <c r="BI38" s="159">
        <f>BH38*('Setting key Duty'!$I$9)</f>
        <v>0</v>
      </c>
      <c r="BJ38" s="159">
        <f>COUNTIF(D38:AI38,"*$AM*")</f>
        <v>0</v>
      </c>
      <c r="BK38" s="159">
        <f>BJ38*('Setting key Duty'!$I$12+'Setting key Duty'!$I$8)</f>
        <v>0</v>
      </c>
      <c r="BL38" s="159">
        <f>COUNTIF(C38:AI38,"*$FC*")</f>
        <v>0</v>
      </c>
      <c r="BM38" s="159">
        <f>BL38*('Setting key Duty'!$J$11+'Setting key Duty'!$I$8)</f>
        <v>0</v>
      </c>
      <c r="BN38" s="159">
        <f>COUNTIF($C38:$AG38,BN$4)</f>
        <v>0</v>
      </c>
      <c r="BO38" s="159">
        <f>COUNTIF($C38:$AG38,BO$4)</f>
        <v>0</v>
      </c>
      <c r="BP38" s="159"/>
      <c r="BQ38" s="193"/>
    </row>
    <row r="39" ht="19.5" customHeight="1" spans="1:69">
      <c r="A39" s="19"/>
      <c r="B39" s="14" t="s">
        <v>1655</v>
      </c>
      <c r="C39" s="560"/>
      <c r="D39" s="185" t="s">
        <v>56</v>
      </c>
      <c r="E39" s="186"/>
      <c r="F39" s="15"/>
      <c r="G39" s="185" t="s">
        <v>62</v>
      </c>
      <c r="H39" s="20"/>
      <c r="I39" s="185" t="s">
        <v>56</v>
      </c>
      <c r="J39" s="186" t="s">
        <v>42</v>
      </c>
      <c r="L39" s="185"/>
      <c r="M39" s="186" t="s">
        <v>62</v>
      </c>
      <c r="N39" s="560"/>
      <c r="O39" s="185" t="s">
        <v>56</v>
      </c>
      <c r="Q39" s="185" t="s">
        <v>62</v>
      </c>
      <c r="R39" s="155"/>
      <c r="S39" s="155"/>
      <c r="T39" s="155" t="s">
        <v>62</v>
      </c>
      <c r="U39" s="185" t="s">
        <v>56</v>
      </c>
      <c r="V39" s="185" t="s">
        <v>56</v>
      </c>
      <c r="W39" s="185" t="s">
        <v>62</v>
      </c>
      <c r="Y39" s="185" t="s">
        <v>56</v>
      </c>
      <c r="Z39" s="210"/>
      <c r="AA39" s="155" t="s">
        <v>62</v>
      </c>
      <c r="AC39" s="185" t="s">
        <v>56</v>
      </c>
      <c r="AE39" s="185" t="s">
        <v>56</v>
      </c>
      <c r="AF39" s="185" t="s">
        <v>62</v>
      </c>
      <c r="AG39" s="560"/>
      <c r="AH39" s="155"/>
      <c r="AI39" s="157"/>
      <c r="AJ39" s="158"/>
      <c r="AK39" s="157"/>
      <c r="AL39" s="191"/>
      <c r="AM39" s="191"/>
      <c r="AN39" s="191"/>
      <c r="AO39" s="191"/>
      <c r="AP39" s="192"/>
      <c r="AQ39" s="159">
        <f>SUMPRODUCT(--WEEKDAY(C$3:AG$3,2)&lt;6,--((C39:AG39="DM"))+(C39:AG39="CS1")+((C39:AG39="CS2"))+(C39:AG39="SB1")+(C39:AG39="AE")+(C39:AG39="EM"))</f>
        <v>0</v>
      </c>
      <c r="AR39" s="192"/>
      <c r="AS39" s="104">
        <f>SUMPRODUCT(--WEEKDAY(C$3:AG$3,2)&gt;5,--((C39:AG39="DM"))+(C39:AG39="CS1")+((C39:AG39="CS2"))+(C39:AG39="SB1")+(C39:AG39="AE")+(C39:AG39="EM"))</f>
        <v>0</v>
      </c>
      <c r="AT39" s="192"/>
      <c r="AU39" s="104">
        <f>(AQ39-AR39)/2+(AS39-AT39)</f>
        <v>0</v>
      </c>
      <c r="AV39" s="104">
        <f>AI39+AJ39+AK39+AL39+AN39+AO39</f>
        <v>0</v>
      </c>
      <c r="AW39" s="104">
        <f>BG39+BH39+BJ39+BE39+BC39+BA39+BL39</f>
        <v>0</v>
      </c>
      <c r="AX39" s="104" t="e">
        <f>AU39+AY39</f>
        <v>#VALUE!</v>
      </c>
      <c r="AY39" s="159" t="e">
        <f>(BJ39*('Setting key Duty'!$I$8+'Setting key Duty'!$I$12))+(BH39*'Setting key Duty'!$I$9)+(BC39*('Setting key Duty'!$I$13+'Setting key Duty'!$I$9))+(BA39*('Setting key Duty'!$I$13+'Setting key Duty'!$I$12+'Setting key Duty'!$I$11))+(BE39*('Setting key Duty'!$I$8+'Setting key Duty'!$I$9+'Setting key Duty'!$I$12))</f>
        <v>#VALUE!</v>
      </c>
      <c r="AZ39" s="159">
        <f>COUNTIF(C39:Y39,"*BRT*")</f>
        <v>0</v>
      </c>
      <c r="BA39" s="159">
        <f>COUNTIF(A39:AI39,"*$BTP*")</f>
        <v>0</v>
      </c>
      <c r="BB39" s="159" t="e">
        <f>BA39*('Setting key Duty'!$I$13+'Setting key Duty'!$I$12+'Setting key Duty'!$I$11)</f>
        <v>#VALUE!</v>
      </c>
      <c r="BC39" s="159">
        <f>COUNTIF(D39:AI39,"*$L*")</f>
        <v>0</v>
      </c>
      <c r="BD39" s="159" t="e">
        <f>BC39*('Setting key Duty'!$I$13+'Setting key Duty'!$I$9)</f>
        <v>#VALUE!</v>
      </c>
      <c r="BE39" s="159">
        <f>COUNTIF(D39:AI39,"*$M*")</f>
        <v>0</v>
      </c>
      <c r="BF39" s="159">
        <f>BE39*('Setting key Duty'!$I$8+'Setting key Duty'!$I$9+'Setting key Duty'!$I$12)</f>
        <v>0</v>
      </c>
      <c r="BG39" s="159">
        <f>COUNTIF(D39:AI39,"*$N*")</f>
        <v>0</v>
      </c>
      <c r="BH39" s="159">
        <f>COUNTIF(D39:AI39,"*$PM*")</f>
        <v>0</v>
      </c>
      <c r="BI39" s="159">
        <f>BH39*('Setting key Duty'!$I$9)</f>
        <v>0</v>
      </c>
      <c r="BJ39" s="159">
        <f>COUNTIF(D39:AI39,"*$AM*")</f>
        <v>0</v>
      </c>
      <c r="BK39" s="159">
        <f>BJ39*('Setting key Duty'!$I$12+'Setting key Duty'!$I$8)</f>
        <v>0</v>
      </c>
      <c r="BL39" s="159">
        <f>COUNTIF(C39:AI39,"*$FC*")</f>
        <v>0</v>
      </c>
      <c r="BM39" s="159">
        <f>BL39*('Setting key Duty'!$J$11+'Setting key Duty'!$I$8)</f>
        <v>0</v>
      </c>
      <c r="BN39" s="159">
        <f>COUNTIF($C39:$AG39,BN$4)</f>
        <v>0</v>
      </c>
      <c r="BO39" s="159">
        <f>COUNTIF($C39:$AG39,BO$4)</f>
        <v>0</v>
      </c>
      <c r="BP39" s="159"/>
      <c r="BQ39" s="193"/>
    </row>
    <row r="40" ht="19.5" customHeight="1" spans="1:69">
      <c r="A40" s="19"/>
      <c r="B40" s="189"/>
      <c r="C40" s="560"/>
      <c r="D40" s="186"/>
      <c r="E40" s="20"/>
      <c r="F40" s="20"/>
      <c r="G40" s="20"/>
      <c r="H40" s="20"/>
      <c r="I40" s="20"/>
      <c r="J40" s="186"/>
      <c r="K40" s="185"/>
      <c r="L40" s="185"/>
      <c r="M40" s="188"/>
      <c r="N40" s="560"/>
      <c r="O40" s="185"/>
      <c r="P40" s="186"/>
      <c r="Q40" s="20"/>
      <c r="R40" s="20"/>
      <c r="S40" s="20"/>
      <c r="T40" s="560"/>
      <c r="U40" s="20"/>
      <c r="V40" s="186"/>
      <c r="W40" s="20"/>
      <c r="X40" s="186"/>
      <c r="Y40" s="20"/>
      <c r="Z40" s="20"/>
      <c r="AA40" s="20"/>
      <c r="AB40" s="20"/>
      <c r="AC40" s="20"/>
      <c r="AD40" s="186"/>
      <c r="AE40" s="186"/>
      <c r="AF40" s="186"/>
      <c r="AG40" s="560"/>
      <c r="AH40" s="186"/>
      <c r="AI40" s="157"/>
      <c r="AJ40" s="158"/>
      <c r="AK40" s="157"/>
      <c r="AL40" s="191"/>
      <c r="AM40" s="191"/>
      <c r="AN40" s="191"/>
      <c r="AO40" s="191"/>
      <c r="AP40" s="192"/>
      <c r="AQ40" s="159">
        <f>SUMPRODUCT(--WEEKDAY(C$3:AG$3,2)&lt;6,--((C40:AG40="DM"))+(C40:AG40="CS1")+((C40:AG40="CS2"))+(C40:AG40="SB1")+(C40:AG40="AE")+(C40:AG40="EM"))</f>
        <v>0</v>
      </c>
      <c r="AR40" s="192"/>
      <c r="AS40" s="104">
        <f>SUMPRODUCT(--WEEKDAY(C$3:AG$3,2)&gt;5,--((C40:AG40="DM"))+(C40:AG40="CS1")+((C40:AG40="CS2"))+(C40:AG40="SB1")+(C40:AG40="AE")+(C40:AG40="EM"))</f>
        <v>0</v>
      </c>
      <c r="AT40" s="192"/>
      <c r="AU40" s="104">
        <f>(AQ40-AR40)/2+(AS40-AT40)</f>
        <v>0</v>
      </c>
      <c r="AV40" s="104">
        <f>AI40+AJ40+AK40+AL40+AN40+AO40</f>
        <v>0</v>
      </c>
      <c r="AW40" s="104">
        <f>BG40+BH40+BJ40+BE40+BC40+BA40+BL40</f>
        <v>0</v>
      </c>
      <c r="AX40" s="104" t="e">
        <f>AU40+AY40</f>
        <v>#VALUE!</v>
      </c>
      <c r="AY40" s="159" t="e">
        <f>(BJ40*('Setting key Duty'!$I$8+'Setting key Duty'!$I$12))+(BH40*'Setting key Duty'!$I$9)+(BC40*('Setting key Duty'!$I$13+'Setting key Duty'!$I$9))+(BA40*('Setting key Duty'!$I$13+'Setting key Duty'!$I$12+'Setting key Duty'!$I$11))+(BE40*('Setting key Duty'!$I$8+'Setting key Duty'!$I$9+'Setting key Duty'!$I$12))</f>
        <v>#VALUE!</v>
      </c>
      <c r="AZ40" s="159">
        <f>COUNTIF(C40:Y40,"*BRT*")</f>
        <v>0</v>
      </c>
      <c r="BA40" s="159">
        <f>COUNTIF(A40:AI40,"*$BTP*")</f>
        <v>0</v>
      </c>
      <c r="BB40" s="159" t="e">
        <f>BA40*('Setting key Duty'!$I$13+'Setting key Duty'!$I$12+'Setting key Duty'!$I$11)</f>
        <v>#VALUE!</v>
      </c>
      <c r="BC40" s="159">
        <f>COUNTIF(D40:AI40,"*$L*")</f>
        <v>0</v>
      </c>
      <c r="BD40" s="159" t="e">
        <f>BC40*('Setting key Duty'!$I$13+'Setting key Duty'!$I$9)</f>
        <v>#VALUE!</v>
      </c>
      <c r="BE40" s="159">
        <f>COUNTIF(D40:AI40,"*$M*")</f>
        <v>0</v>
      </c>
      <c r="BF40" s="159">
        <f>BE40*('Setting key Duty'!$I$8+'Setting key Duty'!$I$9+'Setting key Duty'!$I$12)</f>
        <v>0</v>
      </c>
      <c r="BG40" s="159">
        <f>COUNTIF(D40:AI40,"*$N*")</f>
        <v>0</v>
      </c>
      <c r="BH40" s="159">
        <f>COUNTIF(D40:AI40,"*$PM*")</f>
        <v>0</v>
      </c>
      <c r="BI40" s="159">
        <f>BH40*('Setting key Duty'!$I$9)</f>
        <v>0</v>
      </c>
      <c r="BJ40" s="159">
        <f>COUNTIF(D40:AI40,"*$AM*")</f>
        <v>0</v>
      </c>
      <c r="BK40" s="159">
        <f>BJ40*('Setting key Duty'!$I$12+'Setting key Duty'!$I$8)</f>
        <v>0</v>
      </c>
      <c r="BL40" s="159">
        <f>COUNTIF(C40:AI40,"*$FC*")</f>
        <v>0</v>
      </c>
      <c r="BM40" s="159">
        <f>BL40*('Setting key Duty'!$J$11+'Setting key Duty'!$I$8)</f>
        <v>0</v>
      </c>
      <c r="BN40" s="159">
        <f>COUNTIF($C40:$AG40,BN$4)</f>
        <v>0</v>
      </c>
      <c r="BO40" s="159">
        <f>COUNTIF($C40:$AG40,BO$4)</f>
        <v>0</v>
      </c>
      <c r="BP40" s="159"/>
      <c r="BQ40" s="193"/>
    </row>
    <row r="41" ht="19.5" customHeight="1" spans="1:69">
      <c r="A41" s="19"/>
      <c r="B41" s="189" t="s">
        <v>228</v>
      </c>
      <c r="C41" s="563"/>
      <c r="D41" s="186"/>
      <c r="E41" s="186"/>
      <c r="F41" s="186"/>
      <c r="G41" s="186"/>
      <c r="H41" s="186"/>
      <c r="I41" s="186"/>
      <c r="J41" s="186"/>
      <c r="K41" s="186"/>
      <c r="L41" s="186"/>
      <c r="N41" s="560"/>
      <c r="O41" s="186"/>
      <c r="P41" s="186"/>
      <c r="Q41" s="20"/>
      <c r="R41" s="20"/>
      <c r="S41" s="186"/>
      <c r="T41" s="560"/>
      <c r="U41" s="154"/>
      <c r="V41" s="186"/>
      <c r="W41" s="186"/>
      <c r="X41" s="186"/>
      <c r="Y41" s="231"/>
      <c r="Z41" s="231"/>
      <c r="AA41" s="231"/>
      <c r="AB41" s="231"/>
      <c r="AC41" s="231"/>
      <c r="AD41" s="231"/>
      <c r="AE41" s="186"/>
      <c r="AF41" s="186"/>
      <c r="AG41" s="560"/>
      <c r="AH41" s="186"/>
      <c r="AI41" s="157">
        <f>COUNTIF($C41:$AG41,AI$4)</f>
        <v>0</v>
      </c>
      <c r="AJ41" s="158">
        <f>COUNTIF($C41:$AG41,AJ$4)</f>
        <v>0</v>
      </c>
      <c r="AK41" s="157">
        <f>COUNTIF($C41:$AG41,AK$4)</f>
        <v>0</v>
      </c>
      <c r="AL41" s="191">
        <f>COUNTIF($C41:$AG41,AL$4)</f>
        <v>0</v>
      </c>
      <c r="AM41" s="191">
        <f>COUNTIF($C41:$AG41,AM$4)</f>
        <v>0</v>
      </c>
      <c r="AN41" s="191">
        <f>COUNTIF($C41:$AG41,AN$4)</f>
        <v>0</v>
      </c>
      <c r="AO41" s="191">
        <f>COUNTIF($C41:$AG41,AO$4)</f>
        <v>0</v>
      </c>
      <c r="AP41" s="192"/>
      <c r="AQ41" s="159"/>
      <c r="AR41" s="192"/>
      <c r="AS41" s="104"/>
      <c r="AT41" s="192"/>
      <c r="AU41" s="192"/>
      <c r="AV41" s="104"/>
      <c r="AW41" s="104"/>
      <c r="AX41" s="104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91"/>
      <c r="BO41" s="191"/>
      <c r="BP41" s="191"/>
      <c r="BQ41" s="193"/>
    </row>
    <row r="42" ht="19.5" customHeight="1" spans="1:69">
      <c r="A42" s="19"/>
      <c r="B42" s="194"/>
      <c r="C42" s="195"/>
      <c r="D42" s="196"/>
      <c r="E42" s="196"/>
      <c r="F42" s="196"/>
      <c r="G42" s="196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564"/>
      <c r="AI42" s="197"/>
      <c r="AJ42" s="198"/>
      <c r="AK42" s="197"/>
      <c r="AL42" s="199"/>
      <c r="AM42" s="199"/>
      <c r="AN42" s="199"/>
      <c r="AO42" s="199"/>
      <c r="AP42" s="200"/>
      <c r="AQ42" s="200"/>
      <c r="AR42" s="200"/>
      <c r="AS42" s="200">
        <f>SUMPRODUCT(--WEEKDAY(C$3:AG$3,2)&gt;5,--((C42:AG42="DM"))+(C42:AG42="CS1")+((C42:AG42="CS2"))+(C42:AG42="SB1")+(C42:AG42="AE")+(C42:AG42="EM"))</f>
        <v>0</v>
      </c>
      <c r="AT42" s="200"/>
      <c r="AU42" s="200">
        <f>(AQ42-AR42)/2+(AS42-AT42)</f>
        <v>0</v>
      </c>
      <c r="AV42" s="200"/>
      <c r="AW42" s="200"/>
      <c r="AX42" s="200"/>
      <c r="AY42" s="199"/>
      <c r="AZ42" s="199"/>
      <c r="BA42" s="199"/>
      <c r="BB42" s="199"/>
      <c r="BC42" s="199"/>
      <c r="BD42" s="199"/>
      <c r="BE42" s="199"/>
      <c r="BF42" s="199"/>
      <c r="BG42" s="199"/>
      <c r="BH42" s="199"/>
      <c r="BI42" s="199"/>
      <c r="BJ42" s="199"/>
      <c r="BK42" s="199"/>
      <c r="BL42" s="199"/>
      <c r="BM42" s="199"/>
      <c r="BN42" s="199"/>
      <c r="BO42" s="199"/>
      <c r="BP42" s="199"/>
      <c r="BQ42" s="201"/>
    </row>
    <row r="43" ht="19.5" customHeight="1" spans="1:69">
      <c r="A43" s="19"/>
      <c r="B43" s="202" t="s">
        <v>48</v>
      </c>
      <c r="C43" s="203" t="str">
        <f>VLOOKUP("DM",C4:C41,1,FALSE)</f>
        <v>DM</v>
      </c>
      <c r="D43" s="203" t="str">
        <f>VLOOKUP("DM",D4:D41,1,FALSE)</f>
        <v>DM</v>
      </c>
      <c r="E43" s="203" t="str">
        <f>VLOOKUP("DM",E1:E41,1,FALSE)</f>
        <v>DM</v>
      </c>
      <c r="F43" s="203" t="str">
        <f>VLOOKUP("DM",F4:F41,1,FALSE)</f>
        <v>DM</v>
      </c>
      <c r="G43" s="203" t="str">
        <f>VLOOKUP("DM",G4:G41,1,FALSE)</f>
        <v>DM</v>
      </c>
      <c r="H43" s="203" t="str">
        <f>VLOOKUP("DM",H4:H41,1,FALSE)</f>
        <v>DM</v>
      </c>
      <c r="I43" s="203" t="str">
        <f>VLOOKUP("DM",I4:I41,1,FALSE)</f>
        <v>DM</v>
      </c>
      <c r="J43" s="203" t="str">
        <f>VLOOKUP("DM",J4:J41,1,FALSE)</f>
        <v>DM</v>
      </c>
      <c r="K43" s="203" t="str">
        <f>VLOOKUP("DM",K4:K41,1,FALSE)</f>
        <v>DM</v>
      </c>
      <c r="L43" s="203" t="str">
        <f>VLOOKUP("DM",L4:L41,1,FALSE)</f>
        <v>DM</v>
      </c>
      <c r="M43" s="203" t="str">
        <f>VLOOKUP("DM",M4:M27,1,FALSE)</f>
        <v>DM</v>
      </c>
      <c r="N43" s="203" t="str">
        <f>VLOOKUP("DM",N4:N41,1,FALSE)</f>
        <v>DM</v>
      </c>
      <c r="O43" s="203" t="str">
        <f>VLOOKUP("DM",O4:O41,1,FALSE)</f>
        <v>DM</v>
      </c>
      <c r="P43" s="203" t="str">
        <f>VLOOKUP("DM",P4:P41,1,FALSE)</f>
        <v>DM</v>
      </c>
      <c r="Q43" s="203" t="str">
        <f>VLOOKUP("DM",Q4:Q30,1,FALSE)</f>
        <v>DM</v>
      </c>
      <c r="R43" s="203" t="str">
        <f>VLOOKUP("DM",R4:R25,1,FALSE)</f>
        <v>DM</v>
      </c>
      <c r="S43" s="203" t="str">
        <f>VLOOKUP("DM",S4:S41,1,FALSE)</f>
        <v>DM</v>
      </c>
      <c r="T43" s="203" t="str">
        <f>VLOOKUP("DM",T4:T41,1,FALSE)</f>
        <v>DM</v>
      </c>
      <c r="U43" s="203" t="str">
        <f>VLOOKUP("DM",U4:U41,1,FALSE)</f>
        <v>DM</v>
      </c>
      <c r="V43" s="203" t="str">
        <f>VLOOKUP("DM",V4:V25,1,FALSE)</f>
        <v>DM</v>
      </c>
      <c r="W43" s="203" t="str">
        <f>VLOOKUP("DM",W4:W25,1,FALSE)</f>
        <v>DM</v>
      </c>
      <c r="X43" s="203" t="str">
        <f>VLOOKUP("DM",X4:X41,1,FALSE)</f>
        <v>DM</v>
      </c>
      <c r="Y43" s="203" t="str">
        <f>VLOOKUP("DM",Y4:Y41,1,FALSE)</f>
        <v>DM</v>
      </c>
      <c r="Z43" s="203" t="str">
        <f>VLOOKUP("DM",Z4:Z41,1,FALSE)</f>
        <v>DM</v>
      </c>
      <c r="AA43" s="203" t="str">
        <f>VLOOKUP("DM",AA1:AA41,1,FALSE)</f>
        <v>DM</v>
      </c>
      <c r="AB43" s="203" t="str">
        <f>VLOOKUP("DM",AB4:AB41,1,FALSE)</f>
        <v>DM</v>
      </c>
      <c r="AC43" s="203" t="str">
        <f>VLOOKUP("DM",AC4:AC41,1,FALSE)</f>
        <v>DM</v>
      </c>
      <c r="AD43" s="203" t="str">
        <f>VLOOKUP("DM",AD4:AD41,1,FALSE)</f>
        <v>DM</v>
      </c>
      <c r="AE43" s="203" t="str">
        <f>VLOOKUP("DM",AE4:AE41,1,FALSE)</f>
        <v>DM</v>
      </c>
      <c r="AF43" s="203" t="str">
        <f>VLOOKUP("DM",AF4:AF41,1,FALSE)</f>
        <v>DM</v>
      </c>
      <c r="AG43" s="203" t="str">
        <f>VLOOKUP("DM",AG4:AG41,1,FALSE)</f>
        <v>DM</v>
      </c>
      <c r="AH43" s="203" t="str">
        <f>VLOOKUP("DM",AH4:AH41,1,FALSE)</f>
        <v>DM</v>
      </c>
      <c r="AI43" s="157"/>
      <c r="AJ43" s="158"/>
      <c r="AK43" s="157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59"/>
      <c r="BQ43" s="160"/>
    </row>
    <row r="44" ht="19.5" customHeight="1" spans="1:69">
      <c r="A44" s="19" t="e">
        <f>LTE()</f>
        <v>#NAME?</v>
      </c>
      <c r="B44" s="204" t="s">
        <v>44</v>
      </c>
      <c r="C44" s="203" t="str">
        <f>VLOOKUP("CS1",C5:C41,1,FALSE)</f>
        <v>CS1</v>
      </c>
      <c r="D44" s="203" t="str">
        <f>VLOOKUP("CS1",D1:D41,1,FALSE)</f>
        <v>CS1</v>
      </c>
      <c r="E44" s="203" t="str">
        <f>VLOOKUP("CS1",E1:E41,1,FALSE)</f>
        <v>CS1</v>
      </c>
      <c r="F44" s="203" t="str">
        <f>VLOOKUP("CS1",F8:F41,1,FALSE)</f>
        <v>CS1</v>
      </c>
      <c r="G44" s="203" t="str">
        <f>VLOOKUP("CS1",G1:G41,1,FALSE)</f>
        <v>CS1</v>
      </c>
      <c r="H44" s="203" t="str">
        <f>VLOOKUP("CS1",H6:H41,1,FALSE)</f>
        <v>CS1</v>
      </c>
      <c r="I44" s="203" t="str">
        <f>VLOOKUP("CS1",I7:I41,1,FALSE)</f>
        <v>CS1</v>
      </c>
      <c r="J44" s="203" t="str">
        <f>VLOOKUP("CS1",J4:J41,1,FALSE)</f>
        <v>CS1</v>
      </c>
      <c r="K44" s="203" t="str">
        <f>VLOOKUP("CS1",K1:K41,1,FALSE)</f>
        <v>CS1</v>
      </c>
      <c r="L44" s="203" t="str">
        <f>VLOOKUP("CS1",L1:L41,1,FALSE)</f>
        <v>CS1</v>
      </c>
      <c r="M44" s="203" t="str">
        <f>VLOOKUP("CS1",M7:M27,1,FALSE)</f>
        <v>CS1</v>
      </c>
      <c r="N44" s="203" t="str">
        <f>VLOOKUP("CS1",N6:N41,1,FALSE)</f>
        <v>CS1</v>
      </c>
      <c r="O44" s="203" t="str">
        <f>VLOOKUP("CS1",O1:O41,1,FALSE)</f>
        <v>CS1</v>
      </c>
      <c r="P44" s="203" t="str">
        <f>VLOOKUP("CS1",P5:P41,1,FALSE)</f>
        <v>CS1</v>
      </c>
      <c r="Q44" s="203" t="str">
        <f>VLOOKUP("CS1",Q6:Q30,1,FALSE)</f>
        <v>CS1</v>
      </c>
      <c r="R44" s="203" t="str">
        <f>VLOOKUP("CS1",R6:R25,1,FALSE)</f>
        <v>CS1</v>
      </c>
      <c r="S44" s="203" t="str">
        <f>VLOOKUP("CS1",S1:S41,1,FALSE)</f>
        <v>CS1</v>
      </c>
      <c r="T44" s="203" t="str">
        <f>VLOOKUP("CS1",T1:T41,1,FALSE)</f>
        <v>CS1</v>
      </c>
      <c r="U44" s="203" t="str">
        <f>VLOOKUP("CS1",U6:U41,1,FALSE)</f>
        <v>CS1</v>
      </c>
      <c r="V44" s="203" t="str">
        <f>VLOOKUP("CS1",V1:V35,1,FALSE)</f>
        <v>CS1</v>
      </c>
      <c r="W44" s="203" t="str">
        <f>VLOOKUP("CS1",W1:W25,1,FALSE)</f>
        <v>CS1</v>
      </c>
      <c r="X44" s="203" t="str">
        <f>VLOOKUP("CS1",X1:X41,1,FALSE)</f>
        <v>CS1</v>
      </c>
      <c r="Y44" s="203" t="str">
        <f>VLOOKUP("CS1",Y8:Y41,1,FALSE)</f>
        <v>CS1</v>
      </c>
      <c r="Z44" s="203" t="str">
        <f>VLOOKUP("CS1",Z1:Z41,1,FALSE)</f>
        <v>CS1</v>
      </c>
      <c r="AA44" s="203" t="str">
        <f>VLOOKUP("CS1",AA1:AA41,1,FALSE)</f>
        <v>CS1</v>
      </c>
      <c r="AB44" s="203" t="str">
        <f>VLOOKUP("CS1",AB5:AB41,1,FALSE)</f>
        <v>CS1</v>
      </c>
      <c r="AC44" s="203" t="str">
        <f>VLOOKUP("CS1",AC1:AC41,1,FALSE)</f>
        <v>CS1</v>
      </c>
      <c r="AD44" s="203" t="str">
        <f>VLOOKUP("CS1",AD1:AD41,1,FALSE)</f>
        <v>CS1</v>
      </c>
      <c r="AE44" s="203" t="str">
        <f>VLOOKUP("CS1",AE1:AE41,1,FALSE)</f>
        <v>CS1</v>
      </c>
      <c r="AF44" s="203" t="str">
        <f>VLOOKUP("CS1",AF7:AF41,1,FALSE)</f>
        <v>CS1</v>
      </c>
      <c r="AG44" s="203" t="str">
        <f>VLOOKUP("CS1",AG1:AG41,1,FALSE)</f>
        <v>CS1</v>
      </c>
      <c r="AH44" s="203" t="str">
        <f>VLOOKUP("CS1",AH1:AH41,1,FALSE)</f>
        <v>CS1</v>
      </c>
      <c r="AI44" s="157"/>
      <c r="AJ44" s="158"/>
      <c r="AK44" s="157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60"/>
    </row>
    <row r="45" ht="19.5" customHeight="1" spans="1:69">
      <c r="A45" s="19"/>
      <c r="B45" s="205" t="s">
        <v>45</v>
      </c>
      <c r="C45" s="203" t="str">
        <f>VLOOKUP("CS2",C6:C41,1,FALSE)</f>
        <v>CS2</v>
      </c>
      <c r="D45" s="203" t="str">
        <f>VLOOKUP("CS2",D9:D41,1,FALSE)</f>
        <v>CS2</v>
      </c>
      <c r="E45" s="203" t="str">
        <f>VLOOKUP("CS2",E8:E41,1,FALSE)</f>
        <v>CS2</v>
      </c>
      <c r="F45" s="203" t="str">
        <f>VLOOKUP("CS2",F8:F41,1,FALSE)</f>
        <v>CS2</v>
      </c>
      <c r="G45" s="203" t="str">
        <f>VLOOKUP("CS2",G1:G41,1,FALSE)</f>
        <v>CS2</v>
      </c>
      <c r="H45" s="203" t="str">
        <f>VLOOKUP("CS2",H1:H41,1,FALSE)</f>
        <v>CS2</v>
      </c>
      <c r="I45" s="203" t="str">
        <f>VLOOKUP("CS2",I7:I41,1,FALSE)</f>
        <v>CS2</v>
      </c>
      <c r="J45" s="203" t="str">
        <f>VLOOKUP("CS2",J4:J41,1,FALSE)</f>
        <v>CS2</v>
      </c>
      <c r="K45" s="203" t="str">
        <f>VLOOKUP("CS2",K5:K41,1,FALSE)</f>
        <v>CS2</v>
      </c>
      <c r="L45" s="203" t="str">
        <f>VLOOKUP("CS2",L4:L41,1,FALSE)</f>
        <v>CS2</v>
      </c>
      <c r="M45" s="203" t="str">
        <f>VLOOKUP("CS2",M1:M27,1,FALSE)</f>
        <v>CS2</v>
      </c>
      <c r="N45" s="203" t="str">
        <f>VLOOKUP("CS2",N1:N41,1,FALSE)</f>
        <v>CS2</v>
      </c>
      <c r="O45" s="203" t="str">
        <f>VLOOKUP("CS2",O1:O41,1,FALSE)</f>
        <v>CS2</v>
      </c>
      <c r="P45" s="203" t="str">
        <f>VLOOKUP("CS2",P1:P41,1,FALSE)</f>
        <v>CS2</v>
      </c>
      <c r="Q45" s="203" t="str">
        <f>VLOOKUP("CS2",Q6:Q30,1,FALSE)</f>
        <v>CS2</v>
      </c>
      <c r="R45" s="203" t="str">
        <f>VLOOKUP("CS2",R6:R25,1,FALSE)</f>
        <v>CS2</v>
      </c>
      <c r="S45" s="203" t="str">
        <f>VLOOKUP("CS2",S1:S41,1,FALSE)</f>
        <v>CS2</v>
      </c>
      <c r="T45" s="203" t="str">
        <f>VLOOKUP("CS2",T1:T41,1,FALSE)</f>
        <v>CS2</v>
      </c>
      <c r="U45" s="203" t="str">
        <f>VLOOKUP("CS2",U1:U41,1,FALSE)</f>
        <v>CS2</v>
      </c>
      <c r="V45" s="203" t="str">
        <f>VLOOKUP("CS2",V1:V25,1,FALSE)</f>
        <v>CS2</v>
      </c>
      <c r="W45" s="203" t="str">
        <f>VLOOKUP("CS2",W1:W35,1,FALSE)</f>
        <v>CS2</v>
      </c>
      <c r="X45" s="203" t="str">
        <f>VLOOKUP("CS2",X8:X41,1,FALSE)</f>
        <v>CS2</v>
      </c>
      <c r="Y45" s="203" t="str">
        <f>VLOOKUP("CS2",Y1:Y41,1,FALSE)</f>
        <v>CS2</v>
      </c>
      <c r="Z45" s="203" t="str">
        <f>VLOOKUP("CS2",Z1:Z41,1,FALSE)</f>
        <v>CS2</v>
      </c>
      <c r="AA45" s="203" t="str">
        <f>VLOOKUP("CS2",AA1:AA41,1,FALSE)</f>
        <v>CS2</v>
      </c>
      <c r="AB45" s="203" t="str">
        <f>VLOOKUP("CS2",AB1:AB41,1,FALSE)</f>
        <v>CS2</v>
      </c>
      <c r="AC45" s="203" t="str">
        <f>VLOOKUP("CS2",AC8:AC41,1,FALSE)</f>
        <v>CS2</v>
      </c>
      <c r="AD45" s="203" t="str">
        <f>VLOOKUP("CS2",AD1:AD41,1,FALSE)</f>
        <v>CS2</v>
      </c>
      <c r="AE45" s="203" t="str">
        <f>VLOOKUP("CS2",AE1:AE41,1,FALSE)</f>
        <v>CS2</v>
      </c>
      <c r="AF45" s="203" t="str">
        <f>VLOOKUP("CS2",AF1:AF41,1,FALSE)</f>
        <v>CS2</v>
      </c>
      <c r="AG45" s="203" t="str">
        <f>VLOOKUP("CS2",AG7:AG41,1,FALSE)</f>
        <v>CS2</v>
      </c>
      <c r="AH45" s="203" t="str">
        <f>VLOOKUP("CS2",AH7:AH41,1,FALSE)</f>
        <v>CS2</v>
      </c>
      <c r="AI45" s="157"/>
      <c r="AJ45" s="158"/>
      <c r="AK45" s="157"/>
      <c r="AL45" s="159"/>
      <c r="AM45" s="159"/>
      <c r="AN45" s="159"/>
      <c r="AO45" s="159"/>
      <c r="AP45" s="159"/>
      <c r="AQ45" s="159"/>
      <c r="AR45" s="159"/>
      <c r="AS45" s="159"/>
      <c r="AT45" s="159"/>
      <c r="AU45" s="159"/>
      <c r="AV45" s="159"/>
      <c r="AW45" s="159"/>
      <c r="AX45" s="159"/>
      <c r="AY45" s="159"/>
      <c r="AZ45" s="159"/>
      <c r="BA45" s="159"/>
      <c r="BB45" s="159"/>
      <c r="BC45" s="159"/>
      <c r="BD45" s="159"/>
      <c r="BE45" s="159"/>
      <c r="BF45" s="159"/>
      <c r="BG45" s="159"/>
      <c r="BH45" s="159"/>
      <c r="BI45" s="159"/>
      <c r="BJ45" s="159"/>
      <c r="BK45" s="159"/>
      <c r="BL45" s="159"/>
      <c r="BM45" s="159"/>
      <c r="BN45" s="159"/>
      <c r="BO45" s="159"/>
      <c r="BP45" s="159"/>
      <c r="BQ45" s="160"/>
    </row>
    <row r="46" ht="19.5" customHeight="1" spans="1:69">
      <c r="A46" s="19"/>
      <c r="B46" s="206" t="s">
        <v>50</v>
      </c>
      <c r="C46" s="203" t="e">
        <f>VLOOKUP("SB1",C6:C41,1,FALSE)</f>
        <v>#N/A</v>
      </c>
      <c r="D46" s="203" t="e">
        <f>VLOOKUP("SB1",D3:D41,1,FALSE)</f>
        <v>#N/A</v>
      </c>
      <c r="E46" s="203" t="e">
        <f>VLOOKUP("SB1",E1:E41,1,FALSE)</f>
        <v>#N/A</v>
      </c>
      <c r="F46" s="203" t="str">
        <f>VLOOKUP("SB1",F8:F41,1,FALSE)</f>
        <v>SB1</v>
      </c>
      <c r="G46" s="203" t="str">
        <f>VLOOKUP("SB1",G6:G41,1,FALSE)</f>
        <v>SB1</v>
      </c>
      <c r="H46" s="203" t="str">
        <f>VLOOKUP("SB1",H6:H41,1,FALSE)</f>
        <v>SB1</v>
      </c>
      <c r="I46" s="203" t="str">
        <f>VLOOKUP("SB1",I1:I41,1,FALSE)</f>
        <v>SB1</v>
      </c>
      <c r="J46" s="203" t="str">
        <f>VLOOKUP("SB1",J4:J41,1,FALSE)</f>
        <v>SB1</v>
      </c>
      <c r="K46" s="203" t="str">
        <f>VLOOKUP("SB1",K6:K41,1,FALSE)</f>
        <v>SB1</v>
      </c>
      <c r="L46" s="203" t="str">
        <f>VLOOKUP("SB1",L1:L41,1,FALSE)</f>
        <v>SB1</v>
      </c>
      <c r="M46" s="203" t="e">
        <f>VLOOKUP("SB1",M1:M27,1,FALSE)</f>
        <v>#N/A</v>
      </c>
      <c r="N46" s="203" t="e">
        <f>VLOOKUP("SB1",N6:N41,1,FALSE)</f>
        <v>#N/A</v>
      </c>
      <c r="O46" s="203" t="str">
        <f>VLOOKUP("SB1",O1:O41,1,FALSE)</f>
        <v>SB1</v>
      </c>
      <c r="P46" s="203" t="str">
        <f>VLOOKUP("SB1",P1:P41,1,FALSE)</f>
        <v>SB1</v>
      </c>
      <c r="Q46" s="203" t="str">
        <f>VLOOKUP("SB1",Q1:Q30,1,FALSE)</f>
        <v>SB1</v>
      </c>
      <c r="R46" s="203" t="str">
        <f>VLOOKUP("SB1",R6:R34,1,FALSE)</f>
        <v>SB1</v>
      </c>
      <c r="S46" s="203" t="e">
        <f>VLOOKUP("SB1",S1:S41,1,FALSE)</f>
        <v>#N/A</v>
      </c>
      <c r="T46" s="203" t="str">
        <f>VLOOKUP("SB1",T8:T41,1,FALSE)</f>
        <v>SB1</v>
      </c>
      <c r="U46" s="203" t="e">
        <f>VLOOKUP("SB1",U1:U41,1,FALSE)</f>
        <v>#N/A</v>
      </c>
      <c r="V46" s="203" t="str">
        <f>VLOOKUP("SB1",V10:V35,1,FALSE)</f>
        <v>SB1</v>
      </c>
      <c r="W46" s="203" t="str">
        <f>VLOOKUP("SB1",W5:W25,1,FALSE)</f>
        <v>SB1</v>
      </c>
      <c r="X46" s="203" t="str">
        <f>VLOOKUP("SB1",X6:X41,1,FALSE)</f>
        <v>SB1</v>
      </c>
      <c r="Y46" s="203" t="str">
        <f>VLOOKUP("SB1",Y1:Y41,1,FALSE)</f>
        <v>SB1</v>
      </c>
      <c r="Z46" s="203" t="str">
        <f>VLOOKUP("SB1",Z6:Z41,1,FALSE)</f>
        <v>SB1</v>
      </c>
      <c r="AA46" s="203" t="str">
        <f>VLOOKUP("SB1",AA1:AA41,1,FALSE)</f>
        <v>SB1</v>
      </c>
      <c r="AB46" s="203" t="str">
        <f>VLOOKUP("SB1",AB1:AB41,1,FALSE)</f>
        <v>SB1</v>
      </c>
      <c r="AC46" s="203" t="str">
        <f>VLOOKUP("SB1",AC1:AC41,1,FALSE)</f>
        <v>SB1</v>
      </c>
      <c r="AD46" s="203" t="str">
        <f>VLOOKUP("SB1",AD8:AD41,1,FALSE)</f>
        <v>SB1</v>
      </c>
      <c r="AE46" s="203" t="str">
        <f>VLOOKUP("SB1",AE8:AE41,1,FALSE)</f>
        <v>SB1</v>
      </c>
      <c r="AF46" s="203" t="e">
        <f>VLOOKUP("SB1",AF7:AF41,1,FALSE)</f>
        <v>#N/A</v>
      </c>
      <c r="AG46" s="203" t="e">
        <f>VLOOKUP("SB1",AG7:AG41,1,FALSE)</f>
        <v>#N/A</v>
      </c>
      <c r="AH46" s="203" t="str">
        <f>VLOOKUP("SB1",AH7:AH41,1,FALSE)</f>
        <v>SB1</v>
      </c>
      <c r="AI46" s="157"/>
      <c r="AJ46" s="158"/>
      <c r="AK46" s="157"/>
      <c r="AL46" s="159"/>
      <c r="AM46" s="159"/>
      <c r="AN46" s="159"/>
      <c r="AO46" s="159"/>
      <c r="AP46" s="159"/>
      <c r="AQ46" s="159"/>
      <c r="AR46" s="159"/>
      <c r="AS46" s="159"/>
      <c r="AT46" s="159"/>
      <c r="AU46" s="159"/>
      <c r="AV46" s="159"/>
      <c r="AW46" s="159"/>
      <c r="AX46" s="159"/>
      <c r="AY46" s="159"/>
      <c r="AZ46" s="159"/>
      <c r="BA46" s="159"/>
      <c r="BB46" s="159"/>
      <c r="BC46" s="159"/>
      <c r="BD46" s="159"/>
      <c r="BE46" s="159"/>
      <c r="BF46" s="159"/>
      <c r="BG46" s="159"/>
      <c r="BH46" s="159"/>
      <c r="BI46" s="159"/>
      <c r="BJ46" s="159"/>
      <c r="BK46" s="159"/>
      <c r="BL46" s="159"/>
      <c r="BM46" s="159"/>
      <c r="BN46" s="159"/>
      <c r="BO46" s="159"/>
      <c r="BP46" s="159"/>
      <c r="BQ46" s="160"/>
    </row>
    <row r="47" ht="19.5" customHeight="1" spans="1:69">
      <c r="A47" s="19"/>
      <c r="B47" s="207" t="s">
        <v>56</v>
      </c>
      <c r="C47" s="203" t="e">
        <f>VLOOKUP("SB2",C6:C41,1,FALSE)</f>
        <v>#N/A</v>
      </c>
      <c r="D47" s="203" t="str">
        <f>VLOOKUP("SB2",D9:D41,1,FALSE)</f>
        <v>SB2</v>
      </c>
      <c r="E47" s="203" t="e">
        <f>VLOOKUP("SB2",E8:E41,1,FALSE)</f>
        <v>#N/A</v>
      </c>
      <c r="F47" s="203" t="e">
        <f>VLOOKUP("SB2",F1:F41,1,FALSE)</f>
        <v>#N/A</v>
      </c>
      <c r="G47" s="203" t="str">
        <f>VLOOKUP("SB2",G8:G41,1,FALSE)</f>
        <v>SB2</v>
      </c>
      <c r="H47" s="203" t="str">
        <f>VLOOKUP("SB2",H6:H41,1,FALSE)</f>
        <v>SB2</v>
      </c>
      <c r="I47" s="203" t="str">
        <f>VLOOKUP("SB2",I7:I41,1,FALSE)</f>
        <v>SB2</v>
      </c>
      <c r="J47" s="203" t="str">
        <f>VLOOKUP("SB2",J4:J41,1,FALSE)</f>
        <v>SB2</v>
      </c>
      <c r="K47" s="203" t="str">
        <f>VLOOKUP("SB2",K6:K41,1,FALSE)</f>
        <v>SB2</v>
      </c>
      <c r="L47" s="203" t="e">
        <f>VLOOKUP("SB2",L11:L41,1,FALSE)</f>
        <v>#N/A</v>
      </c>
      <c r="M47" s="203" t="e">
        <f>VLOOKUP("SB2",M8:M45,1,FALSE)</f>
        <v>#N/A</v>
      </c>
      <c r="N47" s="203" t="e">
        <f>VLOOKUP("SB2",N6:N41,1,FALSE)</f>
        <v>#N/A</v>
      </c>
      <c r="O47" s="203" t="str">
        <f>VLOOKUP("SB2",O8:O41,1,FALSE)</f>
        <v>SB2</v>
      </c>
      <c r="P47" s="203" t="e">
        <f>VLOOKUP("SB2",P8:P41,1,FALSE)</f>
        <v>#N/A</v>
      </c>
      <c r="Q47" s="203" t="str">
        <f>VLOOKUP("SB2",Q11:Q40,1,FALSE)</f>
        <v>SB2</v>
      </c>
      <c r="R47" s="203" t="e">
        <f>VLOOKUP("SB2",R6:R40,1,FALSE)</f>
        <v>#N/A</v>
      </c>
      <c r="S47" s="203" t="e">
        <f>VLOOKUP("SB2",S12:S41,1,FALSE)</f>
        <v>#N/A</v>
      </c>
      <c r="T47" s="203" t="e">
        <f>VLOOKUP("SB2",T8:T41,1,FALSE)</f>
        <v>#N/A</v>
      </c>
      <c r="U47" s="203" t="str">
        <f>VLOOKUP("SB2",U9:U41,1,FALSE)</f>
        <v>SB2</v>
      </c>
      <c r="V47" s="203" t="str">
        <f>VLOOKUP("SB2",V5:V41,1,FALSE)</f>
        <v>SB2</v>
      </c>
      <c r="W47" s="203" t="str">
        <f>VLOOKUP("SB2",W12:W40,1,FALSE)</f>
        <v>SB2</v>
      </c>
      <c r="X47" s="203" t="str">
        <f>VLOOKUP("SB2",X8:X41,1,FALSE)</f>
        <v>SB2</v>
      </c>
      <c r="Y47" s="203" t="str">
        <f>VLOOKUP("SB2",Y8:Y41,1,FALSE)</f>
        <v>SB2</v>
      </c>
      <c r="Z47" s="203" t="e">
        <f>VLOOKUP("SB2",Z6:Z41,1,FALSE)</f>
        <v>#N/A</v>
      </c>
      <c r="AA47" s="203" t="e">
        <f>VLOOKUP("SB2",AA11:AA41,1,FALSE)</f>
        <v>#N/A</v>
      </c>
      <c r="AB47" s="203" t="str">
        <f>VLOOKUP("SB2",AB9:AB41,1,FALSE)</f>
        <v>SB2</v>
      </c>
      <c r="AC47" s="203" t="str">
        <f>VLOOKUP("SB2",AC11:AC41,1,FALSE)</f>
        <v>SB2</v>
      </c>
      <c r="AD47" s="203" t="str">
        <f>VLOOKUP("SB2",AD8:AD41,1,FALSE)</f>
        <v>SB2</v>
      </c>
      <c r="AE47" s="203" t="str">
        <f>VLOOKUP("SB2",AE8:AE41,1,FALSE)</f>
        <v>SB2</v>
      </c>
      <c r="AF47" s="203" t="str">
        <f>VLOOKUP("SB2",AF7:AF41,1,FALSE)</f>
        <v>SB2</v>
      </c>
      <c r="AG47" s="203" t="e">
        <f>VLOOKUP("SB2",AG7:AG41,1,FALSE)</f>
        <v>#N/A</v>
      </c>
      <c r="AH47" s="203" t="e">
        <f>VLOOKUP("SB2",AH7:AH41,1,FALSE)</f>
        <v>#N/A</v>
      </c>
      <c r="AI47" s="157"/>
      <c r="AJ47" s="158"/>
      <c r="AK47" s="157"/>
      <c r="AL47" s="159"/>
      <c r="AM47" s="159"/>
      <c r="AN47" s="159"/>
      <c r="AO47" s="159"/>
      <c r="AP47" s="159"/>
      <c r="AQ47" s="159"/>
      <c r="AR47" s="159"/>
      <c r="AS47" s="159"/>
      <c r="AT47" s="159"/>
      <c r="AU47" s="159"/>
      <c r="AV47" s="159"/>
      <c r="AW47" s="159"/>
      <c r="AX47" s="159"/>
      <c r="AY47" s="159"/>
      <c r="AZ47" s="159"/>
      <c r="BA47" s="159"/>
      <c r="BB47" s="159"/>
      <c r="BC47" s="159"/>
      <c r="BD47" s="159"/>
      <c r="BE47" s="159"/>
      <c r="BF47" s="159"/>
      <c r="BG47" s="159"/>
      <c r="BH47" s="159"/>
      <c r="BI47" s="159"/>
      <c r="BJ47" s="159"/>
      <c r="BK47" s="159"/>
      <c r="BL47" s="159"/>
      <c r="BM47" s="159"/>
      <c r="BN47" s="159"/>
      <c r="BO47" s="159"/>
      <c r="BP47" s="159"/>
      <c r="BQ47" s="160"/>
    </row>
    <row r="48" ht="19.5" customHeight="1" spans="1:69">
      <c r="A48" s="19"/>
      <c r="B48" s="208" t="s">
        <v>62</v>
      </c>
      <c r="C48" s="203" t="str">
        <f>VLOOKUP("AE",C6:C41,1,FALSE)</f>
        <v>AE</v>
      </c>
      <c r="D48" s="203" t="str">
        <f>VLOOKUP("AE",D9:D41,1,FALSE)</f>
        <v>AE</v>
      </c>
      <c r="E48" s="203" t="str">
        <f>VLOOKUP("AE",E8:E41,1,FALSE)</f>
        <v>AE</v>
      </c>
      <c r="F48" s="203" t="str">
        <f>VLOOKUP("AE",F1:F41,1,FALSE)</f>
        <v>AE</v>
      </c>
      <c r="G48" s="203" t="str">
        <f>VLOOKUP("AE",G1:G41,1,FALSE)</f>
        <v>AE</v>
      </c>
      <c r="H48" s="203" t="str">
        <f>VLOOKUP("AE",H8:H41,1,FALSE)</f>
        <v>AE</v>
      </c>
      <c r="I48" s="203" t="str">
        <f>VLOOKUP("AE",I7:I41,1,FALSE)</f>
        <v>AE</v>
      </c>
      <c r="J48" s="203" t="str">
        <f>VLOOKUP("AE",J4:J41,1,FALSE)</f>
        <v>AE</v>
      </c>
      <c r="K48" s="203" t="str">
        <f>VLOOKUP("AE",K6:K41,1,FALSE)</f>
        <v>AE</v>
      </c>
      <c r="L48" s="203" t="str">
        <f>VLOOKUP("AE",L11:L41,1,FALSE)</f>
        <v>AE</v>
      </c>
      <c r="M48" s="203" t="str">
        <f>VLOOKUP("AE",M8:M45,1,FALSE)</f>
        <v>AE</v>
      </c>
      <c r="N48" s="203" t="str">
        <f>VLOOKUP("AE",N6:N41,1,FALSE)</f>
        <v>AE</v>
      </c>
      <c r="O48" s="203" t="str">
        <f>VLOOKUP("AE",O8:O41,1,FALSE)</f>
        <v>AE</v>
      </c>
      <c r="P48" s="203" t="e">
        <f>VLOOKUP("AE",P8:P41,1,FALSE)</f>
        <v>#N/A</v>
      </c>
      <c r="Q48" s="203" t="str">
        <f>VLOOKUP("AE",Q11:Q48,1,FALSE)</f>
        <v>AE</v>
      </c>
      <c r="R48" s="203" t="str">
        <f>VLOOKUP("AE",R6:R39,1,FALSE)</f>
        <v>AE</v>
      </c>
      <c r="S48" s="203" t="str">
        <f>VLOOKUP("AE",S12:S41,1,FALSE)</f>
        <v>AE</v>
      </c>
      <c r="T48" s="203" t="str">
        <f>VLOOKUP("AE",T8:T41,1,FALSE)</f>
        <v>AE</v>
      </c>
      <c r="U48" s="203" t="str">
        <f>VLOOKUP("AE",U9:U41,1,FALSE)</f>
        <v>AE</v>
      </c>
      <c r="V48" s="203" t="str">
        <f>VLOOKUP("AE",V10:V43,1,FALSE)</f>
        <v>AE</v>
      </c>
      <c r="W48" s="203" t="str">
        <f>VLOOKUP("AE",W12:W41,1,FALSE)</f>
        <v>AE</v>
      </c>
      <c r="X48" s="203" t="str">
        <f>VLOOKUP("AE",X8:X41,1,FALSE)</f>
        <v>AE</v>
      </c>
      <c r="Y48" s="203" t="str">
        <f>VLOOKUP("AE",Y8:Y41,1,FALSE)</f>
        <v>AE</v>
      </c>
      <c r="Z48" s="203" t="str">
        <f>VLOOKUP("AE",Z6:Z41,1,FALSE)</f>
        <v>AE</v>
      </c>
      <c r="AA48" s="203" t="str">
        <f>VLOOKUP("AE",AA11:AA41,1,FALSE)</f>
        <v>AE</v>
      </c>
      <c r="AB48" s="203" t="str">
        <f>VLOOKUP("AE",AB9:AB41,1,FALSE)</f>
        <v>AE</v>
      </c>
      <c r="AC48" s="203" t="str">
        <f>VLOOKUP("AE",AC11:AC41,1,FALSE)</f>
        <v>AE</v>
      </c>
      <c r="AD48" s="203" t="str">
        <f>VLOOKUP("AE",AD8:AD41,1,FALSE)</f>
        <v>AE</v>
      </c>
      <c r="AE48" s="203" t="str">
        <f>VLOOKUP("AE",AE8:AE41,1,FALSE)</f>
        <v>AE</v>
      </c>
      <c r="AF48" s="203" t="str">
        <f>VLOOKUP("AE",AF7:AF41,1,FALSE)</f>
        <v>AE</v>
      </c>
      <c r="AG48" s="203" t="str">
        <f>VLOOKUP("AE",AG7:AG41,1,FALSE)</f>
        <v>AE</v>
      </c>
      <c r="AH48" s="203" t="str">
        <f>VLOOKUP("AE",AH7:AH41,1,FALSE)</f>
        <v>AE</v>
      </c>
      <c r="AI48" s="157"/>
      <c r="AJ48" s="158"/>
      <c r="AK48" s="157"/>
      <c r="AL48" s="159"/>
      <c r="AM48" s="159"/>
      <c r="AN48" s="159"/>
      <c r="AO48" s="159"/>
      <c r="AP48" s="159"/>
      <c r="AQ48" s="159"/>
      <c r="AR48" s="159"/>
      <c r="AS48" s="159"/>
      <c r="AT48" s="159"/>
      <c r="AU48" s="159"/>
      <c r="AV48" s="159"/>
      <c r="AW48" s="159"/>
      <c r="AX48" s="159"/>
      <c r="AY48" s="159"/>
      <c r="AZ48" s="159"/>
      <c r="BA48" s="159"/>
      <c r="BB48" s="159"/>
      <c r="BC48" s="159"/>
      <c r="BD48" s="159"/>
      <c r="BE48" s="159"/>
      <c r="BF48" s="159"/>
      <c r="BG48" s="159"/>
      <c r="BH48" s="159"/>
      <c r="BI48" s="159"/>
      <c r="BJ48" s="159"/>
      <c r="BK48" s="159"/>
      <c r="BL48" s="159"/>
      <c r="BM48" s="159"/>
      <c r="BN48" s="159"/>
      <c r="BO48" s="159"/>
      <c r="BP48" s="159"/>
      <c r="BQ48" s="160"/>
    </row>
  </sheetData>
  <mergeCells count="1">
    <mergeCell ref="C1:S1"/>
  </mergeCells>
  <conditionalFormatting sqref="P12">
    <cfRule type="expression" dxfId="135" priority="10">
      <formula>WEEKDAY(K$3,2)&gt;5</formula>
    </cfRule>
    <cfRule type="expression" dxfId="135" priority="11">
      <formula>WEEKDAY(J$3,2)&gt;5</formula>
    </cfRule>
  </conditionalFormatting>
  <conditionalFormatting sqref="J19">
    <cfRule type="expression" dxfId="135" priority="1">
      <formula>WEEKDAY(L$3,2)&gt;5</formula>
    </cfRule>
  </conditionalFormatting>
  <conditionalFormatting sqref="X25">
    <cfRule type="expression" dxfId="135" priority="4">
      <formula>WEEKDAY(AA$3,2)&gt;5</formula>
    </cfRule>
    <cfRule type="expression" dxfId="135" priority="5">
      <formula>WEEKDAY(Z$3,2)&gt;5</formula>
    </cfRule>
  </conditionalFormatting>
  <conditionalFormatting sqref="AF25">
    <cfRule type="expression" dxfId="135" priority="6">
      <formula>WEEKDAY(AG$3,2)&gt;5</formula>
    </cfRule>
    <cfRule type="expression" dxfId="135" priority="7">
      <formula>WEEKDAY(AF$3,2)&gt;5</formula>
    </cfRule>
  </conditionalFormatting>
  <conditionalFormatting sqref="S28">
    <cfRule type="notContainsBlanks" dxfId="2114" priority="78">
      <formula>LEN(TRIM(S28))&gt;0</formula>
    </cfRule>
  </conditionalFormatting>
  <conditionalFormatting sqref="K28:K29">
    <cfRule type="expression" dxfId="135" priority="9">
      <formula>WEEKDAY(M$3,2)&gt;5</formula>
    </cfRule>
  </conditionalFormatting>
  <conditionalFormatting sqref="A1:BQ48">
    <cfRule type="cellIs" dxfId="154" priority="79" operator="equal">
      <formula>"RESERVE"</formula>
    </cfRule>
  </conditionalFormatting>
  <conditionalFormatting sqref="T2:X41 C3:S41 Y3:AH41">
    <cfRule type="expression" dxfId="135" priority="71">
      <formula>WEEKDAY(T$3,2)&gt;5</formula>
    </cfRule>
  </conditionalFormatting>
  <conditionalFormatting sqref="J4:J48 AA4:AA48 C5:I48 K5:Z48 AB5:AH48">
    <cfRule type="cellIs" dxfId="136" priority="56" operator="equal">
      <formula>"B"</formula>
    </cfRule>
    <cfRule type="cellIs" dxfId="136" priority="57" operator="equal">
      <formula>"AL"</formula>
    </cfRule>
    <cfRule type="cellIs" dxfId="137" priority="58" operator="equal">
      <formula>"DM"</formula>
    </cfRule>
    <cfRule type="cellIs" dxfId="138" priority="59" operator="equal">
      <formula>"CS1"</formula>
    </cfRule>
    <cfRule type="cellIs" dxfId="139" priority="60" operator="equal">
      <formula>"CS2"</formula>
    </cfRule>
    <cfRule type="cellIs" dxfId="140" priority="61" operator="equal">
      <formula>"SB1"</formula>
    </cfRule>
    <cfRule type="cellIs" dxfId="141" priority="62" operator="equal">
      <formula>"SB2"</formula>
    </cfRule>
    <cfRule type="cellIs" dxfId="142" priority="63" operator="equal">
      <formula>"AE"</formula>
    </cfRule>
  </conditionalFormatting>
  <conditionalFormatting sqref="J4:J41 AA4:AA41 C5:I41 K5:Z41 AB5:AH41">
    <cfRule type="cellIs" dxfId="136" priority="65" operator="equal">
      <formula>"DB"</formula>
    </cfRule>
    <cfRule type="containsText" dxfId="143" priority="66" operator="between" text="$AM">
      <formula>NOT(ISERROR(SEARCH("$AM",C4)))</formula>
    </cfRule>
    <cfRule type="containsText" dxfId="144" priority="67" operator="between" text="$PM">
      <formula>NOT(ISERROR(SEARCH("$PM",C4)))</formula>
    </cfRule>
    <cfRule type="containsText" dxfId="145" priority="68" operator="between" text="$L">
      <formula>NOT(ISERROR(SEARCH("$L",C4)))</formula>
    </cfRule>
    <cfRule type="containsText" dxfId="146" priority="69" operator="between" text="$BTP">
      <formula>NOT(ISERROR(SEARCH("$BTP",C4)))</formula>
    </cfRule>
    <cfRule type="containsText" dxfId="147" priority="70" operator="between" text="$M">
      <formula>NOT(ISERROR(SEARCH("$M",C4)))</formula>
    </cfRule>
    <cfRule type="containsText" dxfId="148" priority="72" operator="between" text="$N">
      <formula>NOT(ISERROR(SEARCH("$N",C4)))</formula>
    </cfRule>
    <cfRule type="containsText" dxfId="149" priority="73" operator="between" text="$FC">
      <formula>NOT(ISERROR(SEARCH("$FC",C4)))</formula>
    </cfRule>
    <cfRule type="containsText" dxfId="150" priority="74" operator="between" text="OAL">
      <formula>NOT(ISERROR(SEARCH("OAL",C4)))</formula>
    </cfRule>
    <cfRule type="containsText" dxfId="151" priority="75" operator="between" text="S+">
      <formula>NOT(ISERROR(SEARCH("S+",C4)))</formula>
    </cfRule>
    <cfRule type="containsText" dxfId="152" priority="76" operator="between" text="EX-D">
      <formula>NOT(ISERROR(SEARCH("EX-D",C4)))</formula>
    </cfRule>
  </conditionalFormatting>
  <conditionalFormatting sqref="J4:J25 C5:C25 D5:D21 E5:E20 F5:F21 G5:H9 I5:I27 K5:K21 L5:M30 N5:N25 O5:O8 P5:P16 Q5:Q29 R5:R25 S5:S7 T5:T29 U5:U7 V5:V16 W5:W10 X5:X26 Y5:Y29 Z5:AB40 AC5:AC30 AD5:AD34 AE5:AE28 AF5:AF25 AG5:AG26 AH5:AH16 S9:S29 U9:U29 O10:O28 G11:H25 W12:W26 P18:P26 V18:V29 AH18:AH25 E22:E29 D23 F23:F25 K23:K25 D25:D27 F27:F28 G27:G30 H27:H29 K27:K29 N27:N32 R27 AF27 AH27 J28:J30 P28 W28:W29 X28 I29 AF29:AF31 AG29:AG30 R30 AE30:AE32 AH30 C31:F31 H31:I31 O31 P31:P32 Q31:Q36 S31:S39 U31:U34 V31:V39 W31:W33 G32 R32 X32:X36 Y32:Y40 AC32:AC40 E33 H33:K33 T33:T39 AF33 F34:G34 R34 AE34:AE36 E35:E37 J35:J36 W35:W36 F36 G36:G37 H36:I36 K36:L36 P36 U36:U39 C37 O37 R37 AD37 W38:W39 Q39:R39 X39 AE39:AF39 AH39 U41">
    <cfRule type="containsText" dxfId="153" priority="77" operator="between" text="VACC">
      <formula>NOT(ISERROR(SEARCH("VACC",C4)))</formula>
    </cfRule>
  </conditionalFormatting>
  <conditionalFormatting sqref="C5:C39 D5:D16 E5:E20 F5:F14 H5:H9 I5:I6 J5:K5 L5:L6 M5:O8 P5:P6 Q5:Q8 R5:R10 S5:S6 U5 V5:V6 W5 X5:X6 AA5:AA6 AC5 AG5:AG8 AH5:AH6 G6:G9 T6:T7 AE6 U7 Y7:Y8 AC7:AC9 AF7 K8 L8:L10 P8 Z8 AD8 I9 T9 U9:U10 W9 X9:X10 AB9 AF9 K10:K16 O10:O11 S10:S14 Z10 AG10:AG15 AH10 H11:H12 J11:J12 M11:N14 P11:Q12 V11:V12 AA11:AA14 AF11 G12 I12 L12:L15 T12:U14 Y12:Y15 Z12:Z14 O13:O17 W13:W16 X13:X14 AE13:AE14 G14 H14:H15 I14:I16 J14:J15 P14:R14 V14 AB14:AD14 AF14:AF15 AH14 G16 N16:N17 P16 Q16:Q23 R16 AF17:AF20 F18:F20 H18:I20 K18:K20 M18:M21 R18:R21 U18:V20 X18:X22 Y18:Y24 Z18:Z21 AD18:AD20 D19:D21 G19:G20 J19:J20 L19:L20 N19:N20 O19:O21 P19:P22 S19:T21 W19:W20 AA19:AB20 AC19:AC21 AE19:AE20 AG19:AG21 AH19:AH20 E22:E29 G22:G25 I22:J22 N22 U22:V22 W22:W23 AD22 H23 L23 R23:R25 AC23:AC24 AF23 F24:F25 I24 J24:K25 M24:M25 P24 U24 X24:X26 Z24:AA24 AD24:AD25 AE24 AG24:AG25 AH24 H25 L25:L30 O25:O26 S25 AF25 D26 Q26 V26 Y26:Z26 AB26 F27 G27:G29 I27 K27 M27:M29 N27 R27 T27:U27 AD27:AD28 AE27 J28 V28 W28:W29 Y28:Y29 Z28 K29 S29 AA29 AF29:AG29 D31:F31 N31:N32 Q31 AA31:AA32 AF31 G32 AE32 E33 V33 R34 X34:X35 Y34:Z34 AB34 AE34 E35:E37 Q35 AC35 AE36 R37 Z37 U39:V39 AH39">
    <cfRule type="cellIs" dxfId="136" priority="12" operator="equal">
      <formula>"B"</formula>
    </cfRule>
    <cfRule type="cellIs" dxfId="136" priority="13" operator="equal">
      <formula>"AL"</formula>
    </cfRule>
    <cfRule type="cellIs" dxfId="137" priority="14" operator="equal">
      <formula>"DM"</formula>
    </cfRule>
    <cfRule type="cellIs" dxfId="138" priority="15" operator="equal">
      <formula>"CS1"</formula>
    </cfRule>
    <cfRule type="cellIs" dxfId="139" priority="16" operator="equal">
      <formula>"CS2"</formula>
    </cfRule>
    <cfRule type="cellIs" dxfId="140" priority="17" operator="equal">
      <formula>"SB1"</formula>
    </cfRule>
    <cfRule type="cellIs" dxfId="141" priority="18" operator="equal">
      <formula>"SB2"</formula>
    </cfRule>
    <cfRule type="cellIs" dxfId="142" priority="19" operator="equal">
      <formula>"AE"</formula>
    </cfRule>
    <cfRule type="cellIs" dxfId="136" priority="20" operator="equal">
      <formula>"DB"</formula>
    </cfRule>
    <cfRule type="containsText" dxfId="143" priority="21" operator="between" text="$AM">
      <formula>NOT(ISERROR(SEARCH("$AM",C5)))</formula>
    </cfRule>
    <cfRule type="containsText" dxfId="144" priority="22" operator="between" text="$PM">
      <formula>NOT(ISERROR(SEARCH("$PM",C5)))</formula>
    </cfRule>
    <cfRule type="containsText" dxfId="145" priority="23" operator="between" text="$L">
      <formula>NOT(ISERROR(SEARCH("$L",C5)))</formula>
    </cfRule>
    <cfRule type="containsText" dxfId="146" priority="24" operator="between" text="$BTP">
      <formula>NOT(ISERROR(SEARCH("$BTP",C5)))</formula>
    </cfRule>
    <cfRule type="containsText" dxfId="147" priority="25" operator="between" text="$M">
      <formula>NOT(ISERROR(SEARCH("$M",C5)))</formula>
    </cfRule>
    <cfRule type="containsText" dxfId="148" priority="26" operator="between" text="$N">
      <formula>NOT(ISERROR(SEARCH("$N",C5)))</formula>
    </cfRule>
    <cfRule type="containsText" dxfId="149" priority="27" operator="between" text="$FC">
      <formula>NOT(ISERROR(SEARCH("$FC",C5)))</formula>
    </cfRule>
    <cfRule type="containsText" dxfId="150" priority="28" operator="between" text="OAL">
      <formula>NOT(ISERROR(SEARCH("OAL",C5)))</formula>
    </cfRule>
    <cfRule type="containsText" dxfId="151" priority="29" operator="between" text="S+">
      <formula>NOT(ISERROR(SEARCH("S+",C5)))</formula>
    </cfRule>
    <cfRule type="containsText" dxfId="152" priority="30" operator="between" text="EX-D">
      <formula>NOT(ISERROR(SEARCH("EX-D",C5)))</formula>
    </cfRule>
  </conditionalFormatting>
  <conditionalFormatting sqref="C5:C26 D5:D16 E5:E20 F5:F14 H5:H9 I5:I6 J5:K5 L5:L6 M5:O8 P5:P6 Q5:Q8 R5:R10 S5:S6 U5 V5:V6 W5 X5:X6 AA5:AA6 AC5 AG5:AG8 AH5:AH6 G6:G9 T6:T7 AE6 U7 Y7 AC7:AC9 AF7 K8 L8:L10 P8 Z8 AD8 I9 T9 U9:U10 W9 X9:X10 AB9 AF9 K10:K16 O10:O11 S10:S14 Z10 AG10:AG15 AH10 H11:H12 J11:J12 M11:N14 P11:Q12 V11:V12 AA11:AA14 AF11 G12 I12 L12:L15 T12:U14 Z12:Z14 O13:O14 W13:W16 X13:X14 Y13:Y15 AE13:AE14 G14 H14:H15 I14:I16 J14:J15 P14:R14 V14 AB14:AD14 AF14:AF15 AH14 G16 N16:O17 P16 Q16:Q23 R16 AF17 F18:F20 H18:I20 K18:K20 M18:M21 R18:R21 U18:V20 X18:Z21 AD18:AD20 D19:D21 G19:G20 J19:J20 L19:L20 N19:N20 O19:O21 P19:P22 S19:T21 W19:W20 AA19:AB20 AC19:AC21 AE19:AF20 AG19:AG21 AH19:AH20 E22:E31 G22:G25 I22:J22 N22 AD22 H23 L23 R23:R25 W23 Y23:Y24 AC23:AC24 AF23 D24 F24:F25 I24 J24:K25 P24 U24 X24:X26 Z24:AA24 AD24:AD25 AE24 AG24:AG25 AH24 H25 L25:M25 O25 S25 AF25 D26 Q26 V26 Y26:Z26 AB26 F27 G27:G30 I27 L27:M30 N27 P27 R27 T27:U27 W27:W30 AD27:AD28 AE27 C28 J28 K28:K31 V28 O29:O30 S29:S30 Y29:Y30 AA29:AA32 AF29:AF31 AG29:AG30 C30:D31 F30:F32 H30:J30 N30:N32 P30 Q30:Q31 R30 T30:V30 X30 Z30 AB30:AE30 AH30 G32 J32 AE32 E33:E37 V33 I34:I36 R34 X34:X35 Y34:Z34 AB34 AE34 J35:J36 Q35 AC35 F36:F37 G36:H36 AB36 AE36 C37 Z37 U39:V39 AH39">
    <cfRule type="expression" dxfId="135" priority="31">
      <formula>WEEKDAY(#REF!,2)&gt;5</formula>
    </cfRule>
  </conditionalFormatting>
  <conditionalFormatting sqref="F5 X6 AA6 U7 Z8 AB9 C12 S12 T12:U13 Z12:Z13 AA12 Y13 Y15 C19:D19 T19:U19 T22 AE24 E25 V26 Y26:Z26 AB26 T27 AD27:AD28 AE27 AA28:AA29 S29 AF29 Q31 AE32 R34 AE34 Q35 Z37 AH39">
    <cfRule type="expression" dxfId="135" priority="32">
      <formula>WEEKDAY(H$3,2)&gt;5</formula>
    </cfRule>
  </conditionalFormatting>
  <conditionalFormatting sqref="F5 C9 E11 C12 C19:D19 C23">
    <cfRule type="expression" dxfId="135" priority="34">
      <formula>WEEKDAY(H$3,2)&gt;5</formula>
    </cfRule>
  </conditionalFormatting>
  <conditionalFormatting sqref="C5:C25 D5:D21 E5:E20 F5:F21 G5:H9 I5:I27 J5:J25 K5:K21 L5:M30 N5:N25 O5:O8 P5:P16 Q5:Q29 R5:R25 S5:S7 T5:T29 U5:U7 V5:V16 W5:W10 X5:X26 Y5:Y29 Z5:AB40 AC5:AC30 AD5:AD34 AE5:AE28 AF5:AF25 AG5:AG26 AH5:AH16 S9:S29 U9:U16 O10:O28 G11:H25 W12:W17 P18:P26 U18:V29 AH18:AH25 W19:W26 E22:E29 D23 F23:F25 K23:K25 D25:D27 F27:F28 G27:G30 H27:H29 K27:K29 N27:N32 R27 AF27 AH27 J28:J30 P28 W28:W29 X28 I29 AF29:AF31 AG29:AG30 R30 AE30:AE32 AH30 C31:F31 H31:I31 O31 P31:P32 Q31:Q36 S31:S39 U31:U34 V31:V39 W31:W33 G32 R32 X32:X36 Y32:Y40 AC32:AC40 E33 H33:K33 T33:T39 AF33 F34:G34 R34 AE34:AE36 E35:E37 J35:J36 W35:W36 F36 G36:G37 H36:I36 K36:L36 P36 U36:U39 C37 O37 R37 AD37 W38:W39 Q39:R39 X39 AE39:AF39 AH39 U41">
    <cfRule type="cellIs" dxfId="136" priority="35" operator="equal">
      <formula>"B"</formula>
    </cfRule>
    <cfRule type="cellIs" dxfId="136" priority="36" operator="equal">
      <formula>"AL"</formula>
    </cfRule>
    <cfRule type="cellIs" dxfId="137" priority="37" operator="equal">
      <formula>"DM"</formula>
    </cfRule>
    <cfRule type="cellIs" dxfId="138" priority="38" operator="equal">
      <formula>"CS1"</formula>
    </cfRule>
    <cfRule type="cellIs" dxfId="139" priority="39" operator="equal">
      <formula>"CS2"</formula>
    </cfRule>
    <cfRule type="cellIs" dxfId="140" priority="40" operator="equal">
      <formula>"SB1"</formula>
    </cfRule>
    <cfRule type="cellIs" dxfId="141" priority="41" operator="equal">
      <formula>"SB2"</formula>
    </cfRule>
    <cfRule type="cellIs" dxfId="142" priority="42" operator="equal">
      <formula>"AE"</formula>
    </cfRule>
    <cfRule type="cellIs" dxfId="136" priority="44" operator="equal">
      <formula>"DB"</formula>
    </cfRule>
    <cfRule type="containsText" dxfId="143" priority="45" operator="between" text="$AM">
      <formula>NOT(ISERROR(SEARCH("$AM",C5)))</formula>
    </cfRule>
    <cfRule type="containsText" dxfId="144" priority="46" operator="between" text="$PM">
      <formula>NOT(ISERROR(SEARCH("$PM",C5)))</formula>
    </cfRule>
    <cfRule type="containsText" dxfId="145" priority="47" operator="between" text="$L">
      <formula>NOT(ISERROR(SEARCH("$L",C5)))</formula>
    </cfRule>
    <cfRule type="containsText" dxfId="146" priority="48" operator="between" text="$BTP">
      <formula>NOT(ISERROR(SEARCH("$BTP",C5)))</formula>
    </cfRule>
    <cfRule type="containsText" dxfId="147" priority="49" operator="between" text="$M">
      <formula>NOT(ISERROR(SEARCH("$M",C5)))</formula>
    </cfRule>
    <cfRule type="containsText" dxfId="148" priority="50" operator="between" text="$N">
      <formula>NOT(ISERROR(SEARCH("$N",C5)))</formula>
    </cfRule>
    <cfRule type="containsText" dxfId="149" priority="51" operator="between" text="$FC">
      <formula>NOT(ISERROR(SEARCH("$FC",C5)))</formula>
    </cfRule>
    <cfRule type="containsText" dxfId="150" priority="52" operator="between" text="OAL">
      <formula>NOT(ISERROR(SEARCH("OAL",C5)))</formula>
    </cfRule>
    <cfRule type="containsText" dxfId="151" priority="53" operator="between" text="S+">
      <formula>NOT(ISERROR(SEARCH("S+",C5)))</formula>
    </cfRule>
    <cfRule type="containsText" dxfId="152" priority="54" operator="between" text="EX-D">
      <formula>NOT(ISERROR(SEARCH("EX-D",C5)))</formula>
    </cfRule>
  </conditionalFormatting>
  <conditionalFormatting sqref="C5:C26 D5:D21 E5:E20 F5:F21 G5:H9 I5:I27 J5:J25 K5:K21 L5:M30 N5:N25 O5:O8 P5:P16 Q5:Q36 R5:R25 S5:S7 T5:T30 U5:U7 V5:V16 W5:W10 X5:X26 Y5:Y30 Z5:AB40 AC5:AC30 AD5:AD34 AE5:AE28 AF5:AF25 AG5:AG26 AH5:AH16 S9:S39 U9:U16 O10:O31 G11:H25 W12:W17 P18:P28 U18:U34 V18:V39 AH18:AH25 W19:W33 E22:E31 D23:D27 F23:F25 K23:K25 F27:F28 G27:G30 H27:H31 K27:K31 N27:N32 R27 AF27 AH27 C28 J28:J30 X28 I29:I31 AF29:AF31 AG29:AG30 C30:D31 F30:F32 P30:P32 R30 X30 AE30:AE32 AH30 G32 J32:J33 R32 X32:X36 Y32:Y40 AC32:AC40 E33:E37 H33 I33:I36 K33 T33:T39 AF33 F34:G34 R34 AE34:AE36 J35:J37 W35:W36 F36:G37 H36 K36:L36 P36 U36:U39 C37 O37 R37 AD37 W38:W39 Q39:R39 X39 AE39:AF39 AH39 U41">
    <cfRule type="containsText" dxfId="153" priority="43" operator="between" text="VACC">
      <formula>NOT(ISERROR(SEARCH("VACC",C5)))</formula>
    </cfRule>
  </conditionalFormatting>
  <conditionalFormatting sqref="C5:C25 D5:D21 E5:E20 F5:F21 G5:H9 I5:I27 J5:J25 K5:K21 L5:M30 N5:N25 O5:O8 P5:P16 Q5:Q29 R5:R25 S5:S7 T5:T29 U5:U7 V5:V16 W5:W10 X5:X26 Y5:Y29 Z5:AB40 AC5:AC30 AD5:AD34 AE5:AE28 AF5:AF12 AG5:AG26 AH5:AH16 S9:S29 U9:U16 O10:O28 G11:H25 W12:W17 AF14:AF25 P18:P26 U18:V29 AH18:AH25 W19:W26 E22:E29 D23 F23:F25 K23:K25 D25:D27 F27:F28 G27:G30 H27:H29 K27:K29 N27:N32 R27 AF27 AH27 J28:J30 P28 W28:W29 X28 I29 AF29:AF31 AG29:AG30 R30 AE30:AE32 AH30 C31:F31 H31:I31 O31 P31:P32 Q31:Q36 S31:S39 U31:U34 V31:V39 W31:W33 G32 R32 X32:X36 Y32:Y40 AC32:AC40 E33 H33:K33 T33:T39 AF33 F34:G34 R34 AE34:AE36 E35:E37 J35:J36 W35:W36 F36 G36:G37 H36:I36 K36:L36 P36 U36:U39 C37 O37 R37 AD37 W38:W39 Q39:R39 X39 AE39:AF39 AH39 U41">
    <cfRule type="expression" dxfId="135" priority="55">
      <formula>WEEKDAY(#REF!,2)&gt;5</formula>
    </cfRule>
  </conditionalFormatting>
  <conditionalFormatting sqref="BP5:BQ41">
    <cfRule type="cellIs" dxfId="154" priority="64" operator="lessThan">
      <formula>1</formula>
    </cfRule>
  </conditionalFormatting>
  <conditionalFormatting sqref="X6 AA6 U7 P8 Z8 AB9 P12 S12 T12:U13 Z12:Z13 AA12:AB12 Y13 Y15 T19:U19 T22 AA22 G24 AE24 E25 V26 Y26:Z26 AB26 T27 AD27:AD28 AE27 F28 AA28:AA29 S29 AF29 Q31 AE32 R34 AE34 Q35 Z37 AH39 U41">
    <cfRule type="expression" dxfId="135" priority="33">
      <formula>WEEKDAY(Y$3,2)&gt;5</formula>
    </cfRule>
  </conditionalFormatting>
  <conditionalFormatting sqref="D15 C21 C24">
    <cfRule type="expression" dxfId="135" priority="8">
      <formula>WEEKDAY(E$3,2)&gt;5</formula>
    </cfRule>
  </conditionalFormatting>
  <conditionalFormatting sqref="T18 G23:H23 D24 T24 C25 G25:H25">
    <cfRule type="expression" dxfId="135" priority="2">
      <formula>WEEKDAY(U$3,2)&gt;5</formula>
    </cfRule>
  </conditionalFormatting>
  <conditionalFormatting sqref="T18 T24">
    <cfRule type="expression" dxfId="135" priority="3">
      <formula>WEEKDAY(V$3,2)&gt;5</formula>
    </cfRule>
  </conditionalFormatting>
  <dataValidations count="2">
    <dataValidation type="list" allowBlank="1" sqref="C5:F5 H5:S5 U5:X5 AE5:AH5 C6:V6 X6 AE6 AG6:AH6 D7:H7 J7:V7 X7:Y7 AA7:AC7 AF7:AH7 C8:P8 R8 T8:V8 X8:Z8 AB8 AE8 AG8:AH8 D9:I9 L9:O9 Q9:Z9 AB9:AC9 AE9:AH9 C10 E10:F10 H10:U10 W10:X10 Z10:AD10 C11:E11 G11:H11 J11 L11:M11 O11:T11 V11 AA11:AC11 C12:W12 Y12:AD12 C13:F13 H13:V13 X13:AB13 AD13 AG13:AH13 C14:AH14 C15:AE15 AG15:AH15 C16:T16 V16:W16 Z16:AA16 AC16:AH16 C17:I17 N17:U17 X17:AB17 AD17 AF17:AG17 C18:F18 H18:I18 K18:N18 P18:X18 Z18:AA18 AC18:AD18 AF18:AH18 C21:E21 H21:T21 V21:AA21 AC21:AD21 AF21:AG21 D22:E22 G22:H22 L22 N22 P22 R22:AA22 AC22:AH22 K23:L23 N23:R23 T23:AD23 AF23:AH23 J24 L24:O24 S24:U24 X24:AH24 C25:X25 Z25 AB25 AD25 AF25:AH25 D26:E26 G26:L26 O26:V26 X26:AD26 AG26:AH26 E27:P27 R27:AB27 AD27:AF27 AH27 C28:H28 J28:P28 S28 U28:W28 Z28:AB28 AG28:AH28 C29:M29 O29:Q29 S29:T29 V29:Y29 AA29 AF29:AH29 C30:AH30 D31:I31 K31:L31 N31 P31:S31 V31 X31 AA31:AB31 AE31:AF31 C32:D32 F32 H32 J32:K32 M32:S32 U32:AH32 G33:L33 N33:S33 V33 X33 AB33 AD33 AF33:AH33 I34 K34:P34 R34:V34 X34:Y34 AA34:AB34 AD34:AE34 I35:K35 Q35:T35 V35:Y35 AA35:AC35 C36:J36 Q36:U36 W36:X36 AA36:AB36 AF36:AG36 C37:G37 I37 K37 N37:O37 Q37:S37 U37:V37 X37 Z37 AC37 AE37 AG37:AH37 C38:AH38 C39:E39 G39 I39:J39 L39:O39 Q39:W39 Y39:AA39 AC39 AE39:AH39 C40:D40 J40:L40 T40 V40 X40 AD40:AH40 C41:L41 S41:AH41 AD28:AD29 AG34:AH35 C19:AH20 C23:H24 C33:E35 M35:O36 N40:P41 Z5:AC6 AF10:AH12" showDropDown="1">
      <formula1>'Setting key Duty'!$B$7:$B$56</formula1>
    </dataValidation>
    <dataValidation type="list" allowBlank="1" sqref="C42:AH48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4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6.75238095238095" customWidth="1" collapsed="1"/>
    <col min="43" max="43" width="8.87619047619048" customWidth="1" outlineLevel="1"/>
    <col min="44" max="44" width="7.87619047619048" customWidth="1" outlineLevel="1"/>
    <col min="45" max="45" width="9.13333333333333" customWidth="1" outlineLevel="1"/>
    <col min="46" max="46" width="8.24761904761905" customWidth="1" outlineLevel="1"/>
    <col min="47" max="47" width="5.5047619047619" customWidth="1" outlineLevel="1"/>
    <col min="48" max="50" width="9.38095238095238" customWidth="1"/>
    <col min="51" max="58" width="9.38095238095238" customWidth="1" outlineLevel="1"/>
    <col min="59" max="59" width="10" customWidth="1" outlineLevel="1"/>
    <col min="60" max="65" width="9.38095238095238" customWidth="1" outlineLevel="1"/>
    <col min="66" max="66" width="9.38095238095238" customWidth="1"/>
    <col min="67" max="67" width="9.5047619047619" customWidth="1"/>
    <col min="68" max="69" width="9.38095238095238" customWidth="1"/>
  </cols>
  <sheetData>
    <row r="1" ht="3" customHeight="1" spans="1:69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533"/>
      <c r="W1" s="126"/>
      <c r="X1" s="126"/>
      <c r="Y1" s="534"/>
      <c r="Z1" s="534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8"/>
    </row>
    <row r="2" ht="26.25" customHeight="1" spans="1:69">
      <c r="A2" s="129"/>
      <c r="B2" s="130" t="s">
        <v>2</v>
      </c>
      <c r="C2" s="131"/>
      <c r="D2" s="131" t="s">
        <v>665</v>
      </c>
      <c r="E2" s="131" t="s">
        <v>1464</v>
      </c>
      <c r="F2" s="131" t="s">
        <v>1464</v>
      </c>
      <c r="G2" s="131"/>
      <c r="H2" s="131" t="s">
        <v>266</v>
      </c>
      <c r="I2" s="131" t="s">
        <v>1703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88"/>
      <c r="U2" s="131"/>
      <c r="V2" s="535"/>
      <c r="W2" s="131"/>
      <c r="X2" s="131"/>
      <c r="Y2" s="131"/>
      <c r="Z2" s="131"/>
      <c r="AA2" s="132"/>
      <c r="AB2" s="131"/>
      <c r="AC2" s="131"/>
      <c r="AD2" s="131"/>
      <c r="AE2" s="131"/>
      <c r="AF2" s="131"/>
      <c r="AG2" s="131"/>
      <c r="AH2" s="511"/>
      <c r="AI2" s="135"/>
      <c r="AJ2" s="135"/>
      <c r="AK2" s="135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6"/>
      <c r="BA2" s="137" t="s">
        <v>5</v>
      </c>
      <c r="BB2" s="137"/>
      <c r="BC2" s="137" t="s">
        <v>6</v>
      </c>
      <c r="BD2" s="137"/>
      <c r="BE2" s="137" t="s">
        <v>7</v>
      </c>
      <c r="BF2" s="137"/>
      <c r="BG2" s="137"/>
      <c r="BH2" s="137" t="s">
        <v>8</v>
      </c>
      <c r="BI2" s="137"/>
      <c r="BJ2" s="137" t="s">
        <v>9</v>
      </c>
      <c r="BK2" s="137"/>
      <c r="BL2" s="137"/>
      <c r="BM2" s="137"/>
      <c r="BN2" s="136"/>
      <c r="BO2" s="136"/>
      <c r="BP2" s="136"/>
      <c r="BQ2" s="138"/>
    </row>
    <row r="3" ht="26.25" customHeight="1" spans="1:69">
      <c r="A3" s="129"/>
      <c r="B3" s="130" t="s">
        <v>10</v>
      </c>
      <c r="C3" s="536">
        <v>45809</v>
      </c>
      <c r="D3" s="140">
        <f>C3+1</f>
        <v>45810</v>
      </c>
      <c r="E3" s="140">
        <f>D3+1</f>
        <v>45811</v>
      </c>
      <c r="F3" s="140">
        <f>E3+1</f>
        <v>45812</v>
      </c>
      <c r="G3" s="140">
        <f>F3+1</f>
        <v>45813</v>
      </c>
      <c r="H3" s="140">
        <f>G3+1</f>
        <v>45814</v>
      </c>
      <c r="I3" s="140">
        <f>H3+1</f>
        <v>45815</v>
      </c>
      <c r="J3" s="140">
        <f>I3+1</f>
        <v>45816</v>
      </c>
      <c r="K3" s="140">
        <f>J3+1</f>
        <v>45817</v>
      </c>
      <c r="L3" s="140">
        <f>K3+1</f>
        <v>45818</v>
      </c>
      <c r="M3" s="140">
        <f>L3+1</f>
        <v>45819</v>
      </c>
      <c r="N3" s="140">
        <f>M3+1</f>
        <v>45820</v>
      </c>
      <c r="O3" s="140">
        <f>N3+1</f>
        <v>45821</v>
      </c>
      <c r="P3" s="140">
        <f>O3+1</f>
        <v>45822</v>
      </c>
      <c r="Q3" s="140">
        <f>P3+1</f>
        <v>45823</v>
      </c>
      <c r="R3" s="140">
        <f>Q3+1</f>
        <v>45824</v>
      </c>
      <c r="S3" s="140">
        <f>R3+1</f>
        <v>45825</v>
      </c>
      <c r="T3" s="537">
        <f>S3+1</f>
        <v>45826</v>
      </c>
      <c r="U3" s="140">
        <f>T3+1</f>
        <v>45827</v>
      </c>
      <c r="V3" s="538">
        <f>U3+1</f>
        <v>45828</v>
      </c>
      <c r="W3" s="140">
        <f>V3+1</f>
        <v>45829</v>
      </c>
      <c r="X3" s="140">
        <f>W3+1</f>
        <v>45830</v>
      </c>
      <c r="Y3" s="140">
        <f>X3+1</f>
        <v>45831</v>
      </c>
      <c r="Z3" s="140">
        <f>Y3+1</f>
        <v>45832</v>
      </c>
      <c r="AA3" s="140">
        <f>Z3+1</f>
        <v>45833</v>
      </c>
      <c r="AB3" s="140">
        <f>AA3+1</f>
        <v>45834</v>
      </c>
      <c r="AC3" s="140">
        <f>AB3+1</f>
        <v>45835</v>
      </c>
      <c r="AD3" s="140">
        <f>AC3+1</f>
        <v>45836</v>
      </c>
      <c r="AE3" s="140">
        <f>AD3+1</f>
        <v>45837</v>
      </c>
      <c r="AF3" s="140">
        <f>AE3+1</f>
        <v>45838</v>
      </c>
      <c r="AG3" s="537">
        <f>AF3+1</f>
        <v>45839</v>
      </c>
      <c r="AH3" s="140">
        <f>AG3+1</f>
        <v>45840</v>
      </c>
      <c r="AI3" s="141" t="str">
        <f>'Setting key Duty'!$C7</f>
        <v>DM</v>
      </c>
      <c r="AJ3" s="142" t="str">
        <f>'Setting key Duty'!$C8</f>
        <v>CS1</v>
      </c>
      <c r="AK3" s="143" t="str">
        <f>'Setting key Duty'!$C9</f>
        <v>CS2</v>
      </c>
      <c r="AL3" s="144" t="str">
        <f>'Setting key Duty'!$C11</f>
        <v>SB1</v>
      </c>
      <c r="AM3" s="144" t="str">
        <f>'Setting key Duty'!$C12</f>
        <v>SB2</v>
      </c>
      <c r="AN3" s="144" t="str">
        <f>'Setting key Duty'!$C13</f>
        <v>AE</v>
      </c>
      <c r="AO3" s="144" t="str">
        <f>'Setting key Duty'!C14</f>
        <v>EM</v>
      </c>
      <c r="AP3" s="143"/>
      <c r="AQ3" s="143" t="s">
        <v>11</v>
      </c>
      <c r="AR3" s="143" t="s">
        <v>12</v>
      </c>
      <c r="AS3" s="143" t="s">
        <v>13</v>
      </c>
      <c r="AT3" s="143" t="s">
        <v>14</v>
      </c>
      <c r="AU3" s="143" t="s">
        <v>15</v>
      </c>
      <c r="AV3" s="143" t="s">
        <v>16</v>
      </c>
      <c r="AW3" s="143" t="s">
        <v>17</v>
      </c>
      <c r="AX3" s="143" t="s">
        <v>18</v>
      </c>
      <c r="AY3" s="143" t="s">
        <v>19</v>
      </c>
      <c r="AZ3" s="143" t="s">
        <v>20</v>
      </c>
      <c r="BA3" s="144" t="s">
        <v>21</v>
      </c>
      <c r="BB3" s="144" t="s">
        <v>22</v>
      </c>
      <c r="BC3" s="144" t="s">
        <v>23</v>
      </c>
      <c r="BD3" s="144" t="s">
        <v>24</v>
      </c>
      <c r="BE3" s="144" t="s">
        <v>25</v>
      </c>
      <c r="BF3" s="144" t="s">
        <v>26</v>
      </c>
      <c r="BG3" s="144" t="s">
        <v>27</v>
      </c>
      <c r="BH3" s="144" t="s">
        <v>28</v>
      </c>
      <c r="BI3" s="144" t="s">
        <v>29</v>
      </c>
      <c r="BJ3" s="144" t="s">
        <v>30</v>
      </c>
      <c r="BK3" s="144" t="s">
        <v>31</v>
      </c>
      <c r="BL3" s="144" t="str">
        <f>'Setting key Duty'!C52</f>
        <v>Field Camp</v>
      </c>
      <c r="BM3" s="144" t="s">
        <v>32</v>
      </c>
      <c r="BN3" s="144" t="str">
        <f>'Setting key Duty'!$C15</f>
        <v>Block</v>
      </c>
      <c r="BO3" s="144" t="str">
        <f>'Setting key Duty'!C17</f>
        <v>Reserve</v>
      </c>
      <c r="BP3" s="144" t="str">
        <f>'Setting key Duty'!$C22</f>
        <v>AL</v>
      </c>
      <c r="BQ3" s="138"/>
    </row>
    <row r="4" ht="18" customHeight="1" spans="1:69">
      <c r="A4" s="145"/>
      <c r="B4" s="146" t="s">
        <v>33</v>
      </c>
      <c r="C4" s="539" t="str">
        <f>TEXT(C3,"ddd")</f>
        <v>Sun</v>
      </c>
      <c r="D4" s="147" t="str">
        <f>TEXT(D3,"ddd")</f>
        <v>Mon</v>
      </c>
      <c r="E4" s="147" t="str">
        <f>TEXT(E3,"ddd")</f>
        <v>Tue</v>
      </c>
      <c r="F4" s="147" t="str">
        <f>TEXT(F3,"ddd")</f>
        <v>Wed</v>
      </c>
      <c r="G4" s="147" t="str">
        <f>TEXT(G3,"ddd")</f>
        <v>Thu</v>
      </c>
      <c r="H4" s="147" t="str">
        <f>TEXT(H3,"ddd")</f>
        <v>Fri</v>
      </c>
      <c r="I4" s="147" t="str">
        <f>TEXT(I3,"ddd")</f>
        <v>Sat</v>
      </c>
      <c r="J4" s="147" t="str">
        <f>TEXT(J3,"ddd")</f>
        <v>Sun</v>
      </c>
      <c r="K4" s="147" t="str">
        <f>TEXT(K3,"ddd")</f>
        <v>Mon</v>
      </c>
      <c r="L4" s="147" t="str">
        <f>TEXT(L3,"ddd")</f>
        <v>Tue</v>
      </c>
      <c r="M4" s="147" t="str">
        <f>TEXT(M3,"ddd")</f>
        <v>Wed</v>
      </c>
      <c r="N4" s="147" t="str">
        <f>TEXT(N3,"ddd")</f>
        <v>Thu</v>
      </c>
      <c r="O4" s="147" t="str">
        <f>TEXT(O3,"ddd")</f>
        <v>Fri</v>
      </c>
      <c r="P4" s="147" t="str">
        <f>TEXT(P3,"ddd")</f>
        <v>Sat</v>
      </c>
      <c r="Q4" s="147" t="str">
        <f>TEXT(Q3,"ddd")</f>
        <v>Sun</v>
      </c>
      <c r="R4" s="147" t="str">
        <f>TEXT(R3,"ddd")</f>
        <v>Mon</v>
      </c>
      <c r="S4" s="147" t="str">
        <f>TEXT(S3,"ddd")</f>
        <v>Tue</v>
      </c>
      <c r="T4" s="539" t="str">
        <f>TEXT(T3,"ddd")</f>
        <v>Wed</v>
      </c>
      <c r="U4" s="147" t="str">
        <f>TEXT(U3,"ddd")</f>
        <v>Thu</v>
      </c>
      <c r="V4" s="540" t="str">
        <f>TEXT(V3,"ddd")</f>
        <v>Fri</v>
      </c>
      <c r="W4" s="147" t="str">
        <f>TEXT(W3,"ddd")</f>
        <v>Sat</v>
      </c>
      <c r="X4" s="147" t="str">
        <f>TEXT(X3,"ddd")</f>
        <v>Sun</v>
      </c>
      <c r="Y4" s="147" t="str">
        <f>TEXT(Y3,"ddd")</f>
        <v>Mon</v>
      </c>
      <c r="Z4" s="147" t="str">
        <f>TEXT(Z3,"ddd")</f>
        <v>Tue</v>
      </c>
      <c r="AA4" s="147" t="str">
        <f>TEXT(AA3,"ddd")</f>
        <v>Wed</v>
      </c>
      <c r="AB4" s="147" t="str">
        <f>TEXT(AB3,"ddd")</f>
        <v>Thu</v>
      </c>
      <c r="AC4" s="147" t="str">
        <f>TEXT(AC3,"ddd")</f>
        <v>Fri</v>
      </c>
      <c r="AD4" s="147" t="str">
        <f>TEXT(AD3,"ddd")</f>
        <v>Sat</v>
      </c>
      <c r="AE4" s="147" t="str">
        <f>TEXT(AE3,"ddd")</f>
        <v>Sun</v>
      </c>
      <c r="AF4" s="147" t="str">
        <f>TEXT(AF3,"ddd")</f>
        <v>Mon</v>
      </c>
      <c r="AG4" s="539" t="str">
        <f>TEXT(AG3,"ddd")</f>
        <v>Tue</v>
      </c>
      <c r="AH4" s="147" t="str">
        <f>TEXT(AH3,"ddd")</f>
        <v>Wed</v>
      </c>
      <c r="AI4" s="148" t="str">
        <f>'Setting key Duty'!$B7</f>
        <v>DM</v>
      </c>
      <c r="AJ4" s="149" t="str">
        <f>'Setting key Duty'!$B8</f>
        <v>CS1</v>
      </c>
      <c r="AK4" s="150" t="str">
        <f>'Setting key Duty'!$B9</f>
        <v>CS2</v>
      </c>
      <c r="AL4" s="151" t="str">
        <f>'Setting key Duty'!$B11</f>
        <v>SB1</v>
      </c>
      <c r="AM4" s="151" t="str">
        <f>'Setting key Duty'!$B12</f>
        <v>SB2</v>
      </c>
      <c r="AN4" s="151" t="str">
        <f>'Setting key Duty'!$B13</f>
        <v>AE</v>
      </c>
      <c r="AO4" s="151" t="str">
        <f>'Setting key Duty'!B14</f>
        <v>EM</v>
      </c>
      <c r="AP4" s="151"/>
      <c r="AQ4" s="151"/>
      <c r="AR4" s="151"/>
      <c r="AS4" s="151"/>
      <c r="AT4" s="151"/>
      <c r="AU4" s="151"/>
      <c r="AV4" s="151"/>
      <c r="AW4" s="151"/>
      <c r="AX4" s="151"/>
      <c r="AY4" s="151"/>
      <c r="AZ4" s="151" t="s">
        <v>34</v>
      </c>
      <c r="BA4" s="151" t="s">
        <v>35</v>
      </c>
      <c r="BB4" s="151"/>
      <c r="BC4" s="151" t="s">
        <v>36</v>
      </c>
      <c r="BD4" s="151"/>
      <c r="BE4" s="151" t="s">
        <v>37</v>
      </c>
      <c r="BF4" s="151"/>
      <c r="BG4" s="151" t="s">
        <v>38</v>
      </c>
      <c r="BH4" s="151" t="s">
        <v>39</v>
      </c>
      <c r="BI4" s="151"/>
      <c r="BJ4" s="151" t="s">
        <v>40</v>
      </c>
      <c r="BK4" s="151"/>
      <c r="BL4" s="151" t="str">
        <f>'Setting key Duty'!B52</f>
        <v>$FC</v>
      </c>
      <c r="BM4" s="151"/>
      <c r="BN4" s="151">
        <f>'Setting key Duty'!$B15</f>
        <v>0</v>
      </c>
      <c r="BO4" s="151" t="str">
        <f>'Setting key Duty'!B17</f>
        <v>RESERVE</v>
      </c>
      <c r="BP4" s="151" t="str">
        <f>'Setting key Duty'!$B22</f>
        <v>AL</v>
      </c>
      <c r="BQ4" s="152"/>
    </row>
    <row r="5" ht="19.5" customHeight="1" spans="1:69">
      <c r="A5" s="19"/>
      <c r="B5" s="239" t="s">
        <v>1660</v>
      </c>
      <c r="C5" s="155"/>
      <c r="D5" s="155" t="s">
        <v>1598</v>
      </c>
      <c r="E5" s="155" t="s">
        <v>45</v>
      </c>
      <c r="F5" s="155"/>
      <c r="H5" s="155"/>
      <c r="I5" s="155"/>
      <c r="J5" s="155"/>
      <c r="K5" s="155"/>
      <c r="M5" s="155" t="s">
        <v>48</v>
      </c>
      <c r="N5" s="155"/>
      <c r="O5" s="155"/>
      <c r="P5" s="155" t="s">
        <v>1095</v>
      </c>
      <c r="Q5" s="155" t="s">
        <v>1095</v>
      </c>
      <c r="R5" s="155" t="s">
        <v>1095</v>
      </c>
      <c r="S5" s="155" t="s">
        <v>1095</v>
      </c>
      <c r="T5" s="155" t="s">
        <v>1095</v>
      </c>
      <c r="U5" s="155" t="s">
        <v>1095</v>
      </c>
      <c r="V5" s="240" t="s">
        <v>1095</v>
      </c>
      <c r="W5" s="155" t="s">
        <v>1095</v>
      </c>
      <c r="X5" s="155" t="s">
        <v>1095</v>
      </c>
      <c r="Y5" s="155" t="s">
        <v>45</v>
      </c>
      <c r="Z5" s="155"/>
      <c r="AA5" s="155" t="s">
        <v>48</v>
      </c>
      <c r="AC5" s="155"/>
      <c r="AD5" s="155" t="s">
        <v>44</v>
      </c>
      <c r="AE5" s="155"/>
      <c r="AF5" s="155" t="s">
        <v>1598</v>
      </c>
      <c r="AG5" s="155"/>
      <c r="AH5" s="155"/>
      <c r="AI5" s="157"/>
      <c r="AJ5" s="158"/>
      <c r="AK5" s="157"/>
      <c r="AL5" s="159"/>
      <c r="AM5" s="159"/>
      <c r="AN5" s="159"/>
      <c r="AO5" s="159"/>
      <c r="AP5" s="104"/>
      <c r="AQ5" s="159">
        <f>SUMPRODUCT(--WEEKDAY(C$3:AG$3,2)&lt;6,--((C5:AG5="DM"))+(C5:AG5="CS1")+((C5:AG5="CS2"))+(C5:AG5="SB1")+(C5:AG5="AE")+(C5:AG5="EM"))</f>
        <v>0</v>
      </c>
      <c r="AR5" s="104"/>
      <c r="AS5" s="104">
        <f>SUMPRODUCT(--WEEKDAY(C$3:AG$3,2)&gt;5,--((C5:AG5="DM"))+(C5:AG5="CS1")+((C5:AG5="CS2"))+(C5:AG5="SB1")+(C5:AG5="AE")+(C5:AG5="EM"))</f>
        <v>0</v>
      </c>
      <c r="AT5" s="104"/>
      <c r="AU5" s="104">
        <f>(AQ5-AR5)/2+(AS5-AT5)</f>
        <v>0</v>
      </c>
      <c r="AV5" s="104">
        <f>AI5+AJ5+AK5+AL5+AN5+AO5</f>
        <v>0</v>
      </c>
      <c r="AW5" s="104">
        <f>BG5+BH5+BJ5+BE5+BC5+BA5+BL5</f>
        <v>0</v>
      </c>
      <c r="AX5" s="104" t="e">
        <f>AU5+$AY$10</f>
        <v>#VALUE!</v>
      </c>
      <c r="AY5" s="159" t="e">
        <f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159">
        <f>COUNTIF(D5:AA5,"*BRT*")</f>
        <v>0</v>
      </c>
      <c r="BA5" s="159">
        <f>COUNTIF(A5:AI5,"*$BTP*")</f>
        <v>0</v>
      </c>
      <c r="BB5" s="159" t="e">
        <f>BA5*('Setting key Duty'!$I$13+'Setting key Duty'!$I$12+'Setting key Duty'!$I$11)</f>
        <v>#VALUE!</v>
      </c>
      <c r="BC5" s="159">
        <f>COUNTIF(A5:AI5,"*$L*")</f>
        <v>0</v>
      </c>
      <c r="BD5" s="159" t="e">
        <f>BC5*('Setting key Duty'!$I$13+'Setting key Duty'!$I$9)</f>
        <v>#VALUE!</v>
      </c>
      <c r="BE5" s="159">
        <f>COUNTIF(A5:AI5,"*$M*")</f>
        <v>0</v>
      </c>
      <c r="BF5" s="159">
        <f>BE5*('Setting key Duty'!$I$8+'Setting key Duty'!$I$9+'Setting key Duty'!$I$12)</f>
        <v>0</v>
      </c>
      <c r="BG5" s="159">
        <f>COUNTIF(AI5,"*$N*")</f>
        <v>0</v>
      </c>
      <c r="BH5" s="159">
        <f>COUNTIF(AI5,"*$PM*")</f>
        <v>0</v>
      </c>
      <c r="BI5" s="159">
        <f>BH5*('Setting key Duty'!$I$9)</f>
        <v>0</v>
      </c>
      <c r="BJ5" s="159">
        <f>COUNTIF(A5:AI5,"*$AM*")</f>
        <v>0</v>
      </c>
      <c r="BK5" s="159">
        <f>BJ5*('Setting key Duty'!$I$12+'Setting key Duty'!$I$8)</f>
        <v>0</v>
      </c>
      <c r="BL5" s="159">
        <f>COUNTIF(D5:AI5,"*$FC*")</f>
        <v>0</v>
      </c>
      <c r="BM5" s="159">
        <f>BL5*('Setting key Duty'!$J$11+'Setting key Duty'!$I$8)</f>
        <v>0</v>
      </c>
      <c r="BN5" s="159">
        <f>COUNTIF($D5:$AA5,BN$4)</f>
        <v>0</v>
      </c>
      <c r="BO5" s="159">
        <f>COUNTIF($D5:$AA5,BO$4)</f>
        <v>1</v>
      </c>
      <c r="BP5" s="159">
        <f>COUNTIF($D5:$AA5,BP$4)</f>
        <v>0</v>
      </c>
      <c r="BQ5" s="160"/>
    </row>
    <row r="6" ht="36" customHeight="1" spans="1:69">
      <c r="A6" s="19"/>
      <c r="B6" s="566" t="s">
        <v>1358</v>
      </c>
      <c r="C6" s="155" t="s">
        <v>48</v>
      </c>
      <c r="D6" s="155"/>
      <c r="E6" s="155" t="s">
        <v>1598</v>
      </c>
      <c r="F6" s="155"/>
      <c r="G6" s="155" t="s">
        <v>266</v>
      </c>
      <c r="H6" s="155" t="s">
        <v>266</v>
      </c>
      <c r="I6" s="155" t="s">
        <v>266</v>
      </c>
      <c r="J6" s="155"/>
      <c r="K6" s="186"/>
      <c r="L6" s="186" t="s">
        <v>44</v>
      </c>
      <c r="M6" s="155"/>
      <c r="N6" s="155"/>
      <c r="O6" s="155"/>
      <c r="Q6" s="155" t="s">
        <v>44</v>
      </c>
      <c r="R6" s="155"/>
      <c r="S6" s="155" t="s">
        <v>1598</v>
      </c>
      <c r="T6" s="155"/>
      <c r="U6" s="155" t="s">
        <v>45</v>
      </c>
      <c r="V6" s="240"/>
      <c r="W6" s="155"/>
      <c r="X6" s="155"/>
      <c r="Y6" s="186" t="s">
        <v>60</v>
      </c>
      <c r="AA6" s="155" t="s">
        <v>1598</v>
      </c>
      <c r="AB6" s="155"/>
      <c r="AC6" s="155" t="s">
        <v>44</v>
      </c>
      <c r="AD6" s="155"/>
      <c r="AE6" s="155"/>
      <c r="AF6" s="20"/>
      <c r="AG6" s="155"/>
      <c r="AH6" s="155"/>
      <c r="AI6" s="157">
        <f>COUNTIF($D6:$AE6,AI$4)</f>
        <v>0</v>
      </c>
      <c r="AJ6" s="158">
        <f>COUNTIF($D6:$AE6,AJ$4)</f>
        <v>3</v>
      </c>
      <c r="AK6" s="157">
        <f>COUNTIF($D6:$AE6,AK$4)</f>
        <v>1</v>
      </c>
      <c r="AL6" s="159">
        <f>COUNTIF($D6:$AE6,AL$4)</f>
        <v>0</v>
      </c>
      <c r="AM6" s="159">
        <f>COUNTIF($D6:$AE6,AM$4)</f>
        <v>0</v>
      </c>
      <c r="AN6" s="159">
        <f>COUNTIF($D6:$AE6,AN$4)</f>
        <v>0</v>
      </c>
      <c r="AO6" s="159">
        <f>COUNTIF($D6:$AE6,AO$4)</f>
        <v>0</v>
      </c>
      <c r="AP6" s="104"/>
      <c r="AQ6" s="159">
        <f>SUMPRODUCT(--WEEKDAY(C$3:AG$3,2)&lt;6,--((C6:AG6="DM"))+(C6:AG6="CS1")+((C6:AG6="CS2"))+(C6:AG6="SB1")+(C6:AG6="AE")+(C6:AG6="EM"))</f>
        <v>0</v>
      </c>
      <c r="AR6" s="104"/>
      <c r="AS6" s="104">
        <f>SUMPRODUCT(--WEEKDAY(C$3:AG$3,2)&gt;5,--((C6:AG6="DM"))+(C6:AG6="CS1")+((C6:AG6="CS2"))+(C6:AG6="SB1")+(C6:AG6="AE")+(C6:AG6="EM"))</f>
        <v>0</v>
      </c>
      <c r="AT6" s="104"/>
      <c r="AU6" s="104">
        <f>(AQ6-AR6)/2+(AS6-AT6)</f>
        <v>0</v>
      </c>
      <c r="AV6" s="104">
        <f>AI6+AJ6+AK6+AL6+AN6+AO6</f>
        <v>4</v>
      </c>
      <c r="AW6" s="104" t="e">
        <f>AU6+AY6</f>
        <v>#VALUE!</v>
      </c>
      <c r="AX6" s="104" t="e">
        <f>AU6+AY6</f>
        <v>#VALUE!</v>
      </c>
      <c r="AY6" s="159" t="e">
        <f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159">
        <f>COUNTIF(D6:AE6,"*BRT*")</f>
        <v>0</v>
      </c>
      <c r="BA6" s="159">
        <f>COUNTIF(A6:AI6,"*$BTP*")</f>
        <v>0</v>
      </c>
      <c r="BB6" s="159" t="e">
        <f>BA6*('Setting key Duty'!$I$13+'Setting key Duty'!$I$12+'Setting key Duty'!$I$11)</f>
        <v>#VALUE!</v>
      </c>
      <c r="BC6" s="159">
        <f>COUNTIF(A6:AI6,"*$L*")</f>
        <v>0</v>
      </c>
      <c r="BD6" s="159" t="e">
        <f>BC6*('Setting key Duty'!$I$13+'Setting key Duty'!$I$9)</f>
        <v>#VALUE!</v>
      </c>
      <c r="BE6" s="159">
        <f>COUNTIF(A6:AI6,"*$M*")</f>
        <v>0</v>
      </c>
      <c r="BF6" s="159">
        <f>BE6*('Setting key Duty'!$I$8+'Setting key Duty'!$I$9+'Setting key Duty'!$I$12)</f>
        <v>0</v>
      </c>
      <c r="BG6" s="159">
        <f>COUNTIF(AE6:AI6,"*$N*")</f>
        <v>0</v>
      </c>
      <c r="BH6" s="159">
        <f>COUNTIF(AE6:AI6,"*$PM*")</f>
        <v>0</v>
      </c>
      <c r="BI6" s="159">
        <f>BH6*('Setting key Duty'!$I$9)</f>
        <v>0</v>
      </c>
      <c r="BJ6" s="159">
        <f>COUNTIF(A6:AI6,"*$AM*")</f>
        <v>0</v>
      </c>
      <c r="BK6" s="159">
        <f>BJ6*('Setting key Duty'!$I$12+'Setting key Duty'!$I$8)</f>
        <v>0</v>
      </c>
      <c r="BL6" s="159">
        <f>COUNTIF(D6:AI6,"*$FC*")</f>
        <v>0</v>
      </c>
      <c r="BM6" s="159">
        <f>BL6*('Setting key Duty'!$J$11+'Setting key Duty'!$I$8)</f>
        <v>0</v>
      </c>
      <c r="BN6" s="159">
        <f>COUNTIF($D6:$AE6,BN$4)</f>
        <v>0</v>
      </c>
      <c r="BO6" s="159">
        <f>COUNTIF($D6:$AE6,BO$4)</f>
        <v>3</v>
      </c>
      <c r="BP6" s="159">
        <f>COUNTIF($D6:$AE6,BP$4)</f>
        <v>0</v>
      </c>
      <c r="BQ6" s="160"/>
    </row>
    <row r="7" ht="19.5" customHeight="1" spans="1:69">
      <c r="A7" s="19"/>
      <c r="B7" s="545" t="s">
        <v>1502</v>
      </c>
      <c r="D7" s="155"/>
      <c r="E7" s="155" t="s">
        <v>44</v>
      </c>
      <c r="F7" s="155"/>
      <c r="G7" s="186"/>
      <c r="H7" s="155" t="s">
        <v>1095</v>
      </c>
      <c r="I7" s="155" t="s">
        <v>1095</v>
      </c>
      <c r="J7" s="155" t="s">
        <v>1095</v>
      </c>
      <c r="K7" s="155" t="s">
        <v>1095</v>
      </c>
      <c r="L7" s="155" t="s">
        <v>1095</v>
      </c>
      <c r="M7" s="155" t="s">
        <v>1095</v>
      </c>
      <c r="N7" s="155" t="s">
        <v>1095</v>
      </c>
      <c r="O7" s="155" t="s">
        <v>1095</v>
      </c>
      <c r="P7" s="155" t="s">
        <v>1095</v>
      </c>
      <c r="Q7" s="155" t="s">
        <v>1095</v>
      </c>
      <c r="R7" s="155" t="s">
        <v>1095</v>
      </c>
      <c r="S7" s="155" t="s">
        <v>1095</v>
      </c>
      <c r="T7" s="155" t="s">
        <v>1095</v>
      </c>
      <c r="U7" s="155" t="s">
        <v>1095</v>
      </c>
      <c r="V7" s="240" t="s">
        <v>1095</v>
      </c>
      <c r="W7" s="155" t="s">
        <v>1095</v>
      </c>
      <c r="X7" s="155" t="s">
        <v>1095</v>
      </c>
      <c r="Y7" s="155" t="s">
        <v>1095</v>
      </c>
      <c r="Z7" s="210"/>
      <c r="AA7" s="155" t="s">
        <v>44</v>
      </c>
      <c r="AB7" s="155"/>
      <c r="AC7" s="155"/>
      <c r="AD7" s="155" t="s">
        <v>48</v>
      </c>
      <c r="AF7" s="155" t="s">
        <v>48</v>
      </c>
      <c r="AG7" s="155"/>
      <c r="AH7" s="155"/>
      <c r="AI7" s="157" t="e">
        <f>COUNTIF(#REF!,AI$4)</f>
        <v>#REF!</v>
      </c>
      <c r="AJ7" s="158" t="e">
        <f>COUNTIF(#REF!,AJ$4)</f>
        <v>#REF!</v>
      </c>
      <c r="AK7" s="157" t="e">
        <f>COUNTIF(#REF!,AK$4)</f>
        <v>#REF!</v>
      </c>
      <c r="AL7" s="159" t="e">
        <f>COUNTIF(#REF!,AL$4)</f>
        <v>#REF!</v>
      </c>
      <c r="AM7" s="159" t="e">
        <f>COUNTIF(#REF!,AM$4)</f>
        <v>#REF!</v>
      </c>
      <c r="AN7" s="159" t="e">
        <f>COUNTIF(#REF!,AN$4)</f>
        <v>#REF!</v>
      </c>
      <c r="AO7" s="159" t="e">
        <f>COUNTIF(#REF!,AO$4)</f>
        <v>#REF!</v>
      </c>
      <c r="AP7" s="104"/>
      <c r="AQ7" s="159">
        <f>SUMPRODUCT(--WEEKDAY(C$3:AG$3,2)&lt;6,--((C7:AG7="DM"))+(C7:AG7="CS1")+((C7:AG7="CS2"))+(C7:AG7="SB1")+(C7:AG7="AE")+(C7:AG7="EM"))</f>
        <v>0</v>
      </c>
      <c r="AR7" s="104"/>
      <c r="AS7" s="104">
        <f>SUMPRODUCT(--WEEKDAY(C$3:AG$3,2)&gt;5,--((C7:AG7="DM"))+(C7:AG7="CS1")+((C7:AG7="CS2"))+(C7:AG7="SB1")+(C7:AG7="AE")+(C7:AG7="EM"))</f>
        <v>0</v>
      </c>
      <c r="AT7" s="104"/>
      <c r="AU7" s="104">
        <f>(AQ7-AR7)/2+(AS7-AT7)</f>
        <v>0</v>
      </c>
      <c r="AV7" s="104" t="e">
        <f>AI7+AJ7+AK7+AL7+AN7+AO7</f>
        <v>#REF!</v>
      </c>
      <c r="AW7" s="104">
        <f>BG7+BH7+BJ7+BE7+BC7+BA7+BL7</f>
        <v>0</v>
      </c>
      <c r="AX7" s="104" t="e">
        <f>AU7+AY7</f>
        <v>#VALUE!</v>
      </c>
      <c r="AY7" s="159" t="e">
        <f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159" t="e">
        <f>COUNTIF(#REF!,"*BRT*")</f>
        <v>#REF!</v>
      </c>
      <c r="BA7" s="159">
        <f>COUNTIF(A7:AI7,"*$BTP*")</f>
        <v>0</v>
      </c>
      <c r="BB7" s="159" t="e">
        <f>BA7*('Setting key Duty'!$I$13+'Setting key Duty'!$I$12+'Setting key Duty'!$I$11)</f>
        <v>#VALUE!</v>
      </c>
      <c r="BC7" s="159">
        <f>COUNTIF(A7:AI7,"*$L*")</f>
        <v>0</v>
      </c>
      <c r="BD7" s="159" t="e">
        <f>BC7*('Setting key Duty'!$I$13+'Setting key Duty'!$I$9)</f>
        <v>#VALUE!</v>
      </c>
      <c r="BE7" s="159">
        <f>COUNTIF(A7:AI7,"*$M*")</f>
        <v>0</v>
      </c>
      <c r="BF7" s="159">
        <f>BE7*('Setting key Duty'!$I$8+'Setting key Duty'!$I$9+'Setting key Duty'!$I$12)</f>
        <v>0</v>
      </c>
      <c r="BG7" s="159">
        <f>COUNTIF(A7:AI7,"*$N*")</f>
        <v>0</v>
      </c>
      <c r="BH7" s="159">
        <f>COUNTIF(AF7:AI7,"*$PM*")</f>
        <v>0</v>
      </c>
      <c r="BI7" s="159">
        <f>BH7*('Setting key Duty'!$I$9)</f>
        <v>0</v>
      </c>
      <c r="BJ7" s="159">
        <f>COUNTIF(A7:AI7,"*$AM*")</f>
        <v>0</v>
      </c>
      <c r="BK7" s="159">
        <f>BJ7*('Setting key Duty'!$I$12+'Setting key Duty'!$I$8)</f>
        <v>0</v>
      </c>
      <c r="BL7" s="159">
        <f>COUNTIF(D7:AI7,"*$FC*")</f>
        <v>0</v>
      </c>
      <c r="BM7" s="159">
        <f>BL7*('Setting key Duty'!$J$11+'Setting key Duty'!$I$8)</f>
        <v>0</v>
      </c>
      <c r="BN7" s="159" t="e">
        <f>COUNTIF(#REF!,BN$4)</f>
        <v>#REF!</v>
      </c>
      <c r="BO7" s="159" t="e">
        <f>COUNTIF(#REF!,BO$4)</f>
        <v>#REF!</v>
      </c>
      <c r="BP7" s="159" t="e">
        <f>COUNTIF(#REF!,BP$4)</f>
        <v>#REF!</v>
      </c>
      <c r="BQ7" s="160"/>
    </row>
    <row r="8" ht="19.5" customHeight="1" spans="1:69">
      <c r="A8" s="19"/>
      <c r="B8" s="216" t="s">
        <v>1399</v>
      </c>
      <c r="C8" s="155"/>
      <c r="D8" s="155" t="s">
        <v>48</v>
      </c>
      <c r="E8" s="155"/>
      <c r="F8" s="155"/>
      <c r="G8" s="155" t="s">
        <v>44</v>
      </c>
      <c r="H8" s="185"/>
      <c r="I8" s="155"/>
      <c r="J8" s="155" t="s">
        <v>44</v>
      </c>
      <c r="K8" s="210"/>
      <c r="L8" s="210"/>
      <c r="M8" s="210" t="s">
        <v>45</v>
      </c>
      <c r="N8" s="210"/>
      <c r="O8" s="546" t="s">
        <v>45</v>
      </c>
      <c r="R8" s="210"/>
      <c r="S8" s="210"/>
      <c r="T8" s="210"/>
      <c r="U8" s="210"/>
      <c r="V8" s="547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157"/>
      <c r="AJ8" s="158"/>
      <c r="AK8" s="157"/>
      <c r="AL8" s="159"/>
      <c r="AM8" s="159"/>
      <c r="AN8" s="159"/>
      <c r="AO8" s="159"/>
      <c r="AP8" s="104"/>
      <c r="AQ8" s="159">
        <f>SUMPRODUCT(--WEEKDAY(C$3:AG$3,2)&lt;6,--((C8:AG8="DM"))+(C8:AG8="CS1")+((C8:AG8="CS2"))+(C8:AG8="SB1")+(C8:AG8="AE")+(C8:AG8="EM"))</f>
        <v>0</v>
      </c>
      <c r="AR8" s="104"/>
      <c r="AS8" s="104">
        <f>SUMPRODUCT(--WEEKDAY(C$3:AG$3,2)&gt;5,--((C8:AG8="DM"))+(C8:AG8="CS1")+((C8:AG8="CS2"))+(C8:AG8="SB1")+(C8:AG8="AE")+(C8:AG8="EM"))</f>
        <v>0</v>
      </c>
      <c r="AT8" s="104"/>
      <c r="AU8" s="104">
        <f>(AQ8-AR8)/2+(AS8-AT8)</f>
        <v>0</v>
      </c>
      <c r="AV8" s="104">
        <f>AI8+AJ8+AK8+AL8+AN8+AO8</f>
        <v>0</v>
      </c>
      <c r="AW8" s="104">
        <f>BG8+BH8+BJ8+BE8+BC8+BA8+BL8</f>
        <v>0</v>
      </c>
      <c r="AX8" s="104">
        <f>AU8+AY8</f>
        <v>0</v>
      </c>
      <c r="AY8" s="159"/>
      <c r="AZ8" s="159"/>
      <c r="BA8" s="159"/>
      <c r="BB8" s="159"/>
      <c r="BC8" s="159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  <c r="BP8" s="159"/>
      <c r="BQ8" s="160"/>
    </row>
    <row r="9" ht="19.5" customHeight="1" spans="1:69">
      <c r="A9" s="19"/>
      <c r="B9" s="548" t="s">
        <v>1619</v>
      </c>
      <c r="D9" s="155" t="s">
        <v>45</v>
      </c>
      <c r="E9" s="155"/>
      <c r="F9" s="155" t="s">
        <v>44</v>
      </c>
      <c r="G9" s="155"/>
      <c r="H9" s="155"/>
      <c r="I9" s="155"/>
      <c r="J9" s="155" t="s">
        <v>1598</v>
      </c>
      <c r="L9" s="155"/>
      <c r="M9" s="186"/>
      <c r="N9" s="186" t="s">
        <v>45</v>
      </c>
      <c r="O9" s="186" t="s">
        <v>947</v>
      </c>
      <c r="P9" s="155" t="s">
        <v>62</v>
      </c>
      <c r="Q9" s="155"/>
      <c r="R9" s="155"/>
      <c r="S9" s="155" t="s">
        <v>1598</v>
      </c>
      <c r="U9" s="210"/>
      <c r="V9" s="155" t="s">
        <v>1095</v>
      </c>
      <c r="W9" s="155" t="s">
        <v>1095</v>
      </c>
      <c r="X9" s="155" t="s">
        <v>1095</v>
      </c>
      <c r="Y9" s="155" t="s">
        <v>1095</v>
      </c>
      <c r="Z9" s="155" t="s">
        <v>1095</v>
      </c>
      <c r="AA9" s="155" t="s">
        <v>1095</v>
      </c>
      <c r="AB9" s="210"/>
      <c r="AC9" s="210"/>
      <c r="AD9" s="155" t="s">
        <v>1598</v>
      </c>
      <c r="AE9" s="155"/>
      <c r="AF9" s="155"/>
      <c r="AG9" s="155"/>
      <c r="AH9" s="155"/>
      <c r="AI9" s="157"/>
      <c r="AJ9" s="158"/>
      <c r="AK9" s="157"/>
      <c r="AL9" s="159"/>
      <c r="AM9" s="159"/>
      <c r="AN9" s="159"/>
      <c r="AO9" s="159"/>
      <c r="AP9" s="104"/>
      <c r="AQ9" s="159">
        <f>SUMPRODUCT(--WEEKDAY(C$3:AG$3,2)&lt;6,--((C9:AG9="DM"))+(C9:AG9="CS1")+((C9:AG9="CS2"))+(C9:AG9="SB1")+(C9:AG9="AE")+(C9:AG9="EM"))</f>
        <v>0</v>
      </c>
      <c r="AR9" s="104"/>
      <c r="AS9" s="104">
        <f>SUMPRODUCT(--WEEKDAY(C$3:AG$3,2)&gt;5,--((C9:AG9="DM"))+(C9:AG9="CS1")+((C9:AG9="CS2"))+(C9:AG9="SB1")+(C9:AG9="AE")+(C9:AG9="EM"))</f>
        <v>0</v>
      </c>
      <c r="AT9" s="104"/>
      <c r="AU9" s="104">
        <f>(AQ9-AR9)/2+(AS9-AT9)</f>
        <v>0</v>
      </c>
      <c r="AV9" s="104">
        <f>AI9+AJ9+AK9+AL9+AN9+AO9</f>
        <v>0</v>
      </c>
      <c r="AW9" s="104">
        <f>BG9+BH9+BJ9+BE9+BC9+BA9+BL9</f>
        <v>0</v>
      </c>
      <c r="AX9" s="104" t="e">
        <f>AU9+AY9</f>
        <v>#VALUE!</v>
      </c>
      <c r="AY9" s="159" t="e">
        <f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159">
        <f>COUNTIF(D9:V9,"*BRT*")</f>
        <v>0</v>
      </c>
      <c r="BA9" s="159">
        <f>COUNTIF(A9:AI9,"*$BTP*")</f>
        <v>0</v>
      </c>
      <c r="BB9" s="159" t="e">
        <f>BA9*('Setting key Duty'!$I$13+'Setting key Duty'!$I$12+'Setting key Duty'!$I$11)</f>
        <v>#VALUE!</v>
      </c>
      <c r="BC9" s="159">
        <f>COUNTIF(A9:AI9,"*$L*")</f>
        <v>0</v>
      </c>
      <c r="BD9" s="159" t="e">
        <f>BC9*('Setting key Duty'!$I$13+'Setting key Duty'!$I$9)</f>
        <v>#VALUE!</v>
      </c>
      <c r="BE9" s="159">
        <f>COUNTIF(A9:AI9,"*$M*")</f>
        <v>0</v>
      </c>
      <c r="BF9" s="159">
        <f>BE9*('Setting key Duty'!$I$8+'Setting key Duty'!$I$9+'Setting key Duty'!$I$12)</f>
        <v>0</v>
      </c>
      <c r="BG9" s="159">
        <f>COUNTIF(AI9,"*$N*")</f>
        <v>0</v>
      </c>
      <c r="BH9" s="159">
        <f>COUNTIF(AI9,"*$PM*")</f>
        <v>0</v>
      </c>
      <c r="BI9" s="159">
        <f>BH9*('Setting key Duty'!$I$9)</f>
        <v>0</v>
      </c>
      <c r="BJ9" s="159">
        <f>COUNTIF(A9:AI9,"*$AM*")</f>
        <v>0</v>
      </c>
      <c r="BK9" s="159">
        <f>BJ9*('Setting key Duty'!$I$12+'Setting key Duty'!$I$8)</f>
        <v>0</v>
      </c>
      <c r="BL9" s="159">
        <f>COUNTIF(D9:AI9,"*$FC*")</f>
        <v>0</v>
      </c>
      <c r="BM9" s="159">
        <f>BL9*('Setting key Duty'!$J$11+'Setting key Duty'!$I$8)</f>
        <v>0</v>
      </c>
      <c r="BN9" s="159">
        <f>COUNTIF($D9:$V9,BN$4)</f>
        <v>0</v>
      </c>
      <c r="BO9" s="159">
        <f>COUNTIF($D9:$V9,BO$4)</f>
        <v>2</v>
      </c>
      <c r="BP9" s="159">
        <f>COUNTIF($D9:$V9,BP$4)</f>
        <v>0</v>
      </c>
      <c r="BQ9" s="160"/>
    </row>
    <row r="10" ht="19.5" customHeight="1" spans="1:69">
      <c r="A10" s="19"/>
      <c r="B10" s="549" t="s">
        <v>1704</v>
      </c>
      <c r="C10" s="155" t="s">
        <v>44</v>
      </c>
      <c r="E10" s="155" t="s">
        <v>1705</v>
      </c>
      <c r="F10" s="155"/>
      <c r="G10" s="155" t="s">
        <v>48</v>
      </c>
      <c r="H10" s="185"/>
      <c r="I10" s="155"/>
      <c r="J10" s="155"/>
      <c r="K10" s="155" t="s">
        <v>1598</v>
      </c>
      <c r="L10" s="155"/>
      <c r="M10" s="186"/>
      <c r="N10" s="210"/>
      <c r="O10" s="210" t="s">
        <v>48</v>
      </c>
      <c r="Q10" s="155"/>
      <c r="R10" s="169" t="s">
        <v>44</v>
      </c>
      <c r="T10" s="155" t="s">
        <v>1598</v>
      </c>
      <c r="U10" s="169"/>
      <c r="V10" s="240" t="s">
        <v>1706</v>
      </c>
      <c r="W10" s="185" t="s">
        <v>1095</v>
      </c>
      <c r="X10" s="155" t="s">
        <v>1095</v>
      </c>
      <c r="Y10" s="155" t="s">
        <v>1095</v>
      </c>
      <c r="Z10" s="155" t="s">
        <v>1707</v>
      </c>
      <c r="AA10" s="155"/>
      <c r="AB10" s="155"/>
      <c r="AC10" s="155"/>
      <c r="AD10" s="155"/>
      <c r="AE10" s="155" t="s">
        <v>1598</v>
      </c>
      <c r="AF10" s="155" t="s">
        <v>1708</v>
      </c>
      <c r="AG10" s="155"/>
      <c r="AH10" s="155"/>
      <c r="AI10" s="157"/>
      <c r="AJ10" s="158"/>
      <c r="AK10" s="157"/>
      <c r="AL10" s="159"/>
      <c r="AM10" s="159"/>
      <c r="AN10" s="159"/>
      <c r="AO10" s="159"/>
      <c r="AP10" s="104"/>
      <c r="AQ10" s="159">
        <f>SUMPRODUCT(--WEEKDAY(C$3:AG$3,2)&lt;6,--((C10:AG10="DM"))+(C10:AG10="CS1")+((C10:AG10="CS2"))+(C10:AG10="SB1")+(C10:AG10="AE")+(C10:AG10="EM"))</f>
        <v>0</v>
      </c>
      <c r="AR10" s="104"/>
      <c r="AS10" s="104">
        <f>SUMPRODUCT(--WEEKDAY(C$3:AG$3,2)&gt;5,--((C10:AG10="DM"))+(C10:AG10="CS1")+((C10:AG10="CS2"))+(C10:AG10="SB1")+(C10:AG10="AE")+(C10:AG10="EM"))</f>
        <v>0</v>
      </c>
      <c r="AT10" s="104"/>
      <c r="AU10" s="104">
        <f>(AQ10-AR10)/2+(AS10-AT10)</f>
        <v>0</v>
      </c>
      <c r="AV10" s="104">
        <f>AI10+AJ10+AK10+AL10+AN10+AO10</f>
        <v>0</v>
      </c>
      <c r="AW10" s="104">
        <f>BG10+BH10+BJ10+BE10+BC10+BA10+BL10</f>
        <v>3</v>
      </c>
      <c r="AX10" s="104" t="e">
        <f>AU10+$AY$10</f>
        <v>#VALUE!</v>
      </c>
      <c r="AY10" s="159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159">
        <f>COUNTIF(C10:AC10,"*BRT*")</f>
        <v>0</v>
      </c>
      <c r="BA10" s="159">
        <f>COUNTIF(A10:AI10,"*$BTP*")</f>
        <v>0</v>
      </c>
      <c r="BB10" s="159" t="e">
        <f>BA10*('Setting key Duty'!$I$13+'Setting key Duty'!$I$12+'Setting key Duty'!$I$11)</f>
        <v>#VALUE!</v>
      </c>
      <c r="BC10" s="159">
        <f>COUNTIF(D10:AI10,"*$L*")</f>
        <v>0</v>
      </c>
      <c r="BD10" s="159" t="e">
        <f>BC10*('Setting key Duty'!$I$13+'Setting key Duty'!$I$9)</f>
        <v>#VALUE!</v>
      </c>
      <c r="BE10" s="159">
        <f>COUNTIF(D10:AI10,"*$M*")</f>
        <v>0</v>
      </c>
      <c r="BF10" s="159">
        <f>BE10*('Setting key Duty'!$I$8+'Setting key Duty'!$I$9+'Setting key Duty'!$I$12)</f>
        <v>0</v>
      </c>
      <c r="BG10" s="159">
        <f>COUNTIF(D10:AI10,"*$N*")</f>
        <v>0</v>
      </c>
      <c r="BH10" s="159">
        <f>COUNTIF(D10:AI10,"*$PM*")</f>
        <v>1</v>
      </c>
      <c r="BI10" s="159">
        <f>BH10*('Setting key Duty'!$I$9)</f>
        <v>0.125</v>
      </c>
      <c r="BJ10" s="159">
        <f>COUNTIF(D10:AI10,"*$AM*")</f>
        <v>2</v>
      </c>
      <c r="BK10" s="159">
        <f>BJ10*('Setting key Duty'!$I$12+'Setting key Duty'!$I$8)</f>
        <v>0.875</v>
      </c>
      <c r="BL10" s="159">
        <f>COUNTIF(C10:AI10,"*$FC*")</f>
        <v>0</v>
      </c>
      <c r="BM10" s="159">
        <f>BL10*('Setting key Duty'!$J$11+'Setting key Duty'!$I$8)</f>
        <v>0</v>
      </c>
      <c r="BN10" s="159">
        <f>COUNTIF($C10:$AG10,BN$4)</f>
        <v>0</v>
      </c>
      <c r="BO10" s="159">
        <f>COUNTIF($C10:$AG10,BO$4)</f>
        <v>3</v>
      </c>
      <c r="BP10" s="159">
        <f>COUNTIF($D10:$AD10,BP$4)</f>
        <v>0</v>
      </c>
      <c r="BQ10" s="160"/>
    </row>
    <row r="11" ht="19.5" customHeight="1" spans="1:69">
      <c r="A11" s="19"/>
      <c r="B11" s="277" t="s">
        <v>1431</v>
      </c>
      <c r="C11" s="155"/>
      <c r="D11" s="155"/>
      <c r="E11" s="155"/>
      <c r="F11" s="155" t="s">
        <v>48</v>
      </c>
      <c r="G11" s="155"/>
      <c r="H11" s="155" t="s">
        <v>1598</v>
      </c>
      <c r="I11" s="155"/>
      <c r="J11" s="155"/>
      <c r="L11" s="155" t="s">
        <v>1598</v>
      </c>
      <c r="M11" s="155"/>
      <c r="N11" s="155" t="s">
        <v>1598</v>
      </c>
      <c r="O11" s="155"/>
      <c r="Q11" s="155" t="s">
        <v>48</v>
      </c>
      <c r="R11" s="155"/>
      <c r="S11" s="155"/>
      <c r="T11" s="155" t="s">
        <v>48</v>
      </c>
      <c r="U11" s="169"/>
      <c r="V11" s="240" t="s">
        <v>42</v>
      </c>
      <c r="W11" s="155" t="s">
        <v>48</v>
      </c>
      <c r="X11" s="155"/>
      <c r="Y11" s="155" t="s">
        <v>48</v>
      </c>
      <c r="Z11" s="155"/>
      <c r="AB11" s="155" t="s">
        <v>48</v>
      </c>
      <c r="AC11" s="155"/>
      <c r="AD11" s="155"/>
      <c r="AE11" s="155" t="s">
        <v>48</v>
      </c>
      <c r="AF11" s="155"/>
      <c r="AG11" s="155"/>
      <c r="AH11" s="155"/>
      <c r="AI11" s="157"/>
      <c r="AJ11" s="158"/>
      <c r="AK11" s="157"/>
      <c r="AL11" s="159"/>
      <c r="AM11" s="159"/>
      <c r="AN11" s="159"/>
      <c r="AO11" s="159"/>
      <c r="AP11" s="104"/>
      <c r="AQ11" s="159">
        <f>SUMPRODUCT(--WEEKDAY(C$3:AG$3,2)&lt;6,--((C11:AG11="DM"))+(C11:AG11="CS1")+((C11:AG11="CS2"))+(C11:AG11="SB1")+(C11:AG11="AE")+(C11:AG11="EM"))</f>
        <v>0</v>
      </c>
      <c r="AR11" s="104"/>
      <c r="AS11" s="104">
        <f>SUMPRODUCT(--WEEKDAY(C$3:AG$3,2)&gt;5,--((C11:AG11="DM"))+(C11:AG11="CS1")+((C11:AG11="CS2"))+(C11:AG11="SB1")+(C11:AG11="AE")+(C11:AG11="EM"))</f>
        <v>0</v>
      </c>
      <c r="AT11" s="104"/>
      <c r="AU11" s="104">
        <f>(AQ11-AR11)/2+(AS11-AT11)</f>
        <v>0</v>
      </c>
      <c r="AV11" s="104">
        <f>AI11+AJ11+AK11+AL11+AN11+AO11</f>
        <v>0</v>
      </c>
      <c r="AW11" s="104">
        <f>BG11+BH11+BJ11+BE11+BC11+BA11+BL11</f>
        <v>0</v>
      </c>
      <c r="AX11" s="104" t="e">
        <f>AU11+AY11</f>
        <v>#VALUE!</v>
      </c>
      <c r="AY11" s="159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159">
        <f>COUNTIF(D11:AC11,"*BRT*")</f>
        <v>0</v>
      </c>
      <c r="BA11" s="159">
        <f>COUNTIF(A11:AI11,"*$BTP*")</f>
        <v>0</v>
      </c>
      <c r="BB11" s="159" t="e">
        <f>BA11*('Setting key Duty'!$I$13+'Setting key Duty'!$I$12+'Setting key Duty'!$I$11)</f>
        <v>#VALUE!</v>
      </c>
      <c r="BC11" s="159">
        <f>COUNTIF(A11:AI11,"*$L*")</f>
        <v>0</v>
      </c>
      <c r="BD11" s="159" t="e">
        <f>BC11*('Setting key Duty'!$I$13+'Setting key Duty'!$I$9)</f>
        <v>#VALUE!</v>
      </c>
      <c r="BE11" s="159">
        <f>COUNTIF(A11:AI11,"*$M*")</f>
        <v>0</v>
      </c>
      <c r="BF11" s="159">
        <f>BE11*('Setting key Duty'!$I$8+'Setting key Duty'!$I$9+'Setting key Duty'!$I$12)</f>
        <v>0</v>
      </c>
      <c r="BG11" s="159">
        <f>COUNTIF(AF11:AI11,"*$N*")</f>
        <v>0</v>
      </c>
      <c r="BH11" s="159">
        <f>COUNTIF(AF11:AI11,"*$PM*")</f>
        <v>0</v>
      </c>
      <c r="BI11" s="159">
        <f>BH11*('Setting key Duty'!$I$9)</f>
        <v>0</v>
      </c>
      <c r="BJ11" s="159">
        <f>COUNTIF(A11:AI11,"*$AM*")</f>
        <v>0</v>
      </c>
      <c r="BK11" s="159">
        <f>BJ11*('Setting key Duty'!$I$12+'Setting key Duty'!$I$8)</f>
        <v>0</v>
      </c>
      <c r="BL11" s="159">
        <f>COUNTIF(D11:AI11,"*$FC*")</f>
        <v>0</v>
      </c>
      <c r="BM11" s="159">
        <f>BL11*('Setting key Duty'!$J$11+'Setting key Duty'!$I$8)</f>
        <v>0</v>
      </c>
      <c r="BN11" s="159">
        <f>COUNTIF($D11:$AE11,BN$4)</f>
        <v>0</v>
      </c>
      <c r="BO11" s="159">
        <f>COUNTIF($D11:$AE11,BO$4)</f>
        <v>3</v>
      </c>
      <c r="BP11" s="159">
        <f>COUNTIF($D11:$AE11,BP$4)</f>
        <v>0</v>
      </c>
      <c r="BQ11" s="160"/>
    </row>
    <row r="12" ht="19.5" customHeight="1" spans="1:69">
      <c r="A12" s="19"/>
      <c r="B12" s="550" t="s">
        <v>1373</v>
      </c>
      <c r="C12" s="155"/>
      <c r="D12" s="551"/>
      <c r="E12" s="155" t="s">
        <v>1705</v>
      </c>
      <c r="F12" s="156" t="s">
        <v>50</v>
      </c>
      <c r="G12" s="155"/>
      <c r="H12" s="155" t="s">
        <v>1598</v>
      </c>
      <c r="J12" s="155"/>
      <c r="K12" s="186"/>
      <c r="M12" s="155" t="s">
        <v>1598</v>
      </c>
      <c r="N12" s="155"/>
      <c r="O12" s="155" t="s">
        <v>1598</v>
      </c>
      <c r="P12" s="155"/>
      <c r="Q12" s="155" t="s">
        <v>45</v>
      </c>
      <c r="R12" s="155"/>
      <c r="U12" s="186" t="s">
        <v>48</v>
      </c>
      <c r="V12" s="155" t="s">
        <v>1598</v>
      </c>
      <c r="W12" s="155"/>
      <c r="X12" s="155"/>
      <c r="Y12" s="186" t="s">
        <v>60</v>
      </c>
      <c r="AA12" s="155" t="s">
        <v>45</v>
      </c>
      <c r="AB12" s="155"/>
      <c r="AC12" s="155"/>
      <c r="AD12" s="155"/>
      <c r="AE12" s="155"/>
      <c r="AF12" s="155" t="s">
        <v>45</v>
      </c>
      <c r="AG12" s="155"/>
      <c r="AH12" s="155"/>
      <c r="AI12" s="157"/>
      <c r="AJ12" s="158"/>
      <c r="AK12" s="157"/>
      <c r="AL12" s="159"/>
      <c r="AM12" s="159"/>
      <c r="AN12" s="159"/>
      <c r="AO12" s="159"/>
      <c r="AP12" s="104"/>
      <c r="AQ12" s="159">
        <f>SUMPRODUCT(--WEEKDAY(C$3:AG$3,2)&lt;6,--((C12:AG12="DM"))+(C12:AG12="CS1")+((C12:AG12="CS2"))+(C12:AG12="SB1")+(C12:AG12="AE")+(C12:AG12="EM"))</f>
        <v>0</v>
      </c>
      <c r="AR12" s="104"/>
      <c r="AS12" s="104">
        <f>SUMPRODUCT(--WEEKDAY(C$3:AG$3,2)&gt;5,--((C12:AG12="DM"))+(C12:AG12="CS1")+((C12:AG12="CS2"))+(C12:AG12="SB1")+(C12:AG12="AE")+(C12:AG12="EM"))</f>
        <v>0</v>
      </c>
      <c r="AT12" s="104"/>
      <c r="AU12" s="104">
        <f>(AQ12-AR12)/2+(AS12-AT12)</f>
        <v>0</v>
      </c>
      <c r="AV12" s="104">
        <f>AI12+AJ12+AK12+AL12+AN12+AO12</f>
        <v>0</v>
      </c>
      <c r="AW12" s="104">
        <f>BG12+BH12+BJ12+BE12+BC12+BA12+BL12</f>
        <v>1</v>
      </c>
      <c r="AX12" s="104" t="e">
        <f>AU12+AY12</f>
        <v>#VALUE!</v>
      </c>
      <c r="AY12" s="159" t="e">
        <f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159">
        <f>COUNTIF(D12:Y12,"*BRT*")</f>
        <v>0</v>
      </c>
      <c r="BA12" s="159">
        <f>COUNTIF(A12:AI12,"*$BTP*")</f>
        <v>0</v>
      </c>
      <c r="BB12" s="159" t="e">
        <f>BA12*('Setting key Duty'!$I$13+'Setting key Duty'!$I$12+'Setting key Duty'!$I$11)</f>
        <v>#VALUE!</v>
      </c>
      <c r="BC12" s="159">
        <f>COUNTIF(A12:AI12,"*$L*")</f>
        <v>0</v>
      </c>
      <c r="BD12" s="159" t="e">
        <f>BC12*('Setting key Duty'!$I$13+'Setting key Duty'!$I$9)</f>
        <v>#VALUE!</v>
      </c>
      <c r="BE12" s="159">
        <f>COUNTIF(A12:AI12,"*$M*")</f>
        <v>0</v>
      </c>
      <c r="BF12" s="159">
        <f>BE12*('Setting key Duty'!$I$8+'Setting key Duty'!$I$9+'Setting key Duty'!$I$12)</f>
        <v>0</v>
      </c>
      <c r="BG12" s="159">
        <f>COUNTIF(AI12,"*$N*")</f>
        <v>0</v>
      </c>
      <c r="BH12" s="159">
        <f>COUNTIF(AI12,"*$PM*")</f>
        <v>0</v>
      </c>
      <c r="BI12" s="159">
        <f>BH12*('Setting key Duty'!$I$9)</f>
        <v>0</v>
      </c>
      <c r="BJ12" s="159">
        <f>COUNTIF(A12:AI12,"*$AM*")</f>
        <v>1</v>
      </c>
      <c r="BK12" s="159">
        <f>BJ12*('Setting key Duty'!$I$12+'Setting key Duty'!$I$8)</f>
        <v>0.4375</v>
      </c>
      <c r="BL12" s="159">
        <f>COUNTIF(D12:AI12,"*$FC*")</f>
        <v>0</v>
      </c>
      <c r="BM12" s="159">
        <f>BL12*('Setting key Duty'!$J$11+'Setting key Duty'!$I$8)</f>
        <v>0</v>
      </c>
      <c r="BN12" s="159">
        <f>COUNTIF($D12:$Y12,BN$4)</f>
        <v>0</v>
      </c>
      <c r="BO12" s="159">
        <f>COUNTIF($D12:$Y12,BO$4)</f>
        <v>4</v>
      </c>
      <c r="BP12" s="159">
        <f>COUNTIF($D12:$Y12,BP$4)</f>
        <v>0</v>
      </c>
      <c r="BQ12" s="160"/>
    </row>
    <row r="13" ht="24" customHeight="1" spans="1:69">
      <c r="A13" s="19"/>
      <c r="B13" s="217" t="s">
        <v>1601</v>
      </c>
      <c r="C13" s="155" t="s">
        <v>45</v>
      </c>
      <c r="D13" s="155"/>
      <c r="E13" s="155" t="s">
        <v>1598</v>
      </c>
      <c r="F13" s="155"/>
      <c r="G13" s="155" t="s">
        <v>266</v>
      </c>
      <c r="H13" s="155" t="s">
        <v>266</v>
      </c>
      <c r="I13" s="155" t="s">
        <v>266</v>
      </c>
      <c r="J13" s="186"/>
      <c r="K13" s="155" t="s">
        <v>45</v>
      </c>
      <c r="L13" s="155"/>
      <c r="M13" s="155"/>
      <c r="N13" s="155"/>
      <c r="O13" s="155" t="s">
        <v>1095</v>
      </c>
      <c r="P13" s="155" t="s">
        <v>1095</v>
      </c>
      <c r="Q13" s="155" t="s">
        <v>1095</v>
      </c>
      <c r="R13" s="155" t="s">
        <v>1095</v>
      </c>
      <c r="S13" s="155" t="s">
        <v>1095</v>
      </c>
      <c r="T13" s="155" t="s">
        <v>1095</v>
      </c>
      <c r="U13" s="155" t="s">
        <v>1095</v>
      </c>
      <c r="V13" s="240" t="s">
        <v>1095</v>
      </c>
      <c r="W13" s="155" t="s">
        <v>1095</v>
      </c>
      <c r="X13" s="155" t="s">
        <v>1095</v>
      </c>
      <c r="Y13" s="155" t="s">
        <v>1095</v>
      </c>
      <c r="Z13" s="155" t="s">
        <v>45</v>
      </c>
      <c r="AB13" s="155"/>
      <c r="AC13" s="155" t="s">
        <v>48</v>
      </c>
      <c r="AD13" s="155"/>
      <c r="AF13" s="155" t="s">
        <v>1598</v>
      </c>
      <c r="AG13" s="155"/>
      <c r="AH13" s="155"/>
      <c r="AI13" s="157">
        <f>COUNTIF($C13:$AB13,AI$4)</f>
        <v>0</v>
      </c>
      <c r="AJ13" s="158">
        <f>COUNTIF($C13:$AB13,AJ$4)</f>
        <v>0</v>
      </c>
      <c r="AK13" s="157">
        <f>COUNTIF($C13:$AB13,AK$4)</f>
        <v>3</v>
      </c>
      <c r="AL13" s="159">
        <f>COUNTIF($C13:$AB13,AL$4)</f>
        <v>0</v>
      </c>
      <c r="AM13" s="159">
        <f>COUNTIF($C13:$AB13,AM$4)</f>
        <v>0</v>
      </c>
      <c r="AN13" s="159">
        <f>COUNTIF($C13:$AB13,AN$4)</f>
        <v>0</v>
      </c>
      <c r="AO13" s="159">
        <f>COUNTIF($C13:$AB13,AO$4)</f>
        <v>0</v>
      </c>
      <c r="AP13" s="104"/>
      <c r="AQ13" s="159">
        <f>SUMPRODUCT(--WEEKDAY(C$3:AG$3,2)&lt;6,--((C13:AG13="DM"))+(C13:AG13="CS1")+((C13:AG13="CS2"))+(C13:AG13="SB1")+(C13:AG13="AE")+(C13:AG13="EM"))</f>
        <v>0</v>
      </c>
      <c r="AR13" s="104"/>
      <c r="AS13" s="104">
        <f>SUMPRODUCT(--WEEKDAY(C$3:AG$3,2)&gt;5,--((C13:AG13="DM"))+(C13:AG13="CS1")+((C13:AG13="CS2"))+(C13:AG13="SB1")+(C13:AG13="AE")+(C13:AG13="EM"))</f>
        <v>0</v>
      </c>
      <c r="AT13" s="104"/>
      <c r="AU13" s="104">
        <f>(AQ13-AR13)/2+(AS13-AT13)</f>
        <v>0</v>
      </c>
      <c r="AV13" s="104">
        <f>AI13+AJ13+AK13+AL13+AN13+AO13</f>
        <v>3</v>
      </c>
      <c r="AW13" s="104">
        <f>BG13+BH13+BJ13+BE13+BC13+BA13+BL13</f>
        <v>0</v>
      </c>
      <c r="AX13" s="104" t="e">
        <f>AU13+AY13</f>
        <v>#VALUE!</v>
      </c>
      <c r="AY13" s="159" t="e">
        <f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159">
        <f>COUNTIF(C13:AB13,"*BRT*")</f>
        <v>0</v>
      </c>
      <c r="BA13" s="159">
        <f>COUNTIF(A13:AI13,"*$BTP*")</f>
        <v>0</v>
      </c>
      <c r="BB13" s="159" t="e">
        <f>BA13*('Setting key Duty'!$I$13+'Setting key Duty'!$I$12+'Setting key Duty'!$I$11)</f>
        <v>#VALUE!</v>
      </c>
      <c r="BC13" s="159">
        <f>COUNTIF(A13:AI13,"*$L*")</f>
        <v>0</v>
      </c>
      <c r="BD13" s="159" t="e">
        <f>BC13*('Setting key Duty'!$I$13+'Setting key Duty'!$I$9)</f>
        <v>#VALUE!</v>
      </c>
      <c r="BE13" s="159">
        <f>COUNTIF(A13:AI13,"*$M*")</f>
        <v>0</v>
      </c>
      <c r="BF13" s="159">
        <f>BE13*('Setting key Duty'!$I$8+'Setting key Duty'!$I$9+'Setting key Duty'!$I$12)</f>
        <v>0</v>
      </c>
      <c r="BG13" s="159">
        <f>COUNTIF(A13:AI13,"*$N*")</f>
        <v>0</v>
      </c>
      <c r="BH13" s="159">
        <f>COUNTIF(AI13,"*$PM*")</f>
        <v>0</v>
      </c>
      <c r="BI13" s="159">
        <f>BH13*('Setting key Duty'!$I$9)</f>
        <v>0</v>
      </c>
      <c r="BJ13" s="159">
        <f>COUNTIF(A13:AI13,"*$AM*")</f>
        <v>0</v>
      </c>
      <c r="BK13" s="159">
        <f>BJ13*('Setting key Duty'!$I$12+'Setting key Duty'!$I$8)</f>
        <v>0</v>
      </c>
      <c r="BL13" s="159">
        <f>COUNTIF(C13:AI13,"*$FC*")</f>
        <v>0</v>
      </c>
      <c r="BM13" s="159">
        <f>BL13*('Setting key Duty'!$J$11+'Setting key Duty'!$I$8)</f>
        <v>0</v>
      </c>
      <c r="BN13" s="159">
        <f>COUNTIF($C13:$AB13,BN$4)</f>
        <v>0</v>
      </c>
      <c r="BO13" s="159">
        <f>COUNTIF($C13:$AB13,BO$4)</f>
        <v>1</v>
      </c>
      <c r="BP13" s="159">
        <f>COUNTIF($C13:$AB13,BP$4)</f>
        <v>0</v>
      </c>
      <c r="BQ13" s="160"/>
    </row>
    <row r="14" ht="19.5" customHeight="1" spans="1:69">
      <c r="A14" s="19"/>
      <c r="B14" s="236" t="s">
        <v>1550</v>
      </c>
      <c r="C14" s="155"/>
      <c r="D14" s="155"/>
      <c r="E14" s="155" t="s">
        <v>1464</v>
      </c>
      <c r="F14" s="155" t="s">
        <v>1464</v>
      </c>
      <c r="G14" s="185"/>
      <c r="H14" s="155" t="s">
        <v>45</v>
      </c>
      <c r="I14" s="155"/>
      <c r="J14" s="155"/>
      <c r="K14" s="155"/>
      <c r="L14" s="155" t="s">
        <v>1598</v>
      </c>
      <c r="M14" s="186"/>
      <c r="N14" s="155"/>
      <c r="O14" s="155"/>
      <c r="P14" s="155"/>
      <c r="Q14" s="155"/>
      <c r="R14" s="155" t="s">
        <v>45</v>
      </c>
      <c r="T14" s="169"/>
      <c r="V14" s="240" t="s">
        <v>48</v>
      </c>
      <c r="W14" s="155"/>
      <c r="X14" s="155" t="s">
        <v>1598</v>
      </c>
      <c r="Y14" s="155" t="s">
        <v>60</v>
      </c>
      <c r="Z14" s="155"/>
      <c r="AA14" s="155" t="s">
        <v>945</v>
      </c>
      <c r="AB14" s="155" t="s">
        <v>1598</v>
      </c>
      <c r="AC14" s="155"/>
      <c r="AD14" s="155" t="s">
        <v>45</v>
      </c>
      <c r="AE14" s="155"/>
      <c r="AF14" s="155"/>
      <c r="AG14" s="155"/>
      <c r="AH14" s="155"/>
      <c r="AI14" s="157">
        <f>COUNTIF($C14:$AF14,AI$4)</f>
        <v>1</v>
      </c>
      <c r="AJ14" s="158">
        <f>COUNTIF($C14:$AF14,AJ$4)</f>
        <v>0</v>
      </c>
      <c r="AK14" s="157">
        <f>COUNTIF($C14:$AF14,AK$4)</f>
        <v>3</v>
      </c>
      <c r="AL14" s="159">
        <f>COUNTIF($C14:$AF14,AL$4)</f>
        <v>0</v>
      </c>
      <c r="AM14" s="159">
        <f>COUNTIF($C14:$AF14,AM$4)</f>
        <v>0</v>
      </c>
      <c r="AN14" s="159">
        <f>COUNTIF($C14:$AF14,AN$4)</f>
        <v>0</v>
      </c>
      <c r="AO14" s="159">
        <f>COUNTIF($C14:$AF14,AO$4)</f>
        <v>0</v>
      </c>
      <c r="AP14" s="104"/>
      <c r="AQ14" s="159">
        <f>SUMPRODUCT(--WEEKDAY(C$3:AG$3,2)&lt;6,--((C14:AG14="DM"))+(C14:AG14="CS1")+((C14:AG14="CS2"))+(C14:AG14="SB1")+(C14:AG14="AE")+(C14:AG14="EM"))</f>
        <v>0</v>
      </c>
      <c r="AR14" s="104"/>
      <c r="AS14" s="104">
        <f>SUMPRODUCT(--WEEKDAY(C$3:AG$3,2)&gt;5,--((C14:AG14="DM"))+(C14:AG14="CS1")+((C14:AG14="CS2"))+(C14:AG14="SB1")+(C14:AG14="AE")+(C14:AG14="EM"))</f>
        <v>0</v>
      </c>
      <c r="AT14" s="104"/>
      <c r="AU14" s="104">
        <f>(AQ14-AR14)/2+(AS14-AT14)</f>
        <v>0</v>
      </c>
      <c r="AV14" s="104">
        <f>AI14+AJ14+AK14+AL14+AN14+AO14</f>
        <v>4</v>
      </c>
      <c r="AW14" s="104">
        <f>BG14+BH14+BJ14+BE14+BC14+BA14+BL14</f>
        <v>0</v>
      </c>
      <c r="AX14" s="104" t="e">
        <f>AU14+AY14</f>
        <v>#VALUE!</v>
      </c>
      <c r="AY14" s="159" t="e">
        <f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159">
        <f>COUNTIF(C14:AC14,"*BRT*")</f>
        <v>0</v>
      </c>
      <c r="BA14" s="159">
        <f>COUNTIF(A14:AI14,"*$BTP*")</f>
        <v>0</v>
      </c>
      <c r="BB14" s="159" t="e">
        <f>BA14*('Setting key Duty'!$I$13+'Setting key Duty'!$I$12+'Setting key Duty'!$I$11)</f>
        <v>#VALUE!</v>
      </c>
      <c r="BC14" s="159">
        <f>COUNTIF(I14:AI14,"*$L*")</f>
        <v>0</v>
      </c>
      <c r="BD14" s="159" t="e">
        <f>BC14*('Setting key Duty'!$I$13+'Setting key Duty'!$I$9)</f>
        <v>#VALUE!</v>
      </c>
      <c r="BE14" s="159">
        <f>COUNTIF(I14:AI14,"*$M*")</f>
        <v>0</v>
      </c>
      <c r="BF14" s="159">
        <f>BE14*('Setting key Duty'!$I$8+'Setting key Duty'!$I$9+'Setting key Duty'!$I$12)</f>
        <v>0</v>
      </c>
      <c r="BG14" s="159">
        <f>COUNTIF(I14:AI14,"*$N*")</f>
        <v>0</v>
      </c>
      <c r="BH14" s="159">
        <f>COUNTIF(I14:AI14,"*$PM*")</f>
        <v>0</v>
      </c>
      <c r="BI14" s="159">
        <f>BH14*('Setting key Duty'!$I$9)</f>
        <v>0</v>
      </c>
      <c r="BJ14" s="159">
        <f>COUNTIF(I14:AI14,"*$AM*")</f>
        <v>0</v>
      </c>
      <c r="BK14" s="159">
        <f>BJ14*('Setting key Duty'!$I$12+'Setting key Duty'!$I$8)</f>
        <v>0</v>
      </c>
      <c r="BL14" s="159">
        <f>COUNTIF(C14:AI14,"*$FC*")</f>
        <v>0</v>
      </c>
      <c r="BM14" s="159">
        <f>BL14*('Setting key Duty'!$J$11+'Setting key Duty'!$I$8)</f>
        <v>0</v>
      </c>
      <c r="BN14" s="159">
        <f>COUNTIF($C14:$AF14,BN$4)</f>
        <v>0</v>
      </c>
      <c r="BO14" s="159">
        <f>COUNTIF($C14:$AF14,BO$4)</f>
        <v>3</v>
      </c>
      <c r="BP14" s="159">
        <f>COUNTIF($I14:$AE14,BP$4)</f>
        <v>0</v>
      </c>
      <c r="BQ14" s="160"/>
    </row>
    <row r="15" ht="19.5" customHeight="1" spans="1:69">
      <c r="A15" s="19"/>
      <c r="B15" s="550" t="s">
        <v>1666</v>
      </c>
      <c r="C15" s="186" t="s">
        <v>1095</v>
      </c>
      <c r="D15" s="155" t="s">
        <v>1095</v>
      </c>
      <c r="E15" s="155" t="s">
        <v>1095</v>
      </c>
      <c r="F15" s="155" t="s">
        <v>1095</v>
      </c>
      <c r="G15" s="155" t="s">
        <v>1095</v>
      </c>
      <c r="H15" s="155" t="s">
        <v>1095</v>
      </c>
      <c r="I15" s="155" t="s">
        <v>1095</v>
      </c>
      <c r="J15" s="155" t="s">
        <v>1095</v>
      </c>
      <c r="K15" s="155" t="s">
        <v>48</v>
      </c>
      <c r="L15" s="155"/>
      <c r="M15" s="20"/>
      <c r="N15" s="155" t="s">
        <v>44</v>
      </c>
      <c r="O15" s="155"/>
      <c r="P15" s="155"/>
      <c r="Q15" s="186"/>
      <c r="R15" s="155" t="s">
        <v>48</v>
      </c>
      <c r="S15" s="155"/>
      <c r="T15" s="155" t="s">
        <v>44</v>
      </c>
      <c r="U15" s="186"/>
      <c r="V15" s="20"/>
      <c r="X15" s="155"/>
      <c r="Y15" s="155" t="s">
        <v>60</v>
      </c>
      <c r="Z15" s="155"/>
      <c r="AA15" s="155" t="s">
        <v>945</v>
      </c>
      <c r="AB15" s="155" t="s">
        <v>44</v>
      </c>
      <c r="AC15" s="155"/>
      <c r="AD15" s="155"/>
      <c r="AE15" s="155"/>
      <c r="AF15" s="155"/>
      <c r="AG15" s="155"/>
      <c r="AH15" s="155"/>
      <c r="AI15" s="157"/>
      <c r="AJ15" s="158"/>
      <c r="AK15" s="157"/>
      <c r="AL15" s="159"/>
      <c r="AM15" s="159"/>
      <c r="AN15" s="159"/>
      <c r="AO15" s="159"/>
      <c r="AP15" s="104"/>
      <c r="AQ15" s="159">
        <f>SUMPRODUCT(--WEEKDAY(C$3:AG$3,2)&lt;6,--((C15:AG15="DM"))+(C15:AG15="CS1")+((C15:AG15="CS2"))+(C15:AG15="SB1")+(C15:AG15="AE")+(C15:AG15="EM"))</f>
        <v>0</v>
      </c>
      <c r="AR15" s="104"/>
      <c r="AS15" s="104">
        <f>SUMPRODUCT(--WEEKDAY(C$3:AG$3,2)&gt;5,--((C15:AG15="DM"))+(C15:AG15="CS1")+((C15:AG15="CS2"))+(C15:AG15="SB1")+(C15:AG15="AE")+(C15:AG15="EM"))</f>
        <v>0</v>
      </c>
      <c r="AT15" s="104"/>
      <c r="AU15" s="104">
        <f>(AQ15-AR15)/2+(AS15-AT15)</f>
        <v>0</v>
      </c>
      <c r="AV15" s="104">
        <f>AI15+AJ15+AK15+AL15+AN15+AO15</f>
        <v>0</v>
      </c>
      <c r="AW15" s="104">
        <f>BG15+BH15+BJ15+BE15+BC15+BA15+BL15</f>
        <v>0</v>
      </c>
      <c r="AX15" s="104" t="e">
        <f>AU15+$AY$10</f>
        <v>#VALUE!</v>
      </c>
      <c r="AY15" s="159" t="e">
        <f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159">
        <f>COUNTIF(D15:AA15,"*BRT*")</f>
        <v>0</v>
      </c>
      <c r="BA15" s="159">
        <f>COUNTIF(A15:AI15,"*$BTP*")</f>
        <v>0</v>
      </c>
      <c r="BB15" s="159" t="e">
        <f>BA15*('Setting key Duty'!$I$13+'Setting key Duty'!$I$12+'Setting key Duty'!$I$11)</f>
        <v>#VALUE!</v>
      </c>
      <c r="BC15" s="159">
        <f>COUNTIF(A15:AI15,"*$L*")</f>
        <v>0</v>
      </c>
      <c r="BD15" s="159" t="e">
        <f>BC15*('Setting key Duty'!$I$13+'Setting key Duty'!$I$9)</f>
        <v>#VALUE!</v>
      </c>
      <c r="BE15" s="159">
        <f>COUNTIF(A15:AI15,"*$M*")</f>
        <v>0</v>
      </c>
      <c r="BF15" s="159">
        <f>BE15*('Setting key Duty'!$I$8+'Setting key Duty'!$I$9+'Setting key Duty'!$I$12)</f>
        <v>0</v>
      </c>
      <c r="BG15" s="159">
        <f>COUNTIF(AI15,"*$N*")</f>
        <v>0</v>
      </c>
      <c r="BH15" s="159">
        <f>COUNTIF(AI15,"*$PM*")</f>
        <v>0</v>
      </c>
      <c r="BI15" s="159">
        <f>BH15*('Setting key Duty'!$I$9)</f>
        <v>0</v>
      </c>
      <c r="BJ15" s="159">
        <f>COUNTIF(A15:AI15,"*$AM*")</f>
        <v>0</v>
      </c>
      <c r="BK15" s="159">
        <f>BJ15*('Setting key Duty'!$I$12+'Setting key Duty'!$I$8)</f>
        <v>0</v>
      </c>
      <c r="BL15" s="159">
        <f>COUNTIF(D15:AI15,"*$FC*")</f>
        <v>0</v>
      </c>
      <c r="BM15" s="159">
        <f>BL15*('Setting key Duty'!$J$11+'Setting key Duty'!$I$8)</f>
        <v>0</v>
      </c>
      <c r="BN15" s="159">
        <f>COUNTIF($D15:$AA15,BN$4)</f>
        <v>0</v>
      </c>
      <c r="BO15" s="159">
        <f>COUNTIF($D15:$AA15,BO$4)</f>
        <v>0</v>
      </c>
      <c r="BP15" s="159">
        <f>COUNTIF($D15:$AA15,BP$4)</f>
        <v>0</v>
      </c>
      <c r="BQ15" s="160"/>
    </row>
    <row r="16" ht="19.5" customHeight="1" spans="1:69">
      <c r="A16" s="19"/>
      <c r="B16" s="239" t="s">
        <v>1667</v>
      </c>
      <c r="C16" s="186"/>
      <c r="E16" s="155" t="s">
        <v>50</v>
      </c>
      <c r="F16" s="155"/>
      <c r="G16" s="155" t="s">
        <v>266</v>
      </c>
      <c r="H16" s="155" t="s">
        <v>266</v>
      </c>
      <c r="I16" s="155" t="s">
        <v>266</v>
      </c>
      <c r="J16" s="155"/>
      <c r="K16" s="155"/>
      <c r="L16" s="155" t="s">
        <v>45</v>
      </c>
      <c r="M16" s="155"/>
      <c r="N16" s="155"/>
      <c r="P16" s="155"/>
      <c r="Q16" s="155" t="s">
        <v>1598</v>
      </c>
      <c r="R16" s="155"/>
      <c r="S16" s="155" t="s">
        <v>48</v>
      </c>
      <c r="T16" s="155"/>
      <c r="U16" s="155"/>
      <c r="V16" s="240"/>
      <c r="W16" s="155" t="s">
        <v>44</v>
      </c>
      <c r="X16" s="155"/>
      <c r="Y16" s="155" t="s">
        <v>60</v>
      </c>
      <c r="Z16" s="155"/>
      <c r="AA16" s="155" t="s">
        <v>945</v>
      </c>
      <c r="AC16" s="155"/>
      <c r="AD16" s="155"/>
      <c r="AE16" s="155"/>
      <c r="AF16" s="155"/>
      <c r="AG16" s="155"/>
      <c r="AH16" s="155"/>
      <c r="AI16" s="157"/>
      <c r="AJ16" s="158"/>
      <c r="AK16" s="157"/>
      <c r="AL16" s="159"/>
      <c r="AM16" s="159"/>
      <c r="AN16" s="159"/>
      <c r="AO16" s="159"/>
      <c r="AP16" s="104"/>
      <c r="AQ16" s="159">
        <f>SUMPRODUCT(--WEEKDAY(C$3:AG$3,2)&lt;6,--((C16:AG16="DM"))+(C16:AG16="CS1")+((C16:AG16="CS2"))+(C16:AG16="SB1")+(C16:AG16="AE")+(C16:AG16="EM"))</f>
        <v>0</v>
      </c>
      <c r="AR16" s="104"/>
      <c r="AS16" s="104">
        <f>SUMPRODUCT(--WEEKDAY(C$3:AG$3,2)&gt;5,--((C16:AG16="DM"))+(C16:AG16="CS1")+((C16:AG16="CS2"))+(C16:AG16="SB1")+(C16:AG16="AE")+(C16:AG16="EM"))</f>
        <v>0</v>
      </c>
      <c r="AT16" s="104"/>
      <c r="AU16" s="104">
        <f>(AQ16-AR16)/2+(AS16-AT16)</f>
        <v>0</v>
      </c>
      <c r="AV16" s="104">
        <f>AI16+AJ16+AK16+AL16+AN16+AO16</f>
        <v>0</v>
      </c>
      <c r="AW16" s="104">
        <f>BG16+BH16+BJ16+BE16+BC16+BA16+BL16</f>
        <v>0</v>
      </c>
      <c r="AX16" s="104" t="e">
        <f>AU16+$AY$10</f>
        <v>#VALUE!</v>
      </c>
      <c r="AY16" s="159" t="e">
        <f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159">
        <f>COUNTIF(E16:Y16,"*BRT*")</f>
        <v>0</v>
      </c>
      <c r="BA16" s="159">
        <f>COUNTIF(A16:AI16,"*$BTP*")</f>
        <v>0</v>
      </c>
      <c r="BB16" s="159" t="e">
        <f>BA16*('Setting key Duty'!$I$13+'Setting key Duty'!$I$12+'Setting key Duty'!$I$11)</f>
        <v>#VALUE!</v>
      </c>
      <c r="BC16" s="159">
        <f>COUNTIF(A16:AI16,"*$L*")</f>
        <v>0</v>
      </c>
      <c r="BD16" s="159" t="e">
        <f>BC16*('Setting key Duty'!$I$13+'Setting key Duty'!$I$9)</f>
        <v>#VALUE!</v>
      </c>
      <c r="BE16" s="159">
        <f>COUNTIF(A16:AI16,"*$M*")</f>
        <v>0</v>
      </c>
      <c r="BF16" s="159">
        <f>BE16*('Setting key Duty'!$I$8+'Setting key Duty'!$I$9+'Setting key Duty'!$I$12)</f>
        <v>0</v>
      </c>
      <c r="BG16" s="159">
        <f>COUNTIF(AI16,"*$N*")</f>
        <v>0</v>
      </c>
      <c r="BH16" s="159">
        <f>COUNTIF(AI16,"*$PM*")</f>
        <v>0</v>
      </c>
      <c r="BI16" s="159">
        <f>BH16*('Setting key Duty'!$I$9)</f>
        <v>0</v>
      </c>
      <c r="BJ16" s="159">
        <f>COUNTIF(A16:AI16,"*$AM*")</f>
        <v>0</v>
      </c>
      <c r="BK16" s="159">
        <f>BJ16*('Setting key Duty'!$I$12+'Setting key Duty'!$I$8)</f>
        <v>0</v>
      </c>
      <c r="BL16" s="159">
        <f>COUNTIF(E16:AI16,"*$FC*")</f>
        <v>0</v>
      </c>
      <c r="BM16" s="159">
        <f>BL16*('Setting key Duty'!$J$11+'Setting key Duty'!$I$8)</f>
        <v>0</v>
      </c>
      <c r="BN16" s="159">
        <f>COUNTIF($E16:$Y16,BN$4)</f>
        <v>0</v>
      </c>
      <c r="BO16" s="159">
        <f>COUNTIF($E16:$Y16,BO$4)</f>
        <v>1</v>
      </c>
      <c r="BP16" s="159">
        <f>COUNTIF($E16:$Y16,BP$4)</f>
        <v>0</v>
      </c>
      <c r="BQ16" s="160"/>
    </row>
    <row r="17" ht="30.75" customHeight="1" spans="1:69">
      <c r="A17" s="19"/>
      <c r="B17" s="277" t="s">
        <v>1709</v>
      </c>
      <c r="C17" s="155"/>
      <c r="D17" s="155"/>
      <c r="E17" s="155" t="s">
        <v>1705</v>
      </c>
      <c r="F17" s="155"/>
      <c r="G17" s="155" t="s">
        <v>1598</v>
      </c>
      <c r="H17" s="155"/>
      <c r="I17" s="155" t="s">
        <v>48</v>
      </c>
      <c r="J17" s="155"/>
      <c r="K17" s="155"/>
      <c r="L17" s="155" t="s">
        <v>48</v>
      </c>
      <c r="N17" s="155"/>
      <c r="O17" s="155"/>
      <c r="P17" s="155" t="s">
        <v>48</v>
      </c>
      <c r="R17" s="155"/>
      <c r="S17" s="155"/>
      <c r="T17" s="155"/>
      <c r="U17" s="155" t="s">
        <v>1598</v>
      </c>
      <c r="V17" s="155"/>
      <c r="W17" s="155" t="s">
        <v>1095</v>
      </c>
      <c r="X17" s="155" t="s">
        <v>1095</v>
      </c>
      <c r="Y17" s="155" t="s">
        <v>1095</v>
      </c>
      <c r="Z17" s="155" t="s">
        <v>1095</v>
      </c>
      <c r="AA17" s="155" t="s">
        <v>1095</v>
      </c>
      <c r="AB17" s="155" t="s">
        <v>1095</v>
      </c>
      <c r="AC17" s="155" t="s">
        <v>1095</v>
      </c>
      <c r="AD17" s="155" t="s">
        <v>1095</v>
      </c>
      <c r="AE17" s="155" t="s">
        <v>1095</v>
      </c>
      <c r="AF17" s="155" t="s">
        <v>44</v>
      </c>
      <c r="AG17" s="155"/>
      <c r="AH17" s="20"/>
      <c r="AI17" s="157"/>
      <c r="AJ17" s="158"/>
      <c r="AK17" s="157"/>
      <c r="AL17" s="159"/>
      <c r="AM17" s="159"/>
      <c r="AN17" s="159"/>
      <c r="AO17" s="159"/>
      <c r="AP17" s="104"/>
      <c r="AQ17" s="159">
        <f>SUMPRODUCT(--WEEKDAY(C$3:AG$3,2)&lt;6,--((C17:AG17="DM"))+(C17:AG17="CS1")+((C17:AG17="CS2"))+(C17:AG17="SB1")+(C17:AG17="AE")+(C17:AG17="EM"))</f>
        <v>0</v>
      </c>
      <c r="AR17" s="104"/>
      <c r="AS17" s="104">
        <f>SUMPRODUCT(--WEEKDAY(C$3:AG$3,2)&gt;5,--((C17:AG17="DM"))+(C17:AG17="CS1")+((C17:AG17="CS2"))+(C17:AG17="SB1")+(C17:AG17="AE")+(C17:AG17="EM"))</f>
        <v>0</v>
      </c>
      <c r="AT17" s="104"/>
      <c r="AU17" s="104">
        <f>(AQ17-AR17)/2+(AS17-AT17)</f>
        <v>0</v>
      </c>
      <c r="AV17" s="104">
        <f>AI17+AJ17+AK17+AL17+AN17+AO17</f>
        <v>0</v>
      </c>
      <c r="AW17" s="104">
        <f>BG17+BH17+BJ17+BE17+BC17+BA17+BL17</f>
        <v>1</v>
      </c>
      <c r="AX17" s="104" t="e">
        <f>AU17+$AY$10</f>
        <v>#VALUE!</v>
      </c>
      <c r="AY17" s="159" t="e">
        <f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159">
        <f>COUNTIF(D17:AA17,"*BRT*")</f>
        <v>0</v>
      </c>
      <c r="BA17" s="159">
        <f>COUNTIF(A17:AI17,"*$BTP*")</f>
        <v>0</v>
      </c>
      <c r="BB17" s="159" t="e">
        <f>BA17*('Setting key Duty'!$I$13+'Setting key Duty'!$I$12+'Setting key Duty'!$I$11)</f>
        <v>#VALUE!</v>
      </c>
      <c r="BC17" s="159">
        <f>COUNTIF(A17:AI17,"*$L*")</f>
        <v>0</v>
      </c>
      <c r="BD17" s="159" t="e">
        <f>BC17*('Setting key Duty'!$I$13+'Setting key Duty'!$I$9)</f>
        <v>#VALUE!</v>
      </c>
      <c r="BE17" s="159">
        <f>COUNTIF(A17:AI17,"*$M*")</f>
        <v>0</v>
      </c>
      <c r="BF17" s="159">
        <f>BE17*('Setting key Duty'!$I$8+'Setting key Duty'!$I$9+'Setting key Duty'!$I$12)</f>
        <v>0</v>
      </c>
      <c r="BG17" s="159">
        <f>COUNTIF(AI17,"*$N*")</f>
        <v>0</v>
      </c>
      <c r="BH17" s="159">
        <f>COUNTIF(AI17,"*$PM*")</f>
        <v>0</v>
      </c>
      <c r="BI17" s="159">
        <f>BH17*('Setting key Duty'!$I$9)</f>
        <v>0</v>
      </c>
      <c r="BJ17" s="159">
        <f>COUNTIF(A17:AI17,"*$AM*")</f>
        <v>1</v>
      </c>
      <c r="BK17" s="159">
        <f>BJ17*('Setting key Duty'!$I$12+'Setting key Duty'!$I$8)</f>
        <v>0.4375</v>
      </c>
      <c r="BL17" s="159">
        <f>COUNTIF(D17:AI17,"*$FC*")</f>
        <v>0</v>
      </c>
      <c r="BM17" s="159">
        <f>BL17*('Setting key Duty'!$J$11+'Setting key Duty'!$I$8)</f>
        <v>0</v>
      </c>
      <c r="BN17" s="159">
        <f>COUNTIF($D17:$AA17,BN$4)</f>
        <v>0</v>
      </c>
      <c r="BO17" s="159">
        <f>COUNTIF($D17:$AA17,BO$4)</f>
        <v>2</v>
      </c>
      <c r="BP17" s="159">
        <f>COUNTIF($D17:$AA17,BP$4)</f>
        <v>0</v>
      </c>
      <c r="BQ17" s="160"/>
    </row>
    <row r="18" ht="27.75" customHeight="1" spans="1:69">
      <c r="A18" s="19"/>
      <c r="B18" s="277" t="s">
        <v>1710</v>
      </c>
      <c r="D18" s="155"/>
      <c r="E18" s="155" t="s">
        <v>1168</v>
      </c>
      <c r="G18" s="155" t="s">
        <v>1168</v>
      </c>
      <c r="J18" s="155" t="s">
        <v>45</v>
      </c>
      <c r="K18" s="155"/>
      <c r="L18" s="169"/>
      <c r="M18" s="155"/>
      <c r="N18" s="155" t="s">
        <v>1598</v>
      </c>
      <c r="P18" s="155" t="s">
        <v>1168</v>
      </c>
      <c r="R18" s="155"/>
      <c r="S18" s="155" t="s">
        <v>44</v>
      </c>
      <c r="T18" s="155"/>
      <c r="V18" s="240"/>
      <c r="W18" s="155" t="s">
        <v>1168</v>
      </c>
      <c r="X18" s="155"/>
      <c r="Y18" s="186" t="s">
        <v>60</v>
      </c>
      <c r="Z18" s="155" t="s">
        <v>48</v>
      </c>
      <c r="AA18" s="155"/>
      <c r="AB18" s="155" t="s">
        <v>45</v>
      </c>
      <c r="AC18" s="186"/>
      <c r="AD18" s="155" t="s">
        <v>1168</v>
      </c>
      <c r="AF18" s="155"/>
      <c r="AG18" s="155"/>
      <c r="AH18" s="155"/>
      <c r="AI18" s="157"/>
      <c r="AJ18" s="158"/>
      <c r="AK18" s="157"/>
      <c r="AL18" s="159"/>
      <c r="AM18" s="159"/>
      <c r="AN18" s="159"/>
      <c r="AO18" s="159"/>
      <c r="AP18" s="104"/>
      <c r="AQ18" s="159">
        <f>SUMPRODUCT(--WEEKDAY(C$3:AG$3,2)&lt;6,--((C18:AG18="DM"))+(C18:AG18="CS1")+((C18:AG18="CS2"))+(C18:AG18="SB1")+(C18:AG18="AE")+(C18:AG18="EM"))</f>
        <v>0</v>
      </c>
      <c r="AR18" s="104"/>
      <c r="AS18" s="104">
        <f>SUMPRODUCT(--WEEKDAY(C$3:AG$3,2)&gt;5,--((C18:AG18="DM"))+(C18:AG18="CS1")+((C18:AG18="CS2"))+(C18:AG18="SB1")+(C18:AG18="AE")+(C18:AG18="EM"))</f>
        <v>0</v>
      </c>
      <c r="AT18" s="104"/>
      <c r="AU18" s="104">
        <f>(AQ18-AR18)/2+(AS18-AT18)</f>
        <v>0</v>
      </c>
      <c r="AV18" s="104">
        <f>AI18+AJ18+AK18+AL18+AN18+AO18</f>
        <v>0</v>
      </c>
      <c r="AW18" s="104">
        <f>BG18+BH18+BJ18+BE18+BC18+BA18+BL18</f>
        <v>0</v>
      </c>
      <c r="AX18" s="104" t="e">
        <f>AU18+$AY$10</f>
        <v>#VALUE!</v>
      </c>
      <c r="AY18" s="159" t="e">
        <f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159">
        <f>COUNTIF(C18:AA18,"*BRT*")</f>
        <v>0</v>
      </c>
      <c r="BA18" s="159">
        <f>COUNTIF(A18:AI18,"*$BTP*")</f>
        <v>0</v>
      </c>
      <c r="BB18" s="159" t="e">
        <f>BA18*('Setting key Duty'!$I$13+'Setting key Duty'!$I$12+'Setting key Duty'!$I$11)</f>
        <v>#VALUE!</v>
      </c>
      <c r="BC18" s="159">
        <f>COUNTIF(A18:AI18,"*$L*")</f>
        <v>0</v>
      </c>
      <c r="BD18" s="159" t="e">
        <f>BC18*('Setting key Duty'!$I$13+'Setting key Duty'!$I$9)</f>
        <v>#VALUE!</v>
      </c>
      <c r="BE18" s="159">
        <f>COUNTIF(A18:AI18,"*$M*")</f>
        <v>0</v>
      </c>
      <c r="BF18" s="159">
        <f>BE18*('Setting key Duty'!$I$8+'Setting key Duty'!$I$9+'Setting key Duty'!$I$12)</f>
        <v>0</v>
      </c>
      <c r="BG18" s="159">
        <f>COUNTIF(AI18,"*$N*")</f>
        <v>0</v>
      </c>
      <c r="BH18" s="159">
        <f>COUNTIF(AI18,"*$PM*")</f>
        <v>0</v>
      </c>
      <c r="BI18" s="159">
        <f>BH18*('Setting key Duty'!$I$9)</f>
        <v>0</v>
      </c>
      <c r="BJ18" s="159">
        <f>COUNTIF(A18:AI18,"*$AM*")</f>
        <v>0</v>
      </c>
      <c r="BK18" s="159">
        <f>BJ18*('Setting key Duty'!$I$12+'Setting key Duty'!$I$8)</f>
        <v>0</v>
      </c>
      <c r="BL18" s="159">
        <f>COUNTIF(C18:AI18,"*$FC*")</f>
        <v>0</v>
      </c>
      <c r="BM18" s="159">
        <f>BL18*('Setting key Duty'!$J$11+'Setting key Duty'!$I$8)</f>
        <v>0</v>
      </c>
      <c r="BN18" s="159">
        <f>COUNTIF($C18:$AA18,BN$4)</f>
        <v>0</v>
      </c>
      <c r="BO18" s="159">
        <f>COUNTIF($C18:$AA18,BO$4)</f>
        <v>1</v>
      </c>
      <c r="BP18" s="159">
        <f>COUNTIF($C18:$AA18,BP$4)</f>
        <v>0</v>
      </c>
      <c r="BQ18" s="160"/>
    </row>
    <row r="19" ht="19.5" customHeight="1" spans="1:69">
      <c r="A19" s="19"/>
      <c r="B19" s="225" t="s">
        <v>1711</v>
      </c>
      <c r="C19" s="155"/>
      <c r="D19" s="155" t="s">
        <v>1598</v>
      </c>
      <c r="E19" s="155" t="s">
        <v>48</v>
      </c>
      <c r="F19" s="155" t="s">
        <v>1598</v>
      </c>
      <c r="G19" s="155" t="s">
        <v>266</v>
      </c>
      <c r="H19" s="155" t="s">
        <v>266</v>
      </c>
      <c r="I19" s="155" t="s">
        <v>266</v>
      </c>
      <c r="J19" s="186" t="s">
        <v>48</v>
      </c>
      <c r="K19" s="155"/>
      <c r="L19" s="186"/>
      <c r="M19" s="186" t="s">
        <v>44</v>
      </c>
      <c r="N19" s="155"/>
      <c r="O19" s="155"/>
      <c r="P19" s="155" t="s">
        <v>1598</v>
      </c>
      <c r="Q19" s="155"/>
      <c r="R19" s="155"/>
      <c r="T19" s="155"/>
      <c r="U19" s="155"/>
      <c r="V19" s="155" t="s">
        <v>1598</v>
      </c>
      <c r="X19" s="155" t="s">
        <v>44</v>
      </c>
      <c r="Y19" s="186" t="s">
        <v>60</v>
      </c>
      <c r="AA19" s="155"/>
      <c r="AB19" s="186"/>
      <c r="AC19" s="155"/>
      <c r="AD19" s="186"/>
      <c r="AF19" s="155"/>
      <c r="AG19" s="155"/>
      <c r="AH19" s="155"/>
      <c r="AI19" s="157"/>
      <c r="AJ19" s="158"/>
      <c r="AK19" s="157"/>
      <c r="AL19" s="159"/>
      <c r="AM19" s="159"/>
      <c r="AN19" s="159"/>
      <c r="AO19" s="159"/>
      <c r="AP19" s="104"/>
      <c r="AQ19" s="159">
        <f>SUMPRODUCT(--WEEKDAY(C$3:AG$3,2)&lt;6,--((C19:AG19="DM"))+(C19:AG19="CS1")+((C19:AG19="CS2"))+(C19:AG19="SB1")+(C19:AG19="AE")+(C19:AG19="EM"))</f>
        <v>0</v>
      </c>
      <c r="AR19" s="104"/>
      <c r="AS19" s="104">
        <f>SUMPRODUCT(--WEEKDAY(C$3:AG$3,2)&gt;5,--((C19:AG19="DM"))+(C19:AG19="CS1")+((C19:AG19="CS2"))+(C19:AG19="SB1")+(C19:AG19="AE")+(C19:AG19="EM"))</f>
        <v>0</v>
      </c>
      <c r="AT19" s="104"/>
      <c r="AU19" s="104">
        <f>(AQ19-AR19)/2+(AS19-AT19)</f>
        <v>0</v>
      </c>
      <c r="AV19" s="104">
        <f>AI19+AJ19+AK19+AL19+AN19+AO19</f>
        <v>0</v>
      </c>
      <c r="AW19" s="104">
        <f>BG19+BH19+BJ19+BE19+BC19+BA19+BL19</f>
        <v>0</v>
      </c>
      <c r="AX19" s="104" t="e">
        <f>AU19+AY19</f>
        <v>#VALUE!</v>
      </c>
      <c r="AY19" s="159" t="e">
        <f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159">
        <f>COUNTIF(D19:AB19,"*BRT*")</f>
        <v>0</v>
      </c>
      <c r="BA19" s="159">
        <f>COUNTIF(A19:AI19,"*$BTP*")</f>
        <v>0</v>
      </c>
      <c r="BB19" s="159" t="e">
        <f>BA19*('Setting key Duty'!$I$13+'Setting key Duty'!$I$12+'Setting key Duty'!$I$11)</f>
        <v>#VALUE!</v>
      </c>
      <c r="BC19" s="159">
        <f>COUNTIF(A19:AI19,"*$L*")</f>
        <v>0</v>
      </c>
      <c r="BD19" s="159" t="e">
        <f>BC19*('Setting key Duty'!$I$13+'Setting key Duty'!$I$9)</f>
        <v>#VALUE!</v>
      </c>
      <c r="BE19" s="159">
        <f>COUNTIF(A19:AI19,"*$M*")</f>
        <v>0</v>
      </c>
      <c r="BF19" s="159">
        <f>BE19*('Setting key Duty'!$I$8+'Setting key Duty'!$I$9+'Setting key Duty'!$I$12)</f>
        <v>0</v>
      </c>
      <c r="BG19" s="159">
        <f>COUNTIF(AF19:AI19,"*$N*")</f>
        <v>0</v>
      </c>
      <c r="BH19" s="159">
        <f>COUNTIF(AF19:AI19,"*$PM*")</f>
        <v>0</v>
      </c>
      <c r="BI19" s="159">
        <f>BH19*('Setting key Duty'!$I$9)</f>
        <v>0</v>
      </c>
      <c r="BJ19" s="159">
        <f>COUNTIF(A19:AI19,"*$AM*")</f>
        <v>0</v>
      </c>
      <c r="BK19" s="159">
        <f>BJ19*('Setting key Duty'!$I$12+'Setting key Duty'!$I$8)</f>
        <v>0</v>
      </c>
      <c r="BL19" s="159">
        <f>COUNTIF(D19:AI19,"*$FC*")</f>
        <v>0</v>
      </c>
      <c r="BM19" s="159">
        <f>BL19*('Setting key Duty'!$J$11+'Setting key Duty'!$I$8)</f>
        <v>0</v>
      </c>
      <c r="BN19" s="159">
        <f>COUNTIF($D19:$AF19,BN$4)</f>
        <v>0</v>
      </c>
      <c r="BO19" s="159">
        <f>COUNTIF($D19:$AF19,BO$4)</f>
        <v>4</v>
      </c>
      <c r="BP19" s="159">
        <f>COUNTIF($D19:$AF19,BP$4)</f>
        <v>0</v>
      </c>
      <c r="BQ19" s="160"/>
    </row>
    <row r="20" ht="19.5" customHeight="1" spans="1:69">
      <c r="A20" s="19"/>
      <c r="B20" s="549" t="s">
        <v>1649</v>
      </c>
      <c r="C20" s="155"/>
      <c r="E20" s="155" t="s">
        <v>1464</v>
      </c>
      <c r="F20" s="155" t="s">
        <v>1464</v>
      </c>
      <c r="G20" s="155" t="s">
        <v>1712</v>
      </c>
      <c r="H20" s="155" t="s">
        <v>48</v>
      </c>
      <c r="I20" s="155"/>
      <c r="J20" s="155"/>
      <c r="L20" s="155"/>
      <c r="M20" s="155"/>
      <c r="N20" s="155" t="s">
        <v>48</v>
      </c>
      <c r="O20" s="155"/>
      <c r="R20" s="155" t="s">
        <v>1598</v>
      </c>
      <c r="T20" s="155" t="s">
        <v>45</v>
      </c>
      <c r="U20" s="155"/>
      <c r="V20" s="240"/>
      <c r="W20" s="155"/>
      <c r="X20" s="155"/>
      <c r="Y20" s="155"/>
      <c r="Z20" s="155"/>
      <c r="AA20" s="155"/>
      <c r="AB20" s="155" t="s">
        <v>1598</v>
      </c>
      <c r="AC20" s="155"/>
      <c r="AE20" s="155" t="s">
        <v>44</v>
      </c>
      <c r="AF20" s="155" t="s">
        <v>1713</v>
      </c>
      <c r="AG20" s="155" t="s">
        <v>1713</v>
      </c>
      <c r="AH20" s="155" t="s">
        <v>1713</v>
      </c>
      <c r="AI20" s="157"/>
      <c r="AJ20" s="158"/>
      <c r="AK20" s="157"/>
      <c r="AL20" s="159"/>
      <c r="AM20" s="159"/>
      <c r="AN20" s="159"/>
      <c r="AO20" s="159"/>
      <c r="AP20" s="104"/>
      <c r="AQ20" s="159">
        <f>SUMPRODUCT(--WEEKDAY(C$3:AG$3,2)&lt;6,--((C20:AG20="DM"))+(C20:AG20="CS1")+((C20:AG20="CS2"))+(C20:AG20="SB1")+(C20:AG20="AE")+(C20:AG20="EM"))</f>
        <v>0</v>
      </c>
      <c r="AR20" s="104"/>
      <c r="AS20" s="104">
        <f>SUMPRODUCT(--WEEKDAY(C$3:AG$3,2)&gt;5,--((C20:AG20="DM"))+(C20:AG20="CS1")+((C20:AG20="CS2"))+(C20:AG20="SB1")+(C20:AG20="AE")+(C20:AG20="EM"))</f>
        <v>0</v>
      </c>
      <c r="AT20" s="104"/>
      <c r="AU20" s="104">
        <f>(AQ20-AR20)/2+(AS20-AT20)</f>
        <v>0</v>
      </c>
      <c r="AV20" s="104">
        <f>AI20+AJ20+AK20+AL20+AN20+AO20</f>
        <v>0</v>
      </c>
      <c r="AW20" s="104">
        <f>BG20+BH20+BJ20+BE20+BC20+BA20+BL20</f>
        <v>0</v>
      </c>
      <c r="AX20" s="104" t="e">
        <f>AU20+$AY$10</f>
        <v>#VALUE!</v>
      </c>
      <c r="AY20" s="159" t="e">
        <f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159"/>
      <c r="BA20" s="159"/>
      <c r="BB20" s="159"/>
      <c r="BC20" s="159"/>
      <c r="BD20" s="159"/>
      <c r="BE20" s="159"/>
      <c r="BF20" s="159"/>
      <c r="BG20" s="159"/>
      <c r="BH20" s="159"/>
      <c r="BI20" s="159"/>
      <c r="BJ20" s="159"/>
      <c r="BK20" s="159"/>
      <c r="BL20" s="159"/>
      <c r="BM20" s="159"/>
      <c r="BN20" s="159"/>
      <c r="BO20" s="159"/>
      <c r="BP20" s="159"/>
      <c r="BQ20" s="160"/>
    </row>
    <row r="21" ht="19.5" customHeight="1" spans="1:69">
      <c r="A21" s="19"/>
      <c r="B21" s="549" t="s">
        <v>1714</v>
      </c>
      <c r="C21" s="155"/>
      <c r="D21" s="155" t="s">
        <v>44</v>
      </c>
      <c r="F21" s="155"/>
      <c r="G21" s="155" t="s">
        <v>266</v>
      </c>
      <c r="H21" s="155" t="s">
        <v>266</v>
      </c>
      <c r="I21" s="155" t="s">
        <v>266</v>
      </c>
      <c r="J21" s="155"/>
      <c r="K21" s="155" t="s">
        <v>44</v>
      </c>
      <c r="L21" s="155"/>
      <c r="M21" s="186"/>
      <c r="O21" s="155" t="s">
        <v>1598</v>
      </c>
      <c r="P21" s="155"/>
      <c r="Q21" s="155"/>
      <c r="R21" s="155" t="s">
        <v>1598</v>
      </c>
      <c r="T21" s="169"/>
      <c r="U21" s="169" t="s">
        <v>44</v>
      </c>
      <c r="V21" s="240"/>
      <c r="W21" s="155"/>
      <c r="X21" s="155" t="s">
        <v>48</v>
      </c>
      <c r="AB21" s="155"/>
      <c r="AC21" s="155" t="s">
        <v>45</v>
      </c>
      <c r="AD21" s="186"/>
      <c r="AE21" s="155" t="s">
        <v>1598</v>
      </c>
      <c r="AG21" s="155"/>
      <c r="AH21" s="155"/>
      <c r="AI21" s="157"/>
      <c r="AJ21" s="158"/>
      <c r="AK21" s="157"/>
      <c r="AL21" s="159"/>
      <c r="AM21" s="159"/>
      <c r="AN21" s="159"/>
      <c r="AO21" s="159"/>
      <c r="AP21" s="104"/>
      <c r="AQ21" s="159">
        <f>SUMPRODUCT(--WEEKDAY(C$3:AG$3,2)&lt;6,--((C21:AG21="DM"))+(C21:AG21="CS1")+((C21:AG21="CS2"))+(C21:AG21="SB1")+(C21:AG21="AE")+(C21:AG21="EM"))</f>
        <v>0</v>
      </c>
      <c r="AR21" s="104"/>
      <c r="AS21" s="104">
        <f>SUMPRODUCT(--WEEKDAY(C$3:AG$3,2)&gt;5,--((C21:AG21="DM"))+(C21:AG21="CS1")+((C21:AG21="CS2"))+(C21:AG21="SB1")+(C21:AG21="AE")+(C21:AG21="EM"))</f>
        <v>0</v>
      </c>
      <c r="AT21" s="104"/>
      <c r="AU21" s="104">
        <f>(AQ21-AR21)/2+(AS21-AT21)</f>
        <v>0</v>
      </c>
      <c r="AV21" s="104">
        <f>AI21+AJ21+AK21+AL21+AN21+AO21</f>
        <v>0</v>
      </c>
      <c r="AW21" s="104">
        <f>BG21+BH21+BJ21+BE21+BC21+BA21+BL21</f>
        <v>0</v>
      </c>
      <c r="AX21" s="104" t="e">
        <f>AU21+AY21</f>
        <v>#VALUE!</v>
      </c>
      <c r="AY21" s="159" t="e">
        <f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159">
        <f>COUNTIF(D21:AA21,"*BRT*")</f>
        <v>0</v>
      </c>
      <c r="BA21" s="159">
        <f>COUNTIF(A21:AI21,"*$BTP*")</f>
        <v>0</v>
      </c>
      <c r="BB21" s="159" t="e">
        <f>BA21*('Setting key Duty'!$I$13+'Setting key Duty'!$I$12+'Setting key Duty'!$I$11)</f>
        <v>#VALUE!</v>
      </c>
      <c r="BC21" s="159">
        <f>COUNTIF(A21:AI21,"*$L*")</f>
        <v>0</v>
      </c>
      <c r="BD21" s="159" t="e">
        <f>BC21*('Setting key Duty'!$I$13+'Setting key Duty'!$I$9)</f>
        <v>#VALUE!</v>
      </c>
      <c r="BE21" s="159">
        <f>COUNTIF(A21:AI21,"*$M*")</f>
        <v>0</v>
      </c>
      <c r="BF21" s="159">
        <f>BE21*('Setting key Duty'!$I$8+'Setting key Duty'!$I$9+'Setting key Duty'!$I$12)</f>
        <v>0</v>
      </c>
      <c r="BG21" s="159">
        <f>COUNTIF(AI21,"*$N*")</f>
        <v>0</v>
      </c>
      <c r="BH21" s="159">
        <f>COUNTIF(AI21,"*$PM*")</f>
        <v>0</v>
      </c>
      <c r="BI21" s="159">
        <f>BH21*('Setting key Duty'!$I$9)</f>
        <v>0</v>
      </c>
      <c r="BJ21" s="159">
        <f>COUNTIF(A21:AI21,"*$AM*")</f>
        <v>0</v>
      </c>
      <c r="BK21" s="159">
        <f>BJ21*('Setting key Duty'!$I$12+'Setting key Duty'!$I$8)</f>
        <v>0</v>
      </c>
      <c r="BL21" s="159">
        <f>COUNTIF(D21:AI21,"*$FC*")</f>
        <v>0</v>
      </c>
      <c r="BM21" s="159">
        <f>BL21*('Setting key Duty'!$J$11+'Setting key Duty'!$I$8)</f>
        <v>0</v>
      </c>
      <c r="BN21" s="159">
        <f>COUNTIF($D21:$AA21,BN$4)</f>
        <v>0</v>
      </c>
      <c r="BO21" s="159">
        <f>COUNTIF($D21:$AA21,BO$4)</f>
        <v>2</v>
      </c>
      <c r="BP21" s="159">
        <f>COUNTIF($D21:$AA21,BP$4)</f>
        <v>0</v>
      </c>
      <c r="BQ21" s="160"/>
    </row>
    <row r="22" ht="19.5" customHeight="1" spans="1:69">
      <c r="A22" s="19"/>
      <c r="B22" s="219" t="s">
        <v>1715</v>
      </c>
      <c r="D22" s="155" t="s">
        <v>50</v>
      </c>
      <c r="E22" s="155"/>
      <c r="F22" s="155" t="s">
        <v>45</v>
      </c>
      <c r="G22" s="185"/>
      <c r="H22" s="186"/>
      <c r="I22" s="186" t="s">
        <v>44</v>
      </c>
      <c r="K22" s="186"/>
      <c r="L22" s="186"/>
      <c r="M22" s="186"/>
      <c r="P22" s="155" t="s">
        <v>44</v>
      </c>
      <c r="Q22" s="155" t="s">
        <v>1598</v>
      </c>
      <c r="R22" s="186"/>
      <c r="S22" s="169"/>
      <c r="T22" s="169"/>
      <c r="U22" s="155"/>
      <c r="V22" s="240"/>
      <c r="W22" s="186" t="s">
        <v>45</v>
      </c>
      <c r="Y22" s="155"/>
      <c r="AA22" s="155"/>
      <c r="AB22" s="155"/>
      <c r="AC22" s="155" t="s">
        <v>1598</v>
      </c>
      <c r="AD22" s="186"/>
      <c r="AG22" s="155"/>
      <c r="AH22" s="186"/>
      <c r="AI22" s="157"/>
      <c r="AJ22" s="158"/>
      <c r="AK22" s="157"/>
      <c r="AL22" s="159"/>
      <c r="AM22" s="159"/>
      <c r="AN22" s="159"/>
      <c r="AO22" s="159"/>
      <c r="AP22" s="104"/>
      <c r="AQ22" s="159">
        <f>SUMPRODUCT(--WEEKDAY(C$3:AG$3,2)&lt;6,--((C22:AG22="DM"))+(C22:AG22="CS1")+((C22:AG22="CS2"))+(C22:AG22="SB1")+(C22:AG22="AE")+(C22:AG22="EM"))</f>
        <v>0</v>
      </c>
      <c r="AR22" s="104"/>
      <c r="AS22" s="104">
        <f>SUMPRODUCT(--WEEKDAY(C$3:AG$3,2)&gt;5,--((C22:AG22="DM"))+(C22:AG22="CS1")+((C22:AG22="CS2"))+(C22:AG22="SB1")+(C22:AG22="AE")+(C22:AG22="EM"))</f>
        <v>0</v>
      </c>
      <c r="AT22" s="104"/>
      <c r="AU22" s="104">
        <f>(AQ22-AR22)/2+(AS22-AT22)</f>
        <v>0</v>
      </c>
      <c r="AV22" s="104">
        <f>AI22+AJ22+AK22+AL22+AN22+AO22</f>
        <v>0</v>
      </c>
      <c r="AW22" s="104">
        <f>BG22+BH22+BJ22+BE22+BC22+BA22+BL22</f>
        <v>0</v>
      </c>
      <c r="AX22" s="104" t="e">
        <f>AU22+$AY$10</f>
        <v>#VALUE!</v>
      </c>
      <c r="AY22" s="159" t="e">
        <f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159">
        <f>COUNTIF(D22:AA22,"*BRT*")</f>
        <v>0</v>
      </c>
      <c r="BA22" s="159">
        <f>COUNTIF(A22:AI22,"*$BTP*")</f>
        <v>0</v>
      </c>
      <c r="BB22" s="159" t="e">
        <f>BA22*('Setting key Duty'!$I$13+'Setting key Duty'!$I$12+'Setting key Duty'!$I$11)</f>
        <v>#VALUE!</v>
      </c>
      <c r="BC22" s="159">
        <f>COUNTIF(A22:AI22,"*$L*")</f>
        <v>0</v>
      </c>
      <c r="BD22" s="159" t="e">
        <f>BC22*('Setting key Duty'!$I$13+'Setting key Duty'!$I$9)</f>
        <v>#VALUE!</v>
      </c>
      <c r="BE22" s="159">
        <f>COUNTIF(A22:AI22,"*$M*")</f>
        <v>0</v>
      </c>
      <c r="BF22" s="159">
        <f>BE22*('Setting key Duty'!$I$8+'Setting key Duty'!$I$9+'Setting key Duty'!$I$12)</f>
        <v>0</v>
      </c>
      <c r="BG22" s="159">
        <f>COUNTIF(AI22,"*$N*")</f>
        <v>0</v>
      </c>
      <c r="BH22" s="159">
        <f>COUNTIF(AI22,"*$PM*")</f>
        <v>0</v>
      </c>
      <c r="BI22" s="159">
        <f>BH22*('Setting key Duty'!$I$9)</f>
        <v>0</v>
      </c>
      <c r="BJ22" s="159">
        <f>COUNTIF(A22:AI22,"*$AM*")</f>
        <v>0</v>
      </c>
      <c r="BK22" s="159">
        <f>BJ22*('Setting key Duty'!$I$12+'Setting key Duty'!$I$8)</f>
        <v>0</v>
      </c>
      <c r="BL22" s="159">
        <f>COUNTIF(D22:AI22,"*$FC*")</f>
        <v>0</v>
      </c>
      <c r="BM22" s="159">
        <f>BL22*('Setting key Duty'!$J$11+'Setting key Duty'!$I$8)</f>
        <v>0</v>
      </c>
      <c r="BN22" s="159">
        <f>COUNTIF($D22:$AA22,BN$4)</f>
        <v>0</v>
      </c>
      <c r="BO22" s="159">
        <f>COUNTIF($D22:$AA22,BO$4)</f>
        <v>1</v>
      </c>
      <c r="BP22" s="159">
        <f>COUNTIF($D22:$AA22,BP$4)</f>
        <v>0</v>
      </c>
      <c r="BQ22" s="160"/>
    </row>
    <row r="23" ht="19.5" customHeight="1" spans="1:69">
      <c r="A23" s="19"/>
      <c r="B23" s="16" t="s">
        <v>1490</v>
      </c>
      <c r="C23" s="155" t="s">
        <v>50</v>
      </c>
      <c r="D23" s="20"/>
      <c r="E23" s="155" t="s">
        <v>1705</v>
      </c>
      <c r="F23" s="155"/>
      <c r="G23" s="155" t="s">
        <v>45</v>
      </c>
      <c r="H23" s="155"/>
      <c r="I23" s="155" t="s">
        <v>45</v>
      </c>
      <c r="J23" s="155"/>
      <c r="K23" s="155"/>
      <c r="L23" s="155"/>
      <c r="M23" s="155"/>
      <c r="N23" s="155"/>
      <c r="O23" s="155" t="s">
        <v>44</v>
      </c>
      <c r="P23" s="155"/>
      <c r="Q23" s="155"/>
      <c r="R23" s="155"/>
      <c r="S23" s="155"/>
      <c r="T23" s="155" t="s">
        <v>1598</v>
      </c>
      <c r="U23" s="155"/>
      <c r="V23" s="240" t="s">
        <v>45</v>
      </c>
      <c r="W23" s="155"/>
      <c r="X23" s="155"/>
      <c r="Y23" s="155" t="s">
        <v>47</v>
      </c>
      <c r="AA23" s="155" t="s">
        <v>1716</v>
      </c>
      <c r="AB23" s="155"/>
      <c r="AC23" s="155" t="s">
        <v>1598</v>
      </c>
      <c r="AD23" s="186"/>
      <c r="AE23" s="155"/>
      <c r="AF23" s="155" t="s">
        <v>1717</v>
      </c>
      <c r="AH23" s="155"/>
      <c r="AI23" s="157"/>
      <c r="AJ23" s="158"/>
      <c r="AK23" s="157"/>
      <c r="AL23" s="159"/>
      <c r="AM23" s="159"/>
      <c r="AN23" s="159"/>
      <c r="AO23" s="159"/>
      <c r="AP23" s="104"/>
      <c r="AQ23" s="159">
        <f>SUMPRODUCT(--WEEKDAY(C$3:AG$3,2)&lt;6,--((C23:AG23="DM"))+(C23:AG23="CS1")+((C23:AG23="CS2"))+(C23:AG23="SB1")+(C23:AG23="AE")+(C23:AG23="EM"))</f>
        <v>0</v>
      </c>
      <c r="AR23" s="104"/>
      <c r="AS23" s="104">
        <f>SUMPRODUCT(--WEEKDAY(C$3:AG$3,2)&gt;5,--((C23:AG23="DM"))+(C23:AG23="CS1")+((C23:AG23="CS2"))+(C23:AG23="SB1")+(C23:AG23="AE")+(C23:AG23="EM"))</f>
        <v>0</v>
      </c>
      <c r="AT23" s="104"/>
      <c r="AU23" s="104">
        <f>(AQ23-AR23)/2+(AS23-AT23)</f>
        <v>0</v>
      </c>
      <c r="AV23" s="104">
        <f>AI23+AJ23+AK23+AL23+AN23+AO23</f>
        <v>0</v>
      </c>
      <c r="AW23" s="104">
        <f>BG23+BH23+BJ23+BE23+BC23+BA23+BL23</f>
        <v>3</v>
      </c>
      <c r="AX23" s="104" t="e">
        <f>AU23+AY23</f>
        <v>#VALUE!</v>
      </c>
      <c r="AY23" s="159" t="e">
        <f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159">
        <f>COUNTIF(C23:W23,"*BRT*")</f>
        <v>0</v>
      </c>
      <c r="BA23" s="159">
        <f>COUNTIF(A23:AI23,"*$BTP*")</f>
        <v>0</v>
      </c>
      <c r="BB23" s="159" t="e">
        <f>BA23*('Setting key Duty'!$I$13+'Setting key Duty'!$I$12+'Setting key Duty'!$I$11)</f>
        <v>#VALUE!</v>
      </c>
      <c r="BC23" s="159">
        <f>COUNTIF(D23:AI23,"*$L*")</f>
        <v>0</v>
      </c>
      <c r="BD23" s="159" t="e">
        <f>BC23*('Setting key Duty'!$I$13+'Setting key Duty'!$I$9)</f>
        <v>#VALUE!</v>
      </c>
      <c r="BE23" s="159">
        <f>COUNTIF(D23:AI23,"*$M*")</f>
        <v>0</v>
      </c>
      <c r="BF23" s="159">
        <f>BE23*('Setting key Duty'!$I$8+'Setting key Duty'!$I$9+'Setting key Duty'!$I$12)</f>
        <v>0</v>
      </c>
      <c r="BG23" s="159">
        <f>COUNTIF(D23:AI23,"*$N*")</f>
        <v>0</v>
      </c>
      <c r="BH23" s="159">
        <f>COUNTIF(D23:AI23,"*$PM*")</f>
        <v>0</v>
      </c>
      <c r="BI23" s="159">
        <f>BH23*('Setting key Duty'!$I$9)</f>
        <v>0</v>
      </c>
      <c r="BJ23" s="159">
        <f>COUNTIF(D23:AI23,"*$AM*")</f>
        <v>3</v>
      </c>
      <c r="BK23" s="159">
        <f>BJ23*('Setting key Duty'!$I$12+'Setting key Duty'!$I$8)</f>
        <v>1.3125</v>
      </c>
      <c r="BL23" s="159">
        <f>COUNTIF(C23:AI23,"*$FC*")</f>
        <v>0</v>
      </c>
      <c r="BM23" s="159">
        <f>BL23*('Setting key Duty'!$J$11+'Setting key Duty'!$I$8)</f>
        <v>0</v>
      </c>
      <c r="BN23" s="159">
        <f>COUNTIF($C23:$AG23,BN$4)</f>
        <v>0</v>
      </c>
      <c r="BO23" s="159">
        <f>COUNTIF($C23:$AG23,BO$4)</f>
        <v>2</v>
      </c>
      <c r="BP23" s="159">
        <f>COUNTIF($D23:$AD23,BP$4)</f>
        <v>1</v>
      </c>
      <c r="BQ23" s="160"/>
    </row>
    <row r="24" ht="19.5" customHeight="1" spans="1:69">
      <c r="A24" s="19"/>
      <c r="B24" s="277" t="s">
        <v>1674</v>
      </c>
      <c r="C24" s="155" t="s">
        <v>62</v>
      </c>
      <c r="D24" s="155"/>
      <c r="E24" s="155" t="s">
        <v>1464</v>
      </c>
      <c r="F24" s="155" t="s">
        <v>1288</v>
      </c>
      <c r="G24" s="567" t="s">
        <v>50</v>
      </c>
      <c r="H24" s="567"/>
      <c r="I24" s="155" t="s">
        <v>1095</v>
      </c>
      <c r="J24" s="155" t="s">
        <v>1095</v>
      </c>
      <c r="K24" s="155" t="s">
        <v>1095</v>
      </c>
      <c r="L24" s="155" t="s">
        <v>1095</v>
      </c>
      <c r="M24" s="155" t="s">
        <v>1095</v>
      </c>
      <c r="N24" s="155" t="s">
        <v>1095</v>
      </c>
      <c r="O24" s="155" t="s">
        <v>1095</v>
      </c>
      <c r="P24" s="155" t="s">
        <v>1095</v>
      </c>
      <c r="Q24" s="155" t="s">
        <v>1095</v>
      </c>
      <c r="R24" s="155" t="s">
        <v>1718</v>
      </c>
      <c r="S24" s="155" t="s">
        <v>45</v>
      </c>
      <c r="T24" s="155" t="s">
        <v>1719</v>
      </c>
      <c r="U24" s="155" t="s">
        <v>1719</v>
      </c>
      <c r="V24" s="240" t="s">
        <v>1719</v>
      </c>
      <c r="W24" s="155" t="s">
        <v>1719</v>
      </c>
      <c r="X24" s="155" t="s">
        <v>1719</v>
      </c>
      <c r="Y24" s="155" t="s">
        <v>1719</v>
      </c>
      <c r="Z24" s="155" t="s">
        <v>1719</v>
      </c>
      <c r="AA24" s="155"/>
      <c r="AB24" s="155" t="s">
        <v>62</v>
      </c>
      <c r="AC24" s="155"/>
      <c r="AD24" s="185" t="s">
        <v>62</v>
      </c>
      <c r="AE24" s="155"/>
      <c r="AF24" s="186"/>
      <c r="AG24" s="155" t="s">
        <v>1720</v>
      </c>
      <c r="AH24" s="186"/>
      <c r="AI24" s="157"/>
      <c r="AJ24" s="158"/>
      <c r="AK24" s="157"/>
      <c r="AL24" s="191"/>
      <c r="AM24" s="191"/>
      <c r="AN24" s="191"/>
      <c r="AO24" s="191"/>
      <c r="AP24" s="192"/>
      <c r="AQ24" s="159">
        <f>SUMPRODUCT(--WEEKDAY(C$3:AG$3,2)&lt;6,--((C24:AG24="DM"))+(C24:AG24="CS1")+((C24:AG24="CS2"))+(C24:AG24="SB1")+(C24:AG24="AE")+(C24:AG24="EM"))</f>
        <v>0</v>
      </c>
      <c r="AR24" s="104"/>
      <c r="AS24" s="104">
        <f>SUMPRODUCT(--WEEKDAY(C$3:AG$3,2)&gt;5,--((C24:AG24="DM"))+(C24:AG24="CS1")+((C24:AG24="CS2"))+(C24:AG24="SB1")+(C24:AG24="AE")+(C24:AG24="EM"))</f>
        <v>0</v>
      </c>
      <c r="AT24" s="192"/>
      <c r="AU24" s="104">
        <f>(AQ24-AR24)/2+(AS24-AT24)</f>
        <v>0</v>
      </c>
      <c r="AV24" s="104">
        <f>AI24+AJ24+AK24+AL24+AN24+AO24</f>
        <v>0</v>
      </c>
      <c r="AW24" s="104">
        <f>BG24+BH24+BJ24+BE24+BC24+BA24+BL24</f>
        <v>1</v>
      </c>
      <c r="AX24" s="104" t="e">
        <f>AU24+AY24</f>
        <v>#VALUE!</v>
      </c>
      <c r="AY24" s="159" t="e">
        <f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159">
        <f>COUNTIF(C24:Y24,"*BRT*")</f>
        <v>0</v>
      </c>
      <c r="BA24" s="159">
        <f>COUNTIF(A24:AI24,"*$BTP*")</f>
        <v>0</v>
      </c>
      <c r="BB24" s="159" t="e">
        <f>BA24*('Setting key Duty'!$I$13+'Setting key Duty'!$I$12+'Setting key Duty'!$I$11)</f>
        <v>#VALUE!</v>
      </c>
      <c r="BC24" s="159">
        <f>COUNTIF(D24:AI24,"*$L*")</f>
        <v>0</v>
      </c>
      <c r="BD24" s="159" t="e">
        <f>BC24*('Setting key Duty'!$I$13+'Setting key Duty'!$I$9)</f>
        <v>#VALUE!</v>
      </c>
      <c r="BE24" s="159">
        <f>COUNTIF(D24:AI24,"*$M*")</f>
        <v>0</v>
      </c>
      <c r="BF24" s="159">
        <f>BE24*('Setting key Duty'!$I$8+'Setting key Duty'!$I$9+'Setting key Duty'!$I$12)</f>
        <v>0</v>
      </c>
      <c r="BG24" s="159">
        <f>COUNTIF(D24:AI24,"*$N*")</f>
        <v>0</v>
      </c>
      <c r="BH24" s="159">
        <f>COUNTIF(D24:AI24,"*$PM*")</f>
        <v>0</v>
      </c>
      <c r="BI24" s="159">
        <f>BH24*('Setting key Duty'!$I$9)</f>
        <v>0</v>
      </c>
      <c r="BJ24" s="159">
        <f>COUNTIF(D24:AI24,"*$AM*")</f>
        <v>1</v>
      </c>
      <c r="BK24" s="159">
        <f>BJ24*('Setting key Duty'!$I$12+'Setting key Duty'!$I$8)</f>
        <v>0.4375</v>
      </c>
      <c r="BL24" s="159">
        <f>COUNTIF(C24:AI24,"*$FC*")</f>
        <v>0</v>
      </c>
      <c r="BM24" s="159">
        <f>BL24*('Setting key Duty'!$J$11+'Setting key Duty'!$I$8)</f>
        <v>0</v>
      </c>
      <c r="BN24" s="159">
        <f>COUNTIF($C24:$AE24,BN$4)</f>
        <v>0</v>
      </c>
      <c r="BO24" s="159">
        <f>COUNTIF($C24:$AE24,BO$4)</f>
        <v>0</v>
      </c>
      <c r="BP24" s="159">
        <f>COUNTIF($D24:$AC24,BP$4)</f>
        <v>0</v>
      </c>
      <c r="BQ24" s="193"/>
    </row>
    <row r="25" ht="19.5" customHeight="1" spans="1:69">
      <c r="A25" s="19"/>
      <c r="B25" s="277" t="s">
        <v>1676</v>
      </c>
      <c r="C25" s="186"/>
      <c r="D25" s="185"/>
      <c r="E25" s="155" t="s">
        <v>1464</v>
      </c>
      <c r="F25" s="155" t="s">
        <v>1464</v>
      </c>
      <c r="G25" s="155"/>
      <c r="H25" s="567" t="s">
        <v>62</v>
      </c>
      <c r="I25" s="155"/>
      <c r="J25" s="185"/>
      <c r="K25" s="155" t="s">
        <v>1598</v>
      </c>
      <c r="L25" s="155"/>
      <c r="M25" s="155" t="s">
        <v>1598</v>
      </c>
      <c r="P25" s="155" t="s">
        <v>1095</v>
      </c>
      <c r="Q25" s="155" t="s">
        <v>1095</v>
      </c>
      <c r="R25" s="155" t="s">
        <v>1095</v>
      </c>
      <c r="S25" s="155" t="s">
        <v>1095</v>
      </c>
      <c r="T25" s="155" t="s">
        <v>1095</v>
      </c>
      <c r="U25" s="155" t="s">
        <v>1095</v>
      </c>
      <c r="V25" s="240" t="s">
        <v>1095</v>
      </c>
      <c r="W25" s="155" t="s">
        <v>1095</v>
      </c>
      <c r="X25" s="155" t="s">
        <v>1095</v>
      </c>
      <c r="Y25" s="155"/>
      <c r="Z25" s="155" t="s">
        <v>44</v>
      </c>
      <c r="AA25" s="155"/>
      <c r="AB25" s="155"/>
      <c r="AC25" s="20"/>
      <c r="AD25" s="20"/>
      <c r="AE25" s="155" t="s">
        <v>45</v>
      </c>
      <c r="AF25" s="155"/>
      <c r="AG25" s="155"/>
      <c r="AH25" s="186"/>
      <c r="AI25" s="157"/>
      <c r="AJ25" s="158"/>
      <c r="AK25" s="157"/>
      <c r="AL25" s="191"/>
      <c r="AM25" s="191"/>
      <c r="AN25" s="191"/>
      <c r="AO25" s="191"/>
      <c r="AP25" s="192"/>
      <c r="AQ25" s="159">
        <f>SUMPRODUCT(--WEEKDAY(C$3:AG$3,2)&lt;6,--((C25:AG25="DM"))+(C25:AG25="CS1")+((C25:AG25="CS2"))+(C25:AG25="SB1")+(C25:AG25="AE")+(C25:AG25="EM"))</f>
        <v>0</v>
      </c>
      <c r="AR25" s="104"/>
      <c r="AS25" s="104">
        <f>SUMPRODUCT(--WEEKDAY(C$3:AG$3,2)&gt;5,--((C25:AG25="DM"))+(C25:AG25="CS1")+((C25:AG25="CS2"))+(C25:AG25="SB1")+(C25:AG25="AE")+(C25:AG25="EM"))</f>
        <v>0</v>
      </c>
      <c r="AT25" s="192"/>
      <c r="AU25" s="104">
        <f>(AQ25-AR25)/2+(AS25-AT25)</f>
        <v>0</v>
      </c>
      <c r="AV25" s="104">
        <f>AI25+AJ25+AK25+AL25+AN25+AO25</f>
        <v>0</v>
      </c>
      <c r="AW25" s="104">
        <f>BG25+BH25+BJ25+BE25+BC25+BA25+BL25</f>
        <v>0</v>
      </c>
      <c r="AX25" s="104" t="e">
        <f>AU25+AY25</f>
        <v>#VALUE!</v>
      </c>
      <c r="AY25" s="159" t="e">
        <f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159">
        <f>COUNTIF(C25:Y25,"*BRT*")</f>
        <v>0</v>
      </c>
      <c r="BA25" s="159">
        <f>COUNTIF(A25:AI25,"*$BTP*")</f>
        <v>0</v>
      </c>
      <c r="BB25" s="159" t="e">
        <f>BA25*('Setting key Duty'!$I$13+'Setting key Duty'!$I$12+'Setting key Duty'!$I$11)</f>
        <v>#VALUE!</v>
      </c>
      <c r="BC25" s="159">
        <f>COUNTIF(D25:AI25,"*$L*")</f>
        <v>0</v>
      </c>
      <c r="BD25" s="159" t="e">
        <f>BC25*('Setting key Duty'!$I$13+'Setting key Duty'!$I$9)</f>
        <v>#VALUE!</v>
      </c>
      <c r="BE25" s="159">
        <f>COUNTIF(D25:AI25,"*$M*")</f>
        <v>0</v>
      </c>
      <c r="BF25" s="159">
        <f>BE25*('Setting key Duty'!$I$8+'Setting key Duty'!$I$9+'Setting key Duty'!$I$12)</f>
        <v>0</v>
      </c>
      <c r="BG25" s="159">
        <f>COUNTIF(D25:AI25,"*$N*")</f>
        <v>0</v>
      </c>
      <c r="BH25" s="159">
        <f>COUNTIF(D25:AI25,"*$PM*")</f>
        <v>0</v>
      </c>
      <c r="BI25" s="159">
        <f>BH25*('Setting key Duty'!$I$9)</f>
        <v>0</v>
      </c>
      <c r="BJ25" s="159">
        <f>COUNTIF(D25:AI25,"*$AM*")</f>
        <v>0</v>
      </c>
      <c r="BK25" s="159">
        <f>BJ25*('Setting key Duty'!$I$12+'Setting key Duty'!$I$8)</f>
        <v>0</v>
      </c>
      <c r="BL25" s="159">
        <f>COUNTIF(C25:AI25,"*$FC*")</f>
        <v>0</v>
      </c>
      <c r="BM25" s="159">
        <f>BL25*('Setting key Duty'!$J$11+'Setting key Duty'!$I$8)</f>
        <v>0</v>
      </c>
      <c r="BN25" s="159">
        <f>COUNTIF($C25:$AG25,BN$4)</f>
        <v>0</v>
      </c>
      <c r="BO25" s="159">
        <f>COUNTIF($C25:$AG25,BO$4)</f>
        <v>2</v>
      </c>
      <c r="BP25" s="159">
        <f>COUNTIF($D25:$AE25,BP$4)</f>
        <v>0</v>
      </c>
      <c r="BQ25" s="193"/>
    </row>
    <row r="26" ht="19.5" customHeight="1" spans="1:69">
      <c r="A26" s="19"/>
      <c r="B26" s="14" t="s">
        <v>1535</v>
      </c>
      <c r="C26" s="155" t="s">
        <v>375</v>
      </c>
      <c r="D26" s="155" t="s">
        <v>375</v>
      </c>
      <c r="E26" s="155" t="s">
        <v>375</v>
      </c>
      <c r="F26" s="155" t="s">
        <v>375</v>
      </c>
      <c r="G26" s="155" t="s">
        <v>375</v>
      </c>
      <c r="H26" s="155" t="s">
        <v>375</v>
      </c>
      <c r="I26" s="155" t="s">
        <v>375</v>
      </c>
      <c r="J26" s="155" t="s">
        <v>375</v>
      </c>
      <c r="K26" s="155" t="s">
        <v>375</v>
      </c>
      <c r="L26" s="155" t="s">
        <v>375</v>
      </c>
      <c r="M26" s="155" t="s">
        <v>375</v>
      </c>
      <c r="N26" s="155" t="s">
        <v>375</v>
      </c>
      <c r="O26" s="155" t="s">
        <v>375</v>
      </c>
      <c r="P26" s="155" t="s">
        <v>375</v>
      </c>
      <c r="Q26" s="155" t="s">
        <v>375</v>
      </c>
      <c r="R26" s="155" t="s">
        <v>375</v>
      </c>
      <c r="S26" s="155" t="s">
        <v>375</v>
      </c>
      <c r="T26" s="155" t="s">
        <v>375</v>
      </c>
      <c r="U26" s="155" t="s">
        <v>375</v>
      </c>
      <c r="V26" s="240"/>
      <c r="W26" s="155"/>
      <c r="X26" s="155"/>
      <c r="Y26" s="155"/>
      <c r="Z26" s="155" t="s">
        <v>62</v>
      </c>
      <c r="AA26" s="155"/>
      <c r="AB26" s="155"/>
      <c r="AC26" s="155"/>
      <c r="AD26" s="155" t="s">
        <v>1598</v>
      </c>
      <c r="AE26" s="155"/>
      <c r="AG26" s="155"/>
      <c r="AH26" s="155"/>
      <c r="AI26" s="157"/>
      <c r="AJ26" s="158"/>
      <c r="AK26" s="157"/>
      <c r="AL26" s="191"/>
      <c r="AM26" s="191"/>
      <c r="AN26" s="191"/>
      <c r="AO26" s="191"/>
      <c r="AP26" s="192"/>
      <c r="AQ26" s="159">
        <f>SUMPRODUCT(--WEEKDAY(C$3:AG$3,2)&lt;6,--((C26:AG26="DM"))+(C26:AG26="CS1")+((C26:AG26="CS2"))+(C26:AG26="SB1")+(C26:AG26="AE")+(C26:AG26="EM"))</f>
        <v>0</v>
      </c>
      <c r="AR26" s="104"/>
      <c r="AS26" s="104">
        <f>SUMPRODUCT(--WEEKDAY(C$3:AG$3,2)&gt;5,--((C26:AG26="DM"))+(C26:AG26="CS1")+((C26:AG26="CS2"))+(C26:AG26="SB1")+(C26:AG26="AE")+(C26:AG26="EM"))</f>
        <v>0</v>
      </c>
      <c r="AT26" s="192"/>
      <c r="AU26" s="104">
        <f>(AQ26-AR26)/2+(AS26-AT26)</f>
        <v>0</v>
      </c>
      <c r="AV26" s="104">
        <f>AI26+AJ26+AK26+AL26+AN26+AO26</f>
        <v>0</v>
      </c>
      <c r="AW26" s="104">
        <f>BG26+BH26+BJ26+BE26+BC26+BA26+BL26</f>
        <v>0</v>
      </c>
      <c r="AX26" s="104" t="e">
        <f>AU26+AY26</f>
        <v>#VALUE!</v>
      </c>
      <c r="AY26" s="159" t="e">
        <f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159">
        <f>COUNTIF(C26:Y26,"*BRT*")</f>
        <v>0</v>
      </c>
      <c r="BA26" s="159">
        <f>COUNTIF(A26:AI26,"*$BTP*")</f>
        <v>0</v>
      </c>
      <c r="BB26" s="159" t="e">
        <f>BA26*('Setting key Duty'!$I$13+'Setting key Duty'!$I$12+'Setting key Duty'!$I$11)</f>
        <v>#VALUE!</v>
      </c>
      <c r="BC26" s="159">
        <f>COUNTIF(D26:AI26,"*$L*")</f>
        <v>0</v>
      </c>
      <c r="BD26" s="159" t="e">
        <f>BC26*('Setting key Duty'!$I$13+'Setting key Duty'!$I$9)</f>
        <v>#VALUE!</v>
      </c>
      <c r="BE26" s="159">
        <f>COUNTIF(D26:AI26,"*$M*")</f>
        <v>0</v>
      </c>
      <c r="BF26" s="159">
        <f>BE26*('Setting key Duty'!$I$8+'Setting key Duty'!$I$9+'Setting key Duty'!$I$12)</f>
        <v>0</v>
      </c>
      <c r="BG26" s="159">
        <f>COUNTIF(D26:AI26,"*$N*")</f>
        <v>0</v>
      </c>
      <c r="BH26" s="159">
        <f>COUNTIF(D26:AI26,"*$PM*")</f>
        <v>0</v>
      </c>
      <c r="BI26" s="159">
        <f>BH26*('Setting key Duty'!$I$9)</f>
        <v>0</v>
      </c>
      <c r="BJ26" s="159">
        <f>COUNTIF(D26:AI26,"*$AM*")</f>
        <v>0</v>
      </c>
      <c r="BK26" s="159">
        <f>BJ26*('Setting key Duty'!$I$12+'Setting key Duty'!$I$8)</f>
        <v>0</v>
      </c>
      <c r="BL26" s="159">
        <f>COUNTIF(C26:AI26,"*$FC*")</f>
        <v>0</v>
      </c>
      <c r="BM26" s="159">
        <f>BL26*('Setting key Duty'!$J$11+'Setting key Duty'!$I$8)</f>
        <v>0</v>
      </c>
      <c r="BN26" s="159">
        <f>COUNTIF($C26:$AG26,BN$4)</f>
        <v>0</v>
      </c>
      <c r="BO26" s="159">
        <f>COUNTIF($C26:$AG26,BO$4)</f>
        <v>1</v>
      </c>
      <c r="BP26" s="159">
        <f>COUNTIF($D26:$AE26,BP$4)</f>
        <v>0</v>
      </c>
      <c r="BQ26" s="193"/>
    </row>
    <row r="27" ht="19.5" customHeight="1" spans="1:69">
      <c r="A27" s="19"/>
      <c r="B27" s="552" t="s">
        <v>1682</v>
      </c>
      <c r="D27" s="155"/>
      <c r="E27" s="155" t="s">
        <v>1705</v>
      </c>
      <c r="F27" s="155"/>
      <c r="G27" s="155" t="s">
        <v>1598</v>
      </c>
      <c r="H27" s="567" t="s">
        <v>44</v>
      </c>
      <c r="K27" s="155"/>
      <c r="L27" s="154" t="s">
        <v>1721</v>
      </c>
      <c r="N27" s="155" t="s">
        <v>1598</v>
      </c>
      <c r="P27" s="155" t="s">
        <v>45</v>
      </c>
      <c r="R27" s="155"/>
      <c r="S27" s="155"/>
      <c r="T27" s="568"/>
      <c r="V27" s="240" t="s">
        <v>44</v>
      </c>
      <c r="W27" s="155"/>
      <c r="X27" s="155"/>
      <c r="Y27" s="186" t="s">
        <v>44</v>
      </c>
      <c r="AB27" s="155" t="s">
        <v>1722</v>
      </c>
      <c r="AC27" s="20"/>
      <c r="AD27" s="155"/>
      <c r="AE27" s="155" t="s">
        <v>0</v>
      </c>
      <c r="AF27" s="155" t="s">
        <v>1723</v>
      </c>
      <c r="AH27" s="20"/>
      <c r="AI27" s="157"/>
      <c r="AJ27" s="158"/>
      <c r="AK27" s="157"/>
      <c r="AL27" s="191"/>
      <c r="AM27" s="191"/>
      <c r="AN27" s="191"/>
      <c r="AO27" s="191"/>
      <c r="AP27" s="192"/>
      <c r="AQ27" s="159">
        <f>SUMPRODUCT(--WEEKDAY(C$3:AG$3,2)&lt;6,--((C27:AG27="DM"))+(C27:AG27="CS1")+((C27:AG27="CS2"))+(C27:AG27="SB1")+(C27:AG27="AE")+(C27:AG27="EM"))</f>
        <v>0</v>
      </c>
      <c r="AR27" s="104"/>
      <c r="AS27" s="104">
        <f>SUMPRODUCT(--WEEKDAY(C$3:AG$3,2)&gt;5,--((C27:AG27="DM"))+(C27:AG27="CS1")+((C27:AG27="CS2"))+(C27:AG27="SB1")+(C27:AG27="AE")+(C27:AG27="EM"))</f>
        <v>0</v>
      </c>
      <c r="AT27" s="192"/>
      <c r="AU27" s="104">
        <f>(AQ27-AR27)/2+(AS27-AT27)</f>
        <v>0</v>
      </c>
      <c r="AV27" s="104">
        <f>AI27+AJ27+AK27+AL27+AN27+AO27</f>
        <v>0</v>
      </c>
      <c r="AW27" s="104">
        <f>BG27+BH27+BJ27+BE27+BC27+BA27+BL27</f>
        <v>4</v>
      </c>
      <c r="AX27" s="104" t="e">
        <f>AU27+AY27</f>
        <v>#VALUE!</v>
      </c>
      <c r="AY27" s="159" t="e">
        <f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159">
        <f>COUNTIF(C27:X27,"*BRT*")</f>
        <v>0</v>
      </c>
      <c r="BA27" s="159">
        <f>COUNTIF(A27:AI27,"*$BTP*")</f>
        <v>0</v>
      </c>
      <c r="BB27" s="159" t="e">
        <f>BA27*('Setting key Duty'!$I$13+'Setting key Duty'!$I$12+'Setting key Duty'!$I$11)</f>
        <v>#VALUE!</v>
      </c>
      <c r="BC27" s="159">
        <f>COUNTIF(D27:AI27,"*$L*")</f>
        <v>0</v>
      </c>
      <c r="BD27" s="159" t="e">
        <f>BC27*('Setting key Duty'!$I$13+'Setting key Duty'!$I$9)</f>
        <v>#VALUE!</v>
      </c>
      <c r="BE27" s="159">
        <f>COUNTIF(D27:AI27,"*$M*")</f>
        <v>0</v>
      </c>
      <c r="BF27" s="159">
        <f>BE27*('Setting key Duty'!$I$8+'Setting key Duty'!$I$9+'Setting key Duty'!$I$12)</f>
        <v>0</v>
      </c>
      <c r="BG27" s="159">
        <f>COUNTIF(D27:AI27,"*$N*")</f>
        <v>0</v>
      </c>
      <c r="BH27" s="159">
        <f>COUNTIF(D27:AI27,"*$PM*")</f>
        <v>2</v>
      </c>
      <c r="BI27" s="159">
        <f>BH27*('Setting key Duty'!$I$9)</f>
        <v>0.25</v>
      </c>
      <c r="BJ27" s="159">
        <f>COUNTIF(D27:AI27,"*$AM*")</f>
        <v>2</v>
      </c>
      <c r="BK27" s="159">
        <f>BJ27*('Setting key Duty'!$I$12+'Setting key Duty'!$I$8)</f>
        <v>0.875</v>
      </c>
      <c r="BL27" s="159">
        <f>COUNTIF(C27:AI27,"*$FC*")</f>
        <v>0</v>
      </c>
      <c r="BM27" s="159">
        <f>BL27*('Setting key Duty'!$J$11+'Setting key Duty'!$I$8)</f>
        <v>0</v>
      </c>
      <c r="BN27" s="159">
        <f>COUNTIF($C27:$AG27,BN$4)</f>
        <v>0</v>
      </c>
      <c r="BO27" s="159">
        <f>COUNTIF($C27:$AG27,BO$4)</f>
        <v>2</v>
      </c>
      <c r="BP27" s="159">
        <f>COUNTIF($D27:$AE27,BP$4)</f>
        <v>0</v>
      </c>
      <c r="BQ27" s="193"/>
    </row>
    <row r="28" ht="19.5" customHeight="1" spans="1:69">
      <c r="A28" s="19"/>
      <c r="B28" s="559" t="s">
        <v>1724</v>
      </c>
      <c r="C28" s="186"/>
      <c r="D28" s="186"/>
      <c r="E28" s="155" t="s">
        <v>1725</v>
      </c>
      <c r="F28" s="155" t="s">
        <v>1725</v>
      </c>
      <c r="G28" s="155" t="s">
        <v>1725</v>
      </c>
      <c r="H28" s="155" t="s">
        <v>266</v>
      </c>
      <c r="I28" s="20"/>
      <c r="J28" s="155"/>
      <c r="K28" s="155" t="s">
        <v>1725</v>
      </c>
      <c r="L28" s="185"/>
      <c r="M28" s="155" t="s">
        <v>62</v>
      </c>
      <c r="N28" s="155"/>
      <c r="O28" s="155" t="s">
        <v>1726</v>
      </c>
      <c r="P28" s="155"/>
      <c r="Q28" s="155"/>
      <c r="R28" s="155" t="s">
        <v>1725</v>
      </c>
      <c r="S28" s="155" t="s">
        <v>1725</v>
      </c>
      <c r="T28" s="155" t="s">
        <v>1725</v>
      </c>
      <c r="U28" s="155" t="s">
        <v>1725</v>
      </c>
      <c r="V28" s="240"/>
      <c r="W28" s="155" t="s">
        <v>62</v>
      </c>
      <c r="X28" s="155"/>
      <c r="Y28" s="155" t="s">
        <v>1727</v>
      </c>
      <c r="Z28" s="155" t="s">
        <v>1725</v>
      </c>
      <c r="AA28" s="155" t="s">
        <v>1727</v>
      </c>
      <c r="AB28" s="20"/>
      <c r="AC28" s="155" t="s">
        <v>62</v>
      </c>
      <c r="AD28" s="185"/>
      <c r="AE28" s="155"/>
      <c r="AF28" s="155" t="s">
        <v>1725</v>
      </c>
      <c r="AG28" s="155" t="s">
        <v>1728</v>
      </c>
      <c r="AH28" s="186"/>
      <c r="AI28" s="157"/>
      <c r="AJ28" s="158"/>
      <c r="AK28" s="157"/>
      <c r="AL28" s="191"/>
      <c r="AM28" s="191"/>
      <c r="AN28" s="191"/>
      <c r="AO28" s="191"/>
      <c r="AP28" s="192"/>
      <c r="AQ28" s="159">
        <f>SUMPRODUCT(--WEEKDAY(C$3:AG$3,2)&lt;6,--((C28:AG28="DM"))+(C28:AG28="CS1")+((C28:AG28="CS2"))+(C28:AG28="SB1")+(C28:AG28="AE")+(C28:AG28="EM"))</f>
        <v>0</v>
      </c>
      <c r="AR28" s="192"/>
      <c r="AS28" s="104">
        <f>SUMPRODUCT(--WEEKDAY(C$3:AG$3,2)&gt;5,--((C28:AG28="DM"))+(C28:AG28="CS1")+((C28:AG28="CS2"))+(C28:AG28="SB1")+(C28:AG28="AE")+(C28:AG28="EM"))</f>
        <v>0</v>
      </c>
      <c r="AT28" s="192"/>
      <c r="AU28" s="104">
        <f>(AQ28-AR28)/2+(AS28-AT28)</f>
        <v>0</v>
      </c>
      <c r="AV28" s="104">
        <f>AI28+AJ28+AK28+AL28+AN28+AO28</f>
        <v>0</v>
      </c>
      <c r="AW28" s="104">
        <f>BG28+BH28+BJ28+BE28+BC28+BA28+BL28</f>
        <v>1</v>
      </c>
      <c r="AX28" s="104" t="e">
        <f>AU28+AY28</f>
        <v>#VALUE!</v>
      </c>
      <c r="AY28" s="159" t="e">
        <f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159">
        <f>COUNTIF(C28:Y28,"*BRT*")</f>
        <v>0</v>
      </c>
      <c r="BA28" s="159">
        <f>COUNTIF(A28:AI28,"*$BTP*")</f>
        <v>0</v>
      </c>
      <c r="BB28" s="159" t="e">
        <f>BA28*('Setting key Duty'!$I$13+'Setting key Duty'!$I$12+'Setting key Duty'!$I$11)</f>
        <v>#VALUE!</v>
      </c>
      <c r="BC28" s="159">
        <f>COUNTIF(D28:AI28,"*$L*")</f>
        <v>0</v>
      </c>
      <c r="BD28" s="159" t="e">
        <f>BC28*('Setting key Duty'!$I$13+'Setting key Duty'!$I$9)</f>
        <v>#VALUE!</v>
      </c>
      <c r="BE28" s="159">
        <f>COUNTIF(D28:AI28,"*$M*")</f>
        <v>1</v>
      </c>
      <c r="BF28" s="159">
        <f>BE28*('Setting key Duty'!$I$8+'Setting key Duty'!$I$9+'Setting key Duty'!$I$12)</f>
        <v>0.5625</v>
      </c>
      <c r="BG28" s="159">
        <f>COUNTIF(D28:AI28,"*$N*")</f>
        <v>0</v>
      </c>
      <c r="BH28" s="159">
        <f>COUNTIF(D28:AI28,"*$PM*")</f>
        <v>0</v>
      </c>
      <c r="BI28" s="159">
        <f>BH28*('Setting key Duty'!$I$9)</f>
        <v>0</v>
      </c>
      <c r="BJ28" s="159">
        <f>COUNTIF(D28:AI28,"*$AM*")</f>
        <v>0</v>
      </c>
      <c r="BK28" s="159">
        <f>BJ28*('Setting key Duty'!$I$12+'Setting key Duty'!$I$8)</f>
        <v>0</v>
      </c>
      <c r="BL28" s="159">
        <f>COUNTIF(C28:AI28,"*$FC*")</f>
        <v>0</v>
      </c>
      <c r="BM28" s="159">
        <f>BL28*('Setting key Duty'!$J$11+'Setting key Duty'!$I$8)</f>
        <v>0</v>
      </c>
      <c r="BN28" s="159">
        <f>COUNTIF($C28:$AG28,BN$4)</f>
        <v>0</v>
      </c>
      <c r="BO28" s="159">
        <f>COUNTIF($C28:$AG28,BO$4)</f>
        <v>0</v>
      </c>
      <c r="BP28" s="159"/>
      <c r="BQ28" s="193"/>
    </row>
    <row r="29" ht="19.5" customHeight="1" spans="1:69">
      <c r="A29" s="19"/>
      <c r="B29" s="14" t="s">
        <v>1729</v>
      </c>
      <c r="C29" s="186"/>
      <c r="D29" s="155" t="s">
        <v>62</v>
      </c>
      <c r="E29" s="156" t="s">
        <v>56</v>
      </c>
      <c r="F29" s="155"/>
      <c r="G29" s="155" t="s">
        <v>62</v>
      </c>
      <c r="H29" s="155"/>
      <c r="I29" s="155" t="s">
        <v>1095</v>
      </c>
      <c r="J29" s="155" t="s">
        <v>1095</v>
      </c>
      <c r="K29" s="155" t="s">
        <v>1095</v>
      </c>
      <c r="L29" s="155" t="s">
        <v>1095</v>
      </c>
      <c r="M29" s="155" t="s">
        <v>1095</v>
      </c>
      <c r="N29" s="155" t="s">
        <v>1095</v>
      </c>
      <c r="O29" s="155" t="s">
        <v>1095</v>
      </c>
      <c r="P29" s="155" t="s">
        <v>1095</v>
      </c>
      <c r="Q29" s="155" t="s">
        <v>1095</v>
      </c>
      <c r="R29" s="155" t="s">
        <v>62</v>
      </c>
      <c r="T29" s="169" t="s">
        <v>1366</v>
      </c>
      <c r="U29" s="169" t="s">
        <v>1366</v>
      </c>
      <c r="V29" s="156" t="s">
        <v>56</v>
      </c>
      <c r="W29" s="155" t="s">
        <v>1598</v>
      </c>
      <c r="X29" s="155" t="s">
        <v>62</v>
      </c>
      <c r="Y29" s="156" t="s">
        <v>56</v>
      </c>
      <c r="Z29" s="155" t="s">
        <v>1095</v>
      </c>
      <c r="AA29" s="155" t="s">
        <v>1095</v>
      </c>
      <c r="AB29" s="185"/>
      <c r="AC29" s="156" t="s">
        <v>56</v>
      </c>
      <c r="AD29" s="20"/>
      <c r="AE29" s="185"/>
      <c r="AF29" s="155"/>
      <c r="AG29" s="186"/>
      <c r="AH29" s="155"/>
      <c r="AI29" s="157"/>
      <c r="AJ29" s="158"/>
      <c r="AK29" s="157"/>
      <c r="AL29" s="191"/>
      <c r="AM29" s="191"/>
      <c r="AN29" s="191"/>
      <c r="AO29" s="191"/>
      <c r="AP29" s="192"/>
      <c r="AQ29" s="159">
        <f>SUMPRODUCT(--WEEKDAY(C$3:AG$3,2)&lt;6,--((C29:AG29="DM"))+(C29:AG29="CS1")+((C29:AG29="CS2"))+(C29:AG29="SB1")+(C29:AG29="AE")+(C29:AG29="EM"))</f>
        <v>0</v>
      </c>
      <c r="AR29" s="192"/>
      <c r="AS29" s="104">
        <f>SUMPRODUCT(--WEEKDAY(C$3:AG$3,2)&gt;5,--((C29:AG29="DM"))+(C29:AG29="CS1")+((C29:AG29="CS2"))+(C29:AG29="SB1")+(C29:AG29="AE")+(C29:AG29="EM"))</f>
        <v>0</v>
      </c>
      <c r="AT29" s="192"/>
      <c r="AU29" s="104">
        <f>(AQ29-AR29)/2+(AS29-AT29)</f>
        <v>0</v>
      </c>
      <c r="AV29" s="104">
        <f>AI29+AJ29+AK29+AL29+AN29+AO29</f>
        <v>0</v>
      </c>
      <c r="AW29" s="104">
        <f>BG29+BH29+BJ29+BE29+BC29+BA29+BL29</f>
        <v>0</v>
      </c>
      <c r="AX29" s="104" t="e">
        <f>AU29+AY29</f>
        <v>#VALUE!</v>
      </c>
      <c r="AY29" s="159" t="e">
        <f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159">
        <f>COUNTIF(C29:Y29,"*BRT*")</f>
        <v>0</v>
      </c>
      <c r="BA29" s="159">
        <f>COUNTIF(A29:AI29,"*$BTP*")</f>
        <v>0</v>
      </c>
      <c r="BB29" s="159" t="e">
        <f>BA29*('Setting key Duty'!$I$13+'Setting key Duty'!$I$12+'Setting key Duty'!$I$11)</f>
        <v>#VALUE!</v>
      </c>
      <c r="BC29" s="159">
        <f>COUNTIF(D29:AI29,"*$L*")</f>
        <v>0</v>
      </c>
      <c r="BD29" s="159" t="e">
        <f>BC29*('Setting key Duty'!$I$13+'Setting key Duty'!$I$9)</f>
        <v>#VALUE!</v>
      </c>
      <c r="BE29" s="159">
        <f>COUNTIF(D29:AI29,"*$M*")</f>
        <v>0</v>
      </c>
      <c r="BF29" s="159">
        <f>BE29*('Setting key Duty'!$I$8+'Setting key Duty'!$I$9+'Setting key Duty'!$I$12)</f>
        <v>0</v>
      </c>
      <c r="BG29" s="159">
        <f>COUNTIF(D29:AI29,"*$N*")</f>
        <v>0</v>
      </c>
      <c r="BH29" s="159">
        <f>COUNTIF(D29:AI29,"*$PM*")</f>
        <v>0</v>
      </c>
      <c r="BI29" s="159">
        <f>BH29*('Setting key Duty'!$I$9)</f>
        <v>0</v>
      </c>
      <c r="BJ29" s="159">
        <f>COUNTIF(D29:AI29,"*$AM*")</f>
        <v>0</v>
      </c>
      <c r="BK29" s="159">
        <f>BJ29*('Setting key Duty'!$I$12+'Setting key Duty'!$I$8)</f>
        <v>0</v>
      </c>
      <c r="BL29" s="159">
        <f>COUNTIF(C29:AI29,"*$FC*")</f>
        <v>0</v>
      </c>
      <c r="BM29" s="159">
        <f>BL29*('Setting key Duty'!$J$11+'Setting key Duty'!$I$8)</f>
        <v>0</v>
      </c>
      <c r="BN29" s="159">
        <f>COUNTIF($C29:$AG29,BN$4)</f>
        <v>0</v>
      </c>
      <c r="BO29" s="159">
        <f>COUNTIF($C29:$AG29,BO$4)</f>
        <v>1</v>
      </c>
      <c r="BP29" s="159"/>
      <c r="BQ29" s="193"/>
    </row>
    <row r="30" ht="19.5" customHeight="1" spans="1:69">
      <c r="A30" s="19"/>
      <c r="B30" s="278" t="s">
        <v>1614</v>
      </c>
      <c r="C30" s="186"/>
      <c r="D30" s="156" t="s">
        <v>56</v>
      </c>
      <c r="E30" s="155" t="s">
        <v>62</v>
      </c>
      <c r="G30" s="155" t="s">
        <v>266</v>
      </c>
      <c r="H30" s="155" t="s">
        <v>266</v>
      </c>
      <c r="I30" s="185" t="s">
        <v>1095</v>
      </c>
      <c r="J30" s="185" t="s">
        <v>1095</v>
      </c>
      <c r="K30" s="185" t="s">
        <v>1095</v>
      </c>
      <c r="L30" s="185" t="s">
        <v>1095</v>
      </c>
      <c r="M30" s="185" t="s">
        <v>1095</v>
      </c>
      <c r="N30" s="185" t="s">
        <v>1095</v>
      </c>
      <c r="O30" s="185" t="s">
        <v>1095</v>
      </c>
      <c r="P30" s="185" t="s">
        <v>1095</v>
      </c>
      <c r="S30" s="155" t="s">
        <v>62</v>
      </c>
      <c r="T30" s="156" t="s">
        <v>56</v>
      </c>
      <c r="U30" s="155" t="s">
        <v>1730</v>
      </c>
      <c r="X30" s="155"/>
      <c r="Y30" s="155"/>
      <c r="Z30" s="155" t="s">
        <v>1731</v>
      </c>
      <c r="AA30" s="20"/>
      <c r="AB30" s="155" t="s">
        <v>1732</v>
      </c>
      <c r="AC30" s="20"/>
      <c r="AD30" s="186"/>
      <c r="AE30" s="155" t="s">
        <v>62</v>
      </c>
      <c r="AF30" s="155" t="s">
        <v>1713</v>
      </c>
      <c r="AG30" s="155" t="s">
        <v>1713</v>
      </c>
      <c r="AH30" s="155" t="s">
        <v>1713</v>
      </c>
      <c r="AI30" s="157"/>
      <c r="AJ30" s="158"/>
      <c r="AK30" s="157"/>
      <c r="AL30" s="191"/>
      <c r="AM30" s="191"/>
      <c r="AN30" s="191"/>
      <c r="AO30" s="191"/>
      <c r="AP30" s="192"/>
      <c r="AQ30" s="159">
        <f>SUMPRODUCT(--WEEKDAY(C$3:AG$3,2)&lt;6,--((C30:AG30="DM"))+(C30:AG30="CS1")+((C30:AG30="CS2"))+(C30:AG30="SB1")+(C30:AG30="AE")+(C30:AG30="EM"))</f>
        <v>0</v>
      </c>
      <c r="AR30" s="192"/>
      <c r="AS30" s="104">
        <f>SUMPRODUCT(--WEEKDAY(C$3:AG$3,2)&gt;5,--((C30:AG30="DM"))+(C30:AG30="CS1")+((C30:AG30="CS2"))+(C30:AG30="SB1")+(C30:AG30="AE")+(C30:AG30="EM"))</f>
        <v>0</v>
      </c>
      <c r="AT30" s="192"/>
      <c r="AU30" s="104">
        <f>(AQ30-AR30)/2+(AS30-AT30)</f>
        <v>0</v>
      </c>
      <c r="AV30" s="104">
        <f>AI30+AJ30+AK30+AL30+AN30+AO30</f>
        <v>0</v>
      </c>
      <c r="AW30" s="104">
        <f>BG30+BH30+BJ30+BE30+BC30+BA30+BL30</f>
        <v>3</v>
      </c>
      <c r="AX30" s="104" t="e">
        <f>AU30+AY30</f>
        <v>#VALUE!</v>
      </c>
      <c r="AY30" s="159" t="e">
        <f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159">
        <f>COUNTIF(C30:Y30,"*BRT*")</f>
        <v>0</v>
      </c>
      <c r="BA30" s="159">
        <f>COUNTIF(A30:AI30,"*$BTP*")</f>
        <v>0</v>
      </c>
      <c r="BB30" s="159" t="e">
        <f>BA30*('Setting key Duty'!$I$13+'Setting key Duty'!$I$12+'Setting key Duty'!$I$11)</f>
        <v>#VALUE!</v>
      </c>
      <c r="BC30" s="159">
        <f>COUNTIF(D30:AI30,"*$L*")</f>
        <v>1</v>
      </c>
      <c r="BD30" s="159" t="e">
        <f>BC30*('Setting key Duty'!$I$13+'Setting key Duty'!$I$9)</f>
        <v>#VALUE!</v>
      </c>
      <c r="BE30" s="159">
        <f>COUNTIF(D30:AI30,"*$M*")</f>
        <v>0</v>
      </c>
      <c r="BF30" s="159">
        <f>BE30*('Setting key Duty'!$I$8+'Setting key Duty'!$I$9+'Setting key Duty'!$I$12)</f>
        <v>0</v>
      </c>
      <c r="BG30" s="159">
        <f>COUNTIF(D30:AI30,"*$N*")</f>
        <v>0</v>
      </c>
      <c r="BH30" s="159">
        <f>COUNTIF(D30:AI30,"*$PM*")</f>
        <v>0</v>
      </c>
      <c r="BI30" s="159">
        <f>BH30*('Setting key Duty'!$I$9)</f>
        <v>0</v>
      </c>
      <c r="BJ30" s="159">
        <f>COUNTIF(D30:AI30,"*$AM*")</f>
        <v>2</v>
      </c>
      <c r="BK30" s="159">
        <f>BJ30*('Setting key Duty'!$I$12+'Setting key Duty'!$I$8)</f>
        <v>0.875</v>
      </c>
      <c r="BL30" s="159">
        <f>COUNTIF(C30:AI30,"*$FC*")</f>
        <v>0</v>
      </c>
      <c r="BM30" s="159">
        <f>BL30*('Setting key Duty'!$J$11+'Setting key Duty'!$I$8)</f>
        <v>0</v>
      </c>
      <c r="BN30" s="159">
        <f>COUNTIF($C30:$AG30,BN$4)</f>
        <v>0</v>
      </c>
      <c r="BO30" s="159">
        <f>COUNTIF($C30:$AG30,BO$4)</f>
        <v>0</v>
      </c>
      <c r="BP30" s="159"/>
      <c r="BQ30" s="193"/>
    </row>
    <row r="31" ht="19.5" customHeight="1" spans="1:69">
      <c r="A31" s="19"/>
      <c r="B31" s="278" t="s">
        <v>1615</v>
      </c>
      <c r="C31" s="186"/>
      <c r="D31" s="186"/>
      <c r="E31" s="155" t="s">
        <v>1705</v>
      </c>
      <c r="G31" s="155" t="s">
        <v>266</v>
      </c>
      <c r="H31" s="155" t="s">
        <v>266</v>
      </c>
      <c r="I31" s="155" t="s">
        <v>266</v>
      </c>
      <c r="J31" s="155"/>
      <c r="K31" s="155" t="s">
        <v>62</v>
      </c>
      <c r="M31" s="190"/>
      <c r="N31" s="156" t="s">
        <v>56</v>
      </c>
      <c r="O31" s="155" t="s">
        <v>1733</v>
      </c>
      <c r="Q31" s="185" t="s">
        <v>62</v>
      </c>
      <c r="S31" s="155"/>
      <c r="T31" s="169" t="s">
        <v>1366</v>
      </c>
      <c r="U31" s="169" t="s">
        <v>1366</v>
      </c>
      <c r="V31" s="240" t="s">
        <v>62</v>
      </c>
      <c r="W31" s="155"/>
      <c r="Y31" s="186"/>
      <c r="Z31" s="155" t="s">
        <v>1734</v>
      </c>
      <c r="AA31" s="155"/>
      <c r="AC31" s="155"/>
      <c r="AE31" s="186"/>
      <c r="AF31" s="155" t="s">
        <v>62</v>
      </c>
      <c r="AG31" s="186"/>
      <c r="AH31" s="186"/>
      <c r="AI31" s="157"/>
      <c r="AJ31" s="158"/>
      <c r="AK31" s="157"/>
      <c r="AL31" s="191"/>
      <c r="AM31" s="191"/>
      <c r="AN31" s="191"/>
      <c r="AO31" s="191"/>
      <c r="AP31" s="192"/>
      <c r="AQ31" s="159">
        <f>SUMPRODUCT(--WEEKDAY(C$3:AG$3,2)&lt;6,--((C31:AG31="DM"))+(C31:AG31="CS1")+((C31:AG31="CS2"))+(C31:AG31="SB1")+(C31:AG31="AE")+(C31:AG31="EM"))</f>
        <v>0</v>
      </c>
      <c r="AR31" s="192"/>
      <c r="AS31" s="104">
        <f>SUMPRODUCT(--WEEKDAY(C$3:AG$3,2)&gt;5,--((C31:AG31="DM"))+(C31:AG31="CS1")+((C31:AG31="CS2"))+(C31:AG31="SB1")+(C31:AG31="AE")+(C31:AG31="EM"))</f>
        <v>0</v>
      </c>
      <c r="AT31" s="192"/>
      <c r="AU31" s="104">
        <f>(AQ31-AR31)/2+(AS31-AT31)</f>
        <v>0</v>
      </c>
      <c r="AV31" s="104">
        <f>AI31+AJ31+AK31+AL31+AN31+AO31</f>
        <v>0</v>
      </c>
      <c r="AW31" s="104">
        <f>BG31+BH31+BJ31+BE31+BC31+BA31+BL31</f>
        <v>3</v>
      </c>
      <c r="AX31" s="104" t="e">
        <f>AU31+AY31</f>
        <v>#VALUE!</v>
      </c>
      <c r="AY31" s="159" t="e">
        <f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159">
        <f>COUNTIF(C31:Y31,"*BRT*")</f>
        <v>0</v>
      </c>
      <c r="BA31" s="159">
        <f>COUNTIF(A31:AI31,"*$BTP*")</f>
        <v>0</v>
      </c>
      <c r="BB31" s="159" t="e">
        <f>BA31*('Setting key Duty'!$I$13+'Setting key Duty'!$I$12+'Setting key Duty'!$I$11)</f>
        <v>#VALUE!</v>
      </c>
      <c r="BC31" s="159">
        <f>COUNTIF(D31:AI31,"*$L*")</f>
        <v>1</v>
      </c>
      <c r="BD31" s="159" t="e">
        <f>BC31*('Setting key Duty'!$I$13+'Setting key Duty'!$I$9)</f>
        <v>#VALUE!</v>
      </c>
      <c r="BE31" s="159">
        <f>COUNTIF(D31:AI31,"*$M*")</f>
        <v>0</v>
      </c>
      <c r="BF31" s="159">
        <f>BE31*('Setting key Duty'!$I$8+'Setting key Duty'!$I$9+'Setting key Duty'!$I$12)</f>
        <v>0</v>
      </c>
      <c r="BG31" s="159">
        <f>COUNTIF(D31:AI31,"*$N*")</f>
        <v>0</v>
      </c>
      <c r="BH31" s="159">
        <f>COUNTIF(D31:AI31,"*$PM*")</f>
        <v>0</v>
      </c>
      <c r="BI31" s="159">
        <f>BH31*('Setting key Duty'!$I$9)</f>
        <v>0</v>
      </c>
      <c r="BJ31" s="159">
        <f>COUNTIF(D31:AI31,"*$AM*")</f>
        <v>2</v>
      </c>
      <c r="BK31" s="159">
        <f>BJ31*('Setting key Duty'!$I$12+'Setting key Duty'!$I$8)</f>
        <v>0.875</v>
      </c>
      <c r="BL31" s="159">
        <f>COUNTIF(C31:AI31,"*$FC*")</f>
        <v>0</v>
      </c>
      <c r="BM31" s="159">
        <f>BL31*('Setting key Duty'!$J$11+'Setting key Duty'!$I$8)</f>
        <v>0</v>
      </c>
      <c r="BN31" s="159">
        <f>COUNTIF($C31:$AG31,BN$4)</f>
        <v>0</v>
      </c>
      <c r="BO31" s="159">
        <f>COUNTIF($C31:$AG31,BO$4)</f>
        <v>0</v>
      </c>
      <c r="BP31" s="159"/>
      <c r="BQ31" s="193"/>
    </row>
    <row r="32" ht="19.5" customHeight="1" spans="1:69">
      <c r="A32" s="19"/>
      <c r="B32" s="278" t="s">
        <v>1616</v>
      </c>
      <c r="C32" s="186"/>
      <c r="D32" s="155" t="s">
        <v>1735</v>
      </c>
      <c r="E32" s="155"/>
      <c r="F32" s="156" t="s">
        <v>56</v>
      </c>
      <c r="G32" s="155" t="s">
        <v>266</v>
      </c>
      <c r="H32" s="155" t="s">
        <v>266</v>
      </c>
      <c r="I32" s="155" t="s">
        <v>266</v>
      </c>
      <c r="J32" s="155" t="s">
        <v>62</v>
      </c>
      <c r="L32" s="155"/>
      <c r="M32" s="156" t="s">
        <v>56</v>
      </c>
      <c r="O32" s="156" t="s">
        <v>56</v>
      </c>
      <c r="P32" s="155" t="s">
        <v>1095</v>
      </c>
      <c r="Q32" s="155" t="s">
        <v>1095</v>
      </c>
      <c r="R32" s="155" t="s">
        <v>1095</v>
      </c>
      <c r="S32" s="155" t="s">
        <v>1095</v>
      </c>
      <c r="T32" s="155" t="s">
        <v>1095</v>
      </c>
      <c r="U32" s="155" t="s">
        <v>1095</v>
      </c>
      <c r="V32" s="240" t="s">
        <v>1095</v>
      </c>
      <c r="W32" s="155" t="s">
        <v>1095</v>
      </c>
      <c r="X32" s="155" t="s">
        <v>1095</v>
      </c>
      <c r="Z32" s="155" t="s">
        <v>1736</v>
      </c>
      <c r="AA32" s="155" t="s">
        <v>62</v>
      </c>
      <c r="AB32" s="155"/>
      <c r="AC32" s="185"/>
      <c r="AD32" s="155"/>
      <c r="AF32" s="155" t="s">
        <v>1737</v>
      </c>
      <c r="AG32" s="186"/>
      <c r="AI32" s="157"/>
      <c r="AJ32" s="158"/>
      <c r="AK32" s="157"/>
      <c r="AL32" s="191"/>
      <c r="AM32" s="191"/>
      <c r="AN32" s="191"/>
      <c r="AO32" s="191"/>
      <c r="AP32" s="192"/>
      <c r="AQ32" s="159">
        <f>SUMPRODUCT(--WEEKDAY(C$3:AG$3,2)&lt;6,--((C32:AG32="DM"))+(C32:AG32="CS1")+((C32:AG32="CS2"))+(C32:AG32="SB1")+(C32:AG32="AE")+(C32:AG32="EM"))</f>
        <v>0</v>
      </c>
      <c r="AR32" s="192"/>
      <c r="AS32" s="104">
        <f>SUMPRODUCT(--WEEKDAY(C$3:AG$3,2)&gt;5,--((C32:AG32="DM"))+(C32:AG32="CS1")+((C32:AG32="CS2"))+(C32:AG32="SB1")+(C32:AG32="AE")+(C32:AG32="EM"))</f>
        <v>0</v>
      </c>
      <c r="AT32" s="192"/>
      <c r="AU32" s="104">
        <f>(AQ32-AR32)/2+(AS32-AT32)</f>
        <v>0</v>
      </c>
      <c r="AV32" s="104">
        <f>AI32+AJ32+AK32+AL32+AN32+AO32</f>
        <v>0</v>
      </c>
      <c r="AW32" s="104">
        <f>BG32+BH32+BJ32+BE32+BC32+BA32+BL32</f>
        <v>3</v>
      </c>
      <c r="AX32" s="104" t="e">
        <f>AU32+AY32</f>
        <v>#VALUE!</v>
      </c>
      <c r="AY32" s="159" t="e">
        <f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159">
        <f>COUNTIF(C32:Y32,"*BRT*")</f>
        <v>0</v>
      </c>
      <c r="BA32" s="159">
        <f>COUNTIF(A32:AI32,"*$BTP*")</f>
        <v>0</v>
      </c>
      <c r="BB32" s="159" t="e">
        <f>BA32*('Setting key Duty'!$I$13+'Setting key Duty'!$I$12+'Setting key Duty'!$I$11)</f>
        <v>#VALUE!</v>
      </c>
      <c r="BC32" s="159">
        <f>COUNTIF(D32:AI32,"*$L*")</f>
        <v>0</v>
      </c>
      <c r="BD32" s="159" t="e">
        <f>BC32*('Setting key Duty'!$I$13+'Setting key Duty'!$I$9)</f>
        <v>#VALUE!</v>
      </c>
      <c r="BE32" s="159">
        <f>COUNTIF(D32:AI32,"*$M*")</f>
        <v>1</v>
      </c>
      <c r="BF32" s="159">
        <f>BE32*('Setting key Duty'!$I$8+'Setting key Duty'!$I$9+'Setting key Duty'!$I$12)</f>
        <v>0.5625</v>
      </c>
      <c r="BG32" s="159">
        <f>COUNTIF(D32:AI32,"*$N*")</f>
        <v>0</v>
      </c>
      <c r="BH32" s="159">
        <f>COUNTIF(D32:AI32,"*$PM*")</f>
        <v>0</v>
      </c>
      <c r="BI32" s="159">
        <f>BH32*('Setting key Duty'!$I$9)</f>
        <v>0</v>
      </c>
      <c r="BJ32" s="159">
        <f>COUNTIF(D32:AI32,"*$AM*")</f>
        <v>2</v>
      </c>
      <c r="BK32" s="159">
        <f>BJ32*('Setting key Duty'!$I$12+'Setting key Duty'!$I$8)</f>
        <v>0.875</v>
      </c>
      <c r="BL32" s="159">
        <f>COUNTIF(C32:AI32,"*$FC*")</f>
        <v>0</v>
      </c>
      <c r="BM32" s="159">
        <f>BL32*('Setting key Duty'!$J$11+'Setting key Duty'!$I$8)</f>
        <v>0</v>
      </c>
      <c r="BN32" s="159">
        <f>COUNTIF($C32:$AG32,BN$4)</f>
        <v>0</v>
      </c>
      <c r="BO32" s="159">
        <f>COUNTIF($C32:$AG32,BO$4)</f>
        <v>0</v>
      </c>
      <c r="BP32" s="159"/>
      <c r="BQ32" s="193"/>
    </row>
    <row r="33" ht="19.5" customHeight="1" spans="1:69">
      <c r="A33" s="19"/>
      <c r="B33" s="14" t="s">
        <v>1617</v>
      </c>
      <c r="C33" s="186"/>
      <c r="D33" s="186"/>
      <c r="E33" s="155" t="s">
        <v>1464</v>
      </c>
      <c r="F33" s="155" t="s">
        <v>1464</v>
      </c>
      <c r="G33" s="155"/>
      <c r="H33" s="156" t="s">
        <v>56</v>
      </c>
      <c r="I33" s="190"/>
      <c r="K33" s="155"/>
      <c r="L33" s="155" t="s">
        <v>62</v>
      </c>
      <c r="M33" s="155"/>
      <c r="O33" s="155" t="s">
        <v>62</v>
      </c>
      <c r="Q33" s="185"/>
      <c r="R33" s="186"/>
      <c r="S33" s="156" t="s">
        <v>56</v>
      </c>
      <c r="U33" s="155" t="s">
        <v>62</v>
      </c>
      <c r="V33" s="240"/>
      <c r="X33" s="155" t="s">
        <v>45</v>
      </c>
      <c r="Z33" s="156" t="s">
        <v>56</v>
      </c>
      <c r="AA33" s="20"/>
      <c r="AB33" s="156" t="s">
        <v>56</v>
      </c>
      <c r="AC33" s="185"/>
      <c r="AE33" s="155"/>
      <c r="AG33" s="186"/>
      <c r="AH33" s="186"/>
      <c r="AI33" s="157"/>
      <c r="AJ33" s="158"/>
      <c r="AK33" s="157"/>
      <c r="AL33" s="191"/>
      <c r="AM33" s="191"/>
      <c r="AN33" s="191"/>
      <c r="AO33" s="191"/>
      <c r="AP33" s="192"/>
      <c r="AQ33" s="159">
        <f>SUMPRODUCT(--WEEKDAY(C$3:AG$3,2)&lt;6,--((C33:AG33="DM"))+(C33:AG33="CS1")+((C33:AG33="CS2"))+(C33:AG33="SB1")+(C33:AG33="AE")+(C33:AG33="EM"))</f>
        <v>0</v>
      </c>
      <c r="AR33" s="192"/>
      <c r="AS33" s="104">
        <f>SUMPRODUCT(--WEEKDAY(C$3:AG$3,2)&gt;5,--((C33:AG33="DM"))+(C33:AG33="CS1")+((C33:AG33="CS2"))+(C33:AG33="SB1")+(C33:AG33="AE")+(C33:AG33="EM"))</f>
        <v>0</v>
      </c>
      <c r="AT33" s="192"/>
      <c r="AU33" s="104">
        <f>(AQ33-AR33)/2+(AS33-AT33)</f>
        <v>0</v>
      </c>
      <c r="AV33" s="104">
        <f>AI33+AJ33+AK33+AL33+AN33+AO33</f>
        <v>0</v>
      </c>
      <c r="AW33" s="104">
        <f>BG33+BH33+BJ33+BE33+BC33+BA33+BL33</f>
        <v>0</v>
      </c>
      <c r="AX33" s="104" t="e">
        <f>AU33+AY33</f>
        <v>#VALUE!</v>
      </c>
      <c r="AY33" s="159" t="e">
        <f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159">
        <f>COUNTIF(C33:Y33,"*BRT*")</f>
        <v>0</v>
      </c>
      <c r="BA33" s="159">
        <f>COUNTIF(A33:AI33,"*$BTP*")</f>
        <v>0</v>
      </c>
      <c r="BB33" s="159" t="e">
        <f>BA33*('Setting key Duty'!$I$13+'Setting key Duty'!$I$12+'Setting key Duty'!$I$11)</f>
        <v>#VALUE!</v>
      </c>
      <c r="BC33" s="159">
        <f>COUNTIF(D33:AI33,"*$L*")</f>
        <v>0</v>
      </c>
      <c r="BD33" s="159" t="e">
        <f>BC33*('Setting key Duty'!$I$13+'Setting key Duty'!$I$9)</f>
        <v>#VALUE!</v>
      </c>
      <c r="BE33" s="159">
        <f>COUNTIF(D33:AI33,"*$M*")</f>
        <v>0</v>
      </c>
      <c r="BF33" s="159">
        <f>BE33*('Setting key Duty'!$I$8+'Setting key Duty'!$I$9+'Setting key Duty'!$I$12)</f>
        <v>0</v>
      </c>
      <c r="BG33" s="159">
        <f>COUNTIF(D33:AI33,"*$N*")</f>
        <v>0</v>
      </c>
      <c r="BH33" s="159">
        <f>COUNTIF(D33:AI33,"*$PM*")</f>
        <v>0</v>
      </c>
      <c r="BI33" s="159">
        <f>BH33*('Setting key Duty'!$I$9)</f>
        <v>0</v>
      </c>
      <c r="BJ33" s="159">
        <f>COUNTIF(D33:AI33,"*$AM*")</f>
        <v>0</v>
      </c>
      <c r="BK33" s="159">
        <f>BJ33*('Setting key Duty'!$I$12+'Setting key Duty'!$I$8)</f>
        <v>0</v>
      </c>
      <c r="BL33" s="159">
        <f>COUNTIF(C33:AI33,"*$FC*")</f>
        <v>0</v>
      </c>
      <c r="BM33" s="159">
        <f>BL33*('Setting key Duty'!$J$11+'Setting key Duty'!$I$8)</f>
        <v>0</v>
      </c>
      <c r="BN33" s="159">
        <f>COUNTIF($C33:$AG33,BN$4)</f>
        <v>0</v>
      </c>
      <c r="BO33" s="159">
        <f>COUNTIF($C33:$AG33,BO$4)</f>
        <v>0</v>
      </c>
      <c r="BP33" s="159"/>
      <c r="BQ33" s="193"/>
    </row>
    <row r="34" ht="19.5" customHeight="1" spans="1:69">
      <c r="A34" s="19"/>
      <c r="B34" s="278" t="s">
        <v>1618</v>
      </c>
      <c r="C34" s="186"/>
      <c r="D34" s="560"/>
      <c r="E34" s="560"/>
      <c r="F34" s="186"/>
      <c r="G34" s="560"/>
      <c r="H34" s="156"/>
      <c r="I34" s="560"/>
      <c r="J34" s="560"/>
      <c r="K34" s="560"/>
      <c r="L34" s="560"/>
      <c r="M34" s="560"/>
      <c r="O34" s="560"/>
      <c r="P34" s="560"/>
      <c r="Q34" s="560"/>
      <c r="R34" s="560"/>
      <c r="S34" s="560"/>
      <c r="T34" s="560"/>
      <c r="U34" s="560"/>
      <c r="V34" s="561"/>
      <c r="W34" s="560"/>
      <c r="X34" s="560"/>
      <c r="Y34" s="186"/>
      <c r="AA34" s="156"/>
      <c r="AB34" s="560"/>
      <c r="AC34" s="560"/>
      <c r="AD34" s="560"/>
      <c r="AE34" s="560"/>
      <c r="AF34" s="560"/>
      <c r="AG34" s="560"/>
      <c r="AH34" s="560"/>
      <c r="AI34" s="157"/>
      <c r="AJ34" s="158"/>
      <c r="AK34" s="157"/>
      <c r="AL34" s="191"/>
      <c r="AM34" s="191"/>
      <c r="AN34" s="191"/>
      <c r="AO34" s="191"/>
      <c r="AP34" s="192"/>
      <c r="AQ34" s="159">
        <f>SUMPRODUCT(--WEEKDAY(C$3:AG$3,2)&lt;6,--((C34:AG34="DM"))+(C34:AG34="CS1")+((C34:AG34="CS2"))+(C34:AG34="SB1")+(C34:AG34="AE")+(C34:AG34="EM"))</f>
        <v>0</v>
      </c>
      <c r="AR34" s="192"/>
      <c r="AS34" s="104">
        <f>SUMPRODUCT(--WEEKDAY(C$3:AG$3,2)&gt;5,--((C34:AG34="DM"))+(C34:AG34="CS1")+((C34:AG34="CS2"))+(C34:AG34="SB1")+(C34:AG34="AE")+(C34:AG34="EM"))</f>
        <v>0</v>
      </c>
      <c r="AT34" s="192"/>
      <c r="AU34" s="104">
        <f>(AQ34-AR34)/2+(AS34-AT34)</f>
        <v>0</v>
      </c>
      <c r="AV34" s="104">
        <f>AI34+AJ34+AK34+AL34+AN34+AO34</f>
        <v>0</v>
      </c>
      <c r="AW34" s="104">
        <f>BG34+BH34+BJ34+BE34+BC34+BA34+BL34</f>
        <v>0</v>
      </c>
      <c r="AX34" s="104" t="e">
        <f>AU34+AY34</f>
        <v>#VALUE!</v>
      </c>
      <c r="AY34" s="159" t="e">
        <f>(BJ34*('Setting key Duty'!$I$8+'Setting key Duty'!$I$12))+(BH34*'Setting key Duty'!$I$9)+(BC34*('Setting key Duty'!$I$13+'Setting key Duty'!$I$9))+(BA34*('Setting key Duty'!$I$13+'Setting key Duty'!$I$12+'Setting key Duty'!$I$11))+(BE34*('Setting key Duty'!$I$8+'Setting key Duty'!$I$9+'Setting key Duty'!$I$12))</f>
        <v>#VALUE!</v>
      </c>
      <c r="AZ34" s="159">
        <f>COUNTIF(C34:Y34,"*BRT*")</f>
        <v>0</v>
      </c>
      <c r="BA34" s="159">
        <f>COUNTIF(A34:AI34,"*$BTP*")</f>
        <v>0</v>
      </c>
      <c r="BB34" s="159" t="e">
        <f>BA34*('Setting key Duty'!$I$13+'Setting key Duty'!$I$12+'Setting key Duty'!$I$11)</f>
        <v>#VALUE!</v>
      </c>
      <c r="BC34" s="159">
        <f>COUNTIF(D34:AI34,"*$L*")</f>
        <v>0</v>
      </c>
      <c r="BD34" s="159" t="e">
        <f>BC34*('Setting key Duty'!$I$13+'Setting key Duty'!$I$9)</f>
        <v>#VALUE!</v>
      </c>
      <c r="BE34" s="159">
        <f>COUNTIF(D34:AI34,"*$M*")</f>
        <v>0</v>
      </c>
      <c r="BF34" s="159">
        <f>BE34*('Setting key Duty'!$I$8+'Setting key Duty'!$I$9+'Setting key Duty'!$I$12)</f>
        <v>0</v>
      </c>
      <c r="BG34" s="159">
        <f>COUNTIF(D34:AI34,"*$N*")</f>
        <v>0</v>
      </c>
      <c r="BH34" s="159">
        <f>COUNTIF(D34:AI34,"*$PM*")</f>
        <v>0</v>
      </c>
      <c r="BI34" s="159">
        <f>BH34*('Setting key Duty'!$I$9)</f>
        <v>0</v>
      </c>
      <c r="BJ34" s="159">
        <f>COUNTIF(D34:AI34,"*$AM*")</f>
        <v>0</v>
      </c>
      <c r="BK34" s="159">
        <f>BJ34*('Setting key Duty'!$I$12+'Setting key Duty'!$I$8)</f>
        <v>0</v>
      </c>
      <c r="BL34" s="159">
        <f>COUNTIF(C34:AI34,"*$FC*")</f>
        <v>0</v>
      </c>
      <c r="BM34" s="159">
        <f>BL34*('Setting key Duty'!$J$11+'Setting key Duty'!$I$8)</f>
        <v>0</v>
      </c>
      <c r="BN34" s="159">
        <f>COUNTIF($C34:$AG34,BN$4)</f>
        <v>0</v>
      </c>
      <c r="BO34" s="159">
        <f>COUNTIF($C34:$AG34,BO$4)</f>
        <v>0</v>
      </c>
      <c r="BP34" s="159"/>
      <c r="BQ34" s="193"/>
    </row>
    <row r="35" ht="19.5" customHeight="1" spans="1:69">
      <c r="A35" s="19"/>
      <c r="B35" s="14" t="s">
        <v>1655</v>
      </c>
      <c r="C35" s="560"/>
      <c r="D35" s="185"/>
      <c r="F35" s="155" t="s">
        <v>62</v>
      </c>
      <c r="G35" s="156" t="s">
        <v>56</v>
      </c>
      <c r="H35" s="15" t="s">
        <v>42</v>
      </c>
      <c r="I35" s="155" t="s">
        <v>62</v>
      </c>
      <c r="J35" s="155"/>
      <c r="K35" s="156" t="s">
        <v>56</v>
      </c>
      <c r="L35" s="155"/>
      <c r="M35" s="186"/>
      <c r="N35" s="155" t="s">
        <v>62</v>
      </c>
      <c r="Q35" s="185"/>
      <c r="R35" s="156" t="s">
        <v>56</v>
      </c>
      <c r="T35" s="155" t="s">
        <v>62</v>
      </c>
      <c r="U35" s="156" t="s">
        <v>56</v>
      </c>
      <c r="V35" s="561"/>
      <c r="X35" s="185"/>
      <c r="Y35" s="155" t="s">
        <v>62</v>
      </c>
      <c r="AA35" s="156" t="s">
        <v>56</v>
      </c>
      <c r="AC35" s="185"/>
      <c r="AD35" s="185"/>
      <c r="AF35" s="156" t="s">
        <v>56</v>
      </c>
      <c r="AG35" s="560"/>
      <c r="AH35" s="155"/>
      <c r="AI35" s="157"/>
      <c r="AJ35" s="158"/>
      <c r="AK35" s="157"/>
      <c r="AL35" s="191"/>
      <c r="AM35" s="191"/>
      <c r="AN35" s="191"/>
      <c r="AO35" s="191"/>
      <c r="AP35" s="192"/>
      <c r="AQ35" s="159">
        <f>SUMPRODUCT(--WEEKDAY(C$3:AG$3,2)&lt;6,--((C35:AG35="DM"))+(C35:AG35="CS1")+((C35:AG35="CS2"))+(C35:AG35="SB1")+(C35:AG35="AE")+(C35:AG35="EM"))</f>
        <v>0</v>
      </c>
      <c r="AR35" s="192"/>
      <c r="AS35" s="104">
        <f>SUMPRODUCT(--WEEKDAY(C$3:AG$3,2)&gt;5,--((C35:AG35="DM"))+(C35:AG35="CS1")+((C35:AG35="CS2"))+(C35:AG35="SB1")+(C35:AG35="AE")+(C35:AG35="EM"))</f>
        <v>0</v>
      </c>
      <c r="AT35" s="192"/>
      <c r="AU35" s="104">
        <f>(AQ35-AR35)/2+(AS35-AT35)</f>
        <v>0</v>
      </c>
      <c r="AV35" s="104">
        <f>AI35+AJ35+AK35+AL35+AN35+AO35</f>
        <v>0</v>
      </c>
      <c r="AW35" s="104">
        <f>BG35+BH35+BJ35+BE35+BC35+BA35+BL35</f>
        <v>0</v>
      </c>
      <c r="AX35" s="104" t="e">
        <f>AU35+AY35</f>
        <v>#VALUE!</v>
      </c>
      <c r="AY35" s="159" t="e">
        <f>(BJ35*('Setting key Duty'!$I$8+'Setting key Duty'!$I$12))+(BH35*'Setting key Duty'!$I$9)+(BC35*('Setting key Duty'!$I$13+'Setting key Duty'!$I$9))+(BA35*('Setting key Duty'!$I$13+'Setting key Duty'!$I$12+'Setting key Duty'!$I$11))+(BE35*('Setting key Duty'!$I$8+'Setting key Duty'!$I$9+'Setting key Duty'!$I$12))</f>
        <v>#VALUE!</v>
      </c>
      <c r="AZ35" s="159">
        <f>COUNTIF(C35:Y35,"*BRT*")</f>
        <v>0</v>
      </c>
      <c r="BA35" s="159">
        <f>COUNTIF(A35:AI35,"*$BTP*")</f>
        <v>0</v>
      </c>
      <c r="BB35" s="159" t="e">
        <f>BA35*('Setting key Duty'!$I$13+'Setting key Duty'!$I$12+'Setting key Duty'!$I$11)</f>
        <v>#VALUE!</v>
      </c>
      <c r="BC35" s="159">
        <f>COUNTIF(D35:AI35,"*$L*")</f>
        <v>0</v>
      </c>
      <c r="BD35" s="159" t="e">
        <f>BC35*('Setting key Duty'!$I$13+'Setting key Duty'!$I$9)</f>
        <v>#VALUE!</v>
      </c>
      <c r="BE35" s="159">
        <f>COUNTIF(D35:AI35,"*$M*")</f>
        <v>0</v>
      </c>
      <c r="BF35" s="159">
        <f>BE35*('Setting key Duty'!$I$8+'Setting key Duty'!$I$9+'Setting key Duty'!$I$12)</f>
        <v>0</v>
      </c>
      <c r="BG35" s="159">
        <f>COUNTIF(D35:AI35,"*$N*")</f>
        <v>0</v>
      </c>
      <c r="BH35" s="159">
        <f>COUNTIF(D35:AI35,"*$PM*")</f>
        <v>0</v>
      </c>
      <c r="BI35" s="159">
        <f>BH35*('Setting key Duty'!$I$9)</f>
        <v>0</v>
      </c>
      <c r="BJ35" s="159">
        <f>COUNTIF(D35:AI35,"*$AM*")</f>
        <v>0</v>
      </c>
      <c r="BK35" s="159">
        <f>BJ35*('Setting key Duty'!$I$12+'Setting key Duty'!$I$8)</f>
        <v>0</v>
      </c>
      <c r="BL35" s="159">
        <f>COUNTIF(C35:AI35,"*$FC*")</f>
        <v>0</v>
      </c>
      <c r="BM35" s="159">
        <f>BL35*('Setting key Duty'!$J$11+'Setting key Duty'!$I$8)</f>
        <v>0</v>
      </c>
      <c r="BN35" s="159">
        <f>COUNTIF($C35:$AG35,BN$4)</f>
        <v>0</v>
      </c>
      <c r="BO35" s="159">
        <f>COUNTIF($C35:$AG35,BO$4)</f>
        <v>0</v>
      </c>
      <c r="BP35" s="159"/>
      <c r="BQ35" s="193"/>
    </row>
    <row r="36" ht="19.5" customHeight="1" spans="1:69">
      <c r="A36" s="19"/>
      <c r="B36" s="189"/>
      <c r="C36" s="560"/>
      <c r="D36" s="186"/>
      <c r="E36" s="20"/>
      <c r="F36" s="20"/>
      <c r="G36" s="20"/>
      <c r="H36" s="20"/>
      <c r="I36" s="20"/>
      <c r="J36" s="186"/>
      <c r="K36" s="185"/>
      <c r="L36" s="185"/>
      <c r="M36" s="188"/>
      <c r="N36" s="186"/>
      <c r="O36" s="185"/>
      <c r="P36" s="186"/>
      <c r="Q36" s="20"/>
      <c r="R36" s="20"/>
      <c r="S36" s="20"/>
      <c r="T36" s="560"/>
      <c r="U36" s="20"/>
      <c r="V36" s="561"/>
      <c r="W36" s="20"/>
      <c r="X36" s="186"/>
      <c r="Y36" s="20"/>
      <c r="Z36" s="20"/>
      <c r="AA36" s="20"/>
      <c r="AB36" s="20"/>
      <c r="AC36" s="20"/>
      <c r="AD36" s="186"/>
      <c r="AE36" s="186"/>
      <c r="AF36" s="186"/>
      <c r="AG36" s="560"/>
      <c r="AH36" s="186"/>
      <c r="AI36" s="157"/>
      <c r="AJ36" s="158"/>
      <c r="AK36" s="157"/>
      <c r="AL36" s="191"/>
      <c r="AM36" s="191"/>
      <c r="AN36" s="191"/>
      <c r="AO36" s="191"/>
      <c r="AP36" s="192"/>
      <c r="AQ36" s="159">
        <f>SUMPRODUCT(--WEEKDAY(C$3:AG$3,2)&lt;6,--((C36:AG36="DM"))+(C36:AG36="CS1")+((C36:AG36="CS2"))+(C36:AG36="SB1")+(C36:AG36="AE")+(C36:AG36="EM"))</f>
        <v>0</v>
      </c>
      <c r="AR36" s="192"/>
      <c r="AS36" s="104">
        <f>SUMPRODUCT(--WEEKDAY(C$3:AG$3,2)&gt;5,--((C36:AG36="DM"))+(C36:AG36="CS1")+((C36:AG36="CS2"))+(C36:AG36="SB1")+(C36:AG36="AE")+(C36:AG36="EM"))</f>
        <v>0</v>
      </c>
      <c r="AT36" s="192"/>
      <c r="AU36" s="104">
        <f>(AQ36-AR36)/2+(AS36-AT36)</f>
        <v>0</v>
      </c>
      <c r="AV36" s="104">
        <f>AI36+AJ36+AK36+AL36+AN36+AO36</f>
        <v>0</v>
      </c>
      <c r="AW36" s="104">
        <f>BG36+BH36+BJ36+BE36+BC36+BA36+BL36</f>
        <v>0</v>
      </c>
      <c r="AX36" s="104" t="e">
        <f>AU36+AY36</f>
        <v>#VALUE!</v>
      </c>
      <c r="AY36" s="159" t="e">
        <f>(BJ36*('Setting key Duty'!$I$8+'Setting key Duty'!$I$12))+(BH36*'Setting key Duty'!$I$9)+(BC36*('Setting key Duty'!$I$13+'Setting key Duty'!$I$9))+(BA36*('Setting key Duty'!$I$13+'Setting key Duty'!$I$12+'Setting key Duty'!$I$11))+(BE36*('Setting key Duty'!$I$8+'Setting key Duty'!$I$9+'Setting key Duty'!$I$12))</f>
        <v>#VALUE!</v>
      </c>
      <c r="AZ36" s="159">
        <f>COUNTIF(C36:Y36,"*BRT*")</f>
        <v>0</v>
      </c>
      <c r="BA36" s="159">
        <f>COUNTIF(A36:AI36,"*$BTP*")</f>
        <v>0</v>
      </c>
      <c r="BB36" s="159" t="e">
        <f>BA36*('Setting key Duty'!$I$13+'Setting key Duty'!$I$12+'Setting key Duty'!$I$11)</f>
        <v>#VALUE!</v>
      </c>
      <c r="BC36" s="159">
        <f>COUNTIF(D36:AI36,"*$L*")</f>
        <v>0</v>
      </c>
      <c r="BD36" s="159" t="e">
        <f>BC36*('Setting key Duty'!$I$13+'Setting key Duty'!$I$9)</f>
        <v>#VALUE!</v>
      </c>
      <c r="BE36" s="159">
        <f>COUNTIF(D36:AI36,"*$M*")</f>
        <v>0</v>
      </c>
      <c r="BF36" s="159">
        <f>BE36*('Setting key Duty'!$I$8+'Setting key Duty'!$I$9+'Setting key Duty'!$I$12)</f>
        <v>0</v>
      </c>
      <c r="BG36" s="159">
        <f>COUNTIF(D36:AI36,"*$N*")</f>
        <v>0</v>
      </c>
      <c r="BH36" s="159">
        <f>COUNTIF(D36:AI36,"*$PM*")</f>
        <v>0</v>
      </c>
      <c r="BI36" s="159">
        <f>BH36*('Setting key Duty'!$I$9)</f>
        <v>0</v>
      </c>
      <c r="BJ36" s="159">
        <f>COUNTIF(D36:AI36,"*$AM*")</f>
        <v>0</v>
      </c>
      <c r="BK36" s="159">
        <f>BJ36*('Setting key Duty'!$I$12+'Setting key Duty'!$I$8)</f>
        <v>0</v>
      </c>
      <c r="BL36" s="159">
        <f>COUNTIF(C36:AI36,"*$FC*")</f>
        <v>0</v>
      </c>
      <c r="BM36" s="159">
        <f>BL36*('Setting key Duty'!$J$11+'Setting key Duty'!$I$8)</f>
        <v>0</v>
      </c>
      <c r="BN36" s="159">
        <f>COUNTIF($C36:$AG36,BN$4)</f>
        <v>0</v>
      </c>
      <c r="BO36" s="159">
        <f>COUNTIF($C36:$AG36,BO$4)</f>
        <v>0</v>
      </c>
      <c r="BP36" s="159"/>
      <c r="BQ36" s="193"/>
    </row>
    <row r="37" ht="19.5" customHeight="1" spans="1:69">
      <c r="A37" s="19"/>
      <c r="B37" s="189" t="s">
        <v>228</v>
      </c>
      <c r="C37" s="563"/>
      <c r="D37" s="186"/>
      <c r="E37" s="186"/>
      <c r="F37" s="186"/>
      <c r="G37" s="186"/>
      <c r="H37" s="186"/>
      <c r="I37" s="186"/>
      <c r="J37" s="186"/>
      <c r="K37" s="186"/>
      <c r="L37" s="186"/>
      <c r="N37" s="186"/>
      <c r="O37" s="186"/>
      <c r="P37" s="186"/>
      <c r="Q37" s="20"/>
      <c r="R37" s="20"/>
      <c r="S37" s="186"/>
      <c r="T37" s="560"/>
      <c r="U37" s="154"/>
      <c r="V37" s="561"/>
      <c r="W37" s="186"/>
      <c r="X37" s="186"/>
      <c r="Y37" s="231"/>
      <c r="Z37" s="231"/>
      <c r="AA37" s="231"/>
      <c r="AB37" s="231"/>
      <c r="AC37" s="231"/>
      <c r="AD37" s="231"/>
      <c r="AE37" s="186"/>
      <c r="AF37" s="186"/>
      <c r="AG37" s="560"/>
      <c r="AH37" s="186"/>
      <c r="AI37" s="157">
        <f>COUNTIF($C37:$AG37,AI$4)</f>
        <v>0</v>
      </c>
      <c r="AJ37" s="158">
        <f>COUNTIF($C37:$AG37,AJ$4)</f>
        <v>0</v>
      </c>
      <c r="AK37" s="157">
        <f>COUNTIF($C37:$AG37,AK$4)</f>
        <v>0</v>
      </c>
      <c r="AL37" s="191">
        <f>COUNTIF($C37:$AG37,AL$4)</f>
        <v>0</v>
      </c>
      <c r="AM37" s="191">
        <f>COUNTIF($C37:$AG37,AM$4)</f>
        <v>0</v>
      </c>
      <c r="AN37" s="191">
        <f>COUNTIF($C37:$AG37,AN$4)</f>
        <v>0</v>
      </c>
      <c r="AO37" s="191">
        <f>COUNTIF($C37:$AG37,AO$4)</f>
        <v>0</v>
      </c>
      <c r="AP37" s="192"/>
      <c r="AQ37" s="159"/>
      <c r="AR37" s="192"/>
      <c r="AS37" s="104"/>
      <c r="AT37" s="192"/>
      <c r="AU37" s="192"/>
      <c r="AV37" s="104"/>
      <c r="AW37" s="104"/>
      <c r="AX37" s="104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91"/>
      <c r="BO37" s="191"/>
      <c r="BP37" s="191"/>
      <c r="BQ37" s="193"/>
    </row>
    <row r="38" ht="19.5" customHeight="1" spans="1:69">
      <c r="A38" s="19"/>
      <c r="B38" s="194"/>
      <c r="C38" s="195"/>
      <c r="D38" s="196"/>
      <c r="E38" s="196"/>
      <c r="F38" s="196"/>
      <c r="G38" s="196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564"/>
      <c r="AI38" s="197"/>
      <c r="AJ38" s="198"/>
      <c r="AK38" s="197"/>
      <c r="AL38" s="199"/>
      <c r="AM38" s="199"/>
      <c r="AN38" s="199"/>
      <c r="AO38" s="199"/>
      <c r="AP38" s="200"/>
      <c r="AQ38" s="200"/>
      <c r="AR38" s="200"/>
      <c r="AS38" s="200">
        <f>SUMPRODUCT(--WEEKDAY(C$3:AG$3,2)&gt;5,--((C38:AG38="DM"))+(C38:AG38="CS1")+((C38:AG38="CS2"))+(C38:AG38="SB1")+(C38:AG38="AE")+(C38:AG38="EM"))</f>
        <v>0</v>
      </c>
      <c r="AT38" s="200"/>
      <c r="AU38" s="200">
        <f>(AQ38-AR38)/2+(AS38-AT38)</f>
        <v>0</v>
      </c>
      <c r="AV38" s="200"/>
      <c r="AW38" s="200"/>
      <c r="AX38" s="200"/>
      <c r="AY38" s="199"/>
      <c r="AZ38" s="199"/>
      <c r="BA38" s="199"/>
      <c r="BB38" s="199"/>
      <c r="BC38" s="199"/>
      <c r="BD38" s="199"/>
      <c r="BE38" s="199"/>
      <c r="BF38" s="199"/>
      <c r="BG38" s="199"/>
      <c r="BH38" s="199"/>
      <c r="BI38" s="199"/>
      <c r="BJ38" s="199"/>
      <c r="BK38" s="199"/>
      <c r="BL38" s="199"/>
      <c r="BM38" s="199"/>
      <c r="BN38" s="199"/>
      <c r="BO38" s="199"/>
      <c r="BP38" s="199"/>
      <c r="BQ38" s="201"/>
    </row>
    <row r="39" ht="19.5" customHeight="1" spans="1:69">
      <c r="A39" s="19"/>
      <c r="B39" s="202" t="s">
        <v>48</v>
      </c>
      <c r="C39" s="203" t="str">
        <f>VLOOKUP("DM",C4:C37,1,FALSE)</f>
        <v>DM</v>
      </c>
      <c r="D39" s="203" t="str">
        <f>VLOOKUP("DM",D4:D37,1,FALSE)</f>
        <v>DM</v>
      </c>
      <c r="E39" s="203" t="str">
        <f>VLOOKUP("DM",E1:E37,1,FALSE)</f>
        <v>DM</v>
      </c>
      <c r="F39" s="203" t="str">
        <f>VLOOKUP("DM",F4:F37,1,FALSE)</f>
        <v>DM</v>
      </c>
      <c r="G39" s="203" t="str">
        <f>VLOOKUP("DM",G4:G37,1,FALSE)</f>
        <v>DM</v>
      </c>
      <c r="H39" s="203" t="str">
        <f>VLOOKUP("DM",H4:H37,1,FALSE)</f>
        <v>DM</v>
      </c>
      <c r="I39" s="203" t="str">
        <f>VLOOKUP("DM",I4:I37,1,FALSE)</f>
        <v>DM</v>
      </c>
      <c r="J39" s="203" t="str">
        <f>VLOOKUP("DM",J4:J37,1,FALSE)</f>
        <v>DM</v>
      </c>
      <c r="K39" s="203" t="str">
        <f>VLOOKUP("DM",K4:K37,1,FALSE)</f>
        <v>DM</v>
      </c>
      <c r="L39" s="203" t="str">
        <f>VLOOKUP("DM",L4:L37,1,FALSE)</f>
        <v>DM</v>
      </c>
      <c r="M39" s="203" t="str">
        <f>VLOOKUP("DM",M4:M23,1,FALSE)</f>
        <v>DM</v>
      </c>
      <c r="N39" s="203" t="str">
        <f>VLOOKUP("DM",N4:N37,1,FALSE)</f>
        <v>DM</v>
      </c>
      <c r="O39" s="203" t="str">
        <f>VLOOKUP("DM",O4:O37,1,FALSE)</f>
        <v>DM</v>
      </c>
      <c r="P39" s="203" t="str">
        <f>VLOOKUP("DM",P4:P37,1,FALSE)</f>
        <v>DM</v>
      </c>
      <c r="Q39" s="203" t="str">
        <f>VLOOKUP("DM",Q4:Q26,1,FALSE)</f>
        <v>DM</v>
      </c>
      <c r="R39" s="203" t="str">
        <f>VLOOKUP("DM",R4:R21,1,FALSE)</f>
        <v>DM</v>
      </c>
      <c r="S39" s="203" t="str">
        <f>VLOOKUP("DM",S4:S37,1,FALSE)</f>
        <v>DM</v>
      </c>
      <c r="T39" s="203" t="str">
        <f>VLOOKUP("DM",T4:T37,1,FALSE)</f>
        <v>DM</v>
      </c>
      <c r="U39" s="203" t="str">
        <f>VLOOKUP("DM",U4:U37,1,FALSE)</f>
        <v>DM</v>
      </c>
      <c r="V39" s="565" t="str">
        <f>VLOOKUP("DM",V4:V21,1,FALSE)</f>
        <v>DM</v>
      </c>
      <c r="W39" s="203" t="str">
        <f>VLOOKUP("DM",W4:W21,1,FALSE)</f>
        <v>DM</v>
      </c>
      <c r="X39" s="203" t="str">
        <f>VLOOKUP("DM",X4:X37,1,FALSE)</f>
        <v>DM</v>
      </c>
      <c r="Y39" s="203" t="str">
        <f>VLOOKUP("DM",Y4:Y37,1,FALSE)</f>
        <v>DM</v>
      </c>
      <c r="Z39" s="203" t="str">
        <f>VLOOKUP("DM",Z4:Z37,1,FALSE)</f>
        <v>DM</v>
      </c>
      <c r="AA39" s="203" t="str">
        <f>VLOOKUP("DM",AA1:AA37,1,FALSE)</f>
        <v>DM</v>
      </c>
      <c r="AB39" s="203" t="str">
        <f>VLOOKUP("DM",AB4:AB37,1,FALSE)</f>
        <v>DM</v>
      </c>
      <c r="AC39" s="203" t="str">
        <f>VLOOKUP("DM",AC4:AC37,1,FALSE)</f>
        <v>DM</v>
      </c>
      <c r="AD39" s="203" t="str">
        <f>VLOOKUP("DM",AD4:AD37,1,FALSE)</f>
        <v>DM</v>
      </c>
      <c r="AE39" s="203" t="str">
        <f>VLOOKUP("DM",AE4:AE37,1,FALSE)</f>
        <v>DM</v>
      </c>
      <c r="AF39" s="203" t="str">
        <f>VLOOKUP("DM",AF4:AF37,1,FALSE)</f>
        <v>DM</v>
      </c>
      <c r="AG39" s="203" t="e">
        <f>VLOOKUP("DM",AG4:AG37,1,FALSE)</f>
        <v>#N/A</v>
      </c>
      <c r="AH39" s="203" t="e">
        <f>VLOOKUP("DM",AH4:AH37,1,FALSE)</f>
        <v>#N/A</v>
      </c>
      <c r="AI39" s="157"/>
      <c r="AJ39" s="158"/>
      <c r="AK39" s="157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59"/>
      <c r="BQ39" s="160"/>
    </row>
    <row r="40" ht="19.5" customHeight="1" spans="1:69">
      <c r="A40" s="19" t="e">
        <f>LTE()</f>
        <v>#NAME?</v>
      </c>
      <c r="B40" s="204" t="s">
        <v>44</v>
      </c>
      <c r="C40" s="203" t="str">
        <f>VLOOKUP("CS1",C5:C37,1,FALSE)</f>
        <v>CS1</v>
      </c>
      <c r="D40" s="203" t="str">
        <f>VLOOKUP("CS1",D1:D37,1,FALSE)</f>
        <v>CS1</v>
      </c>
      <c r="E40" s="203" t="str">
        <f>VLOOKUP("CS1",E1:E37,1,FALSE)</f>
        <v>CS1</v>
      </c>
      <c r="F40" s="203" t="str">
        <f>VLOOKUP("CS1",F8:F37,1,FALSE)</f>
        <v>CS1</v>
      </c>
      <c r="G40" s="203" t="str">
        <f>VLOOKUP("CS1",G1:G37,1,FALSE)</f>
        <v>CS1</v>
      </c>
      <c r="H40" s="203" t="str">
        <f>VLOOKUP("CS1",H6:H37,1,FALSE)</f>
        <v>CS1</v>
      </c>
      <c r="I40" s="203" t="str">
        <f>VLOOKUP("CS1",I7:I37,1,FALSE)</f>
        <v>CS1</v>
      </c>
      <c r="J40" s="203" t="str">
        <f>VLOOKUP("CS1",J4:J37,1,FALSE)</f>
        <v>CS1</v>
      </c>
      <c r="K40" s="203" t="str">
        <f>VLOOKUP("CS1",K1:K37,1,FALSE)</f>
        <v>CS1</v>
      </c>
      <c r="L40" s="203" t="str">
        <f>VLOOKUP("CS1",L1:L37,1,FALSE)</f>
        <v>CS1</v>
      </c>
      <c r="M40" s="203" t="str">
        <f>VLOOKUP("CS1",M7:M23,1,FALSE)</f>
        <v>CS1</v>
      </c>
      <c r="N40" s="203" t="str">
        <f>VLOOKUP("CS1",N6:N37,1,FALSE)</f>
        <v>CS1</v>
      </c>
      <c r="O40" s="203" t="str">
        <f>VLOOKUP("CS1",O1:O37,1,FALSE)</f>
        <v>CS1</v>
      </c>
      <c r="P40" s="203" t="str">
        <f>VLOOKUP("CS1",P5:P37,1,FALSE)</f>
        <v>CS1</v>
      </c>
      <c r="Q40" s="203" t="str">
        <f>VLOOKUP("CS1",Q6:Q26,1,FALSE)</f>
        <v>CS1</v>
      </c>
      <c r="R40" s="203" t="str">
        <f>VLOOKUP("CS1",R6:R21,1,FALSE)</f>
        <v>CS1</v>
      </c>
      <c r="S40" s="203" t="str">
        <f>VLOOKUP("CS1",S1:S37,1,FALSE)</f>
        <v>CS1</v>
      </c>
      <c r="T40" s="203" t="str">
        <f>VLOOKUP("CS1",T1:T37,1,FALSE)</f>
        <v>CS1</v>
      </c>
      <c r="U40" s="203" t="str">
        <f>VLOOKUP("CS1",U6:U37,1,FALSE)</f>
        <v>CS1</v>
      </c>
      <c r="V40" s="565" t="str">
        <f>VLOOKUP("CS1",V1:V35,1,FALSE)</f>
        <v>CS1</v>
      </c>
      <c r="W40" s="203" t="str">
        <f>VLOOKUP("CS1",W1:W21,1,FALSE)</f>
        <v>CS1</v>
      </c>
      <c r="X40" s="203" t="str">
        <f>VLOOKUP("CS1",X1:X37,1,FALSE)</f>
        <v>CS1</v>
      </c>
      <c r="Y40" s="203" t="str">
        <f>VLOOKUP("CS1",Y8:Y37,1,FALSE)</f>
        <v>CS1</v>
      </c>
      <c r="Z40" s="203" t="str">
        <f>VLOOKUP("CS1",Z1:Z37,1,FALSE)</f>
        <v>CS1</v>
      </c>
      <c r="AA40" s="203" t="str">
        <f>VLOOKUP("CS1",AA1:AA37,1,FALSE)</f>
        <v>CS1</v>
      </c>
      <c r="AB40" s="203" t="str">
        <f>VLOOKUP("CS1",AB5:AB37,1,FALSE)</f>
        <v>CS1</v>
      </c>
      <c r="AC40" s="203" t="str">
        <f>VLOOKUP("CS1",AC1:AC37,1,FALSE)</f>
        <v>CS1</v>
      </c>
      <c r="AD40" s="203" t="str">
        <f>VLOOKUP("CS1",AD1:AD37,1,FALSE)</f>
        <v>CS1</v>
      </c>
      <c r="AE40" s="203" t="str">
        <f>VLOOKUP("CS1",AE1:AE37,1,FALSE)</f>
        <v>CS1</v>
      </c>
      <c r="AF40" s="203" t="str">
        <f>VLOOKUP("CS1",AF7:AF37,1,FALSE)</f>
        <v>CS1</v>
      </c>
      <c r="AG40" s="203" t="e">
        <f>VLOOKUP("CS1",AG1:AG37,1,FALSE)</f>
        <v>#N/A</v>
      </c>
      <c r="AH40" s="203" t="e">
        <f>VLOOKUP("CS1",AH1:AH37,1,FALSE)</f>
        <v>#N/A</v>
      </c>
      <c r="AI40" s="157"/>
      <c r="AJ40" s="158"/>
      <c r="AK40" s="157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59"/>
      <c r="BQ40" s="160"/>
    </row>
    <row r="41" ht="19.5" customHeight="1" spans="1:69">
      <c r="A41" s="19"/>
      <c r="B41" s="205" t="s">
        <v>45</v>
      </c>
      <c r="C41" s="203" t="str">
        <f>VLOOKUP("CS2",C6:C37,1,FALSE)</f>
        <v>CS2</v>
      </c>
      <c r="D41" s="203" t="str">
        <f>VLOOKUP("CS2",D9:D37,1,FALSE)</f>
        <v>CS2</v>
      </c>
      <c r="E41" s="203" t="e">
        <f>VLOOKUP("CS2",E8:E37,1,FALSE)</f>
        <v>#N/A</v>
      </c>
      <c r="F41" s="203" t="str">
        <f>VLOOKUP("CS2",F8:F37,1,FALSE)</f>
        <v>CS2</v>
      </c>
      <c r="G41" s="203" t="str">
        <f>VLOOKUP("CS2",G1:G37,1,FALSE)</f>
        <v>CS2</v>
      </c>
      <c r="H41" s="203" t="str">
        <f>VLOOKUP("CS2",H1:H37,1,FALSE)</f>
        <v>CS2</v>
      </c>
      <c r="I41" s="203" t="str">
        <f>VLOOKUP("CS2",I7:I37,1,FALSE)</f>
        <v>CS2</v>
      </c>
      <c r="J41" s="203" t="str">
        <f>VLOOKUP("CS2",J4:J37,1,FALSE)</f>
        <v>CS2</v>
      </c>
      <c r="K41" s="203" t="str">
        <f>VLOOKUP("CS2",K5:K37,1,FALSE)</f>
        <v>CS2</v>
      </c>
      <c r="L41" s="203" t="str">
        <f>VLOOKUP("CS2",L4:L37,1,FALSE)</f>
        <v>CS2</v>
      </c>
      <c r="M41" s="203" t="str">
        <f>VLOOKUP("CS2",M1:M23,1,FALSE)</f>
        <v>CS2</v>
      </c>
      <c r="N41" s="203" t="str">
        <f>VLOOKUP("CS2",N1:N37,1,FALSE)</f>
        <v>CS2</v>
      </c>
      <c r="O41" s="203" t="str">
        <f>VLOOKUP("CS2",O1:O37,1,FALSE)</f>
        <v>CS2</v>
      </c>
      <c r="P41" s="203" t="str">
        <f>VLOOKUP("CS2",P1:P37,1,FALSE)</f>
        <v>CS2</v>
      </c>
      <c r="Q41" s="203" t="str">
        <f>VLOOKUP("CS2",Q6:Q26,1,FALSE)</f>
        <v>CS2</v>
      </c>
      <c r="R41" s="203" t="str">
        <f>VLOOKUP("CS2",R6:R21,1,FALSE)</f>
        <v>CS2</v>
      </c>
      <c r="S41" s="203" t="str">
        <f>VLOOKUP("CS2",S1:S37,1,FALSE)</f>
        <v>CS2</v>
      </c>
      <c r="T41" s="203" t="str">
        <f>VLOOKUP("CS2",T1:T37,1,FALSE)</f>
        <v>CS2</v>
      </c>
      <c r="U41" s="203" t="str">
        <f>VLOOKUP("CS2",U1:U37,1,FALSE)</f>
        <v>CS2</v>
      </c>
      <c r="V41" s="565" t="str">
        <f>VLOOKUP("CS2",V1:V35,1,FALSE)</f>
        <v>CS2</v>
      </c>
      <c r="W41" s="203" t="str">
        <f>VLOOKUP("CS2",W1:W35,1,FALSE)</f>
        <v>CS2</v>
      </c>
      <c r="X41" s="203" t="str">
        <f>VLOOKUP("CS2",X8:X37,1,FALSE)</f>
        <v>CS2</v>
      </c>
      <c r="Y41" s="203" t="str">
        <f>VLOOKUP("CS2",Y1:Y37,1,FALSE)</f>
        <v>CS2</v>
      </c>
      <c r="Z41" s="203" t="str">
        <f>VLOOKUP("CS2",Z1:Z37,1,FALSE)</f>
        <v>CS2</v>
      </c>
      <c r="AA41" s="203" t="str">
        <f>VLOOKUP("CS2",AA1:AA37,1,FALSE)</f>
        <v>CS2</v>
      </c>
      <c r="AB41" s="203" t="str">
        <f>VLOOKUP("CS2",AB1:AB37,1,FALSE)</f>
        <v>CS2</v>
      </c>
      <c r="AC41" s="203" t="str">
        <f>VLOOKUP("CS2",AC8:AC37,1,FALSE)</f>
        <v>CS2</v>
      </c>
      <c r="AD41" s="203" t="str">
        <f>VLOOKUP("CS2",AD1:AD37,1,FALSE)</f>
        <v>CS2</v>
      </c>
      <c r="AE41" s="203" t="str">
        <f>VLOOKUP("CS2",AE1:AE37,1,FALSE)</f>
        <v>CS2</v>
      </c>
      <c r="AF41" s="203" t="str">
        <f>VLOOKUP("CS2",AF1:AF37,1,FALSE)</f>
        <v>CS2</v>
      </c>
      <c r="AG41" s="203" t="e">
        <f>VLOOKUP("CS2",AG7:AG37,1,FALSE)</f>
        <v>#N/A</v>
      </c>
      <c r="AH41" s="203" t="e">
        <f>VLOOKUP("CS2",AH7:AH37,1,FALSE)</f>
        <v>#N/A</v>
      </c>
      <c r="AI41" s="157"/>
      <c r="AJ41" s="158"/>
      <c r="AK41" s="157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59"/>
      <c r="BQ41" s="160"/>
    </row>
    <row r="42" ht="19.5" customHeight="1" spans="1:69">
      <c r="A42" s="19"/>
      <c r="B42" s="206" t="s">
        <v>50</v>
      </c>
      <c r="C42" s="203" t="str">
        <f>VLOOKUP("SB1",C6:C37,1,FALSE)</f>
        <v>SB1</v>
      </c>
      <c r="D42" s="203" t="str">
        <f>VLOOKUP("SB1",D3:D37,1,FALSE)</f>
        <v>SB1</v>
      </c>
      <c r="E42" s="203" t="str">
        <f>VLOOKUP("SB1",E1:E37,1,FALSE)</f>
        <v>SB1</v>
      </c>
      <c r="F42" s="203" t="str">
        <f>VLOOKUP("SB1",F8:F37,1,FALSE)</f>
        <v>SB1</v>
      </c>
      <c r="G42" s="203" t="str">
        <f>VLOOKUP("SB1",G6:G37,1,FALSE)</f>
        <v>SB1</v>
      </c>
      <c r="H42" s="203" t="e">
        <f>VLOOKUP("SB1",H6:H37,1,FALSE)</f>
        <v>#N/A</v>
      </c>
      <c r="I42" s="203" t="e">
        <f>VLOOKUP("SB1",I1:I37,1,FALSE)</f>
        <v>#N/A</v>
      </c>
      <c r="J42" s="203" t="e">
        <f>VLOOKUP("SB1",J4:J37,1,FALSE)</f>
        <v>#N/A</v>
      </c>
      <c r="K42" s="203" t="e">
        <f>VLOOKUP("SB1",K6:K37,1,FALSE)</f>
        <v>#N/A</v>
      </c>
      <c r="L42" s="203" t="e">
        <f>VLOOKUP("SB1",L1:L37,1,FALSE)</f>
        <v>#N/A</v>
      </c>
      <c r="M42" s="203" t="e">
        <f>VLOOKUP("SB1",M1:M23,1,FALSE)</f>
        <v>#N/A</v>
      </c>
      <c r="N42" s="203" t="e">
        <f>VLOOKUP("SB1",N6:N37,1,FALSE)</f>
        <v>#N/A</v>
      </c>
      <c r="O42" s="203" t="e">
        <f>VLOOKUP("SB1",O1:O37,1,FALSE)</f>
        <v>#N/A</v>
      </c>
      <c r="P42" s="203" t="e">
        <f>VLOOKUP("SB1",P1:P37,1,FALSE)</f>
        <v>#N/A</v>
      </c>
      <c r="Q42" s="203" t="e">
        <f>VLOOKUP("SB1",Q1:Q26,1,FALSE)</f>
        <v>#N/A</v>
      </c>
      <c r="R42" s="203" t="e">
        <f>VLOOKUP("SB1",R6:R30,1,FALSE)</f>
        <v>#N/A</v>
      </c>
      <c r="S42" s="203" t="e">
        <f>VLOOKUP("SB1",S1:S37,1,FALSE)</f>
        <v>#N/A</v>
      </c>
      <c r="T42" s="203" t="e">
        <f>VLOOKUP("SB1",T8:T37,1,FALSE)</f>
        <v>#N/A</v>
      </c>
      <c r="U42" s="203" t="e">
        <f>VLOOKUP("SB1",U1:U37,1,FALSE)</f>
        <v>#N/A</v>
      </c>
      <c r="V42" s="565" t="e">
        <f>VLOOKUP("SB1",V10:V31,1,FALSE)</f>
        <v>#N/A</v>
      </c>
      <c r="W42" s="203" t="e">
        <f>VLOOKUP("SB1",W5:W21,1,FALSE)</f>
        <v>#N/A</v>
      </c>
      <c r="X42" s="203" t="e">
        <f>VLOOKUP("SB1",X6:X37,1,FALSE)</f>
        <v>#N/A</v>
      </c>
      <c r="Y42" s="203" t="e">
        <f>VLOOKUP("SB1",Y1:Y37,1,FALSE)</f>
        <v>#N/A</v>
      </c>
      <c r="Z42" s="203" t="e">
        <f>VLOOKUP("SB1",Z7:Z37,1,FALSE)</f>
        <v>#N/A</v>
      </c>
      <c r="AA42" s="203" t="e">
        <f>VLOOKUP("SB1",AA1:AA37,1,FALSE)</f>
        <v>#N/A</v>
      </c>
      <c r="AB42" s="203" t="e">
        <f>VLOOKUP("SB1",AB1:AB37,1,FALSE)</f>
        <v>#N/A</v>
      </c>
      <c r="AC42" s="203" t="e">
        <f>VLOOKUP("SB1",AC1:AC37,1,FALSE)</f>
        <v>#N/A</v>
      </c>
      <c r="AD42" s="203" t="e">
        <f>VLOOKUP("SB1",AD8:AD37,1,FALSE)</f>
        <v>#N/A</v>
      </c>
      <c r="AE42" s="203" t="e">
        <f>VLOOKUP("SB1",AE8:AE37,1,FALSE)</f>
        <v>#N/A</v>
      </c>
      <c r="AF42" s="203" t="e">
        <f>VLOOKUP("SB1",AF7:AF37,1,FALSE)</f>
        <v>#N/A</v>
      </c>
      <c r="AG42" s="203" t="e">
        <f>VLOOKUP("SB1",AG7:AG37,1,FALSE)</f>
        <v>#N/A</v>
      </c>
      <c r="AH42" s="203" t="e">
        <f>VLOOKUP("SB1",AH7:AH37,1,FALSE)</f>
        <v>#N/A</v>
      </c>
      <c r="AI42" s="157"/>
      <c r="AJ42" s="158"/>
      <c r="AK42" s="157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59"/>
      <c r="BQ42" s="160"/>
    </row>
    <row r="43" ht="19.5" customHeight="1" spans="1:69">
      <c r="A43" s="19"/>
      <c r="B43" s="207" t="s">
        <v>56</v>
      </c>
      <c r="C43" s="203" t="e">
        <f>VLOOKUP("SB2",C6:C37,1,FALSE)</f>
        <v>#N/A</v>
      </c>
      <c r="D43" s="203" t="str">
        <f>VLOOKUP("SB2",D9:D37,1,FALSE)</f>
        <v>SB2</v>
      </c>
      <c r="E43" s="203" t="str">
        <f>VLOOKUP("SB2",E8:E37,1,FALSE)</f>
        <v>SB2</v>
      </c>
      <c r="F43" s="203" t="str">
        <f>VLOOKUP("SB2",F1:F37,1,FALSE)</f>
        <v>SB2</v>
      </c>
      <c r="G43" s="203" t="str">
        <f>VLOOKUP("SB2",G8:G37,1,FALSE)</f>
        <v>SB2</v>
      </c>
      <c r="H43" s="203" t="str">
        <f>VLOOKUP("SB2",H6:H37,1,FALSE)</f>
        <v>SB2</v>
      </c>
      <c r="I43" s="203" t="e">
        <f>VLOOKUP("SB2",I7:I37,1,FALSE)</f>
        <v>#N/A</v>
      </c>
      <c r="J43" s="203" t="e">
        <f>VLOOKUP("SB2",J4:J37,1,FALSE)</f>
        <v>#N/A</v>
      </c>
      <c r="K43" s="203" t="str">
        <f>VLOOKUP("SB2",K6:K37,1,FALSE)</f>
        <v>SB2</v>
      </c>
      <c r="L43" s="203" t="e">
        <f>VLOOKUP("SB2",L11:L37,1,FALSE)</f>
        <v>#N/A</v>
      </c>
      <c r="M43" s="203" t="str">
        <f>VLOOKUP("SB2",M8:M41,1,FALSE)</f>
        <v>SB2</v>
      </c>
      <c r="N43" s="203" t="str">
        <f>VLOOKUP("SB2",N6:N37,1,FALSE)</f>
        <v>SB2</v>
      </c>
      <c r="O43" s="203" t="str">
        <f>VLOOKUP("SB2",O8:O37,1,FALSE)</f>
        <v>SB2</v>
      </c>
      <c r="P43" s="203" t="e">
        <f>VLOOKUP("SB2",P8:P37,1,FALSE)</f>
        <v>#N/A</v>
      </c>
      <c r="Q43" s="203" t="e">
        <f>VLOOKUP("SB2",Q11:Q36,1,FALSE)</f>
        <v>#N/A</v>
      </c>
      <c r="R43" s="203" t="str">
        <f>VLOOKUP("SB2",R6:R36,1,FALSE)</f>
        <v>SB2</v>
      </c>
      <c r="S43" s="203" t="str">
        <f>VLOOKUP("SB2",S9:S37,1,FALSE)</f>
        <v>SB2</v>
      </c>
      <c r="T43" s="203" t="str">
        <f>VLOOKUP("SB2",T8:T37,1,FALSE)</f>
        <v>SB2</v>
      </c>
      <c r="U43" s="203" t="str">
        <f>VLOOKUP("SB2",U10:U37,1,FALSE)</f>
        <v>SB2</v>
      </c>
      <c r="V43" s="565" t="str">
        <f>VLOOKUP("SB2",V5:V37,1,FALSE)</f>
        <v>SB2</v>
      </c>
      <c r="W43" s="203" t="e">
        <f>VLOOKUP("SB2",W12:W36,1,FALSE)</f>
        <v>#N/A</v>
      </c>
      <c r="X43" s="203" t="e">
        <f>VLOOKUP("SB2",X8:X37,1,FALSE)</f>
        <v>#N/A</v>
      </c>
      <c r="Y43" s="203" t="str">
        <f>VLOOKUP("SB2",Y8:Y37,1,FALSE)</f>
        <v>SB2</v>
      </c>
      <c r="Z43" s="203" t="str">
        <f>VLOOKUP("SB2",Z7:Z37,1,FALSE)</f>
        <v>SB2</v>
      </c>
      <c r="AA43" s="203" t="str">
        <f>VLOOKUP("SB2",AA11:AA37,1,FALSE)</f>
        <v>SB2</v>
      </c>
      <c r="AB43" s="203" t="str">
        <f>VLOOKUP("SB2",AB9:AB37,1,FALSE)</f>
        <v>SB2</v>
      </c>
      <c r="AC43" s="203" t="str">
        <f>VLOOKUP("SB2",AC11:AC37,1,FALSE)</f>
        <v>SB2</v>
      </c>
      <c r="AD43" s="203" t="e">
        <f>VLOOKUP("SB2",AD8:AD37,1,FALSE)</f>
        <v>#N/A</v>
      </c>
      <c r="AE43" s="203" t="e">
        <f>VLOOKUP("SB2",AE8:AE37,1,FALSE)</f>
        <v>#N/A</v>
      </c>
      <c r="AF43" s="203" t="str">
        <f>VLOOKUP("SB2",AF7:AF37,1,FALSE)</f>
        <v>SB2</v>
      </c>
      <c r="AG43" s="203" t="e">
        <f>VLOOKUP("SB2",AG7:AG37,1,FALSE)</f>
        <v>#N/A</v>
      </c>
      <c r="AH43" s="203" t="e">
        <f>VLOOKUP("SB2",AH7:AH37,1,FALSE)</f>
        <v>#N/A</v>
      </c>
      <c r="AI43" s="157"/>
      <c r="AJ43" s="158"/>
      <c r="AK43" s="157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59"/>
      <c r="BQ43" s="160"/>
    </row>
    <row r="44" ht="19.5" customHeight="1" spans="1:69">
      <c r="A44" s="19"/>
      <c r="B44" s="208" t="s">
        <v>62</v>
      </c>
      <c r="C44" s="203" t="str">
        <f>VLOOKUP("AE",C6:C37,1,FALSE)</f>
        <v>AE</v>
      </c>
      <c r="D44" s="203" t="str">
        <f>VLOOKUP("AE",D9:D37,1,FALSE)</f>
        <v>AE</v>
      </c>
      <c r="E44" s="203" t="str">
        <f>VLOOKUP("AE",E8:E37,1,FALSE)</f>
        <v>AE</v>
      </c>
      <c r="F44" s="203" t="str">
        <f>VLOOKUP("AE",F1:F37,1,FALSE)</f>
        <v>AE</v>
      </c>
      <c r="G44" s="203" t="str">
        <f>VLOOKUP("AE",G1:G37,1,FALSE)</f>
        <v>AE</v>
      </c>
      <c r="H44" s="203" t="str">
        <f>VLOOKUP("AE",H8:H37,1,FALSE)</f>
        <v>AE</v>
      </c>
      <c r="I44" s="203" t="str">
        <f>VLOOKUP("AE",I7:I37,1,FALSE)</f>
        <v>AE</v>
      </c>
      <c r="J44" s="203" t="str">
        <f>VLOOKUP("AE",J4:J37,1,FALSE)</f>
        <v>AE</v>
      </c>
      <c r="K44" s="203" t="str">
        <f>VLOOKUP("AE",K6:K37,1,FALSE)</f>
        <v>AE</v>
      </c>
      <c r="L44" s="203" t="str">
        <f>VLOOKUP("AE",L11:L37,1,FALSE)</f>
        <v>AE</v>
      </c>
      <c r="M44" s="203" t="str">
        <f>VLOOKUP("AE",M8:M41,1,FALSE)</f>
        <v>AE</v>
      </c>
      <c r="N44" s="203" t="str">
        <f>VLOOKUP("AE",N6:N37,1,FALSE)</f>
        <v>AE</v>
      </c>
      <c r="O44" s="203" t="str">
        <f>VLOOKUP("AE",O8:O37,1,FALSE)</f>
        <v>AE</v>
      </c>
      <c r="P44" s="203" t="str">
        <f>VLOOKUP("AE",P8:P37,1,FALSE)</f>
        <v>AE</v>
      </c>
      <c r="Q44" s="203" t="str">
        <f>VLOOKUP("AE",Q11:Q44,1,FALSE)</f>
        <v>AE</v>
      </c>
      <c r="R44" s="203" t="str">
        <f>VLOOKUP("AE",R6:R35,1,FALSE)</f>
        <v>AE</v>
      </c>
      <c r="S44" s="203" t="str">
        <f>VLOOKUP("AE",S9:S37,1,FALSE)</f>
        <v>AE</v>
      </c>
      <c r="T44" s="203" t="str">
        <f>VLOOKUP("AE",T8:T37,1,FALSE)</f>
        <v>AE</v>
      </c>
      <c r="U44" s="203" t="str">
        <f>VLOOKUP("AE",U10:U37,1,FALSE)</f>
        <v>AE</v>
      </c>
      <c r="V44" s="565" t="str">
        <f>VLOOKUP("AE",V10:V39,1,FALSE)</f>
        <v>AE</v>
      </c>
      <c r="W44" s="203" t="str">
        <f>VLOOKUP("AE",W12:W37,1,FALSE)</f>
        <v>AE</v>
      </c>
      <c r="X44" s="203" t="str">
        <f>VLOOKUP("AE",X8:X37,1,FALSE)</f>
        <v>AE</v>
      </c>
      <c r="Y44" s="203" t="str">
        <f>VLOOKUP("AE",Y8:Y37,1,FALSE)</f>
        <v>AE</v>
      </c>
      <c r="Z44" s="203" t="str">
        <f>VLOOKUP("AE",Z7:Z37,1,FALSE)</f>
        <v>AE</v>
      </c>
      <c r="AA44" s="203" t="str">
        <f>VLOOKUP("AE",AA11:AA37,1,FALSE)</f>
        <v>AE</v>
      </c>
      <c r="AB44" s="203" t="str">
        <f>VLOOKUP("AE",AB9:AB37,1,FALSE)</f>
        <v>AE</v>
      </c>
      <c r="AC44" s="203" t="str">
        <f>VLOOKUP("AE",AC11:AC37,1,FALSE)</f>
        <v>AE</v>
      </c>
      <c r="AD44" s="203" t="str">
        <f>VLOOKUP("AE",AD8:AD37,1,FALSE)</f>
        <v>AE</v>
      </c>
      <c r="AE44" s="203" t="str">
        <f>VLOOKUP("AE",AE8:AE37,1,FALSE)</f>
        <v>AE</v>
      </c>
      <c r="AF44" s="203" t="str">
        <f>VLOOKUP("AE",AF7:AF37,1,FALSE)</f>
        <v>AE</v>
      </c>
      <c r="AG44" s="203" t="e">
        <f>VLOOKUP("AE",AG7:AG37,1,FALSE)</f>
        <v>#N/A</v>
      </c>
      <c r="AH44" s="203" t="e">
        <f>VLOOKUP("AE",AH7:AH37,1,FALSE)</f>
        <v>#N/A</v>
      </c>
      <c r="AI44" s="157"/>
      <c r="AJ44" s="158"/>
      <c r="AK44" s="157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60"/>
    </row>
  </sheetData>
  <mergeCells count="1">
    <mergeCell ref="C1:S1"/>
  </mergeCells>
  <conditionalFormatting sqref="O8">
    <cfRule type="expression" dxfId="135" priority="1">
      <formula>WEEKDAY(Q$3,2)&gt;5</formula>
    </cfRule>
  </conditionalFormatting>
  <conditionalFormatting sqref="T16">
    <cfRule type="expression" dxfId="135" priority="9">
      <formula>WEEKDAY(V$3,2)&gt;5</formula>
    </cfRule>
  </conditionalFormatting>
  <conditionalFormatting sqref="R20">
    <cfRule type="expression" dxfId="135" priority="2">
      <formula>WEEKDAY(U$3,2)&gt;5</formula>
    </cfRule>
    <cfRule type="expression" dxfId="135" priority="3">
      <formula>WEEKDAY(V$3,2)&gt;5</formula>
    </cfRule>
  </conditionalFormatting>
  <conditionalFormatting sqref="D21">
    <cfRule type="expression" dxfId="135" priority="6">
      <formula>WEEKDAY(G$3,2)&gt;5</formula>
    </cfRule>
    <cfRule type="expression" dxfId="135" priority="7">
      <formula>WEEKDAY(F$3,2)&gt;5</formula>
    </cfRule>
  </conditionalFormatting>
  <conditionalFormatting sqref="X21">
    <cfRule type="expression" dxfId="135" priority="10">
      <formula>WEEKDAY(AA$3,2)&gt;5</formula>
    </cfRule>
    <cfRule type="expression" dxfId="135" priority="11">
      <formula>WEEKDAY(Z$3,2)&gt;5</formula>
    </cfRule>
  </conditionalFormatting>
  <conditionalFormatting sqref="P27">
    <cfRule type="expression" dxfId="135" priority="4">
      <formula>WEEKDAY(R$3,2)&gt;5</formula>
    </cfRule>
    <cfRule type="expression" dxfId="135" priority="5">
      <formula>WEEKDAY(S$3,2)&gt;5</formula>
    </cfRule>
  </conditionalFormatting>
  <conditionalFormatting sqref="AF27">
    <cfRule type="expression" dxfId="135" priority="12">
      <formula>WEEKDAY(AG$3,2)&gt;5</formula>
    </cfRule>
    <cfRule type="expression" dxfId="135" priority="13">
      <formula>WEEKDAY(AF$3,2)&gt;5</formula>
    </cfRule>
  </conditionalFormatting>
  <conditionalFormatting sqref="K24:K25">
    <cfRule type="expression" dxfId="135" priority="15">
      <formula>WEEKDAY(M$3,2)&gt;5</formula>
    </cfRule>
  </conditionalFormatting>
  <conditionalFormatting sqref="A1:BQ44">
    <cfRule type="cellIs" dxfId="154" priority="82" operator="equal">
      <formula>"RESERVE"</formula>
    </cfRule>
  </conditionalFormatting>
  <conditionalFormatting sqref="T2:X37 C3:S37 Y3:AH37">
    <cfRule type="expression" dxfId="135" priority="75">
      <formula>WEEKDAY(T$3,2)&gt;5</formula>
    </cfRule>
  </conditionalFormatting>
  <conditionalFormatting sqref="J4:J44 AA4:AA44 C5:I44 K5:Z44 AB5:AH44">
    <cfRule type="cellIs" dxfId="136" priority="60" operator="equal">
      <formula>"B"</formula>
    </cfRule>
    <cfRule type="cellIs" dxfId="136" priority="61" operator="equal">
      <formula>"AL"</formula>
    </cfRule>
    <cfRule type="cellIs" dxfId="137" priority="62" operator="equal">
      <formula>"DM"</formula>
    </cfRule>
    <cfRule type="cellIs" dxfId="138" priority="63" operator="equal">
      <formula>"CS1"</formula>
    </cfRule>
    <cfRule type="cellIs" dxfId="139" priority="64" operator="equal">
      <formula>"CS2"</formula>
    </cfRule>
    <cfRule type="cellIs" dxfId="140" priority="65" operator="equal">
      <formula>"SB1"</formula>
    </cfRule>
    <cfRule type="cellIs" dxfId="141" priority="66" operator="equal">
      <formula>"SB2"</formula>
    </cfRule>
    <cfRule type="cellIs" dxfId="142" priority="67" operator="equal">
      <formula>"AE"</formula>
    </cfRule>
  </conditionalFormatting>
  <conditionalFormatting sqref="J4:J37 AA4:AA37 C5:I37 K5:Z37 AB5:AH37">
    <cfRule type="cellIs" dxfId="136" priority="69" operator="equal">
      <formula>"DB"</formula>
    </cfRule>
    <cfRule type="containsText" dxfId="143" priority="70" operator="between" text="$AM">
      <formula>NOT(ISERROR(SEARCH("$AM",C4)))</formula>
    </cfRule>
    <cfRule type="containsText" dxfId="144" priority="71" operator="between" text="$PM">
      <formula>NOT(ISERROR(SEARCH("$PM",C4)))</formula>
    </cfRule>
    <cfRule type="containsText" dxfId="145" priority="72" operator="between" text="$L">
      <formula>NOT(ISERROR(SEARCH("$L",C4)))</formula>
    </cfRule>
    <cfRule type="containsText" dxfId="146" priority="73" operator="between" text="$BTP">
      <formula>NOT(ISERROR(SEARCH("$BTP",C4)))</formula>
    </cfRule>
    <cfRule type="containsText" dxfId="147" priority="74" operator="between" text="$M">
      <formula>NOT(ISERROR(SEARCH("$M",C4)))</formula>
    </cfRule>
    <cfRule type="containsText" dxfId="148" priority="76" operator="between" text="$N">
      <formula>NOT(ISERROR(SEARCH("$N",C4)))</formula>
    </cfRule>
    <cfRule type="containsText" dxfId="149" priority="77" operator="between" text="$FC">
      <formula>NOT(ISERROR(SEARCH("$FC",C4)))</formula>
    </cfRule>
    <cfRule type="containsText" dxfId="150" priority="78" operator="between" text="OAL">
      <formula>NOT(ISERROR(SEARCH("OAL",C4)))</formula>
    </cfRule>
    <cfRule type="containsText" dxfId="151" priority="79" operator="between" text="S+">
      <formula>NOT(ISERROR(SEARCH("S+",C4)))</formula>
    </cfRule>
    <cfRule type="containsText" dxfId="152" priority="80" operator="between" text="EX-D">
      <formula>NOT(ISERROR(SEARCH("EX-D",C4)))</formula>
    </cfRule>
  </conditionalFormatting>
  <conditionalFormatting sqref="J4:J22 C5:C21 D5:D17 E5:E20 F5:F25 G5:G21 H5:H9 I5:I25 K5:K17 L5:L27 M5:M26 N5:N21 O5:O24 P5:P8 Q5:Q25 R5:R21 S5:U25 V5:V14 W5:X22 Y5:Y25 Z5:AB36 AC5:AC26 AD5:AD24 AE5:AE33 AF5:AF21 AG5:AG22 AH5:AH21 P10:P14 H11:H21 P16:P22 V16:V25 D19:D23 K19:K21 E22:E25 C23 G23:G33 H23:H25 K23:K25 N23:N29 R23:R26 AH23 J24:J27 P24:P25 W24:X25 AF24:AF30 AG24:AG26 AD26:AD28 AH26 C27:F27 H27:H34 P27:P29 Q27:Q32 S27:S28 U27:V35 W27:W29 X27:X33 Y27:Y36 R28:R29 T28:T35 AC28:AC36 D29:D30 E29:E33 I29:I32 J29:M29 O29 F30:F33 AD30 AG30:AH30 J31:J32 N31 O31:O32 S31:S35 W31:W35 K32 L32:M33 P32 AD32:AD33 AF32 C33 R33 F35:G35 K35 Q35:R35 X35 AD35:AF35 AH35 U37">
    <cfRule type="containsText" dxfId="153" priority="81" operator="between" text="VACC">
      <formula>NOT(ISERROR(SEARCH("VACC",C4)))</formula>
    </cfRule>
  </conditionalFormatting>
  <conditionalFormatting sqref="C5:C35 D5:D14 E5:E15 F5:F14 H5:H9 I5:I7 J5:J9 K5 L5:L17 M5:Q8 R5:S9 T5:T11 U5 V5:W9 X5:X14 Y5:Y20 Z5 AA5:AA6 AB5 AC5:AD9 AF5 AG5:AG8 AH5:AH6 G6:G10 AE6 K7:K8 U7:U10 Z7:Z9 AF7:AF9 AA8:AB9 AE8:AE10 AH8 I9 K10:K16 N10:N15 O10:O11 AG10:AG13 AH10 H11:H14 I11 J11:J12 M11:M13 R11:S11 V11:V13 W11:W14 Z11:Z13 AA11:AA18 AB11:AB12 AC11 AD11:AD12 AF11 G12:G14 P12:P14 Q12:Q19 U12:U13 AE12:AE13 I13:I14 O13:O17 R13:T13 AF13 J14 AB14:AB15 T15:T16 Z15:Z18 AC15:AC17 AD15:AD18 AE15:AG17 AH15:AH16 F16:F23 G16:G21 H16 I16:I21 J16 M16:M17 R16:R17 U16:X18 D17 E17:E20 P17:P18 S17:S18 AB17:AB18 D19 H19:H21 J19:J21 L19 R19 AC19:AC23 AF19 K20:K21 M20:M26 N20 O20:O21 P20 T20:W20 X20:X21 Z20:AB20 AG20:AG21 AH20 D21:D22 L21:L26 R21 AD21:AF21 E22:E27 P22 Q22:Q24 V22:V24 W22 Y22 AA22:AA23 AB22 G23:G32 H23 I23:I24 K23:K26 N23:N24 R23:R24 T23:U23 AE23:AE24 J24 O24:P24 Z24:Z26 AG24:AG25 F25:F27 S25:S26 Y25 AA25 AF25 D26:D27 H26:J26 N26:N29 O26 P26:P27 Q26:R26 T26:U26 AD26:AD27 AF27 H28 AA28:AA29 AE28 D29:D30 E29 I29:I32 J29:M29 O29:Q29 V29:W29 X29:X31 Y29:Y30 Z29 AC29 H30:H34 T30 AE30:AE31 E31:F33 N31 O31:O32 AC31 M32 AA32 R33:S33 U33:V33 X33 Z33 AB33 AA34:AA35 F35:G35 K35 R35 U35 Y35 AF35 AH35">
    <cfRule type="cellIs" dxfId="136" priority="16" operator="equal">
      <formula>"B"</formula>
    </cfRule>
    <cfRule type="cellIs" dxfId="136" priority="17" operator="equal">
      <formula>"AL"</formula>
    </cfRule>
    <cfRule type="cellIs" dxfId="137" priority="18" operator="equal">
      <formula>"DM"</formula>
    </cfRule>
    <cfRule type="cellIs" dxfId="138" priority="19" operator="equal">
      <formula>"CS1"</formula>
    </cfRule>
    <cfRule type="cellIs" dxfId="139" priority="20" operator="equal">
      <formula>"CS2"</formula>
    </cfRule>
    <cfRule type="cellIs" dxfId="140" priority="21" operator="equal">
      <formula>"SB1"</formula>
    </cfRule>
    <cfRule type="cellIs" dxfId="141" priority="22" operator="equal">
      <formula>"SB2"</formula>
    </cfRule>
    <cfRule type="cellIs" dxfId="142" priority="23" operator="equal">
      <formula>"AE"</formula>
    </cfRule>
    <cfRule type="cellIs" dxfId="136" priority="24" operator="equal">
      <formula>"DB"</formula>
    </cfRule>
    <cfRule type="containsText" dxfId="143" priority="25" operator="between" text="$AM">
      <formula>NOT(ISERROR(SEARCH("$AM",C5)))</formula>
    </cfRule>
    <cfRule type="containsText" dxfId="144" priority="26" operator="between" text="$PM">
      <formula>NOT(ISERROR(SEARCH("$PM",C5)))</formula>
    </cfRule>
    <cfRule type="containsText" dxfId="145" priority="27" operator="between" text="$L">
      <formula>NOT(ISERROR(SEARCH("$L",C5)))</formula>
    </cfRule>
    <cfRule type="containsText" dxfId="146" priority="28" operator="between" text="$BTP">
      <formula>NOT(ISERROR(SEARCH("$BTP",C5)))</formula>
    </cfRule>
    <cfRule type="containsText" dxfId="147" priority="29" operator="between" text="$M">
      <formula>NOT(ISERROR(SEARCH("$M",C5)))</formula>
    </cfRule>
    <cfRule type="containsText" dxfId="148" priority="30" operator="between" text="$N">
      <formula>NOT(ISERROR(SEARCH("$N",C5)))</formula>
    </cfRule>
    <cfRule type="containsText" dxfId="149" priority="31" operator="between" text="$FC">
      <formula>NOT(ISERROR(SEARCH("$FC",C5)))</formula>
    </cfRule>
    <cfRule type="containsText" dxfId="150" priority="32" operator="between" text="OAL">
      <formula>NOT(ISERROR(SEARCH("OAL",C5)))</formula>
    </cfRule>
    <cfRule type="containsText" dxfId="151" priority="33" operator="between" text="S+">
      <formula>NOT(ISERROR(SEARCH("S+",C5)))</formula>
    </cfRule>
    <cfRule type="containsText" dxfId="152" priority="34" operator="between" text="EX-D">
      <formula>NOT(ISERROR(SEARCH("EX-D",C5)))</formula>
    </cfRule>
  </conditionalFormatting>
  <conditionalFormatting sqref="C5:C24 D5:D14 E5:E15 F5:F14 H5:H9 I5:I7 J5:J9 K5 L5:L17 M5:Q8 R5:S9 T5:T11 U5 V5:W9 X5:X14 Y5:Y11 Z5 AA5:AA6 AB5 AC5:AD9 AF5 AG5:AG8 AH5:AH6 G6:G10 AE6 K7:K8 U7:U10 Z7:Z9 AF7:AF9 AA8:AB9 AE8:AE10 AH8 I9 K10:K16 N10:N15 O10:O11 AG10:AG13 AH10 H11:H14 I11 J11:J12 M11:M13 R11:S11 V11:V13 W11:W14 Z11:Z13 AA11:AA18 AB11:AB12 AC11 AD11:AD12 AF11 G12:G14 P12:P14 Q12:Q19 U12:U13 AE12:AE13 I13:I14 O13:O15 R13:T13 Y13:Y17 AF13 J14 AB14:AB15 T15:T16 Z15:Z18 AC15:AC17 AD15:AD18 AE15:AG17 AH15:AH16 F16:F23 G16:G21 H16 I16:I21 J16 M16:M17 R16:R17 U16:U18 V16:V17 W16:W18 X16:X17 D17 E17:E29 O17 P17:P18 S17:S18 AB17:AB18 D19 H19:H21 J19:J21 L19 R19 Y19:Y20 AC19:AC23 AF19 K20:K21 P20 T20:W20 X20:X21 Z20:AB20 AG20:AG21 AH20 D21:D22 L21:M21 R21 AD21:AF21 P22:Q24 V22:V24 W22:W23 Y22 AA22:AA23 AB22 G23:G32 H23 I23:J24 K23:K29 L23:M26 N23:N24 R23:R24 T23:U23 AE23:AE24 O24:O26 Z24 AG24:AG26 F25:F28 S25:S26 Y25:Y26 AA25:AA26 AF25:AF28 C26:D27 H26:J26 N26:N29 P26:P27 Q26:R26 T26:X26 Z26 AB26:AC26 AD26:AD27 AE26 AH26 H28 J28:J32 O28:O29 R28:U28 W28:W29 Z28:AA29 AE28 D29:D30 I29:I32 L29:M29 P29:Q29 V29 X29:X31 Y29:Y30 AC29 H30:H34 T30 AE30:AE31 E31:F33 N31 O31:O32 AC31 L32:M33 Z32:Z33 AB32:AB33 AD32 C33 S33 U33:V33 X33 AA34:AA35 F35:G35 K35 R35 U35 AF35 AH35">
    <cfRule type="expression" dxfId="135" priority="35">
      <formula>WEEKDAY(#REF!,2)&gt;5</formula>
    </cfRule>
  </conditionalFormatting>
  <conditionalFormatting sqref="F5 W6:X6 AA6 U7 Z7:Z9 S9 V9:Y9 AA9:AB9 T11 Y11 AD11 C12 V12 Z12:AA13 AB12 T13:U13 Y13 T18 Y22 AB22 T23 AE23 AA24:AA25 S25 AF25 Z26 AD26:AD27 AE28 AE30:AE31 AH35">
    <cfRule type="expression" dxfId="135" priority="36">
      <formula>WEEKDAY(H$3,2)&gt;5</formula>
    </cfRule>
  </conditionalFormatting>
  <conditionalFormatting sqref="F5 C9 E11 C12 C19">
    <cfRule type="expression" dxfId="135" priority="38">
      <formula>WEEKDAY(H$3,2)&gt;5</formula>
    </cfRule>
  </conditionalFormatting>
  <conditionalFormatting sqref="C5:C21 D5:D17 E5:E20 F5:F25 G5:G21 H5:H9 I5:I25 J5:J22 K5:K17 L5:L27 M5:M26 N5:N21 O5:O24 P5:P8 Q5:Q25 R5:R21 S5:T25 U5:V14 W5:X22 Y5:Y25 Z5:AB36 AC5:AC26 AD5:AD24 AE5:AE33 AF5:AF21 AG5:AG22 AH5:AH21 P10:P14 H11:H21 P16:P22 U16:V25 D19:D23 K19:K21 E22:E25 C23 G23:G33 H23:H25 K23:K25 N23:N29 R23:R26 AH23 J24:J27 P24:P25 W24:X25 AF24:AF30 AG24:AG26 AD26:AD28 AH26 C27:F27 H27:H34 P27:P29 Q27:Q32 S27:S28 U27:V35 W27:W29 X27:X33 Y27:Y36 R28:R29 T28:T35 AC28:AC36 D29:D30 E29:E33 I29:I32 J29:M29 O29 F30:F33 AD30 AG30:AH30 J31:J32 N31 O31:O32 S31:S35 W31:W35 K32 L32:M33 P32 AD32:AD33 AF32 C33 R33 F35:G35 K35 Q35:R35 X35 AD35:AF35 AH35 U37">
    <cfRule type="cellIs" dxfId="136" priority="39" operator="equal">
      <formula>"B"</formula>
    </cfRule>
    <cfRule type="cellIs" dxfId="136" priority="40" operator="equal">
      <formula>"AL"</formula>
    </cfRule>
    <cfRule type="cellIs" dxfId="137" priority="41" operator="equal">
      <formula>"DM"</formula>
    </cfRule>
    <cfRule type="cellIs" dxfId="138" priority="42" operator="equal">
      <formula>"CS1"</formula>
    </cfRule>
    <cfRule type="cellIs" dxfId="139" priority="43" operator="equal">
      <formula>"CS2"</formula>
    </cfRule>
    <cfRule type="cellIs" dxfId="140" priority="44" operator="equal">
      <formula>"SB1"</formula>
    </cfRule>
    <cfRule type="cellIs" dxfId="141" priority="45" operator="equal">
      <formula>"SB2"</formula>
    </cfRule>
    <cfRule type="cellIs" dxfId="142" priority="46" operator="equal">
      <formula>"AE"</formula>
    </cfRule>
    <cfRule type="cellIs" dxfId="136" priority="48" operator="equal">
      <formula>"DB"</formula>
    </cfRule>
    <cfRule type="containsText" dxfId="143" priority="49" operator="between" text="$AM">
      <formula>NOT(ISERROR(SEARCH("$AM",C5)))</formula>
    </cfRule>
    <cfRule type="containsText" dxfId="144" priority="50" operator="between" text="$PM">
      <formula>NOT(ISERROR(SEARCH("$PM",C5)))</formula>
    </cfRule>
    <cfRule type="containsText" dxfId="145" priority="51" operator="between" text="$L">
      <formula>NOT(ISERROR(SEARCH("$L",C5)))</formula>
    </cfRule>
    <cfRule type="containsText" dxfId="146" priority="52" operator="between" text="$BTP">
      <formula>NOT(ISERROR(SEARCH("$BTP",C5)))</formula>
    </cfRule>
    <cfRule type="containsText" dxfId="147" priority="53" operator="between" text="$M">
      <formula>NOT(ISERROR(SEARCH("$M",C5)))</formula>
    </cfRule>
    <cfRule type="containsText" dxfId="148" priority="54" operator="between" text="$N">
      <formula>NOT(ISERROR(SEARCH("$N",C5)))</formula>
    </cfRule>
    <cfRule type="containsText" dxfId="149" priority="55" operator="between" text="$FC">
      <formula>NOT(ISERROR(SEARCH("$FC",C5)))</formula>
    </cfRule>
    <cfRule type="containsText" dxfId="150" priority="56" operator="between" text="OAL">
      <formula>NOT(ISERROR(SEARCH("OAL",C5)))</formula>
    </cfRule>
    <cfRule type="containsText" dxfId="151" priority="57" operator="between" text="S+">
      <formula>NOT(ISERROR(SEARCH("S+",C5)))</formula>
    </cfRule>
    <cfRule type="containsText" dxfId="152" priority="58" operator="between" text="EX-D">
      <formula>NOT(ISERROR(SEARCH("EX-D",C5)))</formula>
    </cfRule>
    <cfRule type="expression" dxfId="135" priority="59">
      <formula>WEEKDAY(#REF!,2)&gt;5</formula>
    </cfRule>
  </conditionalFormatting>
  <conditionalFormatting sqref="C5:C24 D5:D17 E5:E33 F5:F28 G5:G21 H5:H9 I5:I26 J5:J33 K5:K17 L5:L27 M5:M26 N5:N21 O5:O26 P5:P8 Q5:Q32 R5:R21 S5:S28 T5:T26 U5:V14 W5:W29 X5:X22 Y5:AB36 AC5:AC26 AD5:AD24 AE5:AE33 AF5:AF21 AG5:AG22 AH5:AH21 P10:P14 H11:H21 P16:P29 U16:V35 D19:D23 K19:K21 G23:G33 H23:H34 K23:K29 N23:N29 R23:R26 AH23 X24:X33 AF24:AF30 AG24:AG26 C26:D27 AD26:AD28 AH26 O28:O29 R28:R29 T28:T35 AC28:AC36 D29:D30 I29:I32 L29:M29 F30:F33 AD30 AG30:AH30 N31 O31:O32 S31:S35 W31:W35 K32 L32:M33 P32 AD32:AD33 AF32 C33 R33 F35:G35 K35 Q35:R35 X35 AD35:AF35 AH35 U37">
    <cfRule type="containsText" dxfId="153" priority="47" operator="between" text="VACC">
      <formula>NOT(ISERROR(SEARCH("VACC",C5)))</formula>
    </cfRule>
  </conditionalFormatting>
  <conditionalFormatting sqref="BP5:BQ37">
    <cfRule type="cellIs" dxfId="154" priority="68" operator="lessThan">
      <formula>1</formula>
    </cfRule>
  </conditionalFormatting>
  <conditionalFormatting sqref="W6:X6 AA6 U7 Z7:Z9 S9 V9:Y9 AA9:AB9 T11 Y11 AD11 V12 Z12:AA13 AB12 T13:U13 Y13 T18 Z18:AB18 G20 AC21 Y22 AB22 T23 AE23 F24 AA24:AA25 S25 AF25 Z26 AD26:AD27 AE28 AE30:AE31 AH35 U37">
    <cfRule type="expression" dxfId="135" priority="37">
      <formula>WEEKDAY(X$3,2)&gt;5</formula>
    </cfRule>
  </conditionalFormatting>
  <conditionalFormatting sqref="T16 G19:H19 C21 G21:H21">
    <cfRule type="expression" dxfId="135" priority="8">
      <formula>WEEKDAY(U$3,2)&gt;5</formula>
    </cfRule>
  </conditionalFormatting>
  <conditionalFormatting sqref="C17 C20">
    <cfRule type="expression" dxfId="135" priority="14">
      <formula>WEEKDAY(D$3,2)&gt;5</formula>
    </cfRule>
  </conditionalFormatting>
  <dataValidations count="2">
    <dataValidation type="list" allowBlank="1" sqref="C5:F5 H5:K5 M5:AA5 AC5:AH5 C6:O6 Q6:Y6 AA6:AE6 AG6:AH6 D7:AD7 AF7:AH7 C8:O8 R8:AH8 D9:J9 L9:S9 U9:AH9 C10 E10:O10 Q10:R10 T10:AH10 C11:J11 L11:O11 Q11:Z11 AB11:AH11 C12:H12 J12:K12 M12:R12 U12:Y12 AA12:AH12 C13:Z13 AB13:AD13 AF13:AH13 C14:R14 T14 V14:AH14 C15:L15 N15:U15 X15:AH15 C16 E16:N16 P16:AA16 AC16:AH16 C17:L17 N17:P17 R17:AG17 D18:E18 G18 J18:N18 P18 R18:T18 V18:AD18 C19:R19 T19:V19 X19:Y19 AA19:AD19 C20 E20:J20 L20:O20 R20 T20:AC20 AE20:AH20 C21:D21 F21:M21 O21:R21 T21:X21 AB21:AE21 D22:I22 K22:M22 P22:W22 Y22 AA22:AD22 C23 E23:Y23 AA23:AF23 AH23 C24:AH24 C25:M25 P25:AB25 AE25:AH25 C26:AE26 AG26:AH26 D27:H27 K27:L27 N27 P27 R27:S27 V27:Y27 AB27 AD27:AF27 C28:H28 J28:AA28 AC28:AH28 C29:R29 T29:AC29 AE29:AH29 G30:P30 S30:U30 X30:Z30 AB30 AD30:AH30 G31:K31 M31:O31 Q31 S31:W31 Y31:AA31 AC31 AE31:AH31 C32:J32 L32:M32 O32:X32 Z32:AD32 AF32:AG32 C33:I33 K33:M33 O33 Q33:S33 U33:V33 X33 Z33 AB33:AC33 AE33 AG33:AH33 C34:M34 O34:Y34 AA34:AH34 F35:G35 I35:N35 Q35:R35 T35:V35 X35:Y35 AA35 AC35:AD35 AF35:AH35 J36:L36 T36 V36 X36 AD36:AH36 C37:L37 S37:AH37 C30:E31 AG21:AH22 C35:D36 AF18:AH19 N36:P37" showDropDown="1">
      <formula1>'Setting key Duty'!$B$7:$B$56</formula1>
    </dataValidation>
    <dataValidation type="list" allowBlank="1" sqref="C38:AH44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4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6.75238095238095" customWidth="1" collapsed="1"/>
    <col min="43" max="43" width="8.87619047619048" customWidth="1" outlineLevel="1"/>
    <col min="44" max="44" width="7.87619047619048" customWidth="1" outlineLevel="1"/>
    <col min="45" max="45" width="9.13333333333333" customWidth="1" outlineLevel="1"/>
    <col min="46" max="46" width="8.24761904761905" customWidth="1" outlineLevel="1"/>
    <col min="47" max="47" width="5.5047619047619" customWidth="1" outlineLevel="1"/>
    <col min="48" max="50" width="9.38095238095238" customWidth="1"/>
    <col min="51" max="58" width="9.38095238095238" customWidth="1" outlineLevel="1"/>
    <col min="59" max="59" width="10" customWidth="1" outlineLevel="1"/>
    <col min="60" max="65" width="9.38095238095238" customWidth="1" outlineLevel="1"/>
    <col min="66" max="66" width="9.38095238095238" customWidth="1"/>
    <col min="67" max="67" width="9.5047619047619" customWidth="1"/>
    <col min="68" max="69" width="9.38095238095238" customWidth="1"/>
  </cols>
  <sheetData>
    <row r="1" ht="3" customHeight="1" spans="1:69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533"/>
      <c r="W1" s="126"/>
      <c r="X1" s="126"/>
      <c r="Y1" s="534"/>
      <c r="Z1" s="534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8"/>
    </row>
    <row r="2" ht="26.25" customHeight="1" spans="1:69">
      <c r="A2" s="129"/>
      <c r="B2" s="130" t="s">
        <v>2</v>
      </c>
      <c r="C2" s="131"/>
      <c r="D2" s="131" t="s">
        <v>665</v>
      </c>
      <c r="E2" s="131" t="s">
        <v>1464</v>
      </c>
      <c r="F2" s="131" t="s">
        <v>1464</v>
      </c>
      <c r="G2" s="131"/>
      <c r="H2" s="131" t="s">
        <v>266</v>
      </c>
      <c r="I2" s="131" t="s">
        <v>1703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88"/>
      <c r="U2" s="131"/>
      <c r="V2" s="535"/>
      <c r="W2" s="131"/>
      <c r="X2" s="131"/>
      <c r="Y2" s="131"/>
      <c r="Z2" s="131"/>
      <c r="AA2" s="132"/>
      <c r="AB2" s="131"/>
      <c r="AC2" s="131"/>
      <c r="AD2" s="131"/>
      <c r="AE2" s="131"/>
      <c r="AF2" s="131"/>
      <c r="AG2" s="131"/>
      <c r="AH2" s="511"/>
      <c r="AI2" s="135"/>
      <c r="AJ2" s="135"/>
      <c r="AK2" s="135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6"/>
      <c r="BA2" s="137" t="s">
        <v>5</v>
      </c>
      <c r="BB2" s="137"/>
      <c r="BC2" s="137" t="s">
        <v>6</v>
      </c>
      <c r="BD2" s="137"/>
      <c r="BE2" s="137" t="s">
        <v>7</v>
      </c>
      <c r="BF2" s="137"/>
      <c r="BG2" s="137"/>
      <c r="BH2" s="137" t="s">
        <v>8</v>
      </c>
      <c r="BI2" s="137"/>
      <c r="BJ2" s="137" t="s">
        <v>9</v>
      </c>
      <c r="BK2" s="137"/>
      <c r="BL2" s="137"/>
      <c r="BM2" s="137"/>
      <c r="BN2" s="136"/>
      <c r="BO2" s="136"/>
      <c r="BP2" s="136"/>
      <c r="BQ2" s="138"/>
    </row>
    <row r="3" ht="26.25" customHeight="1" spans="1:69">
      <c r="A3" s="129"/>
      <c r="B3" s="130" t="s">
        <v>10</v>
      </c>
      <c r="C3" s="536">
        <v>45809</v>
      </c>
      <c r="D3" s="140">
        <f>C3+1</f>
        <v>45810</v>
      </c>
      <c r="E3" s="140">
        <f>D3+1</f>
        <v>45811</v>
      </c>
      <c r="F3" s="140">
        <f>E3+1</f>
        <v>45812</v>
      </c>
      <c r="G3" s="140">
        <f>F3+1</f>
        <v>45813</v>
      </c>
      <c r="H3" s="140">
        <f>G3+1</f>
        <v>45814</v>
      </c>
      <c r="I3" s="140">
        <f>H3+1</f>
        <v>45815</v>
      </c>
      <c r="J3" s="140">
        <f>I3+1</f>
        <v>45816</v>
      </c>
      <c r="K3" s="140">
        <f>J3+1</f>
        <v>45817</v>
      </c>
      <c r="L3" s="140">
        <f>K3+1</f>
        <v>45818</v>
      </c>
      <c r="M3" s="140">
        <f>L3+1</f>
        <v>45819</v>
      </c>
      <c r="N3" s="140">
        <f>M3+1</f>
        <v>45820</v>
      </c>
      <c r="O3" s="140">
        <f>N3+1</f>
        <v>45821</v>
      </c>
      <c r="P3" s="140">
        <f>O3+1</f>
        <v>45822</v>
      </c>
      <c r="Q3" s="140">
        <f>P3+1</f>
        <v>45823</v>
      </c>
      <c r="R3" s="140">
        <f>Q3+1</f>
        <v>45824</v>
      </c>
      <c r="S3" s="140">
        <f>R3+1</f>
        <v>45825</v>
      </c>
      <c r="T3" s="537">
        <f>S3+1</f>
        <v>45826</v>
      </c>
      <c r="U3" s="140">
        <f>T3+1</f>
        <v>45827</v>
      </c>
      <c r="V3" s="538">
        <f>U3+1</f>
        <v>45828</v>
      </c>
      <c r="W3" s="140">
        <f>V3+1</f>
        <v>45829</v>
      </c>
      <c r="X3" s="140">
        <f>W3+1</f>
        <v>45830</v>
      </c>
      <c r="Y3" s="140">
        <f>X3+1</f>
        <v>45831</v>
      </c>
      <c r="Z3" s="140">
        <f>Y3+1</f>
        <v>45832</v>
      </c>
      <c r="AA3" s="140">
        <f>Z3+1</f>
        <v>45833</v>
      </c>
      <c r="AB3" s="140">
        <f>AA3+1</f>
        <v>45834</v>
      </c>
      <c r="AC3" s="140">
        <f>AB3+1</f>
        <v>45835</v>
      </c>
      <c r="AD3" s="140">
        <f>AC3+1</f>
        <v>45836</v>
      </c>
      <c r="AE3" s="140">
        <f>AD3+1</f>
        <v>45837</v>
      </c>
      <c r="AF3" s="140">
        <f>AE3+1</f>
        <v>45838</v>
      </c>
      <c r="AG3" s="537">
        <f>AF3+1</f>
        <v>45839</v>
      </c>
      <c r="AH3" s="140">
        <f>AG3+1</f>
        <v>45840</v>
      </c>
      <c r="AI3" s="141" t="str">
        <f>'Setting key Duty'!$C7</f>
        <v>DM</v>
      </c>
      <c r="AJ3" s="142" t="str">
        <f>'Setting key Duty'!$C8</f>
        <v>CS1</v>
      </c>
      <c r="AK3" s="143" t="str">
        <f>'Setting key Duty'!$C9</f>
        <v>CS2</v>
      </c>
      <c r="AL3" s="144" t="str">
        <f>'Setting key Duty'!$C11</f>
        <v>SB1</v>
      </c>
      <c r="AM3" s="144" t="str">
        <f>'Setting key Duty'!$C12</f>
        <v>SB2</v>
      </c>
      <c r="AN3" s="144" t="str">
        <f>'Setting key Duty'!$C13</f>
        <v>AE</v>
      </c>
      <c r="AO3" s="144" t="str">
        <f>'Setting key Duty'!C14</f>
        <v>EM</v>
      </c>
      <c r="AP3" s="143"/>
      <c r="AQ3" s="143" t="s">
        <v>11</v>
      </c>
      <c r="AR3" s="143" t="s">
        <v>12</v>
      </c>
      <c r="AS3" s="143" t="s">
        <v>13</v>
      </c>
      <c r="AT3" s="143" t="s">
        <v>14</v>
      </c>
      <c r="AU3" s="143" t="s">
        <v>15</v>
      </c>
      <c r="AV3" s="143" t="s">
        <v>16</v>
      </c>
      <c r="AW3" s="143" t="s">
        <v>17</v>
      </c>
      <c r="AX3" s="143" t="s">
        <v>18</v>
      </c>
      <c r="AY3" s="143" t="s">
        <v>19</v>
      </c>
      <c r="AZ3" s="143" t="s">
        <v>20</v>
      </c>
      <c r="BA3" s="144" t="s">
        <v>21</v>
      </c>
      <c r="BB3" s="144" t="s">
        <v>22</v>
      </c>
      <c r="BC3" s="144" t="s">
        <v>23</v>
      </c>
      <c r="BD3" s="144" t="s">
        <v>24</v>
      </c>
      <c r="BE3" s="144" t="s">
        <v>25</v>
      </c>
      <c r="BF3" s="144" t="s">
        <v>26</v>
      </c>
      <c r="BG3" s="144" t="s">
        <v>27</v>
      </c>
      <c r="BH3" s="144" t="s">
        <v>28</v>
      </c>
      <c r="BI3" s="144" t="s">
        <v>29</v>
      </c>
      <c r="BJ3" s="144" t="s">
        <v>30</v>
      </c>
      <c r="BK3" s="144" t="s">
        <v>31</v>
      </c>
      <c r="BL3" s="144" t="str">
        <f>'Setting key Duty'!C52</f>
        <v>Field Camp</v>
      </c>
      <c r="BM3" s="144" t="s">
        <v>32</v>
      </c>
      <c r="BN3" s="144" t="str">
        <f>'Setting key Duty'!$C15</f>
        <v>Block</v>
      </c>
      <c r="BO3" s="144" t="str">
        <f>'Setting key Duty'!C17</f>
        <v>Reserve</v>
      </c>
      <c r="BP3" s="144" t="str">
        <f>'Setting key Duty'!$C22</f>
        <v>AL</v>
      </c>
      <c r="BQ3" s="138"/>
    </row>
    <row r="4" ht="18" customHeight="1" spans="1:69">
      <c r="A4" s="145"/>
      <c r="B4" s="146" t="s">
        <v>33</v>
      </c>
      <c r="C4" s="539" t="str">
        <f>TEXT(C3,"ddd")</f>
        <v>Sun</v>
      </c>
      <c r="D4" s="147" t="str">
        <f>TEXT(D3,"ddd")</f>
        <v>Mon</v>
      </c>
      <c r="E4" s="147" t="str">
        <f>TEXT(E3,"ddd")</f>
        <v>Tue</v>
      </c>
      <c r="F4" s="147" t="str">
        <f>TEXT(F3,"ddd")</f>
        <v>Wed</v>
      </c>
      <c r="G4" s="147" t="str">
        <f>TEXT(G3,"ddd")</f>
        <v>Thu</v>
      </c>
      <c r="H4" s="147" t="str">
        <f>TEXT(H3,"ddd")</f>
        <v>Fri</v>
      </c>
      <c r="I4" s="147" t="str">
        <f>TEXT(I3,"ddd")</f>
        <v>Sat</v>
      </c>
      <c r="J4" s="147" t="str">
        <f>TEXT(J3,"ddd")</f>
        <v>Sun</v>
      </c>
      <c r="K4" s="147" t="str">
        <f>TEXT(K3,"ddd")</f>
        <v>Mon</v>
      </c>
      <c r="L4" s="147" t="str">
        <f>TEXT(L3,"ddd")</f>
        <v>Tue</v>
      </c>
      <c r="M4" s="147" t="str">
        <f>TEXT(M3,"ddd")</f>
        <v>Wed</v>
      </c>
      <c r="N4" s="147" t="str">
        <f>TEXT(N3,"ddd")</f>
        <v>Thu</v>
      </c>
      <c r="O4" s="147" t="str">
        <f>TEXT(O3,"ddd")</f>
        <v>Fri</v>
      </c>
      <c r="P4" s="147" t="str">
        <f>TEXT(P3,"ddd")</f>
        <v>Sat</v>
      </c>
      <c r="Q4" s="147" t="str">
        <f>TEXT(Q3,"ddd")</f>
        <v>Sun</v>
      </c>
      <c r="R4" s="147" t="str">
        <f>TEXT(R3,"ddd")</f>
        <v>Mon</v>
      </c>
      <c r="S4" s="147" t="str">
        <f>TEXT(S3,"ddd")</f>
        <v>Tue</v>
      </c>
      <c r="T4" s="539" t="str">
        <f>TEXT(T3,"ddd")</f>
        <v>Wed</v>
      </c>
      <c r="U4" s="147" t="str">
        <f>TEXT(U3,"ddd")</f>
        <v>Thu</v>
      </c>
      <c r="V4" s="540" t="str">
        <f>TEXT(V3,"ddd")</f>
        <v>Fri</v>
      </c>
      <c r="W4" s="147" t="str">
        <f>TEXT(W3,"ddd")</f>
        <v>Sat</v>
      </c>
      <c r="X4" s="147" t="str">
        <f>TEXT(X3,"ddd")</f>
        <v>Sun</v>
      </c>
      <c r="Y4" s="147" t="str">
        <f>TEXT(Y3,"ddd")</f>
        <v>Mon</v>
      </c>
      <c r="Z4" s="147" t="str">
        <f>TEXT(Z3,"ddd")</f>
        <v>Tue</v>
      </c>
      <c r="AA4" s="147" t="str">
        <f>TEXT(AA3,"ddd")</f>
        <v>Wed</v>
      </c>
      <c r="AB4" s="147" t="str">
        <f>TEXT(AB3,"ddd")</f>
        <v>Thu</v>
      </c>
      <c r="AC4" s="147" t="str">
        <f>TEXT(AC3,"ddd")</f>
        <v>Fri</v>
      </c>
      <c r="AD4" s="147" t="str">
        <f>TEXT(AD3,"ddd")</f>
        <v>Sat</v>
      </c>
      <c r="AE4" s="147" t="str">
        <f>TEXT(AE3,"ddd")</f>
        <v>Sun</v>
      </c>
      <c r="AF4" s="147" t="str">
        <f>TEXT(AF3,"ddd")</f>
        <v>Mon</v>
      </c>
      <c r="AG4" s="539" t="str">
        <f>TEXT(AG3,"ddd")</f>
        <v>Tue</v>
      </c>
      <c r="AH4" s="147" t="str">
        <f>TEXT(AH3,"ddd")</f>
        <v>Wed</v>
      </c>
      <c r="AI4" s="148" t="str">
        <f>'Setting key Duty'!$B7</f>
        <v>DM</v>
      </c>
      <c r="AJ4" s="149" t="str">
        <f>'Setting key Duty'!$B8</f>
        <v>CS1</v>
      </c>
      <c r="AK4" s="150" t="str">
        <f>'Setting key Duty'!$B9</f>
        <v>CS2</v>
      </c>
      <c r="AL4" s="151" t="str">
        <f>'Setting key Duty'!$B11</f>
        <v>SB1</v>
      </c>
      <c r="AM4" s="151" t="str">
        <f>'Setting key Duty'!$B12</f>
        <v>SB2</v>
      </c>
      <c r="AN4" s="151" t="str">
        <f>'Setting key Duty'!$B13</f>
        <v>AE</v>
      </c>
      <c r="AO4" s="151" t="str">
        <f>'Setting key Duty'!B14</f>
        <v>EM</v>
      </c>
      <c r="AP4" s="151"/>
      <c r="AQ4" s="151"/>
      <c r="AR4" s="151"/>
      <c r="AS4" s="151"/>
      <c r="AT4" s="151"/>
      <c r="AU4" s="151"/>
      <c r="AV4" s="151"/>
      <c r="AW4" s="151"/>
      <c r="AX4" s="151"/>
      <c r="AY4" s="151"/>
      <c r="AZ4" s="151" t="s">
        <v>34</v>
      </c>
      <c r="BA4" s="151" t="s">
        <v>35</v>
      </c>
      <c r="BB4" s="151"/>
      <c r="BC4" s="151" t="s">
        <v>36</v>
      </c>
      <c r="BD4" s="151"/>
      <c r="BE4" s="151" t="s">
        <v>37</v>
      </c>
      <c r="BF4" s="151"/>
      <c r="BG4" s="151" t="s">
        <v>38</v>
      </c>
      <c r="BH4" s="151" t="s">
        <v>39</v>
      </c>
      <c r="BI4" s="151"/>
      <c r="BJ4" s="151" t="s">
        <v>40</v>
      </c>
      <c r="BK4" s="151"/>
      <c r="BL4" s="151" t="str">
        <f>'Setting key Duty'!B52</f>
        <v>$FC</v>
      </c>
      <c r="BM4" s="151"/>
      <c r="BN4" s="151">
        <f>'Setting key Duty'!$B15</f>
        <v>0</v>
      </c>
      <c r="BO4" s="151" t="str">
        <f>'Setting key Duty'!B17</f>
        <v>RESERVE</v>
      </c>
      <c r="BP4" s="151" t="str">
        <f>'Setting key Duty'!$B22</f>
        <v>AL</v>
      </c>
      <c r="BQ4" s="152"/>
    </row>
    <row r="5" ht="19.5" customHeight="1" spans="1:69">
      <c r="A5" s="19"/>
      <c r="B5" s="239" t="s">
        <v>1660</v>
      </c>
      <c r="C5" s="155"/>
      <c r="D5" s="155" t="s">
        <v>1598</v>
      </c>
      <c r="E5" s="155" t="s">
        <v>45</v>
      </c>
      <c r="F5" s="155"/>
      <c r="H5" s="155"/>
      <c r="I5" s="155"/>
      <c r="J5" s="155"/>
      <c r="K5" s="155"/>
      <c r="M5" s="155" t="s">
        <v>48</v>
      </c>
      <c r="N5" s="155"/>
      <c r="O5" s="155"/>
      <c r="P5" s="155" t="s">
        <v>1095</v>
      </c>
      <c r="Q5" s="155" t="s">
        <v>1095</v>
      </c>
      <c r="R5" s="155" t="s">
        <v>1095</v>
      </c>
      <c r="S5" s="155" t="s">
        <v>1095</v>
      </c>
      <c r="T5" s="155" t="s">
        <v>1095</v>
      </c>
      <c r="U5" s="155" t="s">
        <v>1095</v>
      </c>
      <c r="V5" s="240" t="s">
        <v>1095</v>
      </c>
      <c r="W5" s="155" t="s">
        <v>1095</v>
      </c>
      <c r="X5" s="155" t="s">
        <v>1095</v>
      </c>
      <c r="Y5" s="155" t="s">
        <v>45</v>
      </c>
      <c r="Z5" s="155"/>
      <c r="AA5" s="155" t="s">
        <v>48</v>
      </c>
      <c r="AC5" s="155"/>
      <c r="AD5" s="155" t="s">
        <v>44</v>
      </c>
      <c r="AE5" s="155"/>
      <c r="AF5" s="155" t="s">
        <v>1598</v>
      </c>
      <c r="AG5" s="155"/>
      <c r="AH5" s="155"/>
      <c r="AI5" s="157"/>
      <c r="AJ5" s="158"/>
      <c r="AK5" s="157"/>
      <c r="AL5" s="159"/>
      <c r="AM5" s="159"/>
      <c r="AN5" s="159"/>
      <c r="AO5" s="159"/>
      <c r="AP5" s="104"/>
      <c r="AQ5" s="159">
        <f>SUMPRODUCT(--WEEKDAY(C$3:AG$3,2)&lt;6,--((C5:AG5="DM"))+(C5:AG5="CS1")+((C5:AG5="CS2"))+(C5:AG5="SB1")+(C5:AG5="AE")+(C5:AG5="EM"))</f>
        <v>0</v>
      </c>
      <c r="AR5" s="104"/>
      <c r="AS5" s="104">
        <f>SUMPRODUCT(--WEEKDAY(C$3:AG$3,2)&gt;5,--((C5:AG5="DM"))+(C5:AG5="CS1")+((C5:AG5="CS2"))+(C5:AG5="SB1")+(C5:AG5="AE")+(C5:AG5="EM"))</f>
        <v>0</v>
      </c>
      <c r="AT5" s="104"/>
      <c r="AU5" s="104">
        <f>(AQ5-AR5)/2+(AS5-AT5)</f>
        <v>0</v>
      </c>
      <c r="AV5" s="104">
        <f>AI5+AJ5+AK5+AL5+AN5+AO5</f>
        <v>0</v>
      </c>
      <c r="AW5" s="104">
        <f>BG5+BH5+BJ5+BE5+BC5+BA5+BL5</f>
        <v>0</v>
      </c>
      <c r="AX5" s="104" t="e">
        <f>AU5+$AY$10</f>
        <v>#VALUE!</v>
      </c>
      <c r="AY5" s="159" t="e">
        <f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159">
        <f>COUNTIF(D5:AA5,"*BRT*")</f>
        <v>0</v>
      </c>
      <c r="BA5" s="159">
        <f>COUNTIF(A5:AI5,"*$BTP*")</f>
        <v>0</v>
      </c>
      <c r="BB5" s="159" t="e">
        <f>BA5*('Setting key Duty'!$I$13+'Setting key Duty'!$I$12+'Setting key Duty'!$I$11)</f>
        <v>#VALUE!</v>
      </c>
      <c r="BC5" s="159">
        <f>COUNTIF(A5:AI5,"*$L*")</f>
        <v>0</v>
      </c>
      <c r="BD5" s="159" t="e">
        <f>BC5*('Setting key Duty'!$I$13+'Setting key Duty'!$I$9)</f>
        <v>#VALUE!</v>
      </c>
      <c r="BE5" s="159">
        <f>COUNTIF(A5:AI5,"*$M*")</f>
        <v>0</v>
      </c>
      <c r="BF5" s="159">
        <f>BE5*('Setting key Duty'!$I$8+'Setting key Duty'!$I$9+'Setting key Duty'!$I$12)</f>
        <v>0</v>
      </c>
      <c r="BG5" s="159">
        <f>COUNTIF(AI5,"*$N*")</f>
        <v>0</v>
      </c>
      <c r="BH5" s="159">
        <f>COUNTIF(AI5,"*$PM*")</f>
        <v>0</v>
      </c>
      <c r="BI5" s="159">
        <f>BH5*('Setting key Duty'!$I$9)</f>
        <v>0</v>
      </c>
      <c r="BJ5" s="159">
        <f>COUNTIF(A5:AI5,"*$AM*")</f>
        <v>0</v>
      </c>
      <c r="BK5" s="159">
        <f>BJ5*('Setting key Duty'!$I$12+'Setting key Duty'!$I$8)</f>
        <v>0</v>
      </c>
      <c r="BL5" s="159">
        <f>COUNTIF(D5:AI5,"*$FC*")</f>
        <v>0</v>
      </c>
      <c r="BM5" s="159">
        <f>BL5*('Setting key Duty'!$J$11+'Setting key Duty'!$I$8)</f>
        <v>0</v>
      </c>
      <c r="BN5" s="159">
        <f>COUNTIF($D5:$AA5,BN$4)</f>
        <v>0</v>
      </c>
      <c r="BO5" s="159">
        <f>COUNTIF($D5:$AA5,BO$4)</f>
        <v>1</v>
      </c>
      <c r="BP5" s="159">
        <f>COUNTIF($D5:$AA5,BP$4)</f>
        <v>0</v>
      </c>
      <c r="BQ5" s="160"/>
    </row>
    <row r="6" ht="36" customHeight="1" spans="1:69">
      <c r="A6" s="19"/>
      <c r="B6" s="566" t="s">
        <v>1358</v>
      </c>
      <c r="C6" s="155" t="s">
        <v>48</v>
      </c>
      <c r="D6" s="155"/>
      <c r="E6" s="155" t="s">
        <v>1598</v>
      </c>
      <c r="F6" s="155"/>
      <c r="G6" s="155" t="s">
        <v>266</v>
      </c>
      <c r="H6" s="155" t="s">
        <v>266</v>
      </c>
      <c r="I6" s="155" t="s">
        <v>266</v>
      </c>
      <c r="J6" s="155"/>
      <c r="K6" s="186"/>
      <c r="L6" s="186" t="s">
        <v>44</v>
      </c>
      <c r="M6" s="155"/>
      <c r="N6" s="155"/>
      <c r="O6" s="155"/>
      <c r="Q6" s="155" t="s">
        <v>44</v>
      </c>
      <c r="R6" s="155"/>
      <c r="S6" s="155" t="s">
        <v>1598</v>
      </c>
      <c r="T6" s="155"/>
      <c r="U6" s="155" t="s">
        <v>45</v>
      </c>
      <c r="V6" s="240"/>
      <c r="W6" s="155"/>
      <c r="X6" s="155"/>
      <c r="Y6" s="186" t="s">
        <v>60</v>
      </c>
      <c r="AA6" s="155" t="s">
        <v>1598</v>
      </c>
      <c r="AB6" s="155"/>
      <c r="AC6" s="155" t="s">
        <v>44</v>
      </c>
      <c r="AD6" s="155"/>
      <c r="AE6" s="155"/>
      <c r="AF6" s="20"/>
      <c r="AG6" s="155"/>
      <c r="AH6" s="155"/>
      <c r="AI6" s="157">
        <f>COUNTIF($D6:$AE6,AI$4)</f>
        <v>0</v>
      </c>
      <c r="AJ6" s="158">
        <f>COUNTIF($D6:$AE6,AJ$4)</f>
        <v>3</v>
      </c>
      <c r="AK6" s="157">
        <f>COUNTIF($D6:$AE6,AK$4)</f>
        <v>1</v>
      </c>
      <c r="AL6" s="159">
        <f>COUNTIF($D6:$AE6,AL$4)</f>
        <v>0</v>
      </c>
      <c r="AM6" s="159">
        <f>COUNTIF($D6:$AE6,AM$4)</f>
        <v>0</v>
      </c>
      <c r="AN6" s="159">
        <f>COUNTIF($D6:$AE6,AN$4)</f>
        <v>0</v>
      </c>
      <c r="AO6" s="159">
        <f>COUNTIF($D6:$AE6,AO$4)</f>
        <v>0</v>
      </c>
      <c r="AP6" s="104"/>
      <c r="AQ6" s="159">
        <f>SUMPRODUCT(--WEEKDAY(C$3:AG$3,2)&lt;6,--((C6:AG6="DM"))+(C6:AG6="CS1")+((C6:AG6="CS2"))+(C6:AG6="SB1")+(C6:AG6="AE")+(C6:AG6="EM"))</f>
        <v>0</v>
      </c>
      <c r="AR6" s="104"/>
      <c r="AS6" s="104">
        <f>SUMPRODUCT(--WEEKDAY(C$3:AG$3,2)&gt;5,--((C6:AG6="DM"))+(C6:AG6="CS1")+((C6:AG6="CS2"))+(C6:AG6="SB1")+(C6:AG6="AE")+(C6:AG6="EM"))</f>
        <v>0</v>
      </c>
      <c r="AT6" s="104"/>
      <c r="AU6" s="104">
        <f>(AQ6-AR6)/2+(AS6-AT6)</f>
        <v>0</v>
      </c>
      <c r="AV6" s="104">
        <f>AI6+AJ6+AK6+AL6+AN6+AO6</f>
        <v>4</v>
      </c>
      <c r="AW6" s="104" t="e">
        <f>AU6+AY6</f>
        <v>#VALUE!</v>
      </c>
      <c r="AX6" s="104" t="e">
        <f>AU6+AY6</f>
        <v>#VALUE!</v>
      </c>
      <c r="AY6" s="159" t="e">
        <f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159">
        <f>COUNTIF(D6:AE6,"*BRT*")</f>
        <v>0</v>
      </c>
      <c r="BA6" s="159">
        <f>COUNTIF(A6:AI6,"*$BTP*")</f>
        <v>0</v>
      </c>
      <c r="BB6" s="159" t="e">
        <f>BA6*('Setting key Duty'!$I$13+'Setting key Duty'!$I$12+'Setting key Duty'!$I$11)</f>
        <v>#VALUE!</v>
      </c>
      <c r="BC6" s="159">
        <f>COUNTIF(A6:AI6,"*$L*")</f>
        <v>0</v>
      </c>
      <c r="BD6" s="159" t="e">
        <f>BC6*('Setting key Duty'!$I$13+'Setting key Duty'!$I$9)</f>
        <v>#VALUE!</v>
      </c>
      <c r="BE6" s="159">
        <f>COUNTIF(A6:AI6,"*$M*")</f>
        <v>0</v>
      </c>
      <c r="BF6" s="159">
        <f>BE6*('Setting key Duty'!$I$8+'Setting key Duty'!$I$9+'Setting key Duty'!$I$12)</f>
        <v>0</v>
      </c>
      <c r="BG6" s="159">
        <f>COUNTIF(AE6:AI6,"*$N*")</f>
        <v>0</v>
      </c>
      <c r="BH6" s="159">
        <f>COUNTIF(AE6:AI6,"*$PM*")</f>
        <v>0</v>
      </c>
      <c r="BI6" s="159">
        <f>BH6*('Setting key Duty'!$I$9)</f>
        <v>0</v>
      </c>
      <c r="BJ6" s="159">
        <f>COUNTIF(A6:AI6,"*$AM*")</f>
        <v>0</v>
      </c>
      <c r="BK6" s="159">
        <f>BJ6*('Setting key Duty'!$I$12+'Setting key Duty'!$I$8)</f>
        <v>0</v>
      </c>
      <c r="BL6" s="159">
        <f>COUNTIF(D6:AI6,"*$FC*")</f>
        <v>0</v>
      </c>
      <c r="BM6" s="159">
        <f>BL6*('Setting key Duty'!$J$11+'Setting key Duty'!$I$8)</f>
        <v>0</v>
      </c>
      <c r="BN6" s="159">
        <f>COUNTIF($D6:$AE6,BN$4)</f>
        <v>0</v>
      </c>
      <c r="BO6" s="159">
        <f>COUNTIF($D6:$AE6,BO$4)</f>
        <v>3</v>
      </c>
      <c r="BP6" s="159">
        <f>COUNTIF($D6:$AE6,BP$4)</f>
        <v>0</v>
      </c>
      <c r="BQ6" s="160"/>
    </row>
    <row r="7" ht="19.5" customHeight="1" spans="1:69">
      <c r="A7" s="19"/>
      <c r="B7" s="545" t="s">
        <v>1502</v>
      </c>
      <c r="D7" s="155"/>
      <c r="E7" s="155" t="s">
        <v>44</v>
      </c>
      <c r="F7" s="155"/>
      <c r="G7" s="186"/>
      <c r="H7" s="155" t="s">
        <v>1095</v>
      </c>
      <c r="I7" s="155" t="s">
        <v>1095</v>
      </c>
      <c r="J7" s="155" t="s">
        <v>1095</v>
      </c>
      <c r="K7" s="155" t="s">
        <v>1095</v>
      </c>
      <c r="L7" s="155" t="s">
        <v>1095</v>
      </c>
      <c r="M7" s="155" t="s">
        <v>1095</v>
      </c>
      <c r="N7" s="155" t="s">
        <v>1095</v>
      </c>
      <c r="O7" s="155" t="s">
        <v>1095</v>
      </c>
      <c r="P7" s="155" t="s">
        <v>1095</v>
      </c>
      <c r="Q7" s="155" t="s">
        <v>1095</v>
      </c>
      <c r="R7" s="155" t="s">
        <v>1095</v>
      </c>
      <c r="S7" s="155" t="s">
        <v>1095</v>
      </c>
      <c r="T7" s="155" t="s">
        <v>1095</v>
      </c>
      <c r="U7" s="155" t="s">
        <v>1095</v>
      </c>
      <c r="V7" s="240" t="s">
        <v>1095</v>
      </c>
      <c r="W7" s="155" t="s">
        <v>1095</v>
      </c>
      <c r="X7" s="155" t="s">
        <v>1095</v>
      </c>
      <c r="Y7" s="155" t="s">
        <v>1095</v>
      </c>
      <c r="Z7" s="210"/>
      <c r="AA7" s="155" t="s">
        <v>44</v>
      </c>
      <c r="AB7" s="155"/>
      <c r="AC7" s="155"/>
      <c r="AD7" s="155" t="s">
        <v>48</v>
      </c>
      <c r="AF7" s="155" t="s">
        <v>48</v>
      </c>
      <c r="AG7" s="155"/>
      <c r="AH7" s="155"/>
      <c r="AI7" s="157" t="e">
        <f>COUNTIF(#REF!,AI$4)</f>
        <v>#REF!</v>
      </c>
      <c r="AJ7" s="158" t="e">
        <f>COUNTIF(#REF!,AJ$4)</f>
        <v>#REF!</v>
      </c>
      <c r="AK7" s="157" t="e">
        <f>COUNTIF(#REF!,AK$4)</f>
        <v>#REF!</v>
      </c>
      <c r="AL7" s="159" t="e">
        <f>COUNTIF(#REF!,AL$4)</f>
        <v>#REF!</v>
      </c>
      <c r="AM7" s="159" t="e">
        <f>COUNTIF(#REF!,AM$4)</f>
        <v>#REF!</v>
      </c>
      <c r="AN7" s="159" t="e">
        <f>COUNTIF(#REF!,AN$4)</f>
        <v>#REF!</v>
      </c>
      <c r="AO7" s="159" t="e">
        <f>COUNTIF(#REF!,AO$4)</f>
        <v>#REF!</v>
      </c>
      <c r="AP7" s="104"/>
      <c r="AQ7" s="159">
        <f>SUMPRODUCT(--WEEKDAY(C$3:AG$3,2)&lt;6,--((C7:AG7="DM"))+(C7:AG7="CS1")+((C7:AG7="CS2"))+(C7:AG7="SB1")+(C7:AG7="AE")+(C7:AG7="EM"))</f>
        <v>0</v>
      </c>
      <c r="AR7" s="104"/>
      <c r="AS7" s="104">
        <f>SUMPRODUCT(--WEEKDAY(C$3:AG$3,2)&gt;5,--((C7:AG7="DM"))+(C7:AG7="CS1")+((C7:AG7="CS2"))+(C7:AG7="SB1")+(C7:AG7="AE")+(C7:AG7="EM"))</f>
        <v>0</v>
      </c>
      <c r="AT7" s="104"/>
      <c r="AU7" s="104">
        <f>(AQ7-AR7)/2+(AS7-AT7)</f>
        <v>0</v>
      </c>
      <c r="AV7" s="104" t="e">
        <f>AI7+AJ7+AK7+AL7+AN7+AO7</f>
        <v>#REF!</v>
      </c>
      <c r="AW7" s="104">
        <f>BG7+BH7+BJ7+BE7+BC7+BA7+BL7</f>
        <v>0</v>
      </c>
      <c r="AX7" s="104" t="e">
        <f>AU7+AY7</f>
        <v>#VALUE!</v>
      </c>
      <c r="AY7" s="159" t="e">
        <f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159" t="e">
        <f>COUNTIF(#REF!,"*BRT*")</f>
        <v>#REF!</v>
      </c>
      <c r="BA7" s="159">
        <f>COUNTIF(A7:AI7,"*$BTP*")</f>
        <v>0</v>
      </c>
      <c r="BB7" s="159" t="e">
        <f>BA7*('Setting key Duty'!$I$13+'Setting key Duty'!$I$12+'Setting key Duty'!$I$11)</f>
        <v>#VALUE!</v>
      </c>
      <c r="BC7" s="159">
        <f>COUNTIF(A7:AI7,"*$L*")</f>
        <v>0</v>
      </c>
      <c r="BD7" s="159" t="e">
        <f>BC7*('Setting key Duty'!$I$13+'Setting key Duty'!$I$9)</f>
        <v>#VALUE!</v>
      </c>
      <c r="BE7" s="159">
        <f>COUNTIF(A7:AI7,"*$M*")</f>
        <v>0</v>
      </c>
      <c r="BF7" s="159">
        <f>BE7*('Setting key Duty'!$I$8+'Setting key Duty'!$I$9+'Setting key Duty'!$I$12)</f>
        <v>0</v>
      </c>
      <c r="BG7" s="159">
        <f>COUNTIF(A7:AI7,"*$N*")</f>
        <v>0</v>
      </c>
      <c r="BH7" s="159">
        <f>COUNTIF(AF7:AI7,"*$PM*")</f>
        <v>0</v>
      </c>
      <c r="BI7" s="159">
        <f>BH7*('Setting key Duty'!$I$9)</f>
        <v>0</v>
      </c>
      <c r="BJ7" s="159">
        <f>COUNTIF(A7:AI7,"*$AM*")</f>
        <v>0</v>
      </c>
      <c r="BK7" s="159">
        <f>BJ7*('Setting key Duty'!$I$12+'Setting key Duty'!$I$8)</f>
        <v>0</v>
      </c>
      <c r="BL7" s="159">
        <f>COUNTIF(D7:AI7,"*$FC*")</f>
        <v>0</v>
      </c>
      <c r="BM7" s="159">
        <f>BL7*('Setting key Duty'!$J$11+'Setting key Duty'!$I$8)</f>
        <v>0</v>
      </c>
      <c r="BN7" s="159" t="e">
        <f>COUNTIF(#REF!,BN$4)</f>
        <v>#REF!</v>
      </c>
      <c r="BO7" s="159" t="e">
        <f>COUNTIF(#REF!,BO$4)</f>
        <v>#REF!</v>
      </c>
      <c r="BP7" s="159" t="e">
        <f>COUNTIF(#REF!,BP$4)</f>
        <v>#REF!</v>
      </c>
      <c r="BQ7" s="160"/>
    </row>
    <row r="8" ht="19.5" customHeight="1" spans="1:69">
      <c r="A8" s="19"/>
      <c r="B8" s="216" t="s">
        <v>1399</v>
      </c>
      <c r="C8" s="155"/>
      <c r="D8" s="155" t="s">
        <v>48</v>
      </c>
      <c r="E8" s="155"/>
      <c r="F8" s="155"/>
      <c r="G8" s="155" t="s">
        <v>44</v>
      </c>
      <c r="H8" s="185"/>
      <c r="I8" s="155"/>
      <c r="J8" s="155" t="s">
        <v>44</v>
      </c>
      <c r="K8" s="210"/>
      <c r="L8" s="210"/>
      <c r="M8" s="210" t="s">
        <v>45</v>
      </c>
      <c r="N8" s="210"/>
      <c r="O8" s="546" t="s">
        <v>45</v>
      </c>
      <c r="R8" s="210"/>
      <c r="S8" s="210"/>
      <c r="T8" s="210"/>
      <c r="U8" s="210"/>
      <c r="V8" s="547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157"/>
      <c r="AJ8" s="158"/>
      <c r="AK8" s="157"/>
      <c r="AL8" s="159"/>
      <c r="AM8" s="159"/>
      <c r="AN8" s="159"/>
      <c r="AO8" s="159"/>
      <c r="AP8" s="104"/>
      <c r="AQ8" s="159">
        <f>SUMPRODUCT(--WEEKDAY(C$3:AG$3,2)&lt;6,--((C8:AG8="DM"))+(C8:AG8="CS1")+((C8:AG8="CS2"))+(C8:AG8="SB1")+(C8:AG8="AE")+(C8:AG8="EM"))</f>
        <v>0</v>
      </c>
      <c r="AR8" s="104"/>
      <c r="AS8" s="104">
        <f>SUMPRODUCT(--WEEKDAY(C$3:AG$3,2)&gt;5,--((C8:AG8="DM"))+(C8:AG8="CS1")+((C8:AG8="CS2"))+(C8:AG8="SB1")+(C8:AG8="AE")+(C8:AG8="EM"))</f>
        <v>0</v>
      </c>
      <c r="AT8" s="104"/>
      <c r="AU8" s="104">
        <f>(AQ8-AR8)/2+(AS8-AT8)</f>
        <v>0</v>
      </c>
      <c r="AV8" s="104">
        <f>AI8+AJ8+AK8+AL8+AN8+AO8</f>
        <v>0</v>
      </c>
      <c r="AW8" s="104">
        <f>BG8+BH8+BJ8+BE8+BC8+BA8+BL8</f>
        <v>0</v>
      </c>
      <c r="AX8" s="104">
        <f>AU8+AY8</f>
        <v>0</v>
      </c>
      <c r="AY8" s="159"/>
      <c r="AZ8" s="159"/>
      <c r="BA8" s="159"/>
      <c r="BB8" s="159"/>
      <c r="BC8" s="159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  <c r="BP8" s="159"/>
      <c r="BQ8" s="160"/>
    </row>
    <row r="9" ht="19.5" customHeight="1" spans="1:69">
      <c r="A9" s="19"/>
      <c r="B9" s="548" t="s">
        <v>1619</v>
      </c>
      <c r="D9" s="155" t="s">
        <v>45</v>
      </c>
      <c r="E9" s="155"/>
      <c r="F9" s="155" t="s">
        <v>44</v>
      </c>
      <c r="G9" s="155"/>
      <c r="H9" s="155"/>
      <c r="I9" s="155"/>
      <c r="J9" s="155" t="s">
        <v>1598</v>
      </c>
      <c r="L9" s="155"/>
      <c r="M9" s="186"/>
      <c r="N9" s="186" t="s">
        <v>45</v>
      </c>
      <c r="O9" s="186" t="s">
        <v>947</v>
      </c>
      <c r="P9" s="155" t="s">
        <v>62</v>
      </c>
      <c r="Q9" s="155"/>
      <c r="R9" s="155"/>
      <c r="S9" s="155" t="s">
        <v>1598</v>
      </c>
      <c r="U9" s="210"/>
      <c r="V9" s="155" t="s">
        <v>1095</v>
      </c>
      <c r="W9" s="155" t="s">
        <v>1095</v>
      </c>
      <c r="X9" s="155" t="s">
        <v>1095</v>
      </c>
      <c r="Y9" s="155" t="s">
        <v>1095</v>
      </c>
      <c r="Z9" s="155" t="s">
        <v>1095</v>
      </c>
      <c r="AA9" s="155" t="s">
        <v>1095</v>
      </c>
      <c r="AB9" s="210"/>
      <c r="AC9" s="210"/>
      <c r="AD9" s="155" t="s">
        <v>1598</v>
      </c>
      <c r="AE9" s="155"/>
      <c r="AF9" s="155"/>
      <c r="AG9" s="155"/>
      <c r="AH9" s="155"/>
      <c r="AI9" s="157"/>
      <c r="AJ9" s="158"/>
      <c r="AK9" s="157"/>
      <c r="AL9" s="159"/>
      <c r="AM9" s="159"/>
      <c r="AN9" s="159"/>
      <c r="AO9" s="159"/>
      <c r="AP9" s="104"/>
      <c r="AQ9" s="159">
        <f>SUMPRODUCT(--WEEKDAY(C$3:AG$3,2)&lt;6,--((C9:AG9="DM"))+(C9:AG9="CS1")+((C9:AG9="CS2"))+(C9:AG9="SB1")+(C9:AG9="AE")+(C9:AG9="EM"))</f>
        <v>0</v>
      </c>
      <c r="AR9" s="104"/>
      <c r="AS9" s="104">
        <f>SUMPRODUCT(--WEEKDAY(C$3:AG$3,2)&gt;5,--((C9:AG9="DM"))+(C9:AG9="CS1")+((C9:AG9="CS2"))+(C9:AG9="SB1")+(C9:AG9="AE")+(C9:AG9="EM"))</f>
        <v>0</v>
      </c>
      <c r="AT9" s="104"/>
      <c r="AU9" s="104">
        <f>(AQ9-AR9)/2+(AS9-AT9)</f>
        <v>0</v>
      </c>
      <c r="AV9" s="104">
        <f>AI9+AJ9+AK9+AL9+AN9+AO9</f>
        <v>0</v>
      </c>
      <c r="AW9" s="104">
        <f>BG9+BH9+BJ9+BE9+BC9+BA9+BL9</f>
        <v>0</v>
      </c>
      <c r="AX9" s="104" t="e">
        <f>AU9+AY9</f>
        <v>#VALUE!</v>
      </c>
      <c r="AY9" s="159" t="e">
        <f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159">
        <f>COUNTIF(D9:V9,"*BRT*")</f>
        <v>0</v>
      </c>
      <c r="BA9" s="159">
        <f>COUNTIF(A9:AI9,"*$BTP*")</f>
        <v>0</v>
      </c>
      <c r="BB9" s="159" t="e">
        <f>BA9*('Setting key Duty'!$I$13+'Setting key Duty'!$I$12+'Setting key Duty'!$I$11)</f>
        <v>#VALUE!</v>
      </c>
      <c r="BC9" s="159">
        <f>COUNTIF(A9:AI9,"*$L*")</f>
        <v>0</v>
      </c>
      <c r="BD9" s="159" t="e">
        <f>BC9*('Setting key Duty'!$I$13+'Setting key Duty'!$I$9)</f>
        <v>#VALUE!</v>
      </c>
      <c r="BE9" s="159">
        <f>COUNTIF(A9:AI9,"*$M*")</f>
        <v>0</v>
      </c>
      <c r="BF9" s="159">
        <f>BE9*('Setting key Duty'!$I$8+'Setting key Duty'!$I$9+'Setting key Duty'!$I$12)</f>
        <v>0</v>
      </c>
      <c r="BG9" s="159">
        <f>COUNTIF(AI9,"*$N*")</f>
        <v>0</v>
      </c>
      <c r="BH9" s="159">
        <f>COUNTIF(AI9,"*$PM*")</f>
        <v>0</v>
      </c>
      <c r="BI9" s="159">
        <f>BH9*('Setting key Duty'!$I$9)</f>
        <v>0</v>
      </c>
      <c r="BJ9" s="159">
        <f>COUNTIF(A9:AI9,"*$AM*")</f>
        <v>0</v>
      </c>
      <c r="BK9" s="159">
        <f>BJ9*('Setting key Duty'!$I$12+'Setting key Duty'!$I$8)</f>
        <v>0</v>
      </c>
      <c r="BL9" s="159">
        <f>COUNTIF(D9:AI9,"*$FC*")</f>
        <v>0</v>
      </c>
      <c r="BM9" s="159">
        <f>BL9*('Setting key Duty'!$J$11+'Setting key Duty'!$I$8)</f>
        <v>0</v>
      </c>
      <c r="BN9" s="159">
        <f>COUNTIF($D9:$V9,BN$4)</f>
        <v>0</v>
      </c>
      <c r="BO9" s="159">
        <f>COUNTIF($D9:$V9,BO$4)</f>
        <v>2</v>
      </c>
      <c r="BP9" s="159">
        <f>COUNTIF($D9:$V9,BP$4)</f>
        <v>0</v>
      </c>
      <c r="BQ9" s="160"/>
    </row>
    <row r="10" ht="19.5" customHeight="1" spans="1:69">
      <c r="A10" s="19"/>
      <c r="B10" s="549" t="s">
        <v>1704</v>
      </c>
      <c r="C10" s="155" t="s">
        <v>44</v>
      </c>
      <c r="E10" s="155" t="s">
        <v>1705</v>
      </c>
      <c r="F10" s="155"/>
      <c r="G10" s="155" t="s">
        <v>48</v>
      </c>
      <c r="H10" s="185"/>
      <c r="I10" s="155"/>
      <c r="J10" s="155"/>
      <c r="K10" s="155" t="s">
        <v>1598</v>
      </c>
      <c r="L10" s="155"/>
      <c r="M10" s="186"/>
      <c r="N10" s="210"/>
      <c r="O10" s="210" t="s">
        <v>48</v>
      </c>
      <c r="Q10" s="155"/>
      <c r="R10" s="169" t="s">
        <v>44</v>
      </c>
      <c r="T10" s="155" t="s">
        <v>1598</v>
      </c>
      <c r="U10" s="169"/>
      <c r="V10" s="240" t="s">
        <v>1706</v>
      </c>
      <c r="W10" s="185" t="s">
        <v>1095</v>
      </c>
      <c r="X10" s="155" t="s">
        <v>1095</v>
      </c>
      <c r="Y10" s="155" t="s">
        <v>1095</v>
      </c>
      <c r="Z10" s="155" t="s">
        <v>1707</v>
      </c>
      <c r="AA10" s="155"/>
      <c r="AB10" s="155"/>
      <c r="AC10" s="155"/>
      <c r="AD10" s="155"/>
      <c r="AE10" s="155" t="s">
        <v>1598</v>
      </c>
      <c r="AF10" s="155" t="s">
        <v>1708</v>
      </c>
      <c r="AG10" s="155"/>
      <c r="AH10" s="155"/>
      <c r="AI10" s="157"/>
      <c r="AJ10" s="158"/>
      <c r="AK10" s="157"/>
      <c r="AL10" s="159"/>
      <c r="AM10" s="159"/>
      <c r="AN10" s="159"/>
      <c r="AO10" s="159"/>
      <c r="AP10" s="104"/>
      <c r="AQ10" s="159">
        <f>SUMPRODUCT(--WEEKDAY(C$3:AG$3,2)&lt;6,--((C10:AG10="DM"))+(C10:AG10="CS1")+((C10:AG10="CS2"))+(C10:AG10="SB1")+(C10:AG10="AE")+(C10:AG10="EM"))</f>
        <v>0</v>
      </c>
      <c r="AR10" s="104"/>
      <c r="AS10" s="104">
        <f>SUMPRODUCT(--WEEKDAY(C$3:AG$3,2)&gt;5,--((C10:AG10="DM"))+(C10:AG10="CS1")+((C10:AG10="CS2"))+(C10:AG10="SB1")+(C10:AG10="AE")+(C10:AG10="EM"))</f>
        <v>0</v>
      </c>
      <c r="AT10" s="104"/>
      <c r="AU10" s="104">
        <f>(AQ10-AR10)/2+(AS10-AT10)</f>
        <v>0</v>
      </c>
      <c r="AV10" s="104">
        <f>AI10+AJ10+AK10+AL10+AN10+AO10</f>
        <v>0</v>
      </c>
      <c r="AW10" s="104">
        <f>BG10+BH10+BJ10+BE10+BC10+BA10+BL10</f>
        <v>3</v>
      </c>
      <c r="AX10" s="104" t="e">
        <f>AU10+$AY$10</f>
        <v>#VALUE!</v>
      </c>
      <c r="AY10" s="159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159">
        <f>COUNTIF(C10:AC10,"*BRT*")</f>
        <v>0</v>
      </c>
      <c r="BA10" s="159">
        <f>COUNTIF(A10:AI10,"*$BTP*")</f>
        <v>0</v>
      </c>
      <c r="BB10" s="159" t="e">
        <f>BA10*('Setting key Duty'!$I$13+'Setting key Duty'!$I$12+'Setting key Duty'!$I$11)</f>
        <v>#VALUE!</v>
      </c>
      <c r="BC10" s="159">
        <f>COUNTIF(D10:AI10,"*$L*")</f>
        <v>0</v>
      </c>
      <c r="BD10" s="159" t="e">
        <f>BC10*('Setting key Duty'!$I$13+'Setting key Duty'!$I$9)</f>
        <v>#VALUE!</v>
      </c>
      <c r="BE10" s="159">
        <f>COUNTIF(D10:AI10,"*$M*")</f>
        <v>0</v>
      </c>
      <c r="BF10" s="159">
        <f>BE10*('Setting key Duty'!$I$8+'Setting key Duty'!$I$9+'Setting key Duty'!$I$12)</f>
        <v>0</v>
      </c>
      <c r="BG10" s="159">
        <f>COUNTIF(D10:AI10,"*$N*")</f>
        <v>0</v>
      </c>
      <c r="BH10" s="159">
        <f>COUNTIF(D10:AI10,"*$PM*")</f>
        <v>1</v>
      </c>
      <c r="BI10" s="159">
        <f>BH10*('Setting key Duty'!$I$9)</f>
        <v>0.125</v>
      </c>
      <c r="BJ10" s="159">
        <f>COUNTIF(D10:AI10,"*$AM*")</f>
        <v>2</v>
      </c>
      <c r="BK10" s="159">
        <f>BJ10*('Setting key Duty'!$I$12+'Setting key Duty'!$I$8)</f>
        <v>0.875</v>
      </c>
      <c r="BL10" s="159">
        <f>COUNTIF(C10:AI10,"*$FC*")</f>
        <v>0</v>
      </c>
      <c r="BM10" s="159">
        <f>BL10*('Setting key Duty'!$J$11+'Setting key Duty'!$I$8)</f>
        <v>0</v>
      </c>
      <c r="BN10" s="159">
        <f>COUNTIF($C10:$AG10,BN$4)</f>
        <v>0</v>
      </c>
      <c r="BO10" s="159">
        <f>COUNTIF($C10:$AG10,BO$4)</f>
        <v>3</v>
      </c>
      <c r="BP10" s="159">
        <f>COUNTIF($D10:$AD10,BP$4)</f>
        <v>0</v>
      </c>
      <c r="BQ10" s="160"/>
    </row>
    <row r="11" ht="19.5" customHeight="1" spans="1:69">
      <c r="A11" s="19"/>
      <c r="B11" s="277" t="s">
        <v>1431</v>
      </c>
      <c r="C11" s="155"/>
      <c r="D11" s="155"/>
      <c r="E11" s="155"/>
      <c r="F11" s="155" t="s">
        <v>48</v>
      </c>
      <c r="G11" s="155"/>
      <c r="H11" s="155" t="s">
        <v>1598</v>
      </c>
      <c r="I11" s="155"/>
      <c r="J11" s="155"/>
      <c r="L11" s="155" t="s">
        <v>1598</v>
      </c>
      <c r="M11" s="155"/>
      <c r="N11" s="155" t="s">
        <v>1598</v>
      </c>
      <c r="O11" s="155"/>
      <c r="Q11" s="155" t="s">
        <v>48</v>
      </c>
      <c r="R11" s="155"/>
      <c r="S11" s="155"/>
      <c r="T11" s="155" t="s">
        <v>48</v>
      </c>
      <c r="U11" s="169"/>
      <c r="V11" s="240" t="s">
        <v>42</v>
      </c>
      <c r="W11" s="155" t="s">
        <v>48</v>
      </c>
      <c r="X11" s="155"/>
      <c r="Y11" s="155" t="s">
        <v>48</v>
      </c>
      <c r="Z11" s="155"/>
      <c r="AB11" s="155" t="s">
        <v>48</v>
      </c>
      <c r="AC11" s="155"/>
      <c r="AD11" s="155"/>
      <c r="AE11" s="155" t="s">
        <v>48</v>
      </c>
      <c r="AF11" s="155"/>
      <c r="AG11" s="155"/>
      <c r="AH11" s="155"/>
      <c r="AI11" s="157"/>
      <c r="AJ11" s="158"/>
      <c r="AK11" s="157"/>
      <c r="AL11" s="159"/>
      <c r="AM11" s="159"/>
      <c r="AN11" s="159"/>
      <c r="AO11" s="159"/>
      <c r="AP11" s="104"/>
      <c r="AQ11" s="159">
        <f>SUMPRODUCT(--WEEKDAY(C$3:AG$3,2)&lt;6,--((C11:AG11="DM"))+(C11:AG11="CS1")+((C11:AG11="CS2"))+(C11:AG11="SB1")+(C11:AG11="AE")+(C11:AG11="EM"))</f>
        <v>0</v>
      </c>
      <c r="AR11" s="104"/>
      <c r="AS11" s="104">
        <f>SUMPRODUCT(--WEEKDAY(C$3:AG$3,2)&gt;5,--((C11:AG11="DM"))+(C11:AG11="CS1")+((C11:AG11="CS2"))+(C11:AG11="SB1")+(C11:AG11="AE")+(C11:AG11="EM"))</f>
        <v>0</v>
      </c>
      <c r="AT11" s="104"/>
      <c r="AU11" s="104">
        <f>(AQ11-AR11)/2+(AS11-AT11)</f>
        <v>0</v>
      </c>
      <c r="AV11" s="104">
        <f>AI11+AJ11+AK11+AL11+AN11+AO11</f>
        <v>0</v>
      </c>
      <c r="AW11" s="104">
        <f>BG11+BH11+BJ11+BE11+BC11+BA11+BL11</f>
        <v>0</v>
      </c>
      <c r="AX11" s="104" t="e">
        <f>AU11+AY11</f>
        <v>#VALUE!</v>
      </c>
      <c r="AY11" s="159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159">
        <f>COUNTIF(D11:AC11,"*BRT*")</f>
        <v>0</v>
      </c>
      <c r="BA11" s="159">
        <f>COUNTIF(A11:AI11,"*$BTP*")</f>
        <v>0</v>
      </c>
      <c r="BB11" s="159" t="e">
        <f>BA11*('Setting key Duty'!$I$13+'Setting key Duty'!$I$12+'Setting key Duty'!$I$11)</f>
        <v>#VALUE!</v>
      </c>
      <c r="BC11" s="159">
        <f>COUNTIF(A11:AI11,"*$L*")</f>
        <v>0</v>
      </c>
      <c r="BD11" s="159" t="e">
        <f>BC11*('Setting key Duty'!$I$13+'Setting key Duty'!$I$9)</f>
        <v>#VALUE!</v>
      </c>
      <c r="BE11" s="159">
        <f>COUNTIF(A11:AI11,"*$M*")</f>
        <v>0</v>
      </c>
      <c r="BF11" s="159">
        <f>BE11*('Setting key Duty'!$I$8+'Setting key Duty'!$I$9+'Setting key Duty'!$I$12)</f>
        <v>0</v>
      </c>
      <c r="BG11" s="159">
        <f>COUNTIF(AF11:AI11,"*$N*")</f>
        <v>0</v>
      </c>
      <c r="BH11" s="159">
        <f>COUNTIF(AF11:AI11,"*$PM*")</f>
        <v>0</v>
      </c>
      <c r="BI11" s="159">
        <f>BH11*('Setting key Duty'!$I$9)</f>
        <v>0</v>
      </c>
      <c r="BJ11" s="159">
        <f>COUNTIF(A11:AI11,"*$AM*")</f>
        <v>0</v>
      </c>
      <c r="BK11" s="159">
        <f>BJ11*('Setting key Duty'!$I$12+'Setting key Duty'!$I$8)</f>
        <v>0</v>
      </c>
      <c r="BL11" s="159">
        <f>COUNTIF(D11:AI11,"*$FC*")</f>
        <v>0</v>
      </c>
      <c r="BM11" s="159">
        <f>BL11*('Setting key Duty'!$J$11+'Setting key Duty'!$I$8)</f>
        <v>0</v>
      </c>
      <c r="BN11" s="159">
        <f>COUNTIF($D11:$AE11,BN$4)</f>
        <v>0</v>
      </c>
      <c r="BO11" s="159">
        <f>COUNTIF($D11:$AE11,BO$4)</f>
        <v>3</v>
      </c>
      <c r="BP11" s="159">
        <f>COUNTIF($D11:$AE11,BP$4)</f>
        <v>0</v>
      </c>
      <c r="BQ11" s="160"/>
    </row>
    <row r="12" ht="19.5" customHeight="1" spans="1:69">
      <c r="A12" s="19"/>
      <c r="B12" s="550" t="s">
        <v>1373</v>
      </c>
      <c r="C12" s="155"/>
      <c r="D12" s="551"/>
      <c r="E12" s="155" t="s">
        <v>1705</v>
      </c>
      <c r="F12" s="156" t="s">
        <v>50</v>
      </c>
      <c r="G12" s="155"/>
      <c r="H12" s="155" t="s">
        <v>1598</v>
      </c>
      <c r="J12" s="155"/>
      <c r="K12" s="186"/>
      <c r="M12" s="155" t="s">
        <v>1598</v>
      </c>
      <c r="N12" s="155"/>
      <c r="O12" s="155" t="s">
        <v>1598</v>
      </c>
      <c r="P12" s="155"/>
      <c r="Q12" s="155" t="s">
        <v>45</v>
      </c>
      <c r="R12" s="155"/>
      <c r="U12" s="186" t="s">
        <v>48</v>
      </c>
      <c r="V12" s="155" t="s">
        <v>1598</v>
      </c>
      <c r="W12" s="155"/>
      <c r="X12" s="155"/>
      <c r="Y12" s="186" t="s">
        <v>60</v>
      </c>
      <c r="AA12" s="155" t="s">
        <v>45</v>
      </c>
      <c r="AB12" s="155"/>
      <c r="AC12" s="155"/>
      <c r="AD12" s="155"/>
      <c r="AE12" s="155"/>
      <c r="AF12" s="155" t="s">
        <v>45</v>
      </c>
      <c r="AG12" s="155"/>
      <c r="AH12" s="155"/>
      <c r="AI12" s="157"/>
      <c r="AJ12" s="158"/>
      <c r="AK12" s="157"/>
      <c r="AL12" s="159"/>
      <c r="AM12" s="159"/>
      <c r="AN12" s="159"/>
      <c r="AO12" s="159"/>
      <c r="AP12" s="104"/>
      <c r="AQ12" s="159">
        <f>SUMPRODUCT(--WEEKDAY(C$3:AG$3,2)&lt;6,--((C12:AG12="DM"))+(C12:AG12="CS1")+((C12:AG12="CS2"))+(C12:AG12="SB1")+(C12:AG12="AE")+(C12:AG12="EM"))</f>
        <v>0</v>
      </c>
      <c r="AR12" s="104"/>
      <c r="AS12" s="104">
        <f>SUMPRODUCT(--WEEKDAY(C$3:AG$3,2)&gt;5,--((C12:AG12="DM"))+(C12:AG12="CS1")+((C12:AG12="CS2"))+(C12:AG12="SB1")+(C12:AG12="AE")+(C12:AG12="EM"))</f>
        <v>0</v>
      </c>
      <c r="AT12" s="104"/>
      <c r="AU12" s="104">
        <f>(AQ12-AR12)/2+(AS12-AT12)</f>
        <v>0</v>
      </c>
      <c r="AV12" s="104">
        <f>AI12+AJ12+AK12+AL12+AN12+AO12</f>
        <v>0</v>
      </c>
      <c r="AW12" s="104">
        <f>BG12+BH12+BJ12+BE12+BC12+BA12+BL12</f>
        <v>1</v>
      </c>
      <c r="AX12" s="104" t="e">
        <f>AU12+AY12</f>
        <v>#VALUE!</v>
      </c>
      <c r="AY12" s="159" t="e">
        <f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159">
        <f>COUNTIF(D12:Y12,"*BRT*")</f>
        <v>0</v>
      </c>
      <c r="BA12" s="159">
        <f>COUNTIF(A12:AI12,"*$BTP*")</f>
        <v>0</v>
      </c>
      <c r="BB12" s="159" t="e">
        <f>BA12*('Setting key Duty'!$I$13+'Setting key Duty'!$I$12+'Setting key Duty'!$I$11)</f>
        <v>#VALUE!</v>
      </c>
      <c r="BC12" s="159">
        <f>COUNTIF(A12:AI12,"*$L*")</f>
        <v>0</v>
      </c>
      <c r="BD12" s="159" t="e">
        <f>BC12*('Setting key Duty'!$I$13+'Setting key Duty'!$I$9)</f>
        <v>#VALUE!</v>
      </c>
      <c r="BE12" s="159">
        <f>COUNTIF(A12:AI12,"*$M*")</f>
        <v>0</v>
      </c>
      <c r="BF12" s="159">
        <f>BE12*('Setting key Duty'!$I$8+'Setting key Duty'!$I$9+'Setting key Duty'!$I$12)</f>
        <v>0</v>
      </c>
      <c r="BG12" s="159">
        <f>COUNTIF(AI12,"*$N*")</f>
        <v>0</v>
      </c>
      <c r="BH12" s="159">
        <f>COUNTIF(AI12,"*$PM*")</f>
        <v>0</v>
      </c>
      <c r="BI12" s="159">
        <f>BH12*('Setting key Duty'!$I$9)</f>
        <v>0</v>
      </c>
      <c r="BJ12" s="159">
        <f>COUNTIF(A12:AI12,"*$AM*")</f>
        <v>1</v>
      </c>
      <c r="BK12" s="159">
        <f>BJ12*('Setting key Duty'!$I$12+'Setting key Duty'!$I$8)</f>
        <v>0.4375</v>
      </c>
      <c r="BL12" s="159">
        <f>COUNTIF(D12:AI12,"*$FC*")</f>
        <v>0</v>
      </c>
      <c r="BM12" s="159">
        <f>BL12*('Setting key Duty'!$J$11+'Setting key Duty'!$I$8)</f>
        <v>0</v>
      </c>
      <c r="BN12" s="159">
        <f>COUNTIF($D12:$Y12,BN$4)</f>
        <v>0</v>
      </c>
      <c r="BO12" s="159">
        <f>COUNTIF($D12:$Y12,BO$4)</f>
        <v>4</v>
      </c>
      <c r="BP12" s="159">
        <f>COUNTIF($D12:$Y12,BP$4)</f>
        <v>0</v>
      </c>
      <c r="BQ12" s="160"/>
    </row>
    <row r="13" ht="24" customHeight="1" spans="1:69">
      <c r="A13" s="19"/>
      <c r="B13" s="217" t="s">
        <v>1601</v>
      </c>
      <c r="C13" s="155" t="s">
        <v>45</v>
      </c>
      <c r="D13" s="155"/>
      <c r="E13" s="155" t="s">
        <v>1598</v>
      </c>
      <c r="F13" s="155"/>
      <c r="G13" s="155" t="s">
        <v>266</v>
      </c>
      <c r="H13" s="155" t="s">
        <v>266</v>
      </c>
      <c r="I13" s="155" t="s">
        <v>266</v>
      </c>
      <c r="J13" s="186"/>
      <c r="K13" s="155" t="s">
        <v>45</v>
      </c>
      <c r="L13" s="155"/>
      <c r="M13" s="155"/>
      <c r="N13" s="155"/>
      <c r="O13" s="155" t="s">
        <v>1095</v>
      </c>
      <c r="P13" s="155" t="s">
        <v>1095</v>
      </c>
      <c r="Q13" s="155" t="s">
        <v>1095</v>
      </c>
      <c r="R13" s="155" t="s">
        <v>1095</v>
      </c>
      <c r="S13" s="155" t="s">
        <v>1095</v>
      </c>
      <c r="T13" s="155" t="s">
        <v>1095</v>
      </c>
      <c r="U13" s="155" t="s">
        <v>1095</v>
      </c>
      <c r="V13" s="240" t="s">
        <v>1095</v>
      </c>
      <c r="W13" s="155" t="s">
        <v>1095</v>
      </c>
      <c r="X13" s="155" t="s">
        <v>1095</v>
      </c>
      <c r="Y13" s="155" t="s">
        <v>1095</v>
      </c>
      <c r="Z13" s="155" t="s">
        <v>45</v>
      </c>
      <c r="AB13" s="155"/>
      <c r="AC13" s="155" t="s">
        <v>48</v>
      </c>
      <c r="AD13" s="155"/>
      <c r="AF13" s="155" t="s">
        <v>1598</v>
      </c>
      <c r="AG13" s="155"/>
      <c r="AH13" s="155"/>
      <c r="AI13" s="157">
        <f>COUNTIF($C13:$AB13,AI$4)</f>
        <v>0</v>
      </c>
      <c r="AJ13" s="158">
        <f>COUNTIF($C13:$AB13,AJ$4)</f>
        <v>0</v>
      </c>
      <c r="AK13" s="157">
        <f>COUNTIF($C13:$AB13,AK$4)</f>
        <v>3</v>
      </c>
      <c r="AL13" s="159">
        <f>COUNTIF($C13:$AB13,AL$4)</f>
        <v>0</v>
      </c>
      <c r="AM13" s="159">
        <f>COUNTIF($C13:$AB13,AM$4)</f>
        <v>0</v>
      </c>
      <c r="AN13" s="159">
        <f>COUNTIF($C13:$AB13,AN$4)</f>
        <v>0</v>
      </c>
      <c r="AO13" s="159">
        <f>COUNTIF($C13:$AB13,AO$4)</f>
        <v>0</v>
      </c>
      <c r="AP13" s="104"/>
      <c r="AQ13" s="159">
        <f>SUMPRODUCT(--WEEKDAY(C$3:AG$3,2)&lt;6,--((C13:AG13="DM"))+(C13:AG13="CS1")+((C13:AG13="CS2"))+(C13:AG13="SB1")+(C13:AG13="AE")+(C13:AG13="EM"))</f>
        <v>0</v>
      </c>
      <c r="AR13" s="104"/>
      <c r="AS13" s="104">
        <f>SUMPRODUCT(--WEEKDAY(C$3:AG$3,2)&gt;5,--((C13:AG13="DM"))+(C13:AG13="CS1")+((C13:AG13="CS2"))+(C13:AG13="SB1")+(C13:AG13="AE")+(C13:AG13="EM"))</f>
        <v>0</v>
      </c>
      <c r="AT13" s="104"/>
      <c r="AU13" s="104">
        <f>(AQ13-AR13)/2+(AS13-AT13)</f>
        <v>0</v>
      </c>
      <c r="AV13" s="104">
        <f>AI13+AJ13+AK13+AL13+AN13+AO13</f>
        <v>3</v>
      </c>
      <c r="AW13" s="104">
        <f>BG13+BH13+BJ13+BE13+BC13+BA13+BL13</f>
        <v>0</v>
      </c>
      <c r="AX13" s="104" t="e">
        <f>AU13+AY13</f>
        <v>#VALUE!</v>
      </c>
      <c r="AY13" s="159" t="e">
        <f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159">
        <f>COUNTIF(C13:AB13,"*BRT*")</f>
        <v>0</v>
      </c>
      <c r="BA13" s="159">
        <f>COUNTIF(A13:AI13,"*$BTP*")</f>
        <v>0</v>
      </c>
      <c r="BB13" s="159" t="e">
        <f>BA13*('Setting key Duty'!$I$13+'Setting key Duty'!$I$12+'Setting key Duty'!$I$11)</f>
        <v>#VALUE!</v>
      </c>
      <c r="BC13" s="159">
        <f>COUNTIF(A13:AI13,"*$L*")</f>
        <v>0</v>
      </c>
      <c r="BD13" s="159" t="e">
        <f>BC13*('Setting key Duty'!$I$13+'Setting key Duty'!$I$9)</f>
        <v>#VALUE!</v>
      </c>
      <c r="BE13" s="159">
        <f>COUNTIF(A13:AI13,"*$M*")</f>
        <v>0</v>
      </c>
      <c r="BF13" s="159">
        <f>BE13*('Setting key Duty'!$I$8+'Setting key Duty'!$I$9+'Setting key Duty'!$I$12)</f>
        <v>0</v>
      </c>
      <c r="BG13" s="159">
        <f>COUNTIF(A13:AI13,"*$N*")</f>
        <v>0</v>
      </c>
      <c r="BH13" s="159">
        <f>COUNTIF(AI13,"*$PM*")</f>
        <v>0</v>
      </c>
      <c r="BI13" s="159">
        <f>BH13*('Setting key Duty'!$I$9)</f>
        <v>0</v>
      </c>
      <c r="BJ13" s="159">
        <f>COUNTIF(A13:AI13,"*$AM*")</f>
        <v>0</v>
      </c>
      <c r="BK13" s="159">
        <f>BJ13*('Setting key Duty'!$I$12+'Setting key Duty'!$I$8)</f>
        <v>0</v>
      </c>
      <c r="BL13" s="159">
        <f>COUNTIF(C13:AI13,"*$FC*")</f>
        <v>0</v>
      </c>
      <c r="BM13" s="159">
        <f>BL13*('Setting key Duty'!$J$11+'Setting key Duty'!$I$8)</f>
        <v>0</v>
      </c>
      <c r="BN13" s="159">
        <f>COUNTIF($C13:$AB13,BN$4)</f>
        <v>0</v>
      </c>
      <c r="BO13" s="159">
        <f>COUNTIF($C13:$AB13,BO$4)</f>
        <v>1</v>
      </c>
      <c r="BP13" s="159">
        <f>COUNTIF($C13:$AB13,BP$4)</f>
        <v>0</v>
      </c>
      <c r="BQ13" s="160"/>
    </row>
    <row r="14" ht="19.5" customHeight="1" spans="1:69">
      <c r="A14" s="19"/>
      <c r="B14" s="236" t="s">
        <v>1550</v>
      </c>
      <c r="C14" s="155"/>
      <c r="D14" s="155"/>
      <c r="E14" s="155" t="s">
        <v>1464</v>
      </c>
      <c r="F14" s="155" t="s">
        <v>1464</v>
      </c>
      <c r="G14" s="185"/>
      <c r="H14" s="155" t="s">
        <v>45</v>
      </c>
      <c r="I14" s="155"/>
      <c r="J14" s="155"/>
      <c r="K14" s="155"/>
      <c r="L14" s="155" t="s">
        <v>1598</v>
      </c>
      <c r="M14" s="186"/>
      <c r="N14" s="155"/>
      <c r="O14" s="155"/>
      <c r="P14" s="155"/>
      <c r="Q14" s="155"/>
      <c r="R14" s="155" t="s">
        <v>45</v>
      </c>
      <c r="T14" s="169"/>
      <c r="V14" s="240" t="s">
        <v>48</v>
      </c>
      <c r="W14" s="155"/>
      <c r="X14" s="155" t="s">
        <v>1598</v>
      </c>
      <c r="Y14" s="155" t="s">
        <v>60</v>
      </c>
      <c r="Z14" s="155"/>
      <c r="AA14" s="155" t="s">
        <v>945</v>
      </c>
      <c r="AB14" s="155" t="s">
        <v>1598</v>
      </c>
      <c r="AC14" s="155"/>
      <c r="AD14" s="155" t="s">
        <v>45</v>
      </c>
      <c r="AE14" s="155"/>
      <c r="AF14" s="155"/>
      <c r="AG14" s="155"/>
      <c r="AH14" s="155"/>
      <c r="AI14" s="157">
        <f>COUNTIF($C14:$AF14,AI$4)</f>
        <v>1</v>
      </c>
      <c r="AJ14" s="158">
        <f>COUNTIF($C14:$AF14,AJ$4)</f>
        <v>0</v>
      </c>
      <c r="AK14" s="157">
        <f>COUNTIF($C14:$AF14,AK$4)</f>
        <v>3</v>
      </c>
      <c r="AL14" s="159">
        <f>COUNTIF($C14:$AF14,AL$4)</f>
        <v>0</v>
      </c>
      <c r="AM14" s="159">
        <f>COUNTIF($C14:$AF14,AM$4)</f>
        <v>0</v>
      </c>
      <c r="AN14" s="159">
        <f>COUNTIF($C14:$AF14,AN$4)</f>
        <v>0</v>
      </c>
      <c r="AO14" s="159">
        <f>COUNTIF($C14:$AF14,AO$4)</f>
        <v>0</v>
      </c>
      <c r="AP14" s="104"/>
      <c r="AQ14" s="159">
        <f>SUMPRODUCT(--WEEKDAY(C$3:AG$3,2)&lt;6,--((C14:AG14="DM"))+(C14:AG14="CS1")+((C14:AG14="CS2"))+(C14:AG14="SB1")+(C14:AG14="AE")+(C14:AG14="EM"))</f>
        <v>0</v>
      </c>
      <c r="AR14" s="104"/>
      <c r="AS14" s="104">
        <f>SUMPRODUCT(--WEEKDAY(C$3:AG$3,2)&gt;5,--((C14:AG14="DM"))+(C14:AG14="CS1")+((C14:AG14="CS2"))+(C14:AG14="SB1")+(C14:AG14="AE")+(C14:AG14="EM"))</f>
        <v>0</v>
      </c>
      <c r="AT14" s="104"/>
      <c r="AU14" s="104">
        <f>(AQ14-AR14)/2+(AS14-AT14)</f>
        <v>0</v>
      </c>
      <c r="AV14" s="104">
        <f>AI14+AJ14+AK14+AL14+AN14+AO14</f>
        <v>4</v>
      </c>
      <c r="AW14" s="104">
        <f>BG14+BH14+BJ14+BE14+BC14+BA14+BL14</f>
        <v>0</v>
      </c>
      <c r="AX14" s="104" t="e">
        <f>AU14+AY14</f>
        <v>#VALUE!</v>
      </c>
      <c r="AY14" s="159" t="e">
        <f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159">
        <f>COUNTIF(C14:AC14,"*BRT*")</f>
        <v>0</v>
      </c>
      <c r="BA14" s="159">
        <f>COUNTIF(A14:AI14,"*$BTP*")</f>
        <v>0</v>
      </c>
      <c r="BB14" s="159" t="e">
        <f>BA14*('Setting key Duty'!$I$13+'Setting key Duty'!$I$12+'Setting key Duty'!$I$11)</f>
        <v>#VALUE!</v>
      </c>
      <c r="BC14" s="159">
        <f>COUNTIF(I14:AI14,"*$L*")</f>
        <v>0</v>
      </c>
      <c r="BD14" s="159" t="e">
        <f>BC14*('Setting key Duty'!$I$13+'Setting key Duty'!$I$9)</f>
        <v>#VALUE!</v>
      </c>
      <c r="BE14" s="159">
        <f>COUNTIF(I14:AI14,"*$M*")</f>
        <v>0</v>
      </c>
      <c r="BF14" s="159">
        <f>BE14*('Setting key Duty'!$I$8+'Setting key Duty'!$I$9+'Setting key Duty'!$I$12)</f>
        <v>0</v>
      </c>
      <c r="BG14" s="159">
        <f>COUNTIF(I14:AI14,"*$N*")</f>
        <v>0</v>
      </c>
      <c r="BH14" s="159">
        <f>COUNTIF(I14:AI14,"*$PM*")</f>
        <v>0</v>
      </c>
      <c r="BI14" s="159">
        <f>BH14*('Setting key Duty'!$I$9)</f>
        <v>0</v>
      </c>
      <c r="BJ14" s="159">
        <f>COUNTIF(I14:AI14,"*$AM*")</f>
        <v>0</v>
      </c>
      <c r="BK14" s="159">
        <f>BJ14*('Setting key Duty'!$I$12+'Setting key Duty'!$I$8)</f>
        <v>0</v>
      </c>
      <c r="BL14" s="159">
        <f>COUNTIF(C14:AI14,"*$FC*")</f>
        <v>0</v>
      </c>
      <c r="BM14" s="159">
        <f>BL14*('Setting key Duty'!$J$11+'Setting key Duty'!$I$8)</f>
        <v>0</v>
      </c>
      <c r="BN14" s="159">
        <f>COUNTIF($C14:$AF14,BN$4)</f>
        <v>0</v>
      </c>
      <c r="BO14" s="159">
        <f>COUNTIF($C14:$AF14,BO$4)</f>
        <v>3</v>
      </c>
      <c r="BP14" s="159">
        <f>COUNTIF($I14:$AE14,BP$4)</f>
        <v>0</v>
      </c>
      <c r="BQ14" s="160"/>
    </row>
    <row r="15" ht="19.5" customHeight="1" spans="1:69">
      <c r="A15" s="19"/>
      <c r="B15" s="550" t="s">
        <v>1666</v>
      </c>
      <c r="C15" s="186" t="s">
        <v>1095</v>
      </c>
      <c r="D15" s="155" t="s">
        <v>1095</v>
      </c>
      <c r="E15" s="155" t="s">
        <v>1095</v>
      </c>
      <c r="F15" s="155" t="s">
        <v>1095</v>
      </c>
      <c r="G15" s="155" t="s">
        <v>1095</v>
      </c>
      <c r="H15" s="155" t="s">
        <v>1095</v>
      </c>
      <c r="I15" s="155" t="s">
        <v>1095</v>
      </c>
      <c r="J15" s="155" t="s">
        <v>1095</v>
      </c>
      <c r="K15" s="155" t="s">
        <v>48</v>
      </c>
      <c r="L15" s="155"/>
      <c r="M15" s="20"/>
      <c r="N15" s="155" t="s">
        <v>44</v>
      </c>
      <c r="O15" s="155"/>
      <c r="P15" s="155"/>
      <c r="Q15" s="186"/>
      <c r="R15" s="155" t="s">
        <v>48</v>
      </c>
      <c r="S15" s="155"/>
      <c r="T15" s="155" t="s">
        <v>44</v>
      </c>
      <c r="U15" s="186"/>
      <c r="V15" s="20"/>
      <c r="X15" s="155"/>
      <c r="Y15" s="155" t="s">
        <v>60</v>
      </c>
      <c r="Z15" s="155"/>
      <c r="AA15" s="155" t="s">
        <v>945</v>
      </c>
      <c r="AB15" s="155" t="s">
        <v>44</v>
      </c>
      <c r="AC15" s="155"/>
      <c r="AD15" s="155"/>
      <c r="AE15" s="155"/>
      <c r="AF15" s="155"/>
      <c r="AG15" s="155"/>
      <c r="AH15" s="155"/>
      <c r="AI15" s="157"/>
      <c r="AJ15" s="158"/>
      <c r="AK15" s="157"/>
      <c r="AL15" s="159"/>
      <c r="AM15" s="159"/>
      <c r="AN15" s="159"/>
      <c r="AO15" s="159"/>
      <c r="AP15" s="104"/>
      <c r="AQ15" s="159">
        <f>SUMPRODUCT(--WEEKDAY(C$3:AG$3,2)&lt;6,--((C15:AG15="DM"))+(C15:AG15="CS1")+((C15:AG15="CS2"))+(C15:AG15="SB1")+(C15:AG15="AE")+(C15:AG15="EM"))</f>
        <v>0</v>
      </c>
      <c r="AR15" s="104"/>
      <c r="AS15" s="104">
        <f>SUMPRODUCT(--WEEKDAY(C$3:AG$3,2)&gt;5,--((C15:AG15="DM"))+(C15:AG15="CS1")+((C15:AG15="CS2"))+(C15:AG15="SB1")+(C15:AG15="AE")+(C15:AG15="EM"))</f>
        <v>0</v>
      </c>
      <c r="AT15" s="104"/>
      <c r="AU15" s="104">
        <f>(AQ15-AR15)/2+(AS15-AT15)</f>
        <v>0</v>
      </c>
      <c r="AV15" s="104">
        <f>AI15+AJ15+AK15+AL15+AN15+AO15</f>
        <v>0</v>
      </c>
      <c r="AW15" s="104">
        <f>BG15+BH15+BJ15+BE15+BC15+BA15+BL15</f>
        <v>0</v>
      </c>
      <c r="AX15" s="104" t="e">
        <f>AU15+$AY$10</f>
        <v>#VALUE!</v>
      </c>
      <c r="AY15" s="159" t="e">
        <f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159">
        <f>COUNTIF(D15:AA15,"*BRT*")</f>
        <v>0</v>
      </c>
      <c r="BA15" s="159">
        <f>COUNTIF(A15:AI15,"*$BTP*")</f>
        <v>0</v>
      </c>
      <c r="BB15" s="159" t="e">
        <f>BA15*('Setting key Duty'!$I$13+'Setting key Duty'!$I$12+'Setting key Duty'!$I$11)</f>
        <v>#VALUE!</v>
      </c>
      <c r="BC15" s="159">
        <f>COUNTIF(A15:AI15,"*$L*")</f>
        <v>0</v>
      </c>
      <c r="BD15" s="159" t="e">
        <f>BC15*('Setting key Duty'!$I$13+'Setting key Duty'!$I$9)</f>
        <v>#VALUE!</v>
      </c>
      <c r="BE15" s="159">
        <f>COUNTIF(A15:AI15,"*$M*")</f>
        <v>0</v>
      </c>
      <c r="BF15" s="159">
        <f>BE15*('Setting key Duty'!$I$8+'Setting key Duty'!$I$9+'Setting key Duty'!$I$12)</f>
        <v>0</v>
      </c>
      <c r="BG15" s="159">
        <f>COUNTIF(AI15,"*$N*")</f>
        <v>0</v>
      </c>
      <c r="BH15" s="159">
        <f>COUNTIF(AI15,"*$PM*")</f>
        <v>0</v>
      </c>
      <c r="BI15" s="159">
        <f>BH15*('Setting key Duty'!$I$9)</f>
        <v>0</v>
      </c>
      <c r="BJ15" s="159">
        <f>COUNTIF(A15:AI15,"*$AM*")</f>
        <v>0</v>
      </c>
      <c r="BK15" s="159">
        <f>BJ15*('Setting key Duty'!$I$12+'Setting key Duty'!$I$8)</f>
        <v>0</v>
      </c>
      <c r="BL15" s="159">
        <f>COUNTIF(D15:AI15,"*$FC*")</f>
        <v>0</v>
      </c>
      <c r="BM15" s="159">
        <f>BL15*('Setting key Duty'!$J$11+'Setting key Duty'!$I$8)</f>
        <v>0</v>
      </c>
      <c r="BN15" s="159">
        <f>COUNTIF($D15:$AA15,BN$4)</f>
        <v>0</v>
      </c>
      <c r="BO15" s="159">
        <f>COUNTIF($D15:$AA15,BO$4)</f>
        <v>0</v>
      </c>
      <c r="BP15" s="159">
        <f>COUNTIF($D15:$AA15,BP$4)</f>
        <v>0</v>
      </c>
      <c r="BQ15" s="160"/>
    </row>
    <row r="16" ht="19.5" customHeight="1" spans="1:69">
      <c r="A16" s="19"/>
      <c r="B16" s="239" t="s">
        <v>1667</v>
      </c>
      <c r="C16" s="186"/>
      <c r="E16" s="155" t="s">
        <v>50</v>
      </c>
      <c r="F16" s="155"/>
      <c r="G16" s="155" t="s">
        <v>266</v>
      </c>
      <c r="H16" s="155" t="s">
        <v>266</v>
      </c>
      <c r="I16" s="155" t="s">
        <v>266</v>
      </c>
      <c r="J16" s="155"/>
      <c r="K16" s="155"/>
      <c r="L16" s="155" t="s">
        <v>45</v>
      </c>
      <c r="M16" s="155"/>
      <c r="N16" s="155"/>
      <c r="P16" s="155"/>
      <c r="Q16" s="155" t="s">
        <v>1598</v>
      </c>
      <c r="R16" s="155"/>
      <c r="S16" s="155" t="s">
        <v>48</v>
      </c>
      <c r="T16" s="155"/>
      <c r="U16" s="155"/>
      <c r="V16" s="240"/>
      <c r="W16" s="155" t="s">
        <v>44</v>
      </c>
      <c r="X16" s="155"/>
      <c r="Y16" s="155" t="s">
        <v>60</v>
      </c>
      <c r="Z16" s="155"/>
      <c r="AA16" s="155" t="s">
        <v>945</v>
      </c>
      <c r="AC16" s="155"/>
      <c r="AD16" s="155"/>
      <c r="AE16" s="155"/>
      <c r="AF16" s="155"/>
      <c r="AG16" s="155"/>
      <c r="AH16" s="155"/>
      <c r="AI16" s="157"/>
      <c r="AJ16" s="158"/>
      <c r="AK16" s="157"/>
      <c r="AL16" s="159"/>
      <c r="AM16" s="159"/>
      <c r="AN16" s="159"/>
      <c r="AO16" s="159"/>
      <c r="AP16" s="104"/>
      <c r="AQ16" s="159">
        <f>SUMPRODUCT(--WEEKDAY(C$3:AG$3,2)&lt;6,--((C16:AG16="DM"))+(C16:AG16="CS1")+((C16:AG16="CS2"))+(C16:AG16="SB1")+(C16:AG16="AE")+(C16:AG16="EM"))</f>
        <v>0</v>
      </c>
      <c r="AR16" s="104"/>
      <c r="AS16" s="104">
        <f>SUMPRODUCT(--WEEKDAY(C$3:AG$3,2)&gt;5,--((C16:AG16="DM"))+(C16:AG16="CS1")+((C16:AG16="CS2"))+(C16:AG16="SB1")+(C16:AG16="AE")+(C16:AG16="EM"))</f>
        <v>0</v>
      </c>
      <c r="AT16" s="104"/>
      <c r="AU16" s="104">
        <f>(AQ16-AR16)/2+(AS16-AT16)</f>
        <v>0</v>
      </c>
      <c r="AV16" s="104">
        <f>AI16+AJ16+AK16+AL16+AN16+AO16</f>
        <v>0</v>
      </c>
      <c r="AW16" s="104">
        <f>BG16+BH16+BJ16+BE16+BC16+BA16+BL16</f>
        <v>0</v>
      </c>
      <c r="AX16" s="104" t="e">
        <f>AU16+$AY$10</f>
        <v>#VALUE!</v>
      </c>
      <c r="AY16" s="159" t="e">
        <f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159">
        <f>COUNTIF(E16:Y16,"*BRT*")</f>
        <v>0</v>
      </c>
      <c r="BA16" s="159">
        <f>COUNTIF(A16:AI16,"*$BTP*")</f>
        <v>0</v>
      </c>
      <c r="BB16" s="159" t="e">
        <f>BA16*('Setting key Duty'!$I$13+'Setting key Duty'!$I$12+'Setting key Duty'!$I$11)</f>
        <v>#VALUE!</v>
      </c>
      <c r="BC16" s="159">
        <f>COUNTIF(A16:AI16,"*$L*")</f>
        <v>0</v>
      </c>
      <c r="BD16" s="159" t="e">
        <f>BC16*('Setting key Duty'!$I$13+'Setting key Duty'!$I$9)</f>
        <v>#VALUE!</v>
      </c>
      <c r="BE16" s="159">
        <f>COUNTIF(A16:AI16,"*$M*")</f>
        <v>0</v>
      </c>
      <c r="BF16" s="159">
        <f>BE16*('Setting key Duty'!$I$8+'Setting key Duty'!$I$9+'Setting key Duty'!$I$12)</f>
        <v>0</v>
      </c>
      <c r="BG16" s="159">
        <f>COUNTIF(AI16,"*$N*")</f>
        <v>0</v>
      </c>
      <c r="BH16" s="159">
        <f>COUNTIF(AI16,"*$PM*")</f>
        <v>0</v>
      </c>
      <c r="BI16" s="159">
        <f>BH16*('Setting key Duty'!$I$9)</f>
        <v>0</v>
      </c>
      <c r="BJ16" s="159">
        <f>COUNTIF(A16:AI16,"*$AM*")</f>
        <v>0</v>
      </c>
      <c r="BK16" s="159">
        <f>BJ16*('Setting key Duty'!$I$12+'Setting key Duty'!$I$8)</f>
        <v>0</v>
      </c>
      <c r="BL16" s="159">
        <f>COUNTIF(E16:AI16,"*$FC*")</f>
        <v>0</v>
      </c>
      <c r="BM16" s="159">
        <f>BL16*('Setting key Duty'!$J$11+'Setting key Duty'!$I$8)</f>
        <v>0</v>
      </c>
      <c r="BN16" s="159">
        <f>COUNTIF($E16:$Y16,BN$4)</f>
        <v>0</v>
      </c>
      <c r="BO16" s="159">
        <f>COUNTIF($E16:$Y16,BO$4)</f>
        <v>1</v>
      </c>
      <c r="BP16" s="159">
        <f>COUNTIF($E16:$Y16,BP$4)</f>
        <v>0</v>
      </c>
      <c r="BQ16" s="160"/>
    </row>
    <row r="17" ht="30.75" customHeight="1" spans="1:69">
      <c r="A17" s="19"/>
      <c r="B17" s="277" t="s">
        <v>1709</v>
      </c>
      <c r="C17" s="155"/>
      <c r="D17" s="155"/>
      <c r="E17" s="155" t="s">
        <v>1705</v>
      </c>
      <c r="F17" s="155"/>
      <c r="G17" s="155" t="s">
        <v>1598</v>
      </c>
      <c r="H17" s="155"/>
      <c r="I17" s="155" t="s">
        <v>48</v>
      </c>
      <c r="J17" s="155"/>
      <c r="K17" s="155"/>
      <c r="L17" s="155" t="s">
        <v>48</v>
      </c>
      <c r="N17" s="155"/>
      <c r="O17" s="155"/>
      <c r="P17" s="155" t="s">
        <v>48</v>
      </c>
      <c r="R17" s="155"/>
      <c r="S17" s="155"/>
      <c r="T17" s="155"/>
      <c r="U17" s="155" t="s">
        <v>1598</v>
      </c>
      <c r="V17" s="155"/>
      <c r="W17" s="155" t="s">
        <v>1095</v>
      </c>
      <c r="X17" s="155" t="s">
        <v>1095</v>
      </c>
      <c r="Y17" s="155" t="s">
        <v>1095</v>
      </c>
      <c r="Z17" s="155" t="s">
        <v>1095</v>
      </c>
      <c r="AA17" s="155" t="s">
        <v>1095</v>
      </c>
      <c r="AB17" s="155" t="s">
        <v>1095</v>
      </c>
      <c r="AC17" s="155" t="s">
        <v>1095</v>
      </c>
      <c r="AD17" s="155" t="s">
        <v>1095</v>
      </c>
      <c r="AE17" s="155" t="s">
        <v>1095</v>
      </c>
      <c r="AF17" s="155" t="s">
        <v>44</v>
      </c>
      <c r="AG17" s="155"/>
      <c r="AH17" s="20"/>
      <c r="AI17" s="157"/>
      <c r="AJ17" s="158"/>
      <c r="AK17" s="157"/>
      <c r="AL17" s="159"/>
      <c r="AM17" s="159"/>
      <c r="AN17" s="159"/>
      <c r="AO17" s="159"/>
      <c r="AP17" s="104"/>
      <c r="AQ17" s="159">
        <f>SUMPRODUCT(--WEEKDAY(C$3:AG$3,2)&lt;6,--((C17:AG17="DM"))+(C17:AG17="CS1")+((C17:AG17="CS2"))+(C17:AG17="SB1")+(C17:AG17="AE")+(C17:AG17="EM"))</f>
        <v>0</v>
      </c>
      <c r="AR17" s="104"/>
      <c r="AS17" s="104">
        <f>SUMPRODUCT(--WEEKDAY(C$3:AG$3,2)&gt;5,--((C17:AG17="DM"))+(C17:AG17="CS1")+((C17:AG17="CS2"))+(C17:AG17="SB1")+(C17:AG17="AE")+(C17:AG17="EM"))</f>
        <v>0</v>
      </c>
      <c r="AT17" s="104"/>
      <c r="AU17" s="104">
        <f>(AQ17-AR17)/2+(AS17-AT17)</f>
        <v>0</v>
      </c>
      <c r="AV17" s="104">
        <f>AI17+AJ17+AK17+AL17+AN17+AO17</f>
        <v>0</v>
      </c>
      <c r="AW17" s="104">
        <f>BG17+BH17+BJ17+BE17+BC17+BA17+BL17</f>
        <v>1</v>
      </c>
      <c r="AX17" s="104" t="e">
        <f>AU17+$AY$10</f>
        <v>#VALUE!</v>
      </c>
      <c r="AY17" s="159" t="e">
        <f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159">
        <f>COUNTIF(D17:AA17,"*BRT*")</f>
        <v>0</v>
      </c>
      <c r="BA17" s="159">
        <f>COUNTIF(A17:AI17,"*$BTP*")</f>
        <v>0</v>
      </c>
      <c r="BB17" s="159" t="e">
        <f>BA17*('Setting key Duty'!$I$13+'Setting key Duty'!$I$12+'Setting key Duty'!$I$11)</f>
        <v>#VALUE!</v>
      </c>
      <c r="BC17" s="159">
        <f>COUNTIF(A17:AI17,"*$L*")</f>
        <v>0</v>
      </c>
      <c r="BD17" s="159" t="e">
        <f>BC17*('Setting key Duty'!$I$13+'Setting key Duty'!$I$9)</f>
        <v>#VALUE!</v>
      </c>
      <c r="BE17" s="159">
        <f>COUNTIF(A17:AI17,"*$M*")</f>
        <v>0</v>
      </c>
      <c r="BF17" s="159">
        <f>BE17*('Setting key Duty'!$I$8+'Setting key Duty'!$I$9+'Setting key Duty'!$I$12)</f>
        <v>0</v>
      </c>
      <c r="BG17" s="159">
        <f>COUNTIF(AI17,"*$N*")</f>
        <v>0</v>
      </c>
      <c r="BH17" s="159">
        <f>COUNTIF(AI17,"*$PM*")</f>
        <v>0</v>
      </c>
      <c r="BI17" s="159">
        <f>BH17*('Setting key Duty'!$I$9)</f>
        <v>0</v>
      </c>
      <c r="BJ17" s="159">
        <f>COUNTIF(A17:AI17,"*$AM*")</f>
        <v>1</v>
      </c>
      <c r="BK17" s="159">
        <f>BJ17*('Setting key Duty'!$I$12+'Setting key Duty'!$I$8)</f>
        <v>0.4375</v>
      </c>
      <c r="BL17" s="159">
        <f>COUNTIF(D17:AI17,"*$FC*")</f>
        <v>0</v>
      </c>
      <c r="BM17" s="159">
        <f>BL17*('Setting key Duty'!$J$11+'Setting key Duty'!$I$8)</f>
        <v>0</v>
      </c>
      <c r="BN17" s="159">
        <f>COUNTIF($D17:$AA17,BN$4)</f>
        <v>0</v>
      </c>
      <c r="BO17" s="159">
        <f>COUNTIF($D17:$AA17,BO$4)</f>
        <v>2</v>
      </c>
      <c r="BP17" s="159">
        <f>COUNTIF($D17:$AA17,BP$4)</f>
        <v>0</v>
      </c>
      <c r="BQ17" s="160"/>
    </row>
    <row r="18" ht="27.75" customHeight="1" spans="1:69">
      <c r="A18" s="19"/>
      <c r="B18" s="277" t="s">
        <v>1710</v>
      </c>
      <c r="D18" s="155"/>
      <c r="E18" s="155" t="s">
        <v>1168</v>
      </c>
      <c r="G18" s="155" t="s">
        <v>1168</v>
      </c>
      <c r="J18" s="155" t="s">
        <v>45</v>
      </c>
      <c r="K18" s="155"/>
      <c r="L18" s="169"/>
      <c r="M18" s="155"/>
      <c r="N18" s="155" t="s">
        <v>1598</v>
      </c>
      <c r="P18" s="155" t="s">
        <v>1168</v>
      </c>
      <c r="R18" s="155"/>
      <c r="S18" s="155" t="s">
        <v>44</v>
      </c>
      <c r="T18" s="155"/>
      <c r="V18" s="240"/>
      <c r="W18" s="155" t="s">
        <v>1168</v>
      </c>
      <c r="X18" s="155"/>
      <c r="Y18" s="186" t="s">
        <v>60</v>
      </c>
      <c r="Z18" s="155" t="s">
        <v>48</v>
      </c>
      <c r="AA18" s="155"/>
      <c r="AB18" s="155" t="s">
        <v>45</v>
      </c>
      <c r="AC18" s="186"/>
      <c r="AD18" s="155" t="s">
        <v>1168</v>
      </c>
      <c r="AF18" s="155"/>
      <c r="AG18" s="155"/>
      <c r="AH18" s="155"/>
      <c r="AI18" s="157"/>
      <c r="AJ18" s="158"/>
      <c r="AK18" s="157"/>
      <c r="AL18" s="159"/>
      <c r="AM18" s="159"/>
      <c r="AN18" s="159"/>
      <c r="AO18" s="159"/>
      <c r="AP18" s="104"/>
      <c r="AQ18" s="159">
        <f>SUMPRODUCT(--WEEKDAY(C$3:AG$3,2)&lt;6,--((C18:AG18="DM"))+(C18:AG18="CS1")+((C18:AG18="CS2"))+(C18:AG18="SB1")+(C18:AG18="AE")+(C18:AG18="EM"))</f>
        <v>0</v>
      </c>
      <c r="AR18" s="104"/>
      <c r="AS18" s="104">
        <f>SUMPRODUCT(--WEEKDAY(C$3:AG$3,2)&gt;5,--((C18:AG18="DM"))+(C18:AG18="CS1")+((C18:AG18="CS2"))+(C18:AG18="SB1")+(C18:AG18="AE")+(C18:AG18="EM"))</f>
        <v>0</v>
      </c>
      <c r="AT18" s="104"/>
      <c r="AU18" s="104">
        <f>(AQ18-AR18)/2+(AS18-AT18)</f>
        <v>0</v>
      </c>
      <c r="AV18" s="104">
        <f>AI18+AJ18+AK18+AL18+AN18+AO18</f>
        <v>0</v>
      </c>
      <c r="AW18" s="104">
        <f>BG18+BH18+BJ18+BE18+BC18+BA18+BL18</f>
        <v>0</v>
      </c>
      <c r="AX18" s="104" t="e">
        <f>AU18+$AY$10</f>
        <v>#VALUE!</v>
      </c>
      <c r="AY18" s="159" t="e">
        <f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159">
        <f>COUNTIF(C18:AA18,"*BRT*")</f>
        <v>0</v>
      </c>
      <c r="BA18" s="159">
        <f>COUNTIF(A18:AI18,"*$BTP*")</f>
        <v>0</v>
      </c>
      <c r="BB18" s="159" t="e">
        <f>BA18*('Setting key Duty'!$I$13+'Setting key Duty'!$I$12+'Setting key Duty'!$I$11)</f>
        <v>#VALUE!</v>
      </c>
      <c r="BC18" s="159">
        <f>COUNTIF(A18:AI18,"*$L*")</f>
        <v>0</v>
      </c>
      <c r="BD18" s="159" t="e">
        <f>BC18*('Setting key Duty'!$I$13+'Setting key Duty'!$I$9)</f>
        <v>#VALUE!</v>
      </c>
      <c r="BE18" s="159">
        <f>COUNTIF(A18:AI18,"*$M*")</f>
        <v>0</v>
      </c>
      <c r="BF18" s="159">
        <f>BE18*('Setting key Duty'!$I$8+'Setting key Duty'!$I$9+'Setting key Duty'!$I$12)</f>
        <v>0</v>
      </c>
      <c r="BG18" s="159">
        <f>COUNTIF(AI18,"*$N*")</f>
        <v>0</v>
      </c>
      <c r="BH18" s="159">
        <f>COUNTIF(AI18,"*$PM*")</f>
        <v>0</v>
      </c>
      <c r="BI18" s="159">
        <f>BH18*('Setting key Duty'!$I$9)</f>
        <v>0</v>
      </c>
      <c r="BJ18" s="159">
        <f>COUNTIF(A18:AI18,"*$AM*")</f>
        <v>0</v>
      </c>
      <c r="BK18" s="159">
        <f>BJ18*('Setting key Duty'!$I$12+'Setting key Duty'!$I$8)</f>
        <v>0</v>
      </c>
      <c r="BL18" s="159">
        <f>COUNTIF(C18:AI18,"*$FC*")</f>
        <v>0</v>
      </c>
      <c r="BM18" s="159">
        <f>BL18*('Setting key Duty'!$J$11+'Setting key Duty'!$I$8)</f>
        <v>0</v>
      </c>
      <c r="BN18" s="159">
        <f>COUNTIF($C18:$AA18,BN$4)</f>
        <v>0</v>
      </c>
      <c r="BO18" s="159">
        <f>COUNTIF($C18:$AA18,BO$4)</f>
        <v>1</v>
      </c>
      <c r="BP18" s="159">
        <f>COUNTIF($C18:$AA18,BP$4)</f>
        <v>0</v>
      </c>
      <c r="BQ18" s="160"/>
    </row>
    <row r="19" ht="19.5" customHeight="1" spans="1:69">
      <c r="A19" s="19"/>
      <c r="B19" s="225" t="s">
        <v>1711</v>
      </c>
      <c r="C19" s="155"/>
      <c r="D19" s="155" t="s">
        <v>1598</v>
      </c>
      <c r="E19" s="155" t="s">
        <v>48</v>
      </c>
      <c r="F19" s="155" t="s">
        <v>1598</v>
      </c>
      <c r="G19" s="155" t="s">
        <v>266</v>
      </c>
      <c r="H19" s="155" t="s">
        <v>266</v>
      </c>
      <c r="I19" s="155" t="s">
        <v>266</v>
      </c>
      <c r="J19" s="186" t="s">
        <v>48</v>
      </c>
      <c r="K19" s="155"/>
      <c r="L19" s="186"/>
      <c r="M19" s="186" t="s">
        <v>44</v>
      </c>
      <c r="N19" s="155"/>
      <c r="O19" s="155"/>
      <c r="P19" s="155" t="s">
        <v>1598</v>
      </c>
      <c r="Q19" s="155"/>
      <c r="R19" s="155"/>
      <c r="T19" s="155"/>
      <c r="U19" s="155"/>
      <c r="V19" s="155" t="s">
        <v>1598</v>
      </c>
      <c r="X19" s="155" t="s">
        <v>44</v>
      </c>
      <c r="Y19" s="186" t="s">
        <v>60</v>
      </c>
      <c r="AA19" s="155"/>
      <c r="AB19" s="186"/>
      <c r="AC19" s="155"/>
      <c r="AD19" s="186"/>
      <c r="AF19" s="155"/>
      <c r="AG19" s="155"/>
      <c r="AH19" s="155"/>
      <c r="AI19" s="157"/>
      <c r="AJ19" s="158"/>
      <c r="AK19" s="157"/>
      <c r="AL19" s="159"/>
      <c r="AM19" s="159"/>
      <c r="AN19" s="159"/>
      <c r="AO19" s="159"/>
      <c r="AP19" s="104"/>
      <c r="AQ19" s="159">
        <f>SUMPRODUCT(--WEEKDAY(C$3:AG$3,2)&lt;6,--((C19:AG19="DM"))+(C19:AG19="CS1")+((C19:AG19="CS2"))+(C19:AG19="SB1")+(C19:AG19="AE")+(C19:AG19="EM"))</f>
        <v>0</v>
      </c>
      <c r="AR19" s="104"/>
      <c r="AS19" s="104">
        <f>SUMPRODUCT(--WEEKDAY(C$3:AG$3,2)&gt;5,--((C19:AG19="DM"))+(C19:AG19="CS1")+((C19:AG19="CS2"))+(C19:AG19="SB1")+(C19:AG19="AE")+(C19:AG19="EM"))</f>
        <v>0</v>
      </c>
      <c r="AT19" s="104"/>
      <c r="AU19" s="104">
        <f>(AQ19-AR19)/2+(AS19-AT19)</f>
        <v>0</v>
      </c>
      <c r="AV19" s="104">
        <f>AI19+AJ19+AK19+AL19+AN19+AO19</f>
        <v>0</v>
      </c>
      <c r="AW19" s="104">
        <f>BG19+BH19+BJ19+BE19+BC19+BA19+BL19</f>
        <v>0</v>
      </c>
      <c r="AX19" s="104" t="e">
        <f>AU19+AY19</f>
        <v>#VALUE!</v>
      </c>
      <c r="AY19" s="159" t="e">
        <f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159">
        <f>COUNTIF(D19:AB19,"*BRT*")</f>
        <v>0</v>
      </c>
      <c r="BA19" s="159">
        <f>COUNTIF(A19:AI19,"*$BTP*")</f>
        <v>0</v>
      </c>
      <c r="BB19" s="159" t="e">
        <f>BA19*('Setting key Duty'!$I$13+'Setting key Duty'!$I$12+'Setting key Duty'!$I$11)</f>
        <v>#VALUE!</v>
      </c>
      <c r="BC19" s="159">
        <f>COUNTIF(A19:AI19,"*$L*")</f>
        <v>0</v>
      </c>
      <c r="BD19" s="159" t="e">
        <f>BC19*('Setting key Duty'!$I$13+'Setting key Duty'!$I$9)</f>
        <v>#VALUE!</v>
      </c>
      <c r="BE19" s="159">
        <f>COUNTIF(A19:AI19,"*$M*")</f>
        <v>0</v>
      </c>
      <c r="BF19" s="159">
        <f>BE19*('Setting key Duty'!$I$8+'Setting key Duty'!$I$9+'Setting key Duty'!$I$12)</f>
        <v>0</v>
      </c>
      <c r="BG19" s="159">
        <f>COUNTIF(AF19:AI19,"*$N*")</f>
        <v>0</v>
      </c>
      <c r="BH19" s="159">
        <f>COUNTIF(AF19:AI19,"*$PM*")</f>
        <v>0</v>
      </c>
      <c r="BI19" s="159">
        <f>BH19*('Setting key Duty'!$I$9)</f>
        <v>0</v>
      </c>
      <c r="BJ19" s="159">
        <f>COUNTIF(A19:AI19,"*$AM*")</f>
        <v>0</v>
      </c>
      <c r="BK19" s="159">
        <f>BJ19*('Setting key Duty'!$I$12+'Setting key Duty'!$I$8)</f>
        <v>0</v>
      </c>
      <c r="BL19" s="159">
        <f>COUNTIF(D19:AI19,"*$FC*")</f>
        <v>0</v>
      </c>
      <c r="BM19" s="159">
        <f>BL19*('Setting key Duty'!$J$11+'Setting key Duty'!$I$8)</f>
        <v>0</v>
      </c>
      <c r="BN19" s="159">
        <f>COUNTIF($D19:$AF19,BN$4)</f>
        <v>0</v>
      </c>
      <c r="BO19" s="159">
        <f>COUNTIF($D19:$AF19,BO$4)</f>
        <v>4</v>
      </c>
      <c r="BP19" s="159">
        <f>COUNTIF($D19:$AF19,BP$4)</f>
        <v>0</v>
      </c>
      <c r="BQ19" s="160"/>
    </row>
    <row r="20" ht="19.5" customHeight="1" spans="1:69">
      <c r="A20" s="19"/>
      <c r="B20" s="549" t="s">
        <v>1649</v>
      </c>
      <c r="C20" s="155"/>
      <c r="E20" s="155" t="s">
        <v>1464</v>
      </c>
      <c r="F20" s="155" t="s">
        <v>1464</v>
      </c>
      <c r="G20" s="155" t="s">
        <v>1712</v>
      </c>
      <c r="H20" s="155" t="s">
        <v>48</v>
      </c>
      <c r="I20" s="155"/>
      <c r="J20" s="155"/>
      <c r="L20" s="155"/>
      <c r="M20" s="155"/>
      <c r="N20" s="155" t="s">
        <v>48</v>
      </c>
      <c r="O20" s="155"/>
      <c r="R20" s="155" t="s">
        <v>1598</v>
      </c>
      <c r="T20" s="155" t="s">
        <v>45</v>
      </c>
      <c r="U20" s="155"/>
      <c r="V20" s="240"/>
      <c r="W20" s="155"/>
      <c r="X20" s="155"/>
      <c r="Y20" s="155"/>
      <c r="Z20" s="155"/>
      <c r="AA20" s="155"/>
      <c r="AB20" s="155" t="s">
        <v>1598</v>
      </c>
      <c r="AC20" s="155"/>
      <c r="AE20" s="155" t="s">
        <v>44</v>
      </c>
      <c r="AF20" s="155" t="s">
        <v>1713</v>
      </c>
      <c r="AG20" s="155" t="s">
        <v>1713</v>
      </c>
      <c r="AH20" s="155" t="s">
        <v>1713</v>
      </c>
      <c r="AI20" s="157"/>
      <c r="AJ20" s="158"/>
      <c r="AK20" s="157"/>
      <c r="AL20" s="159"/>
      <c r="AM20" s="159"/>
      <c r="AN20" s="159"/>
      <c r="AO20" s="159"/>
      <c r="AP20" s="104"/>
      <c r="AQ20" s="159">
        <f>SUMPRODUCT(--WEEKDAY(C$3:AG$3,2)&lt;6,--((C20:AG20="DM"))+(C20:AG20="CS1")+((C20:AG20="CS2"))+(C20:AG20="SB1")+(C20:AG20="AE")+(C20:AG20="EM"))</f>
        <v>0</v>
      </c>
      <c r="AR20" s="104"/>
      <c r="AS20" s="104">
        <f>SUMPRODUCT(--WEEKDAY(C$3:AG$3,2)&gt;5,--((C20:AG20="DM"))+(C20:AG20="CS1")+((C20:AG20="CS2"))+(C20:AG20="SB1")+(C20:AG20="AE")+(C20:AG20="EM"))</f>
        <v>0</v>
      </c>
      <c r="AT20" s="104"/>
      <c r="AU20" s="104">
        <f>(AQ20-AR20)/2+(AS20-AT20)</f>
        <v>0</v>
      </c>
      <c r="AV20" s="104">
        <f>AI20+AJ20+AK20+AL20+AN20+AO20</f>
        <v>0</v>
      </c>
      <c r="AW20" s="104">
        <f>BG20+BH20+BJ20+BE20+BC20+BA20+BL20</f>
        <v>0</v>
      </c>
      <c r="AX20" s="104" t="e">
        <f>AU20+$AY$10</f>
        <v>#VALUE!</v>
      </c>
      <c r="AY20" s="159" t="e">
        <f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159"/>
      <c r="BA20" s="159"/>
      <c r="BB20" s="159"/>
      <c r="BC20" s="159"/>
      <c r="BD20" s="159"/>
      <c r="BE20" s="159"/>
      <c r="BF20" s="159"/>
      <c r="BG20" s="159"/>
      <c r="BH20" s="159"/>
      <c r="BI20" s="159"/>
      <c r="BJ20" s="159"/>
      <c r="BK20" s="159"/>
      <c r="BL20" s="159"/>
      <c r="BM20" s="159"/>
      <c r="BN20" s="159"/>
      <c r="BO20" s="159"/>
      <c r="BP20" s="159"/>
      <c r="BQ20" s="160"/>
    </row>
    <row r="21" ht="19.5" customHeight="1" spans="1:69">
      <c r="A21" s="19"/>
      <c r="B21" s="549" t="s">
        <v>1714</v>
      </c>
      <c r="C21" s="155"/>
      <c r="D21" s="155" t="s">
        <v>44</v>
      </c>
      <c r="F21" s="155"/>
      <c r="G21" s="155" t="s">
        <v>266</v>
      </c>
      <c r="H21" s="155" t="s">
        <v>266</v>
      </c>
      <c r="I21" s="155" t="s">
        <v>266</v>
      </c>
      <c r="J21" s="155"/>
      <c r="K21" s="155" t="s">
        <v>44</v>
      </c>
      <c r="L21" s="155"/>
      <c r="M21" s="186"/>
      <c r="O21" s="155" t="s">
        <v>1598</v>
      </c>
      <c r="P21" s="155"/>
      <c r="Q21" s="155"/>
      <c r="R21" s="155" t="s">
        <v>1598</v>
      </c>
      <c r="T21" s="169"/>
      <c r="U21" s="169" t="s">
        <v>44</v>
      </c>
      <c r="V21" s="240"/>
      <c r="W21" s="155"/>
      <c r="X21" s="155" t="s">
        <v>48</v>
      </c>
      <c r="AB21" s="155"/>
      <c r="AC21" s="155" t="s">
        <v>45</v>
      </c>
      <c r="AD21" s="186"/>
      <c r="AE21" s="155" t="s">
        <v>1598</v>
      </c>
      <c r="AG21" s="155"/>
      <c r="AH21" s="155"/>
      <c r="AI21" s="157"/>
      <c r="AJ21" s="158"/>
      <c r="AK21" s="157"/>
      <c r="AL21" s="159"/>
      <c r="AM21" s="159"/>
      <c r="AN21" s="159"/>
      <c r="AO21" s="159"/>
      <c r="AP21" s="104"/>
      <c r="AQ21" s="159">
        <f>SUMPRODUCT(--WEEKDAY(C$3:AG$3,2)&lt;6,--((C21:AG21="DM"))+(C21:AG21="CS1")+((C21:AG21="CS2"))+(C21:AG21="SB1")+(C21:AG21="AE")+(C21:AG21="EM"))</f>
        <v>0</v>
      </c>
      <c r="AR21" s="104"/>
      <c r="AS21" s="104">
        <f>SUMPRODUCT(--WEEKDAY(C$3:AG$3,2)&gt;5,--((C21:AG21="DM"))+(C21:AG21="CS1")+((C21:AG21="CS2"))+(C21:AG21="SB1")+(C21:AG21="AE")+(C21:AG21="EM"))</f>
        <v>0</v>
      </c>
      <c r="AT21" s="104"/>
      <c r="AU21" s="104">
        <f>(AQ21-AR21)/2+(AS21-AT21)</f>
        <v>0</v>
      </c>
      <c r="AV21" s="104">
        <f>AI21+AJ21+AK21+AL21+AN21+AO21</f>
        <v>0</v>
      </c>
      <c r="AW21" s="104">
        <f>BG21+BH21+BJ21+BE21+BC21+BA21+BL21</f>
        <v>0</v>
      </c>
      <c r="AX21" s="104" t="e">
        <f>AU21+AY21</f>
        <v>#VALUE!</v>
      </c>
      <c r="AY21" s="159" t="e">
        <f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159">
        <f>COUNTIF(D21:AA21,"*BRT*")</f>
        <v>0</v>
      </c>
      <c r="BA21" s="159">
        <f>COUNTIF(A21:AI21,"*$BTP*")</f>
        <v>0</v>
      </c>
      <c r="BB21" s="159" t="e">
        <f>BA21*('Setting key Duty'!$I$13+'Setting key Duty'!$I$12+'Setting key Duty'!$I$11)</f>
        <v>#VALUE!</v>
      </c>
      <c r="BC21" s="159">
        <f>COUNTIF(A21:AI21,"*$L*")</f>
        <v>0</v>
      </c>
      <c r="BD21" s="159" t="e">
        <f>BC21*('Setting key Duty'!$I$13+'Setting key Duty'!$I$9)</f>
        <v>#VALUE!</v>
      </c>
      <c r="BE21" s="159">
        <f>COUNTIF(A21:AI21,"*$M*")</f>
        <v>0</v>
      </c>
      <c r="BF21" s="159">
        <f>BE21*('Setting key Duty'!$I$8+'Setting key Duty'!$I$9+'Setting key Duty'!$I$12)</f>
        <v>0</v>
      </c>
      <c r="BG21" s="159">
        <f>COUNTIF(AI21,"*$N*")</f>
        <v>0</v>
      </c>
      <c r="BH21" s="159">
        <f>COUNTIF(AI21,"*$PM*")</f>
        <v>0</v>
      </c>
      <c r="BI21" s="159">
        <f>BH21*('Setting key Duty'!$I$9)</f>
        <v>0</v>
      </c>
      <c r="BJ21" s="159">
        <f>COUNTIF(A21:AI21,"*$AM*")</f>
        <v>0</v>
      </c>
      <c r="BK21" s="159">
        <f>BJ21*('Setting key Duty'!$I$12+'Setting key Duty'!$I$8)</f>
        <v>0</v>
      </c>
      <c r="BL21" s="159">
        <f>COUNTIF(D21:AI21,"*$FC*")</f>
        <v>0</v>
      </c>
      <c r="BM21" s="159">
        <f>BL21*('Setting key Duty'!$J$11+'Setting key Duty'!$I$8)</f>
        <v>0</v>
      </c>
      <c r="BN21" s="159">
        <f>COUNTIF($D21:$AA21,BN$4)</f>
        <v>0</v>
      </c>
      <c r="BO21" s="159">
        <f>COUNTIF($D21:$AA21,BO$4)</f>
        <v>2</v>
      </c>
      <c r="BP21" s="159">
        <f>COUNTIF($D21:$AA21,BP$4)</f>
        <v>0</v>
      </c>
      <c r="BQ21" s="160"/>
    </row>
    <row r="22" ht="19.5" customHeight="1" spans="1:69">
      <c r="A22" s="19"/>
      <c r="B22" s="219" t="s">
        <v>1715</v>
      </c>
      <c r="D22" s="155" t="s">
        <v>50</v>
      </c>
      <c r="E22" s="155"/>
      <c r="F22" s="155" t="s">
        <v>45</v>
      </c>
      <c r="G22" s="185"/>
      <c r="H22" s="186"/>
      <c r="I22" s="186" t="s">
        <v>44</v>
      </c>
      <c r="K22" s="186"/>
      <c r="L22" s="186"/>
      <c r="M22" s="186"/>
      <c r="P22" s="155" t="s">
        <v>44</v>
      </c>
      <c r="Q22" s="155" t="s">
        <v>1598</v>
      </c>
      <c r="R22" s="186"/>
      <c r="S22" s="169"/>
      <c r="T22" s="169"/>
      <c r="U22" s="155"/>
      <c r="V22" s="240"/>
      <c r="W22" s="186" t="s">
        <v>45</v>
      </c>
      <c r="Y22" s="155"/>
      <c r="AA22" s="155"/>
      <c r="AB22" s="155"/>
      <c r="AC22" s="155" t="s">
        <v>1598</v>
      </c>
      <c r="AD22" s="186"/>
      <c r="AG22" s="155"/>
      <c r="AH22" s="186"/>
      <c r="AI22" s="157"/>
      <c r="AJ22" s="158"/>
      <c r="AK22" s="157"/>
      <c r="AL22" s="159"/>
      <c r="AM22" s="159"/>
      <c r="AN22" s="159"/>
      <c r="AO22" s="159"/>
      <c r="AP22" s="104"/>
      <c r="AQ22" s="159">
        <f>SUMPRODUCT(--WEEKDAY(C$3:AG$3,2)&lt;6,--((C22:AG22="DM"))+(C22:AG22="CS1")+((C22:AG22="CS2"))+(C22:AG22="SB1")+(C22:AG22="AE")+(C22:AG22="EM"))</f>
        <v>0</v>
      </c>
      <c r="AR22" s="104"/>
      <c r="AS22" s="104">
        <f>SUMPRODUCT(--WEEKDAY(C$3:AG$3,2)&gt;5,--((C22:AG22="DM"))+(C22:AG22="CS1")+((C22:AG22="CS2"))+(C22:AG22="SB1")+(C22:AG22="AE")+(C22:AG22="EM"))</f>
        <v>0</v>
      </c>
      <c r="AT22" s="104"/>
      <c r="AU22" s="104">
        <f>(AQ22-AR22)/2+(AS22-AT22)</f>
        <v>0</v>
      </c>
      <c r="AV22" s="104">
        <f>AI22+AJ22+AK22+AL22+AN22+AO22</f>
        <v>0</v>
      </c>
      <c r="AW22" s="104">
        <f>BG22+BH22+BJ22+BE22+BC22+BA22+BL22</f>
        <v>0</v>
      </c>
      <c r="AX22" s="104" t="e">
        <f>AU22+$AY$10</f>
        <v>#VALUE!</v>
      </c>
      <c r="AY22" s="159" t="e">
        <f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159">
        <f>COUNTIF(D22:AA22,"*BRT*")</f>
        <v>0</v>
      </c>
      <c r="BA22" s="159">
        <f>COUNTIF(A22:AI22,"*$BTP*")</f>
        <v>0</v>
      </c>
      <c r="BB22" s="159" t="e">
        <f>BA22*('Setting key Duty'!$I$13+'Setting key Duty'!$I$12+'Setting key Duty'!$I$11)</f>
        <v>#VALUE!</v>
      </c>
      <c r="BC22" s="159">
        <f>COUNTIF(A22:AI22,"*$L*")</f>
        <v>0</v>
      </c>
      <c r="BD22" s="159" t="e">
        <f>BC22*('Setting key Duty'!$I$13+'Setting key Duty'!$I$9)</f>
        <v>#VALUE!</v>
      </c>
      <c r="BE22" s="159">
        <f>COUNTIF(A22:AI22,"*$M*")</f>
        <v>0</v>
      </c>
      <c r="BF22" s="159">
        <f>BE22*('Setting key Duty'!$I$8+'Setting key Duty'!$I$9+'Setting key Duty'!$I$12)</f>
        <v>0</v>
      </c>
      <c r="BG22" s="159">
        <f>COUNTIF(AI22,"*$N*")</f>
        <v>0</v>
      </c>
      <c r="BH22" s="159">
        <f>COUNTIF(AI22,"*$PM*")</f>
        <v>0</v>
      </c>
      <c r="BI22" s="159">
        <f>BH22*('Setting key Duty'!$I$9)</f>
        <v>0</v>
      </c>
      <c r="BJ22" s="159">
        <f>COUNTIF(A22:AI22,"*$AM*")</f>
        <v>0</v>
      </c>
      <c r="BK22" s="159">
        <f>BJ22*('Setting key Duty'!$I$12+'Setting key Duty'!$I$8)</f>
        <v>0</v>
      </c>
      <c r="BL22" s="159">
        <f>COUNTIF(D22:AI22,"*$FC*")</f>
        <v>0</v>
      </c>
      <c r="BM22" s="159">
        <f>BL22*('Setting key Duty'!$J$11+'Setting key Duty'!$I$8)</f>
        <v>0</v>
      </c>
      <c r="BN22" s="159">
        <f>COUNTIF($D22:$AA22,BN$4)</f>
        <v>0</v>
      </c>
      <c r="BO22" s="159">
        <f>COUNTIF($D22:$AA22,BO$4)</f>
        <v>1</v>
      </c>
      <c r="BP22" s="159">
        <f>COUNTIF($D22:$AA22,BP$4)</f>
        <v>0</v>
      </c>
      <c r="BQ22" s="160"/>
    </row>
    <row r="23" ht="19.5" customHeight="1" spans="1:69">
      <c r="A23" s="19"/>
      <c r="B23" s="16" t="s">
        <v>1490</v>
      </c>
      <c r="C23" s="155" t="s">
        <v>50</v>
      </c>
      <c r="D23" s="20"/>
      <c r="E23" s="155" t="s">
        <v>1705</v>
      </c>
      <c r="F23" s="155"/>
      <c r="G23" s="155" t="s">
        <v>45</v>
      </c>
      <c r="H23" s="155"/>
      <c r="I23" s="155" t="s">
        <v>45</v>
      </c>
      <c r="J23" s="155"/>
      <c r="K23" s="155"/>
      <c r="L23" s="155"/>
      <c r="M23" s="155"/>
      <c r="N23" s="155"/>
      <c r="O23" s="155" t="s">
        <v>44</v>
      </c>
      <c r="P23" s="155"/>
      <c r="Q23" s="155"/>
      <c r="R23" s="155"/>
      <c r="S23" s="155"/>
      <c r="T23" s="155" t="s">
        <v>1598</v>
      </c>
      <c r="U23" s="155"/>
      <c r="V23" s="240" t="s">
        <v>45</v>
      </c>
      <c r="W23" s="155"/>
      <c r="X23" s="155"/>
      <c r="Y23" s="155" t="s">
        <v>47</v>
      </c>
      <c r="AA23" s="155" t="s">
        <v>1716</v>
      </c>
      <c r="AB23" s="155"/>
      <c r="AC23" s="155" t="s">
        <v>1598</v>
      </c>
      <c r="AD23" s="186"/>
      <c r="AE23" s="155"/>
      <c r="AF23" s="155" t="s">
        <v>1717</v>
      </c>
      <c r="AH23" s="155"/>
      <c r="AI23" s="157"/>
      <c r="AJ23" s="158"/>
      <c r="AK23" s="157"/>
      <c r="AL23" s="159"/>
      <c r="AM23" s="159"/>
      <c r="AN23" s="159"/>
      <c r="AO23" s="159"/>
      <c r="AP23" s="104"/>
      <c r="AQ23" s="159">
        <f>SUMPRODUCT(--WEEKDAY(C$3:AG$3,2)&lt;6,--((C23:AG23="DM"))+(C23:AG23="CS1")+((C23:AG23="CS2"))+(C23:AG23="SB1")+(C23:AG23="AE")+(C23:AG23="EM"))</f>
        <v>0</v>
      </c>
      <c r="AR23" s="104"/>
      <c r="AS23" s="104">
        <f>SUMPRODUCT(--WEEKDAY(C$3:AG$3,2)&gt;5,--((C23:AG23="DM"))+(C23:AG23="CS1")+((C23:AG23="CS2"))+(C23:AG23="SB1")+(C23:AG23="AE")+(C23:AG23="EM"))</f>
        <v>0</v>
      </c>
      <c r="AT23" s="104"/>
      <c r="AU23" s="104">
        <f>(AQ23-AR23)/2+(AS23-AT23)</f>
        <v>0</v>
      </c>
      <c r="AV23" s="104">
        <f>AI23+AJ23+AK23+AL23+AN23+AO23</f>
        <v>0</v>
      </c>
      <c r="AW23" s="104">
        <f>BG23+BH23+BJ23+BE23+BC23+BA23+BL23</f>
        <v>3</v>
      </c>
      <c r="AX23" s="104" t="e">
        <f>AU23+AY23</f>
        <v>#VALUE!</v>
      </c>
      <c r="AY23" s="159" t="e">
        <f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159">
        <f>COUNTIF(C23:W23,"*BRT*")</f>
        <v>0</v>
      </c>
      <c r="BA23" s="159">
        <f>COUNTIF(A23:AI23,"*$BTP*")</f>
        <v>0</v>
      </c>
      <c r="BB23" s="159" t="e">
        <f>BA23*('Setting key Duty'!$I$13+'Setting key Duty'!$I$12+'Setting key Duty'!$I$11)</f>
        <v>#VALUE!</v>
      </c>
      <c r="BC23" s="159">
        <f>COUNTIF(D23:AI23,"*$L*")</f>
        <v>0</v>
      </c>
      <c r="BD23" s="159" t="e">
        <f>BC23*('Setting key Duty'!$I$13+'Setting key Duty'!$I$9)</f>
        <v>#VALUE!</v>
      </c>
      <c r="BE23" s="159">
        <f>COUNTIF(D23:AI23,"*$M*")</f>
        <v>0</v>
      </c>
      <c r="BF23" s="159">
        <f>BE23*('Setting key Duty'!$I$8+'Setting key Duty'!$I$9+'Setting key Duty'!$I$12)</f>
        <v>0</v>
      </c>
      <c r="BG23" s="159">
        <f>COUNTIF(D23:AI23,"*$N*")</f>
        <v>0</v>
      </c>
      <c r="BH23" s="159">
        <f>COUNTIF(D23:AI23,"*$PM*")</f>
        <v>0</v>
      </c>
      <c r="BI23" s="159">
        <f>BH23*('Setting key Duty'!$I$9)</f>
        <v>0</v>
      </c>
      <c r="BJ23" s="159">
        <f>COUNTIF(D23:AI23,"*$AM*")</f>
        <v>3</v>
      </c>
      <c r="BK23" s="159">
        <f>BJ23*('Setting key Duty'!$I$12+'Setting key Duty'!$I$8)</f>
        <v>1.3125</v>
      </c>
      <c r="BL23" s="159">
        <f>COUNTIF(C23:AI23,"*$FC*")</f>
        <v>0</v>
      </c>
      <c r="BM23" s="159">
        <f>BL23*('Setting key Duty'!$J$11+'Setting key Duty'!$I$8)</f>
        <v>0</v>
      </c>
      <c r="BN23" s="159">
        <f>COUNTIF($C23:$AG23,BN$4)</f>
        <v>0</v>
      </c>
      <c r="BO23" s="159">
        <f>COUNTIF($C23:$AG23,BO$4)</f>
        <v>2</v>
      </c>
      <c r="BP23" s="159">
        <f>COUNTIF($D23:$AD23,BP$4)</f>
        <v>1</v>
      </c>
      <c r="BQ23" s="160"/>
    </row>
    <row r="24" ht="19.5" customHeight="1" spans="1:69">
      <c r="A24" s="19"/>
      <c r="B24" s="277" t="s">
        <v>1674</v>
      </c>
      <c r="C24" s="155" t="s">
        <v>62</v>
      </c>
      <c r="D24" s="155"/>
      <c r="E24" s="155" t="s">
        <v>1464</v>
      </c>
      <c r="F24" s="155" t="s">
        <v>1288</v>
      </c>
      <c r="G24" s="567" t="s">
        <v>50</v>
      </c>
      <c r="H24" s="567"/>
      <c r="I24" s="155" t="s">
        <v>1095</v>
      </c>
      <c r="J24" s="155" t="s">
        <v>1095</v>
      </c>
      <c r="K24" s="155" t="s">
        <v>1095</v>
      </c>
      <c r="L24" s="155" t="s">
        <v>1095</v>
      </c>
      <c r="M24" s="155" t="s">
        <v>1095</v>
      </c>
      <c r="N24" s="155" t="s">
        <v>1095</v>
      </c>
      <c r="O24" s="155" t="s">
        <v>1095</v>
      </c>
      <c r="P24" s="155" t="s">
        <v>1095</v>
      </c>
      <c r="Q24" s="155" t="s">
        <v>1095</v>
      </c>
      <c r="R24" s="155" t="s">
        <v>1718</v>
      </c>
      <c r="S24" s="155" t="s">
        <v>45</v>
      </c>
      <c r="T24" s="155" t="s">
        <v>1719</v>
      </c>
      <c r="U24" s="155" t="s">
        <v>1719</v>
      </c>
      <c r="V24" s="240" t="s">
        <v>1719</v>
      </c>
      <c r="W24" s="155" t="s">
        <v>1719</v>
      </c>
      <c r="X24" s="155" t="s">
        <v>1719</v>
      </c>
      <c r="Y24" s="155" t="s">
        <v>1719</v>
      </c>
      <c r="Z24" s="155" t="s">
        <v>1719</v>
      </c>
      <c r="AA24" s="155"/>
      <c r="AB24" s="155" t="s">
        <v>62</v>
      </c>
      <c r="AC24" s="155"/>
      <c r="AD24" s="185" t="s">
        <v>62</v>
      </c>
      <c r="AE24" s="155"/>
      <c r="AF24" s="186"/>
      <c r="AG24" s="155" t="s">
        <v>1720</v>
      </c>
      <c r="AH24" s="186"/>
      <c r="AI24" s="157"/>
      <c r="AJ24" s="158"/>
      <c r="AK24" s="157"/>
      <c r="AL24" s="191"/>
      <c r="AM24" s="191"/>
      <c r="AN24" s="191"/>
      <c r="AO24" s="191"/>
      <c r="AP24" s="192"/>
      <c r="AQ24" s="159">
        <f>SUMPRODUCT(--WEEKDAY(C$3:AG$3,2)&lt;6,--((C24:AG24="DM"))+(C24:AG24="CS1")+((C24:AG24="CS2"))+(C24:AG24="SB1")+(C24:AG24="AE")+(C24:AG24="EM"))</f>
        <v>0</v>
      </c>
      <c r="AR24" s="104"/>
      <c r="AS24" s="104">
        <f>SUMPRODUCT(--WEEKDAY(C$3:AG$3,2)&gt;5,--((C24:AG24="DM"))+(C24:AG24="CS1")+((C24:AG24="CS2"))+(C24:AG24="SB1")+(C24:AG24="AE")+(C24:AG24="EM"))</f>
        <v>0</v>
      </c>
      <c r="AT24" s="192"/>
      <c r="AU24" s="104">
        <f>(AQ24-AR24)/2+(AS24-AT24)</f>
        <v>0</v>
      </c>
      <c r="AV24" s="104">
        <f>AI24+AJ24+AK24+AL24+AN24+AO24</f>
        <v>0</v>
      </c>
      <c r="AW24" s="104">
        <f>BG24+BH24+BJ24+BE24+BC24+BA24+BL24</f>
        <v>1</v>
      </c>
      <c r="AX24" s="104" t="e">
        <f>AU24+AY24</f>
        <v>#VALUE!</v>
      </c>
      <c r="AY24" s="159" t="e">
        <f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159">
        <f>COUNTIF(C24:Y24,"*BRT*")</f>
        <v>0</v>
      </c>
      <c r="BA24" s="159">
        <f>COUNTIF(A24:AI24,"*$BTP*")</f>
        <v>0</v>
      </c>
      <c r="BB24" s="159" t="e">
        <f>BA24*('Setting key Duty'!$I$13+'Setting key Duty'!$I$12+'Setting key Duty'!$I$11)</f>
        <v>#VALUE!</v>
      </c>
      <c r="BC24" s="159">
        <f>COUNTIF(D24:AI24,"*$L*")</f>
        <v>0</v>
      </c>
      <c r="BD24" s="159" t="e">
        <f>BC24*('Setting key Duty'!$I$13+'Setting key Duty'!$I$9)</f>
        <v>#VALUE!</v>
      </c>
      <c r="BE24" s="159">
        <f>COUNTIF(D24:AI24,"*$M*")</f>
        <v>0</v>
      </c>
      <c r="BF24" s="159">
        <f>BE24*('Setting key Duty'!$I$8+'Setting key Duty'!$I$9+'Setting key Duty'!$I$12)</f>
        <v>0</v>
      </c>
      <c r="BG24" s="159">
        <f>COUNTIF(D24:AI24,"*$N*")</f>
        <v>0</v>
      </c>
      <c r="BH24" s="159">
        <f>COUNTIF(D24:AI24,"*$PM*")</f>
        <v>0</v>
      </c>
      <c r="BI24" s="159">
        <f>BH24*('Setting key Duty'!$I$9)</f>
        <v>0</v>
      </c>
      <c r="BJ24" s="159">
        <f>COUNTIF(D24:AI24,"*$AM*")</f>
        <v>1</v>
      </c>
      <c r="BK24" s="159">
        <f>BJ24*('Setting key Duty'!$I$12+'Setting key Duty'!$I$8)</f>
        <v>0.4375</v>
      </c>
      <c r="BL24" s="159">
        <f>COUNTIF(C24:AI24,"*$FC*")</f>
        <v>0</v>
      </c>
      <c r="BM24" s="159">
        <f>BL24*('Setting key Duty'!$J$11+'Setting key Duty'!$I$8)</f>
        <v>0</v>
      </c>
      <c r="BN24" s="159">
        <f>COUNTIF($C24:$AE24,BN$4)</f>
        <v>0</v>
      </c>
      <c r="BO24" s="159">
        <f>COUNTIF($C24:$AE24,BO$4)</f>
        <v>0</v>
      </c>
      <c r="BP24" s="159">
        <f>COUNTIF($D24:$AC24,BP$4)</f>
        <v>0</v>
      </c>
      <c r="BQ24" s="193"/>
    </row>
    <row r="25" ht="19.5" customHeight="1" spans="1:69">
      <c r="A25" s="19"/>
      <c r="B25" s="277" t="s">
        <v>1676</v>
      </c>
      <c r="C25" s="186"/>
      <c r="D25" s="185"/>
      <c r="E25" s="155" t="s">
        <v>1464</v>
      </c>
      <c r="F25" s="155" t="s">
        <v>1464</v>
      </c>
      <c r="G25" s="155"/>
      <c r="H25" s="567" t="s">
        <v>62</v>
      </c>
      <c r="I25" s="155"/>
      <c r="J25" s="185"/>
      <c r="K25" s="155" t="s">
        <v>1598</v>
      </c>
      <c r="L25" s="155"/>
      <c r="M25" s="155" t="s">
        <v>1598</v>
      </c>
      <c r="P25" s="155" t="s">
        <v>1095</v>
      </c>
      <c r="Q25" s="155" t="s">
        <v>1095</v>
      </c>
      <c r="R25" s="155" t="s">
        <v>1095</v>
      </c>
      <c r="S25" s="155" t="s">
        <v>1095</v>
      </c>
      <c r="T25" s="155" t="s">
        <v>1095</v>
      </c>
      <c r="U25" s="155" t="s">
        <v>1095</v>
      </c>
      <c r="V25" s="240" t="s">
        <v>1095</v>
      </c>
      <c r="W25" s="155" t="s">
        <v>1095</v>
      </c>
      <c r="X25" s="155" t="s">
        <v>1095</v>
      </c>
      <c r="Y25" s="155"/>
      <c r="Z25" s="155" t="s">
        <v>44</v>
      </c>
      <c r="AA25" s="155"/>
      <c r="AB25" s="155"/>
      <c r="AC25" s="20"/>
      <c r="AD25" s="20"/>
      <c r="AE25" s="155" t="s">
        <v>45</v>
      </c>
      <c r="AF25" s="155"/>
      <c r="AG25" s="155"/>
      <c r="AH25" s="186"/>
      <c r="AI25" s="157"/>
      <c r="AJ25" s="158"/>
      <c r="AK25" s="157"/>
      <c r="AL25" s="191"/>
      <c r="AM25" s="191"/>
      <c r="AN25" s="191"/>
      <c r="AO25" s="191"/>
      <c r="AP25" s="192"/>
      <c r="AQ25" s="159">
        <f>SUMPRODUCT(--WEEKDAY(C$3:AG$3,2)&lt;6,--((C25:AG25="DM"))+(C25:AG25="CS1")+((C25:AG25="CS2"))+(C25:AG25="SB1")+(C25:AG25="AE")+(C25:AG25="EM"))</f>
        <v>0</v>
      </c>
      <c r="AR25" s="104"/>
      <c r="AS25" s="104">
        <f>SUMPRODUCT(--WEEKDAY(C$3:AG$3,2)&gt;5,--((C25:AG25="DM"))+(C25:AG25="CS1")+((C25:AG25="CS2"))+(C25:AG25="SB1")+(C25:AG25="AE")+(C25:AG25="EM"))</f>
        <v>0</v>
      </c>
      <c r="AT25" s="192"/>
      <c r="AU25" s="104">
        <f>(AQ25-AR25)/2+(AS25-AT25)</f>
        <v>0</v>
      </c>
      <c r="AV25" s="104">
        <f>AI25+AJ25+AK25+AL25+AN25+AO25</f>
        <v>0</v>
      </c>
      <c r="AW25" s="104">
        <f>BG25+BH25+BJ25+BE25+BC25+BA25+BL25</f>
        <v>0</v>
      </c>
      <c r="AX25" s="104" t="e">
        <f>AU25+AY25</f>
        <v>#VALUE!</v>
      </c>
      <c r="AY25" s="159" t="e">
        <f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159">
        <f>COUNTIF(C25:Y25,"*BRT*")</f>
        <v>0</v>
      </c>
      <c r="BA25" s="159">
        <f>COUNTIF(A25:AI25,"*$BTP*")</f>
        <v>0</v>
      </c>
      <c r="BB25" s="159" t="e">
        <f>BA25*('Setting key Duty'!$I$13+'Setting key Duty'!$I$12+'Setting key Duty'!$I$11)</f>
        <v>#VALUE!</v>
      </c>
      <c r="BC25" s="159">
        <f>COUNTIF(D25:AI25,"*$L*")</f>
        <v>0</v>
      </c>
      <c r="BD25" s="159" t="e">
        <f>BC25*('Setting key Duty'!$I$13+'Setting key Duty'!$I$9)</f>
        <v>#VALUE!</v>
      </c>
      <c r="BE25" s="159">
        <f>COUNTIF(D25:AI25,"*$M*")</f>
        <v>0</v>
      </c>
      <c r="BF25" s="159">
        <f>BE25*('Setting key Duty'!$I$8+'Setting key Duty'!$I$9+'Setting key Duty'!$I$12)</f>
        <v>0</v>
      </c>
      <c r="BG25" s="159">
        <f>COUNTIF(D25:AI25,"*$N*")</f>
        <v>0</v>
      </c>
      <c r="BH25" s="159">
        <f>COUNTIF(D25:AI25,"*$PM*")</f>
        <v>0</v>
      </c>
      <c r="BI25" s="159">
        <f>BH25*('Setting key Duty'!$I$9)</f>
        <v>0</v>
      </c>
      <c r="BJ25" s="159">
        <f>COUNTIF(D25:AI25,"*$AM*")</f>
        <v>0</v>
      </c>
      <c r="BK25" s="159">
        <f>BJ25*('Setting key Duty'!$I$12+'Setting key Duty'!$I$8)</f>
        <v>0</v>
      </c>
      <c r="BL25" s="159">
        <f>COUNTIF(C25:AI25,"*$FC*")</f>
        <v>0</v>
      </c>
      <c r="BM25" s="159">
        <f>BL25*('Setting key Duty'!$J$11+'Setting key Duty'!$I$8)</f>
        <v>0</v>
      </c>
      <c r="BN25" s="159">
        <f>COUNTIF($C25:$AG25,BN$4)</f>
        <v>0</v>
      </c>
      <c r="BO25" s="159">
        <f>COUNTIF($C25:$AG25,BO$4)</f>
        <v>2</v>
      </c>
      <c r="BP25" s="159">
        <f>COUNTIF($D25:$AE25,BP$4)</f>
        <v>0</v>
      </c>
      <c r="BQ25" s="193"/>
    </row>
    <row r="26" ht="19.5" customHeight="1" spans="1:69">
      <c r="A26" s="19"/>
      <c r="B26" s="14" t="s">
        <v>1535</v>
      </c>
      <c r="C26" s="155" t="s">
        <v>375</v>
      </c>
      <c r="D26" s="155" t="s">
        <v>375</v>
      </c>
      <c r="E26" s="155" t="s">
        <v>375</v>
      </c>
      <c r="F26" s="155" t="s">
        <v>375</v>
      </c>
      <c r="G26" s="155" t="s">
        <v>375</v>
      </c>
      <c r="H26" s="155" t="s">
        <v>375</v>
      </c>
      <c r="I26" s="155" t="s">
        <v>375</v>
      </c>
      <c r="J26" s="155" t="s">
        <v>375</v>
      </c>
      <c r="K26" s="155" t="s">
        <v>375</v>
      </c>
      <c r="L26" s="155" t="s">
        <v>375</v>
      </c>
      <c r="M26" s="155" t="s">
        <v>375</v>
      </c>
      <c r="N26" s="155" t="s">
        <v>375</v>
      </c>
      <c r="O26" s="155" t="s">
        <v>375</v>
      </c>
      <c r="P26" s="155" t="s">
        <v>375</v>
      </c>
      <c r="Q26" s="155" t="s">
        <v>375</v>
      </c>
      <c r="R26" s="155" t="s">
        <v>375</v>
      </c>
      <c r="S26" s="155" t="s">
        <v>375</v>
      </c>
      <c r="T26" s="155" t="s">
        <v>375</v>
      </c>
      <c r="U26" s="155" t="s">
        <v>375</v>
      </c>
      <c r="V26" s="240"/>
      <c r="W26" s="155"/>
      <c r="X26" s="155"/>
      <c r="Y26" s="155"/>
      <c r="Z26" s="155" t="s">
        <v>62</v>
      </c>
      <c r="AA26" s="155"/>
      <c r="AB26" s="155"/>
      <c r="AC26" s="155"/>
      <c r="AD26" s="155" t="s">
        <v>1598</v>
      </c>
      <c r="AE26" s="155"/>
      <c r="AG26" s="155"/>
      <c r="AH26" s="155"/>
      <c r="AI26" s="157"/>
      <c r="AJ26" s="158"/>
      <c r="AK26" s="157"/>
      <c r="AL26" s="191"/>
      <c r="AM26" s="191"/>
      <c r="AN26" s="191"/>
      <c r="AO26" s="191"/>
      <c r="AP26" s="192"/>
      <c r="AQ26" s="159">
        <f>SUMPRODUCT(--WEEKDAY(C$3:AG$3,2)&lt;6,--((C26:AG26="DM"))+(C26:AG26="CS1")+((C26:AG26="CS2"))+(C26:AG26="SB1")+(C26:AG26="AE")+(C26:AG26="EM"))</f>
        <v>0</v>
      </c>
      <c r="AR26" s="104"/>
      <c r="AS26" s="104">
        <f>SUMPRODUCT(--WEEKDAY(C$3:AG$3,2)&gt;5,--((C26:AG26="DM"))+(C26:AG26="CS1")+((C26:AG26="CS2"))+(C26:AG26="SB1")+(C26:AG26="AE")+(C26:AG26="EM"))</f>
        <v>0</v>
      </c>
      <c r="AT26" s="192"/>
      <c r="AU26" s="104">
        <f>(AQ26-AR26)/2+(AS26-AT26)</f>
        <v>0</v>
      </c>
      <c r="AV26" s="104">
        <f>AI26+AJ26+AK26+AL26+AN26+AO26</f>
        <v>0</v>
      </c>
      <c r="AW26" s="104">
        <f>BG26+BH26+BJ26+BE26+BC26+BA26+BL26</f>
        <v>0</v>
      </c>
      <c r="AX26" s="104" t="e">
        <f>AU26+AY26</f>
        <v>#VALUE!</v>
      </c>
      <c r="AY26" s="159" t="e">
        <f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159">
        <f>COUNTIF(C26:Y26,"*BRT*")</f>
        <v>0</v>
      </c>
      <c r="BA26" s="159">
        <f>COUNTIF(A26:AI26,"*$BTP*")</f>
        <v>0</v>
      </c>
      <c r="BB26" s="159" t="e">
        <f>BA26*('Setting key Duty'!$I$13+'Setting key Duty'!$I$12+'Setting key Duty'!$I$11)</f>
        <v>#VALUE!</v>
      </c>
      <c r="BC26" s="159">
        <f>COUNTIF(D26:AI26,"*$L*")</f>
        <v>0</v>
      </c>
      <c r="BD26" s="159" t="e">
        <f>BC26*('Setting key Duty'!$I$13+'Setting key Duty'!$I$9)</f>
        <v>#VALUE!</v>
      </c>
      <c r="BE26" s="159">
        <f>COUNTIF(D26:AI26,"*$M*")</f>
        <v>0</v>
      </c>
      <c r="BF26" s="159">
        <f>BE26*('Setting key Duty'!$I$8+'Setting key Duty'!$I$9+'Setting key Duty'!$I$12)</f>
        <v>0</v>
      </c>
      <c r="BG26" s="159">
        <f>COUNTIF(D26:AI26,"*$N*")</f>
        <v>0</v>
      </c>
      <c r="BH26" s="159">
        <f>COUNTIF(D26:AI26,"*$PM*")</f>
        <v>0</v>
      </c>
      <c r="BI26" s="159">
        <f>BH26*('Setting key Duty'!$I$9)</f>
        <v>0</v>
      </c>
      <c r="BJ26" s="159">
        <f>COUNTIF(D26:AI26,"*$AM*")</f>
        <v>0</v>
      </c>
      <c r="BK26" s="159">
        <f>BJ26*('Setting key Duty'!$I$12+'Setting key Duty'!$I$8)</f>
        <v>0</v>
      </c>
      <c r="BL26" s="159">
        <f>COUNTIF(C26:AI26,"*$FC*")</f>
        <v>0</v>
      </c>
      <c r="BM26" s="159">
        <f>BL26*('Setting key Duty'!$J$11+'Setting key Duty'!$I$8)</f>
        <v>0</v>
      </c>
      <c r="BN26" s="159">
        <f>COUNTIF($C26:$AG26,BN$4)</f>
        <v>0</v>
      </c>
      <c r="BO26" s="159">
        <f>COUNTIF($C26:$AG26,BO$4)</f>
        <v>1</v>
      </c>
      <c r="BP26" s="159">
        <f>COUNTIF($D26:$AE26,BP$4)</f>
        <v>0</v>
      </c>
      <c r="BQ26" s="193"/>
    </row>
    <row r="27" ht="19.5" customHeight="1" spans="1:69">
      <c r="A27" s="19"/>
      <c r="B27" s="552" t="s">
        <v>1682</v>
      </c>
      <c r="D27" s="155"/>
      <c r="E27" s="155" t="s">
        <v>1705</v>
      </c>
      <c r="F27" s="155"/>
      <c r="G27" s="155" t="s">
        <v>1598</v>
      </c>
      <c r="H27" s="567" t="s">
        <v>44</v>
      </c>
      <c r="K27" s="155"/>
      <c r="L27" s="154" t="s">
        <v>1721</v>
      </c>
      <c r="N27" s="155" t="s">
        <v>1598</v>
      </c>
      <c r="P27" s="155" t="s">
        <v>45</v>
      </c>
      <c r="R27" s="155"/>
      <c r="S27" s="155"/>
      <c r="T27" s="568"/>
      <c r="V27" s="240" t="s">
        <v>44</v>
      </c>
      <c r="W27" s="155"/>
      <c r="X27" s="155"/>
      <c r="Y27" s="186" t="s">
        <v>44</v>
      </c>
      <c r="AB27" s="155" t="s">
        <v>1722</v>
      </c>
      <c r="AC27" s="20"/>
      <c r="AD27" s="155"/>
      <c r="AE27" s="155" t="s">
        <v>0</v>
      </c>
      <c r="AF27" s="155" t="s">
        <v>1723</v>
      </c>
      <c r="AH27" s="20"/>
      <c r="AI27" s="157"/>
      <c r="AJ27" s="158"/>
      <c r="AK27" s="157"/>
      <c r="AL27" s="191"/>
      <c r="AM27" s="191"/>
      <c r="AN27" s="191"/>
      <c r="AO27" s="191"/>
      <c r="AP27" s="192"/>
      <c r="AQ27" s="159">
        <f>SUMPRODUCT(--WEEKDAY(C$3:AG$3,2)&lt;6,--((C27:AG27="DM"))+(C27:AG27="CS1")+((C27:AG27="CS2"))+(C27:AG27="SB1")+(C27:AG27="AE")+(C27:AG27="EM"))</f>
        <v>0</v>
      </c>
      <c r="AR27" s="104"/>
      <c r="AS27" s="104">
        <f>SUMPRODUCT(--WEEKDAY(C$3:AG$3,2)&gt;5,--((C27:AG27="DM"))+(C27:AG27="CS1")+((C27:AG27="CS2"))+(C27:AG27="SB1")+(C27:AG27="AE")+(C27:AG27="EM"))</f>
        <v>0</v>
      </c>
      <c r="AT27" s="192"/>
      <c r="AU27" s="104">
        <f>(AQ27-AR27)/2+(AS27-AT27)</f>
        <v>0</v>
      </c>
      <c r="AV27" s="104">
        <f>AI27+AJ27+AK27+AL27+AN27+AO27</f>
        <v>0</v>
      </c>
      <c r="AW27" s="104">
        <f>BG27+BH27+BJ27+BE27+BC27+BA27+BL27</f>
        <v>4</v>
      </c>
      <c r="AX27" s="104" t="e">
        <f>AU27+AY27</f>
        <v>#VALUE!</v>
      </c>
      <c r="AY27" s="159" t="e">
        <f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159">
        <f>COUNTIF(C27:X27,"*BRT*")</f>
        <v>0</v>
      </c>
      <c r="BA27" s="159">
        <f>COUNTIF(A27:AI27,"*$BTP*")</f>
        <v>0</v>
      </c>
      <c r="BB27" s="159" t="e">
        <f>BA27*('Setting key Duty'!$I$13+'Setting key Duty'!$I$12+'Setting key Duty'!$I$11)</f>
        <v>#VALUE!</v>
      </c>
      <c r="BC27" s="159">
        <f>COUNTIF(D27:AI27,"*$L*")</f>
        <v>0</v>
      </c>
      <c r="BD27" s="159" t="e">
        <f>BC27*('Setting key Duty'!$I$13+'Setting key Duty'!$I$9)</f>
        <v>#VALUE!</v>
      </c>
      <c r="BE27" s="159">
        <f>COUNTIF(D27:AI27,"*$M*")</f>
        <v>0</v>
      </c>
      <c r="BF27" s="159">
        <f>BE27*('Setting key Duty'!$I$8+'Setting key Duty'!$I$9+'Setting key Duty'!$I$12)</f>
        <v>0</v>
      </c>
      <c r="BG27" s="159">
        <f>COUNTIF(D27:AI27,"*$N*")</f>
        <v>0</v>
      </c>
      <c r="BH27" s="159">
        <f>COUNTIF(D27:AI27,"*$PM*")</f>
        <v>2</v>
      </c>
      <c r="BI27" s="159">
        <f>BH27*('Setting key Duty'!$I$9)</f>
        <v>0.25</v>
      </c>
      <c r="BJ27" s="159">
        <f>COUNTIF(D27:AI27,"*$AM*")</f>
        <v>2</v>
      </c>
      <c r="BK27" s="159">
        <f>BJ27*('Setting key Duty'!$I$12+'Setting key Duty'!$I$8)</f>
        <v>0.875</v>
      </c>
      <c r="BL27" s="159">
        <f>COUNTIF(C27:AI27,"*$FC*")</f>
        <v>0</v>
      </c>
      <c r="BM27" s="159">
        <f>BL27*('Setting key Duty'!$J$11+'Setting key Duty'!$I$8)</f>
        <v>0</v>
      </c>
      <c r="BN27" s="159">
        <f>COUNTIF($C27:$AG27,BN$4)</f>
        <v>0</v>
      </c>
      <c r="BO27" s="159">
        <f>COUNTIF($C27:$AG27,BO$4)</f>
        <v>2</v>
      </c>
      <c r="BP27" s="159">
        <f>COUNTIF($D27:$AE27,BP$4)</f>
        <v>0</v>
      </c>
      <c r="BQ27" s="193"/>
    </row>
    <row r="28" ht="19.5" customHeight="1" spans="1:69">
      <c r="A28" s="19"/>
      <c r="B28" s="559" t="s">
        <v>1724</v>
      </c>
      <c r="C28" s="186"/>
      <c r="D28" s="186"/>
      <c r="E28" s="155" t="s">
        <v>1725</v>
      </c>
      <c r="F28" s="155" t="s">
        <v>1725</v>
      </c>
      <c r="G28" s="155" t="s">
        <v>1725</v>
      </c>
      <c r="H28" s="155" t="s">
        <v>266</v>
      </c>
      <c r="I28" s="20"/>
      <c r="J28" s="155"/>
      <c r="K28" s="155" t="s">
        <v>1725</v>
      </c>
      <c r="L28" s="185"/>
      <c r="M28" s="155" t="s">
        <v>62</v>
      </c>
      <c r="N28" s="155"/>
      <c r="O28" s="155" t="s">
        <v>1726</v>
      </c>
      <c r="P28" s="155"/>
      <c r="Q28" s="155"/>
      <c r="R28" s="155" t="s">
        <v>1725</v>
      </c>
      <c r="S28" s="155" t="s">
        <v>1725</v>
      </c>
      <c r="T28" s="155" t="s">
        <v>1725</v>
      </c>
      <c r="U28" s="155" t="s">
        <v>1725</v>
      </c>
      <c r="V28" s="240"/>
      <c r="W28" s="155" t="s">
        <v>62</v>
      </c>
      <c r="X28" s="155"/>
      <c r="Y28" s="155" t="s">
        <v>1727</v>
      </c>
      <c r="Z28" s="155" t="s">
        <v>1725</v>
      </c>
      <c r="AA28" s="155" t="s">
        <v>1727</v>
      </c>
      <c r="AB28" s="20"/>
      <c r="AC28" s="155" t="s">
        <v>62</v>
      </c>
      <c r="AD28" s="185"/>
      <c r="AE28" s="155"/>
      <c r="AF28" s="155" t="s">
        <v>1725</v>
      </c>
      <c r="AG28" s="155" t="s">
        <v>1728</v>
      </c>
      <c r="AH28" s="186"/>
      <c r="AI28" s="157"/>
      <c r="AJ28" s="158"/>
      <c r="AK28" s="157"/>
      <c r="AL28" s="191"/>
      <c r="AM28" s="191"/>
      <c r="AN28" s="191"/>
      <c r="AO28" s="191"/>
      <c r="AP28" s="192"/>
      <c r="AQ28" s="159">
        <f>SUMPRODUCT(--WEEKDAY(C$3:AG$3,2)&lt;6,--((C28:AG28="DM"))+(C28:AG28="CS1")+((C28:AG28="CS2"))+(C28:AG28="SB1")+(C28:AG28="AE")+(C28:AG28="EM"))</f>
        <v>0</v>
      </c>
      <c r="AR28" s="192"/>
      <c r="AS28" s="104">
        <f>SUMPRODUCT(--WEEKDAY(C$3:AG$3,2)&gt;5,--((C28:AG28="DM"))+(C28:AG28="CS1")+((C28:AG28="CS2"))+(C28:AG28="SB1")+(C28:AG28="AE")+(C28:AG28="EM"))</f>
        <v>0</v>
      </c>
      <c r="AT28" s="192"/>
      <c r="AU28" s="104">
        <f>(AQ28-AR28)/2+(AS28-AT28)</f>
        <v>0</v>
      </c>
      <c r="AV28" s="104">
        <f>AI28+AJ28+AK28+AL28+AN28+AO28</f>
        <v>0</v>
      </c>
      <c r="AW28" s="104">
        <f>BG28+BH28+BJ28+BE28+BC28+BA28+BL28</f>
        <v>1</v>
      </c>
      <c r="AX28" s="104" t="e">
        <f>AU28+AY28</f>
        <v>#VALUE!</v>
      </c>
      <c r="AY28" s="159" t="e">
        <f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159">
        <f>COUNTIF(C28:Y28,"*BRT*")</f>
        <v>0</v>
      </c>
      <c r="BA28" s="159">
        <f>COUNTIF(A28:AI28,"*$BTP*")</f>
        <v>0</v>
      </c>
      <c r="BB28" s="159" t="e">
        <f>BA28*('Setting key Duty'!$I$13+'Setting key Duty'!$I$12+'Setting key Duty'!$I$11)</f>
        <v>#VALUE!</v>
      </c>
      <c r="BC28" s="159">
        <f>COUNTIF(D28:AI28,"*$L*")</f>
        <v>0</v>
      </c>
      <c r="BD28" s="159" t="e">
        <f>BC28*('Setting key Duty'!$I$13+'Setting key Duty'!$I$9)</f>
        <v>#VALUE!</v>
      </c>
      <c r="BE28" s="159">
        <f>COUNTIF(D28:AI28,"*$M*")</f>
        <v>1</v>
      </c>
      <c r="BF28" s="159">
        <f>BE28*('Setting key Duty'!$I$8+'Setting key Duty'!$I$9+'Setting key Duty'!$I$12)</f>
        <v>0.5625</v>
      </c>
      <c r="BG28" s="159">
        <f>COUNTIF(D28:AI28,"*$N*")</f>
        <v>0</v>
      </c>
      <c r="BH28" s="159">
        <f>COUNTIF(D28:AI28,"*$PM*")</f>
        <v>0</v>
      </c>
      <c r="BI28" s="159">
        <f>BH28*('Setting key Duty'!$I$9)</f>
        <v>0</v>
      </c>
      <c r="BJ28" s="159">
        <f>COUNTIF(D28:AI28,"*$AM*")</f>
        <v>0</v>
      </c>
      <c r="BK28" s="159">
        <f>BJ28*('Setting key Duty'!$I$12+'Setting key Duty'!$I$8)</f>
        <v>0</v>
      </c>
      <c r="BL28" s="159">
        <f>COUNTIF(C28:AI28,"*$FC*")</f>
        <v>0</v>
      </c>
      <c r="BM28" s="159">
        <f>BL28*('Setting key Duty'!$J$11+'Setting key Duty'!$I$8)</f>
        <v>0</v>
      </c>
      <c r="BN28" s="159">
        <f>COUNTIF($C28:$AG28,BN$4)</f>
        <v>0</v>
      </c>
      <c r="BO28" s="159">
        <f>COUNTIF($C28:$AG28,BO$4)</f>
        <v>0</v>
      </c>
      <c r="BP28" s="159"/>
      <c r="BQ28" s="193"/>
    </row>
    <row r="29" ht="19.5" customHeight="1" spans="1:69">
      <c r="A29" s="19"/>
      <c r="B29" s="14" t="s">
        <v>1729</v>
      </c>
      <c r="C29" s="186"/>
      <c r="D29" s="155" t="s">
        <v>62</v>
      </c>
      <c r="E29" s="156" t="s">
        <v>56</v>
      </c>
      <c r="F29" s="155"/>
      <c r="G29" s="155" t="s">
        <v>62</v>
      </c>
      <c r="H29" s="155"/>
      <c r="I29" s="155" t="s">
        <v>1095</v>
      </c>
      <c r="J29" s="155" t="s">
        <v>1095</v>
      </c>
      <c r="K29" s="155" t="s">
        <v>1095</v>
      </c>
      <c r="L29" s="155" t="s">
        <v>1095</v>
      </c>
      <c r="M29" s="155" t="s">
        <v>1095</v>
      </c>
      <c r="N29" s="155" t="s">
        <v>1095</v>
      </c>
      <c r="O29" s="155" t="s">
        <v>1095</v>
      </c>
      <c r="P29" s="155" t="s">
        <v>1095</v>
      </c>
      <c r="Q29" s="155" t="s">
        <v>1095</v>
      </c>
      <c r="R29" s="155" t="s">
        <v>62</v>
      </c>
      <c r="T29" s="169" t="s">
        <v>1366</v>
      </c>
      <c r="U29" s="169" t="s">
        <v>1366</v>
      </c>
      <c r="V29" s="156" t="s">
        <v>56</v>
      </c>
      <c r="W29" s="155" t="s">
        <v>1598</v>
      </c>
      <c r="X29" s="155" t="s">
        <v>62</v>
      </c>
      <c r="Y29" s="156" t="s">
        <v>56</v>
      </c>
      <c r="Z29" s="155" t="s">
        <v>1095</v>
      </c>
      <c r="AA29" s="155" t="s">
        <v>1095</v>
      </c>
      <c r="AB29" s="185"/>
      <c r="AC29" s="156" t="s">
        <v>56</v>
      </c>
      <c r="AD29" s="20"/>
      <c r="AE29" s="185"/>
      <c r="AF29" s="155"/>
      <c r="AG29" s="186"/>
      <c r="AH29" s="155"/>
      <c r="AI29" s="157"/>
      <c r="AJ29" s="158"/>
      <c r="AK29" s="157"/>
      <c r="AL29" s="191"/>
      <c r="AM29" s="191"/>
      <c r="AN29" s="191"/>
      <c r="AO29" s="191"/>
      <c r="AP29" s="192"/>
      <c r="AQ29" s="159">
        <f>SUMPRODUCT(--WEEKDAY(C$3:AG$3,2)&lt;6,--((C29:AG29="DM"))+(C29:AG29="CS1")+((C29:AG29="CS2"))+(C29:AG29="SB1")+(C29:AG29="AE")+(C29:AG29="EM"))</f>
        <v>0</v>
      </c>
      <c r="AR29" s="192"/>
      <c r="AS29" s="104">
        <f>SUMPRODUCT(--WEEKDAY(C$3:AG$3,2)&gt;5,--((C29:AG29="DM"))+(C29:AG29="CS1")+((C29:AG29="CS2"))+(C29:AG29="SB1")+(C29:AG29="AE")+(C29:AG29="EM"))</f>
        <v>0</v>
      </c>
      <c r="AT29" s="192"/>
      <c r="AU29" s="104">
        <f>(AQ29-AR29)/2+(AS29-AT29)</f>
        <v>0</v>
      </c>
      <c r="AV29" s="104">
        <f>AI29+AJ29+AK29+AL29+AN29+AO29</f>
        <v>0</v>
      </c>
      <c r="AW29" s="104">
        <f>BG29+BH29+BJ29+BE29+BC29+BA29+BL29</f>
        <v>0</v>
      </c>
      <c r="AX29" s="104" t="e">
        <f>AU29+AY29</f>
        <v>#VALUE!</v>
      </c>
      <c r="AY29" s="159" t="e">
        <f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159">
        <f>COUNTIF(C29:Y29,"*BRT*")</f>
        <v>0</v>
      </c>
      <c r="BA29" s="159">
        <f>COUNTIF(A29:AI29,"*$BTP*")</f>
        <v>0</v>
      </c>
      <c r="BB29" s="159" t="e">
        <f>BA29*('Setting key Duty'!$I$13+'Setting key Duty'!$I$12+'Setting key Duty'!$I$11)</f>
        <v>#VALUE!</v>
      </c>
      <c r="BC29" s="159">
        <f>COUNTIF(D29:AI29,"*$L*")</f>
        <v>0</v>
      </c>
      <c r="BD29" s="159" t="e">
        <f>BC29*('Setting key Duty'!$I$13+'Setting key Duty'!$I$9)</f>
        <v>#VALUE!</v>
      </c>
      <c r="BE29" s="159">
        <f>COUNTIF(D29:AI29,"*$M*")</f>
        <v>0</v>
      </c>
      <c r="BF29" s="159">
        <f>BE29*('Setting key Duty'!$I$8+'Setting key Duty'!$I$9+'Setting key Duty'!$I$12)</f>
        <v>0</v>
      </c>
      <c r="BG29" s="159">
        <f>COUNTIF(D29:AI29,"*$N*")</f>
        <v>0</v>
      </c>
      <c r="BH29" s="159">
        <f>COUNTIF(D29:AI29,"*$PM*")</f>
        <v>0</v>
      </c>
      <c r="BI29" s="159">
        <f>BH29*('Setting key Duty'!$I$9)</f>
        <v>0</v>
      </c>
      <c r="BJ29" s="159">
        <f>COUNTIF(D29:AI29,"*$AM*")</f>
        <v>0</v>
      </c>
      <c r="BK29" s="159">
        <f>BJ29*('Setting key Duty'!$I$12+'Setting key Duty'!$I$8)</f>
        <v>0</v>
      </c>
      <c r="BL29" s="159">
        <f>COUNTIF(C29:AI29,"*$FC*")</f>
        <v>0</v>
      </c>
      <c r="BM29" s="159">
        <f>BL29*('Setting key Duty'!$J$11+'Setting key Duty'!$I$8)</f>
        <v>0</v>
      </c>
      <c r="BN29" s="159">
        <f>COUNTIF($C29:$AG29,BN$4)</f>
        <v>0</v>
      </c>
      <c r="BO29" s="159">
        <f>COUNTIF($C29:$AG29,BO$4)</f>
        <v>1</v>
      </c>
      <c r="BP29" s="159"/>
      <c r="BQ29" s="193"/>
    </row>
    <row r="30" ht="19.5" customHeight="1" spans="1:69">
      <c r="A30" s="19"/>
      <c r="B30" s="278" t="s">
        <v>1614</v>
      </c>
      <c r="C30" s="186"/>
      <c r="D30" s="156" t="s">
        <v>56</v>
      </c>
      <c r="E30" s="155" t="s">
        <v>62</v>
      </c>
      <c r="G30" s="155" t="s">
        <v>266</v>
      </c>
      <c r="H30" s="155" t="s">
        <v>266</v>
      </c>
      <c r="I30" s="185" t="s">
        <v>1095</v>
      </c>
      <c r="J30" s="185" t="s">
        <v>1095</v>
      </c>
      <c r="K30" s="185" t="s">
        <v>1095</v>
      </c>
      <c r="L30" s="185" t="s">
        <v>1095</v>
      </c>
      <c r="M30" s="185" t="s">
        <v>1095</v>
      </c>
      <c r="N30" s="185" t="s">
        <v>1095</v>
      </c>
      <c r="O30" s="185" t="s">
        <v>1095</v>
      </c>
      <c r="P30" s="185" t="s">
        <v>1095</v>
      </c>
      <c r="S30" s="155" t="s">
        <v>62</v>
      </c>
      <c r="T30" s="156" t="s">
        <v>56</v>
      </c>
      <c r="U30" s="155" t="s">
        <v>1730</v>
      </c>
      <c r="X30" s="155"/>
      <c r="Y30" s="155"/>
      <c r="Z30" s="155" t="s">
        <v>1731</v>
      </c>
      <c r="AA30" s="20"/>
      <c r="AB30" s="155" t="s">
        <v>1732</v>
      </c>
      <c r="AC30" s="20"/>
      <c r="AD30" s="186"/>
      <c r="AE30" s="155" t="s">
        <v>62</v>
      </c>
      <c r="AF30" s="155" t="s">
        <v>1713</v>
      </c>
      <c r="AG30" s="155" t="s">
        <v>1713</v>
      </c>
      <c r="AH30" s="155" t="s">
        <v>1713</v>
      </c>
      <c r="AI30" s="157"/>
      <c r="AJ30" s="158"/>
      <c r="AK30" s="157"/>
      <c r="AL30" s="191"/>
      <c r="AM30" s="191"/>
      <c r="AN30" s="191"/>
      <c r="AO30" s="191"/>
      <c r="AP30" s="192"/>
      <c r="AQ30" s="159">
        <f>SUMPRODUCT(--WEEKDAY(C$3:AG$3,2)&lt;6,--((C30:AG30="DM"))+(C30:AG30="CS1")+((C30:AG30="CS2"))+(C30:AG30="SB1")+(C30:AG30="AE")+(C30:AG30="EM"))</f>
        <v>0</v>
      </c>
      <c r="AR30" s="192"/>
      <c r="AS30" s="104">
        <f>SUMPRODUCT(--WEEKDAY(C$3:AG$3,2)&gt;5,--((C30:AG30="DM"))+(C30:AG30="CS1")+((C30:AG30="CS2"))+(C30:AG30="SB1")+(C30:AG30="AE")+(C30:AG30="EM"))</f>
        <v>0</v>
      </c>
      <c r="AT30" s="192"/>
      <c r="AU30" s="104">
        <f>(AQ30-AR30)/2+(AS30-AT30)</f>
        <v>0</v>
      </c>
      <c r="AV30" s="104">
        <f>AI30+AJ30+AK30+AL30+AN30+AO30</f>
        <v>0</v>
      </c>
      <c r="AW30" s="104">
        <f>BG30+BH30+BJ30+BE30+BC30+BA30+BL30</f>
        <v>3</v>
      </c>
      <c r="AX30" s="104" t="e">
        <f>AU30+AY30</f>
        <v>#VALUE!</v>
      </c>
      <c r="AY30" s="159" t="e">
        <f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159">
        <f>COUNTIF(C30:Y30,"*BRT*")</f>
        <v>0</v>
      </c>
      <c r="BA30" s="159">
        <f>COUNTIF(A30:AI30,"*$BTP*")</f>
        <v>0</v>
      </c>
      <c r="BB30" s="159" t="e">
        <f>BA30*('Setting key Duty'!$I$13+'Setting key Duty'!$I$12+'Setting key Duty'!$I$11)</f>
        <v>#VALUE!</v>
      </c>
      <c r="BC30" s="159">
        <f>COUNTIF(D30:AI30,"*$L*")</f>
        <v>1</v>
      </c>
      <c r="BD30" s="159" t="e">
        <f>BC30*('Setting key Duty'!$I$13+'Setting key Duty'!$I$9)</f>
        <v>#VALUE!</v>
      </c>
      <c r="BE30" s="159">
        <f>COUNTIF(D30:AI30,"*$M*")</f>
        <v>0</v>
      </c>
      <c r="BF30" s="159">
        <f>BE30*('Setting key Duty'!$I$8+'Setting key Duty'!$I$9+'Setting key Duty'!$I$12)</f>
        <v>0</v>
      </c>
      <c r="BG30" s="159">
        <f>COUNTIF(D30:AI30,"*$N*")</f>
        <v>0</v>
      </c>
      <c r="BH30" s="159">
        <f>COUNTIF(D30:AI30,"*$PM*")</f>
        <v>0</v>
      </c>
      <c r="BI30" s="159">
        <f>BH30*('Setting key Duty'!$I$9)</f>
        <v>0</v>
      </c>
      <c r="BJ30" s="159">
        <f>COUNTIF(D30:AI30,"*$AM*")</f>
        <v>2</v>
      </c>
      <c r="BK30" s="159">
        <f>BJ30*('Setting key Duty'!$I$12+'Setting key Duty'!$I$8)</f>
        <v>0.875</v>
      </c>
      <c r="BL30" s="159">
        <f>COUNTIF(C30:AI30,"*$FC*")</f>
        <v>0</v>
      </c>
      <c r="BM30" s="159">
        <f>BL30*('Setting key Duty'!$J$11+'Setting key Duty'!$I$8)</f>
        <v>0</v>
      </c>
      <c r="BN30" s="159">
        <f>COUNTIF($C30:$AG30,BN$4)</f>
        <v>0</v>
      </c>
      <c r="BO30" s="159">
        <f>COUNTIF($C30:$AG30,BO$4)</f>
        <v>0</v>
      </c>
      <c r="BP30" s="159"/>
      <c r="BQ30" s="193"/>
    </row>
    <row r="31" ht="19.5" customHeight="1" spans="1:69">
      <c r="A31" s="19"/>
      <c r="B31" s="278" t="s">
        <v>1615</v>
      </c>
      <c r="C31" s="186"/>
      <c r="D31" s="186"/>
      <c r="E31" s="155" t="s">
        <v>1705</v>
      </c>
      <c r="G31" s="155" t="s">
        <v>266</v>
      </c>
      <c r="H31" s="155" t="s">
        <v>266</v>
      </c>
      <c r="I31" s="155" t="s">
        <v>266</v>
      </c>
      <c r="J31" s="155"/>
      <c r="K31" s="155" t="s">
        <v>62</v>
      </c>
      <c r="M31" s="190"/>
      <c r="N31" s="156" t="s">
        <v>56</v>
      </c>
      <c r="O31" s="155" t="s">
        <v>1733</v>
      </c>
      <c r="Q31" s="185" t="s">
        <v>62</v>
      </c>
      <c r="S31" s="155"/>
      <c r="T31" s="169" t="s">
        <v>1366</v>
      </c>
      <c r="U31" s="169" t="s">
        <v>1366</v>
      </c>
      <c r="V31" s="240" t="s">
        <v>62</v>
      </c>
      <c r="W31" s="155"/>
      <c r="Y31" s="186"/>
      <c r="Z31" s="155" t="s">
        <v>1734</v>
      </c>
      <c r="AA31" s="155"/>
      <c r="AC31" s="155"/>
      <c r="AE31" s="186"/>
      <c r="AF31" s="155" t="s">
        <v>62</v>
      </c>
      <c r="AG31" s="186"/>
      <c r="AH31" s="186"/>
      <c r="AI31" s="157"/>
      <c r="AJ31" s="158"/>
      <c r="AK31" s="157"/>
      <c r="AL31" s="191"/>
      <c r="AM31" s="191"/>
      <c r="AN31" s="191"/>
      <c r="AO31" s="191"/>
      <c r="AP31" s="192"/>
      <c r="AQ31" s="159">
        <f>SUMPRODUCT(--WEEKDAY(C$3:AG$3,2)&lt;6,--((C31:AG31="DM"))+(C31:AG31="CS1")+((C31:AG31="CS2"))+(C31:AG31="SB1")+(C31:AG31="AE")+(C31:AG31="EM"))</f>
        <v>0</v>
      </c>
      <c r="AR31" s="192"/>
      <c r="AS31" s="104">
        <f>SUMPRODUCT(--WEEKDAY(C$3:AG$3,2)&gt;5,--((C31:AG31="DM"))+(C31:AG31="CS1")+((C31:AG31="CS2"))+(C31:AG31="SB1")+(C31:AG31="AE")+(C31:AG31="EM"))</f>
        <v>0</v>
      </c>
      <c r="AT31" s="192"/>
      <c r="AU31" s="104">
        <f>(AQ31-AR31)/2+(AS31-AT31)</f>
        <v>0</v>
      </c>
      <c r="AV31" s="104">
        <f>AI31+AJ31+AK31+AL31+AN31+AO31</f>
        <v>0</v>
      </c>
      <c r="AW31" s="104">
        <f>BG31+BH31+BJ31+BE31+BC31+BA31+BL31</f>
        <v>3</v>
      </c>
      <c r="AX31" s="104" t="e">
        <f>AU31+AY31</f>
        <v>#VALUE!</v>
      </c>
      <c r="AY31" s="159" t="e">
        <f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159">
        <f>COUNTIF(C31:Y31,"*BRT*")</f>
        <v>0</v>
      </c>
      <c r="BA31" s="159">
        <f>COUNTIF(A31:AI31,"*$BTP*")</f>
        <v>0</v>
      </c>
      <c r="BB31" s="159" t="e">
        <f>BA31*('Setting key Duty'!$I$13+'Setting key Duty'!$I$12+'Setting key Duty'!$I$11)</f>
        <v>#VALUE!</v>
      </c>
      <c r="BC31" s="159">
        <f>COUNTIF(D31:AI31,"*$L*")</f>
        <v>1</v>
      </c>
      <c r="BD31" s="159" t="e">
        <f>BC31*('Setting key Duty'!$I$13+'Setting key Duty'!$I$9)</f>
        <v>#VALUE!</v>
      </c>
      <c r="BE31" s="159">
        <f>COUNTIF(D31:AI31,"*$M*")</f>
        <v>0</v>
      </c>
      <c r="BF31" s="159">
        <f>BE31*('Setting key Duty'!$I$8+'Setting key Duty'!$I$9+'Setting key Duty'!$I$12)</f>
        <v>0</v>
      </c>
      <c r="BG31" s="159">
        <f>COUNTIF(D31:AI31,"*$N*")</f>
        <v>0</v>
      </c>
      <c r="BH31" s="159">
        <f>COUNTIF(D31:AI31,"*$PM*")</f>
        <v>0</v>
      </c>
      <c r="BI31" s="159">
        <f>BH31*('Setting key Duty'!$I$9)</f>
        <v>0</v>
      </c>
      <c r="BJ31" s="159">
        <f>COUNTIF(D31:AI31,"*$AM*")</f>
        <v>2</v>
      </c>
      <c r="BK31" s="159">
        <f>BJ31*('Setting key Duty'!$I$12+'Setting key Duty'!$I$8)</f>
        <v>0.875</v>
      </c>
      <c r="BL31" s="159">
        <f>COUNTIF(C31:AI31,"*$FC*")</f>
        <v>0</v>
      </c>
      <c r="BM31" s="159">
        <f>BL31*('Setting key Duty'!$J$11+'Setting key Duty'!$I$8)</f>
        <v>0</v>
      </c>
      <c r="BN31" s="159">
        <f>COUNTIF($C31:$AG31,BN$4)</f>
        <v>0</v>
      </c>
      <c r="BO31" s="159">
        <f>COUNTIF($C31:$AG31,BO$4)</f>
        <v>0</v>
      </c>
      <c r="BP31" s="159"/>
      <c r="BQ31" s="193"/>
    </row>
    <row r="32" ht="19.5" customHeight="1" spans="1:69">
      <c r="A32" s="19"/>
      <c r="B32" s="278" t="s">
        <v>1616</v>
      </c>
      <c r="C32" s="186"/>
      <c r="D32" s="155" t="s">
        <v>1735</v>
      </c>
      <c r="E32" s="155"/>
      <c r="F32" s="156" t="s">
        <v>56</v>
      </c>
      <c r="G32" s="155" t="s">
        <v>266</v>
      </c>
      <c r="H32" s="155" t="s">
        <v>266</v>
      </c>
      <c r="I32" s="155" t="s">
        <v>266</v>
      </c>
      <c r="J32" s="155" t="s">
        <v>62</v>
      </c>
      <c r="L32" s="155"/>
      <c r="M32" s="156" t="s">
        <v>56</v>
      </c>
      <c r="O32" s="156" t="s">
        <v>56</v>
      </c>
      <c r="P32" s="155" t="s">
        <v>1095</v>
      </c>
      <c r="Q32" s="155" t="s">
        <v>1095</v>
      </c>
      <c r="R32" s="155" t="s">
        <v>1095</v>
      </c>
      <c r="S32" s="155" t="s">
        <v>1095</v>
      </c>
      <c r="T32" s="155" t="s">
        <v>1095</v>
      </c>
      <c r="U32" s="155" t="s">
        <v>1095</v>
      </c>
      <c r="V32" s="240" t="s">
        <v>1095</v>
      </c>
      <c r="W32" s="155" t="s">
        <v>1095</v>
      </c>
      <c r="X32" s="155" t="s">
        <v>1095</v>
      </c>
      <c r="Z32" s="155" t="s">
        <v>1736</v>
      </c>
      <c r="AA32" s="155" t="s">
        <v>62</v>
      </c>
      <c r="AB32" s="155"/>
      <c r="AC32" s="185"/>
      <c r="AD32" s="155"/>
      <c r="AF32" s="155" t="s">
        <v>1737</v>
      </c>
      <c r="AG32" s="186"/>
      <c r="AI32" s="157"/>
      <c r="AJ32" s="158"/>
      <c r="AK32" s="157"/>
      <c r="AL32" s="191"/>
      <c r="AM32" s="191"/>
      <c r="AN32" s="191"/>
      <c r="AO32" s="191"/>
      <c r="AP32" s="192"/>
      <c r="AQ32" s="159">
        <f>SUMPRODUCT(--WEEKDAY(C$3:AG$3,2)&lt;6,--((C32:AG32="DM"))+(C32:AG32="CS1")+((C32:AG32="CS2"))+(C32:AG32="SB1")+(C32:AG32="AE")+(C32:AG32="EM"))</f>
        <v>0</v>
      </c>
      <c r="AR32" s="192"/>
      <c r="AS32" s="104">
        <f>SUMPRODUCT(--WEEKDAY(C$3:AG$3,2)&gt;5,--((C32:AG32="DM"))+(C32:AG32="CS1")+((C32:AG32="CS2"))+(C32:AG32="SB1")+(C32:AG32="AE")+(C32:AG32="EM"))</f>
        <v>0</v>
      </c>
      <c r="AT32" s="192"/>
      <c r="AU32" s="104">
        <f>(AQ32-AR32)/2+(AS32-AT32)</f>
        <v>0</v>
      </c>
      <c r="AV32" s="104">
        <f>AI32+AJ32+AK32+AL32+AN32+AO32</f>
        <v>0</v>
      </c>
      <c r="AW32" s="104">
        <f>BG32+BH32+BJ32+BE32+BC32+BA32+BL32</f>
        <v>3</v>
      </c>
      <c r="AX32" s="104" t="e">
        <f>AU32+AY32</f>
        <v>#VALUE!</v>
      </c>
      <c r="AY32" s="159" t="e">
        <f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159">
        <f>COUNTIF(C32:Y32,"*BRT*")</f>
        <v>0</v>
      </c>
      <c r="BA32" s="159">
        <f>COUNTIF(A32:AI32,"*$BTP*")</f>
        <v>0</v>
      </c>
      <c r="BB32" s="159" t="e">
        <f>BA32*('Setting key Duty'!$I$13+'Setting key Duty'!$I$12+'Setting key Duty'!$I$11)</f>
        <v>#VALUE!</v>
      </c>
      <c r="BC32" s="159">
        <f>COUNTIF(D32:AI32,"*$L*")</f>
        <v>0</v>
      </c>
      <c r="BD32" s="159" t="e">
        <f>BC32*('Setting key Duty'!$I$13+'Setting key Duty'!$I$9)</f>
        <v>#VALUE!</v>
      </c>
      <c r="BE32" s="159">
        <f>COUNTIF(D32:AI32,"*$M*")</f>
        <v>1</v>
      </c>
      <c r="BF32" s="159">
        <f>BE32*('Setting key Duty'!$I$8+'Setting key Duty'!$I$9+'Setting key Duty'!$I$12)</f>
        <v>0.5625</v>
      </c>
      <c r="BG32" s="159">
        <f>COUNTIF(D32:AI32,"*$N*")</f>
        <v>0</v>
      </c>
      <c r="BH32" s="159">
        <f>COUNTIF(D32:AI32,"*$PM*")</f>
        <v>0</v>
      </c>
      <c r="BI32" s="159">
        <f>BH32*('Setting key Duty'!$I$9)</f>
        <v>0</v>
      </c>
      <c r="BJ32" s="159">
        <f>COUNTIF(D32:AI32,"*$AM*")</f>
        <v>2</v>
      </c>
      <c r="BK32" s="159">
        <f>BJ32*('Setting key Duty'!$I$12+'Setting key Duty'!$I$8)</f>
        <v>0.875</v>
      </c>
      <c r="BL32" s="159">
        <f>COUNTIF(C32:AI32,"*$FC*")</f>
        <v>0</v>
      </c>
      <c r="BM32" s="159">
        <f>BL32*('Setting key Duty'!$J$11+'Setting key Duty'!$I$8)</f>
        <v>0</v>
      </c>
      <c r="BN32" s="159">
        <f>COUNTIF($C32:$AG32,BN$4)</f>
        <v>0</v>
      </c>
      <c r="BO32" s="159">
        <f>COUNTIF($C32:$AG32,BO$4)</f>
        <v>0</v>
      </c>
      <c r="BP32" s="159"/>
      <c r="BQ32" s="193"/>
    </row>
    <row r="33" ht="19.5" customHeight="1" spans="1:69">
      <c r="A33" s="19"/>
      <c r="B33" s="14" t="s">
        <v>1617</v>
      </c>
      <c r="C33" s="186"/>
      <c r="D33" s="186"/>
      <c r="E33" s="155" t="s">
        <v>1464</v>
      </c>
      <c r="F33" s="155" t="s">
        <v>1464</v>
      </c>
      <c r="G33" s="155"/>
      <c r="H33" s="156" t="s">
        <v>56</v>
      </c>
      <c r="I33" s="190"/>
      <c r="K33" s="155"/>
      <c r="L33" s="155" t="s">
        <v>62</v>
      </c>
      <c r="M33" s="155"/>
      <c r="O33" s="155" t="s">
        <v>62</v>
      </c>
      <c r="Q33" s="185"/>
      <c r="R33" s="186"/>
      <c r="S33" s="156" t="s">
        <v>56</v>
      </c>
      <c r="U33" s="155" t="s">
        <v>62</v>
      </c>
      <c r="V33" s="240"/>
      <c r="X33" s="155" t="s">
        <v>45</v>
      </c>
      <c r="Z33" s="156" t="s">
        <v>56</v>
      </c>
      <c r="AA33" s="20"/>
      <c r="AB33" s="156" t="s">
        <v>56</v>
      </c>
      <c r="AC33" s="185"/>
      <c r="AE33" s="155"/>
      <c r="AG33" s="186"/>
      <c r="AH33" s="186"/>
      <c r="AI33" s="157"/>
      <c r="AJ33" s="158"/>
      <c r="AK33" s="157"/>
      <c r="AL33" s="191"/>
      <c r="AM33" s="191"/>
      <c r="AN33" s="191"/>
      <c r="AO33" s="191"/>
      <c r="AP33" s="192"/>
      <c r="AQ33" s="159">
        <f>SUMPRODUCT(--WEEKDAY(C$3:AG$3,2)&lt;6,--((C33:AG33="DM"))+(C33:AG33="CS1")+((C33:AG33="CS2"))+(C33:AG33="SB1")+(C33:AG33="AE")+(C33:AG33="EM"))</f>
        <v>0</v>
      </c>
      <c r="AR33" s="192"/>
      <c r="AS33" s="104">
        <f>SUMPRODUCT(--WEEKDAY(C$3:AG$3,2)&gt;5,--((C33:AG33="DM"))+(C33:AG33="CS1")+((C33:AG33="CS2"))+(C33:AG33="SB1")+(C33:AG33="AE")+(C33:AG33="EM"))</f>
        <v>0</v>
      </c>
      <c r="AT33" s="192"/>
      <c r="AU33" s="104">
        <f>(AQ33-AR33)/2+(AS33-AT33)</f>
        <v>0</v>
      </c>
      <c r="AV33" s="104">
        <f>AI33+AJ33+AK33+AL33+AN33+AO33</f>
        <v>0</v>
      </c>
      <c r="AW33" s="104">
        <f>BG33+BH33+BJ33+BE33+BC33+BA33+BL33</f>
        <v>0</v>
      </c>
      <c r="AX33" s="104" t="e">
        <f>AU33+AY33</f>
        <v>#VALUE!</v>
      </c>
      <c r="AY33" s="159" t="e">
        <f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159">
        <f>COUNTIF(C33:Y33,"*BRT*")</f>
        <v>0</v>
      </c>
      <c r="BA33" s="159">
        <f>COUNTIF(A33:AI33,"*$BTP*")</f>
        <v>0</v>
      </c>
      <c r="BB33" s="159" t="e">
        <f>BA33*('Setting key Duty'!$I$13+'Setting key Duty'!$I$12+'Setting key Duty'!$I$11)</f>
        <v>#VALUE!</v>
      </c>
      <c r="BC33" s="159">
        <f>COUNTIF(D33:AI33,"*$L*")</f>
        <v>0</v>
      </c>
      <c r="BD33" s="159" t="e">
        <f>BC33*('Setting key Duty'!$I$13+'Setting key Duty'!$I$9)</f>
        <v>#VALUE!</v>
      </c>
      <c r="BE33" s="159">
        <f>COUNTIF(D33:AI33,"*$M*")</f>
        <v>0</v>
      </c>
      <c r="BF33" s="159">
        <f>BE33*('Setting key Duty'!$I$8+'Setting key Duty'!$I$9+'Setting key Duty'!$I$12)</f>
        <v>0</v>
      </c>
      <c r="BG33" s="159">
        <f>COUNTIF(D33:AI33,"*$N*")</f>
        <v>0</v>
      </c>
      <c r="BH33" s="159">
        <f>COUNTIF(D33:AI33,"*$PM*")</f>
        <v>0</v>
      </c>
      <c r="BI33" s="159">
        <f>BH33*('Setting key Duty'!$I$9)</f>
        <v>0</v>
      </c>
      <c r="BJ33" s="159">
        <f>COUNTIF(D33:AI33,"*$AM*")</f>
        <v>0</v>
      </c>
      <c r="BK33" s="159">
        <f>BJ33*('Setting key Duty'!$I$12+'Setting key Duty'!$I$8)</f>
        <v>0</v>
      </c>
      <c r="BL33" s="159">
        <f>COUNTIF(C33:AI33,"*$FC*")</f>
        <v>0</v>
      </c>
      <c r="BM33" s="159">
        <f>BL33*('Setting key Duty'!$J$11+'Setting key Duty'!$I$8)</f>
        <v>0</v>
      </c>
      <c r="BN33" s="159">
        <f>COUNTIF($C33:$AG33,BN$4)</f>
        <v>0</v>
      </c>
      <c r="BO33" s="159">
        <f>COUNTIF($C33:$AG33,BO$4)</f>
        <v>0</v>
      </c>
      <c r="BP33" s="159"/>
      <c r="BQ33" s="193"/>
    </row>
    <row r="34" ht="19.5" customHeight="1" spans="1:69">
      <c r="A34" s="19"/>
      <c r="B34" s="278" t="s">
        <v>1618</v>
      </c>
      <c r="C34" s="186"/>
      <c r="D34" s="560"/>
      <c r="E34" s="560"/>
      <c r="F34" s="186"/>
      <c r="G34" s="560"/>
      <c r="H34" s="156"/>
      <c r="I34" s="560"/>
      <c r="J34" s="560"/>
      <c r="K34" s="560"/>
      <c r="L34" s="560"/>
      <c r="M34" s="560"/>
      <c r="O34" s="560"/>
      <c r="P34" s="560"/>
      <c r="Q34" s="560"/>
      <c r="R34" s="560"/>
      <c r="S34" s="560"/>
      <c r="T34" s="560"/>
      <c r="U34" s="560"/>
      <c r="V34" s="561"/>
      <c r="W34" s="560"/>
      <c r="X34" s="560"/>
      <c r="Y34" s="186"/>
      <c r="AA34" s="156"/>
      <c r="AB34" s="560"/>
      <c r="AC34" s="560"/>
      <c r="AD34" s="560"/>
      <c r="AE34" s="560"/>
      <c r="AF34" s="560"/>
      <c r="AG34" s="560"/>
      <c r="AH34" s="560"/>
      <c r="AI34" s="157"/>
      <c r="AJ34" s="158"/>
      <c r="AK34" s="157"/>
      <c r="AL34" s="191"/>
      <c r="AM34" s="191"/>
      <c r="AN34" s="191"/>
      <c r="AO34" s="191"/>
      <c r="AP34" s="192"/>
      <c r="AQ34" s="159">
        <f>SUMPRODUCT(--WEEKDAY(C$3:AG$3,2)&lt;6,--((C34:AG34="DM"))+(C34:AG34="CS1")+((C34:AG34="CS2"))+(C34:AG34="SB1")+(C34:AG34="AE")+(C34:AG34="EM"))</f>
        <v>0</v>
      </c>
      <c r="AR34" s="192"/>
      <c r="AS34" s="104">
        <f>SUMPRODUCT(--WEEKDAY(C$3:AG$3,2)&gt;5,--((C34:AG34="DM"))+(C34:AG34="CS1")+((C34:AG34="CS2"))+(C34:AG34="SB1")+(C34:AG34="AE")+(C34:AG34="EM"))</f>
        <v>0</v>
      </c>
      <c r="AT34" s="192"/>
      <c r="AU34" s="104">
        <f>(AQ34-AR34)/2+(AS34-AT34)</f>
        <v>0</v>
      </c>
      <c r="AV34" s="104">
        <f>AI34+AJ34+AK34+AL34+AN34+AO34</f>
        <v>0</v>
      </c>
      <c r="AW34" s="104">
        <f>BG34+BH34+BJ34+BE34+BC34+BA34+BL34</f>
        <v>0</v>
      </c>
      <c r="AX34" s="104" t="e">
        <f>AU34+AY34</f>
        <v>#VALUE!</v>
      </c>
      <c r="AY34" s="159" t="e">
        <f>(BJ34*('Setting key Duty'!$I$8+'Setting key Duty'!$I$12))+(BH34*'Setting key Duty'!$I$9)+(BC34*('Setting key Duty'!$I$13+'Setting key Duty'!$I$9))+(BA34*('Setting key Duty'!$I$13+'Setting key Duty'!$I$12+'Setting key Duty'!$I$11))+(BE34*('Setting key Duty'!$I$8+'Setting key Duty'!$I$9+'Setting key Duty'!$I$12))</f>
        <v>#VALUE!</v>
      </c>
      <c r="AZ34" s="159">
        <f>COUNTIF(C34:Y34,"*BRT*")</f>
        <v>0</v>
      </c>
      <c r="BA34" s="159">
        <f>COUNTIF(A34:AI34,"*$BTP*")</f>
        <v>0</v>
      </c>
      <c r="BB34" s="159" t="e">
        <f>BA34*('Setting key Duty'!$I$13+'Setting key Duty'!$I$12+'Setting key Duty'!$I$11)</f>
        <v>#VALUE!</v>
      </c>
      <c r="BC34" s="159">
        <f>COUNTIF(D34:AI34,"*$L*")</f>
        <v>0</v>
      </c>
      <c r="BD34" s="159" t="e">
        <f>BC34*('Setting key Duty'!$I$13+'Setting key Duty'!$I$9)</f>
        <v>#VALUE!</v>
      </c>
      <c r="BE34" s="159">
        <f>COUNTIF(D34:AI34,"*$M*")</f>
        <v>0</v>
      </c>
      <c r="BF34" s="159">
        <f>BE34*('Setting key Duty'!$I$8+'Setting key Duty'!$I$9+'Setting key Duty'!$I$12)</f>
        <v>0</v>
      </c>
      <c r="BG34" s="159">
        <f>COUNTIF(D34:AI34,"*$N*")</f>
        <v>0</v>
      </c>
      <c r="BH34" s="159">
        <f>COUNTIF(D34:AI34,"*$PM*")</f>
        <v>0</v>
      </c>
      <c r="BI34" s="159">
        <f>BH34*('Setting key Duty'!$I$9)</f>
        <v>0</v>
      </c>
      <c r="BJ34" s="159">
        <f>COUNTIF(D34:AI34,"*$AM*")</f>
        <v>0</v>
      </c>
      <c r="BK34" s="159">
        <f>BJ34*('Setting key Duty'!$I$12+'Setting key Duty'!$I$8)</f>
        <v>0</v>
      </c>
      <c r="BL34" s="159">
        <f>COUNTIF(C34:AI34,"*$FC*")</f>
        <v>0</v>
      </c>
      <c r="BM34" s="159">
        <f>BL34*('Setting key Duty'!$J$11+'Setting key Duty'!$I$8)</f>
        <v>0</v>
      </c>
      <c r="BN34" s="159">
        <f>COUNTIF($C34:$AG34,BN$4)</f>
        <v>0</v>
      </c>
      <c r="BO34" s="159">
        <f>COUNTIF($C34:$AG34,BO$4)</f>
        <v>0</v>
      </c>
      <c r="BP34" s="159"/>
      <c r="BQ34" s="193"/>
    </row>
    <row r="35" ht="19.5" customHeight="1" spans="1:69">
      <c r="A35" s="19"/>
      <c r="B35" s="14" t="s">
        <v>1655</v>
      </c>
      <c r="C35" s="560"/>
      <c r="D35" s="185"/>
      <c r="F35" s="155" t="s">
        <v>62</v>
      </c>
      <c r="G35" s="156" t="s">
        <v>56</v>
      </c>
      <c r="H35" s="15" t="s">
        <v>42</v>
      </c>
      <c r="I35" s="155" t="s">
        <v>62</v>
      </c>
      <c r="J35" s="155"/>
      <c r="K35" s="156" t="s">
        <v>56</v>
      </c>
      <c r="L35" s="155"/>
      <c r="M35" s="186"/>
      <c r="N35" s="155" t="s">
        <v>62</v>
      </c>
      <c r="Q35" s="185"/>
      <c r="R35" s="156" t="s">
        <v>56</v>
      </c>
      <c r="T35" s="155" t="s">
        <v>62</v>
      </c>
      <c r="U35" s="156" t="s">
        <v>56</v>
      </c>
      <c r="V35" s="561"/>
      <c r="X35" s="185"/>
      <c r="Y35" s="155" t="s">
        <v>62</v>
      </c>
      <c r="AA35" s="156" t="s">
        <v>56</v>
      </c>
      <c r="AC35" s="185"/>
      <c r="AD35" s="185"/>
      <c r="AF35" s="156" t="s">
        <v>56</v>
      </c>
      <c r="AG35" s="560"/>
      <c r="AH35" s="155"/>
      <c r="AI35" s="157"/>
      <c r="AJ35" s="158"/>
      <c r="AK35" s="157"/>
      <c r="AL35" s="191"/>
      <c r="AM35" s="191"/>
      <c r="AN35" s="191"/>
      <c r="AO35" s="191"/>
      <c r="AP35" s="192"/>
      <c r="AQ35" s="159">
        <f>SUMPRODUCT(--WEEKDAY(C$3:AG$3,2)&lt;6,--((C35:AG35="DM"))+(C35:AG35="CS1")+((C35:AG35="CS2"))+(C35:AG35="SB1")+(C35:AG35="AE")+(C35:AG35="EM"))</f>
        <v>0</v>
      </c>
      <c r="AR35" s="192"/>
      <c r="AS35" s="104">
        <f>SUMPRODUCT(--WEEKDAY(C$3:AG$3,2)&gt;5,--((C35:AG35="DM"))+(C35:AG35="CS1")+((C35:AG35="CS2"))+(C35:AG35="SB1")+(C35:AG35="AE")+(C35:AG35="EM"))</f>
        <v>0</v>
      </c>
      <c r="AT35" s="192"/>
      <c r="AU35" s="104">
        <f>(AQ35-AR35)/2+(AS35-AT35)</f>
        <v>0</v>
      </c>
      <c r="AV35" s="104">
        <f>AI35+AJ35+AK35+AL35+AN35+AO35</f>
        <v>0</v>
      </c>
      <c r="AW35" s="104">
        <f>BG35+BH35+BJ35+BE35+BC35+BA35+BL35</f>
        <v>0</v>
      </c>
      <c r="AX35" s="104" t="e">
        <f>AU35+AY35</f>
        <v>#VALUE!</v>
      </c>
      <c r="AY35" s="159" t="e">
        <f>(BJ35*('Setting key Duty'!$I$8+'Setting key Duty'!$I$12))+(BH35*'Setting key Duty'!$I$9)+(BC35*('Setting key Duty'!$I$13+'Setting key Duty'!$I$9))+(BA35*('Setting key Duty'!$I$13+'Setting key Duty'!$I$12+'Setting key Duty'!$I$11))+(BE35*('Setting key Duty'!$I$8+'Setting key Duty'!$I$9+'Setting key Duty'!$I$12))</f>
        <v>#VALUE!</v>
      </c>
      <c r="AZ35" s="159">
        <f>COUNTIF(C35:Y35,"*BRT*")</f>
        <v>0</v>
      </c>
      <c r="BA35" s="159">
        <f>COUNTIF(A35:AI35,"*$BTP*")</f>
        <v>0</v>
      </c>
      <c r="BB35" s="159" t="e">
        <f>BA35*('Setting key Duty'!$I$13+'Setting key Duty'!$I$12+'Setting key Duty'!$I$11)</f>
        <v>#VALUE!</v>
      </c>
      <c r="BC35" s="159">
        <f>COUNTIF(D35:AI35,"*$L*")</f>
        <v>0</v>
      </c>
      <c r="BD35" s="159" t="e">
        <f>BC35*('Setting key Duty'!$I$13+'Setting key Duty'!$I$9)</f>
        <v>#VALUE!</v>
      </c>
      <c r="BE35" s="159">
        <f>COUNTIF(D35:AI35,"*$M*")</f>
        <v>0</v>
      </c>
      <c r="BF35" s="159">
        <f>BE35*('Setting key Duty'!$I$8+'Setting key Duty'!$I$9+'Setting key Duty'!$I$12)</f>
        <v>0</v>
      </c>
      <c r="BG35" s="159">
        <f>COUNTIF(D35:AI35,"*$N*")</f>
        <v>0</v>
      </c>
      <c r="BH35" s="159">
        <f>COUNTIF(D35:AI35,"*$PM*")</f>
        <v>0</v>
      </c>
      <c r="BI35" s="159">
        <f>BH35*('Setting key Duty'!$I$9)</f>
        <v>0</v>
      </c>
      <c r="BJ35" s="159">
        <f>COUNTIF(D35:AI35,"*$AM*")</f>
        <v>0</v>
      </c>
      <c r="BK35" s="159">
        <f>BJ35*('Setting key Duty'!$I$12+'Setting key Duty'!$I$8)</f>
        <v>0</v>
      </c>
      <c r="BL35" s="159">
        <f>COUNTIF(C35:AI35,"*$FC*")</f>
        <v>0</v>
      </c>
      <c r="BM35" s="159">
        <f>BL35*('Setting key Duty'!$J$11+'Setting key Duty'!$I$8)</f>
        <v>0</v>
      </c>
      <c r="BN35" s="159">
        <f>COUNTIF($C35:$AG35,BN$4)</f>
        <v>0</v>
      </c>
      <c r="BO35" s="159">
        <f>COUNTIF($C35:$AG35,BO$4)</f>
        <v>0</v>
      </c>
      <c r="BP35" s="159"/>
      <c r="BQ35" s="193"/>
    </row>
    <row r="36" ht="19.5" customHeight="1" spans="1:69">
      <c r="A36" s="19"/>
      <c r="B36" s="189"/>
      <c r="C36" s="560"/>
      <c r="D36" s="186"/>
      <c r="E36" s="20"/>
      <c r="F36" s="20"/>
      <c r="G36" s="20"/>
      <c r="H36" s="20"/>
      <c r="I36" s="20"/>
      <c r="J36" s="186"/>
      <c r="K36" s="185"/>
      <c r="L36" s="185"/>
      <c r="M36" s="188"/>
      <c r="N36" s="186"/>
      <c r="O36" s="185"/>
      <c r="P36" s="186"/>
      <c r="Q36" s="20"/>
      <c r="R36" s="20"/>
      <c r="S36" s="20"/>
      <c r="T36" s="560"/>
      <c r="U36" s="20"/>
      <c r="V36" s="561"/>
      <c r="W36" s="20"/>
      <c r="X36" s="186"/>
      <c r="Y36" s="20"/>
      <c r="Z36" s="20"/>
      <c r="AA36" s="20"/>
      <c r="AB36" s="20"/>
      <c r="AC36" s="20"/>
      <c r="AD36" s="186"/>
      <c r="AE36" s="186"/>
      <c r="AF36" s="186"/>
      <c r="AG36" s="560"/>
      <c r="AH36" s="186"/>
      <c r="AI36" s="157"/>
      <c r="AJ36" s="158"/>
      <c r="AK36" s="157"/>
      <c r="AL36" s="191"/>
      <c r="AM36" s="191"/>
      <c r="AN36" s="191"/>
      <c r="AO36" s="191"/>
      <c r="AP36" s="192"/>
      <c r="AQ36" s="159">
        <f>SUMPRODUCT(--WEEKDAY(C$3:AG$3,2)&lt;6,--((C36:AG36="DM"))+(C36:AG36="CS1")+((C36:AG36="CS2"))+(C36:AG36="SB1")+(C36:AG36="AE")+(C36:AG36="EM"))</f>
        <v>0</v>
      </c>
      <c r="AR36" s="192"/>
      <c r="AS36" s="104">
        <f>SUMPRODUCT(--WEEKDAY(C$3:AG$3,2)&gt;5,--((C36:AG36="DM"))+(C36:AG36="CS1")+((C36:AG36="CS2"))+(C36:AG36="SB1")+(C36:AG36="AE")+(C36:AG36="EM"))</f>
        <v>0</v>
      </c>
      <c r="AT36" s="192"/>
      <c r="AU36" s="104">
        <f>(AQ36-AR36)/2+(AS36-AT36)</f>
        <v>0</v>
      </c>
      <c r="AV36" s="104">
        <f>AI36+AJ36+AK36+AL36+AN36+AO36</f>
        <v>0</v>
      </c>
      <c r="AW36" s="104">
        <f>BG36+BH36+BJ36+BE36+BC36+BA36+BL36</f>
        <v>0</v>
      </c>
      <c r="AX36" s="104" t="e">
        <f>AU36+AY36</f>
        <v>#VALUE!</v>
      </c>
      <c r="AY36" s="159" t="e">
        <f>(BJ36*('Setting key Duty'!$I$8+'Setting key Duty'!$I$12))+(BH36*'Setting key Duty'!$I$9)+(BC36*('Setting key Duty'!$I$13+'Setting key Duty'!$I$9))+(BA36*('Setting key Duty'!$I$13+'Setting key Duty'!$I$12+'Setting key Duty'!$I$11))+(BE36*('Setting key Duty'!$I$8+'Setting key Duty'!$I$9+'Setting key Duty'!$I$12))</f>
        <v>#VALUE!</v>
      </c>
      <c r="AZ36" s="159">
        <f>COUNTIF(C36:Y36,"*BRT*")</f>
        <v>0</v>
      </c>
      <c r="BA36" s="159">
        <f>COUNTIF(A36:AI36,"*$BTP*")</f>
        <v>0</v>
      </c>
      <c r="BB36" s="159" t="e">
        <f>BA36*('Setting key Duty'!$I$13+'Setting key Duty'!$I$12+'Setting key Duty'!$I$11)</f>
        <v>#VALUE!</v>
      </c>
      <c r="BC36" s="159">
        <f>COUNTIF(D36:AI36,"*$L*")</f>
        <v>0</v>
      </c>
      <c r="BD36" s="159" t="e">
        <f>BC36*('Setting key Duty'!$I$13+'Setting key Duty'!$I$9)</f>
        <v>#VALUE!</v>
      </c>
      <c r="BE36" s="159">
        <f>COUNTIF(D36:AI36,"*$M*")</f>
        <v>0</v>
      </c>
      <c r="BF36" s="159">
        <f>BE36*('Setting key Duty'!$I$8+'Setting key Duty'!$I$9+'Setting key Duty'!$I$12)</f>
        <v>0</v>
      </c>
      <c r="BG36" s="159">
        <f>COUNTIF(D36:AI36,"*$N*")</f>
        <v>0</v>
      </c>
      <c r="BH36" s="159">
        <f>COUNTIF(D36:AI36,"*$PM*")</f>
        <v>0</v>
      </c>
      <c r="BI36" s="159">
        <f>BH36*('Setting key Duty'!$I$9)</f>
        <v>0</v>
      </c>
      <c r="BJ36" s="159">
        <f>COUNTIF(D36:AI36,"*$AM*")</f>
        <v>0</v>
      </c>
      <c r="BK36" s="159">
        <f>BJ36*('Setting key Duty'!$I$12+'Setting key Duty'!$I$8)</f>
        <v>0</v>
      </c>
      <c r="BL36" s="159">
        <f>COUNTIF(C36:AI36,"*$FC*")</f>
        <v>0</v>
      </c>
      <c r="BM36" s="159">
        <f>BL36*('Setting key Duty'!$J$11+'Setting key Duty'!$I$8)</f>
        <v>0</v>
      </c>
      <c r="BN36" s="159">
        <f>COUNTIF($C36:$AG36,BN$4)</f>
        <v>0</v>
      </c>
      <c r="BO36" s="159">
        <f>COUNTIF($C36:$AG36,BO$4)</f>
        <v>0</v>
      </c>
      <c r="BP36" s="159"/>
      <c r="BQ36" s="193"/>
    </row>
    <row r="37" ht="19.5" customHeight="1" spans="1:69">
      <c r="A37" s="19"/>
      <c r="B37" s="189" t="s">
        <v>228</v>
      </c>
      <c r="C37" s="563"/>
      <c r="D37" s="186"/>
      <c r="E37" s="186"/>
      <c r="F37" s="186"/>
      <c r="G37" s="186"/>
      <c r="H37" s="186"/>
      <c r="I37" s="186"/>
      <c r="J37" s="186"/>
      <c r="K37" s="186"/>
      <c r="L37" s="186"/>
      <c r="N37" s="186"/>
      <c r="O37" s="186"/>
      <c r="P37" s="186"/>
      <c r="Q37" s="20"/>
      <c r="R37" s="20"/>
      <c r="S37" s="186"/>
      <c r="T37" s="560"/>
      <c r="U37" s="154"/>
      <c r="V37" s="561"/>
      <c r="W37" s="186"/>
      <c r="X37" s="186"/>
      <c r="Y37" s="231"/>
      <c r="Z37" s="231"/>
      <c r="AA37" s="231"/>
      <c r="AB37" s="231"/>
      <c r="AC37" s="231"/>
      <c r="AD37" s="231"/>
      <c r="AE37" s="186"/>
      <c r="AF37" s="186"/>
      <c r="AG37" s="560"/>
      <c r="AH37" s="186"/>
      <c r="AI37" s="157">
        <f>COUNTIF($C37:$AG37,AI$4)</f>
        <v>0</v>
      </c>
      <c r="AJ37" s="158">
        <f>COUNTIF($C37:$AG37,AJ$4)</f>
        <v>0</v>
      </c>
      <c r="AK37" s="157">
        <f>COUNTIF($C37:$AG37,AK$4)</f>
        <v>0</v>
      </c>
      <c r="AL37" s="191">
        <f>COUNTIF($C37:$AG37,AL$4)</f>
        <v>0</v>
      </c>
      <c r="AM37" s="191">
        <f>COUNTIF($C37:$AG37,AM$4)</f>
        <v>0</v>
      </c>
      <c r="AN37" s="191">
        <f>COUNTIF($C37:$AG37,AN$4)</f>
        <v>0</v>
      </c>
      <c r="AO37" s="191">
        <f>COUNTIF($C37:$AG37,AO$4)</f>
        <v>0</v>
      </c>
      <c r="AP37" s="192"/>
      <c r="AQ37" s="159"/>
      <c r="AR37" s="192"/>
      <c r="AS37" s="104"/>
      <c r="AT37" s="192"/>
      <c r="AU37" s="192"/>
      <c r="AV37" s="104"/>
      <c r="AW37" s="104"/>
      <c r="AX37" s="104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91"/>
      <c r="BO37" s="191"/>
      <c r="BP37" s="191"/>
      <c r="BQ37" s="193"/>
    </row>
    <row r="38" ht="19.5" customHeight="1" spans="1:69">
      <c r="A38" s="19"/>
      <c r="B38" s="194"/>
      <c r="C38" s="195"/>
      <c r="D38" s="196"/>
      <c r="E38" s="196"/>
      <c r="F38" s="196"/>
      <c r="G38" s="196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564"/>
      <c r="AI38" s="197"/>
      <c r="AJ38" s="198"/>
      <c r="AK38" s="197"/>
      <c r="AL38" s="199"/>
      <c r="AM38" s="199"/>
      <c r="AN38" s="199"/>
      <c r="AO38" s="199"/>
      <c r="AP38" s="200"/>
      <c r="AQ38" s="200"/>
      <c r="AR38" s="200"/>
      <c r="AS38" s="200">
        <f>SUMPRODUCT(--WEEKDAY(C$3:AG$3,2)&gt;5,--((C38:AG38="DM"))+(C38:AG38="CS1")+((C38:AG38="CS2"))+(C38:AG38="SB1")+(C38:AG38="AE")+(C38:AG38="EM"))</f>
        <v>0</v>
      </c>
      <c r="AT38" s="200"/>
      <c r="AU38" s="200">
        <f>(AQ38-AR38)/2+(AS38-AT38)</f>
        <v>0</v>
      </c>
      <c r="AV38" s="200"/>
      <c r="AW38" s="200"/>
      <c r="AX38" s="200"/>
      <c r="AY38" s="199"/>
      <c r="AZ38" s="199"/>
      <c r="BA38" s="199"/>
      <c r="BB38" s="199"/>
      <c r="BC38" s="199"/>
      <c r="BD38" s="199"/>
      <c r="BE38" s="199"/>
      <c r="BF38" s="199"/>
      <c r="BG38" s="199"/>
      <c r="BH38" s="199"/>
      <c r="BI38" s="199"/>
      <c r="BJ38" s="199"/>
      <c r="BK38" s="199"/>
      <c r="BL38" s="199"/>
      <c r="BM38" s="199"/>
      <c r="BN38" s="199"/>
      <c r="BO38" s="199"/>
      <c r="BP38" s="199"/>
      <c r="BQ38" s="201"/>
    </row>
    <row r="39" ht="19.5" customHeight="1" spans="1:69">
      <c r="A39" s="19"/>
      <c r="B39" s="202" t="s">
        <v>48</v>
      </c>
      <c r="C39" s="203" t="str">
        <f>VLOOKUP("DM",C4:C37,1,FALSE)</f>
        <v>DM</v>
      </c>
      <c r="D39" s="203" t="str">
        <f>VLOOKUP("DM",D4:D37,1,FALSE)</f>
        <v>DM</v>
      </c>
      <c r="E39" s="203" t="str">
        <f>VLOOKUP("DM",E1:E37,1,FALSE)</f>
        <v>DM</v>
      </c>
      <c r="F39" s="203" t="str">
        <f>VLOOKUP("DM",F4:F37,1,FALSE)</f>
        <v>DM</v>
      </c>
      <c r="G39" s="203" t="str">
        <f>VLOOKUP("DM",G4:G37,1,FALSE)</f>
        <v>DM</v>
      </c>
      <c r="H39" s="203" t="str">
        <f>VLOOKUP("DM",H4:H37,1,FALSE)</f>
        <v>DM</v>
      </c>
      <c r="I39" s="203" t="str">
        <f>VLOOKUP("DM",I4:I37,1,FALSE)</f>
        <v>DM</v>
      </c>
      <c r="J39" s="203" t="str">
        <f>VLOOKUP("DM",J4:J37,1,FALSE)</f>
        <v>DM</v>
      </c>
      <c r="K39" s="203" t="str">
        <f>VLOOKUP("DM",K4:K37,1,FALSE)</f>
        <v>DM</v>
      </c>
      <c r="L39" s="203" t="str">
        <f>VLOOKUP("DM",L4:L37,1,FALSE)</f>
        <v>DM</v>
      </c>
      <c r="M39" s="203" t="str">
        <f>VLOOKUP("DM",M4:M23,1,FALSE)</f>
        <v>DM</v>
      </c>
      <c r="N39" s="203" t="str">
        <f>VLOOKUP("DM",N4:N37,1,FALSE)</f>
        <v>DM</v>
      </c>
      <c r="O39" s="203" t="str">
        <f>VLOOKUP("DM",O4:O37,1,FALSE)</f>
        <v>DM</v>
      </c>
      <c r="P39" s="203" t="str">
        <f>VLOOKUP("DM",P4:P37,1,FALSE)</f>
        <v>DM</v>
      </c>
      <c r="Q39" s="203" t="str">
        <f>VLOOKUP("DM",Q4:Q26,1,FALSE)</f>
        <v>DM</v>
      </c>
      <c r="R39" s="203" t="str">
        <f>VLOOKUP("DM",R4:R21,1,FALSE)</f>
        <v>DM</v>
      </c>
      <c r="S39" s="203" t="str">
        <f>VLOOKUP("DM",S4:S37,1,FALSE)</f>
        <v>DM</v>
      </c>
      <c r="T39" s="203" t="str">
        <f>VLOOKUP("DM",T4:T37,1,FALSE)</f>
        <v>DM</v>
      </c>
      <c r="U39" s="203" t="str">
        <f>VLOOKUP("DM",U4:U37,1,FALSE)</f>
        <v>DM</v>
      </c>
      <c r="V39" s="565" t="str">
        <f>VLOOKUP("DM",V4:V21,1,FALSE)</f>
        <v>DM</v>
      </c>
      <c r="W39" s="203" t="str">
        <f>VLOOKUP("DM",W4:W21,1,FALSE)</f>
        <v>DM</v>
      </c>
      <c r="X39" s="203" t="str">
        <f>VLOOKUP("DM",X4:X37,1,FALSE)</f>
        <v>DM</v>
      </c>
      <c r="Y39" s="203" t="str">
        <f>VLOOKUP("DM",Y4:Y37,1,FALSE)</f>
        <v>DM</v>
      </c>
      <c r="Z39" s="203" t="str">
        <f>VLOOKUP("DM",Z4:Z37,1,FALSE)</f>
        <v>DM</v>
      </c>
      <c r="AA39" s="203" t="str">
        <f>VLOOKUP("DM",AA1:AA37,1,FALSE)</f>
        <v>DM</v>
      </c>
      <c r="AB39" s="203" t="str">
        <f>VLOOKUP("DM",AB4:AB37,1,FALSE)</f>
        <v>DM</v>
      </c>
      <c r="AC39" s="203" t="str">
        <f>VLOOKUP("DM",AC4:AC37,1,FALSE)</f>
        <v>DM</v>
      </c>
      <c r="AD39" s="203" t="str">
        <f>VLOOKUP("DM",AD4:AD37,1,FALSE)</f>
        <v>DM</v>
      </c>
      <c r="AE39" s="203" t="str">
        <f>VLOOKUP("DM",AE4:AE37,1,FALSE)</f>
        <v>DM</v>
      </c>
      <c r="AF39" s="203" t="str">
        <f>VLOOKUP("DM",AF4:AF37,1,FALSE)</f>
        <v>DM</v>
      </c>
      <c r="AG39" s="203" t="e">
        <f>VLOOKUP("DM",AG4:AG37,1,FALSE)</f>
        <v>#N/A</v>
      </c>
      <c r="AH39" s="203" t="e">
        <f>VLOOKUP("DM",AH4:AH37,1,FALSE)</f>
        <v>#N/A</v>
      </c>
      <c r="AI39" s="157"/>
      <c r="AJ39" s="158"/>
      <c r="AK39" s="157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59"/>
      <c r="BQ39" s="160"/>
    </row>
    <row r="40" ht="19.5" customHeight="1" spans="1:69">
      <c r="A40" s="19" t="e">
        <f>LTE()</f>
        <v>#NAME?</v>
      </c>
      <c r="B40" s="204" t="s">
        <v>44</v>
      </c>
      <c r="C40" s="203" t="str">
        <f>VLOOKUP("CS1",C5:C37,1,FALSE)</f>
        <v>CS1</v>
      </c>
      <c r="D40" s="203" t="str">
        <f>VLOOKUP("CS1",D1:D37,1,FALSE)</f>
        <v>CS1</v>
      </c>
      <c r="E40" s="203" t="str">
        <f>VLOOKUP("CS1",E1:E37,1,FALSE)</f>
        <v>CS1</v>
      </c>
      <c r="F40" s="203" t="str">
        <f>VLOOKUP("CS1",F8:F37,1,FALSE)</f>
        <v>CS1</v>
      </c>
      <c r="G40" s="203" t="str">
        <f>VLOOKUP("CS1",G1:G37,1,FALSE)</f>
        <v>CS1</v>
      </c>
      <c r="H40" s="203" t="str">
        <f>VLOOKUP("CS1",H6:H37,1,FALSE)</f>
        <v>CS1</v>
      </c>
      <c r="I40" s="203" t="str">
        <f>VLOOKUP("CS1",I7:I37,1,FALSE)</f>
        <v>CS1</v>
      </c>
      <c r="J40" s="203" t="str">
        <f>VLOOKUP("CS1",J4:J37,1,FALSE)</f>
        <v>CS1</v>
      </c>
      <c r="K40" s="203" t="str">
        <f>VLOOKUP("CS1",K1:K37,1,FALSE)</f>
        <v>CS1</v>
      </c>
      <c r="L40" s="203" t="str">
        <f>VLOOKUP("CS1",L1:L37,1,FALSE)</f>
        <v>CS1</v>
      </c>
      <c r="M40" s="203" t="str">
        <f>VLOOKUP("CS1",M7:M23,1,FALSE)</f>
        <v>CS1</v>
      </c>
      <c r="N40" s="203" t="str">
        <f>VLOOKUP("CS1",N6:N37,1,FALSE)</f>
        <v>CS1</v>
      </c>
      <c r="O40" s="203" t="str">
        <f>VLOOKUP("CS1",O1:O37,1,FALSE)</f>
        <v>CS1</v>
      </c>
      <c r="P40" s="203" t="str">
        <f>VLOOKUP("CS1",P5:P37,1,FALSE)</f>
        <v>CS1</v>
      </c>
      <c r="Q40" s="203" t="str">
        <f>VLOOKUP("CS1",Q6:Q26,1,FALSE)</f>
        <v>CS1</v>
      </c>
      <c r="R40" s="203" t="str">
        <f>VLOOKUP("CS1",R6:R21,1,FALSE)</f>
        <v>CS1</v>
      </c>
      <c r="S40" s="203" t="str">
        <f>VLOOKUP("CS1",S1:S37,1,FALSE)</f>
        <v>CS1</v>
      </c>
      <c r="T40" s="203" t="str">
        <f>VLOOKUP("CS1",T1:T37,1,FALSE)</f>
        <v>CS1</v>
      </c>
      <c r="U40" s="203" t="str">
        <f>VLOOKUP("CS1",U6:U37,1,FALSE)</f>
        <v>CS1</v>
      </c>
      <c r="V40" s="565" t="str">
        <f>VLOOKUP("CS1",V1:V35,1,FALSE)</f>
        <v>CS1</v>
      </c>
      <c r="W40" s="203" t="str">
        <f>VLOOKUP("CS1",W1:W21,1,FALSE)</f>
        <v>CS1</v>
      </c>
      <c r="X40" s="203" t="str">
        <f>VLOOKUP("CS1",X1:X37,1,FALSE)</f>
        <v>CS1</v>
      </c>
      <c r="Y40" s="203" t="str">
        <f>VLOOKUP("CS1",Y8:Y37,1,FALSE)</f>
        <v>CS1</v>
      </c>
      <c r="Z40" s="203" t="str">
        <f>VLOOKUP("CS1",Z1:Z37,1,FALSE)</f>
        <v>CS1</v>
      </c>
      <c r="AA40" s="203" t="str">
        <f>VLOOKUP("CS1",AA1:AA37,1,FALSE)</f>
        <v>CS1</v>
      </c>
      <c r="AB40" s="203" t="str">
        <f>VLOOKUP("CS1",AB5:AB37,1,FALSE)</f>
        <v>CS1</v>
      </c>
      <c r="AC40" s="203" t="str">
        <f>VLOOKUP("CS1",AC1:AC37,1,FALSE)</f>
        <v>CS1</v>
      </c>
      <c r="AD40" s="203" t="str">
        <f>VLOOKUP("CS1",AD1:AD37,1,FALSE)</f>
        <v>CS1</v>
      </c>
      <c r="AE40" s="203" t="str">
        <f>VLOOKUP("CS1",AE1:AE37,1,FALSE)</f>
        <v>CS1</v>
      </c>
      <c r="AF40" s="203" t="str">
        <f>VLOOKUP("CS1",AF7:AF37,1,FALSE)</f>
        <v>CS1</v>
      </c>
      <c r="AG40" s="203" t="e">
        <f>VLOOKUP("CS1",AG1:AG37,1,FALSE)</f>
        <v>#N/A</v>
      </c>
      <c r="AH40" s="203" t="e">
        <f>VLOOKUP("CS1",AH1:AH37,1,FALSE)</f>
        <v>#N/A</v>
      </c>
      <c r="AI40" s="157"/>
      <c r="AJ40" s="158"/>
      <c r="AK40" s="157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59"/>
      <c r="BQ40" s="160"/>
    </row>
    <row r="41" ht="19.5" customHeight="1" spans="1:69">
      <c r="A41" s="19"/>
      <c r="B41" s="205" t="s">
        <v>45</v>
      </c>
      <c r="C41" s="203" t="str">
        <f>VLOOKUP("CS2",C6:C37,1,FALSE)</f>
        <v>CS2</v>
      </c>
      <c r="D41" s="203" t="str">
        <f>VLOOKUP("CS2",D9:D37,1,FALSE)</f>
        <v>CS2</v>
      </c>
      <c r="E41" s="203" t="e">
        <f>VLOOKUP("CS2",E8:E37,1,FALSE)</f>
        <v>#N/A</v>
      </c>
      <c r="F41" s="203" t="str">
        <f>VLOOKUP("CS2",F8:F37,1,FALSE)</f>
        <v>CS2</v>
      </c>
      <c r="G41" s="203" t="str">
        <f>VLOOKUP("CS2",G1:G37,1,FALSE)</f>
        <v>CS2</v>
      </c>
      <c r="H41" s="203" t="str">
        <f>VLOOKUP("CS2",H1:H37,1,FALSE)</f>
        <v>CS2</v>
      </c>
      <c r="I41" s="203" t="str">
        <f>VLOOKUP("CS2",I7:I37,1,FALSE)</f>
        <v>CS2</v>
      </c>
      <c r="J41" s="203" t="str">
        <f>VLOOKUP("CS2",J4:J37,1,FALSE)</f>
        <v>CS2</v>
      </c>
      <c r="K41" s="203" t="str">
        <f>VLOOKUP("CS2",K5:K37,1,FALSE)</f>
        <v>CS2</v>
      </c>
      <c r="L41" s="203" t="str">
        <f>VLOOKUP("CS2",L4:L37,1,FALSE)</f>
        <v>CS2</v>
      </c>
      <c r="M41" s="203" t="str">
        <f>VLOOKUP("CS2",M1:M23,1,FALSE)</f>
        <v>CS2</v>
      </c>
      <c r="N41" s="203" t="str">
        <f>VLOOKUP("CS2",N1:N37,1,FALSE)</f>
        <v>CS2</v>
      </c>
      <c r="O41" s="203" t="str">
        <f>VLOOKUP("CS2",O1:O37,1,FALSE)</f>
        <v>CS2</v>
      </c>
      <c r="P41" s="203" t="str">
        <f>VLOOKUP("CS2",P1:P37,1,FALSE)</f>
        <v>CS2</v>
      </c>
      <c r="Q41" s="203" t="str">
        <f>VLOOKUP("CS2",Q6:Q26,1,FALSE)</f>
        <v>CS2</v>
      </c>
      <c r="R41" s="203" t="str">
        <f>VLOOKUP("CS2",R6:R21,1,FALSE)</f>
        <v>CS2</v>
      </c>
      <c r="S41" s="203" t="str">
        <f>VLOOKUP("CS2",S1:S37,1,FALSE)</f>
        <v>CS2</v>
      </c>
      <c r="T41" s="203" t="str">
        <f>VLOOKUP("CS2",T1:T37,1,FALSE)</f>
        <v>CS2</v>
      </c>
      <c r="U41" s="203" t="str">
        <f>VLOOKUP("CS2",U1:U37,1,FALSE)</f>
        <v>CS2</v>
      </c>
      <c r="V41" s="565" t="str">
        <f>VLOOKUP("CS2",V1:V35,1,FALSE)</f>
        <v>CS2</v>
      </c>
      <c r="W41" s="203" t="str">
        <f>VLOOKUP("CS2",W1:W35,1,FALSE)</f>
        <v>CS2</v>
      </c>
      <c r="X41" s="203" t="str">
        <f>VLOOKUP("CS2",X8:X37,1,FALSE)</f>
        <v>CS2</v>
      </c>
      <c r="Y41" s="203" t="str">
        <f>VLOOKUP("CS2",Y1:Y37,1,FALSE)</f>
        <v>CS2</v>
      </c>
      <c r="Z41" s="203" t="str">
        <f>VLOOKUP("CS2",Z1:Z37,1,FALSE)</f>
        <v>CS2</v>
      </c>
      <c r="AA41" s="203" t="str">
        <f>VLOOKUP("CS2",AA1:AA37,1,FALSE)</f>
        <v>CS2</v>
      </c>
      <c r="AB41" s="203" t="str">
        <f>VLOOKUP("CS2",AB1:AB37,1,FALSE)</f>
        <v>CS2</v>
      </c>
      <c r="AC41" s="203" t="str">
        <f>VLOOKUP("CS2",AC8:AC37,1,FALSE)</f>
        <v>CS2</v>
      </c>
      <c r="AD41" s="203" t="str">
        <f>VLOOKUP("CS2",AD1:AD37,1,FALSE)</f>
        <v>CS2</v>
      </c>
      <c r="AE41" s="203" t="str">
        <f>VLOOKUP("CS2",AE1:AE37,1,FALSE)</f>
        <v>CS2</v>
      </c>
      <c r="AF41" s="203" t="str">
        <f>VLOOKUP("CS2",AF1:AF37,1,FALSE)</f>
        <v>CS2</v>
      </c>
      <c r="AG41" s="203" t="e">
        <f>VLOOKUP("CS2",AG7:AG37,1,FALSE)</f>
        <v>#N/A</v>
      </c>
      <c r="AH41" s="203" t="e">
        <f>VLOOKUP("CS2",AH7:AH37,1,FALSE)</f>
        <v>#N/A</v>
      </c>
      <c r="AI41" s="157"/>
      <c r="AJ41" s="158"/>
      <c r="AK41" s="157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59"/>
      <c r="BQ41" s="160"/>
    </row>
    <row r="42" ht="19.5" customHeight="1" spans="1:69">
      <c r="A42" s="19"/>
      <c r="B42" s="206" t="s">
        <v>50</v>
      </c>
      <c r="C42" s="203" t="str">
        <f>VLOOKUP("SB1",C6:C37,1,FALSE)</f>
        <v>SB1</v>
      </c>
      <c r="D42" s="203" t="str">
        <f>VLOOKUP("SB1",D3:D37,1,FALSE)</f>
        <v>SB1</v>
      </c>
      <c r="E42" s="203" t="str">
        <f>VLOOKUP("SB1",E1:E37,1,FALSE)</f>
        <v>SB1</v>
      </c>
      <c r="F42" s="203" t="str">
        <f>VLOOKUP("SB1",F8:F37,1,FALSE)</f>
        <v>SB1</v>
      </c>
      <c r="G42" s="203" t="str">
        <f>VLOOKUP("SB1",G6:G37,1,FALSE)</f>
        <v>SB1</v>
      </c>
      <c r="H42" s="203" t="e">
        <f>VLOOKUP("SB1",H6:H37,1,FALSE)</f>
        <v>#N/A</v>
      </c>
      <c r="I42" s="203" t="e">
        <f>VLOOKUP("SB1",I1:I37,1,FALSE)</f>
        <v>#N/A</v>
      </c>
      <c r="J42" s="203" t="e">
        <f>VLOOKUP("SB1",J4:J37,1,FALSE)</f>
        <v>#N/A</v>
      </c>
      <c r="K42" s="203" t="e">
        <f>VLOOKUP("SB1",K6:K37,1,FALSE)</f>
        <v>#N/A</v>
      </c>
      <c r="L42" s="203" t="e">
        <f>VLOOKUP("SB1",L1:L37,1,FALSE)</f>
        <v>#N/A</v>
      </c>
      <c r="M42" s="203" t="e">
        <f>VLOOKUP("SB1",M1:M23,1,FALSE)</f>
        <v>#N/A</v>
      </c>
      <c r="N42" s="203" t="e">
        <f>VLOOKUP("SB1",N6:N37,1,FALSE)</f>
        <v>#N/A</v>
      </c>
      <c r="O42" s="203" t="e">
        <f>VLOOKUP("SB1",O1:O37,1,FALSE)</f>
        <v>#N/A</v>
      </c>
      <c r="P42" s="203" t="e">
        <f>VLOOKUP("SB1",P1:P37,1,FALSE)</f>
        <v>#N/A</v>
      </c>
      <c r="Q42" s="203" t="e">
        <f>VLOOKUP("SB1",Q1:Q26,1,FALSE)</f>
        <v>#N/A</v>
      </c>
      <c r="R42" s="203" t="e">
        <f>VLOOKUP("SB1",R6:R30,1,FALSE)</f>
        <v>#N/A</v>
      </c>
      <c r="S42" s="203" t="e">
        <f>VLOOKUP("SB1",S1:S37,1,FALSE)</f>
        <v>#N/A</v>
      </c>
      <c r="T42" s="203" t="e">
        <f>VLOOKUP("SB1",T8:T37,1,FALSE)</f>
        <v>#N/A</v>
      </c>
      <c r="U42" s="203" t="e">
        <f>VLOOKUP("SB1",U1:U37,1,FALSE)</f>
        <v>#N/A</v>
      </c>
      <c r="V42" s="565" t="e">
        <f>VLOOKUP("SB1",V10:V31,1,FALSE)</f>
        <v>#N/A</v>
      </c>
      <c r="W42" s="203" t="e">
        <f>VLOOKUP("SB1",W5:W21,1,FALSE)</f>
        <v>#N/A</v>
      </c>
      <c r="X42" s="203" t="e">
        <f>VLOOKUP("SB1",X6:X37,1,FALSE)</f>
        <v>#N/A</v>
      </c>
      <c r="Y42" s="203" t="e">
        <f>VLOOKUP("SB1",Y1:Y37,1,FALSE)</f>
        <v>#N/A</v>
      </c>
      <c r="Z42" s="203" t="e">
        <f>VLOOKUP("SB1",Z7:Z37,1,FALSE)</f>
        <v>#N/A</v>
      </c>
      <c r="AA42" s="203" t="e">
        <f>VLOOKUP("SB1",AA1:AA37,1,FALSE)</f>
        <v>#N/A</v>
      </c>
      <c r="AB42" s="203" t="e">
        <f>VLOOKUP("SB1",AB1:AB37,1,FALSE)</f>
        <v>#N/A</v>
      </c>
      <c r="AC42" s="203" t="e">
        <f>VLOOKUP("SB1",AC1:AC37,1,FALSE)</f>
        <v>#N/A</v>
      </c>
      <c r="AD42" s="203" t="e">
        <f>VLOOKUP("SB1",AD8:AD37,1,FALSE)</f>
        <v>#N/A</v>
      </c>
      <c r="AE42" s="203" t="e">
        <f>VLOOKUP("SB1",AE8:AE37,1,FALSE)</f>
        <v>#N/A</v>
      </c>
      <c r="AF42" s="203" t="e">
        <f>VLOOKUP("SB1",AF7:AF37,1,FALSE)</f>
        <v>#N/A</v>
      </c>
      <c r="AG42" s="203" t="e">
        <f>VLOOKUP("SB1",AG7:AG37,1,FALSE)</f>
        <v>#N/A</v>
      </c>
      <c r="AH42" s="203" t="e">
        <f>VLOOKUP("SB1",AH7:AH37,1,FALSE)</f>
        <v>#N/A</v>
      </c>
      <c r="AI42" s="157"/>
      <c r="AJ42" s="158"/>
      <c r="AK42" s="157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59"/>
      <c r="BQ42" s="160"/>
    </row>
    <row r="43" ht="19.5" customHeight="1" spans="1:69">
      <c r="A43" s="19"/>
      <c r="B43" s="207" t="s">
        <v>56</v>
      </c>
      <c r="C43" s="203" t="e">
        <f>VLOOKUP("SB2",C6:C37,1,FALSE)</f>
        <v>#N/A</v>
      </c>
      <c r="D43" s="203" t="str">
        <f>VLOOKUP("SB2",D9:D37,1,FALSE)</f>
        <v>SB2</v>
      </c>
      <c r="E43" s="203" t="str">
        <f>VLOOKUP("SB2",E8:E37,1,FALSE)</f>
        <v>SB2</v>
      </c>
      <c r="F43" s="203" t="str">
        <f>VLOOKUP("SB2",F1:F37,1,FALSE)</f>
        <v>SB2</v>
      </c>
      <c r="G43" s="203" t="str">
        <f>VLOOKUP("SB2",G8:G37,1,FALSE)</f>
        <v>SB2</v>
      </c>
      <c r="H43" s="203" t="str">
        <f>VLOOKUP("SB2",H6:H37,1,FALSE)</f>
        <v>SB2</v>
      </c>
      <c r="I43" s="203" t="e">
        <f>VLOOKUP("SB2",I7:I37,1,FALSE)</f>
        <v>#N/A</v>
      </c>
      <c r="J43" s="203" t="e">
        <f>VLOOKUP("SB2",J4:J37,1,FALSE)</f>
        <v>#N/A</v>
      </c>
      <c r="K43" s="203" t="str">
        <f>VLOOKUP("SB2",K6:K37,1,FALSE)</f>
        <v>SB2</v>
      </c>
      <c r="L43" s="203" t="e">
        <f>VLOOKUP("SB2",L11:L37,1,FALSE)</f>
        <v>#N/A</v>
      </c>
      <c r="M43" s="203" t="str">
        <f>VLOOKUP("SB2",M8:M41,1,FALSE)</f>
        <v>SB2</v>
      </c>
      <c r="N43" s="203" t="str">
        <f>VLOOKUP("SB2",N6:N37,1,FALSE)</f>
        <v>SB2</v>
      </c>
      <c r="O43" s="203" t="str">
        <f>VLOOKUP("SB2",O8:O37,1,FALSE)</f>
        <v>SB2</v>
      </c>
      <c r="P43" s="203" t="e">
        <f>VLOOKUP("SB2",P8:P37,1,FALSE)</f>
        <v>#N/A</v>
      </c>
      <c r="Q43" s="203" t="e">
        <f>VLOOKUP("SB2",Q11:Q36,1,FALSE)</f>
        <v>#N/A</v>
      </c>
      <c r="R43" s="203" t="str">
        <f>VLOOKUP("SB2",R6:R36,1,FALSE)</f>
        <v>SB2</v>
      </c>
      <c r="S43" s="203" t="str">
        <f>VLOOKUP("SB2",S9:S37,1,FALSE)</f>
        <v>SB2</v>
      </c>
      <c r="T43" s="203" t="str">
        <f>VLOOKUP("SB2",T8:T37,1,FALSE)</f>
        <v>SB2</v>
      </c>
      <c r="U43" s="203" t="str">
        <f>VLOOKUP("SB2",U10:U37,1,FALSE)</f>
        <v>SB2</v>
      </c>
      <c r="V43" s="565" t="str">
        <f>VLOOKUP("SB2",V5:V37,1,FALSE)</f>
        <v>SB2</v>
      </c>
      <c r="W43" s="203" t="e">
        <f>VLOOKUP("SB2",W12:W36,1,FALSE)</f>
        <v>#N/A</v>
      </c>
      <c r="X43" s="203" t="e">
        <f>VLOOKUP("SB2",X8:X37,1,FALSE)</f>
        <v>#N/A</v>
      </c>
      <c r="Y43" s="203" t="str">
        <f>VLOOKUP("SB2",Y8:Y37,1,FALSE)</f>
        <v>SB2</v>
      </c>
      <c r="Z43" s="203" t="str">
        <f>VLOOKUP("SB2",Z7:Z37,1,FALSE)</f>
        <v>SB2</v>
      </c>
      <c r="AA43" s="203" t="str">
        <f>VLOOKUP("SB2",AA11:AA37,1,FALSE)</f>
        <v>SB2</v>
      </c>
      <c r="AB43" s="203" t="str">
        <f>VLOOKUP("SB2",AB9:AB37,1,FALSE)</f>
        <v>SB2</v>
      </c>
      <c r="AC43" s="203" t="str">
        <f>VLOOKUP("SB2",AC11:AC37,1,FALSE)</f>
        <v>SB2</v>
      </c>
      <c r="AD43" s="203" t="e">
        <f>VLOOKUP("SB2",AD8:AD37,1,FALSE)</f>
        <v>#N/A</v>
      </c>
      <c r="AE43" s="203" t="e">
        <f>VLOOKUP("SB2",AE8:AE37,1,FALSE)</f>
        <v>#N/A</v>
      </c>
      <c r="AF43" s="203" t="str">
        <f>VLOOKUP("SB2",AF7:AF37,1,FALSE)</f>
        <v>SB2</v>
      </c>
      <c r="AG43" s="203" t="e">
        <f>VLOOKUP("SB2",AG7:AG37,1,FALSE)</f>
        <v>#N/A</v>
      </c>
      <c r="AH43" s="203" t="e">
        <f>VLOOKUP("SB2",AH7:AH37,1,FALSE)</f>
        <v>#N/A</v>
      </c>
      <c r="AI43" s="157"/>
      <c r="AJ43" s="158"/>
      <c r="AK43" s="157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59"/>
      <c r="BQ43" s="160"/>
    </row>
    <row r="44" ht="19.5" customHeight="1" spans="1:69">
      <c r="A44" s="19"/>
      <c r="B44" s="208" t="s">
        <v>62</v>
      </c>
      <c r="C44" s="203" t="str">
        <f>VLOOKUP("AE",C6:C37,1,FALSE)</f>
        <v>AE</v>
      </c>
      <c r="D44" s="203" t="str">
        <f>VLOOKUP("AE",D9:D37,1,FALSE)</f>
        <v>AE</v>
      </c>
      <c r="E44" s="203" t="str">
        <f>VLOOKUP("AE",E8:E37,1,FALSE)</f>
        <v>AE</v>
      </c>
      <c r="F44" s="203" t="str">
        <f>VLOOKUP("AE",F1:F37,1,FALSE)</f>
        <v>AE</v>
      </c>
      <c r="G44" s="203" t="str">
        <f>VLOOKUP("AE",G1:G37,1,FALSE)</f>
        <v>AE</v>
      </c>
      <c r="H44" s="203" t="str">
        <f>VLOOKUP("AE",H8:H37,1,FALSE)</f>
        <v>AE</v>
      </c>
      <c r="I44" s="203" t="str">
        <f>VLOOKUP("AE",I7:I37,1,FALSE)</f>
        <v>AE</v>
      </c>
      <c r="J44" s="203" t="str">
        <f>VLOOKUP("AE",J4:J37,1,FALSE)</f>
        <v>AE</v>
      </c>
      <c r="K44" s="203" t="str">
        <f>VLOOKUP("AE",K6:K37,1,FALSE)</f>
        <v>AE</v>
      </c>
      <c r="L44" s="203" t="str">
        <f>VLOOKUP("AE",L11:L37,1,FALSE)</f>
        <v>AE</v>
      </c>
      <c r="M44" s="203" t="str">
        <f>VLOOKUP("AE",M8:M41,1,FALSE)</f>
        <v>AE</v>
      </c>
      <c r="N44" s="203" t="str">
        <f>VLOOKUP("AE",N6:N37,1,FALSE)</f>
        <v>AE</v>
      </c>
      <c r="O44" s="203" t="str">
        <f>VLOOKUP("AE",O8:O37,1,FALSE)</f>
        <v>AE</v>
      </c>
      <c r="P44" s="203" t="str">
        <f>VLOOKUP("AE",P8:P37,1,FALSE)</f>
        <v>AE</v>
      </c>
      <c r="Q44" s="203" t="str">
        <f>VLOOKUP("AE",Q11:Q44,1,FALSE)</f>
        <v>AE</v>
      </c>
      <c r="R44" s="203" t="str">
        <f>VLOOKUP("AE",R6:R35,1,FALSE)</f>
        <v>AE</v>
      </c>
      <c r="S44" s="203" t="str">
        <f>VLOOKUP("AE",S9:S37,1,FALSE)</f>
        <v>AE</v>
      </c>
      <c r="T44" s="203" t="str">
        <f>VLOOKUP("AE",T8:T37,1,FALSE)</f>
        <v>AE</v>
      </c>
      <c r="U44" s="203" t="str">
        <f>VLOOKUP("AE",U10:U37,1,FALSE)</f>
        <v>AE</v>
      </c>
      <c r="V44" s="565" t="str">
        <f>VLOOKUP("AE",V10:V39,1,FALSE)</f>
        <v>AE</v>
      </c>
      <c r="W44" s="203" t="str">
        <f>VLOOKUP("AE",W12:W37,1,FALSE)</f>
        <v>AE</v>
      </c>
      <c r="X44" s="203" t="str">
        <f>VLOOKUP("AE",X8:X37,1,FALSE)</f>
        <v>AE</v>
      </c>
      <c r="Y44" s="203" t="str">
        <f>VLOOKUP("AE",Y8:Y37,1,FALSE)</f>
        <v>AE</v>
      </c>
      <c r="Z44" s="203" t="str">
        <f>VLOOKUP("AE",Z7:Z37,1,FALSE)</f>
        <v>AE</v>
      </c>
      <c r="AA44" s="203" t="str">
        <f>VLOOKUP("AE",AA11:AA37,1,FALSE)</f>
        <v>AE</v>
      </c>
      <c r="AB44" s="203" t="str">
        <f>VLOOKUP("AE",AB9:AB37,1,FALSE)</f>
        <v>AE</v>
      </c>
      <c r="AC44" s="203" t="str">
        <f>VLOOKUP("AE",AC11:AC37,1,FALSE)</f>
        <v>AE</v>
      </c>
      <c r="AD44" s="203" t="str">
        <f>VLOOKUP("AE",AD8:AD37,1,FALSE)</f>
        <v>AE</v>
      </c>
      <c r="AE44" s="203" t="str">
        <f>VLOOKUP("AE",AE8:AE37,1,FALSE)</f>
        <v>AE</v>
      </c>
      <c r="AF44" s="203" t="str">
        <f>VLOOKUP("AE",AF7:AF37,1,FALSE)</f>
        <v>AE</v>
      </c>
      <c r="AG44" s="203" t="e">
        <f>VLOOKUP("AE",AG7:AG37,1,FALSE)</f>
        <v>#N/A</v>
      </c>
      <c r="AH44" s="203" t="e">
        <f>VLOOKUP("AE",AH7:AH37,1,FALSE)</f>
        <v>#N/A</v>
      </c>
      <c r="AI44" s="157"/>
      <c r="AJ44" s="158"/>
      <c r="AK44" s="157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60"/>
    </row>
  </sheetData>
  <mergeCells count="1">
    <mergeCell ref="C1:S1"/>
  </mergeCells>
  <conditionalFormatting sqref="O8">
    <cfRule type="expression" dxfId="135" priority="1">
      <formula>WEEKDAY(Q$3,2)&gt;5</formula>
    </cfRule>
  </conditionalFormatting>
  <conditionalFormatting sqref="T16">
    <cfRule type="expression" dxfId="135" priority="9">
      <formula>WEEKDAY(V$3,2)&gt;5</formula>
    </cfRule>
  </conditionalFormatting>
  <conditionalFormatting sqref="R20">
    <cfRule type="expression" dxfId="135" priority="2">
      <formula>WEEKDAY(U$3,2)&gt;5</formula>
    </cfRule>
    <cfRule type="expression" dxfId="135" priority="3">
      <formula>WEEKDAY(V$3,2)&gt;5</formula>
    </cfRule>
  </conditionalFormatting>
  <conditionalFormatting sqref="D21">
    <cfRule type="expression" dxfId="135" priority="6">
      <formula>WEEKDAY(G$3,2)&gt;5</formula>
    </cfRule>
    <cfRule type="expression" dxfId="135" priority="7">
      <formula>WEEKDAY(F$3,2)&gt;5</formula>
    </cfRule>
  </conditionalFormatting>
  <conditionalFormatting sqref="X21">
    <cfRule type="expression" dxfId="135" priority="10">
      <formula>WEEKDAY(AA$3,2)&gt;5</formula>
    </cfRule>
    <cfRule type="expression" dxfId="135" priority="11">
      <formula>WEEKDAY(Z$3,2)&gt;5</formula>
    </cfRule>
  </conditionalFormatting>
  <conditionalFormatting sqref="P27">
    <cfRule type="expression" dxfId="135" priority="4">
      <formula>WEEKDAY(R$3,2)&gt;5</formula>
    </cfRule>
    <cfRule type="expression" dxfId="135" priority="5">
      <formula>WEEKDAY(S$3,2)&gt;5</formula>
    </cfRule>
  </conditionalFormatting>
  <conditionalFormatting sqref="AF27">
    <cfRule type="expression" dxfId="135" priority="12">
      <formula>WEEKDAY(AG$3,2)&gt;5</formula>
    </cfRule>
    <cfRule type="expression" dxfId="135" priority="13">
      <formula>WEEKDAY(AF$3,2)&gt;5</formula>
    </cfRule>
  </conditionalFormatting>
  <conditionalFormatting sqref="K24:K25">
    <cfRule type="expression" dxfId="135" priority="15">
      <formula>WEEKDAY(M$3,2)&gt;5</formula>
    </cfRule>
  </conditionalFormatting>
  <conditionalFormatting sqref="A1:BQ44">
    <cfRule type="cellIs" dxfId="154" priority="82" operator="equal">
      <formula>"RESERVE"</formula>
    </cfRule>
  </conditionalFormatting>
  <conditionalFormatting sqref="T2:X37 C3:S37 Y3:AH37">
    <cfRule type="expression" dxfId="135" priority="75">
      <formula>WEEKDAY(T$3,2)&gt;5</formula>
    </cfRule>
  </conditionalFormatting>
  <conditionalFormatting sqref="J4:J44 AA4:AA44 C5:I44 K5:Z44 AB5:AH44">
    <cfRule type="cellIs" dxfId="136" priority="60" operator="equal">
      <formula>"B"</formula>
    </cfRule>
    <cfRule type="cellIs" dxfId="136" priority="61" operator="equal">
      <formula>"AL"</formula>
    </cfRule>
    <cfRule type="cellIs" dxfId="137" priority="62" operator="equal">
      <formula>"DM"</formula>
    </cfRule>
    <cfRule type="cellIs" dxfId="138" priority="63" operator="equal">
      <formula>"CS1"</formula>
    </cfRule>
    <cfRule type="cellIs" dxfId="139" priority="64" operator="equal">
      <formula>"CS2"</formula>
    </cfRule>
    <cfRule type="cellIs" dxfId="140" priority="65" operator="equal">
      <formula>"SB1"</formula>
    </cfRule>
    <cfRule type="cellIs" dxfId="141" priority="66" operator="equal">
      <formula>"SB2"</formula>
    </cfRule>
    <cfRule type="cellIs" dxfId="142" priority="67" operator="equal">
      <formula>"AE"</formula>
    </cfRule>
  </conditionalFormatting>
  <conditionalFormatting sqref="J4:J37 AA4:AA37 C5:I37 K5:Z37 AB5:AH37">
    <cfRule type="cellIs" dxfId="136" priority="69" operator="equal">
      <formula>"DB"</formula>
    </cfRule>
    <cfRule type="containsText" dxfId="143" priority="70" operator="between" text="$AM">
      <formula>NOT(ISERROR(SEARCH("$AM",C4)))</formula>
    </cfRule>
    <cfRule type="containsText" dxfId="144" priority="71" operator="between" text="$PM">
      <formula>NOT(ISERROR(SEARCH("$PM",C4)))</formula>
    </cfRule>
    <cfRule type="containsText" dxfId="145" priority="72" operator="between" text="$L">
      <formula>NOT(ISERROR(SEARCH("$L",C4)))</formula>
    </cfRule>
    <cfRule type="containsText" dxfId="146" priority="73" operator="between" text="$BTP">
      <formula>NOT(ISERROR(SEARCH("$BTP",C4)))</formula>
    </cfRule>
    <cfRule type="containsText" dxfId="147" priority="74" operator="between" text="$M">
      <formula>NOT(ISERROR(SEARCH("$M",C4)))</formula>
    </cfRule>
    <cfRule type="containsText" dxfId="148" priority="76" operator="between" text="$N">
      <formula>NOT(ISERROR(SEARCH("$N",C4)))</formula>
    </cfRule>
    <cfRule type="containsText" dxfId="149" priority="77" operator="between" text="$FC">
      <formula>NOT(ISERROR(SEARCH("$FC",C4)))</formula>
    </cfRule>
    <cfRule type="containsText" dxfId="150" priority="78" operator="between" text="OAL">
      <formula>NOT(ISERROR(SEARCH("OAL",C4)))</formula>
    </cfRule>
    <cfRule type="containsText" dxfId="151" priority="79" operator="between" text="S+">
      <formula>NOT(ISERROR(SEARCH("S+",C4)))</formula>
    </cfRule>
    <cfRule type="containsText" dxfId="152" priority="80" operator="between" text="EX-D">
      <formula>NOT(ISERROR(SEARCH("EX-D",C4)))</formula>
    </cfRule>
  </conditionalFormatting>
  <conditionalFormatting sqref="J4:J22 C5:C21 D5:D17 E5:E20 F5:F25 G5:G21 H5:H9 I5:I25 K5:K17 L5:L27 M5:M26 N5:N21 O5:O24 P5:P8 Q5:Q25 R5:R21 S5:U25 V5:V14 W5:X22 Y5:Y25 Z5:AB36 AC5:AC26 AD5:AD24 AE5:AE33 AF5:AF21 AG5:AG22 AH5:AH21 P10:P14 H11:H21 P16:P22 V16:V25 D19:D23 K19:K21 E22:E25 C23 G23:G33 H23:H25 K23:K25 N23:N29 R23:R26 AH23 J24:J27 P24:P25 W24:X25 AF24:AF30 AG24:AG26 AD26:AD28 AH26 C27:F27 H27:H34 P27:P29 Q27:Q32 S27:S28 U27:V35 W27:W29 X27:X33 Y27:Y36 R28:R29 T28:T35 AC28:AC36 D29:D30 E29:E33 I29:I32 J29:M29 O29 F30:F33 AD30 AG30:AH30 J31:J32 N31 O31:O32 S31:S35 W31:W35 K32 L32:M33 P32 AD32:AD33 AF32 C33 R33 F35:G35 K35 Q35:R35 X35 AD35:AF35 AH35 U37">
    <cfRule type="containsText" dxfId="153" priority="81" operator="between" text="VACC">
      <formula>NOT(ISERROR(SEARCH("VACC",C4)))</formula>
    </cfRule>
  </conditionalFormatting>
  <conditionalFormatting sqref="C5:C35 D5:D14 E5:E15 F5:F14 H5:H9 I5:I7 J5:J9 K5 L5:L17 M5:Q8 R5:S9 T5:T11 U5 V5:W9 X5:X14 Y5:Y20 Z5 AA5:AA6 AB5 AC5:AD9 AF5 AG5:AG8 AH5:AH6 G6:G10 AE6 K7:K8 U7:U10 Z7:Z9 AF7:AF9 AA8:AB9 AE8:AE10 AH8 I9 K10:K16 N10:N15 O10:O11 AG10:AG13 AH10 H11:H14 I11 J11:J12 M11:M13 R11:S11 V11:V13 W11:W14 Z11:Z13 AA11:AA18 AB11:AB12 AC11 AD11:AD12 AF11 G12:G14 P12:P14 Q12:Q19 U12:U13 AE12:AE13 I13:I14 O13:O17 R13:T13 AF13 J14 AB14:AB15 T15:T16 Z15:Z18 AC15:AC17 AD15:AD18 AE15:AG17 AH15:AH16 F16:F23 G16:G21 H16 I16:I21 J16 M16:M17 R16:R17 U16:X18 D17 E17:E20 P17:P18 S17:S18 AB17:AB18 D19 H19:H21 J19:J21 L19 R19 AC19:AC23 AF19 K20:K21 M20:M26 N20 O20:O21 P20 T20:W20 X20:X21 Z20:AB20 AG20:AG21 AH20 D21:D22 L21:L26 R21 AD21:AF21 E22:E27 P22 Q22:Q24 V22:V24 W22 Y22 AA22:AA23 AB22 G23:G32 H23 I23:I24 K23:K26 N23:N24 R23:R24 T23:U23 AE23:AE24 J24 O24:P24 Z24:Z26 AG24:AG25 F25:F27 S25:S26 Y25 AA25 AF25 D26:D27 H26:J26 N26:N29 O26 P26:P27 Q26:R26 T26:U26 AD26:AD27 AF27 H28 AA28:AA29 AE28 D29:D30 E29 I29:I32 J29:M29 O29:Q29 V29:W29 X29:X31 Y29:Y30 Z29 AC29 H30:H34 T30 AE30:AE31 E31:F33 N31 O31:O32 AC31 M32 AA32 R33:S33 U33:V33 X33 Z33 AB33 AA34:AA35 F35:G35 K35 R35 U35 Y35 AF35 AH35">
    <cfRule type="cellIs" dxfId="136" priority="16" operator="equal">
      <formula>"B"</formula>
    </cfRule>
    <cfRule type="cellIs" dxfId="136" priority="17" operator="equal">
      <formula>"AL"</formula>
    </cfRule>
    <cfRule type="cellIs" dxfId="137" priority="18" operator="equal">
      <formula>"DM"</formula>
    </cfRule>
    <cfRule type="cellIs" dxfId="138" priority="19" operator="equal">
      <formula>"CS1"</formula>
    </cfRule>
    <cfRule type="cellIs" dxfId="139" priority="20" operator="equal">
      <formula>"CS2"</formula>
    </cfRule>
    <cfRule type="cellIs" dxfId="140" priority="21" operator="equal">
      <formula>"SB1"</formula>
    </cfRule>
    <cfRule type="cellIs" dxfId="141" priority="22" operator="equal">
      <formula>"SB2"</formula>
    </cfRule>
    <cfRule type="cellIs" dxfId="142" priority="23" operator="equal">
      <formula>"AE"</formula>
    </cfRule>
    <cfRule type="cellIs" dxfId="136" priority="24" operator="equal">
      <formula>"DB"</formula>
    </cfRule>
    <cfRule type="containsText" dxfId="143" priority="25" operator="between" text="$AM">
      <formula>NOT(ISERROR(SEARCH("$AM",C5)))</formula>
    </cfRule>
    <cfRule type="containsText" dxfId="144" priority="26" operator="between" text="$PM">
      <formula>NOT(ISERROR(SEARCH("$PM",C5)))</formula>
    </cfRule>
    <cfRule type="containsText" dxfId="145" priority="27" operator="between" text="$L">
      <formula>NOT(ISERROR(SEARCH("$L",C5)))</formula>
    </cfRule>
    <cfRule type="containsText" dxfId="146" priority="28" operator="between" text="$BTP">
      <formula>NOT(ISERROR(SEARCH("$BTP",C5)))</formula>
    </cfRule>
    <cfRule type="containsText" dxfId="147" priority="29" operator="between" text="$M">
      <formula>NOT(ISERROR(SEARCH("$M",C5)))</formula>
    </cfRule>
    <cfRule type="containsText" dxfId="148" priority="30" operator="between" text="$N">
      <formula>NOT(ISERROR(SEARCH("$N",C5)))</formula>
    </cfRule>
    <cfRule type="containsText" dxfId="149" priority="31" operator="between" text="$FC">
      <formula>NOT(ISERROR(SEARCH("$FC",C5)))</formula>
    </cfRule>
    <cfRule type="containsText" dxfId="150" priority="32" operator="between" text="OAL">
      <formula>NOT(ISERROR(SEARCH("OAL",C5)))</formula>
    </cfRule>
    <cfRule type="containsText" dxfId="151" priority="33" operator="between" text="S+">
      <formula>NOT(ISERROR(SEARCH("S+",C5)))</formula>
    </cfRule>
    <cfRule type="containsText" dxfId="152" priority="34" operator="between" text="EX-D">
      <formula>NOT(ISERROR(SEARCH("EX-D",C5)))</formula>
    </cfRule>
  </conditionalFormatting>
  <conditionalFormatting sqref="C5:C24 D5:D14 E5:E15 F5:F14 H5:H9 I5:I7 J5:J9 K5 L5:L17 M5:Q8 R5:S9 T5:T11 U5 V5:W9 X5:X14 Y5:Y11 Z5 AA5:AA6 AB5 AC5:AD9 AF5 AG5:AG8 AH5:AH6 G6:G10 AE6 K7:K8 U7:U10 Z7:Z9 AF7:AF9 AA8:AB9 AE8:AE10 AH8 I9 K10:K16 N10:N15 O10:O11 AG10:AG13 AH10 H11:H14 I11 J11:J12 M11:M13 R11:S11 V11:V13 W11:W14 Z11:Z13 AA11:AA18 AB11:AB12 AC11 AD11:AD12 AF11 G12:G14 P12:P14 Q12:Q19 U12:U13 AE12:AE13 I13:I14 O13:O15 R13:T13 Y13:Y17 AF13 J14 AB14:AB15 T15:T16 Z15:Z18 AC15:AC17 AD15:AD18 AE15:AG17 AH15:AH16 F16:F23 G16:G21 H16 I16:I21 J16 M16:M17 R16:R17 U16:U18 V16:V17 W16:W18 X16:X17 D17 E17:E29 O17 P17:P18 S17:S18 AB17:AB18 D19 H19:H21 J19:J21 L19 R19 Y19:Y20 AC19:AC23 AF19 K20:K21 P20 T20:W20 X20:X21 Z20:AB20 AG20:AG21 AH20 D21:D22 L21:M21 R21 AD21:AF21 P22:Q24 V22:V24 W22:W23 Y22 AA22:AA23 AB22 G23:G32 H23 I23:J24 K23:K29 L23:M26 N23:N24 R23:R24 T23:U23 AE23:AE24 O24:O26 Z24 AG24:AG26 F25:F28 S25:S26 Y25:Y26 AA25:AA26 AF25:AF28 C26:D27 H26:J26 N26:N29 P26:P27 Q26:R26 T26:X26 Z26 AB26:AC26 AD26:AD27 AE26 AH26 H28 J28:J32 O28:O29 R28:U28 W28:W29 Z28:AA29 AE28 D29:D30 I29:I32 L29:M29 P29:Q29 V29 X29:X31 Y29:Y30 AC29 H30:H34 T30 AE30:AE31 E31:F33 N31 O31:O32 AC31 L32:M33 Z32:Z33 AB32:AB33 AD32 C33 S33 U33:V33 X33 AA34:AA35 F35:G35 K35 R35 U35 AF35 AH35">
    <cfRule type="expression" dxfId="135" priority="35">
      <formula>WEEKDAY(#REF!,2)&gt;5</formula>
    </cfRule>
  </conditionalFormatting>
  <conditionalFormatting sqref="F5 W6:X6 AA6 U7 Z7:Z9 S9 V9:Y9 AA9:AB9 T11 Y11 AD11 C12 V12 Z12:AA13 AB12 T13:U13 Y13 T18 Y22 AB22 T23 AE23 AA24:AA25 S25 AF25 Z26 AD26:AD27 AE28 AE30:AE31 AH35">
    <cfRule type="expression" dxfId="135" priority="36">
      <formula>WEEKDAY(H$3,2)&gt;5</formula>
    </cfRule>
  </conditionalFormatting>
  <conditionalFormatting sqref="F5 C9 E11 C12 C19">
    <cfRule type="expression" dxfId="135" priority="38">
      <formula>WEEKDAY(H$3,2)&gt;5</formula>
    </cfRule>
  </conditionalFormatting>
  <conditionalFormatting sqref="C5:C21 D5:D17 E5:E20 F5:F25 G5:G21 H5:H9 I5:I25 J5:J22 K5:K17 L5:L27 M5:M26 N5:N21 O5:O24 P5:P8 Q5:Q25 R5:R21 S5:T25 U5:V14 W5:X22 Y5:Y25 Z5:AB36 AC5:AC26 AD5:AD24 AE5:AE33 AF5:AF21 AG5:AG22 AH5:AH21 P10:P14 H11:H21 P16:P22 U16:V25 D19:D23 K19:K21 E22:E25 C23 G23:G33 H23:H25 K23:K25 N23:N29 R23:R26 AH23 J24:J27 P24:P25 W24:X25 AF24:AF30 AG24:AG26 AD26:AD28 AH26 C27:F27 H27:H34 P27:P29 Q27:Q32 S27:S28 U27:V35 W27:W29 X27:X33 Y27:Y36 R28:R29 T28:T35 AC28:AC36 D29:D30 E29:E33 I29:I32 J29:M29 O29 F30:F33 AD30 AG30:AH30 J31:J32 N31 O31:O32 S31:S35 W31:W35 K32 L32:M33 P32 AD32:AD33 AF32 C33 R33 F35:G35 K35 Q35:R35 X35 AD35:AF35 AH35 U37">
    <cfRule type="cellIs" dxfId="136" priority="39" operator="equal">
      <formula>"B"</formula>
    </cfRule>
    <cfRule type="cellIs" dxfId="136" priority="40" operator="equal">
      <formula>"AL"</formula>
    </cfRule>
    <cfRule type="cellIs" dxfId="137" priority="41" operator="equal">
      <formula>"DM"</formula>
    </cfRule>
    <cfRule type="cellIs" dxfId="138" priority="42" operator="equal">
      <formula>"CS1"</formula>
    </cfRule>
    <cfRule type="cellIs" dxfId="139" priority="43" operator="equal">
      <formula>"CS2"</formula>
    </cfRule>
    <cfRule type="cellIs" dxfId="140" priority="44" operator="equal">
      <formula>"SB1"</formula>
    </cfRule>
    <cfRule type="cellIs" dxfId="141" priority="45" operator="equal">
      <formula>"SB2"</formula>
    </cfRule>
    <cfRule type="cellIs" dxfId="142" priority="46" operator="equal">
      <formula>"AE"</formula>
    </cfRule>
    <cfRule type="cellIs" dxfId="136" priority="48" operator="equal">
      <formula>"DB"</formula>
    </cfRule>
    <cfRule type="containsText" dxfId="143" priority="49" operator="between" text="$AM">
      <formula>NOT(ISERROR(SEARCH("$AM",C5)))</formula>
    </cfRule>
    <cfRule type="containsText" dxfId="144" priority="50" operator="between" text="$PM">
      <formula>NOT(ISERROR(SEARCH("$PM",C5)))</formula>
    </cfRule>
    <cfRule type="containsText" dxfId="145" priority="51" operator="between" text="$L">
      <formula>NOT(ISERROR(SEARCH("$L",C5)))</formula>
    </cfRule>
    <cfRule type="containsText" dxfId="146" priority="52" operator="between" text="$BTP">
      <formula>NOT(ISERROR(SEARCH("$BTP",C5)))</formula>
    </cfRule>
    <cfRule type="containsText" dxfId="147" priority="53" operator="between" text="$M">
      <formula>NOT(ISERROR(SEARCH("$M",C5)))</formula>
    </cfRule>
    <cfRule type="containsText" dxfId="148" priority="54" operator="between" text="$N">
      <formula>NOT(ISERROR(SEARCH("$N",C5)))</formula>
    </cfRule>
    <cfRule type="containsText" dxfId="149" priority="55" operator="between" text="$FC">
      <formula>NOT(ISERROR(SEARCH("$FC",C5)))</formula>
    </cfRule>
    <cfRule type="containsText" dxfId="150" priority="56" operator="between" text="OAL">
      <formula>NOT(ISERROR(SEARCH("OAL",C5)))</formula>
    </cfRule>
    <cfRule type="containsText" dxfId="151" priority="57" operator="between" text="S+">
      <formula>NOT(ISERROR(SEARCH("S+",C5)))</formula>
    </cfRule>
    <cfRule type="containsText" dxfId="152" priority="58" operator="between" text="EX-D">
      <formula>NOT(ISERROR(SEARCH("EX-D",C5)))</formula>
    </cfRule>
    <cfRule type="expression" dxfId="135" priority="59">
      <formula>WEEKDAY(#REF!,2)&gt;5</formula>
    </cfRule>
  </conditionalFormatting>
  <conditionalFormatting sqref="C5:C24 D5:D17 E5:E33 F5:F28 G5:G21 H5:H9 I5:I26 J5:J33 K5:K17 L5:L27 M5:M26 N5:N21 O5:O26 P5:P8 Q5:Q32 R5:R21 S5:S28 T5:T26 U5:V14 W5:W29 X5:X22 Y5:AB36 AC5:AC26 AD5:AD24 AE5:AE33 AF5:AF21 AG5:AG22 AH5:AH21 P10:P14 H11:H21 P16:P29 U16:V35 D19:D23 K19:K21 G23:G33 H23:H34 K23:K29 N23:N29 R23:R26 AH23 X24:X33 AF24:AF30 AG24:AG26 C26:D27 AD26:AD28 AH26 O28:O29 R28:R29 T28:T35 AC28:AC36 D29:D30 I29:I32 L29:M29 F30:F33 AD30 AG30:AH30 N31 O31:O32 S31:S35 W31:W35 K32 L32:M33 P32 AD32:AD33 AF32 C33 R33 F35:G35 K35 Q35:R35 X35 AD35:AF35 AH35 U37">
    <cfRule type="containsText" dxfId="153" priority="47" operator="between" text="VACC">
      <formula>NOT(ISERROR(SEARCH("VACC",C5)))</formula>
    </cfRule>
  </conditionalFormatting>
  <conditionalFormatting sqref="BP5:BQ37">
    <cfRule type="cellIs" dxfId="154" priority="68" operator="lessThan">
      <formula>1</formula>
    </cfRule>
  </conditionalFormatting>
  <conditionalFormatting sqref="W6:X6 AA6 U7 Z7:Z9 S9 V9:Y9 AA9:AB9 T11 Y11 AD11 V12 Z12:AA13 AB12 T13:U13 Y13 T18 Z18:AB18 G20 AC21 Y22 AB22 T23 AE23 F24 AA24:AA25 S25 AF25 Z26 AD26:AD27 AE28 AE30:AE31 AH35 U37">
    <cfRule type="expression" dxfId="135" priority="37">
      <formula>WEEKDAY(X$3,2)&gt;5</formula>
    </cfRule>
  </conditionalFormatting>
  <conditionalFormatting sqref="T16 G19:H19 C21 G21:H21">
    <cfRule type="expression" dxfId="135" priority="8">
      <formula>WEEKDAY(U$3,2)&gt;5</formula>
    </cfRule>
  </conditionalFormatting>
  <conditionalFormatting sqref="C17 C20">
    <cfRule type="expression" dxfId="135" priority="14">
      <formula>WEEKDAY(D$3,2)&gt;5</formula>
    </cfRule>
  </conditionalFormatting>
  <dataValidations count="2">
    <dataValidation type="list" allowBlank="1" sqref="C5:F5 H5:K5 M5:AA5 AC5:AH5 C6:O6 Q6:Y6 AA6:AE6 AG6:AH6 D7:AD7 AF7:AH7 C8:O8 R8:AH8 D9:J9 L9:S9 U9:AH9 C10 E10:O10 Q10:R10 T10:AH10 C11:J11 L11:O11 Q11:Z11 AB11:AH11 C12:H12 J12:K12 M12:R12 U12:Y12 AA12:AH12 C13:Z13 AB13:AD13 AF13:AH13 C14:R14 T14 V14:AH14 C15:L15 N15:U15 X15:AH15 C16 E16:N16 P16:AA16 AC16:AH16 C17:L17 N17:P17 R17:AG17 D18:E18 G18 J18:N18 P18 R18:T18 V18:AD18 C19:R19 T19:V19 X19:Y19 AA19:AD19 C20 E20:J20 L20:O20 R20 T20:AC20 AE20:AH20 C21:D21 F21:M21 O21:R21 T21:X21 AB21:AE21 D22:I22 K22:M22 P22:W22 Y22 AA22:AD22 C23 E23:Y23 AA23:AF23 AH23 C24:AH24 C25:M25 P25:AB25 AE25:AH25 C26:AE26 AG26:AH26 D27:H27 K27:L27 N27 P27 R27:S27 V27:Y27 AB27 AD27:AF27 C28:H28 J28:AA28 AC28:AH28 C29:R29 T29:AC29 AE29:AH29 G30:P30 S30:U30 X30:Z30 AB30 AD30:AH30 G31:K31 M31:O31 Q31 S31:W31 Y31:AA31 AC31 AE31:AH31 C32:J32 L32:M32 O32:X32 Z32:AD32 AF32:AG32 C33:I33 K33:M33 O33 Q33:S33 U33:V33 X33 Z33 AB33:AC33 AE33 AG33:AH33 C34:M34 O34:Y34 AA34:AH34 F35:G35 I35:N35 Q35:R35 T35:V35 X35:Y35 AA35 AC35:AD35 AF35:AH35 J36:L36 T36 V36 X36 AD36:AH36 C37:L37 S37:AH37 C30:E31 AG21:AH22 C35:D36 AF18:AH19 N36:P37" showDropDown="1">
      <formula1>'Setting key Duty'!$B$7:$B$56</formula1>
    </dataValidation>
    <dataValidation type="list" allowBlank="1" sqref="C38:AH44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4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6.75238095238095" customWidth="1" collapsed="1"/>
    <col min="43" max="43" width="8.87619047619048" customWidth="1" outlineLevel="1"/>
    <col min="44" max="44" width="7.87619047619048" customWidth="1" outlineLevel="1"/>
    <col min="45" max="45" width="9.13333333333333" customWidth="1" outlineLevel="1"/>
    <col min="46" max="46" width="8.24761904761905" customWidth="1" outlineLevel="1"/>
    <col min="47" max="47" width="5.5047619047619" customWidth="1" outlineLevel="1"/>
    <col min="48" max="50" width="9.38095238095238" customWidth="1"/>
    <col min="51" max="58" width="9.38095238095238" customWidth="1" outlineLevel="1"/>
    <col min="59" max="59" width="10" customWidth="1" outlineLevel="1"/>
    <col min="60" max="65" width="9.38095238095238" customWidth="1" outlineLevel="1"/>
    <col min="66" max="66" width="9.38095238095238" customWidth="1"/>
    <col min="67" max="67" width="9.5047619047619" customWidth="1"/>
    <col min="68" max="69" width="9.38095238095238" customWidth="1"/>
  </cols>
  <sheetData>
    <row r="1" ht="3" customHeight="1" spans="1:69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533"/>
      <c r="W1" s="126"/>
      <c r="X1" s="126"/>
      <c r="Y1" s="534"/>
      <c r="Z1" s="534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8"/>
    </row>
    <row r="2" ht="26.25" customHeight="1" spans="1:69">
      <c r="A2" s="129"/>
      <c r="B2" s="130" t="s">
        <v>2</v>
      </c>
      <c r="C2" s="131"/>
      <c r="D2" s="131" t="s">
        <v>665</v>
      </c>
      <c r="E2" s="131" t="s">
        <v>1464</v>
      </c>
      <c r="F2" s="131" t="s">
        <v>1464</v>
      </c>
      <c r="G2" s="131"/>
      <c r="H2" s="131" t="s">
        <v>266</v>
      </c>
      <c r="I2" s="131" t="s">
        <v>1703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88"/>
      <c r="U2" s="131"/>
      <c r="V2" s="535"/>
      <c r="W2" s="131"/>
      <c r="X2" s="131"/>
      <c r="Y2" s="131"/>
      <c r="Z2" s="131"/>
      <c r="AA2" s="132"/>
      <c r="AB2" s="131"/>
      <c r="AC2" s="131"/>
      <c r="AD2" s="131"/>
      <c r="AE2" s="131"/>
      <c r="AF2" s="131"/>
      <c r="AG2" s="131"/>
      <c r="AH2" s="511"/>
      <c r="AI2" s="135"/>
      <c r="AJ2" s="135"/>
      <c r="AK2" s="135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6"/>
      <c r="BA2" s="137" t="s">
        <v>5</v>
      </c>
      <c r="BB2" s="137"/>
      <c r="BC2" s="137" t="s">
        <v>6</v>
      </c>
      <c r="BD2" s="137"/>
      <c r="BE2" s="137" t="s">
        <v>7</v>
      </c>
      <c r="BF2" s="137"/>
      <c r="BG2" s="137"/>
      <c r="BH2" s="137" t="s">
        <v>8</v>
      </c>
      <c r="BI2" s="137"/>
      <c r="BJ2" s="137" t="s">
        <v>9</v>
      </c>
      <c r="BK2" s="137"/>
      <c r="BL2" s="137"/>
      <c r="BM2" s="137"/>
      <c r="BN2" s="136"/>
      <c r="BO2" s="136"/>
      <c r="BP2" s="136"/>
      <c r="BQ2" s="138"/>
    </row>
    <row r="3" ht="26.25" customHeight="1" spans="1:69">
      <c r="A3" s="129"/>
      <c r="B3" s="130" t="s">
        <v>10</v>
      </c>
      <c r="C3" s="536">
        <v>45809</v>
      </c>
      <c r="D3" s="140">
        <f>C3+1</f>
        <v>45810</v>
      </c>
      <c r="E3" s="140">
        <f>D3+1</f>
        <v>45811</v>
      </c>
      <c r="F3" s="140">
        <f>E3+1</f>
        <v>45812</v>
      </c>
      <c r="G3" s="140">
        <f>F3+1</f>
        <v>45813</v>
      </c>
      <c r="H3" s="140">
        <f>G3+1</f>
        <v>45814</v>
      </c>
      <c r="I3" s="140">
        <f>H3+1</f>
        <v>45815</v>
      </c>
      <c r="J3" s="140">
        <f>I3+1</f>
        <v>45816</v>
      </c>
      <c r="K3" s="140">
        <f>J3+1</f>
        <v>45817</v>
      </c>
      <c r="L3" s="140">
        <f>K3+1</f>
        <v>45818</v>
      </c>
      <c r="M3" s="140">
        <f>L3+1</f>
        <v>45819</v>
      </c>
      <c r="N3" s="140">
        <f>M3+1</f>
        <v>45820</v>
      </c>
      <c r="O3" s="140">
        <f>N3+1</f>
        <v>45821</v>
      </c>
      <c r="P3" s="140">
        <f>O3+1</f>
        <v>45822</v>
      </c>
      <c r="Q3" s="140">
        <f>P3+1</f>
        <v>45823</v>
      </c>
      <c r="R3" s="140">
        <f>Q3+1</f>
        <v>45824</v>
      </c>
      <c r="S3" s="140">
        <f>R3+1</f>
        <v>45825</v>
      </c>
      <c r="T3" s="537">
        <f>S3+1</f>
        <v>45826</v>
      </c>
      <c r="U3" s="140">
        <f>T3+1</f>
        <v>45827</v>
      </c>
      <c r="V3" s="538">
        <f>U3+1</f>
        <v>45828</v>
      </c>
      <c r="W3" s="140">
        <f>V3+1</f>
        <v>45829</v>
      </c>
      <c r="X3" s="140">
        <f>W3+1</f>
        <v>45830</v>
      </c>
      <c r="Y3" s="140">
        <f>X3+1</f>
        <v>45831</v>
      </c>
      <c r="Z3" s="140">
        <f>Y3+1</f>
        <v>45832</v>
      </c>
      <c r="AA3" s="140">
        <f>Z3+1</f>
        <v>45833</v>
      </c>
      <c r="AB3" s="140">
        <f>AA3+1</f>
        <v>45834</v>
      </c>
      <c r="AC3" s="140">
        <f>AB3+1</f>
        <v>45835</v>
      </c>
      <c r="AD3" s="140">
        <f>AC3+1</f>
        <v>45836</v>
      </c>
      <c r="AE3" s="140">
        <f>AD3+1</f>
        <v>45837</v>
      </c>
      <c r="AF3" s="140">
        <f>AE3+1</f>
        <v>45838</v>
      </c>
      <c r="AG3" s="537">
        <f>AF3+1</f>
        <v>45839</v>
      </c>
      <c r="AH3" s="140">
        <f>AG3+1</f>
        <v>45840</v>
      </c>
      <c r="AI3" s="141" t="str">
        <f>'Setting key Duty'!$C7</f>
        <v>DM</v>
      </c>
      <c r="AJ3" s="142" t="str">
        <f>'Setting key Duty'!$C8</f>
        <v>CS1</v>
      </c>
      <c r="AK3" s="143" t="str">
        <f>'Setting key Duty'!$C9</f>
        <v>CS2</v>
      </c>
      <c r="AL3" s="144" t="str">
        <f>'Setting key Duty'!$C11</f>
        <v>SB1</v>
      </c>
      <c r="AM3" s="144" t="str">
        <f>'Setting key Duty'!$C12</f>
        <v>SB2</v>
      </c>
      <c r="AN3" s="144" t="str">
        <f>'Setting key Duty'!$C13</f>
        <v>AE</v>
      </c>
      <c r="AO3" s="144" t="str">
        <f>'Setting key Duty'!C14</f>
        <v>EM</v>
      </c>
      <c r="AP3" s="143"/>
      <c r="AQ3" s="143" t="s">
        <v>11</v>
      </c>
      <c r="AR3" s="143" t="s">
        <v>12</v>
      </c>
      <c r="AS3" s="143" t="s">
        <v>13</v>
      </c>
      <c r="AT3" s="143" t="s">
        <v>14</v>
      </c>
      <c r="AU3" s="143" t="s">
        <v>15</v>
      </c>
      <c r="AV3" s="143" t="s">
        <v>16</v>
      </c>
      <c r="AW3" s="143" t="s">
        <v>17</v>
      </c>
      <c r="AX3" s="143" t="s">
        <v>18</v>
      </c>
      <c r="AY3" s="143" t="s">
        <v>19</v>
      </c>
      <c r="AZ3" s="143" t="s">
        <v>20</v>
      </c>
      <c r="BA3" s="144" t="s">
        <v>21</v>
      </c>
      <c r="BB3" s="144" t="s">
        <v>22</v>
      </c>
      <c r="BC3" s="144" t="s">
        <v>23</v>
      </c>
      <c r="BD3" s="144" t="s">
        <v>24</v>
      </c>
      <c r="BE3" s="144" t="s">
        <v>25</v>
      </c>
      <c r="BF3" s="144" t="s">
        <v>26</v>
      </c>
      <c r="BG3" s="144" t="s">
        <v>27</v>
      </c>
      <c r="BH3" s="144" t="s">
        <v>28</v>
      </c>
      <c r="BI3" s="144" t="s">
        <v>29</v>
      </c>
      <c r="BJ3" s="144" t="s">
        <v>30</v>
      </c>
      <c r="BK3" s="144" t="s">
        <v>31</v>
      </c>
      <c r="BL3" s="144" t="str">
        <f>'Setting key Duty'!C52</f>
        <v>Field Camp</v>
      </c>
      <c r="BM3" s="144" t="s">
        <v>32</v>
      </c>
      <c r="BN3" s="144" t="str">
        <f>'Setting key Duty'!$C15</f>
        <v>Block</v>
      </c>
      <c r="BO3" s="144" t="str">
        <f>'Setting key Duty'!C17</f>
        <v>Reserve</v>
      </c>
      <c r="BP3" s="144" t="str">
        <f>'Setting key Duty'!$C22</f>
        <v>AL</v>
      </c>
      <c r="BQ3" s="138"/>
    </row>
    <row r="4" ht="18" customHeight="1" spans="1:69">
      <c r="A4" s="145"/>
      <c r="B4" s="146" t="s">
        <v>33</v>
      </c>
      <c r="C4" s="539" t="str">
        <f>TEXT(C3,"ddd")</f>
        <v>Sun</v>
      </c>
      <c r="D4" s="147" t="str">
        <f>TEXT(D3,"ddd")</f>
        <v>Mon</v>
      </c>
      <c r="E4" s="147" t="str">
        <f>TEXT(E3,"ddd")</f>
        <v>Tue</v>
      </c>
      <c r="F4" s="147" t="str">
        <f>TEXT(F3,"ddd")</f>
        <v>Wed</v>
      </c>
      <c r="G4" s="147" t="str">
        <f>TEXT(G3,"ddd")</f>
        <v>Thu</v>
      </c>
      <c r="H4" s="147" t="str">
        <f>TEXT(H3,"ddd")</f>
        <v>Fri</v>
      </c>
      <c r="I4" s="147" t="str">
        <f>TEXT(I3,"ddd")</f>
        <v>Sat</v>
      </c>
      <c r="J4" s="147" t="str">
        <f>TEXT(J3,"ddd")</f>
        <v>Sun</v>
      </c>
      <c r="K4" s="147" t="str">
        <f>TEXT(K3,"ddd")</f>
        <v>Mon</v>
      </c>
      <c r="L4" s="147" t="str">
        <f>TEXT(L3,"ddd")</f>
        <v>Tue</v>
      </c>
      <c r="M4" s="147" t="str">
        <f>TEXT(M3,"ddd")</f>
        <v>Wed</v>
      </c>
      <c r="N4" s="147" t="str">
        <f>TEXT(N3,"ddd")</f>
        <v>Thu</v>
      </c>
      <c r="O4" s="147" t="str">
        <f>TEXT(O3,"ddd")</f>
        <v>Fri</v>
      </c>
      <c r="P4" s="147" t="str">
        <f>TEXT(P3,"ddd")</f>
        <v>Sat</v>
      </c>
      <c r="Q4" s="147" t="str">
        <f>TEXT(Q3,"ddd")</f>
        <v>Sun</v>
      </c>
      <c r="R4" s="147" t="str">
        <f>TEXT(R3,"ddd")</f>
        <v>Mon</v>
      </c>
      <c r="S4" s="147" t="str">
        <f>TEXT(S3,"ddd")</f>
        <v>Tue</v>
      </c>
      <c r="T4" s="539" t="str">
        <f>TEXT(T3,"ddd")</f>
        <v>Wed</v>
      </c>
      <c r="U4" s="147" t="str">
        <f>TEXT(U3,"ddd")</f>
        <v>Thu</v>
      </c>
      <c r="V4" s="540" t="str">
        <f>TEXT(V3,"ddd")</f>
        <v>Fri</v>
      </c>
      <c r="W4" s="147" t="str">
        <f>TEXT(W3,"ddd")</f>
        <v>Sat</v>
      </c>
      <c r="X4" s="147" t="str">
        <f>TEXT(X3,"ddd")</f>
        <v>Sun</v>
      </c>
      <c r="Y4" s="147" t="str">
        <f>TEXT(Y3,"ddd")</f>
        <v>Mon</v>
      </c>
      <c r="Z4" s="147" t="str">
        <f>TEXT(Z3,"ddd")</f>
        <v>Tue</v>
      </c>
      <c r="AA4" s="147" t="str">
        <f>TEXT(AA3,"ddd")</f>
        <v>Wed</v>
      </c>
      <c r="AB4" s="147" t="str">
        <f>TEXT(AB3,"ddd")</f>
        <v>Thu</v>
      </c>
      <c r="AC4" s="147" t="str">
        <f>TEXT(AC3,"ddd")</f>
        <v>Fri</v>
      </c>
      <c r="AD4" s="147" t="str">
        <f>TEXT(AD3,"ddd")</f>
        <v>Sat</v>
      </c>
      <c r="AE4" s="147" t="str">
        <f>TEXT(AE3,"ddd")</f>
        <v>Sun</v>
      </c>
      <c r="AF4" s="147" t="str">
        <f>TEXT(AF3,"ddd")</f>
        <v>Mon</v>
      </c>
      <c r="AG4" s="539" t="str">
        <f>TEXT(AG3,"ddd")</f>
        <v>Tue</v>
      </c>
      <c r="AH4" s="147" t="str">
        <f>TEXT(AH3,"ddd")</f>
        <v>Wed</v>
      </c>
      <c r="AI4" s="148" t="str">
        <f>'Setting key Duty'!$B7</f>
        <v>DM</v>
      </c>
      <c r="AJ4" s="149" t="str">
        <f>'Setting key Duty'!$B8</f>
        <v>CS1</v>
      </c>
      <c r="AK4" s="150" t="str">
        <f>'Setting key Duty'!$B9</f>
        <v>CS2</v>
      </c>
      <c r="AL4" s="151" t="str">
        <f>'Setting key Duty'!$B11</f>
        <v>SB1</v>
      </c>
      <c r="AM4" s="151" t="str">
        <f>'Setting key Duty'!$B12</f>
        <v>SB2</v>
      </c>
      <c r="AN4" s="151" t="str">
        <f>'Setting key Duty'!$B13</f>
        <v>AE</v>
      </c>
      <c r="AO4" s="151" t="str">
        <f>'Setting key Duty'!B14</f>
        <v>EM</v>
      </c>
      <c r="AP4" s="151"/>
      <c r="AQ4" s="151"/>
      <c r="AR4" s="151"/>
      <c r="AS4" s="151"/>
      <c r="AT4" s="151"/>
      <c r="AU4" s="151"/>
      <c r="AV4" s="151"/>
      <c r="AW4" s="151"/>
      <c r="AX4" s="151"/>
      <c r="AY4" s="151"/>
      <c r="AZ4" s="151" t="s">
        <v>34</v>
      </c>
      <c r="BA4" s="151" t="s">
        <v>35</v>
      </c>
      <c r="BB4" s="151"/>
      <c r="BC4" s="151" t="s">
        <v>36</v>
      </c>
      <c r="BD4" s="151"/>
      <c r="BE4" s="151" t="s">
        <v>37</v>
      </c>
      <c r="BF4" s="151"/>
      <c r="BG4" s="151" t="s">
        <v>38</v>
      </c>
      <c r="BH4" s="151" t="s">
        <v>39</v>
      </c>
      <c r="BI4" s="151"/>
      <c r="BJ4" s="151" t="s">
        <v>40</v>
      </c>
      <c r="BK4" s="151"/>
      <c r="BL4" s="151" t="str">
        <f>'Setting key Duty'!B52</f>
        <v>$FC</v>
      </c>
      <c r="BM4" s="151"/>
      <c r="BN4" s="151">
        <f>'Setting key Duty'!$B15</f>
        <v>0</v>
      </c>
      <c r="BO4" s="151" t="str">
        <f>'Setting key Duty'!B17</f>
        <v>RESERVE</v>
      </c>
      <c r="BP4" s="151" t="str">
        <f>'Setting key Duty'!$B22</f>
        <v>AL</v>
      </c>
      <c r="BQ4" s="152"/>
    </row>
    <row r="5" ht="19.5" customHeight="1" spans="1:69">
      <c r="A5" s="19"/>
      <c r="B5" s="239" t="s">
        <v>1660</v>
      </c>
      <c r="C5" s="155"/>
      <c r="D5" s="155" t="s">
        <v>1598</v>
      </c>
      <c r="E5" s="155" t="s">
        <v>45</v>
      </c>
      <c r="F5" s="155"/>
      <c r="H5" s="155"/>
      <c r="I5" s="155"/>
      <c r="J5" s="155"/>
      <c r="K5" s="155"/>
      <c r="M5" s="155" t="s">
        <v>48</v>
      </c>
      <c r="N5" s="155"/>
      <c r="O5" s="155"/>
      <c r="P5" s="155" t="s">
        <v>1095</v>
      </c>
      <c r="Q5" s="155" t="s">
        <v>1095</v>
      </c>
      <c r="R5" s="155" t="s">
        <v>1095</v>
      </c>
      <c r="S5" s="155" t="s">
        <v>1095</v>
      </c>
      <c r="T5" s="155" t="s">
        <v>1095</v>
      </c>
      <c r="U5" s="155" t="s">
        <v>1095</v>
      </c>
      <c r="V5" s="240" t="s">
        <v>1095</v>
      </c>
      <c r="W5" s="155" t="s">
        <v>1095</v>
      </c>
      <c r="X5" s="155" t="s">
        <v>1095</v>
      </c>
      <c r="Y5" s="155" t="s">
        <v>45</v>
      </c>
      <c r="Z5" s="155"/>
      <c r="AA5" s="155" t="s">
        <v>48</v>
      </c>
      <c r="AC5" s="155"/>
      <c r="AD5" s="155" t="s">
        <v>44</v>
      </c>
      <c r="AE5" s="155"/>
      <c r="AF5" s="155" t="s">
        <v>1598</v>
      </c>
      <c r="AG5" s="155"/>
      <c r="AH5" s="155"/>
      <c r="AI5" s="157"/>
      <c r="AJ5" s="158"/>
      <c r="AK5" s="157"/>
      <c r="AL5" s="159"/>
      <c r="AM5" s="159"/>
      <c r="AN5" s="159"/>
      <c r="AO5" s="159"/>
      <c r="AP5" s="104"/>
      <c r="AQ5" s="159">
        <f>SUMPRODUCT(--WEEKDAY(C$3:AG$3,2)&lt;6,--((C5:AG5="DM"))+(C5:AG5="CS1")+((C5:AG5="CS2"))+(C5:AG5="SB1")+(C5:AG5="AE")+(C5:AG5="EM"))</f>
        <v>0</v>
      </c>
      <c r="AR5" s="104"/>
      <c r="AS5" s="104">
        <f>SUMPRODUCT(--WEEKDAY(C$3:AG$3,2)&gt;5,--((C5:AG5="DM"))+(C5:AG5="CS1")+((C5:AG5="CS2"))+(C5:AG5="SB1")+(C5:AG5="AE")+(C5:AG5="EM"))</f>
        <v>0</v>
      </c>
      <c r="AT5" s="104"/>
      <c r="AU5" s="104">
        <f>(AQ5-AR5)/2+(AS5-AT5)</f>
        <v>0</v>
      </c>
      <c r="AV5" s="104">
        <f>AI5+AJ5+AK5+AL5+AN5+AO5</f>
        <v>0</v>
      </c>
      <c r="AW5" s="104">
        <f>BG5+BH5+BJ5+BE5+BC5+BA5+BL5</f>
        <v>0</v>
      </c>
      <c r="AX5" s="104" t="e">
        <f>AU5+$AY$10</f>
        <v>#VALUE!</v>
      </c>
      <c r="AY5" s="159" t="e">
        <f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159">
        <f>COUNTIF(D5:AA5,"*BRT*")</f>
        <v>0</v>
      </c>
      <c r="BA5" s="159">
        <f>COUNTIF(A5:AI5,"*$BTP*")</f>
        <v>0</v>
      </c>
      <c r="BB5" s="159" t="e">
        <f>BA5*('Setting key Duty'!$I$13+'Setting key Duty'!$I$12+'Setting key Duty'!$I$11)</f>
        <v>#VALUE!</v>
      </c>
      <c r="BC5" s="159">
        <f>COUNTIF(A5:AI5,"*$L*")</f>
        <v>0</v>
      </c>
      <c r="BD5" s="159" t="e">
        <f>BC5*('Setting key Duty'!$I$13+'Setting key Duty'!$I$9)</f>
        <v>#VALUE!</v>
      </c>
      <c r="BE5" s="159">
        <f>COUNTIF(A5:AI5,"*$M*")</f>
        <v>0</v>
      </c>
      <c r="BF5" s="159">
        <f>BE5*('Setting key Duty'!$I$8+'Setting key Duty'!$I$9+'Setting key Duty'!$I$12)</f>
        <v>0</v>
      </c>
      <c r="BG5" s="159">
        <f>COUNTIF(AI5,"*$N*")</f>
        <v>0</v>
      </c>
      <c r="BH5" s="159">
        <f>COUNTIF(AI5,"*$PM*")</f>
        <v>0</v>
      </c>
      <c r="BI5" s="159">
        <f>BH5*('Setting key Duty'!$I$9)</f>
        <v>0</v>
      </c>
      <c r="BJ5" s="159">
        <f>COUNTIF(A5:AI5,"*$AM*")</f>
        <v>0</v>
      </c>
      <c r="BK5" s="159">
        <f>BJ5*('Setting key Duty'!$I$12+'Setting key Duty'!$I$8)</f>
        <v>0</v>
      </c>
      <c r="BL5" s="159">
        <f>COUNTIF(D5:AI5,"*$FC*")</f>
        <v>0</v>
      </c>
      <c r="BM5" s="159">
        <f>BL5*('Setting key Duty'!$J$11+'Setting key Duty'!$I$8)</f>
        <v>0</v>
      </c>
      <c r="BN5" s="159">
        <f>COUNTIF($D5:$AA5,BN$4)</f>
        <v>0</v>
      </c>
      <c r="BO5" s="159">
        <f>COUNTIF($D5:$AA5,BO$4)</f>
        <v>1</v>
      </c>
      <c r="BP5" s="159">
        <f>COUNTIF($D5:$AA5,BP$4)</f>
        <v>0</v>
      </c>
      <c r="BQ5" s="160"/>
    </row>
    <row r="6" ht="36" customHeight="1" spans="1:69">
      <c r="A6" s="19"/>
      <c r="B6" s="566" t="s">
        <v>1358</v>
      </c>
      <c r="C6" s="155" t="s">
        <v>48</v>
      </c>
      <c r="D6" s="155"/>
      <c r="E6" s="155" t="s">
        <v>1598</v>
      </c>
      <c r="F6" s="155"/>
      <c r="G6" s="155" t="s">
        <v>266</v>
      </c>
      <c r="H6" s="155" t="s">
        <v>266</v>
      </c>
      <c r="I6" s="155" t="s">
        <v>266</v>
      </c>
      <c r="J6" s="155"/>
      <c r="K6" s="186"/>
      <c r="L6" s="186" t="s">
        <v>44</v>
      </c>
      <c r="M6" s="155"/>
      <c r="N6" s="155"/>
      <c r="O6" s="155"/>
      <c r="Q6" s="155" t="s">
        <v>44</v>
      </c>
      <c r="R6" s="155"/>
      <c r="S6" s="155" t="s">
        <v>1598</v>
      </c>
      <c r="T6" s="155"/>
      <c r="U6" s="155" t="s">
        <v>45</v>
      </c>
      <c r="V6" s="240"/>
      <c r="W6" s="155"/>
      <c r="X6" s="155"/>
      <c r="Y6" s="155"/>
      <c r="Z6" s="155" t="s">
        <v>1707</v>
      </c>
      <c r="AA6" s="155" t="s">
        <v>1598</v>
      </c>
      <c r="AB6" s="155"/>
      <c r="AC6" s="155" t="s">
        <v>44</v>
      </c>
      <c r="AD6" s="155"/>
      <c r="AE6" s="155"/>
      <c r="AF6" s="20"/>
      <c r="AG6" s="155"/>
      <c r="AH6" s="155"/>
      <c r="AI6" s="157">
        <f>COUNTIF($D6:$AE6,AI$4)</f>
        <v>0</v>
      </c>
      <c r="AJ6" s="158">
        <f>COUNTIF($D6:$AE6,AJ$4)</f>
        <v>3</v>
      </c>
      <c r="AK6" s="157">
        <f>COUNTIF($D6:$AE6,AK$4)</f>
        <v>1</v>
      </c>
      <c r="AL6" s="159">
        <f>COUNTIF($D6:$AE6,AL$4)</f>
        <v>0</v>
      </c>
      <c r="AM6" s="159">
        <f>COUNTIF($D6:$AE6,AM$4)</f>
        <v>0</v>
      </c>
      <c r="AN6" s="159">
        <f>COUNTIF($D6:$AE6,AN$4)</f>
        <v>0</v>
      </c>
      <c r="AO6" s="159">
        <f>COUNTIF($D6:$AE6,AO$4)</f>
        <v>0</v>
      </c>
      <c r="AP6" s="104"/>
      <c r="AQ6" s="159">
        <f>SUMPRODUCT(--WEEKDAY(C$3:AG$3,2)&lt;6,--((C6:AG6="DM"))+(C6:AG6="CS1")+((C6:AG6="CS2"))+(C6:AG6="SB1")+(C6:AG6="AE")+(C6:AG6="EM"))</f>
        <v>0</v>
      </c>
      <c r="AR6" s="104"/>
      <c r="AS6" s="104">
        <f>SUMPRODUCT(--WEEKDAY(C$3:AG$3,2)&gt;5,--((C6:AG6="DM"))+(C6:AG6="CS1")+((C6:AG6="CS2"))+(C6:AG6="SB1")+(C6:AG6="AE")+(C6:AG6="EM"))</f>
        <v>0</v>
      </c>
      <c r="AT6" s="104"/>
      <c r="AU6" s="104">
        <f>(AQ6-AR6)/2+(AS6-AT6)</f>
        <v>0</v>
      </c>
      <c r="AV6" s="104">
        <f>AI6+AJ6+AK6+AL6+AN6+AO6</f>
        <v>4</v>
      </c>
      <c r="AW6" s="104" t="e">
        <f>AU6+AY6</f>
        <v>#VALUE!</v>
      </c>
      <c r="AX6" s="104" t="e">
        <f>AU6+AY6</f>
        <v>#VALUE!</v>
      </c>
      <c r="AY6" s="159" t="e">
        <f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159">
        <f>COUNTIF(D6:AE6,"*BRT*")</f>
        <v>0</v>
      </c>
      <c r="BA6" s="159">
        <f>COUNTIF(A6:AI6,"*$BTP*")</f>
        <v>0</v>
      </c>
      <c r="BB6" s="159" t="e">
        <f>BA6*('Setting key Duty'!$I$13+'Setting key Duty'!$I$12+'Setting key Duty'!$I$11)</f>
        <v>#VALUE!</v>
      </c>
      <c r="BC6" s="159">
        <f>COUNTIF(A6:AI6,"*$L*")</f>
        <v>0</v>
      </c>
      <c r="BD6" s="159" t="e">
        <f>BC6*('Setting key Duty'!$I$13+'Setting key Duty'!$I$9)</f>
        <v>#VALUE!</v>
      </c>
      <c r="BE6" s="159">
        <f>COUNTIF(A6:AI6,"*$M*")</f>
        <v>0</v>
      </c>
      <c r="BF6" s="159">
        <f>BE6*('Setting key Duty'!$I$8+'Setting key Duty'!$I$9+'Setting key Duty'!$I$12)</f>
        <v>0</v>
      </c>
      <c r="BG6" s="159">
        <f>COUNTIF(AE6:AI6,"*$N*")</f>
        <v>0</v>
      </c>
      <c r="BH6" s="159">
        <f>COUNTIF(AE6:AI6,"*$PM*")</f>
        <v>0</v>
      </c>
      <c r="BI6" s="159">
        <f>BH6*('Setting key Duty'!$I$9)</f>
        <v>0</v>
      </c>
      <c r="BJ6" s="159">
        <f>COUNTIF(A6:AI6,"*$AM*")</f>
        <v>1</v>
      </c>
      <c r="BK6" s="159">
        <f>BJ6*('Setting key Duty'!$I$12+'Setting key Duty'!$I$8)</f>
        <v>0.4375</v>
      </c>
      <c r="BL6" s="159">
        <f>COUNTIF(D6:AI6,"*$FC*")</f>
        <v>0</v>
      </c>
      <c r="BM6" s="159">
        <f>BL6*('Setting key Duty'!$J$11+'Setting key Duty'!$I$8)</f>
        <v>0</v>
      </c>
      <c r="BN6" s="159">
        <f>COUNTIF($D6:$AE6,BN$4)</f>
        <v>0</v>
      </c>
      <c r="BO6" s="159">
        <f>COUNTIF($D6:$AE6,BO$4)</f>
        <v>3</v>
      </c>
      <c r="BP6" s="159">
        <f>COUNTIF($D6:$AE6,BP$4)</f>
        <v>0</v>
      </c>
      <c r="BQ6" s="160"/>
    </row>
    <row r="7" ht="19.5" customHeight="1" spans="1:69">
      <c r="A7" s="19"/>
      <c r="B7" s="545" t="s">
        <v>1502</v>
      </c>
      <c r="D7" s="155"/>
      <c r="E7" s="155" t="s">
        <v>44</v>
      </c>
      <c r="F7" s="155"/>
      <c r="G7" s="186"/>
      <c r="H7" s="155" t="s">
        <v>1095</v>
      </c>
      <c r="I7" s="155" t="s">
        <v>1095</v>
      </c>
      <c r="J7" s="155" t="s">
        <v>1095</v>
      </c>
      <c r="K7" s="155" t="s">
        <v>1095</v>
      </c>
      <c r="L7" s="155" t="s">
        <v>1095</v>
      </c>
      <c r="M7" s="155" t="s">
        <v>1095</v>
      </c>
      <c r="N7" s="155" t="s">
        <v>1095</v>
      </c>
      <c r="O7" s="155" t="s">
        <v>1095</v>
      </c>
      <c r="P7" s="155" t="s">
        <v>1095</v>
      </c>
      <c r="Q7" s="155" t="s">
        <v>1095</v>
      </c>
      <c r="R7" s="155" t="s">
        <v>1095</v>
      </c>
      <c r="S7" s="155" t="s">
        <v>1095</v>
      </c>
      <c r="T7" s="155" t="s">
        <v>1095</v>
      </c>
      <c r="U7" s="155" t="s">
        <v>1095</v>
      </c>
      <c r="V7" s="240" t="s">
        <v>1095</v>
      </c>
      <c r="W7" s="155" t="s">
        <v>1095</v>
      </c>
      <c r="X7" s="155" t="s">
        <v>1095</v>
      </c>
      <c r="Y7" s="155" t="s">
        <v>1095</v>
      </c>
      <c r="Z7" s="210"/>
      <c r="AA7" s="155" t="s">
        <v>44</v>
      </c>
      <c r="AB7" s="155"/>
      <c r="AC7" s="155"/>
      <c r="AD7" s="155" t="s">
        <v>48</v>
      </c>
      <c r="AF7" s="155" t="s">
        <v>48</v>
      </c>
      <c r="AG7" s="155"/>
      <c r="AH7" s="155"/>
      <c r="AI7" s="157" t="e">
        <f>COUNTIF(#REF!,AI$4)</f>
        <v>#REF!</v>
      </c>
      <c r="AJ7" s="158" t="e">
        <f>COUNTIF(#REF!,AJ$4)</f>
        <v>#REF!</v>
      </c>
      <c r="AK7" s="157" t="e">
        <f>COUNTIF(#REF!,AK$4)</f>
        <v>#REF!</v>
      </c>
      <c r="AL7" s="159" t="e">
        <f>COUNTIF(#REF!,AL$4)</f>
        <v>#REF!</v>
      </c>
      <c r="AM7" s="159" t="e">
        <f>COUNTIF(#REF!,AM$4)</f>
        <v>#REF!</v>
      </c>
      <c r="AN7" s="159" t="e">
        <f>COUNTIF(#REF!,AN$4)</f>
        <v>#REF!</v>
      </c>
      <c r="AO7" s="159" t="e">
        <f>COUNTIF(#REF!,AO$4)</f>
        <v>#REF!</v>
      </c>
      <c r="AP7" s="104"/>
      <c r="AQ7" s="159">
        <f>SUMPRODUCT(--WEEKDAY(C$3:AG$3,2)&lt;6,--((C7:AG7="DM"))+(C7:AG7="CS1")+((C7:AG7="CS2"))+(C7:AG7="SB1")+(C7:AG7="AE")+(C7:AG7="EM"))</f>
        <v>0</v>
      </c>
      <c r="AR7" s="104"/>
      <c r="AS7" s="104">
        <f>SUMPRODUCT(--WEEKDAY(C$3:AG$3,2)&gt;5,--((C7:AG7="DM"))+(C7:AG7="CS1")+((C7:AG7="CS2"))+(C7:AG7="SB1")+(C7:AG7="AE")+(C7:AG7="EM"))</f>
        <v>0</v>
      </c>
      <c r="AT7" s="104"/>
      <c r="AU7" s="104">
        <f>(AQ7-AR7)/2+(AS7-AT7)</f>
        <v>0</v>
      </c>
      <c r="AV7" s="104" t="e">
        <f>AI7+AJ7+AK7+AL7+AN7+AO7</f>
        <v>#REF!</v>
      </c>
      <c r="AW7" s="104">
        <f>BG7+BH7+BJ7+BE7+BC7+BA7+BL7</f>
        <v>0</v>
      </c>
      <c r="AX7" s="104" t="e">
        <f>AU7+AY7</f>
        <v>#VALUE!</v>
      </c>
      <c r="AY7" s="159" t="e">
        <f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159" t="e">
        <f>COUNTIF(#REF!,"*BRT*")</f>
        <v>#REF!</v>
      </c>
      <c r="BA7" s="159">
        <f>COUNTIF(A7:AI7,"*$BTP*")</f>
        <v>0</v>
      </c>
      <c r="BB7" s="159" t="e">
        <f>BA7*('Setting key Duty'!$I$13+'Setting key Duty'!$I$12+'Setting key Duty'!$I$11)</f>
        <v>#VALUE!</v>
      </c>
      <c r="BC7" s="159">
        <f>COUNTIF(A7:AI7,"*$L*")</f>
        <v>0</v>
      </c>
      <c r="BD7" s="159" t="e">
        <f>BC7*('Setting key Duty'!$I$13+'Setting key Duty'!$I$9)</f>
        <v>#VALUE!</v>
      </c>
      <c r="BE7" s="159">
        <f>COUNTIF(A7:AI7,"*$M*")</f>
        <v>0</v>
      </c>
      <c r="BF7" s="159">
        <f>BE7*('Setting key Duty'!$I$8+'Setting key Duty'!$I$9+'Setting key Duty'!$I$12)</f>
        <v>0</v>
      </c>
      <c r="BG7" s="159">
        <f>COUNTIF(A7:AI7,"*$N*")</f>
        <v>0</v>
      </c>
      <c r="BH7" s="159">
        <f>COUNTIF(AF7:AI7,"*$PM*")</f>
        <v>0</v>
      </c>
      <c r="BI7" s="159">
        <f>BH7*('Setting key Duty'!$I$9)</f>
        <v>0</v>
      </c>
      <c r="BJ7" s="159">
        <f>COUNTIF(A7:AI7,"*$AM*")</f>
        <v>0</v>
      </c>
      <c r="BK7" s="159">
        <f>BJ7*('Setting key Duty'!$I$12+'Setting key Duty'!$I$8)</f>
        <v>0</v>
      </c>
      <c r="BL7" s="159">
        <f>COUNTIF(D7:AI7,"*$FC*")</f>
        <v>0</v>
      </c>
      <c r="BM7" s="159">
        <f>BL7*('Setting key Duty'!$J$11+'Setting key Duty'!$I$8)</f>
        <v>0</v>
      </c>
      <c r="BN7" s="159" t="e">
        <f>COUNTIF(#REF!,BN$4)</f>
        <v>#REF!</v>
      </c>
      <c r="BO7" s="159" t="e">
        <f>COUNTIF(#REF!,BO$4)</f>
        <v>#REF!</v>
      </c>
      <c r="BP7" s="159" t="e">
        <f>COUNTIF(#REF!,BP$4)</f>
        <v>#REF!</v>
      </c>
      <c r="BQ7" s="160"/>
    </row>
    <row r="8" ht="19.5" customHeight="1" spans="1:69">
      <c r="A8" s="19"/>
      <c r="B8" s="216" t="s">
        <v>1399</v>
      </c>
      <c r="C8" s="155"/>
      <c r="D8" s="155" t="s">
        <v>48</v>
      </c>
      <c r="E8" s="155"/>
      <c r="F8" s="155"/>
      <c r="G8" s="155" t="s">
        <v>44</v>
      </c>
      <c r="H8" s="185"/>
      <c r="I8" s="155"/>
      <c r="J8" s="155" t="s">
        <v>44</v>
      </c>
      <c r="K8" s="210"/>
      <c r="L8" s="210"/>
      <c r="M8" s="210" t="s">
        <v>45</v>
      </c>
      <c r="N8" s="210"/>
      <c r="O8" s="546" t="s">
        <v>45</v>
      </c>
      <c r="R8" s="210"/>
      <c r="S8" s="210"/>
      <c r="T8" s="210"/>
      <c r="U8" s="210"/>
      <c r="V8" s="547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157"/>
      <c r="AJ8" s="158"/>
      <c r="AK8" s="157"/>
      <c r="AL8" s="159"/>
      <c r="AM8" s="159"/>
      <c r="AN8" s="159"/>
      <c r="AO8" s="159"/>
      <c r="AP8" s="104"/>
      <c r="AQ8" s="159">
        <f>SUMPRODUCT(--WEEKDAY(C$3:AG$3,2)&lt;6,--((C8:AG8="DM"))+(C8:AG8="CS1")+((C8:AG8="CS2"))+(C8:AG8="SB1")+(C8:AG8="AE")+(C8:AG8="EM"))</f>
        <v>0</v>
      </c>
      <c r="AR8" s="104"/>
      <c r="AS8" s="104">
        <f>SUMPRODUCT(--WEEKDAY(C$3:AG$3,2)&gt;5,--((C8:AG8="DM"))+(C8:AG8="CS1")+((C8:AG8="CS2"))+(C8:AG8="SB1")+(C8:AG8="AE")+(C8:AG8="EM"))</f>
        <v>0</v>
      </c>
      <c r="AT8" s="104"/>
      <c r="AU8" s="104">
        <f>(AQ8-AR8)/2+(AS8-AT8)</f>
        <v>0</v>
      </c>
      <c r="AV8" s="104">
        <f>AI8+AJ8+AK8+AL8+AN8+AO8</f>
        <v>0</v>
      </c>
      <c r="AW8" s="104">
        <f>BG8+BH8+BJ8+BE8+BC8+BA8+BL8</f>
        <v>0</v>
      </c>
      <c r="AX8" s="104">
        <f>AU8+AY8</f>
        <v>0</v>
      </c>
      <c r="AY8" s="159"/>
      <c r="AZ8" s="159"/>
      <c r="BA8" s="159"/>
      <c r="BB8" s="159"/>
      <c r="BC8" s="159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  <c r="BP8" s="159"/>
      <c r="BQ8" s="160"/>
    </row>
    <row r="9" ht="19.5" customHeight="1" spans="1:69">
      <c r="A9" s="19"/>
      <c r="B9" s="548" t="s">
        <v>1619</v>
      </c>
      <c r="D9" s="155" t="s">
        <v>45</v>
      </c>
      <c r="E9" s="155"/>
      <c r="F9" s="155" t="s">
        <v>44</v>
      </c>
      <c r="G9" s="155"/>
      <c r="H9" s="155"/>
      <c r="I9" s="155"/>
      <c r="J9" s="155" t="s">
        <v>1598</v>
      </c>
      <c r="L9" s="155"/>
      <c r="M9" s="186"/>
      <c r="N9" s="186" t="s">
        <v>45</v>
      </c>
      <c r="O9" s="186" t="s">
        <v>947</v>
      </c>
      <c r="P9" s="155" t="s">
        <v>62</v>
      </c>
      <c r="Q9" s="155"/>
      <c r="R9" s="155"/>
      <c r="S9" s="155" t="s">
        <v>1598</v>
      </c>
      <c r="U9" s="210"/>
      <c r="V9" s="155" t="s">
        <v>1095</v>
      </c>
      <c r="W9" s="155" t="s">
        <v>1095</v>
      </c>
      <c r="X9" s="155" t="s">
        <v>1095</v>
      </c>
      <c r="Y9" s="155" t="s">
        <v>1095</v>
      </c>
      <c r="Z9" s="155" t="s">
        <v>1095</v>
      </c>
      <c r="AA9" s="155" t="s">
        <v>1095</v>
      </c>
      <c r="AB9" s="210"/>
      <c r="AC9" s="210"/>
      <c r="AD9" s="155" t="s">
        <v>1598</v>
      </c>
      <c r="AE9" s="155"/>
      <c r="AF9" s="155"/>
      <c r="AG9" s="155"/>
      <c r="AH9" s="155"/>
      <c r="AI9" s="157"/>
      <c r="AJ9" s="158"/>
      <c r="AK9" s="157"/>
      <c r="AL9" s="159"/>
      <c r="AM9" s="159"/>
      <c r="AN9" s="159"/>
      <c r="AO9" s="159"/>
      <c r="AP9" s="104"/>
      <c r="AQ9" s="159">
        <f>SUMPRODUCT(--WEEKDAY(C$3:AG$3,2)&lt;6,--((C9:AG9="DM"))+(C9:AG9="CS1")+((C9:AG9="CS2"))+(C9:AG9="SB1")+(C9:AG9="AE")+(C9:AG9="EM"))</f>
        <v>0</v>
      </c>
      <c r="AR9" s="104"/>
      <c r="AS9" s="104">
        <f>SUMPRODUCT(--WEEKDAY(C$3:AG$3,2)&gt;5,--((C9:AG9="DM"))+(C9:AG9="CS1")+((C9:AG9="CS2"))+(C9:AG9="SB1")+(C9:AG9="AE")+(C9:AG9="EM"))</f>
        <v>0</v>
      </c>
      <c r="AT9" s="104"/>
      <c r="AU9" s="104">
        <f>(AQ9-AR9)/2+(AS9-AT9)</f>
        <v>0</v>
      </c>
      <c r="AV9" s="104">
        <f>AI9+AJ9+AK9+AL9+AN9+AO9</f>
        <v>0</v>
      </c>
      <c r="AW9" s="104">
        <f>BG9+BH9+BJ9+BE9+BC9+BA9+BL9</f>
        <v>0</v>
      </c>
      <c r="AX9" s="104" t="e">
        <f>AU9+AY9</f>
        <v>#VALUE!</v>
      </c>
      <c r="AY9" s="159" t="e">
        <f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159">
        <f>COUNTIF(D9:V9,"*BRT*")</f>
        <v>0</v>
      </c>
      <c r="BA9" s="159">
        <f>COUNTIF(A9:AI9,"*$BTP*")</f>
        <v>0</v>
      </c>
      <c r="BB9" s="159" t="e">
        <f>BA9*('Setting key Duty'!$I$13+'Setting key Duty'!$I$12+'Setting key Duty'!$I$11)</f>
        <v>#VALUE!</v>
      </c>
      <c r="BC9" s="159">
        <f>COUNTIF(A9:AI9,"*$L*")</f>
        <v>0</v>
      </c>
      <c r="BD9" s="159" t="e">
        <f>BC9*('Setting key Duty'!$I$13+'Setting key Duty'!$I$9)</f>
        <v>#VALUE!</v>
      </c>
      <c r="BE9" s="159">
        <f>COUNTIF(A9:AI9,"*$M*")</f>
        <v>0</v>
      </c>
      <c r="BF9" s="159">
        <f>BE9*('Setting key Duty'!$I$8+'Setting key Duty'!$I$9+'Setting key Duty'!$I$12)</f>
        <v>0</v>
      </c>
      <c r="BG9" s="159">
        <f>COUNTIF(AI9,"*$N*")</f>
        <v>0</v>
      </c>
      <c r="BH9" s="159">
        <f>COUNTIF(AI9,"*$PM*")</f>
        <v>0</v>
      </c>
      <c r="BI9" s="159">
        <f>BH9*('Setting key Duty'!$I$9)</f>
        <v>0</v>
      </c>
      <c r="BJ9" s="159">
        <f>COUNTIF(A9:AI9,"*$AM*")</f>
        <v>0</v>
      </c>
      <c r="BK9" s="159">
        <f>BJ9*('Setting key Duty'!$I$12+'Setting key Duty'!$I$8)</f>
        <v>0</v>
      </c>
      <c r="BL9" s="159">
        <f>COUNTIF(D9:AI9,"*$FC*")</f>
        <v>0</v>
      </c>
      <c r="BM9" s="159">
        <f>BL9*('Setting key Duty'!$J$11+'Setting key Duty'!$I$8)</f>
        <v>0</v>
      </c>
      <c r="BN9" s="159">
        <f>COUNTIF($D9:$V9,BN$4)</f>
        <v>0</v>
      </c>
      <c r="BO9" s="159">
        <f>COUNTIF($D9:$V9,BO$4)</f>
        <v>2</v>
      </c>
      <c r="BP9" s="159">
        <f>COUNTIF($D9:$V9,BP$4)</f>
        <v>0</v>
      </c>
      <c r="BQ9" s="160"/>
    </row>
    <row r="10" ht="19.5" customHeight="1" spans="1:69">
      <c r="A10" s="19"/>
      <c r="B10" s="549" t="s">
        <v>1704</v>
      </c>
      <c r="C10" s="155" t="s">
        <v>44</v>
      </c>
      <c r="E10" s="155" t="s">
        <v>1705</v>
      </c>
      <c r="F10" s="155"/>
      <c r="G10" s="155" t="s">
        <v>48</v>
      </c>
      <c r="H10" s="185"/>
      <c r="I10" s="155"/>
      <c r="J10" s="155"/>
      <c r="K10" s="155" t="s">
        <v>1598</v>
      </c>
      <c r="L10" s="155"/>
      <c r="M10" s="186"/>
      <c r="N10" s="210"/>
      <c r="O10" s="210" t="s">
        <v>48</v>
      </c>
      <c r="Q10" s="155"/>
      <c r="R10" s="169" t="s">
        <v>44</v>
      </c>
      <c r="T10" s="155" t="s">
        <v>1598</v>
      </c>
      <c r="U10" s="169"/>
      <c r="V10" s="240" t="s">
        <v>1706</v>
      </c>
      <c r="W10" s="185" t="s">
        <v>1095</v>
      </c>
      <c r="X10" s="155" t="s">
        <v>1095</v>
      </c>
      <c r="Y10" s="155" t="s">
        <v>1095</v>
      </c>
      <c r="Z10" s="155" t="s">
        <v>1598</v>
      </c>
      <c r="AA10" s="155"/>
      <c r="AB10" s="155"/>
      <c r="AC10" s="155"/>
      <c r="AD10" s="155"/>
      <c r="AE10" s="155" t="s">
        <v>1598</v>
      </c>
      <c r="AF10" s="155"/>
      <c r="AG10" s="155"/>
      <c r="AH10" s="155"/>
      <c r="AI10" s="157"/>
      <c r="AJ10" s="158"/>
      <c r="AK10" s="157"/>
      <c r="AL10" s="159"/>
      <c r="AM10" s="159"/>
      <c r="AN10" s="159"/>
      <c r="AO10" s="159"/>
      <c r="AP10" s="104"/>
      <c r="AQ10" s="159">
        <f>SUMPRODUCT(--WEEKDAY(C$3:AG$3,2)&lt;6,--((C10:AG10="DM"))+(C10:AG10="CS1")+((C10:AG10="CS2"))+(C10:AG10="SB1")+(C10:AG10="AE")+(C10:AG10="EM"))</f>
        <v>0</v>
      </c>
      <c r="AR10" s="104"/>
      <c r="AS10" s="104">
        <f>SUMPRODUCT(--WEEKDAY(C$3:AG$3,2)&gt;5,--((C10:AG10="DM"))+(C10:AG10="CS1")+((C10:AG10="CS2"))+(C10:AG10="SB1")+(C10:AG10="AE")+(C10:AG10="EM"))</f>
        <v>0</v>
      </c>
      <c r="AT10" s="104"/>
      <c r="AU10" s="104">
        <f>(AQ10-AR10)/2+(AS10-AT10)</f>
        <v>0</v>
      </c>
      <c r="AV10" s="104">
        <f>AI10+AJ10+AK10+AL10+AN10+AO10</f>
        <v>0</v>
      </c>
      <c r="AW10" s="104">
        <f>BG10+BH10+BJ10+BE10+BC10+BA10+BL10</f>
        <v>1</v>
      </c>
      <c r="AX10" s="104" t="e">
        <f>AU10+$AY$10</f>
        <v>#VALUE!</v>
      </c>
      <c r="AY10" s="159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159">
        <f>COUNTIF(C10:AC10,"*BRT*")</f>
        <v>0</v>
      </c>
      <c r="BA10" s="159">
        <f>COUNTIF(A10:AI10,"*$BTP*")</f>
        <v>0</v>
      </c>
      <c r="BB10" s="159" t="e">
        <f>BA10*('Setting key Duty'!$I$13+'Setting key Duty'!$I$12+'Setting key Duty'!$I$11)</f>
        <v>#VALUE!</v>
      </c>
      <c r="BC10" s="159">
        <f>COUNTIF(D10:AI10,"*$L*")</f>
        <v>0</v>
      </c>
      <c r="BD10" s="159" t="e">
        <f>BC10*('Setting key Duty'!$I$13+'Setting key Duty'!$I$9)</f>
        <v>#VALUE!</v>
      </c>
      <c r="BE10" s="159">
        <f>COUNTIF(D10:AI10,"*$M*")</f>
        <v>0</v>
      </c>
      <c r="BF10" s="159">
        <f>BE10*('Setting key Duty'!$I$8+'Setting key Duty'!$I$9+'Setting key Duty'!$I$12)</f>
        <v>0</v>
      </c>
      <c r="BG10" s="159">
        <f>COUNTIF(D10:AI10,"*$N*")</f>
        <v>0</v>
      </c>
      <c r="BH10" s="159">
        <f>COUNTIF(D10:AI10,"*$PM*")</f>
        <v>0</v>
      </c>
      <c r="BI10" s="159">
        <f>BH10*('Setting key Duty'!$I$9)</f>
        <v>0</v>
      </c>
      <c r="BJ10" s="159">
        <f>COUNTIF(D10:AI10,"*$AM*")</f>
        <v>1</v>
      </c>
      <c r="BK10" s="159">
        <f>BJ10*('Setting key Duty'!$I$12+'Setting key Duty'!$I$8)</f>
        <v>0.4375</v>
      </c>
      <c r="BL10" s="159">
        <f>COUNTIF(C10:AI10,"*$FC*")</f>
        <v>0</v>
      </c>
      <c r="BM10" s="159">
        <f>BL10*('Setting key Duty'!$J$11+'Setting key Duty'!$I$8)</f>
        <v>0</v>
      </c>
      <c r="BN10" s="159">
        <f>COUNTIF($C10:$AG10,BN$4)</f>
        <v>0</v>
      </c>
      <c r="BO10" s="159">
        <f>COUNTIF($C10:$AG10,BO$4)</f>
        <v>4</v>
      </c>
      <c r="BP10" s="159">
        <f>COUNTIF($D10:$AD10,BP$4)</f>
        <v>0</v>
      </c>
      <c r="BQ10" s="160"/>
    </row>
    <row r="11" ht="19.5" customHeight="1" spans="1:69">
      <c r="A11" s="19"/>
      <c r="B11" s="277" t="s">
        <v>1431</v>
      </c>
      <c r="C11" s="155"/>
      <c r="D11" s="155"/>
      <c r="E11" s="155"/>
      <c r="F11" s="155" t="s">
        <v>48</v>
      </c>
      <c r="G11" s="155"/>
      <c r="H11" s="155" t="s">
        <v>1598</v>
      </c>
      <c r="I11" s="155"/>
      <c r="J11" s="155"/>
      <c r="L11" s="155" t="s">
        <v>1598</v>
      </c>
      <c r="M11" s="155"/>
      <c r="N11" s="155" t="s">
        <v>1598</v>
      </c>
      <c r="O11" s="155"/>
      <c r="Q11" s="155" t="s">
        <v>48</v>
      </c>
      <c r="R11" s="155"/>
      <c r="S11" s="155"/>
      <c r="T11" s="155" t="s">
        <v>48</v>
      </c>
      <c r="U11" s="169"/>
      <c r="V11" s="240" t="s">
        <v>42</v>
      </c>
      <c r="W11" s="155" t="s">
        <v>48</v>
      </c>
      <c r="X11" s="155"/>
      <c r="Y11" s="155" t="s">
        <v>48</v>
      </c>
      <c r="Z11" s="155"/>
      <c r="AB11" s="155" t="s">
        <v>48</v>
      </c>
      <c r="AC11" s="155"/>
      <c r="AE11" s="155" t="s">
        <v>48</v>
      </c>
      <c r="AF11" s="155"/>
      <c r="AG11" s="155"/>
      <c r="AH11" s="155"/>
      <c r="AI11" s="157"/>
      <c r="AJ11" s="158"/>
      <c r="AK11" s="157"/>
      <c r="AL11" s="159"/>
      <c r="AM11" s="159"/>
      <c r="AN11" s="159"/>
      <c r="AO11" s="159"/>
      <c r="AP11" s="104"/>
      <c r="AQ11" s="159">
        <f>SUMPRODUCT(--WEEKDAY(C$3:AG$3,2)&lt;6,--((C11:AG11="DM"))+(C11:AG11="CS1")+((C11:AG11="CS2"))+(C11:AG11="SB1")+(C11:AG11="AE")+(C11:AG11="EM"))</f>
        <v>0</v>
      </c>
      <c r="AR11" s="104"/>
      <c r="AS11" s="104">
        <f>SUMPRODUCT(--WEEKDAY(C$3:AG$3,2)&gt;5,--((C11:AG11="DM"))+(C11:AG11="CS1")+((C11:AG11="CS2"))+(C11:AG11="SB1")+(C11:AG11="AE")+(C11:AG11="EM"))</f>
        <v>0</v>
      </c>
      <c r="AT11" s="104"/>
      <c r="AU11" s="104">
        <f>(AQ11-AR11)/2+(AS11-AT11)</f>
        <v>0</v>
      </c>
      <c r="AV11" s="104">
        <f>AI11+AJ11+AK11+AL11+AN11+AO11</f>
        <v>0</v>
      </c>
      <c r="AW11" s="104">
        <f>BG11+BH11+BJ11+BE11+BC11+BA11+BL11</f>
        <v>0</v>
      </c>
      <c r="AX11" s="104" t="e">
        <f>AU11+AY11</f>
        <v>#VALUE!</v>
      </c>
      <c r="AY11" s="159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159">
        <f>COUNTIF(D11:AC11,"*BRT*")</f>
        <v>0</v>
      </c>
      <c r="BA11" s="159">
        <f>COUNTIF(A11:AI11,"*$BTP*")</f>
        <v>0</v>
      </c>
      <c r="BB11" s="159" t="e">
        <f>BA11*('Setting key Duty'!$I$13+'Setting key Duty'!$I$12+'Setting key Duty'!$I$11)</f>
        <v>#VALUE!</v>
      </c>
      <c r="BC11" s="159">
        <f>COUNTIF(A11:AI11,"*$L*")</f>
        <v>0</v>
      </c>
      <c r="BD11" s="159" t="e">
        <f>BC11*('Setting key Duty'!$I$13+'Setting key Duty'!$I$9)</f>
        <v>#VALUE!</v>
      </c>
      <c r="BE11" s="159">
        <f>COUNTIF(A11:AI11,"*$M*")</f>
        <v>0</v>
      </c>
      <c r="BF11" s="159">
        <f>BE11*('Setting key Duty'!$I$8+'Setting key Duty'!$I$9+'Setting key Duty'!$I$12)</f>
        <v>0</v>
      </c>
      <c r="BG11" s="159">
        <f>COUNTIF(AF11:AI11,"*$N*")</f>
        <v>0</v>
      </c>
      <c r="BH11" s="159">
        <f>COUNTIF(AF11:AI11,"*$PM*")</f>
        <v>0</v>
      </c>
      <c r="BI11" s="159">
        <f>BH11*('Setting key Duty'!$I$9)</f>
        <v>0</v>
      </c>
      <c r="BJ11" s="159">
        <f>COUNTIF(A11:AI11,"*$AM*")</f>
        <v>0</v>
      </c>
      <c r="BK11" s="159">
        <f>BJ11*('Setting key Duty'!$I$12+'Setting key Duty'!$I$8)</f>
        <v>0</v>
      </c>
      <c r="BL11" s="159">
        <f>COUNTIF(D11:AI11,"*$FC*")</f>
        <v>0</v>
      </c>
      <c r="BM11" s="159">
        <f>BL11*('Setting key Duty'!$J$11+'Setting key Duty'!$I$8)</f>
        <v>0</v>
      </c>
      <c r="BN11" s="159">
        <f>COUNTIF($D11:$AE11,BN$4)</f>
        <v>0</v>
      </c>
      <c r="BO11" s="159">
        <f>COUNTIF($D11:$AE11,BO$4)</f>
        <v>3</v>
      </c>
      <c r="BP11" s="159">
        <f>COUNTIF($D11:$AE11,BP$4)</f>
        <v>0</v>
      </c>
      <c r="BQ11" s="160"/>
    </row>
    <row r="12" ht="19.5" customHeight="1" spans="1:69">
      <c r="A12" s="19"/>
      <c r="B12" s="550" t="s">
        <v>1373</v>
      </c>
      <c r="C12" s="155"/>
      <c r="D12" s="551"/>
      <c r="E12" s="155" t="s">
        <v>1705</v>
      </c>
      <c r="F12" s="156" t="s">
        <v>50</v>
      </c>
      <c r="G12" s="155"/>
      <c r="H12" s="155" t="s">
        <v>1598</v>
      </c>
      <c r="J12" s="155"/>
      <c r="K12" s="186"/>
      <c r="M12" s="155" t="s">
        <v>1598</v>
      </c>
      <c r="N12" s="155"/>
      <c r="O12" s="155" t="s">
        <v>1598</v>
      </c>
      <c r="P12" s="155"/>
      <c r="Q12" s="155" t="s">
        <v>45</v>
      </c>
      <c r="R12" s="155"/>
      <c r="U12" s="186" t="s">
        <v>48</v>
      </c>
      <c r="V12" s="155" t="s">
        <v>1598</v>
      </c>
      <c r="W12" s="155"/>
      <c r="X12" s="155"/>
      <c r="Y12" s="186"/>
      <c r="Z12" s="155" t="s">
        <v>45</v>
      </c>
      <c r="AA12" s="155"/>
      <c r="AB12" s="155"/>
      <c r="AC12" s="155"/>
      <c r="AD12" s="155"/>
      <c r="AE12" s="155"/>
      <c r="AF12" s="155" t="s">
        <v>45</v>
      </c>
      <c r="AG12" s="155"/>
      <c r="AH12" s="155"/>
      <c r="AI12" s="157"/>
      <c r="AJ12" s="158"/>
      <c r="AK12" s="157"/>
      <c r="AL12" s="159"/>
      <c r="AM12" s="159"/>
      <c r="AN12" s="159"/>
      <c r="AO12" s="159"/>
      <c r="AP12" s="104"/>
      <c r="AQ12" s="159">
        <f>SUMPRODUCT(--WEEKDAY(C$3:AG$3,2)&lt;6,--((C12:AG12="DM"))+(C12:AG12="CS1")+((C12:AG12="CS2"))+(C12:AG12="SB1")+(C12:AG12="AE")+(C12:AG12="EM"))</f>
        <v>0</v>
      </c>
      <c r="AR12" s="104"/>
      <c r="AS12" s="104">
        <f>SUMPRODUCT(--WEEKDAY(C$3:AG$3,2)&gt;5,--((C12:AG12="DM"))+(C12:AG12="CS1")+((C12:AG12="CS2"))+(C12:AG12="SB1")+(C12:AG12="AE")+(C12:AG12="EM"))</f>
        <v>0</v>
      </c>
      <c r="AT12" s="104"/>
      <c r="AU12" s="104">
        <f>(AQ12-AR12)/2+(AS12-AT12)</f>
        <v>0</v>
      </c>
      <c r="AV12" s="104">
        <f>AI12+AJ12+AK12+AL12+AN12+AO12</f>
        <v>0</v>
      </c>
      <c r="AW12" s="104">
        <f>BG12+BH12+BJ12+BE12+BC12+BA12+BL12</f>
        <v>1</v>
      </c>
      <c r="AX12" s="104" t="e">
        <f>AU12+AY12</f>
        <v>#VALUE!</v>
      </c>
      <c r="AY12" s="159" t="e">
        <f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159">
        <f>COUNTIF(D12:Y12,"*BRT*")</f>
        <v>0</v>
      </c>
      <c r="BA12" s="159">
        <f>COUNTIF(A12:AI12,"*$BTP*")</f>
        <v>0</v>
      </c>
      <c r="BB12" s="159" t="e">
        <f>BA12*('Setting key Duty'!$I$13+'Setting key Duty'!$I$12+'Setting key Duty'!$I$11)</f>
        <v>#VALUE!</v>
      </c>
      <c r="BC12" s="159">
        <f>COUNTIF(A12:AI12,"*$L*")</f>
        <v>0</v>
      </c>
      <c r="BD12" s="159" t="e">
        <f>BC12*('Setting key Duty'!$I$13+'Setting key Duty'!$I$9)</f>
        <v>#VALUE!</v>
      </c>
      <c r="BE12" s="159">
        <f>COUNTIF(A12:AI12,"*$M*")</f>
        <v>0</v>
      </c>
      <c r="BF12" s="159">
        <f>BE12*('Setting key Duty'!$I$8+'Setting key Duty'!$I$9+'Setting key Duty'!$I$12)</f>
        <v>0</v>
      </c>
      <c r="BG12" s="159">
        <f>COUNTIF(AI12,"*$N*")</f>
        <v>0</v>
      </c>
      <c r="BH12" s="159">
        <f>COUNTIF(AI12,"*$PM*")</f>
        <v>0</v>
      </c>
      <c r="BI12" s="159">
        <f>BH12*('Setting key Duty'!$I$9)</f>
        <v>0</v>
      </c>
      <c r="BJ12" s="159">
        <f>COUNTIF(A12:AI12,"*$AM*")</f>
        <v>1</v>
      </c>
      <c r="BK12" s="159">
        <f>BJ12*('Setting key Duty'!$I$12+'Setting key Duty'!$I$8)</f>
        <v>0.4375</v>
      </c>
      <c r="BL12" s="159">
        <f>COUNTIF(D12:AI12,"*$FC*")</f>
        <v>0</v>
      </c>
      <c r="BM12" s="159">
        <f>BL12*('Setting key Duty'!$J$11+'Setting key Duty'!$I$8)</f>
        <v>0</v>
      </c>
      <c r="BN12" s="159">
        <f>COUNTIF($D12:$Y12,BN$4)</f>
        <v>0</v>
      </c>
      <c r="BO12" s="159">
        <f>COUNTIF($D12:$Y12,BO$4)</f>
        <v>4</v>
      </c>
      <c r="BP12" s="159">
        <f>COUNTIF($D12:$Y12,BP$4)</f>
        <v>0</v>
      </c>
      <c r="BQ12" s="160"/>
    </row>
    <row r="13" ht="24" customHeight="1" spans="1:69">
      <c r="A13" s="19"/>
      <c r="B13" s="217" t="s">
        <v>1601</v>
      </c>
      <c r="C13" s="155" t="s">
        <v>45</v>
      </c>
      <c r="D13" s="155"/>
      <c r="E13" s="155" t="s">
        <v>1598</v>
      </c>
      <c r="F13" s="155"/>
      <c r="G13" s="155" t="s">
        <v>266</v>
      </c>
      <c r="H13" s="155" t="s">
        <v>266</v>
      </c>
      <c r="I13" s="155" t="s">
        <v>266</v>
      </c>
      <c r="J13" s="186"/>
      <c r="K13" s="155" t="s">
        <v>45</v>
      </c>
      <c r="L13" s="155"/>
      <c r="M13" s="155"/>
      <c r="N13" s="155"/>
      <c r="O13" s="155" t="s">
        <v>1095</v>
      </c>
      <c r="P13" s="155" t="s">
        <v>1095</v>
      </c>
      <c r="Q13" s="155" t="s">
        <v>1095</v>
      </c>
      <c r="R13" s="155" t="s">
        <v>1095</v>
      </c>
      <c r="S13" s="155" t="s">
        <v>1095</v>
      </c>
      <c r="T13" s="155" t="s">
        <v>1095</v>
      </c>
      <c r="U13" s="155" t="s">
        <v>1095</v>
      </c>
      <c r="V13" s="240" t="s">
        <v>1095</v>
      </c>
      <c r="W13" s="155" t="s">
        <v>1095</v>
      </c>
      <c r="X13" s="155" t="s">
        <v>1095</v>
      </c>
      <c r="Y13" s="155" t="s">
        <v>1095</v>
      </c>
      <c r="Z13" s="155"/>
      <c r="AA13" s="155" t="s">
        <v>45</v>
      </c>
      <c r="AB13" s="155"/>
      <c r="AC13" s="155" t="s">
        <v>48</v>
      </c>
      <c r="AD13" s="155"/>
      <c r="AF13" s="155" t="s">
        <v>1598</v>
      </c>
      <c r="AG13" s="155"/>
      <c r="AH13" s="155"/>
      <c r="AI13" s="157">
        <f>COUNTIF($C13:$AB13,AI$4)</f>
        <v>0</v>
      </c>
      <c r="AJ13" s="158">
        <f>COUNTIF($C13:$AB13,AJ$4)</f>
        <v>0</v>
      </c>
      <c r="AK13" s="157">
        <f>COUNTIF($C13:$AB13,AK$4)</f>
        <v>3</v>
      </c>
      <c r="AL13" s="159">
        <f>COUNTIF($C13:$AB13,AL$4)</f>
        <v>0</v>
      </c>
      <c r="AM13" s="159">
        <f>COUNTIF($C13:$AB13,AM$4)</f>
        <v>0</v>
      </c>
      <c r="AN13" s="159">
        <f>COUNTIF($C13:$AB13,AN$4)</f>
        <v>0</v>
      </c>
      <c r="AO13" s="159">
        <f>COUNTIF($C13:$AB13,AO$4)</f>
        <v>0</v>
      </c>
      <c r="AP13" s="104"/>
      <c r="AQ13" s="159">
        <f>SUMPRODUCT(--WEEKDAY(C$3:AG$3,2)&lt;6,--((C13:AG13="DM"))+(C13:AG13="CS1")+((C13:AG13="CS2"))+(C13:AG13="SB1")+(C13:AG13="AE")+(C13:AG13="EM"))</f>
        <v>0</v>
      </c>
      <c r="AR13" s="104"/>
      <c r="AS13" s="104">
        <f>SUMPRODUCT(--WEEKDAY(C$3:AG$3,2)&gt;5,--((C13:AG13="DM"))+(C13:AG13="CS1")+((C13:AG13="CS2"))+(C13:AG13="SB1")+(C13:AG13="AE")+(C13:AG13="EM"))</f>
        <v>0</v>
      </c>
      <c r="AT13" s="104"/>
      <c r="AU13" s="104">
        <f>(AQ13-AR13)/2+(AS13-AT13)</f>
        <v>0</v>
      </c>
      <c r="AV13" s="104">
        <f>AI13+AJ13+AK13+AL13+AN13+AO13</f>
        <v>3</v>
      </c>
      <c r="AW13" s="104">
        <f>BG13+BH13+BJ13+BE13+BC13+BA13+BL13</f>
        <v>0</v>
      </c>
      <c r="AX13" s="104" t="e">
        <f>AU13+AY13</f>
        <v>#VALUE!</v>
      </c>
      <c r="AY13" s="159" t="e">
        <f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159">
        <f>COUNTIF(C13:AB13,"*BRT*")</f>
        <v>0</v>
      </c>
      <c r="BA13" s="159">
        <f>COUNTIF(A13:AI13,"*$BTP*")</f>
        <v>0</v>
      </c>
      <c r="BB13" s="159" t="e">
        <f>BA13*('Setting key Duty'!$I$13+'Setting key Duty'!$I$12+'Setting key Duty'!$I$11)</f>
        <v>#VALUE!</v>
      </c>
      <c r="BC13" s="159">
        <f>COUNTIF(A13:AI13,"*$L*")</f>
        <v>0</v>
      </c>
      <c r="BD13" s="159" t="e">
        <f>BC13*('Setting key Duty'!$I$13+'Setting key Duty'!$I$9)</f>
        <v>#VALUE!</v>
      </c>
      <c r="BE13" s="159">
        <f>COUNTIF(A13:AI13,"*$M*")</f>
        <v>0</v>
      </c>
      <c r="BF13" s="159">
        <f>BE13*('Setting key Duty'!$I$8+'Setting key Duty'!$I$9+'Setting key Duty'!$I$12)</f>
        <v>0</v>
      </c>
      <c r="BG13" s="159">
        <f>COUNTIF(A13:AI13,"*$N*")</f>
        <v>0</v>
      </c>
      <c r="BH13" s="159">
        <f>COUNTIF(AI13,"*$PM*")</f>
        <v>0</v>
      </c>
      <c r="BI13" s="159">
        <f>BH13*('Setting key Duty'!$I$9)</f>
        <v>0</v>
      </c>
      <c r="BJ13" s="159">
        <f>COUNTIF(A13:AI13,"*$AM*")</f>
        <v>0</v>
      </c>
      <c r="BK13" s="159">
        <f>BJ13*('Setting key Duty'!$I$12+'Setting key Duty'!$I$8)</f>
        <v>0</v>
      </c>
      <c r="BL13" s="159">
        <f>COUNTIF(C13:AI13,"*$FC*")</f>
        <v>0</v>
      </c>
      <c r="BM13" s="159">
        <f>BL13*('Setting key Duty'!$J$11+'Setting key Duty'!$I$8)</f>
        <v>0</v>
      </c>
      <c r="BN13" s="159">
        <f>COUNTIF($C13:$AB13,BN$4)</f>
        <v>0</v>
      </c>
      <c r="BO13" s="159">
        <f>COUNTIF($C13:$AB13,BO$4)</f>
        <v>1</v>
      </c>
      <c r="BP13" s="159">
        <f>COUNTIF($C13:$AB13,BP$4)</f>
        <v>0</v>
      </c>
      <c r="BQ13" s="160"/>
    </row>
    <row r="14" ht="19.5" customHeight="1" spans="1:69">
      <c r="A14" s="19"/>
      <c r="B14" s="236" t="s">
        <v>1550</v>
      </c>
      <c r="C14" s="155"/>
      <c r="D14" s="155"/>
      <c r="E14" s="155" t="s">
        <v>1464</v>
      </c>
      <c r="F14" s="155" t="s">
        <v>1464</v>
      </c>
      <c r="G14" s="185"/>
      <c r="H14" s="155" t="s">
        <v>45</v>
      </c>
      <c r="I14" s="155"/>
      <c r="J14" s="155"/>
      <c r="K14" s="155"/>
      <c r="L14" s="155" t="s">
        <v>1598</v>
      </c>
      <c r="M14" s="186"/>
      <c r="N14" s="155"/>
      <c r="O14" s="155"/>
      <c r="P14" s="155"/>
      <c r="Q14" s="155"/>
      <c r="R14" s="155" t="s">
        <v>45</v>
      </c>
      <c r="T14" s="169"/>
      <c r="V14" s="240" t="s">
        <v>48</v>
      </c>
      <c r="W14" s="155"/>
      <c r="X14" s="155" t="s">
        <v>1598</v>
      </c>
      <c r="Y14" s="155" t="s">
        <v>60</v>
      </c>
      <c r="Z14" s="155"/>
      <c r="AA14" s="155" t="s">
        <v>945</v>
      </c>
      <c r="AB14" s="155" t="s">
        <v>1598</v>
      </c>
      <c r="AC14" s="155"/>
      <c r="AD14" s="155" t="s">
        <v>45</v>
      </c>
      <c r="AE14" s="155"/>
      <c r="AF14" s="155"/>
      <c r="AG14" s="155"/>
      <c r="AH14" s="155"/>
      <c r="AI14" s="157">
        <f>COUNTIF($C14:$AF14,AI$4)</f>
        <v>1</v>
      </c>
      <c r="AJ14" s="158">
        <f>COUNTIF($C14:$AF14,AJ$4)</f>
        <v>0</v>
      </c>
      <c r="AK14" s="157">
        <f>COUNTIF($C14:$AF14,AK$4)</f>
        <v>3</v>
      </c>
      <c r="AL14" s="159">
        <f>COUNTIF($C14:$AF14,AL$4)</f>
        <v>0</v>
      </c>
      <c r="AM14" s="159">
        <f>COUNTIF($C14:$AF14,AM$4)</f>
        <v>0</v>
      </c>
      <c r="AN14" s="159">
        <f>COUNTIF($C14:$AF14,AN$4)</f>
        <v>0</v>
      </c>
      <c r="AO14" s="159">
        <f>COUNTIF($C14:$AF14,AO$4)</f>
        <v>0</v>
      </c>
      <c r="AP14" s="104"/>
      <c r="AQ14" s="159">
        <f>SUMPRODUCT(--WEEKDAY(C$3:AG$3,2)&lt;6,--((C14:AG14="DM"))+(C14:AG14="CS1")+((C14:AG14="CS2"))+(C14:AG14="SB1")+(C14:AG14="AE")+(C14:AG14="EM"))</f>
        <v>0</v>
      </c>
      <c r="AR14" s="104"/>
      <c r="AS14" s="104">
        <f>SUMPRODUCT(--WEEKDAY(C$3:AG$3,2)&gt;5,--((C14:AG14="DM"))+(C14:AG14="CS1")+((C14:AG14="CS2"))+(C14:AG14="SB1")+(C14:AG14="AE")+(C14:AG14="EM"))</f>
        <v>0</v>
      </c>
      <c r="AT14" s="104"/>
      <c r="AU14" s="104">
        <f>(AQ14-AR14)/2+(AS14-AT14)</f>
        <v>0</v>
      </c>
      <c r="AV14" s="104">
        <f>AI14+AJ14+AK14+AL14+AN14+AO14</f>
        <v>4</v>
      </c>
      <c r="AW14" s="104">
        <f>BG14+BH14+BJ14+BE14+BC14+BA14+BL14</f>
        <v>0</v>
      </c>
      <c r="AX14" s="104" t="e">
        <f>AU14+AY14</f>
        <v>#VALUE!</v>
      </c>
      <c r="AY14" s="159" t="e">
        <f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159">
        <f>COUNTIF(C14:AC14,"*BRT*")</f>
        <v>0</v>
      </c>
      <c r="BA14" s="159">
        <f>COUNTIF(A14:AI14,"*$BTP*")</f>
        <v>0</v>
      </c>
      <c r="BB14" s="159" t="e">
        <f>BA14*('Setting key Duty'!$I$13+'Setting key Duty'!$I$12+'Setting key Duty'!$I$11)</f>
        <v>#VALUE!</v>
      </c>
      <c r="BC14" s="159">
        <f>COUNTIF(I14:AI14,"*$L*")</f>
        <v>0</v>
      </c>
      <c r="BD14" s="159" t="e">
        <f>BC14*('Setting key Duty'!$I$13+'Setting key Duty'!$I$9)</f>
        <v>#VALUE!</v>
      </c>
      <c r="BE14" s="159">
        <f>COUNTIF(I14:AI14,"*$M*")</f>
        <v>0</v>
      </c>
      <c r="BF14" s="159">
        <f>BE14*('Setting key Duty'!$I$8+'Setting key Duty'!$I$9+'Setting key Duty'!$I$12)</f>
        <v>0</v>
      </c>
      <c r="BG14" s="159">
        <f>COUNTIF(I14:AI14,"*$N*")</f>
        <v>0</v>
      </c>
      <c r="BH14" s="159">
        <f>COUNTIF(I14:AI14,"*$PM*")</f>
        <v>0</v>
      </c>
      <c r="BI14" s="159">
        <f>BH14*('Setting key Duty'!$I$9)</f>
        <v>0</v>
      </c>
      <c r="BJ14" s="159">
        <f>COUNTIF(I14:AI14,"*$AM*")</f>
        <v>0</v>
      </c>
      <c r="BK14" s="159">
        <f>BJ14*('Setting key Duty'!$I$12+'Setting key Duty'!$I$8)</f>
        <v>0</v>
      </c>
      <c r="BL14" s="159">
        <f>COUNTIF(C14:AI14,"*$FC*")</f>
        <v>0</v>
      </c>
      <c r="BM14" s="159">
        <f>BL14*('Setting key Duty'!$J$11+'Setting key Duty'!$I$8)</f>
        <v>0</v>
      </c>
      <c r="BN14" s="159">
        <f>COUNTIF($C14:$AF14,BN$4)</f>
        <v>0</v>
      </c>
      <c r="BO14" s="159">
        <f>COUNTIF($C14:$AF14,BO$4)</f>
        <v>3</v>
      </c>
      <c r="BP14" s="159">
        <f>COUNTIF($I14:$AE14,BP$4)</f>
        <v>0</v>
      </c>
      <c r="BQ14" s="160"/>
    </row>
    <row r="15" ht="19.5" customHeight="1" spans="1:69">
      <c r="A15" s="19"/>
      <c r="B15" s="550" t="s">
        <v>1666</v>
      </c>
      <c r="C15" s="186" t="s">
        <v>1095</v>
      </c>
      <c r="D15" s="155" t="s">
        <v>1095</v>
      </c>
      <c r="E15" s="155" t="s">
        <v>1095</v>
      </c>
      <c r="F15" s="155" t="s">
        <v>1095</v>
      </c>
      <c r="G15" s="155" t="s">
        <v>1095</v>
      </c>
      <c r="H15" s="155" t="s">
        <v>1095</v>
      </c>
      <c r="I15" s="155" t="s">
        <v>1095</v>
      </c>
      <c r="J15" s="155" t="s">
        <v>1095</v>
      </c>
      <c r="K15" s="155" t="s">
        <v>48</v>
      </c>
      <c r="L15" s="155"/>
      <c r="M15" s="20"/>
      <c r="N15" s="155" t="s">
        <v>44</v>
      </c>
      <c r="O15" s="155"/>
      <c r="P15" s="155"/>
      <c r="Q15" s="186"/>
      <c r="R15" s="155" t="s">
        <v>48</v>
      </c>
      <c r="S15" s="155"/>
      <c r="T15" s="155" t="s">
        <v>44</v>
      </c>
      <c r="U15" s="186"/>
      <c r="V15" s="20"/>
      <c r="X15" s="155"/>
      <c r="Y15" s="155" t="s">
        <v>60</v>
      </c>
      <c r="Z15" s="155"/>
      <c r="AA15" s="155" t="s">
        <v>945</v>
      </c>
      <c r="AB15" s="155" t="s">
        <v>44</v>
      </c>
      <c r="AC15" s="155"/>
      <c r="AD15" s="155"/>
      <c r="AE15" s="155"/>
      <c r="AF15" s="155"/>
      <c r="AG15" s="155"/>
      <c r="AH15" s="155"/>
      <c r="AI15" s="157"/>
      <c r="AJ15" s="158"/>
      <c r="AK15" s="157"/>
      <c r="AL15" s="159"/>
      <c r="AM15" s="159"/>
      <c r="AN15" s="159"/>
      <c r="AO15" s="159"/>
      <c r="AP15" s="104"/>
      <c r="AQ15" s="159">
        <f>SUMPRODUCT(--WEEKDAY(C$3:AG$3,2)&lt;6,--((C15:AG15="DM"))+(C15:AG15="CS1")+((C15:AG15="CS2"))+(C15:AG15="SB1")+(C15:AG15="AE")+(C15:AG15="EM"))</f>
        <v>0</v>
      </c>
      <c r="AR15" s="104"/>
      <c r="AS15" s="104">
        <f>SUMPRODUCT(--WEEKDAY(C$3:AG$3,2)&gt;5,--((C15:AG15="DM"))+(C15:AG15="CS1")+((C15:AG15="CS2"))+(C15:AG15="SB1")+(C15:AG15="AE")+(C15:AG15="EM"))</f>
        <v>0</v>
      </c>
      <c r="AT15" s="104"/>
      <c r="AU15" s="104">
        <f>(AQ15-AR15)/2+(AS15-AT15)</f>
        <v>0</v>
      </c>
      <c r="AV15" s="104">
        <f>AI15+AJ15+AK15+AL15+AN15+AO15</f>
        <v>0</v>
      </c>
      <c r="AW15" s="104">
        <f>BG15+BH15+BJ15+BE15+BC15+BA15+BL15</f>
        <v>0</v>
      </c>
      <c r="AX15" s="104" t="e">
        <f>AU15+$AY$10</f>
        <v>#VALUE!</v>
      </c>
      <c r="AY15" s="159" t="e">
        <f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159">
        <f>COUNTIF(D15:AA15,"*BRT*")</f>
        <v>0</v>
      </c>
      <c r="BA15" s="159">
        <f>COUNTIF(A15:AI15,"*$BTP*")</f>
        <v>0</v>
      </c>
      <c r="BB15" s="159" t="e">
        <f>BA15*('Setting key Duty'!$I$13+'Setting key Duty'!$I$12+'Setting key Duty'!$I$11)</f>
        <v>#VALUE!</v>
      </c>
      <c r="BC15" s="159">
        <f>COUNTIF(A15:AI15,"*$L*")</f>
        <v>0</v>
      </c>
      <c r="BD15" s="159" t="e">
        <f>BC15*('Setting key Duty'!$I$13+'Setting key Duty'!$I$9)</f>
        <v>#VALUE!</v>
      </c>
      <c r="BE15" s="159">
        <f>COUNTIF(A15:AI15,"*$M*")</f>
        <v>0</v>
      </c>
      <c r="BF15" s="159">
        <f>BE15*('Setting key Duty'!$I$8+'Setting key Duty'!$I$9+'Setting key Duty'!$I$12)</f>
        <v>0</v>
      </c>
      <c r="BG15" s="159">
        <f>COUNTIF(AI15,"*$N*")</f>
        <v>0</v>
      </c>
      <c r="BH15" s="159">
        <f>COUNTIF(AI15,"*$PM*")</f>
        <v>0</v>
      </c>
      <c r="BI15" s="159">
        <f>BH15*('Setting key Duty'!$I$9)</f>
        <v>0</v>
      </c>
      <c r="BJ15" s="159">
        <f>COUNTIF(A15:AI15,"*$AM*")</f>
        <v>0</v>
      </c>
      <c r="BK15" s="159">
        <f>BJ15*('Setting key Duty'!$I$12+'Setting key Duty'!$I$8)</f>
        <v>0</v>
      </c>
      <c r="BL15" s="159">
        <f>COUNTIF(D15:AI15,"*$FC*")</f>
        <v>0</v>
      </c>
      <c r="BM15" s="159">
        <f>BL15*('Setting key Duty'!$J$11+'Setting key Duty'!$I$8)</f>
        <v>0</v>
      </c>
      <c r="BN15" s="159">
        <f>COUNTIF($D15:$AA15,BN$4)</f>
        <v>0</v>
      </c>
      <c r="BO15" s="159">
        <f>COUNTIF($D15:$AA15,BO$4)</f>
        <v>0</v>
      </c>
      <c r="BP15" s="159">
        <f>COUNTIF($D15:$AA15,BP$4)</f>
        <v>0</v>
      </c>
      <c r="BQ15" s="160"/>
    </row>
    <row r="16" ht="19.5" customHeight="1" spans="1:69">
      <c r="A16" s="19"/>
      <c r="B16" s="239" t="s">
        <v>1667</v>
      </c>
      <c r="C16" s="186"/>
      <c r="E16" s="155" t="s">
        <v>50</v>
      </c>
      <c r="F16" s="155"/>
      <c r="G16" s="155" t="s">
        <v>266</v>
      </c>
      <c r="H16" s="155" t="s">
        <v>266</v>
      </c>
      <c r="I16" s="155" t="s">
        <v>266</v>
      </c>
      <c r="J16" s="155"/>
      <c r="K16" s="155"/>
      <c r="L16" s="155" t="s">
        <v>45</v>
      </c>
      <c r="M16" s="155"/>
      <c r="N16" s="155"/>
      <c r="P16" s="155"/>
      <c r="Q16" s="155" t="s">
        <v>1598</v>
      </c>
      <c r="R16" s="155"/>
      <c r="S16" s="155" t="s">
        <v>48</v>
      </c>
      <c r="T16" s="155"/>
      <c r="U16" s="155"/>
      <c r="V16" s="240"/>
      <c r="W16" s="155" t="s">
        <v>44</v>
      </c>
      <c r="X16" s="155"/>
      <c r="Y16" s="155" t="s">
        <v>60</v>
      </c>
      <c r="Z16" s="155"/>
      <c r="AA16" s="155" t="s">
        <v>945</v>
      </c>
      <c r="AC16" s="155"/>
      <c r="AD16" s="155"/>
      <c r="AE16" s="155"/>
      <c r="AF16" s="155"/>
      <c r="AG16" s="155"/>
      <c r="AH16" s="155"/>
      <c r="AI16" s="157"/>
      <c r="AJ16" s="158"/>
      <c r="AK16" s="157"/>
      <c r="AL16" s="159"/>
      <c r="AM16" s="159"/>
      <c r="AN16" s="159"/>
      <c r="AO16" s="159"/>
      <c r="AP16" s="104"/>
      <c r="AQ16" s="159">
        <f>SUMPRODUCT(--WEEKDAY(C$3:AG$3,2)&lt;6,--((C16:AG16="DM"))+(C16:AG16="CS1")+((C16:AG16="CS2"))+(C16:AG16="SB1")+(C16:AG16="AE")+(C16:AG16="EM"))</f>
        <v>0</v>
      </c>
      <c r="AR16" s="104"/>
      <c r="AS16" s="104">
        <f>SUMPRODUCT(--WEEKDAY(C$3:AG$3,2)&gt;5,--((C16:AG16="DM"))+(C16:AG16="CS1")+((C16:AG16="CS2"))+(C16:AG16="SB1")+(C16:AG16="AE")+(C16:AG16="EM"))</f>
        <v>0</v>
      </c>
      <c r="AT16" s="104"/>
      <c r="AU16" s="104">
        <f>(AQ16-AR16)/2+(AS16-AT16)</f>
        <v>0</v>
      </c>
      <c r="AV16" s="104">
        <f>AI16+AJ16+AK16+AL16+AN16+AO16</f>
        <v>0</v>
      </c>
      <c r="AW16" s="104">
        <f>BG16+BH16+BJ16+BE16+BC16+BA16+BL16</f>
        <v>0</v>
      </c>
      <c r="AX16" s="104" t="e">
        <f>AU16+$AY$10</f>
        <v>#VALUE!</v>
      </c>
      <c r="AY16" s="159" t="e">
        <f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159">
        <f>COUNTIF(E16:Y16,"*BRT*")</f>
        <v>0</v>
      </c>
      <c r="BA16" s="159">
        <f>COUNTIF(A16:AI16,"*$BTP*")</f>
        <v>0</v>
      </c>
      <c r="BB16" s="159" t="e">
        <f>BA16*('Setting key Duty'!$I$13+'Setting key Duty'!$I$12+'Setting key Duty'!$I$11)</f>
        <v>#VALUE!</v>
      </c>
      <c r="BC16" s="159">
        <f>COUNTIF(A16:AI16,"*$L*")</f>
        <v>0</v>
      </c>
      <c r="BD16" s="159" t="e">
        <f>BC16*('Setting key Duty'!$I$13+'Setting key Duty'!$I$9)</f>
        <v>#VALUE!</v>
      </c>
      <c r="BE16" s="159">
        <f>COUNTIF(A16:AI16,"*$M*")</f>
        <v>0</v>
      </c>
      <c r="BF16" s="159">
        <f>BE16*('Setting key Duty'!$I$8+'Setting key Duty'!$I$9+'Setting key Duty'!$I$12)</f>
        <v>0</v>
      </c>
      <c r="BG16" s="159">
        <f>COUNTIF(AI16,"*$N*")</f>
        <v>0</v>
      </c>
      <c r="BH16" s="159">
        <f>COUNTIF(AI16,"*$PM*")</f>
        <v>0</v>
      </c>
      <c r="BI16" s="159">
        <f>BH16*('Setting key Duty'!$I$9)</f>
        <v>0</v>
      </c>
      <c r="BJ16" s="159">
        <f>COUNTIF(A16:AI16,"*$AM*")</f>
        <v>0</v>
      </c>
      <c r="BK16" s="159">
        <f>BJ16*('Setting key Duty'!$I$12+'Setting key Duty'!$I$8)</f>
        <v>0</v>
      </c>
      <c r="BL16" s="159">
        <f>COUNTIF(E16:AI16,"*$FC*")</f>
        <v>0</v>
      </c>
      <c r="BM16" s="159">
        <f>BL16*('Setting key Duty'!$J$11+'Setting key Duty'!$I$8)</f>
        <v>0</v>
      </c>
      <c r="BN16" s="159">
        <f>COUNTIF($E16:$Y16,BN$4)</f>
        <v>0</v>
      </c>
      <c r="BO16" s="159">
        <f>COUNTIF($E16:$Y16,BO$4)</f>
        <v>1</v>
      </c>
      <c r="BP16" s="159">
        <f>COUNTIF($E16:$Y16,BP$4)</f>
        <v>0</v>
      </c>
      <c r="BQ16" s="160"/>
    </row>
    <row r="17" ht="30.75" customHeight="1" spans="1:69">
      <c r="A17" s="19"/>
      <c r="B17" s="277" t="s">
        <v>1709</v>
      </c>
      <c r="C17" s="155"/>
      <c r="D17" s="155"/>
      <c r="E17" s="155" t="s">
        <v>1705</v>
      </c>
      <c r="F17" s="155"/>
      <c r="G17" s="155" t="s">
        <v>1598</v>
      </c>
      <c r="H17" s="155"/>
      <c r="I17" s="155" t="s">
        <v>48</v>
      </c>
      <c r="J17" s="155"/>
      <c r="K17" s="155"/>
      <c r="L17" s="155" t="s">
        <v>48</v>
      </c>
      <c r="N17" s="155"/>
      <c r="O17" s="155"/>
      <c r="P17" s="155" t="s">
        <v>48</v>
      </c>
      <c r="R17" s="155"/>
      <c r="S17" s="155"/>
      <c r="T17" s="155"/>
      <c r="U17" s="155" t="s">
        <v>1598</v>
      </c>
      <c r="V17" s="155"/>
      <c r="W17" s="155" t="s">
        <v>1095</v>
      </c>
      <c r="X17" s="155" t="s">
        <v>1095</v>
      </c>
      <c r="Y17" s="155" t="s">
        <v>1095</v>
      </c>
      <c r="Z17" s="155" t="s">
        <v>1095</v>
      </c>
      <c r="AA17" s="155" t="s">
        <v>1095</v>
      </c>
      <c r="AB17" s="155" t="s">
        <v>1095</v>
      </c>
      <c r="AC17" s="155" t="s">
        <v>1095</v>
      </c>
      <c r="AD17" s="155" t="s">
        <v>1095</v>
      </c>
      <c r="AE17" s="155" t="s">
        <v>1095</v>
      </c>
      <c r="AF17" s="155" t="s">
        <v>44</v>
      </c>
      <c r="AG17" s="155"/>
      <c r="AH17" s="20"/>
      <c r="AI17" s="157"/>
      <c r="AJ17" s="158"/>
      <c r="AK17" s="157"/>
      <c r="AL17" s="159"/>
      <c r="AM17" s="159"/>
      <c r="AN17" s="159"/>
      <c r="AO17" s="159"/>
      <c r="AP17" s="104"/>
      <c r="AQ17" s="159">
        <f>SUMPRODUCT(--WEEKDAY(C$3:AG$3,2)&lt;6,--((C17:AG17="DM"))+(C17:AG17="CS1")+((C17:AG17="CS2"))+(C17:AG17="SB1")+(C17:AG17="AE")+(C17:AG17="EM"))</f>
        <v>0</v>
      </c>
      <c r="AR17" s="104"/>
      <c r="AS17" s="104">
        <f>SUMPRODUCT(--WEEKDAY(C$3:AG$3,2)&gt;5,--((C17:AG17="DM"))+(C17:AG17="CS1")+((C17:AG17="CS2"))+(C17:AG17="SB1")+(C17:AG17="AE")+(C17:AG17="EM"))</f>
        <v>0</v>
      </c>
      <c r="AT17" s="104"/>
      <c r="AU17" s="104">
        <f>(AQ17-AR17)/2+(AS17-AT17)</f>
        <v>0</v>
      </c>
      <c r="AV17" s="104">
        <f>AI17+AJ17+AK17+AL17+AN17+AO17</f>
        <v>0</v>
      </c>
      <c r="AW17" s="104">
        <f>BG17+BH17+BJ17+BE17+BC17+BA17+BL17</f>
        <v>1</v>
      </c>
      <c r="AX17" s="104" t="e">
        <f>AU17+$AY$10</f>
        <v>#VALUE!</v>
      </c>
      <c r="AY17" s="159" t="e">
        <f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159">
        <f>COUNTIF(D17:AA17,"*BRT*")</f>
        <v>0</v>
      </c>
      <c r="BA17" s="159">
        <f>COUNTIF(A17:AI17,"*$BTP*")</f>
        <v>0</v>
      </c>
      <c r="BB17" s="159" t="e">
        <f>BA17*('Setting key Duty'!$I$13+'Setting key Duty'!$I$12+'Setting key Duty'!$I$11)</f>
        <v>#VALUE!</v>
      </c>
      <c r="BC17" s="159">
        <f>COUNTIF(A17:AI17,"*$L*")</f>
        <v>0</v>
      </c>
      <c r="BD17" s="159" t="e">
        <f>BC17*('Setting key Duty'!$I$13+'Setting key Duty'!$I$9)</f>
        <v>#VALUE!</v>
      </c>
      <c r="BE17" s="159">
        <f>COUNTIF(A17:AI17,"*$M*")</f>
        <v>0</v>
      </c>
      <c r="BF17" s="159">
        <f>BE17*('Setting key Duty'!$I$8+'Setting key Duty'!$I$9+'Setting key Duty'!$I$12)</f>
        <v>0</v>
      </c>
      <c r="BG17" s="159">
        <f>COUNTIF(AI17,"*$N*")</f>
        <v>0</v>
      </c>
      <c r="BH17" s="159">
        <f>COUNTIF(AI17,"*$PM*")</f>
        <v>0</v>
      </c>
      <c r="BI17" s="159">
        <f>BH17*('Setting key Duty'!$I$9)</f>
        <v>0</v>
      </c>
      <c r="BJ17" s="159">
        <f>COUNTIF(A17:AI17,"*$AM*")</f>
        <v>1</v>
      </c>
      <c r="BK17" s="159">
        <f>BJ17*('Setting key Duty'!$I$12+'Setting key Duty'!$I$8)</f>
        <v>0.4375</v>
      </c>
      <c r="BL17" s="159">
        <f>COUNTIF(D17:AI17,"*$FC*")</f>
        <v>0</v>
      </c>
      <c r="BM17" s="159">
        <f>BL17*('Setting key Duty'!$J$11+'Setting key Duty'!$I$8)</f>
        <v>0</v>
      </c>
      <c r="BN17" s="159">
        <f>COUNTIF($D17:$AA17,BN$4)</f>
        <v>0</v>
      </c>
      <c r="BO17" s="159">
        <f>COUNTIF($D17:$AA17,BO$4)</f>
        <v>2</v>
      </c>
      <c r="BP17" s="159">
        <f>COUNTIF($D17:$AA17,BP$4)</f>
        <v>0</v>
      </c>
      <c r="BQ17" s="160"/>
    </row>
    <row r="18" ht="27.75" customHeight="1" spans="1:69">
      <c r="A18" s="19"/>
      <c r="B18" s="277" t="s">
        <v>1710</v>
      </c>
      <c r="D18" s="155"/>
      <c r="E18" s="155" t="s">
        <v>1168</v>
      </c>
      <c r="G18" s="155" t="s">
        <v>1168</v>
      </c>
      <c r="J18" s="155" t="s">
        <v>45</v>
      </c>
      <c r="K18" s="155"/>
      <c r="L18" s="169"/>
      <c r="M18" s="155"/>
      <c r="N18" s="155" t="s">
        <v>1598</v>
      </c>
      <c r="P18" s="155" t="s">
        <v>1168</v>
      </c>
      <c r="R18" s="155"/>
      <c r="S18" s="155" t="s">
        <v>44</v>
      </c>
      <c r="T18" s="155"/>
      <c r="V18" s="240"/>
      <c r="W18" s="155" t="s">
        <v>1168</v>
      </c>
      <c r="X18" s="155"/>
      <c r="Y18" s="155"/>
      <c r="Z18" s="155" t="s">
        <v>48</v>
      </c>
      <c r="AA18" s="155"/>
      <c r="AB18" s="155" t="s">
        <v>45</v>
      </c>
      <c r="AC18" s="186"/>
      <c r="AD18" s="155" t="s">
        <v>1168</v>
      </c>
      <c r="AF18" s="155"/>
      <c r="AG18" s="155"/>
      <c r="AH18" s="155"/>
      <c r="AI18" s="157"/>
      <c r="AJ18" s="158"/>
      <c r="AK18" s="157"/>
      <c r="AL18" s="159"/>
      <c r="AM18" s="159"/>
      <c r="AN18" s="159"/>
      <c r="AO18" s="159"/>
      <c r="AP18" s="104"/>
      <c r="AQ18" s="159">
        <f>SUMPRODUCT(--WEEKDAY(C$3:AG$3,2)&lt;6,--((C18:AG18="DM"))+(C18:AG18="CS1")+((C18:AG18="CS2"))+(C18:AG18="SB1")+(C18:AG18="AE")+(C18:AG18="EM"))</f>
        <v>0</v>
      </c>
      <c r="AR18" s="104"/>
      <c r="AS18" s="104">
        <f>SUMPRODUCT(--WEEKDAY(C$3:AG$3,2)&gt;5,--((C18:AG18="DM"))+(C18:AG18="CS1")+((C18:AG18="CS2"))+(C18:AG18="SB1")+(C18:AG18="AE")+(C18:AG18="EM"))</f>
        <v>0</v>
      </c>
      <c r="AT18" s="104"/>
      <c r="AU18" s="104">
        <f>(AQ18-AR18)/2+(AS18-AT18)</f>
        <v>0</v>
      </c>
      <c r="AV18" s="104">
        <f>AI18+AJ18+AK18+AL18+AN18+AO18</f>
        <v>0</v>
      </c>
      <c r="AW18" s="104">
        <f>BG18+BH18+BJ18+BE18+BC18+BA18+BL18</f>
        <v>0</v>
      </c>
      <c r="AX18" s="104" t="e">
        <f>AU18+$AY$10</f>
        <v>#VALUE!</v>
      </c>
      <c r="AY18" s="159" t="e">
        <f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159">
        <f>COUNTIF(C18:AA18,"*BRT*")</f>
        <v>0</v>
      </c>
      <c r="BA18" s="159">
        <f>COUNTIF(A18:AI18,"*$BTP*")</f>
        <v>0</v>
      </c>
      <c r="BB18" s="159" t="e">
        <f>BA18*('Setting key Duty'!$I$13+'Setting key Duty'!$I$12+'Setting key Duty'!$I$11)</f>
        <v>#VALUE!</v>
      </c>
      <c r="BC18" s="159">
        <f>COUNTIF(A18:AI18,"*$L*")</f>
        <v>0</v>
      </c>
      <c r="BD18" s="159" t="e">
        <f>BC18*('Setting key Duty'!$I$13+'Setting key Duty'!$I$9)</f>
        <v>#VALUE!</v>
      </c>
      <c r="BE18" s="159">
        <f>COUNTIF(A18:AI18,"*$M*")</f>
        <v>0</v>
      </c>
      <c r="BF18" s="159">
        <f>BE18*('Setting key Duty'!$I$8+'Setting key Duty'!$I$9+'Setting key Duty'!$I$12)</f>
        <v>0</v>
      </c>
      <c r="BG18" s="159">
        <f>COUNTIF(AI18,"*$N*")</f>
        <v>0</v>
      </c>
      <c r="BH18" s="159">
        <f>COUNTIF(AI18,"*$PM*")</f>
        <v>0</v>
      </c>
      <c r="BI18" s="159">
        <f>BH18*('Setting key Duty'!$I$9)</f>
        <v>0</v>
      </c>
      <c r="BJ18" s="159">
        <f>COUNTIF(A18:AI18,"*$AM*")</f>
        <v>0</v>
      </c>
      <c r="BK18" s="159">
        <f>BJ18*('Setting key Duty'!$I$12+'Setting key Duty'!$I$8)</f>
        <v>0</v>
      </c>
      <c r="BL18" s="159">
        <f>COUNTIF(C18:AI18,"*$FC*")</f>
        <v>0</v>
      </c>
      <c r="BM18" s="159">
        <f>BL18*('Setting key Duty'!$J$11+'Setting key Duty'!$I$8)</f>
        <v>0</v>
      </c>
      <c r="BN18" s="159">
        <f>COUNTIF($C18:$AA18,BN$4)</f>
        <v>0</v>
      </c>
      <c r="BO18" s="159">
        <f>COUNTIF($C18:$AA18,BO$4)</f>
        <v>1</v>
      </c>
      <c r="BP18" s="159">
        <f>COUNTIF($C18:$AA18,BP$4)</f>
        <v>0</v>
      </c>
      <c r="BQ18" s="160"/>
    </row>
    <row r="19" ht="19.5" customHeight="1" spans="1:69">
      <c r="A19" s="19"/>
      <c r="B19" s="225" t="s">
        <v>1711</v>
      </c>
      <c r="C19" s="155"/>
      <c r="D19" s="155" t="s">
        <v>1598</v>
      </c>
      <c r="E19" s="155" t="s">
        <v>48</v>
      </c>
      <c r="F19" s="155" t="s">
        <v>1598</v>
      </c>
      <c r="G19" s="155" t="s">
        <v>266</v>
      </c>
      <c r="H19" s="155" t="s">
        <v>266</v>
      </c>
      <c r="I19" s="155" t="s">
        <v>266</v>
      </c>
      <c r="J19" s="186" t="s">
        <v>48</v>
      </c>
      <c r="K19" s="155"/>
      <c r="L19" s="186"/>
      <c r="M19" s="186" t="s">
        <v>44</v>
      </c>
      <c r="N19" s="155"/>
      <c r="O19" s="155"/>
      <c r="P19" s="155" t="s">
        <v>1598</v>
      </c>
      <c r="Q19" s="155"/>
      <c r="R19" s="155"/>
      <c r="T19" s="155"/>
      <c r="U19" s="155"/>
      <c r="V19" s="155" t="s">
        <v>1598</v>
      </c>
      <c r="X19" s="155" t="s">
        <v>44</v>
      </c>
      <c r="Y19" s="155"/>
      <c r="AA19" s="155"/>
      <c r="AB19" s="186"/>
      <c r="AC19" s="155"/>
      <c r="AD19" s="186"/>
      <c r="AF19" s="155"/>
      <c r="AG19" s="155"/>
      <c r="AH19" s="155"/>
      <c r="AI19" s="157"/>
      <c r="AJ19" s="158"/>
      <c r="AK19" s="157"/>
      <c r="AL19" s="159"/>
      <c r="AM19" s="159"/>
      <c r="AN19" s="159"/>
      <c r="AO19" s="159"/>
      <c r="AP19" s="104"/>
      <c r="AQ19" s="159">
        <f>SUMPRODUCT(--WEEKDAY(C$3:AG$3,2)&lt;6,--((C19:AG19="DM"))+(C19:AG19="CS1")+((C19:AG19="CS2"))+(C19:AG19="SB1")+(C19:AG19="AE")+(C19:AG19="EM"))</f>
        <v>0</v>
      </c>
      <c r="AR19" s="104"/>
      <c r="AS19" s="104">
        <f>SUMPRODUCT(--WEEKDAY(C$3:AG$3,2)&gt;5,--((C19:AG19="DM"))+(C19:AG19="CS1")+((C19:AG19="CS2"))+(C19:AG19="SB1")+(C19:AG19="AE")+(C19:AG19="EM"))</f>
        <v>0</v>
      </c>
      <c r="AT19" s="104"/>
      <c r="AU19" s="104">
        <f>(AQ19-AR19)/2+(AS19-AT19)</f>
        <v>0</v>
      </c>
      <c r="AV19" s="104">
        <f>AI19+AJ19+AK19+AL19+AN19+AO19</f>
        <v>0</v>
      </c>
      <c r="AW19" s="104">
        <f>BG19+BH19+BJ19+BE19+BC19+BA19+BL19</f>
        <v>0</v>
      </c>
      <c r="AX19" s="104" t="e">
        <f>AU19+AY19</f>
        <v>#VALUE!</v>
      </c>
      <c r="AY19" s="159" t="e">
        <f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159">
        <f>COUNTIF(D19:AB19,"*BRT*")</f>
        <v>0</v>
      </c>
      <c r="BA19" s="159">
        <f>COUNTIF(A19:AI19,"*$BTP*")</f>
        <v>0</v>
      </c>
      <c r="BB19" s="159" t="e">
        <f>BA19*('Setting key Duty'!$I$13+'Setting key Duty'!$I$12+'Setting key Duty'!$I$11)</f>
        <v>#VALUE!</v>
      </c>
      <c r="BC19" s="159">
        <f>COUNTIF(A19:AI19,"*$L*")</f>
        <v>0</v>
      </c>
      <c r="BD19" s="159" t="e">
        <f>BC19*('Setting key Duty'!$I$13+'Setting key Duty'!$I$9)</f>
        <v>#VALUE!</v>
      </c>
      <c r="BE19" s="159">
        <f>COUNTIF(A19:AI19,"*$M*")</f>
        <v>0</v>
      </c>
      <c r="BF19" s="159">
        <f>BE19*('Setting key Duty'!$I$8+'Setting key Duty'!$I$9+'Setting key Duty'!$I$12)</f>
        <v>0</v>
      </c>
      <c r="BG19" s="159">
        <f>COUNTIF(AF19:AI19,"*$N*")</f>
        <v>0</v>
      </c>
      <c r="BH19" s="159">
        <f>COUNTIF(AF19:AI19,"*$PM*")</f>
        <v>0</v>
      </c>
      <c r="BI19" s="159">
        <f>BH19*('Setting key Duty'!$I$9)</f>
        <v>0</v>
      </c>
      <c r="BJ19" s="159">
        <f>COUNTIF(A19:AI19,"*$AM*")</f>
        <v>0</v>
      </c>
      <c r="BK19" s="159">
        <f>BJ19*('Setting key Duty'!$I$12+'Setting key Duty'!$I$8)</f>
        <v>0</v>
      </c>
      <c r="BL19" s="159">
        <f>COUNTIF(D19:AI19,"*$FC*")</f>
        <v>0</v>
      </c>
      <c r="BM19" s="159">
        <f>BL19*('Setting key Duty'!$J$11+'Setting key Duty'!$I$8)</f>
        <v>0</v>
      </c>
      <c r="BN19" s="159">
        <f>COUNTIF($D19:$AF19,BN$4)</f>
        <v>0</v>
      </c>
      <c r="BO19" s="159">
        <f>COUNTIF($D19:$AF19,BO$4)</f>
        <v>4</v>
      </c>
      <c r="BP19" s="159">
        <f>COUNTIF($D19:$AF19,BP$4)</f>
        <v>0</v>
      </c>
      <c r="BQ19" s="160"/>
    </row>
    <row r="20" ht="19.5" customHeight="1" spans="1:69">
      <c r="A20" s="19"/>
      <c r="B20" s="549" t="s">
        <v>1649</v>
      </c>
      <c r="C20" s="155"/>
      <c r="E20" s="155" t="s">
        <v>1464</v>
      </c>
      <c r="F20" s="155" t="s">
        <v>1464</v>
      </c>
      <c r="G20" s="155" t="s">
        <v>1712</v>
      </c>
      <c r="H20" s="155" t="s">
        <v>48</v>
      </c>
      <c r="I20" s="155"/>
      <c r="J20" s="155"/>
      <c r="L20" s="155"/>
      <c r="M20" s="155"/>
      <c r="N20" s="155" t="s">
        <v>48</v>
      </c>
      <c r="O20" s="155"/>
      <c r="R20" s="155" t="s">
        <v>1598</v>
      </c>
      <c r="T20" s="155" t="s">
        <v>45</v>
      </c>
      <c r="U20" s="155"/>
      <c r="V20" s="240"/>
      <c r="W20" s="155"/>
      <c r="X20" s="155"/>
      <c r="Y20" s="155"/>
      <c r="Z20" s="155"/>
      <c r="AA20" s="155"/>
      <c r="AB20" s="155" t="s">
        <v>1598</v>
      </c>
      <c r="AC20" s="155"/>
      <c r="AE20" s="155" t="s">
        <v>44</v>
      </c>
      <c r="AF20" s="155" t="s">
        <v>1713</v>
      </c>
      <c r="AG20" s="155" t="s">
        <v>1713</v>
      </c>
      <c r="AH20" s="155" t="s">
        <v>1713</v>
      </c>
      <c r="AI20" s="157"/>
      <c r="AJ20" s="158"/>
      <c r="AK20" s="157"/>
      <c r="AL20" s="159"/>
      <c r="AM20" s="159"/>
      <c r="AN20" s="159"/>
      <c r="AO20" s="159"/>
      <c r="AP20" s="104"/>
      <c r="AQ20" s="159">
        <f>SUMPRODUCT(--WEEKDAY(C$3:AG$3,2)&lt;6,--((C20:AG20="DM"))+(C20:AG20="CS1")+((C20:AG20="CS2"))+(C20:AG20="SB1")+(C20:AG20="AE")+(C20:AG20="EM"))</f>
        <v>0</v>
      </c>
      <c r="AR20" s="104"/>
      <c r="AS20" s="104">
        <f>SUMPRODUCT(--WEEKDAY(C$3:AG$3,2)&gt;5,--((C20:AG20="DM"))+(C20:AG20="CS1")+((C20:AG20="CS2"))+(C20:AG20="SB1")+(C20:AG20="AE")+(C20:AG20="EM"))</f>
        <v>0</v>
      </c>
      <c r="AT20" s="104"/>
      <c r="AU20" s="104">
        <f>(AQ20-AR20)/2+(AS20-AT20)</f>
        <v>0</v>
      </c>
      <c r="AV20" s="104">
        <f>AI20+AJ20+AK20+AL20+AN20+AO20</f>
        <v>0</v>
      </c>
      <c r="AW20" s="104">
        <f>BG20+BH20+BJ20+BE20+BC20+BA20+BL20</f>
        <v>0</v>
      </c>
      <c r="AX20" s="104" t="e">
        <f>AU20+$AY$10</f>
        <v>#VALUE!</v>
      </c>
      <c r="AY20" s="159" t="e">
        <f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159"/>
      <c r="BA20" s="159"/>
      <c r="BB20" s="159"/>
      <c r="BC20" s="159"/>
      <c r="BD20" s="159"/>
      <c r="BE20" s="159"/>
      <c r="BF20" s="159"/>
      <c r="BG20" s="159"/>
      <c r="BH20" s="159"/>
      <c r="BI20" s="159"/>
      <c r="BJ20" s="159"/>
      <c r="BK20" s="159"/>
      <c r="BL20" s="159"/>
      <c r="BM20" s="159"/>
      <c r="BN20" s="159"/>
      <c r="BO20" s="159"/>
      <c r="BP20" s="159"/>
      <c r="BQ20" s="160"/>
    </row>
    <row r="21" ht="19.5" customHeight="1" spans="1:69">
      <c r="A21" s="19"/>
      <c r="B21" s="549" t="s">
        <v>1714</v>
      </c>
      <c r="C21" s="155"/>
      <c r="D21" s="155" t="s">
        <v>44</v>
      </c>
      <c r="F21" s="155"/>
      <c r="G21" s="155" t="s">
        <v>266</v>
      </c>
      <c r="H21" s="155" t="s">
        <v>266</v>
      </c>
      <c r="I21" s="155" t="s">
        <v>266</v>
      </c>
      <c r="J21" s="155"/>
      <c r="K21" s="155" t="s">
        <v>44</v>
      </c>
      <c r="L21" s="155"/>
      <c r="M21" s="186"/>
      <c r="O21" s="155" t="s">
        <v>1598</v>
      </c>
      <c r="P21" s="155"/>
      <c r="Q21" s="155"/>
      <c r="R21" s="155" t="s">
        <v>1598</v>
      </c>
      <c r="T21" s="169"/>
      <c r="U21" s="169" t="s">
        <v>44</v>
      </c>
      <c r="V21" s="240"/>
      <c r="W21" s="155"/>
      <c r="X21" s="155" t="s">
        <v>48</v>
      </c>
      <c r="Z21" s="155" t="s">
        <v>1598</v>
      </c>
      <c r="AB21" s="155"/>
      <c r="AC21" s="155" t="s">
        <v>45</v>
      </c>
      <c r="AD21" s="186"/>
      <c r="AE21" s="155" t="s">
        <v>1598</v>
      </c>
      <c r="AG21" s="155"/>
      <c r="AH21" s="155"/>
      <c r="AI21" s="157"/>
      <c r="AJ21" s="158"/>
      <c r="AK21" s="157"/>
      <c r="AL21" s="159"/>
      <c r="AM21" s="159"/>
      <c r="AN21" s="159"/>
      <c r="AO21" s="159"/>
      <c r="AP21" s="104"/>
      <c r="AQ21" s="159">
        <f>SUMPRODUCT(--WEEKDAY(C$3:AG$3,2)&lt;6,--((C21:AG21="DM"))+(C21:AG21="CS1")+((C21:AG21="CS2"))+(C21:AG21="SB1")+(C21:AG21="AE")+(C21:AG21="EM"))</f>
        <v>0</v>
      </c>
      <c r="AR21" s="104"/>
      <c r="AS21" s="104">
        <f>SUMPRODUCT(--WEEKDAY(C$3:AG$3,2)&gt;5,--((C21:AG21="DM"))+(C21:AG21="CS1")+((C21:AG21="CS2"))+(C21:AG21="SB1")+(C21:AG21="AE")+(C21:AG21="EM"))</f>
        <v>0</v>
      </c>
      <c r="AT21" s="104"/>
      <c r="AU21" s="104">
        <f>(AQ21-AR21)/2+(AS21-AT21)</f>
        <v>0</v>
      </c>
      <c r="AV21" s="104">
        <f>AI21+AJ21+AK21+AL21+AN21+AO21</f>
        <v>0</v>
      </c>
      <c r="AW21" s="104">
        <f>BG21+BH21+BJ21+BE21+BC21+BA21+BL21</f>
        <v>0</v>
      </c>
      <c r="AX21" s="104" t="e">
        <f>AU21+AY21</f>
        <v>#VALUE!</v>
      </c>
      <c r="AY21" s="159" t="e">
        <f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159">
        <f>COUNTIF(D21:AA21,"*BRT*")</f>
        <v>0</v>
      </c>
      <c r="BA21" s="159">
        <f>COUNTIF(A21:AI21,"*$BTP*")</f>
        <v>0</v>
      </c>
      <c r="BB21" s="159" t="e">
        <f>BA21*('Setting key Duty'!$I$13+'Setting key Duty'!$I$12+'Setting key Duty'!$I$11)</f>
        <v>#VALUE!</v>
      </c>
      <c r="BC21" s="159">
        <f>COUNTIF(A21:AI21,"*$L*")</f>
        <v>0</v>
      </c>
      <c r="BD21" s="159" t="e">
        <f>BC21*('Setting key Duty'!$I$13+'Setting key Duty'!$I$9)</f>
        <v>#VALUE!</v>
      </c>
      <c r="BE21" s="159">
        <f>COUNTIF(A21:AI21,"*$M*")</f>
        <v>0</v>
      </c>
      <c r="BF21" s="159">
        <f>BE21*('Setting key Duty'!$I$8+'Setting key Duty'!$I$9+'Setting key Duty'!$I$12)</f>
        <v>0</v>
      </c>
      <c r="BG21" s="159">
        <f>COUNTIF(AI21,"*$N*")</f>
        <v>0</v>
      </c>
      <c r="BH21" s="159">
        <f>COUNTIF(AI21,"*$PM*")</f>
        <v>0</v>
      </c>
      <c r="BI21" s="159">
        <f>BH21*('Setting key Duty'!$I$9)</f>
        <v>0</v>
      </c>
      <c r="BJ21" s="159">
        <f>COUNTIF(A21:AI21,"*$AM*")</f>
        <v>0</v>
      </c>
      <c r="BK21" s="159">
        <f>BJ21*('Setting key Duty'!$I$12+'Setting key Duty'!$I$8)</f>
        <v>0</v>
      </c>
      <c r="BL21" s="159">
        <f>COUNTIF(D21:AI21,"*$FC*")</f>
        <v>0</v>
      </c>
      <c r="BM21" s="159">
        <f>BL21*('Setting key Duty'!$J$11+'Setting key Duty'!$I$8)</f>
        <v>0</v>
      </c>
      <c r="BN21" s="159">
        <f>COUNTIF($D21:$AA21,BN$4)</f>
        <v>0</v>
      </c>
      <c r="BO21" s="159">
        <f>COUNTIF($D21:$AA21,BO$4)</f>
        <v>3</v>
      </c>
      <c r="BP21" s="159">
        <f>COUNTIF($D21:$AA21,BP$4)</f>
        <v>0</v>
      </c>
      <c r="BQ21" s="160"/>
    </row>
    <row r="22" ht="19.5" customHeight="1" spans="1:69">
      <c r="A22" s="19"/>
      <c r="B22" s="219" t="s">
        <v>1715</v>
      </c>
      <c r="D22" s="155" t="s">
        <v>50</v>
      </c>
      <c r="E22" s="155"/>
      <c r="F22" s="155" t="s">
        <v>45</v>
      </c>
      <c r="G22" s="185"/>
      <c r="H22" s="186"/>
      <c r="I22" s="186" t="s">
        <v>44</v>
      </c>
      <c r="K22" s="186"/>
      <c r="L22" s="186"/>
      <c r="M22" s="186"/>
      <c r="P22" s="155" t="s">
        <v>44</v>
      </c>
      <c r="Q22" s="155" t="s">
        <v>1598</v>
      </c>
      <c r="R22" s="186"/>
      <c r="S22" s="169"/>
      <c r="T22" s="169"/>
      <c r="U22" s="155"/>
      <c r="V22" s="240"/>
      <c r="W22" s="186" t="s">
        <v>45</v>
      </c>
      <c r="Y22" s="155"/>
      <c r="AA22" s="155"/>
      <c r="AB22" s="155"/>
      <c r="AC22" s="155" t="s">
        <v>1598</v>
      </c>
      <c r="AD22" s="186"/>
      <c r="AG22" s="155"/>
      <c r="AH22" s="186"/>
      <c r="AI22" s="157"/>
      <c r="AJ22" s="158"/>
      <c r="AK22" s="157"/>
      <c r="AL22" s="159"/>
      <c r="AM22" s="159"/>
      <c r="AN22" s="159"/>
      <c r="AO22" s="159"/>
      <c r="AP22" s="104"/>
      <c r="AQ22" s="159">
        <f>SUMPRODUCT(--WEEKDAY(C$3:AG$3,2)&lt;6,--((C22:AG22="DM"))+(C22:AG22="CS1")+((C22:AG22="CS2"))+(C22:AG22="SB1")+(C22:AG22="AE")+(C22:AG22="EM"))</f>
        <v>0</v>
      </c>
      <c r="AR22" s="104"/>
      <c r="AS22" s="104">
        <f>SUMPRODUCT(--WEEKDAY(C$3:AG$3,2)&gt;5,--((C22:AG22="DM"))+(C22:AG22="CS1")+((C22:AG22="CS2"))+(C22:AG22="SB1")+(C22:AG22="AE")+(C22:AG22="EM"))</f>
        <v>0</v>
      </c>
      <c r="AT22" s="104"/>
      <c r="AU22" s="104">
        <f>(AQ22-AR22)/2+(AS22-AT22)</f>
        <v>0</v>
      </c>
      <c r="AV22" s="104">
        <f>AI22+AJ22+AK22+AL22+AN22+AO22</f>
        <v>0</v>
      </c>
      <c r="AW22" s="104">
        <f>BG22+BH22+BJ22+BE22+BC22+BA22+BL22</f>
        <v>0</v>
      </c>
      <c r="AX22" s="104" t="e">
        <f>AU22+$AY$10</f>
        <v>#VALUE!</v>
      </c>
      <c r="AY22" s="159" t="e">
        <f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159">
        <f>COUNTIF(D22:AA22,"*BRT*")</f>
        <v>0</v>
      </c>
      <c r="BA22" s="159">
        <f>COUNTIF(A22:AI22,"*$BTP*")</f>
        <v>0</v>
      </c>
      <c r="BB22" s="159" t="e">
        <f>BA22*('Setting key Duty'!$I$13+'Setting key Duty'!$I$12+'Setting key Duty'!$I$11)</f>
        <v>#VALUE!</v>
      </c>
      <c r="BC22" s="159">
        <f>COUNTIF(A22:AI22,"*$L*")</f>
        <v>0</v>
      </c>
      <c r="BD22" s="159" t="e">
        <f>BC22*('Setting key Duty'!$I$13+'Setting key Duty'!$I$9)</f>
        <v>#VALUE!</v>
      </c>
      <c r="BE22" s="159">
        <f>COUNTIF(A22:AI22,"*$M*")</f>
        <v>0</v>
      </c>
      <c r="BF22" s="159">
        <f>BE22*('Setting key Duty'!$I$8+'Setting key Duty'!$I$9+'Setting key Duty'!$I$12)</f>
        <v>0</v>
      </c>
      <c r="BG22" s="159">
        <f>COUNTIF(AI22,"*$N*")</f>
        <v>0</v>
      </c>
      <c r="BH22" s="159">
        <f>COUNTIF(AI22,"*$PM*")</f>
        <v>0</v>
      </c>
      <c r="BI22" s="159">
        <f>BH22*('Setting key Duty'!$I$9)</f>
        <v>0</v>
      </c>
      <c r="BJ22" s="159">
        <f>COUNTIF(A22:AI22,"*$AM*")</f>
        <v>0</v>
      </c>
      <c r="BK22" s="159">
        <f>BJ22*('Setting key Duty'!$I$12+'Setting key Duty'!$I$8)</f>
        <v>0</v>
      </c>
      <c r="BL22" s="159">
        <f>COUNTIF(D22:AI22,"*$FC*")</f>
        <v>0</v>
      </c>
      <c r="BM22" s="159">
        <f>BL22*('Setting key Duty'!$J$11+'Setting key Duty'!$I$8)</f>
        <v>0</v>
      </c>
      <c r="BN22" s="159">
        <f>COUNTIF($D22:$AA22,BN$4)</f>
        <v>0</v>
      </c>
      <c r="BO22" s="159">
        <f>COUNTIF($D22:$AA22,BO$4)</f>
        <v>1</v>
      </c>
      <c r="BP22" s="159">
        <f>COUNTIF($D22:$AA22,BP$4)</f>
        <v>0</v>
      </c>
      <c r="BQ22" s="160"/>
    </row>
    <row r="23" ht="19.5" customHeight="1" spans="1:69">
      <c r="A23" s="19"/>
      <c r="B23" s="16" t="s">
        <v>1490</v>
      </c>
      <c r="C23" s="155" t="s">
        <v>50</v>
      </c>
      <c r="D23" s="20"/>
      <c r="E23" s="155" t="s">
        <v>1705</v>
      </c>
      <c r="F23" s="155"/>
      <c r="G23" s="155" t="s">
        <v>45</v>
      </c>
      <c r="H23" s="155"/>
      <c r="I23" s="155" t="s">
        <v>45</v>
      </c>
      <c r="J23" s="155"/>
      <c r="K23" s="155"/>
      <c r="L23" s="155"/>
      <c r="M23" s="155"/>
      <c r="N23" s="155"/>
      <c r="O23" s="155" t="s">
        <v>44</v>
      </c>
      <c r="P23" s="155"/>
      <c r="Q23" s="155"/>
      <c r="R23" s="155"/>
      <c r="S23" s="155"/>
      <c r="T23" s="155" t="s">
        <v>1598</v>
      </c>
      <c r="U23" s="155"/>
      <c r="V23" s="240" t="s">
        <v>45</v>
      </c>
      <c r="W23" s="155"/>
      <c r="X23" s="155"/>
      <c r="Y23" s="155" t="s">
        <v>47</v>
      </c>
      <c r="AA23" s="155" t="s">
        <v>1716</v>
      </c>
      <c r="AB23" s="155"/>
      <c r="AC23" s="155" t="s">
        <v>1598</v>
      </c>
      <c r="AD23" s="186"/>
      <c r="AE23" s="155"/>
      <c r="AF23" s="186"/>
      <c r="AH23" s="155"/>
      <c r="AI23" s="157"/>
      <c r="AJ23" s="158"/>
      <c r="AK23" s="157"/>
      <c r="AL23" s="159"/>
      <c r="AM23" s="159"/>
      <c r="AN23" s="159"/>
      <c r="AO23" s="159"/>
      <c r="AP23" s="104"/>
      <c r="AQ23" s="159">
        <f>SUMPRODUCT(--WEEKDAY(C$3:AG$3,2)&lt;6,--((C23:AG23="DM"))+(C23:AG23="CS1")+((C23:AG23="CS2"))+(C23:AG23="SB1")+(C23:AG23="AE")+(C23:AG23="EM"))</f>
        <v>0</v>
      </c>
      <c r="AR23" s="104"/>
      <c r="AS23" s="104">
        <f>SUMPRODUCT(--WEEKDAY(C$3:AG$3,2)&gt;5,--((C23:AG23="DM"))+(C23:AG23="CS1")+((C23:AG23="CS2"))+(C23:AG23="SB1")+(C23:AG23="AE")+(C23:AG23="EM"))</f>
        <v>0</v>
      </c>
      <c r="AT23" s="104"/>
      <c r="AU23" s="104">
        <f>(AQ23-AR23)/2+(AS23-AT23)</f>
        <v>0</v>
      </c>
      <c r="AV23" s="104">
        <f>AI23+AJ23+AK23+AL23+AN23+AO23</f>
        <v>0</v>
      </c>
      <c r="AW23" s="104">
        <f>BG23+BH23+BJ23+BE23+BC23+BA23+BL23</f>
        <v>2</v>
      </c>
      <c r="AX23" s="104" t="e">
        <f>AU23+AY23</f>
        <v>#VALUE!</v>
      </c>
      <c r="AY23" s="159" t="e">
        <f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159">
        <f>COUNTIF(C23:W23,"*BRT*")</f>
        <v>0</v>
      </c>
      <c r="BA23" s="159">
        <f>COUNTIF(A23:AI23,"*$BTP*")</f>
        <v>0</v>
      </c>
      <c r="BB23" s="159" t="e">
        <f>BA23*('Setting key Duty'!$I$13+'Setting key Duty'!$I$12+'Setting key Duty'!$I$11)</f>
        <v>#VALUE!</v>
      </c>
      <c r="BC23" s="159">
        <f>COUNTIF(D23:AI23,"*$L*")</f>
        <v>0</v>
      </c>
      <c r="BD23" s="159" t="e">
        <f>BC23*('Setting key Duty'!$I$13+'Setting key Duty'!$I$9)</f>
        <v>#VALUE!</v>
      </c>
      <c r="BE23" s="159">
        <f>COUNTIF(D23:AI23,"*$M*")</f>
        <v>0</v>
      </c>
      <c r="BF23" s="159">
        <f>BE23*('Setting key Duty'!$I$8+'Setting key Duty'!$I$9+'Setting key Duty'!$I$12)</f>
        <v>0</v>
      </c>
      <c r="BG23" s="159">
        <f>COUNTIF(D23:AI23,"*$N*")</f>
        <v>0</v>
      </c>
      <c r="BH23" s="159">
        <f>COUNTIF(D23:AI23,"*$PM*")</f>
        <v>0</v>
      </c>
      <c r="BI23" s="159">
        <f>BH23*('Setting key Duty'!$I$9)</f>
        <v>0</v>
      </c>
      <c r="BJ23" s="159">
        <f>COUNTIF(D23:AI23,"*$AM*")</f>
        <v>2</v>
      </c>
      <c r="BK23" s="159">
        <f>BJ23*('Setting key Duty'!$I$12+'Setting key Duty'!$I$8)</f>
        <v>0.875</v>
      </c>
      <c r="BL23" s="159">
        <f>COUNTIF(C23:AI23,"*$FC*")</f>
        <v>0</v>
      </c>
      <c r="BM23" s="159">
        <f>BL23*('Setting key Duty'!$J$11+'Setting key Duty'!$I$8)</f>
        <v>0</v>
      </c>
      <c r="BN23" s="159">
        <f>COUNTIF($C23:$AG23,BN$4)</f>
        <v>0</v>
      </c>
      <c r="BO23" s="159">
        <f>COUNTIF($C23:$AG23,BO$4)</f>
        <v>2</v>
      </c>
      <c r="BP23" s="159">
        <f>COUNTIF($D23:$AD23,BP$4)</f>
        <v>1</v>
      </c>
      <c r="BQ23" s="160"/>
    </row>
    <row r="24" ht="19.5" customHeight="1" spans="1:69">
      <c r="A24" s="19"/>
      <c r="B24" s="277" t="s">
        <v>1674</v>
      </c>
      <c r="C24" s="155" t="s">
        <v>62</v>
      </c>
      <c r="D24" s="155"/>
      <c r="E24" s="155" t="s">
        <v>1464</v>
      </c>
      <c r="F24" s="155" t="s">
        <v>1288</v>
      </c>
      <c r="G24" s="567" t="s">
        <v>50</v>
      </c>
      <c r="H24" s="567"/>
      <c r="I24" s="155" t="s">
        <v>1095</v>
      </c>
      <c r="J24" s="155" t="s">
        <v>1095</v>
      </c>
      <c r="K24" s="155" t="s">
        <v>1095</v>
      </c>
      <c r="L24" s="155" t="s">
        <v>1095</v>
      </c>
      <c r="M24" s="155" t="s">
        <v>1095</v>
      </c>
      <c r="N24" s="155" t="s">
        <v>1095</v>
      </c>
      <c r="O24" s="155" t="s">
        <v>1095</v>
      </c>
      <c r="P24" s="155" t="s">
        <v>1095</v>
      </c>
      <c r="Q24" s="155" t="s">
        <v>1095</v>
      </c>
      <c r="R24" s="155" t="s">
        <v>1718</v>
      </c>
      <c r="S24" s="155" t="s">
        <v>45</v>
      </c>
      <c r="T24" s="155" t="s">
        <v>1719</v>
      </c>
      <c r="U24" s="155" t="s">
        <v>1719</v>
      </c>
      <c r="V24" s="240" t="s">
        <v>1719</v>
      </c>
      <c r="W24" s="155" t="s">
        <v>1719</v>
      </c>
      <c r="X24" s="155" t="s">
        <v>1719</v>
      </c>
      <c r="Y24" s="155" t="s">
        <v>1719</v>
      </c>
      <c r="Z24" s="155" t="s">
        <v>1719</v>
      </c>
      <c r="AA24" s="155"/>
      <c r="AB24" s="155" t="s">
        <v>62</v>
      </c>
      <c r="AC24" s="155"/>
      <c r="AD24" s="185" t="s">
        <v>62</v>
      </c>
      <c r="AE24" s="155"/>
      <c r="AF24" s="186"/>
      <c r="AG24" s="155"/>
      <c r="AH24" s="186"/>
      <c r="AI24" s="157"/>
      <c r="AJ24" s="158"/>
      <c r="AK24" s="157"/>
      <c r="AL24" s="191"/>
      <c r="AM24" s="191"/>
      <c r="AN24" s="191"/>
      <c r="AO24" s="191"/>
      <c r="AP24" s="192"/>
      <c r="AQ24" s="159">
        <f>SUMPRODUCT(--WEEKDAY(C$3:AG$3,2)&lt;6,--((C24:AG24="DM"))+(C24:AG24="CS1")+((C24:AG24="CS2"))+(C24:AG24="SB1")+(C24:AG24="AE")+(C24:AG24="EM"))</f>
        <v>0</v>
      </c>
      <c r="AR24" s="104"/>
      <c r="AS24" s="104">
        <f>SUMPRODUCT(--WEEKDAY(C$3:AG$3,2)&gt;5,--((C24:AG24="DM"))+(C24:AG24="CS1")+((C24:AG24="CS2"))+(C24:AG24="SB1")+(C24:AG24="AE")+(C24:AG24="EM"))</f>
        <v>0</v>
      </c>
      <c r="AT24" s="192"/>
      <c r="AU24" s="104">
        <f>(AQ24-AR24)/2+(AS24-AT24)</f>
        <v>0</v>
      </c>
      <c r="AV24" s="104">
        <f>AI24+AJ24+AK24+AL24+AN24+AO24</f>
        <v>0</v>
      </c>
      <c r="AW24" s="104">
        <f>BG24+BH24+BJ24+BE24+BC24+BA24+BL24</f>
        <v>0</v>
      </c>
      <c r="AX24" s="104" t="e">
        <f>AU24+AY24</f>
        <v>#VALUE!</v>
      </c>
      <c r="AY24" s="159" t="e">
        <f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159">
        <f>COUNTIF(C24:Y24,"*BRT*")</f>
        <v>0</v>
      </c>
      <c r="BA24" s="159">
        <f>COUNTIF(A24:AI24,"*$BTP*")</f>
        <v>0</v>
      </c>
      <c r="BB24" s="159" t="e">
        <f>BA24*('Setting key Duty'!$I$13+'Setting key Duty'!$I$12+'Setting key Duty'!$I$11)</f>
        <v>#VALUE!</v>
      </c>
      <c r="BC24" s="159">
        <f>COUNTIF(D24:AI24,"*$L*")</f>
        <v>0</v>
      </c>
      <c r="BD24" s="159" t="e">
        <f>BC24*('Setting key Duty'!$I$13+'Setting key Duty'!$I$9)</f>
        <v>#VALUE!</v>
      </c>
      <c r="BE24" s="159">
        <f>COUNTIF(D24:AI24,"*$M*")</f>
        <v>0</v>
      </c>
      <c r="BF24" s="159">
        <f>BE24*('Setting key Duty'!$I$8+'Setting key Duty'!$I$9+'Setting key Duty'!$I$12)</f>
        <v>0</v>
      </c>
      <c r="BG24" s="159">
        <f>COUNTIF(D24:AI24,"*$N*")</f>
        <v>0</v>
      </c>
      <c r="BH24" s="159">
        <f>COUNTIF(D24:AI24,"*$PM*")</f>
        <v>0</v>
      </c>
      <c r="BI24" s="159">
        <f>BH24*('Setting key Duty'!$I$9)</f>
        <v>0</v>
      </c>
      <c r="BJ24" s="159">
        <f>COUNTIF(D24:AI24,"*$AM*")</f>
        <v>0</v>
      </c>
      <c r="BK24" s="159">
        <f>BJ24*('Setting key Duty'!$I$12+'Setting key Duty'!$I$8)</f>
        <v>0</v>
      </c>
      <c r="BL24" s="159">
        <f>COUNTIF(C24:AI24,"*$FC*")</f>
        <v>0</v>
      </c>
      <c r="BM24" s="159">
        <f>BL24*('Setting key Duty'!$J$11+'Setting key Duty'!$I$8)</f>
        <v>0</v>
      </c>
      <c r="BN24" s="159">
        <f>COUNTIF($C24:$AE24,BN$4)</f>
        <v>0</v>
      </c>
      <c r="BO24" s="159">
        <f>COUNTIF($C24:$AE24,BO$4)</f>
        <v>0</v>
      </c>
      <c r="BP24" s="159">
        <f>COUNTIF($D24:$AC24,BP$4)</f>
        <v>0</v>
      </c>
      <c r="BQ24" s="193"/>
    </row>
    <row r="25" ht="19.5" customHeight="1" spans="1:69">
      <c r="A25" s="19"/>
      <c r="B25" s="277" t="s">
        <v>1676</v>
      </c>
      <c r="C25" s="186"/>
      <c r="D25" s="185"/>
      <c r="E25" s="155" t="s">
        <v>1464</v>
      </c>
      <c r="F25" s="155" t="s">
        <v>1464</v>
      </c>
      <c r="G25" s="155"/>
      <c r="H25" s="567" t="s">
        <v>62</v>
      </c>
      <c r="I25" s="155"/>
      <c r="J25" s="185"/>
      <c r="K25" s="155" t="s">
        <v>1598</v>
      </c>
      <c r="L25" s="155"/>
      <c r="M25" s="155" t="s">
        <v>1598</v>
      </c>
      <c r="P25" s="155" t="s">
        <v>1095</v>
      </c>
      <c r="Q25" s="155" t="s">
        <v>1095</v>
      </c>
      <c r="R25" s="155" t="s">
        <v>1095</v>
      </c>
      <c r="S25" s="155" t="s">
        <v>1095</v>
      </c>
      <c r="T25" s="155" t="s">
        <v>1095</v>
      </c>
      <c r="U25" s="155" t="s">
        <v>1095</v>
      </c>
      <c r="V25" s="240" t="s">
        <v>1095</v>
      </c>
      <c r="W25" s="155" t="s">
        <v>1095</v>
      </c>
      <c r="X25" s="155" t="s">
        <v>1095</v>
      </c>
      <c r="Y25" s="155"/>
      <c r="Z25" s="155" t="s">
        <v>44</v>
      </c>
      <c r="AA25" s="155"/>
      <c r="AB25" s="155"/>
      <c r="AC25" s="20"/>
      <c r="AD25" s="20"/>
      <c r="AE25" s="155" t="s">
        <v>45</v>
      </c>
      <c r="AF25" s="155"/>
      <c r="AG25" s="155"/>
      <c r="AH25" s="186"/>
      <c r="AI25" s="157"/>
      <c r="AJ25" s="158"/>
      <c r="AK25" s="157"/>
      <c r="AL25" s="191"/>
      <c r="AM25" s="191"/>
      <c r="AN25" s="191"/>
      <c r="AO25" s="191"/>
      <c r="AP25" s="192"/>
      <c r="AQ25" s="159">
        <f>SUMPRODUCT(--WEEKDAY(C$3:AG$3,2)&lt;6,--((C25:AG25="DM"))+(C25:AG25="CS1")+((C25:AG25="CS2"))+(C25:AG25="SB1")+(C25:AG25="AE")+(C25:AG25="EM"))</f>
        <v>0</v>
      </c>
      <c r="AR25" s="104"/>
      <c r="AS25" s="104">
        <f>SUMPRODUCT(--WEEKDAY(C$3:AG$3,2)&gt;5,--((C25:AG25="DM"))+(C25:AG25="CS1")+((C25:AG25="CS2"))+(C25:AG25="SB1")+(C25:AG25="AE")+(C25:AG25="EM"))</f>
        <v>0</v>
      </c>
      <c r="AT25" s="192"/>
      <c r="AU25" s="104">
        <f>(AQ25-AR25)/2+(AS25-AT25)</f>
        <v>0</v>
      </c>
      <c r="AV25" s="104">
        <f>AI25+AJ25+AK25+AL25+AN25+AO25</f>
        <v>0</v>
      </c>
      <c r="AW25" s="104">
        <f>BG25+BH25+BJ25+BE25+BC25+BA25+BL25</f>
        <v>0</v>
      </c>
      <c r="AX25" s="104" t="e">
        <f>AU25+AY25</f>
        <v>#VALUE!</v>
      </c>
      <c r="AY25" s="159" t="e">
        <f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159">
        <f>COUNTIF(C25:Y25,"*BRT*")</f>
        <v>0</v>
      </c>
      <c r="BA25" s="159">
        <f>COUNTIF(A25:AI25,"*$BTP*")</f>
        <v>0</v>
      </c>
      <c r="BB25" s="159" t="e">
        <f>BA25*('Setting key Duty'!$I$13+'Setting key Duty'!$I$12+'Setting key Duty'!$I$11)</f>
        <v>#VALUE!</v>
      </c>
      <c r="BC25" s="159">
        <f>COUNTIF(D25:AI25,"*$L*")</f>
        <v>0</v>
      </c>
      <c r="BD25" s="159" t="e">
        <f>BC25*('Setting key Duty'!$I$13+'Setting key Duty'!$I$9)</f>
        <v>#VALUE!</v>
      </c>
      <c r="BE25" s="159">
        <f>COUNTIF(D25:AI25,"*$M*")</f>
        <v>0</v>
      </c>
      <c r="BF25" s="159">
        <f>BE25*('Setting key Duty'!$I$8+'Setting key Duty'!$I$9+'Setting key Duty'!$I$12)</f>
        <v>0</v>
      </c>
      <c r="BG25" s="159">
        <f>COUNTIF(D25:AI25,"*$N*")</f>
        <v>0</v>
      </c>
      <c r="BH25" s="159">
        <f>COUNTIF(D25:AI25,"*$PM*")</f>
        <v>0</v>
      </c>
      <c r="BI25" s="159">
        <f>BH25*('Setting key Duty'!$I$9)</f>
        <v>0</v>
      </c>
      <c r="BJ25" s="159">
        <f>COUNTIF(D25:AI25,"*$AM*")</f>
        <v>0</v>
      </c>
      <c r="BK25" s="159">
        <f>BJ25*('Setting key Duty'!$I$12+'Setting key Duty'!$I$8)</f>
        <v>0</v>
      </c>
      <c r="BL25" s="159">
        <f>COUNTIF(C25:AI25,"*$FC*")</f>
        <v>0</v>
      </c>
      <c r="BM25" s="159">
        <f>BL25*('Setting key Duty'!$J$11+'Setting key Duty'!$I$8)</f>
        <v>0</v>
      </c>
      <c r="BN25" s="159">
        <f>COUNTIF($C25:$AG25,BN$4)</f>
        <v>0</v>
      </c>
      <c r="BO25" s="159">
        <f>COUNTIF($C25:$AG25,BO$4)</f>
        <v>2</v>
      </c>
      <c r="BP25" s="159">
        <f>COUNTIF($D25:$AE25,BP$4)</f>
        <v>0</v>
      </c>
      <c r="BQ25" s="193"/>
    </row>
    <row r="26" ht="19.5" customHeight="1" spans="1:69">
      <c r="A26" s="19"/>
      <c r="B26" s="14" t="s">
        <v>1535</v>
      </c>
      <c r="C26" s="155" t="s">
        <v>375</v>
      </c>
      <c r="D26" s="155" t="s">
        <v>375</v>
      </c>
      <c r="E26" s="155" t="s">
        <v>375</v>
      </c>
      <c r="F26" s="155" t="s">
        <v>375</v>
      </c>
      <c r="G26" s="155" t="s">
        <v>375</v>
      </c>
      <c r="H26" s="155" t="s">
        <v>375</v>
      </c>
      <c r="I26" s="155" t="s">
        <v>375</v>
      </c>
      <c r="J26" s="155" t="s">
        <v>375</v>
      </c>
      <c r="K26" s="155" t="s">
        <v>375</v>
      </c>
      <c r="L26" s="155" t="s">
        <v>375</v>
      </c>
      <c r="M26" s="155" t="s">
        <v>375</v>
      </c>
      <c r="N26" s="155" t="s">
        <v>375</v>
      </c>
      <c r="O26" s="155" t="s">
        <v>375</v>
      </c>
      <c r="P26" s="155" t="s">
        <v>375</v>
      </c>
      <c r="Q26" s="155" t="s">
        <v>375</v>
      </c>
      <c r="R26" s="155" t="s">
        <v>375</v>
      </c>
      <c r="S26" s="155" t="s">
        <v>375</v>
      </c>
      <c r="T26" s="155" t="s">
        <v>375</v>
      </c>
      <c r="U26" s="155" t="s">
        <v>375</v>
      </c>
      <c r="V26" s="240"/>
      <c r="W26" s="155"/>
      <c r="X26" s="155"/>
      <c r="Y26" s="155"/>
      <c r="Z26" s="155" t="s">
        <v>62</v>
      </c>
      <c r="AA26" s="155"/>
      <c r="AB26" s="155"/>
      <c r="AC26" s="155"/>
      <c r="AD26" s="155" t="s">
        <v>1598</v>
      </c>
      <c r="AE26" s="155"/>
      <c r="AF26" s="155"/>
      <c r="AG26" s="155"/>
      <c r="AH26" s="155"/>
      <c r="AI26" s="157"/>
      <c r="AJ26" s="158"/>
      <c r="AK26" s="157"/>
      <c r="AL26" s="191"/>
      <c r="AM26" s="191"/>
      <c r="AN26" s="191"/>
      <c r="AO26" s="191"/>
      <c r="AP26" s="192"/>
      <c r="AQ26" s="159">
        <f>SUMPRODUCT(--WEEKDAY(C$3:AG$3,2)&lt;6,--((C26:AG26="DM"))+(C26:AG26="CS1")+((C26:AG26="CS2"))+(C26:AG26="SB1")+(C26:AG26="AE")+(C26:AG26="EM"))</f>
        <v>0</v>
      </c>
      <c r="AR26" s="104"/>
      <c r="AS26" s="104">
        <f>SUMPRODUCT(--WEEKDAY(C$3:AG$3,2)&gt;5,--((C26:AG26="DM"))+(C26:AG26="CS1")+((C26:AG26="CS2"))+(C26:AG26="SB1")+(C26:AG26="AE")+(C26:AG26="EM"))</f>
        <v>0</v>
      </c>
      <c r="AT26" s="192"/>
      <c r="AU26" s="104">
        <f>(AQ26-AR26)/2+(AS26-AT26)</f>
        <v>0</v>
      </c>
      <c r="AV26" s="104">
        <f>AI26+AJ26+AK26+AL26+AN26+AO26</f>
        <v>0</v>
      </c>
      <c r="AW26" s="104">
        <f>BG26+BH26+BJ26+BE26+BC26+BA26+BL26</f>
        <v>0</v>
      </c>
      <c r="AX26" s="104" t="e">
        <f>AU26+AY26</f>
        <v>#VALUE!</v>
      </c>
      <c r="AY26" s="159" t="e">
        <f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159">
        <f>COUNTIF(C26:Y26,"*BRT*")</f>
        <v>0</v>
      </c>
      <c r="BA26" s="159">
        <f>COUNTIF(A26:AI26,"*$BTP*")</f>
        <v>0</v>
      </c>
      <c r="BB26" s="159" t="e">
        <f>BA26*('Setting key Duty'!$I$13+'Setting key Duty'!$I$12+'Setting key Duty'!$I$11)</f>
        <v>#VALUE!</v>
      </c>
      <c r="BC26" s="159">
        <f>COUNTIF(D26:AI26,"*$L*")</f>
        <v>0</v>
      </c>
      <c r="BD26" s="159" t="e">
        <f>BC26*('Setting key Duty'!$I$13+'Setting key Duty'!$I$9)</f>
        <v>#VALUE!</v>
      </c>
      <c r="BE26" s="159">
        <f>COUNTIF(D26:AI26,"*$M*")</f>
        <v>0</v>
      </c>
      <c r="BF26" s="159">
        <f>BE26*('Setting key Duty'!$I$8+'Setting key Duty'!$I$9+'Setting key Duty'!$I$12)</f>
        <v>0</v>
      </c>
      <c r="BG26" s="159">
        <f>COUNTIF(D26:AI26,"*$N*")</f>
        <v>0</v>
      </c>
      <c r="BH26" s="159">
        <f>COUNTIF(D26:AI26,"*$PM*")</f>
        <v>0</v>
      </c>
      <c r="BI26" s="159">
        <f>BH26*('Setting key Duty'!$I$9)</f>
        <v>0</v>
      </c>
      <c r="BJ26" s="159">
        <f>COUNTIF(D26:AI26,"*$AM*")</f>
        <v>0</v>
      </c>
      <c r="BK26" s="159">
        <f>BJ26*('Setting key Duty'!$I$12+'Setting key Duty'!$I$8)</f>
        <v>0</v>
      </c>
      <c r="BL26" s="159">
        <f>COUNTIF(C26:AI26,"*$FC*")</f>
        <v>0</v>
      </c>
      <c r="BM26" s="159">
        <f>BL26*('Setting key Duty'!$J$11+'Setting key Duty'!$I$8)</f>
        <v>0</v>
      </c>
      <c r="BN26" s="159">
        <f>COUNTIF($C26:$AG26,BN$4)</f>
        <v>0</v>
      </c>
      <c r="BO26" s="159">
        <f>COUNTIF($C26:$AG26,BO$4)</f>
        <v>1</v>
      </c>
      <c r="BP26" s="159">
        <f>COUNTIF($D26:$AE26,BP$4)</f>
        <v>0</v>
      </c>
      <c r="BQ26" s="193"/>
    </row>
    <row r="27" ht="19.5" customHeight="1" spans="1:69">
      <c r="A27" s="19"/>
      <c r="B27" s="552" t="s">
        <v>1682</v>
      </c>
      <c r="D27" s="155"/>
      <c r="E27" s="155" t="s">
        <v>1705</v>
      </c>
      <c r="F27" s="155"/>
      <c r="G27" s="155" t="s">
        <v>1598</v>
      </c>
      <c r="H27" s="567" t="s">
        <v>44</v>
      </c>
      <c r="K27" s="155"/>
      <c r="L27" s="154" t="s">
        <v>1721</v>
      </c>
      <c r="N27" s="155" t="s">
        <v>1598</v>
      </c>
      <c r="P27" s="155" t="s">
        <v>45</v>
      </c>
      <c r="R27" s="155"/>
      <c r="S27" s="155"/>
      <c r="T27" s="568"/>
      <c r="V27" s="240" t="s">
        <v>44</v>
      </c>
      <c r="W27" s="155"/>
      <c r="X27" s="155"/>
      <c r="Y27" s="186" t="s">
        <v>44</v>
      </c>
      <c r="AB27" s="155"/>
      <c r="AC27" s="20"/>
      <c r="AD27" s="155"/>
      <c r="AE27" s="155" t="s">
        <v>0</v>
      </c>
      <c r="AF27" s="155" t="s">
        <v>1723</v>
      </c>
      <c r="AH27" s="20"/>
      <c r="AI27" s="157"/>
      <c r="AJ27" s="158"/>
      <c r="AK27" s="157"/>
      <c r="AL27" s="191"/>
      <c r="AM27" s="191"/>
      <c r="AN27" s="191"/>
      <c r="AO27" s="191"/>
      <c r="AP27" s="192"/>
      <c r="AQ27" s="159">
        <f>SUMPRODUCT(--WEEKDAY(C$3:AG$3,2)&lt;6,--((C27:AG27="DM"))+(C27:AG27="CS1")+((C27:AG27="CS2"))+(C27:AG27="SB1")+(C27:AG27="AE")+(C27:AG27="EM"))</f>
        <v>0</v>
      </c>
      <c r="AR27" s="104"/>
      <c r="AS27" s="104">
        <f>SUMPRODUCT(--WEEKDAY(C$3:AG$3,2)&gt;5,--((C27:AG27="DM"))+(C27:AG27="CS1")+((C27:AG27="CS2"))+(C27:AG27="SB1")+(C27:AG27="AE")+(C27:AG27="EM"))</f>
        <v>0</v>
      </c>
      <c r="AT27" s="192"/>
      <c r="AU27" s="104">
        <f>(AQ27-AR27)/2+(AS27-AT27)</f>
        <v>0</v>
      </c>
      <c r="AV27" s="104">
        <f>AI27+AJ27+AK27+AL27+AN27+AO27</f>
        <v>0</v>
      </c>
      <c r="AW27" s="104">
        <f>BG27+BH27+BJ27+BE27+BC27+BA27+BL27</f>
        <v>3</v>
      </c>
      <c r="AX27" s="104" t="e">
        <f>AU27+AY27</f>
        <v>#VALUE!</v>
      </c>
      <c r="AY27" s="159" t="e">
        <f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159">
        <f>COUNTIF(C27:X27,"*BRT*")</f>
        <v>0</v>
      </c>
      <c r="BA27" s="159">
        <f>COUNTIF(A27:AI27,"*$BTP*")</f>
        <v>0</v>
      </c>
      <c r="BB27" s="159" t="e">
        <f>BA27*('Setting key Duty'!$I$13+'Setting key Duty'!$I$12+'Setting key Duty'!$I$11)</f>
        <v>#VALUE!</v>
      </c>
      <c r="BC27" s="159">
        <f>COUNTIF(D27:AI27,"*$L*")</f>
        <v>0</v>
      </c>
      <c r="BD27" s="159" t="e">
        <f>BC27*('Setting key Duty'!$I$13+'Setting key Duty'!$I$9)</f>
        <v>#VALUE!</v>
      </c>
      <c r="BE27" s="159">
        <f>COUNTIF(D27:AI27,"*$M*")</f>
        <v>0</v>
      </c>
      <c r="BF27" s="159">
        <f>BE27*('Setting key Duty'!$I$8+'Setting key Duty'!$I$9+'Setting key Duty'!$I$12)</f>
        <v>0</v>
      </c>
      <c r="BG27" s="159">
        <f>COUNTIF(D27:AI27,"*$N*")</f>
        <v>0</v>
      </c>
      <c r="BH27" s="159">
        <f>COUNTIF(D27:AI27,"*$PM*")</f>
        <v>2</v>
      </c>
      <c r="BI27" s="159">
        <f>BH27*('Setting key Duty'!$I$9)</f>
        <v>0.25</v>
      </c>
      <c r="BJ27" s="159">
        <f>COUNTIF(D27:AI27,"*$AM*")</f>
        <v>1</v>
      </c>
      <c r="BK27" s="159">
        <f>BJ27*('Setting key Duty'!$I$12+'Setting key Duty'!$I$8)</f>
        <v>0.4375</v>
      </c>
      <c r="BL27" s="159">
        <f>COUNTIF(C27:AI27,"*$FC*")</f>
        <v>0</v>
      </c>
      <c r="BM27" s="159">
        <f>BL27*('Setting key Duty'!$J$11+'Setting key Duty'!$I$8)</f>
        <v>0</v>
      </c>
      <c r="BN27" s="159">
        <f>COUNTIF($C27:$AG27,BN$4)</f>
        <v>0</v>
      </c>
      <c r="BO27" s="159">
        <f>COUNTIF($C27:$AG27,BO$4)</f>
        <v>2</v>
      </c>
      <c r="BP27" s="159">
        <f>COUNTIF($D27:$AE27,BP$4)</f>
        <v>0</v>
      </c>
      <c r="BQ27" s="193"/>
    </row>
    <row r="28" ht="19.5" customHeight="1" spans="1:69">
      <c r="A28" s="19"/>
      <c r="B28" s="559" t="s">
        <v>1724</v>
      </c>
      <c r="C28" s="186"/>
      <c r="D28" s="186"/>
      <c r="E28" s="155" t="s">
        <v>1725</v>
      </c>
      <c r="F28" s="155" t="s">
        <v>1725</v>
      </c>
      <c r="G28" s="155" t="s">
        <v>1725</v>
      </c>
      <c r="H28" s="155" t="s">
        <v>266</v>
      </c>
      <c r="I28" s="20"/>
      <c r="J28" s="155"/>
      <c r="K28" s="155" t="s">
        <v>1725</v>
      </c>
      <c r="L28" s="185"/>
      <c r="M28" s="155" t="s">
        <v>62</v>
      </c>
      <c r="N28" s="155"/>
      <c r="O28" s="155" t="s">
        <v>1726</v>
      </c>
      <c r="P28" s="155"/>
      <c r="Q28" s="155"/>
      <c r="R28" s="155" t="s">
        <v>1725</v>
      </c>
      <c r="S28" s="155" t="s">
        <v>1725</v>
      </c>
      <c r="T28" s="155" t="s">
        <v>1725</v>
      </c>
      <c r="U28" s="155" t="s">
        <v>1725</v>
      </c>
      <c r="V28" s="240"/>
      <c r="W28" s="155" t="s">
        <v>62</v>
      </c>
      <c r="X28" s="155"/>
      <c r="Y28" s="155" t="s">
        <v>1727</v>
      </c>
      <c r="Z28" s="155" t="s">
        <v>1725</v>
      </c>
      <c r="AA28" s="155" t="s">
        <v>1727</v>
      </c>
      <c r="AB28" s="20"/>
      <c r="AC28" s="155" t="s">
        <v>62</v>
      </c>
      <c r="AD28" s="185"/>
      <c r="AE28" s="155"/>
      <c r="AF28" s="155" t="s">
        <v>1725</v>
      </c>
      <c r="AG28" s="155" t="s">
        <v>1728</v>
      </c>
      <c r="AH28" s="186"/>
      <c r="AI28" s="157"/>
      <c r="AJ28" s="158"/>
      <c r="AK28" s="157"/>
      <c r="AL28" s="191"/>
      <c r="AM28" s="191"/>
      <c r="AN28" s="191"/>
      <c r="AO28" s="191"/>
      <c r="AP28" s="192"/>
      <c r="AQ28" s="159">
        <f>SUMPRODUCT(--WEEKDAY(C$3:AG$3,2)&lt;6,--((C28:AG28="DM"))+(C28:AG28="CS1")+((C28:AG28="CS2"))+(C28:AG28="SB1")+(C28:AG28="AE")+(C28:AG28="EM"))</f>
        <v>0</v>
      </c>
      <c r="AR28" s="192"/>
      <c r="AS28" s="104">
        <f>SUMPRODUCT(--WEEKDAY(C$3:AG$3,2)&gt;5,--((C28:AG28="DM"))+(C28:AG28="CS1")+((C28:AG28="CS2"))+(C28:AG28="SB1")+(C28:AG28="AE")+(C28:AG28="EM"))</f>
        <v>0</v>
      </c>
      <c r="AT28" s="192"/>
      <c r="AU28" s="104">
        <f>(AQ28-AR28)/2+(AS28-AT28)</f>
        <v>0</v>
      </c>
      <c r="AV28" s="104">
        <f>AI28+AJ28+AK28+AL28+AN28+AO28</f>
        <v>0</v>
      </c>
      <c r="AW28" s="104">
        <f>BG28+BH28+BJ28+BE28+BC28+BA28+BL28</f>
        <v>1</v>
      </c>
      <c r="AX28" s="104" t="e">
        <f>AU28+AY28</f>
        <v>#VALUE!</v>
      </c>
      <c r="AY28" s="159" t="e">
        <f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159">
        <f>COUNTIF(C28:Y28,"*BRT*")</f>
        <v>0</v>
      </c>
      <c r="BA28" s="159">
        <f>COUNTIF(A28:AI28,"*$BTP*")</f>
        <v>0</v>
      </c>
      <c r="BB28" s="159" t="e">
        <f>BA28*('Setting key Duty'!$I$13+'Setting key Duty'!$I$12+'Setting key Duty'!$I$11)</f>
        <v>#VALUE!</v>
      </c>
      <c r="BC28" s="159">
        <f>COUNTIF(D28:AI28,"*$L*")</f>
        <v>0</v>
      </c>
      <c r="BD28" s="159" t="e">
        <f>BC28*('Setting key Duty'!$I$13+'Setting key Duty'!$I$9)</f>
        <v>#VALUE!</v>
      </c>
      <c r="BE28" s="159">
        <f>COUNTIF(D28:AI28,"*$M*")</f>
        <v>1</v>
      </c>
      <c r="BF28" s="159">
        <f>BE28*('Setting key Duty'!$I$8+'Setting key Duty'!$I$9+'Setting key Duty'!$I$12)</f>
        <v>0.5625</v>
      </c>
      <c r="BG28" s="159">
        <f>COUNTIF(D28:AI28,"*$N*")</f>
        <v>0</v>
      </c>
      <c r="BH28" s="159">
        <f>COUNTIF(D28:AI28,"*$PM*")</f>
        <v>0</v>
      </c>
      <c r="BI28" s="159">
        <f>BH28*('Setting key Duty'!$I$9)</f>
        <v>0</v>
      </c>
      <c r="BJ28" s="159">
        <f>COUNTIF(D28:AI28,"*$AM*")</f>
        <v>0</v>
      </c>
      <c r="BK28" s="159">
        <f>BJ28*('Setting key Duty'!$I$12+'Setting key Duty'!$I$8)</f>
        <v>0</v>
      </c>
      <c r="BL28" s="159">
        <f>COUNTIF(C28:AI28,"*$FC*")</f>
        <v>0</v>
      </c>
      <c r="BM28" s="159">
        <f>BL28*('Setting key Duty'!$J$11+'Setting key Duty'!$I$8)</f>
        <v>0</v>
      </c>
      <c r="BN28" s="159">
        <f>COUNTIF($C28:$AG28,BN$4)</f>
        <v>0</v>
      </c>
      <c r="BO28" s="159">
        <f>COUNTIF($C28:$AG28,BO$4)</f>
        <v>0</v>
      </c>
      <c r="BP28" s="159"/>
      <c r="BQ28" s="193"/>
    </row>
    <row r="29" ht="19.5" customHeight="1" spans="1:69">
      <c r="A29" s="19"/>
      <c r="B29" s="14" t="s">
        <v>1729</v>
      </c>
      <c r="C29" s="186"/>
      <c r="D29" s="155" t="s">
        <v>62</v>
      </c>
      <c r="E29" s="156" t="s">
        <v>56</v>
      </c>
      <c r="F29" s="155"/>
      <c r="G29" s="155" t="s">
        <v>62</v>
      </c>
      <c r="H29" s="155"/>
      <c r="I29" s="155" t="s">
        <v>1095</v>
      </c>
      <c r="J29" s="155" t="s">
        <v>1095</v>
      </c>
      <c r="K29" s="155" t="s">
        <v>1095</v>
      </c>
      <c r="L29" s="155" t="s">
        <v>1095</v>
      </c>
      <c r="M29" s="155" t="s">
        <v>1095</v>
      </c>
      <c r="N29" s="155" t="s">
        <v>1095</v>
      </c>
      <c r="O29" s="155" t="s">
        <v>1095</v>
      </c>
      <c r="P29" s="155" t="s">
        <v>1095</v>
      </c>
      <c r="Q29" s="155" t="s">
        <v>1095</v>
      </c>
      <c r="R29" s="155" t="s">
        <v>62</v>
      </c>
      <c r="T29" s="169" t="s">
        <v>1366</v>
      </c>
      <c r="U29" s="169" t="s">
        <v>1366</v>
      </c>
      <c r="V29" s="156" t="s">
        <v>56</v>
      </c>
      <c r="W29" s="155" t="s">
        <v>1598</v>
      </c>
      <c r="X29" s="155" t="s">
        <v>62</v>
      </c>
      <c r="Y29" s="156" t="s">
        <v>56</v>
      </c>
      <c r="Z29" s="155" t="s">
        <v>1095</v>
      </c>
      <c r="AA29" s="155" t="s">
        <v>1095</v>
      </c>
      <c r="AB29" s="185"/>
      <c r="AC29" s="156" t="s">
        <v>56</v>
      </c>
      <c r="AD29" s="20"/>
      <c r="AE29" s="185"/>
      <c r="AF29" s="155"/>
      <c r="AG29" s="186"/>
      <c r="AH29" s="155"/>
      <c r="AI29" s="157"/>
      <c r="AJ29" s="158"/>
      <c r="AK29" s="157"/>
      <c r="AL29" s="191"/>
      <c r="AM29" s="191"/>
      <c r="AN29" s="191"/>
      <c r="AO29" s="191"/>
      <c r="AP29" s="192"/>
      <c r="AQ29" s="159">
        <f>SUMPRODUCT(--WEEKDAY(C$3:AG$3,2)&lt;6,--((C29:AG29="DM"))+(C29:AG29="CS1")+((C29:AG29="CS2"))+(C29:AG29="SB1")+(C29:AG29="AE")+(C29:AG29="EM"))</f>
        <v>0</v>
      </c>
      <c r="AR29" s="192"/>
      <c r="AS29" s="104">
        <f>SUMPRODUCT(--WEEKDAY(C$3:AG$3,2)&gt;5,--((C29:AG29="DM"))+(C29:AG29="CS1")+((C29:AG29="CS2"))+(C29:AG29="SB1")+(C29:AG29="AE")+(C29:AG29="EM"))</f>
        <v>0</v>
      </c>
      <c r="AT29" s="192"/>
      <c r="AU29" s="104">
        <f>(AQ29-AR29)/2+(AS29-AT29)</f>
        <v>0</v>
      </c>
      <c r="AV29" s="104">
        <f>AI29+AJ29+AK29+AL29+AN29+AO29</f>
        <v>0</v>
      </c>
      <c r="AW29" s="104">
        <f>BG29+BH29+BJ29+BE29+BC29+BA29+BL29</f>
        <v>0</v>
      </c>
      <c r="AX29" s="104" t="e">
        <f>AU29+AY29</f>
        <v>#VALUE!</v>
      </c>
      <c r="AY29" s="159" t="e">
        <f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159">
        <f>COUNTIF(C29:Y29,"*BRT*")</f>
        <v>0</v>
      </c>
      <c r="BA29" s="159">
        <f>COUNTIF(A29:AI29,"*$BTP*")</f>
        <v>0</v>
      </c>
      <c r="BB29" s="159" t="e">
        <f>BA29*('Setting key Duty'!$I$13+'Setting key Duty'!$I$12+'Setting key Duty'!$I$11)</f>
        <v>#VALUE!</v>
      </c>
      <c r="BC29" s="159">
        <f>COUNTIF(D29:AI29,"*$L*")</f>
        <v>0</v>
      </c>
      <c r="BD29" s="159" t="e">
        <f>BC29*('Setting key Duty'!$I$13+'Setting key Duty'!$I$9)</f>
        <v>#VALUE!</v>
      </c>
      <c r="BE29" s="159">
        <f>COUNTIF(D29:AI29,"*$M*")</f>
        <v>0</v>
      </c>
      <c r="BF29" s="159">
        <f>BE29*('Setting key Duty'!$I$8+'Setting key Duty'!$I$9+'Setting key Duty'!$I$12)</f>
        <v>0</v>
      </c>
      <c r="BG29" s="159">
        <f>COUNTIF(D29:AI29,"*$N*")</f>
        <v>0</v>
      </c>
      <c r="BH29" s="159">
        <f>COUNTIF(D29:AI29,"*$PM*")</f>
        <v>0</v>
      </c>
      <c r="BI29" s="159">
        <f>BH29*('Setting key Duty'!$I$9)</f>
        <v>0</v>
      </c>
      <c r="BJ29" s="159">
        <f>COUNTIF(D29:AI29,"*$AM*")</f>
        <v>0</v>
      </c>
      <c r="BK29" s="159">
        <f>BJ29*('Setting key Duty'!$I$12+'Setting key Duty'!$I$8)</f>
        <v>0</v>
      </c>
      <c r="BL29" s="159">
        <f>COUNTIF(C29:AI29,"*$FC*")</f>
        <v>0</v>
      </c>
      <c r="BM29" s="159">
        <f>BL29*('Setting key Duty'!$J$11+'Setting key Duty'!$I$8)</f>
        <v>0</v>
      </c>
      <c r="BN29" s="159">
        <f>COUNTIF($C29:$AG29,BN$4)</f>
        <v>0</v>
      </c>
      <c r="BO29" s="159">
        <f>COUNTIF($C29:$AG29,BO$4)</f>
        <v>1</v>
      </c>
      <c r="BP29" s="159"/>
      <c r="BQ29" s="193"/>
    </row>
    <row r="30" ht="19.5" customHeight="1" spans="1:69">
      <c r="A30" s="19"/>
      <c r="B30" s="278" t="s">
        <v>1614</v>
      </c>
      <c r="C30" s="186"/>
      <c r="D30" s="156" t="s">
        <v>56</v>
      </c>
      <c r="E30" s="155" t="s">
        <v>62</v>
      </c>
      <c r="G30" s="155" t="s">
        <v>266</v>
      </c>
      <c r="H30" s="155" t="s">
        <v>266</v>
      </c>
      <c r="I30" s="185" t="s">
        <v>1095</v>
      </c>
      <c r="J30" s="185" t="s">
        <v>1095</v>
      </c>
      <c r="K30" s="185" t="s">
        <v>1095</v>
      </c>
      <c r="L30" s="185" t="s">
        <v>1095</v>
      </c>
      <c r="M30" s="185" t="s">
        <v>1095</v>
      </c>
      <c r="N30" s="185" t="s">
        <v>1095</v>
      </c>
      <c r="O30" s="185" t="s">
        <v>1095</v>
      </c>
      <c r="P30" s="185" t="s">
        <v>1095</v>
      </c>
      <c r="S30" s="155" t="s">
        <v>62</v>
      </c>
      <c r="T30" s="156" t="s">
        <v>56</v>
      </c>
      <c r="U30" s="155" t="s">
        <v>1730</v>
      </c>
      <c r="X30" s="155"/>
      <c r="Y30" s="155"/>
      <c r="Z30" s="155" t="s">
        <v>1731</v>
      </c>
      <c r="AA30" s="20"/>
      <c r="AB30" s="155" t="s">
        <v>1732</v>
      </c>
      <c r="AC30" s="20"/>
      <c r="AD30" s="186"/>
      <c r="AE30" s="155" t="s">
        <v>62</v>
      </c>
      <c r="AF30" s="155" t="s">
        <v>1713</v>
      </c>
      <c r="AG30" s="155" t="s">
        <v>1713</v>
      </c>
      <c r="AH30" s="155" t="s">
        <v>1713</v>
      </c>
      <c r="AI30" s="157"/>
      <c r="AJ30" s="158"/>
      <c r="AK30" s="157"/>
      <c r="AL30" s="191"/>
      <c r="AM30" s="191"/>
      <c r="AN30" s="191"/>
      <c r="AO30" s="191"/>
      <c r="AP30" s="192"/>
      <c r="AQ30" s="159">
        <f>SUMPRODUCT(--WEEKDAY(C$3:AG$3,2)&lt;6,--((C30:AG30="DM"))+(C30:AG30="CS1")+((C30:AG30="CS2"))+(C30:AG30="SB1")+(C30:AG30="AE")+(C30:AG30="EM"))</f>
        <v>0</v>
      </c>
      <c r="AR30" s="192"/>
      <c r="AS30" s="104">
        <f>SUMPRODUCT(--WEEKDAY(C$3:AG$3,2)&gt;5,--((C30:AG30="DM"))+(C30:AG30="CS1")+((C30:AG30="CS2"))+(C30:AG30="SB1")+(C30:AG30="AE")+(C30:AG30="EM"))</f>
        <v>0</v>
      </c>
      <c r="AT30" s="192"/>
      <c r="AU30" s="104">
        <f>(AQ30-AR30)/2+(AS30-AT30)</f>
        <v>0</v>
      </c>
      <c r="AV30" s="104">
        <f>AI30+AJ30+AK30+AL30+AN30+AO30</f>
        <v>0</v>
      </c>
      <c r="AW30" s="104">
        <f>BG30+BH30+BJ30+BE30+BC30+BA30+BL30</f>
        <v>3</v>
      </c>
      <c r="AX30" s="104" t="e">
        <f>AU30+AY30</f>
        <v>#VALUE!</v>
      </c>
      <c r="AY30" s="159" t="e">
        <f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159">
        <f>COUNTIF(C30:Y30,"*BRT*")</f>
        <v>0</v>
      </c>
      <c r="BA30" s="159">
        <f>COUNTIF(A30:AI30,"*$BTP*")</f>
        <v>0</v>
      </c>
      <c r="BB30" s="159" t="e">
        <f>BA30*('Setting key Duty'!$I$13+'Setting key Duty'!$I$12+'Setting key Duty'!$I$11)</f>
        <v>#VALUE!</v>
      </c>
      <c r="BC30" s="159">
        <f>COUNTIF(D30:AI30,"*$L*")</f>
        <v>1</v>
      </c>
      <c r="BD30" s="159" t="e">
        <f>BC30*('Setting key Duty'!$I$13+'Setting key Duty'!$I$9)</f>
        <v>#VALUE!</v>
      </c>
      <c r="BE30" s="159">
        <f>COUNTIF(D30:AI30,"*$M*")</f>
        <v>0</v>
      </c>
      <c r="BF30" s="159">
        <f>BE30*('Setting key Duty'!$I$8+'Setting key Duty'!$I$9+'Setting key Duty'!$I$12)</f>
        <v>0</v>
      </c>
      <c r="BG30" s="159">
        <f>COUNTIF(D30:AI30,"*$N*")</f>
        <v>0</v>
      </c>
      <c r="BH30" s="159">
        <f>COUNTIF(D30:AI30,"*$PM*")</f>
        <v>0</v>
      </c>
      <c r="BI30" s="159">
        <f>BH30*('Setting key Duty'!$I$9)</f>
        <v>0</v>
      </c>
      <c r="BJ30" s="159">
        <f>COUNTIF(D30:AI30,"*$AM*")</f>
        <v>2</v>
      </c>
      <c r="BK30" s="159">
        <f>BJ30*('Setting key Duty'!$I$12+'Setting key Duty'!$I$8)</f>
        <v>0.875</v>
      </c>
      <c r="BL30" s="159">
        <f>COUNTIF(C30:AI30,"*$FC*")</f>
        <v>0</v>
      </c>
      <c r="BM30" s="159">
        <f>BL30*('Setting key Duty'!$J$11+'Setting key Duty'!$I$8)</f>
        <v>0</v>
      </c>
      <c r="BN30" s="159">
        <f>COUNTIF($C30:$AG30,BN$4)</f>
        <v>0</v>
      </c>
      <c r="BO30" s="159">
        <f>COUNTIF($C30:$AG30,BO$4)</f>
        <v>0</v>
      </c>
      <c r="BP30" s="159"/>
      <c r="BQ30" s="193"/>
    </row>
    <row r="31" ht="19.5" customHeight="1" spans="1:69">
      <c r="A31" s="19"/>
      <c r="B31" s="278" t="s">
        <v>1615</v>
      </c>
      <c r="C31" s="186"/>
      <c r="D31" s="186"/>
      <c r="E31" s="155" t="s">
        <v>1705</v>
      </c>
      <c r="G31" s="155" t="s">
        <v>266</v>
      </c>
      <c r="H31" s="155" t="s">
        <v>266</v>
      </c>
      <c r="I31" s="155" t="s">
        <v>266</v>
      </c>
      <c r="J31" s="155"/>
      <c r="K31" s="155" t="s">
        <v>62</v>
      </c>
      <c r="M31" s="190"/>
      <c r="N31" s="156" t="s">
        <v>56</v>
      </c>
      <c r="O31" s="155" t="s">
        <v>1733</v>
      </c>
      <c r="Q31" s="185" t="s">
        <v>62</v>
      </c>
      <c r="S31" s="155"/>
      <c r="T31" s="169" t="s">
        <v>1366</v>
      </c>
      <c r="U31" s="169" t="s">
        <v>1366</v>
      </c>
      <c r="V31" s="240" t="s">
        <v>62</v>
      </c>
      <c r="W31" s="155"/>
      <c r="Y31" s="186"/>
      <c r="Z31" s="155" t="s">
        <v>1734</v>
      </c>
      <c r="AA31" s="155"/>
      <c r="AC31" s="155"/>
      <c r="AE31" s="186"/>
      <c r="AF31" s="155" t="s">
        <v>62</v>
      </c>
      <c r="AG31" s="186"/>
      <c r="AH31" s="186"/>
      <c r="AI31" s="157"/>
      <c r="AJ31" s="158"/>
      <c r="AK31" s="157"/>
      <c r="AL31" s="191"/>
      <c r="AM31" s="191"/>
      <c r="AN31" s="191"/>
      <c r="AO31" s="191"/>
      <c r="AP31" s="192"/>
      <c r="AQ31" s="159">
        <f>SUMPRODUCT(--WEEKDAY(C$3:AG$3,2)&lt;6,--((C31:AG31="DM"))+(C31:AG31="CS1")+((C31:AG31="CS2"))+(C31:AG31="SB1")+(C31:AG31="AE")+(C31:AG31="EM"))</f>
        <v>0</v>
      </c>
      <c r="AR31" s="192"/>
      <c r="AS31" s="104">
        <f>SUMPRODUCT(--WEEKDAY(C$3:AG$3,2)&gt;5,--((C31:AG31="DM"))+(C31:AG31="CS1")+((C31:AG31="CS2"))+(C31:AG31="SB1")+(C31:AG31="AE")+(C31:AG31="EM"))</f>
        <v>0</v>
      </c>
      <c r="AT31" s="192"/>
      <c r="AU31" s="104">
        <f>(AQ31-AR31)/2+(AS31-AT31)</f>
        <v>0</v>
      </c>
      <c r="AV31" s="104">
        <f>AI31+AJ31+AK31+AL31+AN31+AO31</f>
        <v>0</v>
      </c>
      <c r="AW31" s="104">
        <f>BG31+BH31+BJ31+BE31+BC31+BA31+BL31</f>
        <v>3</v>
      </c>
      <c r="AX31" s="104" t="e">
        <f>AU31+AY31</f>
        <v>#VALUE!</v>
      </c>
      <c r="AY31" s="159" t="e">
        <f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159">
        <f>COUNTIF(C31:Y31,"*BRT*")</f>
        <v>0</v>
      </c>
      <c r="BA31" s="159">
        <f>COUNTIF(A31:AI31,"*$BTP*")</f>
        <v>0</v>
      </c>
      <c r="BB31" s="159" t="e">
        <f>BA31*('Setting key Duty'!$I$13+'Setting key Duty'!$I$12+'Setting key Duty'!$I$11)</f>
        <v>#VALUE!</v>
      </c>
      <c r="BC31" s="159">
        <f>COUNTIF(D31:AI31,"*$L*")</f>
        <v>1</v>
      </c>
      <c r="BD31" s="159" t="e">
        <f>BC31*('Setting key Duty'!$I$13+'Setting key Duty'!$I$9)</f>
        <v>#VALUE!</v>
      </c>
      <c r="BE31" s="159">
        <f>COUNTIF(D31:AI31,"*$M*")</f>
        <v>0</v>
      </c>
      <c r="BF31" s="159">
        <f>BE31*('Setting key Duty'!$I$8+'Setting key Duty'!$I$9+'Setting key Duty'!$I$12)</f>
        <v>0</v>
      </c>
      <c r="BG31" s="159">
        <f>COUNTIF(D31:AI31,"*$N*")</f>
        <v>0</v>
      </c>
      <c r="BH31" s="159">
        <f>COUNTIF(D31:AI31,"*$PM*")</f>
        <v>0</v>
      </c>
      <c r="BI31" s="159">
        <f>BH31*('Setting key Duty'!$I$9)</f>
        <v>0</v>
      </c>
      <c r="BJ31" s="159">
        <f>COUNTIF(D31:AI31,"*$AM*")</f>
        <v>2</v>
      </c>
      <c r="BK31" s="159">
        <f>BJ31*('Setting key Duty'!$I$12+'Setting key Duty'!$I$8)</f>
        <v>0.875</v>
      </c>
      <c r="BL31" s="159">
        <f>COUNTIF(C31:AI31,"*$FC*")</f>
        <v>0</v>
      </c>
      <c r="BM31" s="159">
        <f>BL31*('Setting key Duty'!$J$11+'Setting key Duty'!$I$8)</f>
        <v>0</v>
      </c>
      <c r="BN31" s="159">
        <f>COUNTIF($C31:$AG31,BN$4)</f>
        <v>0</v>
      </c>
      <c r="BO31" s="159">
        <f>COUNTIF($C31:$AG31,BO$4)</f>
        <v>0</v>
      </c>
      <c r="BP31" s="159"/>
      <c r="BQ31" s="193"/>
    </row>
    <row r="32" ht="19.5" customHeight="1" spans="1:69">
      <c r="A32" s="19"/>
      <c r="B32" s="278" t="s">
        <v>1616</v>
      </c>
      <c r="C32" s="186"/>
      <c r="D32" s="155" t="s">
        <v>1735</v>
      </c>
      <c r="E32" s="155"/>
      <c r="F32" s="156" t="s">
        <v>56</v>
      </c>
      <c r="G32" s="155" t="s">
        <v>266</v>
      </c>
      <c r="H32" s="155" t="s">
        <v>266</v>
      </c>
      <c r="I32" s="155" t="s">
        <v>266</v>
      </c>
      <c r="J32" s="155" t="s">
        <v>62</v>
      </c>
      <c r="L32" s="155"/>
      <c r="M32" s="156" t="s">
        <v>56</v>
      </c>
      <c r="O32" s="156" t="s">
        <v>56</v>
      </c>
      <c r="P32" s="155" t="s">
        <v>1095</v>
      </c>
      <c r="Q32" s="155" t="s">
        <v>1095</v>
      </c>
      <c r="R32" s="155" t="s">
        <v>1095</v>
      </c>
      <c r="S32" s="155" t="s">
        <v>1095</v>
      </c>
      <c r="T32" s="155" t="s">
        <v>1095</v>
      </c>
      <c r="U32" s="155" t="s">
        <v>1095</v>
      </c>
      <c r="V32" s="240" t="s">
        <v>1095</v>
      </c>
      <c r="W32" s="155" t="s">
        <v>1095</v>
      </c>
      <c r="X32" s="155" t="s">
        <v>1095</v>
      </c>
      <c r="Z32" s="155" t="s">
        <v>1736</v>
      </c>
      <c r="AA32" s="155" t="s">
        <v>62</v>
      </c>
      <c r="AB32" s="155"/>
      <c r="AC32" s="185"/>
      <c r="AD32" s="155"/>
      <c r="AF32" s="155" t="s">
        <v>1717</v>
      </c>
      <c r="AG32" s="186"/>
      <c r="AI32" s="157"/>
      <c r="AJ32" s="158"/>
      <c r="AK32" s="157"/>
      <c r="AL32" s="191"/>
      <c r="AM32" s="191"/>
      <c r="AN32" s="191"/>
      <c r="AO32" s="191"/>
      <c r="AP32" s="192"/>
      <c r="AQ32" s="159">
        <f>SUMPRODUCT(--WEEKDAY(C$3:AG$3,2)&lt;6,--((C32:AG32="DM"))+(C32:AG32="CS1")+((C32:AG32="CS2"))+(C32:AG32="SB1")+(C32:AG32="AE")+(C32:AG32="EM"))</f>
        <v>0</v>
      </c>
      <c r="AR32" s="192"/>
      <c r="AS32" s="104">
        <f>SUMPRODUCT(--WEEKDAY(C$3:AG$3,2)&gt;5,--((C32:AG32="DM"))+(C32:AG32="CS1")+((C32:AG32="CS2"))+(C32:AG32="SB1")+(C32:AG32="AE")+(C32:AG32="EM"))</f>
        <v>0</v>
      </c>
      <c r="AT32" s="192"/>
      <c r="AU32" s="104">
        <f>(AQ32-AR32)/2+(AS32-AT32)</f>
        <v>0</v>
      </c>
      <c r="AV32" s="104">
        <f>AI32+AJ32+AK32+AL32+AN32+AO32</f>
        <v>0</v>
      </c>
      <c r="AW32" s="104">
        <f>BG32+BH32+BJ32+BE32+BC32+BA32+BL32</f>
        <v>3</v>
      </c>
      <c r="AX32" s="104" t="e">
        <f>AU32+AY32</f>
        <v>#VALUE!</v>
      </c>
      <c r="AY32" s="159" t="e">
        <f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159">
        <f>COUNTIF(C32:Y32,"*BRT*")</f>
        <v>0</v>
      </c>
      <c r="BA32" s="159">
        <f>COUNTIF(A32:AI32,"*$BTP*")</f>
        <v>0</v>
      </c>
      <c r="BB32" s="159" t="e">
        <f>BA32*('Setting key Duty'!$I$13+'Setting key Duty'!$I$12+'Setting key Duty'!$I$11)</f>
        <v>#VALUE!</v>
      </c>
      <c r="BC32" s="159">
        <f>COUNTIF(D32:AI32,"*$L*")</f>
        <v>0</v>
      </c>
      <c r="BD32" s="159" t="e">
        <f>BC32*('Setting key Duty'!$I$13+'Setting key Duty'!$I$9)</f>
        <v>#VALUE!</v>
      </c>
      <c r="BE32" s="159">
        <f>COUNTIF(D32:AI32,"*$M*")</f>
        <v>1</v>
      </c>
      <c r="BF32" s="159">
        <f>BE32*('Setting key Duty'!$I$8+'Setting key Duty'!$I$9+'Setting key Duty'!$I$12)</f>
        <v>0.5625</v>
      </c>
      <c r="BG32" s="159">
        <f>COUNTIF(D32:AI32,"*$N*")</f>
        <v>0</v>
      </c>
      <c r="BH32" s="159">
        <f>COUNTIF(D32:AI32,"*$PM*")</f>
        <v>0</v>
      </c>
      <c r="BI32" s="159">
        <f>BH32*('Setting key Duty'!$I$9)</f>
        <v>0</v>
      </c>
      <c r="BJ32" s="159">
        <f>COUNTIF(D32:AI32,"*$AM*")</f>
        <v>2</v>
      </c>
      <c r="BK32" s="159">
        <f>BJ32*('Setting key Duty'!$I$12+'Setting key Duty'!$I$8)</f>
        <v>0.875</v>
      </c>
      <c r="BL32" s="159">
        <f>COUNTIF(C32:AI32,"*$FC*")</f>
        <v>0</v>
      </c>
      <c r="BM32" s="159">
        <f>BL32*('Setting key Duty'!$J$11+'Setting key Duty'!$I$8)</f>
        <v>0</v>
      </c>
      <c r="BN32" s="159">
        <f>COUNTIF($C32:$AG32,BN$4)</f>
        <v>0</v>
      </c>
      <c r="BO32" s="159">
        <f>COUNTIF($C32:$AG32,BO$4)</f>
        <v>0</v>
      </c>
      <c r="BP32" s="159"/>
      <c r="BQ32" s="193"/>
    </row>
    <row r="33" ht="19.5" customHeight="1" spans="1:69">
      <c r="A33" s="19"/>
      <c r="B33" s="14" t="s">
        <v>1617</v>
      </c>
      <c r="C33" s="186"/>
      <c r="D33" s="186"/>
      <c r="E33" s="155" t="s">
        <v>1464</v>
      </c>
      <c r="F33" s="155" t="s">
        <v>1464</v>
      </c>
      <c r="G33" s="155"/>
      <c r="H33" s="156" t="s">
        <v>56</v>
      </c>
      <c r="I33" s="190"/>
      <c r="K33" s="155"/>
      <c r="L33" s="155" t="s">
        <v>62</v>
      </c>
      <c r="M33" s="155"/>
      <c r="O33" s="155" t="s">
        <v>62</v>
      </c>
      <c r="Q33" s="185"/>
      <c r="R33" s="186"/>
      <c r="S33" s="156" t="s">
        <v>56</v>
      </c>
      <c r="U33" s="155" t="s">
        <v>62</v>
      </c>
      <c r="V33" s="240"/>
      <c r="X33" s="155" t="s">
        <v>45</v>
      </c>
      <c r="Z33" s="156" t="s">
        <v>56</v>
      </c>
      <c r="AA33" s="20"/>
      <c r="AB33" s="156" t="s">
        <v>56</v>
      </c>
      <c r="AC33" s="185"/>
      <c r="AE33" s="155"/>
      <c r="AF33" s="186"/>
      <c r="AG33" s="186"/>
      <c r="AH33" s="186"/>
      <c r="AI33" s="157"/>
      <c r="AJ33" s="158"/>
      <c r="AK33" s="157"/>
      <c r="AL33" s="191"/>
      <c r="AM33" s="191"/>
      <c r="AN33" s="191"/>
      <c r="AO33" s="191"/>
      <c r="AP33" s="192"/>
      <c r="AQ33" s="159">
        <f>SUMPRODUCT(--WEEKDAY(C$3:AG$3,2)&lt;6,--((C33:AG33="DM"))+(C33:AG33="CS1")+((C33:AG33="CS2"))+(C33:AG33="SB1")+(C33:AG33="AE")+(C33:AG33="EM"))</f>
        <v>0</v>
      </c>
      <c r="AR33" s="192"/>
      <c r="AS33" s="104">
        <f>SUMPRODUCT(--WEEKDAY(C$3:AG$3,2)&gt;5,--((C33:AG33="DM"))+(C33:AG33="CS1")+((C33:AG33="CS2"))+(C33:AG33="SB1")+(C33:AG33="AE")+(C33:AG33="EM"))</f>
        <v>0</v>
      </c>
      <c r="AT33" s="192"/>
      <c r="AU33" s="104">
        <f>(AQ33-AR33)/2+(AS33-AT33)</f>
        <v>0</v>
      </c>
      <c r="AV33" s="104">
        <f>AI33+AJ33+AK33+AL33+AN33+AO33</f>
        <v>0</v>
      </c>
      <c r="AW33" s="104">
        <f>BG33+BH33+BJ33+BE33+BC33+BA33+BL33</f>
        <v>0</v>
      </c>
      <c r="AX33" s="104" t="e">
        <f>AU33+AY33</f>
        <v>#VALUE!</v>
      </c>
      <c r="AY33" s="159" t="e">
        <f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159">
        <f>COUNTIF(C33:Y33,"*BRT*")</f>
        <v>0</v>
      </c>
      <c r="BA33" s="159">
        <f>COUNTIF(A33:AI33,"*$BTP*")</f>
        <v>0</v>
      </c>
      <c r="BB33" s="159" t="e">
        <f>BA33*('Setting key Duty'!$I$13+'Setting key Duty'!$I$12+'Setting key Duty'!$I$11)</f>
        <v>#VALUE!</v>
      </c>
      <c r="BC33" s="159">
        <f>COUNTIF(D33:AI33,"*$L*")</f>
        <v>0</v>
      </c>
      <c r="BD33" s="159" t="e">
        <f>BC33*('Setting key Duty'!$I$13+'Setting key Duty'!$I$9)</f>
        <v>#VALUE!</v>
      </c>
      <c r="BE33" s="159">
        <f>COUNTIF(D33:AI33,"*$M*")</f>
        <v>0</v>
      </c>
      <c r="BF33" s="159">
        <f>BE33*('Setting key Duty'!$I$8+'Setting key Duty'!$I$9+'Setting key Duty'!$I$12)</f>
        <v>0</v>
      </c>
      <c r="BG33" s="159">
        <f>COUNTIF(D33:AI33,"*$N*")</f>
        <v>0</v>
      </c>
      <c r="BH33" s="159">
        <f>COUNTIF(D33:AI33,"*$PM*")</f>
        <v>0</v>
      </c>
      <c r="BI33" s="159">
        <f>BH33*('Setting key Duty'!$I$9)</f>
        <v>0</v>
      </c>
      <c r="BJ33" s="159">
        <f>COUNTIF(D33:AI33,"*$AM*")</f>
        <v>0</v>
      </c>
      <c r="BK33" s="159">
        <f>BJ33*('Setting key Duty'!$I$12+'Setting key Duty'!$I$8)</f>
        <v>0</v>
      </c>
      <c r="BL33" s="159">
        <f>COUNTIF(C33:AI33,"*$FC*")</f>
        <v>0</v>
      </c>
      <c r="BM33" s="159">
        <f>BL33*('Setting key Duty'!$J$11+'Setting key Duty'!$I$8)</f>
        <v>0</v>
      </c>
      <c r="BN33" s="159">
        <f>COUNTIF($C33:$AG33,BN$4)</f>
        <v>0</v>
      </c>
      <c r="BO33" s="159">
        <f>COUNTIF($C33:$AG33,BO$4)</f>
        <v>0</v>
      </c>
      <c r="BP33" s="159"/>
      <c r="BQ33" s="193"/>
    </row>
    <row r="34" ht="19.5" customHeight="1" spans="1:69">
      <c r="A34" s="19"/>
      <c r="B34" s="278" t="s">
        <v>1618</v>
      </c>
      <c r="C34" s="186"/>
      <c r="D34" s="560"/>
      <c r="E34" s="560"/>
      <c r="F34" s="186"/>
      <c r="G34" s="560"/>
      <c r="H34" s="156"/>
      <c r="I34" s="560"/>
      <c r="J34" s="560"/>
      <c r="K34" s="560"/>
      <c r="L34" s="560"/>
      <c r="M34" s="560"/>
      <c r="O34" s="560"/>
      <c r="P34" s="560"/>
      <c r="Q34" s="560"/>
      <c r="R34" s="560"/>
      <c r="S34" s="560"/>
      <c r="T34" s="560"/>
      <c r="U34" s="560"/>
      <c r="V34" s="561"/>
      <c r="W34" s="560"/>
      <c r="X34" s="560"/>
      <c r="Y34" s="186"/>
      <c r="AA34" s="156"/>
      <c r="AB34" s="560"/>
      <c r="AC34" s="560"/>
      <c r="AD34" s="560"/>
      <c r="AE34" s="560"/>
      <c r="AF34" s="560"/>
      <c r="AG34" s="560"/>
      <c r="AH34" s="560"/>
      <c r="AI34" s="157"/>
      <c r="AJ34" s="158"/>
      <c r="AK34" s="157"/>
      <c r="AL34" s="191"/>
      <c r="AM34" s="191"/>
      <c r="AN34" s="191"/>
      <c r="AO34" s="191"/>
      <c r="AP34" s="192"/>
      <c r="AQ34" s="159">
        <f>SUMPRODUCT(--WEEKDAY(C$3:AG$3,2)&lt;6,--((C34:AG34="DM"))+(C34:AG34="CS1")+((C34:AG34="CS2"))+(C34:AG34="SB1")+(C34:AG34="AE")+(C34:AG34="EM"))</f>
        <v>0</v>
      </c>
      <c r="AR34" s="192"/>
      <c r="AS34" s="104">
        <f>SUMPRODUCT(--WEEKDAY(C$3:AG$3,2)&gt;5,--((C34:AG34="DM"))+(C34:AG34="CS1")+((C34:AG34="CS2"))+(C34:AG34="SB1")+(C34:AG34="AE")+(C34:AG34="EM"))</f>
        <v>0</v>
      </c>
      <c r="AT34" s="192"/>
      <c r="AU34" s="104">
        <f>(AQ34-AR34)/2+(AS34-AT34)</f>
        <v>0</v>
      </c>
      <c r="AV34" s="104">
        <f>AI34+AJ34+AK34+AL34+AN34+AO34</f>
        <v>0</v>
      </c>
      <c r="AW34" s="104">
        <f>BG34+BH34+BJ34+BE34+BC34+BA34+BL34</f>
        <v>0</v>
      </c>
      <c r="AX34" s="104" t="e">
        <f>AU34+AY34</f>
        <v>#VALUE!</v>
      </c>
      <c r="AY34" s="159" t="e">
        <f>(BJ34*('Setting key Duty'!$I$8+'Setting key Duty'!$I$12))+(BH34*'Setting key Duty'!$I$9)+(BC34*('Setting key Duty'!$I$13+'Setting key Duty'!$I$9))+(BA34*('Setting key Duty'!$I$13+'Setting key Duty'!$I$12+'Setting key Duty'!$I$11))+(BE34*('Setting key Duty'!$I$8+'Setting key Duty'!$I$9+'Setting key Duty'!$I$12))</f>
        <v>#VALUE!</v>
      </c>
      <c r="AZ34" s="159">
        <f>COUNTIF(C34:Y34,"*BRT*")</f>
        <v>0</v>
      </c>
      <c r="BA34" s="159">
        <f>COUNTIF(A34:AI34,"*$BTP*")</f>
        <v>0</v>
      </c>
      <c r="BB34" s="159" t="e">
        <f>BA34*('Setting key Duty'!$I$13+'Setting key Duty'!$I$12+'Setting key Duty'!$I$11)</f>
        <v>#VALUE!</v>
      </c>
      <c r="BC34" s="159">
        <f>COUNTIF(D34:AI34,"*$L*")</f>
        <v>0</v>
      </c>
      <c r="BD34" s="159" t="e">
        <f>BC34*('Setting key Duty'!$I$13+'Setting key Duty'!$I$9)</f>
        <v>#VALUE!</v>
      </c>
      <c r="BE34" s="159">
        <f>COUNTIF(D34:AI34,"*$M*")</f>
        <v>0</v>
      </c>
      <c r="BF34" s="159">
        <f>BE34*('Setting key Duty'!$I$8+'Setting key Duty'!$I$9+'Setting key Duty'!$I$12)</f>
        <v>0</v>
      </c>
      <c r="BG34" s="159">
        <f>COUNTIF(D34:AI34,"*$N*")</f>
        <v>0</v>
      </c>
      <c r="BH34" s="159">
        <f>COUNTIF(D34:AI34,"*$PM*")</f>
        <v>0</v>
      </c>
      <c r="BI34" s="159">
        <f>BH34*('Setting key Duty'!$I$9)</f>
        <v>0</v>
      </c>
      <c r="BJ34" s="159">
        <f>COUNTIF(D34:AI34,"*$AM*")</f>
        <v>0</v>
      </c>
      <c r="BK34" s="159">
        <f>BJ34*('Setting key Duty'!$I$12+'Setting key Duty'!$I$8)</f>
        <v>0</v>
      </c>
      <c r="BL34" s="159">
        <f>COUNTIF(C34:AI34,"*$FC*")</f>
        <v>0</v>
      </c>
      <c r="BM34" s="159">
        <f>BL34*('Setting key Duty'!$J$11+'Setting key Duty'!$I$8)</f>
        <v>0</v>
      </c>
      <c r="BN34" s="159">
        <f>COUNTIF($C34:$AG34,BN$4)</f>
        <v>0</v>
      </c>
      <c r="BO34" s="159">
        <f>COUNTIF($C34:$AG34,BO$4)</f>
        <v>0</v>
      </c>
      <c r="BP34" s="159"/>
      <c r="BQ34" s="193"/>
    </row>
    <row r="35" ht="19.5" customHeight="1" spans="1:69">
      <c r="A35" s="19"/>
      <c r="B35" s="14" t="s">
        <v>1655</v>
      </c>
      <c r="C35" s="560"/>
      <c r="D35" s="185"/>
      <c r="F35" s="155" t="s">
        <v>62</v>
      </c>
      <c r="G35" s="156" t="s">
        <v>56</v>
      </c>
      <c r="H35" s="15" t="s">
        <v>42</v>
      </c>
      <c r="I35" s="155" t="s">
        <v>62</v>
      </c>
      <c r="J35" s="155"/>
      <c r="K35" s="156" t="s">
        <v>56</v>
      </c>
      <c r="L35" s="155"/>
      <c r="M35" s="186"/>
      <c r="N35" s="155" t="s">
        <v>62</v>
      </c>
      <c r="Q35" s="185"/>
      <c r="R35" s="156" t="s">
        <v>56</v>
      </c>
      <c r="T35" s="155" t="s">
        <v>62</v>
      </c>
      <c r="U35" s="156" t="s">
        <v>56</v>
      </c>
      <c r="V35" s="561"/>
      <c r="X35" s="185"/>
      <c r="Y35" s="155" t="s">
        <v>62</v>
      </c>
      <c r="AA35" s="156" t="s">
        <v>56</v>
      </c>
      <c r="AC35" s="185"/>
      <c r="AD35" s="185"/>
      <c r="AF35" s="156" t="s">
        <v>56</v>
      </c>
      <c r="AG35" s="560"/>
      <c r="AH35" s="155"/>
      <c r="AI35" s="157"/>
      <c r="AJ35" s="158"/>
      <c r="AK35" s="157"/>
      <c r="AL35" s="191"/>
      <c r="AM35" s="191"/>
      <c r="AN35" s="191"/>
      <c r="AO35" s="191"/>
      <c r="AP35" s="192"/>
      <c r="AQ35" s="159">
        <f>SUMPRODUCT(--WEEKDAY(C$3:AG$3,2)&lt;6,--((C35:AG35="DM"))+(C35:AG35="CS1")+((C35:AG35="CS2"))+(C35:AG35="SB1")+(C35:AG35="AE")+(C35:AG35="EM"))</f>
        <v>0</v>
      </c>
      <c r="AR35" s="192"/>
      <c r="AS35" s="104">
        <f>SUMPRODUCT(--WEEKDAY(C$3:AG$3,2)&gt;5,--((C35:AG35="DM"))+(C35:AG35="CS1")+((C35:AG35="CS2"))+(C35:AG35="SB1")+(C35:AG35="AE")+(C35:AG35="EM"))</f>
        <v>0</v>
      </c>
      <c r="AT35" s="192"/>
      <c r="AU35" s="104">
        <f>(AQ35-AR35)/2+(AS35-AT35)</f>
        <v>0</v>
      </c>
      <c r="AV35" s="104">
        <f>AI35+AJ35+AK35+AL35+AN35+AO35</f>
        <v>0</v>
      </c>
      <c r="AW35" s="104">
        <f>BG35+BH35+BJ35+BE35+BC35+BA35+BL35</f>
        <v>0</v>
      </c>
      <c r="AX35" s="104" t="e">
        <f>AU35+AY35</f>
        <v>#VALUE!</v>
      </c>
      <c r="AY35" s="159" t="e">
        <f>(BJ35*('Setting key Duty'!$I$8+'Setting key Duty'!$I$12))+(BH35*'Setting key Duty'!$I$9)+(BC35*('Setting key Duty'!$I$13+'Setting key Duty'!$I$9))+(BA35*('Setting key Duty'!$I$13+'Setting key Duty'!$I$12+'Setting key Duty'!$I$11))+(BE35*('Setting key Duty'!$I$8+'Setting key Duty'!$I$9+'Setting key Duty'!$I$12))</f>
        <v>#VALUE!</v>
      </c>
      <c r="AZ35" s="159">
        <f>COUNTIF(C35:Y35,"*BRT*")</f>
        <v>0</v>
      </c>
      <c r="BA35" s="159">
        <f>COUNTIF(A35:AI35,"*$BTP*")</f>
        <v>0</v>
      </c>
      <c r="BB35" s="159" t="e">
        <f>BA35*('Setting key Duty'!$I$13+'Setting key Duty'!$I$12+'Setting key Duty'!$I$11)</f>
        <v>#VALUE!</v>
      </c>
      <c r="BC35" s="159">
        <f>COUNTIF(D35:AI35,"*$L*")</f>
        <v>0</v>
      </c>
      <c r="BD35" s="159" t="e">
        <f>BC35*('Setting key Duty'!$I$13+'Setting key Duty'!$I$9)</f>
        <v>#VALUE!</v>
      </c>
      <c r="BE35" s="159">
        <f>COUNTIF(D35:AI35,"*$M*")</f>
        <v>0</v>
      </c>
      <c r="BF35" s="159">
        <f>BE35*('Setting key Duty'!$I$8+'Setting key Duty'!$I$9+'Setting key Duty'!$I$12)</f>
        <v>0</v>
      </c>
      <c r="BG35" s="159">
        <f>COUNTIF(D35:AI35,"*$N*")</f>
        <v>0</v>
      </c>
      <c r="BH35" s="159">
        <f>COUNTIF(D35:AI35,"*$PM*")</f>
        <v>0</v>
      </c>
      <c r="BI35" s="159">
        <f>BH35*('Setting key Duty'!$I$9)</f>
        <v>0</v>
      </c>
      <c r="BJ35" s="159">
        <f>COUNTIF(D35:AI35,"*$AM*")</f>
        <v>0</v>
      </c>
      <c r="BK35" s="159">
        <f>BJ35*('Setting key Duty'!$I$12+'Setting key Duty'!$I$8)</f>
        <v>0</v>
      </c>
      <c r="BL35" s="159">
        <f>COUNTIF(C35:AI35,"*$FC*")</f>
        <v>0</v>
      </c>
      <c r="BM35" s="159">
        <f>BL35*('Setting key Duty'!$J$11+'Setting key Duty'!$I$8)</f>
        <v>0</v>
      </c>
      <c r="BN35" s="159">
        <f>COUNTIF($C35:$AG35,BN$4)</f>
        <v>0</v>
      </c>
      <c r="BO35" s="159">
        <f>COUNTIF($C35:$AG35,BO$4)</f>
        <v>0</v>
      </c>
      <c r="BP35" s="159"/>
      <c r="BQ35" s="193"/>
    </row>
    <row r="36" ht="19.5" customHeight="1" spans="1:69">
      <c r="A36" s="19"/>
      <c r="B36" s="189"/>
      <c r="C36" s="560"/>
      <c r="D36" s="186"/>
      <c r="E36" s="20"/>
      <c r="F36" s="20"/>
      <c r="G36" s="20"/>
      <c r="H36" s="20"/>
      <c r="I36" s="20"/>
      <c r="J36" s="186"/>
      <c r="K36" s="185"/>
      <c r="L36" s="185"/>
      <c r="M36" s="188"/>
      <c r="N36" s="186"/>
      <c r="O36" s="185"/>
      <c r="P36" s="186"/>
      <c r="Q36" s="20"/>
      <c r="R36" s="20"/>
      <c r="S36" s="20"/>
      <c r="T36" s="560"/>
      <c r="U36" s="20"/>
      <c r="V36" s="561"/>
      <c r="W36" s="20"/>
      <c r="X36" s="186"/>
      <c r="Y36" s="20"/>
      <c r="Z36" s="20"/>
      <c r="AA36" s="20"/>
      <c r="AB36" s="20"/>
      <c r="AC36" s="20"/>
      <c r="AD36" s="186"/>
      <c r="AE36" s="186"/>
      <c r="AF36" s="186"/>
      <c r="AG36" s="560"/>
      <c r="AH36" s="186"/>
      <c r="AI36" s="157"/>
      <c r="AJ36" s="158"/>
      <c r="AK36" s="157"/>
      <c r="AL36" s="191"/>
      <c r="AM36" s="191"/>
      <c r="AN36" s="191"/>
      <c r="AO36" s="191"/>
      <c r="AP36" s="192"/>
      <c r="AQ36" s="159">
        <f>SUMPRODUCT(--WEEKDAY(C$3:AG$3,2)&lt;6,--((C36:AG36="DM"))+(C36:AG36="CS1")+((C36:AG36="CS2"))+(C36:AG36="SB1")+(C36:AG36="AE")+(C36:AG36="EM"))</f>
        <v>0</v>
      </c>
      <c r="AR36" s="192"/>
      <c r="AS36" s="104">
        <f>SUMPRODUCT(--WEEKDAY(C$3:AG$3,2)&gt;5,--((C36:AG36="DM"))+(C36:AG36="CS1")+((C36:AG36="CS2"))+(C36:AG36="SB1")+(C36:AG36="AE")+(C36:AG36="EM"))</f>
        <v>0</v>
      </c>
      <c r="AT36" s="192"/>
      <c r="AU36" s="104">
        <f>(AQ36-AR36)/2+(AS36-AT36)</f>
        <v>0</v>
      </c>
      <c r="AV36" s="104">
        <f>AI36+AJ36+AK36+AL36+AN36+AO36</f>
        <v>0</v>
      </c>
      <c r="AW36" s="104">
        <f>BG36+BH36+BJ36+BE36+BC36+BA36+BL36</f>
        <v>0</v>
      </c>
      <c r="AX36" s="104" t="e">
        <f>AU36+AY36</f>
        <v>#VALUE!</v>
      </c>
      <c r="AY36" s="159" t="e">
        <f>(BJ36*('Setting key Duty'!$I$8+'Setting key Duty'!$I$12))+(BH36*'Setting key Duty'!$I$9)+(BC36*('Setting key Duty'!$I$13+'Setting key Duty'!$I$9))+(BA36*('Setting key Duty'!$I$13+'Setting key Duty'!$I$12+'Setting key Duty'!$I$11))+(BE36*('Setting key Duty'!$I$8+'Setting key Duty'!$I$9+'Setting key Duty'!$I$12))</f>
        <v>#VALUE!</v>
      </c>
      <c r="AZ36" s="159">
        <f>COUNTIF(C36:Y36,"*BRT*")</f>
        <v>0</v>
      </c>
      <c r="BA36" s="159">
        <f>COUNTIF(A36:AI36,"*$BTP*")</f>
        <v>0</v>
      </c>
      <c r="BB36" s="159" t="e">
        <f>BA36*('Setting key Duty'!$I$13+'Setting key Duty'!$I$12+'Setting key Duty'!$I$11)</f>
        <v>#VALUE!</v>
      </c>
      <c r="BC36" s="159">
        <f>COUNTIF(D36:AI36,"*$L*")</f>
        <v>0</v>
      </c>
      <c r="BD36" s="159" t="e">
        <f>BC36*('Setting key Duty'!$I$13+'Setting key Duty'!$I$9)</f>
        <v>#VALUE!</v>
      </c>
      <c r="BE36" s="159">
        <f>COUNTIF(D36:AI36,"*$M*")</f>
        <v>0</v>
      </c>
      <c r="BF36" s="159">
        <f>BE36*('Setting key Duty'!$I$8+'Setting key Duty'!$I$9+'Setting key Duty'!$I$12)</f>
        <v>0</v>
      </c>
      <c r="BG36" s="159">
        <f>COUNTIF(D36:AI36,"*$N*")</f>
        <v>0</v>
      </c>
      <c r="BH36" s="159">
        <f>COUNTIF(D36:AI36,"*$PM*")</f>
        <v>0</v>
      </c>
      <c r="BI36" s="159">
        <f>BH36*('Setting key Duty'!$I$9)</f>
        <v>0</v>
      </c>
      <c r="BJ36" s="159">
        <f>COUNTIF(D36:AI36,"*$AM*")</f>
        <v>0</v>
      </c>
      <c r="BK36" s="159">
        <f>BJ36*('Setting key Duty'!$I$12+'Setting key Duty'!$I$8)</f>
        <v>0</v>
      </c>
      <c r="BL36" s="159">
        <f>COUNTIF(C36:AI36,"*$FC*")</f>
        <v>0</v>
      </c>
      <c r="BM36" s="159">
        <f>BL36*('Setting key Duty'!$J$11+'Setting key Duty'!$I$8)</f>
        <v>0</v>
      </c>
      <c r="BN36" s="159">
        <f>COUNTIF($C36:$AG36,BN$4)</f>
        <v>0</v>
      </c>
      <c r="BO36" s="159">
        <f>COUNTIF($C36:$AG36,BO$4)</f>
        <v>0</v>
      </c>
      <c r="BP36" s="159"/>
      <c r="BQ36" s="193"/>
    </row>
    <row r="37" ht="19.5" customHeight="1" spans="1:69">
      <c r="A37" s="19"/>
      <c r="B37" s="189" t="s">
        <v>228</v>
      </c>
      <c r="C37" s="563"/>
      <c r="D37" s="186"/>
      <c r="E37" s="186"/>
      <c r="F37" s="186"/>
      <c r="G37" s="186"/>
      <c r="H37" s="186"/>
      <c r="I37" s="186"/>
      <c r="J37" s="186"/>
      <c r="K37" s="186"/>
      <c r="L37" s="186"/>
      <c r="N37" s="186"/>
      <c r="O37" s="186"/>
      <c r="P37" s="186"/>
      <c r="Q37" s="20"/>
      <c r="R37" s="20"/>
      <c r="S37" s="186"/>
      <c r="T37" s="560"/>
      <c r="U37" s="154"/>
      <c r="V37" s="561"/>
      <c r="W37" s="186"/>
      <c r="X37" s="186"/>
      <c r="Y37" s="231"/>
      <c r="Z37" s="231"/>
      <c r="AA37" s="231"/>
      <c r="AB37" s="231"/>
      <c r="AC37" s="231"/>
      <c r="AD37" s="231"/>
      <c r="AE37" s="186"/>
      <c r="AF37" s="186"/>
      <c r="AG37" s="560"/>
      <c r="AH37" s="186"/>
      <c r="AI37" s="157">
        <f>COUNTIF($C37:$AG37,AI$4)</f>
        <v>0</v>
      </c>
      <c r="AJ37" s="158">
        <f>COUNTIF($C37:$AG37,AJ$4)</f>
        <v>0</v>
      </c>
      <c r="AK37" s="157">
        <f>COUNTIF($C37:$AG37,AK$4)</f>
        <v>0</v>
      </c>
      <c r="AL37" s="191">
        <f>COUNTIF($C37:$AG37,AL$4)</f>
        <v>0</v>
      </c>
      <c r="AM37" s="191">
        <f>COUNTIF($C37:$AG37,AM$4)</f>
        <v>0</v>
      </c>
      <c r="AN37" s="191">
        <f>COUNTIF($C37:$AG37,AN$4)</f>
        <v>0</v>
      </c>
      <c r="AO37" s="191">
        <f>COUNTIF($C37:$AG37,AO$4)</f>
        <v>0</v>
      </c>
      <c r="AP37" s="192"/>
      <c r="AQ37" s="159"/>
      <c r="AR37" s="192"/>
      <c r="AS37" s="104"/>
      <c r="AT37" s="192"/>
      <c r="AU37" s="192"/>
      <c r="AV37" s="104"/>
      <c r="AW37" s="104"/>
      <c r="AX37" s="104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91"/>
      <c r="BO37" s="191"/>
      <c r="BP37" s="191"/>
      <c r="BQ37" s="193"/>
    </row>
    <row r="38" ht="19.5" customHeight="1" spans="1:69">
      <c r="A38" s="19"/>
      <c r="B38" s="194"/>
      <c r="C38" s="195"/>
      <c r="D38" s="196"/>
      <c r="E38" s="196"/>
      <c r="F38" s="196"/>
      <c r="G38" s="196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564"/>
      <c r="AI38" s="197"/>
      <c r="AJ38" s="198"/>
      <c r="AK38" s="197"/>
      <c r="AL38" s="199"/>
      <c r="AM38" s="199"/>
      <c r="AN38" s="199"/>
      <c r="AO38" s="199"/>
      <c r="AP38" s="200"/>
      <c r="AQ38" s="200"/>
      <c r="AR38" s="200"/>
      <c r="AS38" s="200">
        <f>SUMPRODUCT(--WEEKDAY(C$3:AG$3,2)&gt;5,--((C38:AG38="DM"))+(C38:AG38="CS1")+((C38:AG38="CS2"))+(C38:AG38="SB1")+(C38:AG38="AE")+(C38:AG38="EM"))</f>
        <v>0</v>
      </c>
      <c r="AT38" s="200"/>
      <c r="AU38" s="200">
        <f>(AQ38-AR38)/2+(AS38-AT38)</f>
        <v>0</v>
      </c>
      <c r="AV38" s="200"/>
      <c r="AW38" s="200"/>
      <c r="AX38" s="200"/>
      <c r="AY38" s="199"/>
      <c r="AZ38" s="199"/>
      <c r="BA38" s="199"/>
      <c r="BB38" s="199"/>
      <c r="BC38" s="199"/>
      <c r="BD38" s="199"/>
      <c r="BE38" s="199"/>
      <c r="BF38" s="199"/>
      <c r="BG38" s="199"/>
      <c r="BH38" s="199"/>
      <c r="BI38" s="199"/>
      <c r="BJ38" s="199"/>
      <c r="BK38" s="199"/>
      <c r="BL38" s="199"/>
      <c r="BM38" s="199"/>
      <c r="BN38" s="199"/>
      <c r="BO38" s="199"/>
      <c r="BP38" s="199"/>
      <c r="BQ38" s="201"/>
    </row>
    <row r="39" ht="19.5" customHeight="1" spans="1:69">
      <c r="A39" s="19"/>
      <c r="B39" s="202" t="s">
        <v>48</v>
      </c>
      <c r="C39" s="203" t="str">
        <f>VLOOKUP("DM",C4:C37,1,FALSE)</f>
        <v>DM</v>
      </c>
      <c r="D39" s="203" t="str">
        <f>VLOOKUP("DM",D4:D37,1,FALSE)</f>
        <v>DM</v>
      </c>
      <c r="E39" s="203" t="str">
        <f>VLOOKUP("DM",E1:E37,1,FALSE)</f>
        <v>DM</v>
      </c>
      <c r="F39" s="203" t="str">
        <f>VLOOKUP("DM",F4:F37,1,FALSE)</f>
        <v>DM</v>
      </c>
      <c r="G39" s="203" t="str">
        <f>VLOOKUP("DM",G4:G37,1,FALSE)</f>
        <v>DM</v>
      </c>
      <c r="H39" s="203" t="str">
        <f>VLOOKUP("DM",H4:H37,1,FALSE)</f>
        <v>DM</v>
      </c>
      <c r="I39" s="203" t="str">
        <f>VLOOKUP("DM",I4:I37,1,FALSE)</f>
        <v>DM</v>
      </c>
      <c r="J39" s="203" t="str">
        <f>VLOOKUP("DM",J4:J37,1,FALSE)</f>
        <v>DM</v>
      </c>
      <c r="K39" s="203" t="str">
        <f>VLOOKUP("DM",K4:K37,1,FALSE)</f>
        <v>DM</v>
      </c>
      <c r="L39" s="203" t="str">
        <f>VLOOKUP("DM",L4:L37,1,FALSE)</f>
        <v>DM</v>
      </c>
      <c r="M39" s="203" t="str">
        <f>VLOOKUP("DM",M4:M23,1,FALSE)</f>
        <v>DM</v>
      </c>
      <c r="N39" s="203" t="str">
        <f>VLOOKUP("DM",N4:N37,1,FALSE)</f>
        <v>DM</v>
      </c>
      <c r="O39" s="203" t="str">
        <f>VLOOKUP("DM",O4:O37,1,FALSE)</f>
        <v>DM</v>
      </c>
      <c r="P39" s="203" t="str">
        <f>VLOOKUP("DM",P4:P37,1,FALSE)</f>
        <v>DM</v>
      </c>
      <c r="Q39" s="203" t="str">
        <f>VLOOKUP("DM",Q4:Q26,1,FALSE)</f>
        <v>DM</v>
      </c>
      <c r="R39" s="203" t="str">
        <f>VLOOKUP("DM",R4:R21,1,FALSE)</f>
        <v>DM</v>
      </c>
      <c r="S39" s="203" t="str">
        <f>VLOOKUP("DM",S4:S37,1,FALSE)</f>
        <v>DM</v>
      </c>
      <c r="T39" s="203" t="str">
        <f>VLOOKUP("DM",T4:T37,1,FALSE)</f>
        <v>DM</v>
      </c>
      <c r="U39" s="203" t="str">
        <f>VLOOKUP("DM",U4:U37,1,FALSE)</f>
        <v>DM</v>
      </c>
      <c r="V39" s="565" t="str">
        <f>VLOOKUP("DM",V4:V21,1,FALSE)</f>
        <v>DM</v>
      </c>
      <c r="W39" s="203" t="str">
        <f>VLOOKUP("DM",W4:W21,1,FALSE)</f>
        <v>DM</v>
      </c>
      <c r="X39" s="203" t="str">
        <f>VLOOKUP("DM",X4:X37,1,FALSE)</f>
        <v>DM</v>
      </c>
      <c r="Y39" s="203" t="str">
        <f>VLOOKUP("DM",Y4:Y37,1,FALSE)</f>
        <v>DM</v>
      </c>
      <c r="Z39" s="203" t="str">
        <f>VLOOKUP("DM",Z4:Z37,1,FALSE)</f>
        <v>DM</v>
      </c>
      <c r="AA39" s="203" t="str">
        <f>VLOOKUP("DM",AA1:AA37,1,FALSE)</f>
        <v>DM</v>
      </c>
      <c r="AB39" s="203" t="str">
        <f>VLOOKUP("DM",AB4:AB37,1,FALSE)</f>
        <v>DM</v>
      </c>
      <c r="AC39" s="203" t="str">
        <f>VLOOKUP("DM",AC4:AC37,1,FALSE)</f>
        <v>DM</v>
      </c>
      <c r="AD39" s="203" t="str">
        <f>VLOOKUP("DM",AD4:AD37,1,FALSE)</f>
        <v>DM</v>
      </c>
      <c r="AE39" s="203" t="str">
        <f>VLOOKUP("DM",AE4:AE37,1,FALSE)</f>
        <v>DM</v>
      </c>
      <c r="AF39" s="203" t="str">
        <f>VLOOKUP("DM",AF4:AF37,1,FALSE)</f>
        <v>DM</v>
      </c>
      <c r="AG39" s="203" t="e">
        <f>VLOOKUP("DM",AG4:AG37,1,FALSE)</f>
        <v>#N/A</v>
      </c>
      <c r="AH39" s="203" t="e">
        <f>VLOOKUP("DM",AH4:AH37,1,FALSE)</f>
        <v>#N/A</v>
      </c>
      <c r="AI39" s="157"/>
      <c r="AJ39" s="158"/>
      <c r="AK39" s="157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59"/>
      <c r="BQ39" s="160"/>
    </row>
    <row r="40" ht="19.5" customHeight="1" spans="1:69">
      <c r="A40" s="19" t="e">
        <f>LTE()</f>
        <v>#NAME?</v>
      </c>
      <c r="B40" s="204" t="s">
        <v>44</v>
      </c>
      <c r="C40" s="203" t="str">
        <f>VLOOKUP("CS1",C5:C37,1,FALSE)</f>
        <v>CS1</v>
      </c>
      <c r="D40" s="203" t="str">
        <f>VLOOKUP("CS1",D1:D37,1,FALSE)</f>
        <v>CS1</v>
      </c>
      <c r="E40" s="203" t="str">
        <f>VLOOKUP("CS1",E1:E37,1,FALSE)</f>
        <v>CS1</v>
      </c>
      <c r="F40" s="203" t="str">
        <f>VLOOKUP("CS1",F8:F37,1,FALSE)</f>
        <v>CS1</v>
      </c>
      <c r="G40" s="203" t="str">
        <f>VLOOKUP("CS1",G1:G37,1,FALSE)</f>
        <v>CS1</v>
      </c>
      <c r="H40" s="203" t="str">
        <f>VLOOKUP("CS1",H6:H37,1,FALSE)</f>
        <v>CS1</v>
      </c>
      <c r="I40" s="203" t="str">
        <f>VLOOKUP("CS1",I7:I37,1,FALSE)</f>
        <v>CS1</v>
      </c>
      <c r="J40" s="203" t="str">
        <f>VLOOKUP("CS1",J4:J37,1,FALSE)</f>
        <v>CS1</v>
      </c>
      <c r="K40" s="203" t="str">
        <f>VLOOKUP("CS1",K1:K37,1,FALSE)</f>
        <v>CS1</v>
      </c>
      <c r="L40" s="203" t="str">
        <f>VLOOKUP("CS1",L1:L37,1,FALSE)</f>
        <v>CS1</v>
      </c>
      <c r="M40" s="203" t="str">
        <f>VLOOKUP("CS1",M7:M23,1,FALSE)</f>
        <v>CS1</v>
      </c>
      <c r="N40" s="203" t="str">
        <f>VLOOKUP("CS1",N6:N37,1,FALSE)</f>
        <v>CS1</v>
      </c>
      <c r="O40" s="203" t="str">
        <f>VLOOKUP("CS1",O1:O37,1,FALSE)</f>
        <v>CS1</v>
      </c>
      <c r="P40" s="203" t="str">
        <f>VLOOKUP("CS1",P5:P37,1,FALSE)</f>
        <v>CS1</v>
      </c>
      <c r="Q40" s="203" t="str">
        <f>VLOOKUP("CS1",Q6:Q26,1,FALSE)</f>
        <v>CS1</v>
      </c>
      <c r="R40" s="203" t="str">
        <f>VLOOKUP("CS1",R6:R21,1,FALSE)</f>
        <v>CS1</v>
      </c>
      <c r="S40" s="203" t="str">
        <f>VLOOKUP("CS1",S1:S37,1,FALSE)</f>
        <v>CS1</v>
      </c>
      <c r="T40" s="203" t="str">
        <f>VLOOKUP("CS1",T1:T37,1,FALSE)</f>
        <v>CS1</v>
      </c>
      <c r="U40" s="203" t="str">
        <f>VLOOKUP("CS1",U6:U37,1,FALSE)</f>
        <v>CS1</v>
      </c>
      <c r="V40" s="565" t="str">
        <f>VLOOKUP("CS1",V1:V35,1,FALSE)</f>
        <v>CS1</v>
      </c>
      <c r="W40" s="203" t="str">
        <f>VLOOKUP("CS1",W1:W21,1,FALSE)</f>
        <v>CS1</v>
      </c>
      <c r="X40" s="203" t="str">
        <f>VLOOKUP("CS1",X1:X37,1,FALSE)</f>
        <v>CS1</v>
      </c>
      <c r="Y40" s="203" t="str">
        <f>VLOOKUP("CS1",Y8:Y37,1,FALSE)</f>
        <v>CS1</v>
      </c>
      <c r="Z40" s="203" t="str">
        <f>VLOOKUP("CS1",Z1:Z37,1,FALSE)</f>
        <v>CS1</v>
      </c>
      <c r="AA40" s="203" t="str">
        <f>VLOOKUP("CS1",AA1:AA37,1,FALSE)</f>
        <v>CS1</v>
      </c>
      <c r="AB40" s="203" t="str">
        <f>VLOOKUP("CS1",AB5:AB37,1,FALSE)</f>
        <v>CS1</v>
      </c>
      <c r="AC40" s="203" t="str">
        <f>VLOOKUP("CS1",AC1:AC37,1,FALSE)</f>
        <v>CS1</v>
      </c>
      <c r="AD40" s="203" t="str">
        <f>VLOOKUP("CS1",AD1:AD37,1,FALSE)</f>
        <v>CS1</v>
      </c>
      <c r="AE40" s="203" t="str">
        <f>VLOOKUP("CS1",AE1:AE37,1,FALSE)</f>
        <v>CS1</v>
      </c>
      <c r="AF40" s="203" t="str">
        <f>VLOOKUP("CS1",AF7:AF37,1,FALSE)</f>
        <v>CS1</v>
      </c>
      <c r="AG40" s="203" t="e">
        <f>VLOOKUP("CS1",AG1:AG37,1,FALSE)</f>
        <v>#N/A</v>
      </c>
      <c r="AH40" s="203" t="e">
        <f>VLOOKUP("CS1",AH1:AH37,1,FALSE)</f>
        <v>#N/A</v>
      </c>
      <c r="AI40" s="157"/>
      <c r="AJ40" s="158"/>
      <c r="AK40" s="157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59"/>
      <c r="BQ40" s="160"/>
    </row>
    <row r="41" ht="19.5" customHeight="1" spans="1:69">
      <c r="A41" s="19"/>
      <c r="B41" s="205" t="s">
        <v>45</v>
      </c>
      <c r="C41" s="203" t="str">
        <f>VLOOKUP("CS2",C6:C37,1,FALSE)</f>
        <v>CS2</v>
      </c>
      <c r="D41" s="203" t="str">
        <f>VLOOKUP("CS2",D9:D37,1,FALSE)</f>
        <v>CS2</v>
      </c>
      <c r="E41" s="203" t="e">
        <f>VLOOKUP("CS2",E8:E37,1,FALSE)</f>
        <v>#N/A</v>
      </c>
      <c r="F41" s="203" t="str">
        <f>VLOOKUP("CS2",F8:F37,1,FALSE)</f>
        <v>CS2</v>
      </c>
      <c r="G41" s="203" t="str">
        <f>VLOOKUP("CS2",G1:G37,1,FALSE)</f>
        <v>CS2</v>
      </c>
      <c r="H41" s="203" t="str">
        <f>VLOOKUP("CS2",H1:H37,1,FALSE)</f>
        <v>CS2</v>
      </c>
      <c r="I41" s="203" t="str">
        <f>VLOOKUP("CS2",I7:I37,1,FALSE)</f>
        <v>CS2</v>
      </c>
      <c r="J41" s="203" t="str">
        <f>VLOOKUP("CS2",J4:J37,1,FALSE)</f>
        <v>CS2</v>
      </c>
      <c r="K41" s="203" t="str">
        <f>VLOOKUP("CS2",K5:K37,1,FALSE)</f>
        <v>CS2</v>
      </c>
      <c r="L41" s="203" t="str">
        <f>VLOOKUP("CS2",L4:L37,1,FALSE)</f>
        <v>CS2</v>
      </c>
      <c r="M41" s="203" t="str">
        <f>VLOOKUP("CS2",M1:M23,1,FALSE)</f>
        <v>CS2</v>
      </c>
      <c r="N41" s="203" t="str">
        <f>VLOOKUP("CS2",N1:N37,1,FALSE)</f>
        <v>CS2</v>
      </c>
      <c r="O41" s="203" t="str">
        <f>VLOOKUP("CS2",O1:O37,1,FALSE)</f>
        <v>CS2</v>
      </c>
      <c r="P41" s="203" t="str">
        <f>VLOOKUP("CS2",P1:P37,1,FALSE)</f>
        <v>CS2</v>
      </c>
      <c r="Q41" s="203" t="str">
        <f>VLOOKUP("CS2",Q6:Q26,1,FALSE)</f>
        <v>CS2</v>
      </c>
      <c r="R41" s="203" t="str">
        <f>VLOOKUP("CS2",R6:R21,1,FALSE)</f>
        <v>CS2</v>
      </c>
      <c r="S41" s="203" t="str">
        <f>VLOOKUP("CS2",S1:S37,1,FALSE)</f>
        <v>CS2</v>
      </c>
      <c r="T41" s="203" t="str">
        <f>VLOOKUP("CS2",T1:T37,1,FALSE)</f>
        <v>CS2</v>
      </c>
      <c r="U41" s="203" t="str">
        <f>VLOOKUP("CS2",U1:U37,1,FALSE)</f>
        <v>CS2</v>
      </c>
      <c r="V41" s="565" t="str">
        <f>VLOOKUP("CS2",V1:V35,1,FALSE)</f>
        <v>CS2</v>
      </c>
      <c r="W41" s="203" t="str">
        <f>VLOOKUP("CS2",W1:W35,1,FALSE)</f>
        <v>CS2</v>
      </c>
      <c r="X41" s="203" t="str">
        <f>VLOOKUP("CS2",X8:X37,1,FALSE)</f>
        <v>CS2</v>
      </c>
      <c r="Y41" s="203" t="str">
        <f>VLOOKUP("CS2",Y1:Y37,1,FALSE)</f>
        <v>CS2</v>
      </c>
      <c r="Z41" s="203" t="str">
        <f>VLOOKUP("CS2",Z1:Z37,1,FALSE)</f>
        <v>CS2</v>
      </c>
      <c r="AA41" s="203" t="str">
        <f>VLOOKUP("CS2",AA1:AA37,1,FALSE)</f>
        <v>CS2</v>
      </c>
      <c r="AB41" s="203" t="str">
        <f>VLOOKUP("CS2",AB1:AB37,1,FALSE)</f>
        <v>CS2</v>
      </c>
      <c r="AC41" s="203" t="str">
        <f>VLOOKUP("CS2",AC8:AC37,1,FALSE)</f>
        <v>CS2</v>
      </c>
      <c r="AD41" s="203" t="str">
        <f>VLOOKUP("CS2",AD1:AD37,1,FALSE)</f>
        <v>CS2</v>
      </c>
      <c r="AE41" s="203" t="str">
        <f>VLOOKUP("CS2",AE1:AE37,1,FALSE)</f>
        <v>CS2</v>
      </c>
      <c r="AF41" s="203" t="str">
        <f>VLOOKUP("CS2",AF1:AF37,1,FALSE)</f>
        <v>CS2</v>
      </c>
      <c r="AG41" s="203" t="e">
        <f>VLOOKUP("CS2",AG7:AG37,1,FALSE)</f>
        <v>#N/A</v>
      </c>
      <c r="AH41" s="203" t="e">
        <f>VLOOKUP("CS2",AH7:AH37,1,FALSE)</f>
        <v>#N/A</v>
      </c>
      <c r="AI41" s="157"/>
      <c r="AJ41" s="158"/>
      <c r="AK41" s="157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59"/>
      <c r="BQ41" s="160"/>
    </row>
    <row r="42" ht="19.5" customHeight="1" spans="1:69">
      <c r="A42" s="19"/>
      <c r="B42" s="206" t="s">
        <v>50</v>
      </c>
      <c r="C42" s="203" t="str">
        <f>VLOOKUP("SB1",C6:C37,1,FALSE)</f>
        <v>SB1</v>
      </c>
      <c r="D42" s="203" t="str">
        <f>VLOOKUP("SB1",D3:D37,1,FALSE)</f>
        <v>SB1</v>
      </c>
      <c r="E42" s="203" t="str">
        <f>VLOOKUP("SB1",E1:E37,1,FALSE)</f>
        <v>SB1</v>
      </c>
      <c r="F42" s="203" t="str">
        <f>VLOOKUP("SB1",F8:F37,1,FALSE)</f>
        <v>SB1</v>
      </c>
      <c r="G42" s="203" t="str">
        <f>VLOOKUP("SB1",G6:G37,1,FALSE)</f>
        <v>SB1</v>
      </c>
      <c r="H42" s="203" t="e">
        <f>VLOOKUP("SB1",H6:H37,1,FALSE)</f>
        <v>#N/A</v>
      </c>
      <c r="I42" s="203" t="e">
        <f>VLOOKUP("SB1",I1:I37,1,FALSE)</f>
        <v>#N/A</v>
      </c>
      <c r="J42" s="203" t="e">
        <f>VLOOKUP("SB1",J4:J37,1,FALSE)</f>
        <v>#N/A</v>
      </c>
      <c r="K42" s="203" t="e">
        <f>VLOOKUP("SB1",K6:K37,1,FALSE)</f>
        <v>#N/A</v>
      </c>
      <c r="L42" s="203" t="e">
        <f>VLOOKUP("SB1",L1:L37,1,FALSE)</f>
        <v>#N/A</v>
      </c>
      <c r="M42" s="203" t="e">
        <f>VLOOKUP("SB1",M1:M23,1,FALSE)</f>
        <v>#N/A</v>
      </c>
      <c r="N42" s="203" t="e">
        <f>VLOOKUP("SB1",N6:N37,1,FALSE)</f>
        <v>#N/A</v>
      </c>
      <c r="O42" s="203" t="e">
        <f>VLOOKUP("SB1",O1:O37,1,FALSE)</f>
        <v>#N/A</v>
      </c>
      <c r="P42" s="203" t="e">
        <f>VLOOKUP("SB1",P1:P37,1,FALSE)</f>
        <v>#N/A</v>
      </c>
      <c r="Q42" s="203" t="e">
        <f>VLOOKUP("SB1",Q1:Q26,1,FALSE)</f>
        <v>#N/A</v>
      </c>
      <c r="R42" s="203" t="e">
        <f>VLOOKUP("SB1",R6:R30,1,FALSE)</f>
        <v>#N/A</v>
      </c>
      <c r="S42" s="203" t="e">
        <f>VLOOKUP("SB1",S1:S37,1,FALSE)</f>
        <v>#N/A</v>
      </c>
      <c r="T42" s="203" t="e">
        <f>VLOOKUP("SB1",T8:T37,1,FALSE)</f>
        <v>#N/A</v>
      </c>
      <c r="U42" s="203" t="e">
        <f>VLOOKUP("SB1",U1:U37,1,FALSE)</f>
        <v>#N/A</v>
      </c>
      <c r="V42" s="565" t="e">
        <f>VLOOKUP("SB1",V10:V31,1,FALSE)</f>
        <v>#N/A</v>
      </c>
      <c r="W42" s="203" t="e">
        <f>VLOOKUP("SB1",W5:W21,1,FALSE)</f>
        <v>#N/A</v>
      </c>
      <c r="X42" s="203" t="e">
        <f>VLOOKUP("SB1",X6:X37,1,FALSE)</f>
        <v>#N/A</v>
      </c>
      <c r="Y42" s="203" t="e">
        <f>VLOOKUP("SB1",Y1:Y37,1,FALSE)</f>
        <v>#N/A</v>
      </c>
      <c r="Z42" s="203" t="e">
        <f>VLOOKUP("SB1",Z6:Z37,1,FALSE)</f>
        <v>#N/A</v>
      </c>
      <c r="AA42" s="203" t="e">
        <f>VLOOKUP("SB1",AA1:AA37,1,FALSE)</f>
        <v>#N/A</v>
      </c>
      <c r="AB42" s="203" t="e">
        <f>VLOOKUP("SB1",AB1:AB37,1,FALSE)</f>
        <v>#N/A</v>
      </c>
      <c r="AC42" s="203" t="e">
        <f>VLOOKUP("SB1",AC1:AC37,1,FALSE)</f>
        <v>#N/A</v>
      </c>
      <c r="AD42" s="203" t="e">
        <f>VLOOKUP("SB1",AD8:AD37,1,FALSE)</f>
        <v>#N/A</v>
      </c>
      <c r="AE42" s="203" t="e">
        <f>VLOOKUP("SB1",AE8:AE37,1,FALSE)</f>
        <v>#N/A</v>
      </c>
      <c r="AF42" s="203" t="e">
        <f>VLOOKUP("SB1",AF7:AF37,1,FALSE)</f>
        <v>#N/A</v>
      </c>
      <c r="AG42" s="203" t="e">
        <f>VLOOKUP("SB1",AG7:AG37,1,FALSE)</f>
        <v>#N/A</v>
      </c>
      <c r="AH42" s="203" t="e">
        <f>VLOOKUP("SB1",AH7:AH37,1,FALSE)</f>
        <v>#N/A</v>
      </c>
      <c r="AI42" s="157"/>
      <c r="AJ42" s="158"/>
      <c r="AK42" s="157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59"/>
      <c r="BQ42" s="160"/>
    </row>
    <row r="43" ht="19.5" customHeight="1" spans="1:69">
      <c r="A43" s="19"/>
      <c r="B43" s="207" t="s">
        <v>56</v>
      </c>
      <c r="C43" s="203" t="e">
        <f>VLOOKUP("SB2",C6:C37,1,FALSE)</f>
        <v>#N/A</v>
      </c>
      <c r="D43" s="203" t="str">
        <f>VLOOKUP("SB2",D9:D37,1,FALSE)</f>
        <v>SB2</v>
      </c>
      <c r="E43" s="203" t="str">
        <f>VLOOKUP("SB2",E8:E37,1,FALSE)</f>
        <v>SB2</v>
      </c>
      <c r="F43" s="203" t="str">
        <f>VLOOKUP("SB2",F1:F37,1,FALSE)</f>
        <v>SB2</v>
      </c>
      <c r="G43" s="203" t="str">
        <f>VLOOKUP("SB2",G8:G37,1,FALSE)</f>
        <v>SB2</v>
      </c>
      <c r="H43" s="203" t="str">
        <f>VLOOKUP("SB2",H6:H37,1,FALSE)</f>
        <v>SB2</v>
      </c>
      <c r="I43" s="203" t="e">
        <f>VLOOKUP("SB2",I7:I37,1,FALSE)</f>
        <v>#N/A</v>
      </c>
      <c r="J43" s="203" t="e">
        <f>VLOOKUP("SB2",J4:J37,1,FALSE)</f>
        <v>#N/A</v>
      </c>
      <c r="K43" s="203" t="str">
        <f>VLOOKUP("SB2",K6:K37,1,FALSE)</f>
        <v>SB2</v>
      </c>
      <c r="L43" s="203" t="e">
        <f>VLOOKUP("SB2",L11:L37,1,FALSE)</f>
        <v>#N/A</v>
      </c>
      <c r="M43" s="203" t="str">
        <f>VLOOKUP("SB2",M8:M41,1,FALSE)</f>
        <v>SB2</v>
      </c>
      <c r="N43" s="203" t="str">
        <f>VLOOKUP("SB2",N6:N37,1,FALSE)</f>
        <v>SB2</v>
      </c>
      <c r="O43" s="203" t="str">
        <f>VLOOKUP("SB2",O8:O37,1,FALSE)</f>
        <v>SB2</v>
      </c>
      <c r="P43" s="203" t="e">
        <f>VLOOKUP("SB2",P8:P37,1,FALSE)</f>
        <v>#N/A</v>
      </c>
      <c r="Q43" s="203" t="e">
        <f>VLOOKUP("SB2",Q11:Q36,1,FALSE)</f>
        <v>#N/A</v>
      </c>
      <c r="R43" s="203" t="str">
        <f>VLOOKUP("SB2",R6:R36,1,FALSE)</f>
        <v>SB2</v>
      </c>
      <c r="S43" s="203" t="str">
        <f>VLOOKUP("SB2",S9:S37,1,FALSE)</f>
        <v>SB2</v>
      </c>
      <c r="T43" s="203" t="str">
        <f>VLOOKUP("SB2",T8:T37,1,FALSE)</f>
        <v>SB2</v>
      </c>
      <c r="U43" s="203" t="str">
        <f>VLOOKUP("SB2",U10:U37,1,FALSE)</f>
        <v>SB2</v>
      </c>
      <c r="V43" s="565" t="str">
        <f>VLOOKUP("SB2",V5:V37,1,FALSE)</f>
        <v>SB2</v>
      </c>
      <c r="W43" s="203" t="e">
        <f>VLOOKUP("SB2",W12:W36,1,FALSE)</f>
        <v>#N/A</v>
      </c>
      <c r="X43" s="203" t="e">
        <f>VLOOKUP("SB2",X8:X37,1,FALSE)</f>
        <v>#N/A</v>
      </c>
      <c r="Y43" s="203" t="str">
        <f>VLOOKUP("SB2",Y8:Y37,1,FALSE)</f>
        <v>SB2</v>
      </c>
      <c r="Z43" s="203" t="str">
        <f>VLOOKUP("SB2",Z6:Z37,1,FALSE)</f>
        <v>SB2</v>
      </c>
      <c r="AA43" s="203" t="str">
        <f>VLOOKUP("SB2",AA11:AA37,1,FALSE)</f>
        <v>SB2</v>
      </c>
      <c r="AB43" s="203" t="str">
        <f>VLOOKUP("SB2",AB9:AB37,1,FALSE)</f>
        <v>SB2</v>
      </c>
      <c r="AC43" s="203" t="str">
        <f>VLOOKUP("SB2",AC11:AC37,1,FALSE)</f>
        <v>SB2</v>
      </c>
      <c r="AD43" s="203" t="e">
        <f>VLOOKUP("SB2",AD8:AD37,1,FALSE)</f>
        <v>#N/A</v>
      </c>
      <c r="AE43" s="203" t="e">
        <f>VLOOKUP("SB2",AE8:AE37,1,FALSE)</f>
        <v>#N/A</v>
      </c>
      <c r="AF43" s="203" t="str">
        <f>VLOOKUP("SB2",AF7:AF37,1,FALSE)</f>
        <v>SB2</v>
      </c>
      <c r="AG43" s="203" t="e">
        <f>VLOOKUP("SB2",AG7:AG37,1,FALSE)</f>
        <v>#N/A</v>
      </c>
      <c r="AH43" s="203" t="e">
        <f>VLOOKUP("SB2",AH7:AH37,1,FALSE)</f>
        <v>#N/A</v>
      </c>
      <c r="AI43" s="157"/>
      <c r="AJ43" s="158"/>
      <c r="AK43" s="157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59"/>
      <c r="BQ43" s="160"/>
    </row>
    <row r="44" ht="19.5" customHeight="1" spans="1:69">
      <c r="A44" s="19"/>
      <c r="B44" s="208" t="s">
        <v>62</v>
      </c>
      <c r="C44" s="203" t="str">
        <f>VLOOKUP("AE",C6:C37,1,FALSE)</f>
        <v>AE</v>
      </c>
      <c r="D44" s="203" t="str">
        <f>VLOOKUP("AE",D9:D37,1,FALSE)</f>
        <v>AE</v>
      </c>
      <c r="E44" s="203" t="str">
        <f>VLOOKUP("AE",E8:E37,1,FALSE)</f>
        <v>AE</v>
      </c>
      <c r="F44" s="203" t="str">
        <f>VLOOKUP("AE",F1:F37,1,FALSE)</f>
        <v>AE</v>
      </c>
      <c r="G44" s="203" t="str">
        <f>VLOOKUP("AE",G1:G37,1,FALSE)</f>
        <v>AE</v>
      </c>
      <c r="H44" s="203" t="str">
        <f>VLOOKUP("AE",H8:H37,1,FALSE)</f>
        <v>AE</v>
      </c>
      <c r="I44" s="203" t="str">
        <f>VLOOKUP("AE",I7:I37,1,FALSE)</f>
        <v>AE</v>
      </c>
      <c r="J44" s="203" t="str">
        <f>VLOOKUP("AE",J4:J37,1,FALSE)</f>
        <v>AE</v>
      </c>
      <c r="K44" s="203" t="str">
        <f>VLOOKUP("AE",K6:K37,1,FALSE)</f>
        <v>AE</v>
      </c>
      <c r="L44" s="203" t="str">
        <f>VLOOKUP("AE",L11:L37,1,FALSE)</f>
        <v>AE</v>
      </c>
      <c r="M44" s="203" t="str">
        <f>VLOOKUP("AE",M8:M41,1,FALSE)</f>
        <v>AE</v>
      </c>
      <c r="N44" s="203" t="str">
        <f>VLOOKUP("AE",N6:N37,1,FALSE)</f>
        <v>AE</v>
      </c>
      <c r="O44" s="203" t="str">
        <f>VLOOKUP("AE",O8:O37,1,FALSE)</f>
        <v>AE</v>
      </c>
      <c r="P44" s="203" t="str">
        <f>VLOOKUP("AE",P8:P37,1,FALSE)</f>
        <v>AE</v>
      </c>
      <c r="Q44" s="203" t="str">
        <f>VLOOKUP("AE",Q11:Q44,1,FALSE)</f>
        <v>AE</v>
      </c>
      <c r="R44" s="203" t="str">
        <f>VLOOKUP("AE",R6:R35,1,FALSE)</f>
        <v>AE</v>
      </c>
      <c r="S44" s="203" t="str">
        <f>VLOOKUP("AE",S9:S37,1,FALSE)</f>
        <v>AE</v>
      </c>
      <c r="T44" s="203" t="str">
        <f>VLOOKUP("AE",T8:T37,1,FALSE)</f>
        <v>AE</v>
      </c>
      <c r="U44" s="203" t="str">
        <f>VLOOKUP("AE",U10:U37,1,FALSE)</f>
        <v>AE</v>
      </c>
      <c r="V44" s="565" t="str">
        <f>VLOOKUP("AE",V10:V39,1,FALSE)</f>
        <v>AE</v>
      </c>
      <c r="W44" s="203" t="str">
        <f>VLOOKUP("AE",W12:W37,1,FALSE)</f>
        <v>AE</v>
      </c>
      <c r="X44" s="203" t="str">
        <f>VLOOKUP("AE",X8:X37,1,FALSE)</f>
        <v>AE</v>
      </c>
      <c r="Y44" s="203" t="str">
        <f>VLOOKUP("AE",Y8:Y37,1,FALSE)</f>
        <v>AE</v>
      </c>
      <c r="Z44" s="203" t="str">
        <f>VLOOKUP("AE",Z6:Z37,1,FALSE)</f>
        <v>AE</v>
      </c>
      <c r="AA44" s="203" t="str">
        <f>VLOOKUP("AE",AA11:AA37,1,FALSE)</f>
        <v>AE</v>
      </c>
      <c r="AB44" s="203" t="str">
        <f>VLOOKUP("AE",AB9:AB37,1,FALSE)</f>
        <v>AE</v>
      </c>
      <c r="AC44" s="203" t="str">
        <f>VLOOKUP("AE",AC11:AC37,1,FALSE)</f>
        <v>AE</v>
      </c>
      <c r="AD44" s="203" t="str">
        <f>VLOOKUP("AE",AD8:AD37,1,FALSE)</f>
        <v>AE</v>
      </c>
      <c r="AE44" s="203" t="str">
        <f>VLOOKUP("AE",AE8:AE37,1,FALSE)</f>
        <v>AE</v>
      </c>
      <c r="AF44" s="203" t="str">
        <f>VLOOKUP("AE",AF7:AF37,1,FALSE)</f>
        <v>AE</v>
      </c>
      <c r="AG44" s="203" t="e">
        <f>VLOOKUP("AE",AG7:AG37,1,FALSE)</f>
        <v>#N/A</v>
      </c>
      <c r="AH44" s="203" t="e">
        <f>VLOOKUP("AE",AH7:AH37,1,FALSE)</f>
        <v>#N/A</v>
      </c>
      <c r="AI44" s="157"/>
      <c r="AJ44" s="158"/>
      <c r="AK44" s="157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60"/>
    </row>
  </sheetData>
  <mergeCells count="1">
    <mergeCell ref="C1:S1"/>
  </mergeCells>
  <conditionalFormatting sqref="O8">
    <cfRule type="expression" dxfId="135" priority="1">
      <formula>WEEKDAY(Q$3,2)&gt;5</formula>
    </cfRule>
  </conditionalFormatting>
  <conditionalFormatting sqref="T16">
    <cfRule type="expression" dxfId="135" priority="9">
      <formula>WEEKDAY(V$3,2)&gt;5</formula>
    </cfRule>
  </conditionalFormatting>
  <conditionalFormatting sqref="R20">
    <cfRule type="expression" dxfId="135" priority="2">
      <formula>WEEKDAY(U$3,2)&gt;5</formula>
    </cfRule>
    <cfRule type="expression" dxfId="135" priority="3">
      <formula>WEEKDAY(V$3,2)&gt;5</formula>
    </cfRule>
  </conditionalFormatting>
  <conditionalFormatting sqref="D21">
    <cfRule type="expression" dxfId="135" priority="6">
      <formula>WEEKDAY(G$3,2)&gt;5</formula>
    </cfRule>
    <cfRule type="expression" dxfId="135" priority="7">
      <formula>WEEKDAY(F$3,2)&gt;5</formula>
    </cfRule>
  </conditionalFormatting>
  <conditionalFormatting sqref="X21">
    <cfRule type="expression" dxfId="135" priority="10">
      <formula>WEEKDAY(AA$3,2)&gt;5</formula>
    </cfRule>
    <cfRule type="expression" dxfId="135" priority="11">
      <formula>WEEKDAY(Z$3,2)&gt;5</formula>
    </cfRule>
  </conditionalFormatting>
  <conditionalFormatting sqref="P27">
    <cfRule type="expression" dxfId="135" priority="4">
      <formula>WEEKDAY(R$3,2)&gt;5</formula>
    </cfRule>
    <cfRule type="expression" dxfId="135" priority="5">
      <formula>WEEKDAY(S$3,2)&gt;5</formula>
    </cfRule>
  </conditionalFormatting>
  <conditionalFormatting sqref="AF27">
    <cfRule type="expression" dxfId="135" priority="12">
      <formula>WEEKDAY(AG$3,2)&gt;5</formula>
    </cfRule>
    <cfRule type="expression" dxfId="135" priority="13">
      <formula>WEEKDAY(AF$3,2)&gt;5</formula>
    </cfRule>
  </conditionalFormatting>
  <conditionalFormatting sqref="K24:K25">
    <cfRule type="expression" dxfId="135" priority="15">
      <formula>WEEKDAY(M$3,2)&gt;5</formula>
    </cfRule>
  </conditionalFormatting>
  <conditionalFormatting sqref="A1:BQ44">
    <cfRule type="cellIs" dxfId="154" priority="82" operator="equal">
      <formula>"RESERVE"</formula>
    </cfRule>
  </conditionalFormatting>
  <conditionalFormatting sqref="T2:X37 C3:S37 Y3:AH37">
    <cfRule type="expression" dxfId="135" priority="75">
      <formula>WEEKDAY(T$3,2)&gt;5</formula>
    </cfRule>
  </conditionalFormatting>
  <conditionalFormatting sqref="J4:J44 AA4:AA44 C5:I44 K5:Z44 AB5:AH44">
    <cfRule type="cellIs" dxfId="136" priority="60" operator="equal">
      <formula>"B"</formula>
    </cfRule>
    <cfRule type="cellIs" dxfId="136" priority="61" operator="equal">
      <formula>"AL"</formula>
    </cfRule>
    <cfRule type="cellIs" dxfId="137" priority="62" operator="equal">
      <formula>"DM"</formula>
    </cfRule>
    <cfRule type="cellIs" dxfId="138" priority="63" operator="equal">
      <formula>"CS1"</formula>
    </cfRule>
    <cfRule type="cellIs" dxfId="139" priority="64" operator="equal">
      <formula>"CS2"</formula>
    </cfRule>
    <cfRule type="cellIs" dxfId="140" priority="65" operator="equal">
      <formula>"SB1"</formula>
    </cfRule>
    <cfRule type="cellIs" dxfId="141" priority="66" operator="equal">
      <formula>"SB2"</formula>
    </cfRule>
    <cfRule type="cellIs" dxfId="142" priority="67" operator="equal">
      <formula>"AE"</formula>
    </cfRule>
  </conditionalFormatting>
  <conditionalFormatting sqref="J4:J37 AA4:AA37 C5:I37 K5:Z37 AB5:AH37">
    <cfRule type="cellIs" dxfId="136" priority="69" operator="equal">
      <formula>"DB"</formula>
    </cfRule>
    <cfRule type="containsText" dxfId="143" priority="70" operator="between" text="$AM">
      <formula>NOT(ISERROR(SEARCH("$AM",C4)))</formula>
    </cfRule>
    <cfRule type="containsText" dxfId="144" priority="71" operator="between" text="$PM">
      <formula>NOT(ISERROR(SEARCH("$PM",C4)))</formula>
    </cfRule>
    <cfRule type="containsText" dxfId="145" priority="72" operator="between" text="$L">
      <formula>NOT(ISERROR(SEARCH("$L",C4)))</formula>
    </cfRule>
    <cfRule type="containsText" dxfId="146" priority="73" operator="between" text="$BTP">
      <formula>NOT(ISERROR(SEARCH("$BTP",C4)))</formula>
    </cfRule>
    <cfRule type="containsText" dxfId="147" priority="74" operator="between" text="$M">
      <formula>NOT(ISERROR(SEARCH("$M",C4)))</formula>
    </cfRule>
    <cfRule type="containsText" dxfId="148" priority="76" operator="between" text="$N">
      <formula>NOT(ISERROR(SEARCH("$N",C4)))</formula>
    </cfRule>
    <cfRule type="containsText" dxfId="149" priority="77" operator="between" text="$FC">
      <formula>NOT(ISERROR(SEARCH("$FC",C4)))</formula>
    </cfRule>
    <cfRule type="containsText" dxfId="150" priority="78" operator="between" text="OAL">
      <formula>NOT(ISERROR(SEARCH("OAL",C4)))</formula>
    </cfRule>
    <cfRule type="containsText" dxfId="151" priority="79" operator="between" text="S+">
      <formula>NOT(ISERROR(SEARCH("S+",C4)))</formula>
    </cfRule>
    <cfRule type="containsText" dxfId="152" priority="80" operator="between" text="EX-D">
      <formula>NOT(ISERROR(SEARCH("EX-D",C4)))</formula>
    </cfRule>
  </conditionalFormatting>
  <conditionalFormatting sqref="J4:J22 C5:C21 D5:D17 E5:E20 F5:F25 G5:G21 H5:H9 I5:I25 K5:K17 L5:L27 M5:M26 N5:N21 O5:O24 P5:P8 Q5:Q25 R5:R21 S5:U25 V5:V14 W5:X22 Y5:Y25 Z5:AB36 AC5:AC26 AD5:AD24 AE5:AE33 AF5:AF21 AG5:AG22 AH5:AH21 P10:P14 H11:H21 P16:P22 V16:V25 D19:D23 K19:K21 E22:E25 C23 G23:G33 H23:H25 K23:K25 N23:N29 R23:R26 AF23:AF30 AH23 J24:J27 P24:P25 W24:X25 AG24:AG26 AD26:AD28 AH26 C27:F27 H27:H34 P27:P29 Q27:Q32 S27:S28 U27:V35 W27:W29 X27:X33 Y27:Y36 R28:R29 T28:T35 AC28:AC36 D29:D30 E29:E33 I29:I32 J29:M29 O29 F30:F33 AD30 AG30:AH30 J31:J32 N31 O31:O32 S31:S35 W31:W35 K32 L32:M33 P32 AD32:AD33 C33 R33 F35:G35 K35 Q35:R35 X35 AD35:AF35 AH35 U37">
    <cfRule type="containsText" dxfId="153" priority="81" operator="between" text="VACC">
      <formula>NOT(ISERROR(SEARCH("VACC",C4)))</formula>
    </cfRule>
  </conditionalFormatting>
  <conditionalFormatting sqref="C5:C35 D5:D14 E5:E15 F5:F14 H5:H9 I5:I7 J5:J9 K5 L5:L17 M5:Q8 R5:S9 T5:T11 U5 V5:W9 X5:X14 Y5:Y20 Z5 AA5:AA6 AB5 AC5:AD9 AF5 AG5:AG8 AH5:AH6 G6:G10 AE6 K7:K8 U7:U10 Z7:Z13 AF7:AF9 AA8:AB9 AE8:AE10 AH8 I9 K10:K16 N10:N15 O10:O11 AG10:AG13 AH10 H11:H14 I11 J11:J12 M11:M13 R11:S11 V11:V13 W11:W14 AA11:AA18 AB11:AB12 AC11 AD11:AD12 AF11 G12:G14 P12:P14 Q12:Q19 U12:U13 AE12:AE13 I13:I14 O13:O17 R13:T13 AF13 J14 AB14:AB15 T15:T16 Z15:Z18 AC15:AC17 AD15:AD18 AE15:AG17 AH15:AH16 F16:F23 G16:G21 H16 I16:I21 J16 M16:M17 R16:R17 U16:X18 D17 E17:E20 P17:P18 S17:S18 AB17:AB18 D19 H19:H21 J19:J21 L19 R19 AC19:AC23 AF19 K20:K21 M20:M26 N20 O20:O21 P20 T20:W20 X20:X21 Z20:Z21 AA20:AB20 AG20:AG21 AH20 D21:D22 L21:L26 R21 AD21:AF21 E22:E27 P22 Q22:Q24 V22:V24 W22 Y22 AA22:AA23 AB22 G23:G32 H23 I23:I24 K23:K26 N23:N24 R23:R24 T23:U23 AE23:AE24 J24 O24:P24 Z24:Z26 AG24:AG25 F25:F27 S25:S26 Y25 AA25 AF25 D26:D27 H26:J26 N26:N29 O26 P26:P27 Q26:R26 T26:U26 AD26:AD27 AF27 H28 AA28:AA29 AE28 D29:D30 E29 I29:I32 J29:M29 O29:Q29 V29:W29 X29:X31 Y29:Y30 Z29 AC29 H30:H34 T30 AE30:AE31 E31:F33 N31 O31:O32 AC31 M32 AA32 R33:S33 U33:V33 X33 Z33 AB33 AA34:AA35 F35:G35 K35 R35 U35 Y35 AF35 AH35">
    <cfRule type="cellIs" dxfId="136" priority="16" operator="equal">
      <formula>"B"</formula>
    </cfRule>
    <cfRule type="cellIs" dxfId="136" priority="17" operator="equal">
      <formula>"AL"</formula>
    </cfRule>
    <cfRule type="cellIs" dxfId="137" priority="18" operator="equal">
      <formula>"DM"</formula>
    </cfRule>
    <cfRule type="cellIs" dxfId="138" priority="19" operator="equal">
      <formula>"CS1"</formula>
    </cfRule>
    <cfRule type="cellIs" dxfId="139" priority="20" operator="equal">
      <formula>"CS2"</formula>
    </cfRule>
    <cfRule type="cellIs" dxfId="140" priority="21" operator="equal">
      <formula>"SB1"</formula>
    </cfRule>
    <cfRule type="cellIs" dxfId="141" priority="22" operator="equal">
      <formula>"SB2"</formula>
    </cfRule>
    <cfRule type="cellIs" dxfId="142" priority="23" operator="equal">
      <formula>"AE"</formula>
    </cfRule>
    <cfRule type="cellIs" dxfId="136" priority="24" operator="equal">
      <formula>"DB"</formula>
    </cfRule>
    <cfRule type="containsText" dxfId="143" priority="25" operator="between" text="$AM">
      <formula>NOT(ISERROR(SEARCH("$AM",C5)))</formula>
    </cfRule>
    <cfRule type="containsText" dxfId="144" priority="26" operator="between" text="$PM">
      <formula>NOT(ISERROR(SEARCH("$PM",C5)))</formula>
    </cfRule>
    <cfRule type="containsText" dxfId="145" priority="27" operator="between" text="$L">
      <formula>NOT(ISERROR(SEARCH("$L",C5)))</formula>
    </cfRule>
    <cfRule type="containsText" dxfId="146" priority="28" operator="between" text="$BTP">
      <formula>NOT(ISERROR(SEARCH("$BTP",C5)))</formula>
    </cfRule>
    <cfRule type="containsText" dxfId="147" priority="29" operator="between" text="$M">
      <formula>NOT(ISERROR(SEARCH("$M",C5)))</formula>
    </cfRule>
    <cfRule type="containsText" dxfId="148" priority="30" operator="between" text="$N">
      <formula>NOT(ISERROR(SEARCH("$N",C5)))</formula>
    </cfRule>
    <cfRule type="containsText" dxfId="149" priority="31" operator="between" text="$FC">
      <formula>NOT(ISERROR(SEARCH("$FC",C5)))</formula>
    </cfRule>
    <cfRule type="containsText" dxfId="150" priority="32" operator="between" text="OAL">
      <formula>NOT(ISERROR(SEARCH("OAL",C5)))</formula>
    </cfRule>
    <cfRule type="containsText" dxfId="151" priority="33" operator="between" text="S+">
      <formula>NOT(ISERROR(SEARCH("S+",C5)))</formula>
    </cfRule>
    <cfRule type="containsText" dxfId="152" priority="34" operator="between" text="EX-D">
      <formula>NOT(ISERROR(SEARCH("EX-D",C5)))</formula>
    </cfRule>
  </conditionalFormatting>
  <conditionalFormatting sqref="C5:C24 D5:D14 E5:E15 F5:F14 H5:H9 I5:I7 J5:J9 K5 L5:L17 M5:Q8 R5:S9 T5:T11 U5 V5:W9 X5:X14 Y5:Y11 Z5 AA5:AA6 AB5 AC5:AD9 AF5 AG5:AG8 AH5:AH6 G6:G10 AE6 K7:K8 U7:U10 Z7:Z13 AF7:AF9 AA8:AB9 AE8:AE10 AH8 I9 K10:K16 N10:N15 O10:O11 AG10:AG13 AH10 H11:H14 I11 J11:J12 M11:M13 R11:S11 V11:V13 W11:W14 AA11:AA18 AB11:AB12 AC11 AD11:AD12 AF11 G12:G14 P12:P14 Q12:Q19 U12:U13 AE12:AE13 I13:I14 O13:O15 R13:T13 Y13:Y17 AF13 J14 AB14:AB15 T15:T16 Z15:Z18 AC15:AC17 AD15:AD18 AE15:AG17 AH15:AH16 F16:F23 G16:G21 H16 I16:I21 J16 M16:M17 R16:R17 U16:U18 V16:V17 W16:W18 X16:X17 D17 E17:E29 O17 P17:P18 S17:S18 AB17:AB18 D19 H19:H21 J19:J21 L19 R19 Y19:Y20 AC19:AC23 AF19 K20:K21 P20 T20:W20 X20:X21 Z20:Z21 AA20:AB20 AG20:AG21 AH20 D21:D22 L21:M21 R21 AD21:AF21 P22:Q24 V22:V24 W22:W23 Y22 AA22:AA23 AB22 G23:G32 H23 I23:J24 K23:K29 L23:M26 N23:N24 R23:R24 T23:U23 AE23:AE24 O24:O26 Z24 AG24:AG26 F25:F28 S25:S26 Y25:Y26 AA25:AA26 AF25:AF28 C26:D27 H26:J26 N26:N29 P26:P27 Q26:R26 T26:X26 Z26 AB26:AC26 AD26:AD27 AE26 AH26 H28 J28:J32 O28:O29 R28:U28 W28:W29 Z28:AA29 AE28 D29:D30 I29:I32 L29:M29 P29:Q29 V29 X29:X31 Y29:Y30 AC29 H30:H34 T30 AE30:AE31 E31:F33 N31 O31:O32 AC31 L32:M33 Z32:Z33 AB32:AB33 AD32 C33 S33 U33:V33 X33 AA34:AA35 F35:G35 K35 R35 U35 AF35 AH35">
    <cfRule type="expression" dxfId="135" priority="35">
      <formula>WEEKDAY(#REF!,2)&gt;5</formula>
    </cfRule>
  </conditionalFormatting>
  <conditionalFormatting sqref="F5 W6:X6 AA6 U7 Z7:Z9 S9 V9:Y9 AA9:AB9 T11 Y11 C12 V12 Z12:AA13 AB12 AD12 T13:U13 Y13 T18 Y22 AB22 T23 AE23 AA24:AA25 S25 AF25 Z26 AD26:AD27 AE28 AE30:AE31 AH35">
    <cfRule type="expression" dxfId="135" priority="36">
      <formula>WEEKDAY(H$3,2)&gt;5</formula>
    </cfRule>
  </conditionalFormatting>
  <conditionalFormatting sqref="F5 C9 E11 C12 C19">
    <cfRule type="expression" dxfId="135" priority="38">
      <formula>WEEKDAY(H$3,2)&gt;5</formula>
    </cfRule>
  </conditionalFormatting>
  <conditionalFormatting sqref="C5:C21 D5:D17 E5:E20 F5:F25 G5:G21 H5:H9 I5:I25 J5:J22 K5:K17 L5:L27 M5:M26 N5:N21 O5:O24 P5:P8 Q5:Q25 R5:R21 S5:T25 U5:V14 W5:X22 Y5:Y25 Z5:AB36 AC5:AC26 AD5:AD24 AE5:AE33 AF5:AF21 AG5:AG22 AH5:AH21 P10:P14 H11:H21 P16:P22 U16:V25 D19:D23 K19:K21 E22:E25 C23 G23:G33 H23:H25 K23:K25 N23:N29 R23:R26 AF23:AF30 AH23 J24:J27 P24:P25 W24:X25 AG24:AG26 AD26:AD28 AH26 C27:F27 H27:H34 P27:P29 Q27:Q32 S27:S28 U27:V35 W27:W29 X27:X33 Y27:Y36 R28:R29 T28:T35 AC28:AC36 D29:D30 E29:E33 I29:I32 J29:M29 O29 F30:F33 AD30 AG30:AH30 J31:J32 N31 O31:O32 S31:S35 W31:W35 K32 L32:M33 P32 AD32:AD33 C33 R33 F35:G35 K35 Q35:R35 X35 AD35:AF35 AH35 U37">
    <cfRule type="cellIs" dxfId="136" priority="39" operator="equal">
      <formula>"B"</formula>
    </cfRule>
    <cfRule type="cellIs" dxfId="136" priority="40" operator="equal">
      <formula>"AL"</formula>
    </cfRule>
    <cfRule type="cellIs" dxfId="137" priority="41" operator="equal">
      <formula>"DM"</formula>
    </cfRule>
    <cfRule type="cellIs" dxfId="138" priority="42" operator="equal">
      <formula>"CS1"</formula>
    </cfRule>
    <cfRule type="cellIs" dxfId="139" priority="43" operator="equal">
      <formula>"CS2"</formula>
    </cfRule>
    <cfRule type="cellIs" dxfId="140" priority="44" operator="equal">
      <formula>"SB1"</formula>
    </cfRule>
    <cfRule type="cellIs" dxfId="141" priority="45" operator="equal">
      <formula>"SB2"</formula>
    </cfRule>
    <cfRule type="cellIs" dxfId="142" priority="46" operator="equal">
      <formula>"AE"</formula>
    </cfRule>
    <cfRule type="cellIs" dxfId="136" priority="48" operator="equal">
      <formula>"DB"</formula>
    </cfRule>
    <cfRule type="containsText" dxfId="143" priority="49" operator="between" text="$AM">
      <formula>NOT(ISERROR(SEARCH("$AM",C5)))</formula>
    </cfRule>
    <cfRule type="containsText" dxfId="144" priority="50" operator="between" text="$PM">
      <formula>NOT(ISERROR(SEARCH("$PM",C5)))</formula>
    </cfRule>
    <cfRule type="containsText" dxfId="145" priority="51" operator="between" text="$L">
      <formula>NOT(ISERROR(SEARCH("$L",C5)))</formula>
    </cfRule>
    <cfRule type="containsText" dxfId="146" priority="52" operator="between" text="$BTP">
      <formula>NOT(ISERROR(SEARCH("$BTP",C5)))</formula>
    </cfRule>
    <cfRule type="containsText" dxfId="147" priority="53" operator="between" text="$M">
      <formula>NOT(ISERROR(SEARCH("$M",C5)))</formula>
    </cfRule>
    <cfRule type="containsText" dxfId="148" priority="54" operator="between" text="$N">
      <formula>NOT(ISERROR(SEARCH("$N",C5)))</formula>
    </cfRule>
    <cfRule type="containsText" dxfId="149" priority="55" operator="between" text="$FC">
      <formula>NOT(ISERROR(SEARCH("$FC",C5)))</formula>
    </cfRule>
    <cfRule type="containsText" dxfId="150" priority="56" operator="between" text="OAL">
      <formula>NOT(ISERROR(SEARCH("OAL",C5)))</formula>
    </cfRule>
    <cfRule type="containsText" dxfId="151" priority="57" operator="between" text="S+">
      <formula>NOT(ISERROR(SEARCH("S+",C5)))</formula>
    </cfRule>
    <cfRule type="containsText" dxfId="152" priority="58" operator="between" text="EX-D">
      <formula>NOT(ISERROR(SEARCH("EX-D",C5)))</formula>
    </cfRule>
    <cfRule type="expression" dxfId="135" priority="59">
      <formula>WEEKDAY(#REF!,2)&gt;5</formula>
    </cfRule>
  </conditionalFormatting>
  <conditionalFormatting sqref="C5:C24 D5:D17 E5:E33 F5:F28 G5:G21 H5:H9 I5:I26 J5:J33 K5:K17 L5:L27 M5:M26 N5:N21 O5:O26 P5:P8 Q5:Q32 R5:R21 S5:S28 T5:T26 U5:V14 W5:W29 X5:X22 Y5:AB36 AC5:AC26 AD5:AD24 AE5:AE33 AF5:AF21 AG5:AG22 AH5:AH21 P10:P14 H11:H21 P16:P29 U16:V35 D19:D23 K19:K21 G23:G33 H23:H34 K23:K29 N23:N29 R23:R26 AF23:AF30 AH23 X24:X33 AG24:AG26 C26:D27 AD26:AD28 AH26 O28:O29 R28:R29 T28:T35 AC28:AC36 D29:D30 I29:I32 L29:M29 F30:F33 AD30 AG30:AH30 N31 O31:O32 S31:S35 W31:W35 K32 L32:M33 P32 AD32:AD33 C33 R33 F35:G35 K35 Q35:R35 X35 AD35:AF35 AH35 U37">
    <cfRule type="containsText" dxfId="153" priority="47" operator="between" text="VACC">
      <formula>NOT(ISERROR(SEARCH("VACC",C5)))</formula>
    </cfRule>
  </conditionalFormatting>
  <conditionalFormatting sqref="BP5:BQ37">
    <cfRule type="cellIs" dxfId="154" priority="68" operator="lessThan">
      <formula>1</formula>
    </cfRule>
  </conditionalFormatting>
  <conditionalFormatting sqref="W6:X6 AA6 U7 Z7:Z9 S9 V9:Y9 AA9:AB9 T11 Y11 V12 Z12:AA13 AB12 AD12 T13:U13 Y13 T18 Z18:AB18 G20 AC21 Y22 AB22 T23 AE23 F24 AA24:AA25 S25 AF25 Z26 AD26:AD27 AE28 AE30:AE31 AH35 U37">
    <cfRule type="expression" dxfId="135" priority="37">
      <formula>WEEKDAY(X$3,2)&gt;5</formula>
    </cfRule>
  </conditionalFormatting>
  <conditionalFormatting sqref="T16 G19:H19 C21 G21:H21">
    <cfRule type="expression" dxfId="135" priority="8">
      <formula>WEEKDAY(U$3,2)&gt;5</formula>
    </cfRule>
  </conditionalFormatting>
  <conditionalFormatting sqref="C17 C20">
    <cfRule type="expression" dxfId="135" priority="14">
      <formula>WEEKDAY(D$3,2)&gt;5</formula>
    </cfRule>
  </conditionalFormatting>
  <dataValidations count="2">
    <dataValidation type="list" allowBlank="1" sqref="C5:F5 H5:K5 M5:AA5 AC5:AH5 C6:O6 Q6:AE6 AG6:AH6 D7:AD7 AF7:AH7 C8:O8 R8:AH8 D9:J9 L9:S9 U9:AH9 C10 E10:O10 Q10:R10 T10:AH10 C11:J11 L11:O11 Q11:Z11 AB11:AC11 AE11:AH11 C12:H12 J12:K12 M12:R12 U12:AH12 C13:AD13 AF13:AH13 C14:R14 T14 V14:AH14 C15:L15 N15:U15 X15:AH15 C16 E16:N16 P16:AA16 AC16:AH16 C17:L17 N17:P17 R17:AG17 D18:E18 G18 J18:N18 P18 R18:T18 V18:AD18 C19:R19 T19:V19 X19:Y19 AA19:AD19 C20 E20:J20 L20:O20 R20 T20:AC20 AE20:AH20 C21:D21 F21:M21 O21:R21 T21:X21 Z21 AB21:AE21 D22:I22 K22:M22 P22:W22 Y22 AA22:AD22 C23 E23:Y23 AA23:AF23 AH23 C24:AH24 C25:M25 P25:AB25 AE25:AH25 C26:AH26 D27:H27 K27:L27 N27 P27 R27:S27 V27:Y27 AB27 AD27:AF27 C28:H28 J28:AA28 AC28:AH28 C29:R29 T29:AC29 AE29:AH29 G30:P30 S30:U30 X30:Z30 AB30 AD30:AH30 G31:K31 M31:O31 Q31 S31:W31 Y31:AA31 AC31 AE31:AH31 C32:J32 L32:M32 O32:X32 Z32:AD32 AF32:AG32 C33:I33 K33:M33 O33 Q33:S33 U33:V33 X33 Z33 AB33:AC33 AE33:AH33 C34:M34 O34:Y34 AA34:AH34 F35:G35 I35:N35 Q35:R35 T35:V35 X35:Y35 AA35 AC35:AD35 AF35:AH35 J36:L36 T36 V36 X36 AD36:AH36 C37:L37 S37:AH37 C30:E31 AG21:AH22 C35:D36 AF18:AH19 N36:P37" showDropDown="1">
      <formula1>'Setting key Duty'!$B$7:$B$56</formula1>
    </dataValidation>
    <dataValidation type="list" allowBlank="1" sqref="C38:AH44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4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6" width="10.752380952381" customWidth="1"/>
    <col min="17" max="17" width="10.247619047619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6.75238095238095" customWidth="1" collapsed="1"/>
    <col min="43" max="43" width="8.87619047619048" customWidth="1" outlineLevel="1"/>
    <col min="44" max="44" width="7.87619047619048" customWidth="1" outlineLevel="1"/>
    <col min="45" max="45" width="9.13333333333333" customWidth="1" outlineLevel="1"/>
    <col min="46" max="46" width="8.24761904761905" customWidth="1" outlineLevel="1"/>
    <col min="47" max="47" width="5.5047619047619" customWidth="1" outlineLevel="1"/>
    <col min="48" max="50" width="9.38095238095238" customWidth="1"/>
    <col min="51" max="58" width="9.38095238095238" customWidth="1" outlineLevel="1"/>
    <col min="59" max="59" width="10" customWidth="1" outlineLevel="1"/>
    <col min="60" max="65" width="9.38095238095238" customWidth="1" outlineLevel="1"/>
    <col min="66" max="66" width="9.38095238095238" customWidth="1"/>
    <col min="67" max="67" width="9.5047619047619" customWidth="1"/>
    <col min="68" max="69" width="9.38095238095238" customWidth="1"/>
  </cols>
  <sheetData>
    <row r="1" ht="3" customHeight="1" spans="1:69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533"/>
      <c r="W1" s="126"/>
      <c r="X1" s="126"/>
      <c r="Y1" s="534"/>
      <c r="Z1" s="534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8"/>
    </row>
    <row r="2" ht="26.25" customHeight="1" spans="1:69">
      <c r="A2" s="129"/>
      <c r="B2" s="130" t="s">
        <v>2</v>
      </c>
      <c r="C2" s="131"/>
      <c r="D2" s="131" t="s">
        <v>1738</v>
      </c>
      <c r="E2" s="131"/>
      <c r="F2" s="131" t="s">
        <v>1739</v>
      </c>
      <c r="G2" s="131"/>
      <c r="H2" s="131"/>
      <c r="I2" s="131" t="s">
        <v>442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88"/>
      <c r="U2" s="131"/>
      <c r="V2" s="535"/>
      <c r="W2" s="131"/>
      <c r="X2" s="131"/>
      <c r="Y2" s="131"/>
      <c r="Z2" s="131"/>
      <c r="AA2" s="132"/>
      <c r="AB2" s="131"/>
      <c r="AC2" s="131"/>
      <c r="AD2" s="131"/>
      <c r="AE2" s="131"/>
      <c r="AF2" s="131"/>
      <c r="AG2" s="131"/>
      <c r="AH2" s="511"/>
      <c r="AI2" s="135"/>
      <c r="AJ2" s="135"/>
      <c r="AK2" s="135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6"/>
      <c r="BA2" s="137" t="s">
        <v>5</v>
      </c>
      <c r="BB2" s="137"/>
      <c r="BC2" s="137" t="s">
        <v>6</v>
      </c>
      <c r="BD2" s="137"/>
      <c r="BE2" s="137" t="s">
        <v>7</v>
      </c>
      <c r="BF2" s="137"/>
      <c r="BG2" s="137"/>
      <c r="BH2" s="137" t="s">
        <v>8</v>
      </c>
      <c r="BI2" s="137"/>
      <c r="BJ2" s="137" t="s">
        <v>9</v>
      </c>
      <c r="BK2" s="137"/>
      <c r="BL2" s="137"/>
      <c r="BM2" s="137"/>
      <c r="BN2" s="136"/>
      <c r="BO2" s="136"/>
      <c r="BP2" s="136"/>
      <c r="BQ2" s="138"/>
    </row>
    <row r="3" ht="26.25" customHeight="1" spans="1:69">
      <c r="A3" s="129"/>
      <c r="B3" s="130" t="s">
        <v>10</v>
      </c>
      <c r="C3" s="536">
        <v>45839</v>
      </c>
      <c r="D3" s="140">
        <f>C3+1</f>
        <v>45840</v>
      </c>
      <c r="E3" s="140">
        <f>D3+1</f>
        <v>45841</v>
      </c>
      <c r="F3" s="140">
        <f>E3+1</f>
        <v>45842</v>
      </c>
      <c r="G3" s="140">
        <f>F3+1</f>
        <v>45843</v>
      </c>
      <c r="H3" s="140">
        <f>G3+1</f>
        <v>45844</v>
      </c>
      <c r="I3" s="140">
        <f>H3+1</f>
        <v>45845</v>
      </c>
      <c r="J3" s="140">
        <f>I3+1</f>
        <v>45846</v>
      </c>
      <c r="K3" s="140">
        <f>J3+1</f>
        <v>45847</v>
      </c>
      <c r="L3" s="140">
        <f>K3+1</f>
        <v>45848</v>
      </c>
      <c r="M3" s="140">
        <f>L3+1</f>
        <v>45849</v>
      </c>
      <c r="N3" s="140">
        <f>M3+1</f>
        <v>45850</v>
      </c>
      <c r="O3" s="140">
        <f>N3+1</f>
        <v>45851</v>
      </c>
      <c r="P3" s="140">
        <f>O3+1</f>
        <v>45852</v>
      </c>
      <c r="Q3" s="140">
        <f>P3+1</f>
        <v>45853</v>
      </c>
      <c r="R3" s="140">
        <f>Q3+1</f>
        <v>45854</v>
      </c>
      <c r="S3" s="140">
        <f>R3+1</f>
        <v>45855</v>
      </c>
      <c r="T3" s="537">
        <f>S3+1</f>
        <v>45856</v>
      </c>
      <c r="U3" s="140">
        <f>T3+1</f>
        <v>45857</v>
      </c>
      <c r="V3" s="538">
        <f>U3+1</f>
        <v>45858</v>
      </c>
      <c r="W3" s="140">
        <f>V3+1</f>
        <v>45859</v>
      </c>
      <c r="X3" s="140">
        <f>W3+1</f>
        <v>45860</v>
      </c>
      <c r="Y3" s="140">
        <f>X3+1</f>
        <v>45861</v>
      </c>
      <c r="Z3" s="140">
        <f>Y3+1</f>
        <v>45862</v>
      </c>
      <c r="AA3" s="140">
        <f>Z3+1</f>
        <v>45863</v>
      </c>
      <c r="AB3" s="140">
        <f>AA3+1</f>
        <v>45864</v>
      </c>
      <c r="AC3" s="140">
        <f>AB3+1</f>
        <v>45865</v>
      </c>
      <c r="AD3" s="140">
        <f>AC3+1</f>
        <v>45866</v>
      </c>
      <c r="AE3" s="140">
        <f>AD3+1</f>
        <v>45867</v>
      </c>
      <c r="AF3" s="140">
        <f>AE3+1</f>
        <v>45868</v>
      </c>
      <c r="AG3" s="537">
        <f>AF3+1</f>
        <v>45869</v>
      </c>
      <c r="AH3" s="140">
        <f>AG3+1</f>
        <v>45870</v>
      </c>
      <c r="AI3" s="141" t="str">
        <f>'Setting key Duty'!$C7</f>
        <v>DM</v>
      </c>
      <c r="AJ3" s="142" t="str">
        <f>'Setting key Duty'!$C8</f>
        <v>CS1</v>
      </c>
      <c r="AK3" s="143" t="str">
        <f>'Setting key Duty'!$C9</f>
        <v>CS2</v>
      </c>
      <c r="AL3" s="144" t="str">
        <f>'Setting key Duty'!$C11</f>
        <v>SB1</v>
      </c>
      <c r="AM3" s="144" t="str">
        <f>'Setting key Duty'!$C12</f>
        <v>SB2</v>
      </c>
      <c r="AN3" s="144" t="str">
        <f>'Setting key Duty'!$C13</f>
        <v>AE</v>
      </c>
      <c r="AO3" s="144" t="str">
        <f>'Setting key Duty'!C14</f>
        <v>EM</v>
      </c>
      <c r="AP3" s="143"/>
      <c r="AQ3" s="143" t="s">
        <v>11</v>
      </c>
      <c r="AR3" s="143" t="s">
        <v>12</v>
      </c>
      <c r="AS3" s="143" t="s">
        <v>13</v>
      </c>
      <c r="AT3" s="143" t="s">
        <v>14</v>
      </c>
      <c r="AU3" s="143" t="s">
        <v>15</v>
      </c>
      <c r="AV3" s="143" t="s">
        <v>16</v>
      </c>
      <c r="AW3" s="143" t="s">
        <v>17</v>
      </c>
      <c r="AX3" s="143" t="s">
        <v>18</v>
      </c>
      <c r="AY3" s="143" t="s">
        <v>19</v>
      </c>
      <c r="AZ3" s="143" t="s">
        <v>20</v>
      </c>
      <c r="BA3" s="144" t="s">
        <v>21</v>
      </c>
      <c r="BB3" s="144" t="s">
        <v>22</v>
      </c>
      <c r="BC3" s="144" t="s">
        <v>23</v>
      </c>
      <c r="BD3" s="144" t="s">
        <v>24</v>
      </c>
      <c r="BE3" s="144" t="s">
        <v>25</v>
      </c>
      <c r="BF3" s="144" t="s">
        <v>26</v>
      </c>
      <c r="BG3" s="144" t="s">
        <v>27</v>
      </c>
      <c r="BH3" s="144" t="s">
        <v>28</v>
      </c>
      <c r="BI3" s="144" t="s">
        <v>29</v>
      </c>
      <c r="BJ3" s="144" t="s">
        <v>30</v>
      </c>
      <c r="BK3" s="144" t="s">
        <v>31</v>
      </c>
      <c r="BL3" s="144" t="str">
        <f>'Setting key Duty'!C52</f>
        <v>Field Camp</v>
      </c>
      <c r="BM3" s="144" t="s">
        <v>32</v>
      </c>
      <c r="BN3" s="144" t="str">
        <f>'Setting key Duty'!$C15</f>
        <v>Block</v>
      </c>
      <c r="BO3" s="144" t="str">
        <f>'Setting key Duty'!C17</f>
        <v>Reserve</v>
      </c>
      <c r="BP3" s="144" t="str">
        <f>'Setting key Duty'!$C22</f>
        <v>AL</v>
      </c>
      <c r="BQ3" s="138"/>
    </row>
    <row r="4" ht="18" customHeight="1" spans="1:69">
      <c r="A4" s="145"/>
      <c r="B4" s="146" t="s">
        <v>33</v>
      </c>
      <c r="C4" s="539" t="str">
        <f>TEXT(C3,"ddd")</f>
        <v>Tue</v>
      </c>
      <c r="D4" s="147" t="str">
        <f>TEXT(D3,"ddd")</f>
        <v>Wed</v>
      </c>
      <c r="E4" s="147" t="str">
        <f>TEXT(E3,"ddd")</f>
        <v>Thu</v>
      </c>
      <c r="F4" s="147" t="str">
        <f>TEXT(F3,"ddd")</f>
        <v>Fri</v>
      </c>
      <c r="G4" s="147" t="str">
        <f>TEXT(G3,"ddd")</f>
        <v>Sat</v>
      </c>
      <c r="H4" s="147" t="str">
        <f>TEXT(H3,"ddd")</f>
        <v>Sun</v>
      </c>
      <c r="I4" s="147" t="str">
        <f>TEXT(I3,"ddd")</f>
        <v>Mon</v>
      </c>
      <c r="J4" s="147" t="str">
        <f>TEXT(J3,"ddd")</f>
        <v>Tue</v>
      </c>
      <c r="K4" s="147" t="str">
        <f>TEXT(K3,"ddd")</f>
        <v>Wed</v>
      </c>
      <c r="L4" s="147" t="str">
        <f>TEXT(L3,"ddd")</f>
        <v>Thu</v>
      </c>
      <c r="M4" s="147" t="str">
        <f>TEXT(M3,"ddd")</f>
        <v>Fri</v>
      </c>
      <c r="N4" s="147" t="str">
        <f>TEXT(N3,"ddd")</f>
        <v>Sat</v>
      </c>
      <c r="O4" s="147" t="str">
        <f>TEXT(O3,"ddd")</f>
        <v>Sun</v>
      </c>
      <c r="P4" s="147" t="str">
        <f>TEXT(P3,"ddd")</f>
        <v>Mon</v>
      </c>
      <c r="Q4" s="147" t="str">
        <f>TEXT(Q3,"ddd")</f>
        <v>Tue</v>
      </c>
      <c r="R4" s="147" t="str">
        <f>TEXT(R3,"ddd")</f>
        <v>Wed</v>
      </c>
      <c r="S4" s="147" t="str">
        <f>TEXT(S3,"ddd")</f>
        <v>Thu</v>
      </c>
      <c r="T4" s="539" t="str">
        <f>TEXT(T3,"ddd")</f>
        <v>Fri</v>
      </c>
      <c r="U4" s="147" t="str">
        <f>TEXT(U3,"ddd")</f>
        <v>Sat</v>
      </c>
      <c r="V4" s="540" t="str">
        <f>TEXT(V3,"ddd")</f>
        <v>Sun</v>
      </c>
      <c r="W4" s="147" t="str">
        <f>TEXT(W3,"ddd")</f>
        <v>Mon</v>
      </c>
      <c r="X4" s="147" t="str">
        <f>TEXT(X3,"ddd")</f>
        <v>Tue</v>
      </c>
      <c r="Y4" s="147" t="str">
        <f>TEXT(Y3,"ddd")</f>
        <v>Wed</v>
      </c>
      <c r="Z4" s="147" t="str">
        <f>TEXT(Z3,"ddd")</f>
        <v>Thu</v>
      </c>
      <c r="AA4" s="147" t="str">
        <f>TEXT(AA3,"ddd")</f>
        <v>Fri</v>
      </c>
      <c r="AB4" s="147" t="str">
        <f>TEXT(AB3,"ddd")</f>
        <v>Sat</v>
      </c>
      <c r="AC4" s="147" t="str">
        <f>TEXT(AC3,"ddd")</f>
        <v>Sun</v>
      </c>
      <c r="AD4" s="147" t="str">
        <f>TEXT(AD3,"ddd")</f>
        <v>Mon</v>
      </c>
      <c r="AE4" s="147" t="str">
        <f>TEXT(AE3,"ddd")</f>
        <v>Tue</v>
      </c>
      <c r="AF4" s="147" t="str">
        <f>TEXT(AF3,"ddd")</f>
        <v>Wed</v>
      </c>
      <c r="AG4" s="539" t="str">
        <f>TEXT(AG3,"ddd")</f>
        <v>Thu</v>
      </c>
      <c r="AH4" s="147" t="str">
        <f>TEXT(AH3,"ddd")</f>
        <v>Fri</v>
      </c>
      <c r="AI4" s="148" t="str">
        <f>'Setting key Duty'!$B7</f>
        <v>DM</v>
      </c>
      <c r="AJ4" s="149" t="str">
        <f>'Setting key Duty'!$B8</f>
        <v>CS1</v>
      </c>
      <c r="AK4" s="150" t="str">
        <f>'Setting key Duty'!$B9</f>
        <v>CS2</v>
      </c>
      <c r="AL4" s="151" t="str">
        <f>'Setting key Duty'!$B11</f>
        <v>SB1</v>
      </c>
      <c r="AM4" s="151" t="str">
        <f>'Setting key Duty'!$B12</f>
        <v>SB2</v>
      </c>
      <c r="AN4" s="151" t="str">
        <f>'Setting key Duty'!$B13</f>
        <v>AE</v>
      </c>
      <c r="AO4" s="151" t="str">
        <f>'Setting key Duty'!B14</f>
        <v>EM</v>
      </c>
      <c r="AP4" s="151"/>
      <c r="AQ4" s="151"/>
      <c r="AR4" s="151"/>
      <c r="AS4" s="151"/>
      <c r="AT4" s="151"/>
      <c r="AU4" s="151"/>
      <c r="AV4" s="151"/>
      <c r="AW4" s="151"/>
      <c r="AX4" s="151"/>
      <c r="AY4" s="151"/>
      <c r="AZ4" s="151" t="s">
        <v>34</v>
      </c>
      <c r="BA4" s="151" t="s">
        <v>35</v>
      </c>
      <c r="BB4" s="151"/>
      <c r="BC4" s="151" t="s">
        <v>36</v>
      </c>
      <c r="BD4" s="151"/>
      <c r="BE4" s="151" t="s">
        <v>37</v>
      </c>
      <c r="BF4" s="151"/>
      <c r="BG4" s="151" t="s">
        <v>38</v>
      </c>
      <c r="BH4" s="151" t="s">
        <v>39</v>
      </c>
      <c r="BI4" s="151"/>
      <c r="BJ4" s="151" t="s">
        <v>40</v>
      </c>
      <c r="BK4" s="151"/>
      <c r="BL4" s="151" t="str">
        <f>'Setting key Duty'!B52</f>
        <v>$FC</v>
      </c>
      <c r="BM4" s="151"/>
      <c r="BN4" s="151">
        <f>'Setting key Duty'!$B15</f>
        <v>0</v>
      </c>
      <c r="BO4" s="151" t="str">
        <f>'Setting key Duty'!B17</f>
        <v>RESERVE</v>
      </c>
      <c r="BP4" s="151" t="str">
        <f>'Setting key Duty'!$B22</f>
        <v>AL</v>
      </c>
      <c r="BQ4" s="152"/>
    </row>
    <row r="5" ht="19.5" customHeight="1" spans="1:69">
      <c r="A5" s="19"/>
      <c r="B5" s="541" t="s">
        <v>1660</v>
      </c>
      <c r="C5" s="155"/>
      <c r="D5" s="15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 t="s">
        <v>57</v>
      </c>
      <c r="S5" s="155"/>
      <c r="T5" s="155"/>
      <c r="U5" s="155"/>
      <c r="V5" s="240"/>
      <c r="W5" s="155"/>
      <c r="X5" s="155"/>
      <c r="Y5" s="155"/>
      <c r="Z5" s="155"/>
      <c r="AA5" s="155"/>
      <c r="AB5" s="155"/>
      <c r="AC5" s="155"/>
      <c r="AD5" s="155"/>
      <c r="AE5" s="155"/>
      <c r="AF5" s="155"/>
      <c r="AG5" s="155"/>
      <c r="AH5" s="155"/>
      <c r="AI5" s="157"/>
      <c r="AJ5" s="158"/>
      <c r="AK5" s="157"/>
      <c r="AL5" s="159"/>
      <c r="AM5" s="159"/>
      <c r="AN5" s="159"/>
      <c r="AO5" s="159"/>
      <c r="AP5" s="104"/>
      <c r="AQ5" s="159">
        <f>SUMPRODUCT(--WEEKDAY(C$3:AG$3,2)&lt;6,--((C5:AG5="DM"))+(C5:AG5="CS1")+((C5:AG5="CS2"))+(C5:AG5="SB1")+(C5:AG5="AE")+(C5:AG5="EM"))</f>
        <v>0</v>
      </c>
      <c r="AR5" s="104"/>
      <c r="AS5" s="104">
        <f>SUMPRODUCT(--WEEKDAY(C$3:AG$3,2)&gt;5,--((C5:AG5="DM"))+(C5:AG5="CS1")+((C5:AG5="CS2"))+(C5:AG5="SB1")+(C5:AG5="AE")+(C5:AG5="EM"))</f>
        <v>0</v>
      </c>
      <c r="AT5" s="104"/>
      <c r="AU5" s="104">
        <f>(AQ5-AR5)/2+(AS5-AT5)</f>
        <v>0</v>
      </c>
      <c r="AV5" s="104">
        <f>AI5+AJ5+AK5+AL5+AN5+AO5</f>
        <v>0</v>
      </c>
      <c r="AW5" s="104">
        <f>BG5+BH5+BJ5+BE5+BC5+BA5+BL5</f>
        <v>0</v>
      </c>
      <c r="AX5" s="104" t="e">
        <f>AU5+$AY$11</f>
        <v>#VALUE!</v>
      </c>
      <c r="AY5" s="159" t="e">
        <f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159">
        <f>COUNTIF(D5:AA5,"*BRT*")</f>
        <v>0</v>
      </c>
      <c r="BA5" s="159">
        <f>COUNTIF(A5:AI5,"*$BTP*")</f>
        <v>0</v>
      </c>
      <c r="BB5" s="159" t="e">
        <f>BA5*('Setting key Duty'!$I$13+'Setting key Duty'!$I$12+'Setting key Duty'!$I$11)</f>
        <v>#VALUE!</v>
      </c>
      <c r="BC5" s="159">
        <f>COUNTIF(A5:AI5,"*$L*")</f>
        <v>0</v>
      </c>
      <c r="BD5" s="159" t="e">
        <f>BC5*('Setting key Duty'!$I$13+'Setting key Duty'!$I$9)</f>
        <v>#VALUE!</v>
      </c>
      <c r="BE5" s="159">
        <f>COUNTIF(A5:AI5,"*$M*")</f>
        <v>0</v>
      </c>
      <c r="BF5" s="159">
        <f>BE5*('Setting key Duty'!$I$8+'Setting key Duty'!$I$9+'Setting key Duty'!$I$12)</f>
        <v>0</v>
      </c>
      <c r="BG5" s="159">
        <f>COUNTIF(AI5,"*$N*")</f>
        <v>0</v>
      </c>
      <c r="BH5" s="159">
        <f>COUNTIF(AI5,"*$PM*")</f>
        <v>0</v>
      </c>
      <c r="BI5" s="159">
        <f>BH5*('Setting key Duty'!$I$9)</f>
        <v>0</v>
      </c>
      <c r="BJ5" s="159">
        <f>COUNTIF(A5:AI5,"*$AM*")</f>
        <v>0</v>
      </c>
      <c r="BK5" s="159">
        <f>BJ5*('Setting key Duty'!$I$12+'Setting key Duty'!$I$8)</f>
        <v>0</v>
      </c>
      <c r="BL5" s="159">
        <f>COUNTIF(D5:AI5,"*$FC*")</f>
        <v>0</v>
      </c>
      <c r="BM5" s="159">
        <f>BL5*('Setting key Duty'!$J$11+'Setting key Duty'!$I$8)</f>
        <v>0</v>
      </c>
      <c r="BN5" s="159">
        <f>COUNTIF($D5:$AA5,BN$4)</f>
        <v>0</v>
      </c>
      <c r="BO5" s="159">
        <f>COUNTIF($D5:$AA5,BO$4)</f>
        <v>0</v>
      </c>
      <c r="BP5" s="159">
        <f>COUNTIF($D5:$AA5,BP$4)</f>
        <v>0</v>
      </c>
      <c r="BQ5" s="160"/>
    </row>
    <row r="6" ht="36" customHeight="1" spans="1:69">
      <c r="A6" s="19"/>
      <c r="B6" s="277" t="s">
        <v>1358</v>
      </c>
      <c r="C6" s="166"/>
      <c r="D6" s="155"/>
      <c r="E6" s="155"/>
      <c r="F6" s="155"/>
      <c r="G6" s="155"/>
      <c r="H6" s="155"/>
      <c r="I6" s="155"/>
      <c r="J6" s="155"/>
      <c r="K6" s="186"/>
      <c r="L6" s="186"/>
      <c r="M6" s="155"/>
      <c r="N6" s="155" t="s">
        <v>50</v>
      </c>
      <c r="O6" s="155"/>
      <c r="P6" s="542" t="s">
        <v>1111</v>
      </c>
      <c r="Q6" s="542" t="s">
        <v>1111</v>
      </c>
      <c r="R6" s="155" t="s">
        <v>1740</v>
      </c>
      <c r="S6" s="155"/>
      <c r="T6" s="542" t="s">
        <v>59</v>
      </c>
      <c r="U6" s="155"/>
      <c r="V6" s="240"/>
      <c r="W6" s="155"/>
      <c r="X6" s="155"/>
      <c r="Y6" s="155"/>
      <c r="Z6" s="155" t="s">
        <v>47</v>
      </c>
      <c r="AA6" s="155" t="s">
        <v>47</v>
      </c>
      <c r="AB6" s="155"/>
      <c r="AC6" s="155"/>
      <c r="AD6" s="155"/>
      <c r="AE6" s="155"/>
      <c r="AF6" s="20"/>
      <c r="AG6" s="155" t="s">
        <v>47</v>
      </c>
      <c r="AH6" s="155" t="s">
        <v>47</v>
      </c>
      <c r="AI6" s="157">
        <f>COUNTIF($D6:$AE6,AI$4)</f>
        <v>0</v>
      </c>
      <c r="AJ6" s="158">
        <f>COUNTIF($D6:$AE6,AJ$4)</f>
        <v>0</v>
      </c>
      <c r="AK6" s="157">
        <f>COUNTIF($D6:$AE6,AK$4)</f>
        <v>0</v>
      </c>
      <c r="AL6" s="159">
        <f>COUNTIF($D6:$AE6,AL$4)</f>
        <v>1</v>
      </c>
      <c r="AM6" s="159">
        <f>COUNTIF($D6:$AE6,AM$4)</f>
        <v>0</v>
      </c>
      <c r="AN6" s="159">
        <f>COUNTIF($D6:$AE6,AN$4)</f>
        <v>0</v>
      </c>
      <c r="AO6" s="159">
        <f>COUNTIF($D6:$AE6,AO$4)</f>
        <v>0</v>
      </c>
      <c r="AP6" s="104"/>
      <c r="AQ6" s="159">
        <f>SUMPRODUCT(--WEEKDAY(C$3:AG$3,2)&lt;6,--((C6:AG6="DM"))+(C6:AG6="CS1")+((C6:AG6="CS2"))+(C6:AG6="SB1")+(C6:AG6="AE")+(C6:AG6="EM"))</f>
        <v>0</v>
      </c>
      <c r="AR6" s="104"/>
      <c r="AS6" s="104">
        <f>SUMPRODUCT(--WEEKDAY(C$3:AG$3,2)&gt;5,--((C6:AG6="DM"))+(C6:AG6="CS1")+((C6:AG6="CS2"))+(C6:AG6="SB1")+(C6:AG6="AE")+(C6:AG6="EM"))</f>
        <v>0</v>
      </c>
      <c r="AT6" s="104"/>
      <c r="AU6" s="104">
        <f>(AQ6-AR6)/2+(AS6-AT6)</f>
        <v>0</v>
      </c>
      <c r="AV6" s="104">
        <f>AI6+AJ6+AK6+AL6+AN6+AO6</f>
        <v>1</v>
      </c>
      <c r="AW6" s="104" t="e">
        <f>AU6+AY6</f>
        <v>#VALUE!</v>
      </c>
      <c r="AX6" s="104" t="e">
        <f>AU6+AY6</f>
        <v>#VALUE!</v>
      </c>
      <c r="AY6" s="159" t="e">
        <f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159">
        <f>COUNTIF(D6:AE6,"*BRT*")</f>
        <v>0</v>
      </c>
      <c r="BA6" s="159">
        <f>COUNTIF(A6:AI6,"*$BTP*")</f>
        <v>0</v>
      </c>
      <c r="BB6" s="159" t="e">
        <f>BA6*('Setting key Duty'!$I$13+'Setting key Duty'!$I$12+'Setting key Duty'!$I$11)</f>
        <v>#VALUE!</v>
      </c>
      <c r="BC6" s="159">
        <f>COUNTIF(A6:AI6,"*$L*")</f>
        <v>0</v>
      </c>
      <c r="BD6" s="159" t="e">
        <f>BC6*('Setting key Duty'!$I$13+'Setting key Duty'!$I$9)</f>
        <v>#VALUE!</v>
      </c>
      <c r="BE6" s="159">
        <f>COUNTIF(A6:AI6,"*$M*")</f>
        <v>0</v>
      </c>
      <c r="BF6" s="159">
        <f>BE6*('Setting key Duty'!$I$8+'Setting key Duty'!$I$9+'Setting key Duty'!$I$12)</f>
        <v>0</v>
      </c>
      <c r="BG6" s="159">
        <f>COUNTIF(AE6:AI6,"*$N*")</f>
        <v>0</v>
      </c>
      <c r="BH6" s="159">
        <f>COUNTIF(AE6:AI6,"*$PM*")</f>
        <v>0</v>
      </c>
      <c r="BI6" s="159">
        <f>BH6*('Setting key Duty'!$I$9)</f>
        <v>0</v>
      </c>
      <c r="BJ6" s="159">
        <f>COUNTIF(A6:AI6,"*$AM*")</f>
        <v>0</v>
      </c>
      <c r="BK6" s="159">
        <f>BJ6*('Setting key Duty'!$I$12+'Setting key Duty'!$I$8)</f>
        <v>0</v>
      </c>
      <c r="BL6" s="159">
        <f>COUNTIF(D6:AI6,"*$FC*")</f>
        <v>0</v>
      </c>
      <c r="BM6" s="159">
        <f>BL6*('Setting key Duty'!$J$11+'Setting key Duty'!$I$8)</f>
        <v>0</v>
      </c>
      <c r="BN6" s="159">
        <f>COUNTIF($D6:$AE6,BN$4)</f>
        <v>0</v>
      </c>
      <c r="BO6" s="159">
        <f>COUNTIF($D6:$AE6,BO$4)</f>
        <v>0</v>
      </c>
      <c r="BP6" s="159">
        <f>COUNTIF($D6:$AE6,BP$4)</f>
        <v>2</v>
      </c>
      <c r="BQ6" s="160"/>
    </row>
    <row r="7" ht="36" customHeight="1" spans="1:69">
      <c r="A7" s="19"/>
      <c r="B7" s="543" t="s">
        <v>1715</v>
      </c>
      <c r="C7" s="532" t="s">
        <v>42</v>
      </c>
      <c r="D7" s="155"/>
      <c r="E7" s="155"/>
      <c r="F7" s="155" t="s">
        <v>1741</v>
      </c>
      <c r="G7" s="155"/>
      <c r="H7" s="155"/>
      <c r="I7" s="155"/>
      <c r="J7" s="155"/>
      <c r="K7" s="544"/>
      <c r="L7" s="186"/>
      <c r="M7" s="532" t="s">
        <v>42</v>
      </c>
      <c r="N7" s="155"/>
      <c r="O7" s="155"/>
      <c r="P7" s="542"/>
      <c r="Q7" s="542"/>
      <c r="R7" s="155"/>
      <c r="S7" s="155"/>
      <c r="T7" s="542"/>
      <c r="U7" s="155"/>
      <c r="V7" s="240"/>
      <c r="W7" s="155"/>
      <c r="X7" s="155"/>
      <c r="Y7" s="155"/>
      <c r="Z7" s="210"/>
      <c r="AA7" s="155"/>
      <c r="AB7" s="155"/>
      <c r="AC7" s="155"/>
      <c r="AD7" s="155"/>
      <c r="AE7" s="532"/>
      <c r="AF7" s="20"/>
      <c r="AG7" s="155"/>
      <c r="AH7" s="155"/>
      <c r="AI7" s="157"/>
      <c r="AJ7" s="158"/>
      <c r="AK7" s="157"/>
      <c r="AL7" s="159"/>
      <c r="AM7" s="159"/>
      <c r="AN7" s="159"/>
      <c r="AO7" s="159"/>
      <c r="AP7" s="104"/>
      <c r="AQ7" s="159"/>
      <c r="AR7" s="104"/>
      <c r="AS7" s="104"/>
      <c r="AT7" s="104"/>
      <c r="AU7" s="104"/>
      <c r="AV7" s="104"/>
      <c r="AW7" s="104"/>
      <c r="AX7" s="104"/>
      <c r="AY7" s="159"/>
      <c r="AZ7" s="159"/>
      <c r="BA7" s="159"/>
      <c r="BB7" s="159"/>
      <c r="BC7" s="159"/>
      <c r="BD7" s="159"/>
      <c r="BE7" s="159"/>
      <c r="BF7" s="159"/>
      <c r="BG7" s="159"/>
      <c r="BH7" s="159"/>
      <c r="BI7" s="159"/>
      <c r="BJ7" s="159"/>
      <c r="BK7" s="159"/>
      <c r="BL7" s="159"/>
      <c r="BM7" s="159"/>
      <c r="BN7" s="159"/>
      <c r="BO7" s="159"/>
      <c r="BP7" s="159"/>
      <c r="BQ7" s="160"/>
    </row>
    <row r="8" ht="19.5" customHeight="1" spans="1:69">
      <c r="A8" s="19"/>
      <c r="B8" s="545" t="s">
        <v>1502</v>
      </c>
      <c r="D8" s="155"/>
      <c r="E8" s="155" t="s">
        <v>1742</v>
      </c>
      <c r="F8" s="155"/>
      <c r="G8" s="186"/>
      <c r="H8" s="155"/>
      <c r="I8" s="155" t="s">
        <v>1743</v>
      </c>
      <c r="J8" s="155"/>
      <c r="L8" s="155"/>
      <c r="M8" s="155"/>
      <c r="N8" s="155" t="s">
        <v>48</v>
      </c>
      <c r="O8" s="155"/>
      <c r="P8" s="542" t="s">
        <v>1111</v>
      </c>
      <c r="Q8" s="542" t="s">
        <v>1111</v>
      </c>
      <c r="R8" s="155"/>
      <c r="S8" s="155"/>
      <c r="T8" s="542" t="s">
        <v>59</v>
      </c>
      <c r="U8" s="155"/>
      <c r="V8" s="240"/>
      <c r="W8" s="155"/>
      <c r="X8" s="155"/>
      <c r="Y8" s="155"/>
      <c r="Z8" s="210"/>
      <c r="AA8" s="155"/>
      <c r="AB8" s="155"/>
      <c r="AC8" s="155"/>
      <c r="AD8" s="155"/>
      <c r="AF8" s="155"/>
      <c r="AG8" s="155"/>
      <c r="AH8" s="155"/>
      <c r="AI8" s="157" t="e">
        <f>COUNTIF(#REF!,AI$4)</f>
        <v>#REF!</v>
      </c>
      <c r="AJ8" s="158" t="e">
        <f>COUNTIF(#REF!,AJ$4)</f>
        <v>#REF!</v>
      </c>
      <c r="AK8" s="157" t="e">
        <f>COUNTIF(#REF!,AK$4)</f>
        <v>#REF!</v>
      </c>
      <c r="AL8" s="159" t="e">
        <f>COUNTIF(#REF!,AL$4)</f>
        <v>#REF!</v>
      </c>
      <c r="AM8" s="159" t="e">
        <f>COUNTIF(#REF!,AM$4)</f>
        <v>#REF!</v>
      </c>
      <c r="AN8" s="159" t="e">
        <f>COUNTIF(#REF!,AN$4)</f>
        <v>#REF!</v>
      </c>
      <c r="AO8" s="159" t="e">
        <f>COUNTIF(#REF!,AO$4)</f>
        <v>#REF!</v>
      </c>
      <c r="AP8" s="104"/>
      <c r="AQ8" s="159">
        <f>SUMPRODUCT(--WEEKDAY(C$3:AG$3,2)&lt;6,--((C8:AG8="DM"))+(C8:AG8="CS1")+((C8:AG8="CS2"))+(C8:AG8="SB1")+(C8:AG8="AE")+(C8:AG8="EM"))</f>
        <v>0</v>
      </c>
      <c r="AR8" s="104"/>
      <c r="AS8" s="104">
        <f>SUMPRODUCT(--WEEKDAY(C$3:AG$3,2)&gt;5,--((C8:AG8="DM"))+(C8:AG8="CS1")+((C8:AG8="CS2"))+(C8:AG8="SB1")+(C8:AG8="AE")+(C8:AG8="EM"))</f>
        <v>0</v>
      </c>
      <c r="AT8" s="104"/>
      <c r="AU8" s="104">
        <f>(AQ8-AR8)/2+(AS8-AT8)</f>
        <v>0</v>
      </c>
      <c r="AV8" s="104" t="e">
        <f>AI8+AJ8+AK8+AL8+AN8+AO8</f>
        <v>#REF!</v>
      </c>
      <c r="AW8" s="104">
        <f>BG8+BH8+BJ8+BE8+BC8+BA8+BL8</f>
        <v>0</v>
      </c>
      <c r="AX8" s="104" t="e">
        <f>AU8+AY8</f>
        <v>#VALUE!</v>
      </c>
      <c r="AY8" s="159" t="e">
        <f>(BJ8*('Setting key Duty'!$I$8+'Setting key Duty'!$I$12))+(BH8*'Setting key Duty'!$I$9)+(BC8*('Setting key Duty'!$I$13+'Setting key Duty'!$I$9))+(BA8*('Setting key Duty'!$I$13+'Setting key Duty'!$I$12+'Setting key Duty'!$I$11))+(BE8*('Setting key Duty'!$I$8+'Setting key Duty'!$I$9+'Setting key Duty'!$I$12))</f>
        <v>#VALUE!</v>
      </c>
      <c r="AZ8" s="159" t="e">
        <f>COUNTIF(#REF!,"*BRT*")</f>
        <v>#REF!</v>
      </c>
      <c r="BA8" s="159">
        <f>COUNTIF(A8:AI8,"*$BTP*")</f>
        <v>0</v>
      </c>
      <c r="BB8" s="159" t="e">
        <f>BA8*('Setting key Duty'!$I$13+'Setting key Duty'!$I$12+'Setting key Duty'!$I$11)</f>
        <v>#VALUE!</v>
      </c>
      <c r="BC8" s="159">
        <f>COUNTIF(A8:AI8,"*$L*")</f>
        <v>0</v>
      </c>
      <c r="BD8" s="159" t="e">
        <f>BC8*('Setting key Duty'!$I$13+'Setting key Duty'!$I$9)</f>
        <v>#VALUE!</v>
      </c>
      <c r="BE8" s="159">
        <f>COUNTIF(A8:AI8,"*$M*")</f>
        <v>0</v>
      </c>
      <c r="BF8" s="159">
        <f>BE8*('Setting key Duty'!$I$8+'Setting key Duty'!$I$9+'Setting key Duty'!$I$12)</f>
        <v>0</v>
      </c>
      <c r="BG8" s="159">
        <f>COUNTIF(A8:AI8,"*$N*")</f>
        <v>0</v>
      </c>
      <c r="BH8" s="159">
        <f>COUNTIF(AF8:AI8,"*$PM*")</f>
        <v>0</v>
      </c>
      <c r="BI8" s="159">
        <f>BH8*('Setting key Duty'!$I$9)</f>
        <v>0</v>
      </c>
      <c r="BJ8" s="159">
        <f>COUNTIF(A8:AI8,"*$AM*")</f>
        <v>0</v>
      </c>
      <c r="BK8" s="159">
        <f>BJ8*('Setting key Duty'!$I$12+'Setting key Duty'!$I$8)</f>
        <v>0</v>
      </c>
      <c r="BL8" s="159">
        <f>COUNTIF(D8:AI8,"*$FC*")</f>
        <v>0</v>
      </c>
      <c r="BM8" s="159">
        <f>BL8*('Setting key Duty'!$J$11+'Setting key Duty'!$I$8)</f>
        <v>0</v>
      </c>
      <c r="BN8" s="159" t="e">
        <f>COUNTIF(#REF!,BN$4)</f>
        <v>#REF!</v>
      </c>
      <c r="BO8" s="159" t="e">
        <f>COUNTIF(#REF!,BO$4)</f>
        <v>#REF!</v>
      </c>
      <c r="BP8" s="159" t="e">
        <f>COUNTIF(#REF!,BP$4)</f>
        <v>#REF!</v>
      </c>
      <c r="BQ8" s="160"/>
    </row>
    <row r="9" ht="19.5" customHeight="1" spans="1:69">
      <c r="A9" s="19"/>
      <c r="B9" s="216" t="s">
        <v>1399</v>
      </c>
      <c r="C9" s="155"/>
      <c r="D9" s="155"/>
      <c r="E9" s="155"/>
      <c r="F9" s="155"/>
      <c r="G9" s="155"/>
      <c r="H9" s="185"/>
      <c r="I9" s="155"/>
      <c r="J9" s="155"/>
      <c r="K9" s="210"/>
      <c r="L9" s="210"/>
      <c r="M9" s="210"/>
      <c r="N9" s="210"/>
      <c r="O9" s="546"/>
      <c r="R9" s="210"/>
      <c r="S9" s="210"/>
      <c r="T9" s="210"/>
      <c r="U9" s="210"/>
      <c r="V9" s="547"/>
      <c r="W9" s="210"/>
      <c r="X9" s="210"/>
      <c r="Y9" s="210"/>
      <c r="Z9" s="210"/>
      <c r="AA9" s="210"/>
      <c r="AB9" s="210"/>
      <c r="AC9" s="210"/>
      <c r="AD9" s="210"/>
      <c r="AE9" s="210"/>
      <c r="AF9" s="210"/>
      <c r="AG9" s="210"/>
      <c r="AH9" s="210"/>
      <c r="AI9" s="157"/>
      <c r="AJ9" s="158"/>
      <c r="AK9" s="157"/>
      <c r="AL9" s="159"/>
      <c r="AM9" s="159"/>
      <c r="AN9" s="159"/>
      <c r="AO9" s="159"/>
      <c r="AP9" s="104"/>
      <c r="AQ9" s="159">
        <f>SUMPRODUCT(--WEEKDAY(C$3:AG$3,2)&lt;6,--((C9:AG9="DM"))+(C9:AG9="CS1")+((C9:AG9="CS2"))+(C9:AG9="SB1")+(C9:AG9="AE")+(C9:AG9="EM"))</f>
        <v>0</v>
      </c>
      <c r="AR9" s="104"/>
      <c r="AS9" s="104">
        <f>SUMPRODUCT(--WEEKDAY(C$3:AG$3,2)&gt;5,--((C9:AG9="DM"))+(C9:AG9="CS1")+((C9:AG9="CS2"))+(C9:AG9="SB1")+(C9:AG9="AE")+(C9:AG9="EM"))</f>
        <v>0</v>
      </c>
      <c r="AT9" s="104"/>
      <c r="AU9" s="104">
        <f>(AQ9-AR9)/2+(AS9-AT9)</f>
        <v>0</v>
      </c>
      <c r="AV9" s="104">
        <f>AI9+AJ9+AK9+AL9+AN9+AO9</f>
        <v>0</v>
      </c>
      <c r="AW9" s="104">
        <f>BG9+BH9+BJ9+BE9+BC9+BA9+BL9</f>
        <v>0</v>
      </c>
      <c r="AX9" s="104">
        <f>AU9+AY9</f>
        <v>0</v>
      </c>
      <c r="AY9" s="159"/>
      <c r="AZ9" s="159"/>
      <c r="BA9" s="159"/>
      <c r="BB9" s="159"/>
      <c r="BC9" s="159"/>
      <c r="BD9" s="159"/>
      <c r="BE9" s="159"/>
      <c r="BF9" s="159"/>
      <c r="BG9" s="159"/>
      <c r="BH9" s="159"/>
      <c r="BI9" s="159"/>
      <c r="BJ9" s="159"/>
      <c r="BK9" s="159"/>
      <c r="BL9" s="159"/>
      <c r="BM9" s="159"/>
      <c r="BN9" s="159"/>
      <c r="BO9" s="159"/>
      <c r="BP9" s="159"/>
      <c r="BQ9" s="160"/>
    </row>
    <row r="10" ht="19.5" customHeight="1" spans="1:69">
      <c r="A10" s="19"/>
      <c r="B10" s="548" t="s">
        <v>1619</v>
      </c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542" t="s">
        <v>1111</v>
      </c>
      <c r="Q10" s="542" t="s">
        <v>1111</v>
      </c>
      <c r="R10" s="155"/>
      <c r="S10" s="155"/>
      <c r="T10" s="542" t="s">
        <v>59</v>
      </c>
      <c r="U10" s="210"/>
      <c r="V10" s="155"/>
      <c r="W10" s="155"/>
      <c r="X10" s="155"/>
      <c r="Y10" s="155"/>
      <c r="Z10" s="155"/>
      <c r="AA10" s="155"/>
      <c r="AB10" s="210"/>
      <c r="AC10" s="210"/>
      <c r="AD10" s="155"/>
      <c r="AE10" s="155"/>
      <c r="AF10" s="155"/>
      <c r="AG10" s="155"/>
      <c r="AH10" s="155"/>
      <c r="AI10" s="157"/>
      <c r="AJ10" s="158"/>
      <c r="AK10" s="157"/>
      <c r="AL10" s="159"/>
      <c r="AM10" s="159"/>
      <c r="AN10" s="159"/>
      <c r="AO10" s="159"/>
      <c r="AP10" s="104"/>
      <c r="AQ10" s="159">
        <f>SUMPRODUCT(--WEEKDAY(C$3:AG$3,2)&lt;6,--((C10:AG10="DM"))+(C10:AG10="CS1")+((C10:AG10="CS2"))+(C10:AG10="SB1")+(C10:AG10="AE")+(C10:AG10="EM"))</f>
        <v>0</v>
      </c>
      <c r="AR10" s="104"/>
      <c r="AS10" s="104">
        <f>SUMPRODUCT(--WEEKDAY(C$3:AG$3,2)&gt;5,--((C10:AG10="DM"))+(C10:AG10="CS1")+((C10:AG10="CS2"))+(C10:AG10="SB1")+(C10:AG10="AE")+(C10:AG10="EM"))</f>
        <v>0</v>
      </c>
      <c r="AT10" s="104"/>
      <c r="AU10" s="104">
        <f>(AQ10-AR10)/2+(AS10-AT10)</f>
        <v>0</v>
      </c>
      <c r="AV10" s="104">
        <f>AI10+AJ10+AK10+AL10+AN10+AO10</f>
        <v>0</v>
      </c>
      <c r="AW10" s="104">
        <f>BG10+BH10+BJ10+BE10+BC10+BA10+BL10</f>
        <v>0</v>
      </c>
      <c r="AX10" s="104" t="e">
        <f>AU10+AY10</f>
        <v>#VALUE!</v>
      </c>
      <c r="AY10" s="159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159">
        <f>COUNTIF(D10:V10,"*BRT*")</f>
        <v>0</v>
      </c>
      <c r="BA10" s="159">
        <f>COUNTIF(A10:AI10,"*$BTP*")</f>
        <v>0</v>
      </c>
      <c r="BB10" s="159" t="e">
        <f>BA10*('Setting key Duty'!$I$13+'Setting key Duty'!$I$12+'Setting key Duty'!$I$11)</f>
        <v>#VALUE!</v>
      </c>
      <c r="BC10" s="159">
        <f>COUNTIF(A10:AI10,"*$L*")</f>
        <v>0</v>
      </c>
      <c r="BD10" s="159" t="e">
        <f>BC10*('Setting key Duty'!$I$13+'Setting key Duty'!$I$9)</f>
        <v>#VALUE!</v>
      </c>
      <c r="BE10" s="159">
        <f>COUNTIF(A10:AI10,"*$M*")</f>
        <v>0</v>
      </c>
      <c r="BF10" s="159">
        <f>BE10*('Setting key Duty'!$I$8+'Setting key Duty'!$I$9+'Setting key Duty'!$I$12)</f>
        <v>0</v>
      </c>
      <c r="BG10" s="159">
        <f>COUNTIF(AI10,"*$N*")</f>
        <v>0</v>
      </c>
      <c r="BH10" s="159">
        <f>COUNTIF(AI10,"*$PM*")</f>
        <v>0</v>
      </c>
      <c r="BI10" s="159">
        <f>BH10*('Setting key Duty'!$I$9)</f>
        <v>0</v>
      </c>
      <c r="BJ10" s="159">
        <f>COUNTIF(A10:AI10,"*$AM*")</f>
        <v>0</v>
      </c>
      <c r="BK10" s="159">
        <f>BJ10*('Setting key Duty'!$I$12+'Setting key Duty'!$I$8)</f>
        <v>0</v>
      </c>
      <c r="BL10" s="159">
        <f>COUNTIF(D10:AI10,"*$FC*")</f>
        <v>0</v>
      </c>
      <c r="BM10" s="159">
        <f>BL10*('Setting key Duty'!$J$11+'Setting key Duty'!$I$8)</f>
        <v>0</v>
      </c>
      <c r="BN10" s="159">
        <f>COUNTIF($D10:$V10,BN$4)</f>
        <v>0</v>
      </c>
      <c r="BO10" s="159">
        <f>COUNTIF($D10:$V10,BO$4)</f>
        <v>0</v>
      </c>
      <c r="BP10" s="159">
        <f>COUNTIF($D10:$V10,BP$4)</f>
        <v>0</v>
      </c>
      <c r="BQ10" s="160"/>
    </row>
    <row r="11" ht="19.5" customHeight="1" spans="1:69">
      <c r="A11" s="19"/>
      <c r="B11" s="549" t="s">
        <v>1704</v>
      </c>
      <c r="C11" s="155"/>
      <c r="E11" s="155"/>
      <c r="F11" s="155"/>
      <c r="G11" s="155"/>
      <c r="H11" s="185"/>
      <c r="I11" s="155"/>
      <c r="J11" s="155" t="s">
        <v>1744</v>
      </c>
      <c r="K11" s="155"/>
      <c r="L11" s="155"/>
      <c r="M11" s="186"/>
      <c r="N11" s="210" t="s">
        <v>1095</v>
      </c>
      <c r="O11" s="210"/>
      <c r="R11" s="169"/>
      <c r="T11" s="155"/>
      <c r="U11" s="169"/>
      <c r="V11" s="240"/>
      <c r="W11" s="185"/>
      <c r="X11" s="155"/>
      <c r="Y11" s="155"/>
      <c r="Z11" s="155"/>
      <c r="AA11" s="155"/>
      <c r="AB11" s="169"/>
      <c r="AC11" s="155"/>
      <c r="AD11" s="155"/>
      <c r="AE11" s="155"/>
      <c r="AF11" s="155"/>
      <c r="AG11" s="155"/>
      <c r="AH11" s="155"/>
      <c r="AI11" s="157"/>
      <c r="AJ11" s="158"/>
      <c r="AK11" s="157"/>
      <c r="AL11" s="159"/>
      <c r="AM11" s="159"/>
      <c r="AN11" s="159"/>
      <c r="AO11" s="159"/>
      <c r="AP11" s="104"/>
      <c r="AQ11" s="159">
        <f>SUMPRODUCT(--WEEKDAY(C$3:AG$3,2)&lt;6,--((C11:AG11="DM"))+(C11:AG11="CS1")+((C11:AG11="CS2"))+(C11:AG11="SB1")+(C11:AG11="AE")+(C11:AG11="EM"))</f>
        <v>0</v>
      </c>
      <c r="AR11" s="104"/>
      <c r="AS11" s="104">
        <f>SUMPRODUCT(--WEEKDAY(C$3:AG$3,2)&gt;5,--((C11:AG11="DM"))+(C11:AG11="CS1")+((C11:AG11="CS2"))+(C11:AG11="SB1")+(C11:AG11="AE")+(C11:AG11="EM"))</f>
        <v>0</v>
      </c>
      <c r="AT11" s="104"/>
      <c r="AU11" s="104">
        <f>(AQ11-AR11)/2+(AS11-AT11)</f>
        <v>0</v>
      </c>
      <c r="AV11" s="104">
        <f>AI11+AJ11+AK11+AL11+AN11+AO11</f>
        <v>0</v>
      </c>
      <c r="AW11" s="104">
        <f>BG11+BH11+BJ11+BE11+BC11+BA11+BL11</f>
        <v>0</v>
      </c>
      <c r="AX11" s="104" t="e">
        <f>AU11+$AY$11</f>
        <v>#VALUE!</v>
      </c>
      <c r="AY11" s="159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159">
        <f>COUNTIF(C11:AC11,"*BRT*")</f>
        <v>0</v>
      </c>
      <c r="BA11" s="159">
        <f>COUNTIF(A11:AI11,"*$BTP*")</f>
        <v>0</v>
      </c>
      <c r="BB11" s="159" t="e">
        <f>BA11*('Setting key Duty'!$I$13+'Setting key Duty'!$I$12+'Setting key Duty'!$I$11)</f>
        <v>#VALUE!</v>
      </c>
      <c r="BC11" s="159">
        <f>COUNTIF(D11:AI11,"*$L*")</f>
        <v>0</v>
      </c>
      <c r="BD11" s="159" t="e">
        <f>BC11*('Setting key Duty'!$I$13+'Setting key Duty'!$I$9)</f>
        <v>#VALUE!</v>
      </c>
      <c r="BE11" s="159">
        <f>COUNTIF(D11:AI11,"*$M*")</f>
        <v>0</v>
      </c>
      <c r="BF11" s="159">
        <f>BE11*('Setting key Duty'!$I$8+'Setting key Duty'!$I$9+'Setting key Duty'!$I$12)</f>
        <v>0</v>
      </c>
      <c r="BG11" s="159">
        <f>COUNTIF(D11:AI11,"*$N*")</f>
        <v>0</v>
      </c>
      <c r="BH11" s="159">
        <f>COUNTIF(D11:AI11,"*$PM*")</f>
        <v>0</v>
      </c>
      <c r="BI11" s="159">
        <f>BH11*('Setting key Duty'!$I$9)</f>
        <v>0</v>
      </c>
      <c r="BJ11" s="159">
        <f>COUNTIF(D11:AI11,"*$AM*")</f>
        <v>0</v>
      </c>
      <c r="BK11" s="159">
        <f>BJ11*('Setting key Duty'!$I$12+'Setting key Duty'!$I$8)</f>
        <v>0</v>
      </c>
      <c r="BL11" s="159">
        <f>COUNTIF(C11:AI11,"*$FC*")</f>
        <v>0</v>
      </c>
      <c r="BM11" s="159">
        <f>BL11*('Setting key Duty'!$J$11+'Setting key Duty'!$I$8)</f>
        <v>0</v>
      </c>
      <c r="BN11" s="159">
        <f>COUNTIF($C11:$AG11,BN$4)</f>
        <v>0</v>
      </c>
      <c r="BO11" s="159">
        <f>COUNTIF($C11:$AG11,BO$4)</f>
        <v>0</v>
      </c>
      <c r="BP11" s="159">
        <f>COUNTIF($D11:$AD11,BP$4)</f>
        <v>0</v>
      </c>
      <c r="BQ11" s="160"/>
    </row>
    <row r="12" ht="19.5" customHeight="1" spans="1:69">
      <c r="A12" s="19"/>
      <c r="B12" s="277" t="s">
        <v>1431</v>
      </c>
      <c r="C12" s="155"/>
      <c r="D12" s="155" t="s">
        <v>48</v>
      </c>
      <c r="E12" s="155"/>
      <c r="F12" s="155"/>
      <c r="G12" s="155" t="s">
        <v>48</v>
      </c>
      <c r="H12" s="155" t="s">
        <v>1745</v>
      </c>
      <c r="I12" s="155" t="s">
        <v>1288</v>
      </c>
      <c r="J12" s="155"/>
      <c r="L12" s="155"/>
      <c r="M12" s="155"/>
      <c r="N12" s="155" t="s">
        <v>1095</v>
      </c>
      <c r="O12" s="155"/>
      <c r="P12" s="542" t="s">
        <v>1111</v>
      </c>
      <c r="Q12" s="542" t="s">
        <v>1111</v>
      </c>
      <c r="R12" s="155"/>
      <c r="S12" s="155"/>
      <c r="T12" s="542" t="s">
        <v>59</v>
      </c>
      <c r="U12" s="169"/>
      <c r="V12" s="240"/>
      <c r="W12" s="155"/>
      <c r="X12" s="155"/>
      <c r="Y12" s="155"/>
      <c r="Z12" s="155"/>
      <c r="AA12" s="155" t="s">
        <v>47</v>
      </c>
      <c r="AB12" s="155" t="s">
        <v>1449</v>
      </c>
      <c r="AC12" s="155"/>
      <c r="AD12" s="155"/>
      <c r="AE12" s="155"/>
      <c r="AF12" s="155"/>
      <c r="AG12" s="155"/>
      <c r="AH12" s="155"/>
      <c r="AI12" s="157"/>
      <c r="AJ12" s="158"/>
      <c r="AK12" s="157"/>
      <c r="AL12" s="159"/>
      <c r="AM12" s="159"/>
      <c r="AN12" s="159"/>
      <c r="AO12" s="159"/>
      <c r="AP12" s="104"/>
      <c r="AQ12" s="159">
        <f>SUMPRODUCT(--WEEKDAY(C$3:AG$3,2)&lt;6,--((C12:AG12="DM"))+(C12:AG12="CS1")+((C12:AG12="CS2"))+(C12:AG12="SB1")+(C12:AG12="AE")+(C12:AG12="EM"))</f>
        <v>0</v>
      </c>
      <c r="AR12" s="104"/>
      <c r="AS12" s="104">
        <f>SUMPRODUCT(--WEEKDAY(C$3:AG$3,2)&gt;5,--((C12:AG12="DM"))+(C12:AG12="CS1")+((C12:AG12="CS2"))+(C12:AG12="SB1")+(C12:AG12="AE")+(C12:AG12="EM"))</f>
        <v>0</v>
      </c>
      <c r="AT12" s="104"/>
      <c r="AU12" s="104">
        <f>(AQ12-AR12)/2+(AS12-AT12)</f>
        <v>0</v>
      </c>
      <c r="AV12" s="104">
        <f>AI12+AJ12+AK12+AL12+AN12+AO12</f>
        <v>0</v>
      </c>
      <c r="AW12" s="104">
        <f>BG12+BH12+BJ12+BE12+BC12+BA12+BL12</f>
        <v>0</v>
      </c>
      <c r="AX12" s="104" t="e">
        <f>AU12+AY12</f>
        <v>#VALUE!</v>
      </c>
      <c r="AY12" s="159" t="e">
        <f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159">
        <f>COUNTIF(D12:AC12,"*BRT*")</f>
        <v>0</v>
      </c>
      <c r="BA12" s="159">
        <f>COUNTIF(A12:AI12,"*$BTP*")</f>
        <v>0</v>
      </c>
      <c r="BB12" s="159" t="e">
        <f>BA12*('Setting key Duty'!$I$13+'Setting key Duty'!$I$12+'Setting key Duty'!$I$11)</f>
        <v>#VALUE!</v>
      </c>
      <c r="BC12" s="159">
        <f>COUNTIF(A12:AI12,"*$L*")</f>
        <v>0</v>
      </c>
      <c r="BD12" s="159" t="e">
        <f>BC12*('Setting key Duty'!$I$13+'Setting key Duty'!$I$9)</f>
        <v>#VALUE!</v>
      </c>
      <c r="BE12" s="159">
        <f>COUNTIF(A12:AI12,"*$M*")</f>
        <v>0</v>
      </c>
      <c r="BF12" s="159">
        <f>BE12*('Setting key Duty'!$I$8+'Setting key Duty'!$I$9+'Setting key Duty'!$I$12)</f>
        <v>0</v>
      </c>
      <c r="BG12" s="159">
        <f>COUNTIF(AF12:AI12,"*$N*")</f>
        <v>0</v>
      </c>
      <c r="BH12" s="159">
        <f>COUNTIF(AF12:AI12,"*$PM*")</f>
        <v>0</v>
      </c>
      <c r="BI12" s="159">
        <f>BH12*('Setting key Duty'!$I$9)</f>
        <v>0</v>
      </c>
      <c r="BJ12" s="159">
        <f>COUNTIF(A12:AI12,"*$AM*")</f>
        <v>0</v>
      </c>
      <c r="BK12" s="159">
        <f>BJ12*('Setting key Duty'!$I$12+'Setting key Duty'!$I$8)</f>
        <v>0</v>
      </c>
      <c r="BL12" s="159">
        <f>COUNTIF(D12:AI12,"*$FC*")</f>
        <v>0</v>
      </c>
      <c r="BM12" s="159">
        <f>BL12*('Setting key Duty'!$J$11+'Setting key Duty'!$I$8)</f>
        <v>0</v>
      </c>
      <c r="BN12" s="159">
        <f>COUNTIF($D12:$AE12,BN$4)</f>
        <v>0</v>
      </c>
      <c r="BO12" s="159">
        <f>COUNTIF($D12:$AE12,BO$4)</f>
        <v>0</v>
      </c>
      <c r="BP12" s="159">
        <f>COUNTIF($D12:$AE12,BP$4)</f>
        <v>1</v>
      </c>
      <c r="BQ12" s="160"/>
    </row>
    <row r="13" ht="19.5" customHeight="1" spans="1:69">
      <c r="A13" s="19"/>
      <c r="B13" s="550" t="s">
        <v>1373</v>
      </c>
      <c r="C13" s="155"/>
      <c r="D13" s="551"/>
      <c r="E13" s="155"/>
      <c r="F13" s="156"/>
      <c r="G13" s="155"/>
      <c r="H13" s="155"/>
      <c r="J13" s="155"/>
      <c r="K13" s="186"/>
      <c r="M13" s="155"/>
      <c r="N13" s="155"/>
      <c r="O13" s="155"/>
      <c r="P13" s="542" t="s">
        <v>1111</v>
      </c>
      <c r="Q13" s="542" t="s">
        <v>1111</v>
      </c>
      <c r="R13" s="155"/>
      <c r="T13" s="542" t="s">
        <v>59</v>
      </c>
      <c r="U13" s="186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5"/>
      <c r="AG13" s="155"/>
      <c r="AH13" s="155"/>
      <c r="AI13" s="157"/>
      <c r="AJ13" s="158"/>
      <c r="AK13" s="157"/>
      <c r="AL13" s="159"/>
      <c r="AM13" s="159"/>
      <c r="AN13" s="159"/>
      <c r="AO13" s="159"/>
      <c r="AP13" s="104"/>
      <c r="AQ13" s="159">
        <f>SUMPRODUCT(--WEEKDAY(C$3:AG$3,2)&lt;6,--((C13:AG13="DM"))+(C13:AG13="CS1")+((C13:AG13="CS2"))+(C13:AG13="SB1")+(C13:AG13="AE")+(C13:AG13="EM"))</f>
        <v>0</v>
      </c>
      <c r="AR13" s="104"/>
      <c r="AS13" s="104">
        <f>SUMPRODUCT(--WEEKDAY(C$3:AG$3,2)&gt;5,--((C13:AG13="DM"))+(C13:AG13="CS1")+((C13:AG13="CS2"))+(C13:AG13="SB1")+(C13:AG13="AE")+(C13:AG13="EM"))</f>
        <v>0</v>
      </c>
      <c r="AT13" s="104"/>
      <c r="AU13" s="104">
        <f>(AQ13-AR13)/2+(AS13-AT13)</f>
        <v>0</v>
      </c>
      <c r="AV13" s="104">
        <f>AI13+AJ13+AK13+AL13+AN13+AO13</f>
        <v>0</v>
      </c>
      <c r="AW13" s="104">
        <f>BG13+BH13+BJ13+BE13+BC13+BA13+BL13</f>
        <v>0</v>
      </c>
      <c r="AX13" s="104" t="e">
        <f>AU13+AY13</f>
        <v>#VALUE!</v>
      </c>
      <c r="AY13" s="159" t="e">
        <f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159">
        <f>COUNTIF(D13:Y13,"*BRT*")</f>
        <v>0</v>
      </c>
      <c r="BA13" s="159">
        <f>COUNTIF(A13:AI13,"*$BTP*")</f>
        <v>0</v>
      </c>
      <c r="BB13" s="159" t="e">
        <f>BA13*('Setting key Duty'!$I$13+'Setting key Duty'!$I$12+'Setting key Duty'!$I$11)</f>
        <v>#VALUE!</v>
      </c>
      <c r="BC13" s="159">
        <f>COUNTIF(A13:AI13,"*$L*")</f>
        <v>0</v>
      </c>
      <c r="BD13" s="159" t="e">
        <f>BC13*('Setting key Duty'!$I$13+'Setting key Duty'!$I$9)</f>
        <v>#VALUE!</v>
      </c>
      <c r="BE13" s="159">
        <f>COUNTIF(A13:AI13,"*$M*")</f>
        <v>0</v>
      </c>
      <c r="BF13" s="159">
        <f>BE13*('Setting key Duty'!$I$8+'Setting key Duty'!$I$9+'Setting key Duty'!$I$12)</f>
        <v>0</v>
      </c>
      <c r="BG13" s="159">
        <f>COUNTIF(AI13,"*$N*")</f>
        <v>0</v>
      </c>
      <c r="BH13" s="159">
        <f>COUNTIF(AI13,"*$PM*")</f>
        <v>0</v>
      </c>
      <c r="BI13" s="159">
        <f>BH13*('Setting key Duty'!$I$9)</f>
        <v>0</v>
      </c>
      <c r="BJ13" s="159">
        <f>COUNTIF(A13:AI13,"*$AM*")</f>
        <v>0</v>
      </c>
      <c r="BK13" s="159">
        <f>BJ13*('Setting key Duty'!$I$12+'Setting key Duty'!$I$8)</f>
        <v>0</v>
      </c>
      <c r="BL13" s="159">
        <f>COUNTIF(D13:AI13,"*$FC*")</f>
        <v>0</v>
      </c>
      <c r="BM13" s="159">
        <f>BL13*('Setting key Duty'!$J$11+'Setting key Duty'!$I$8)</f>
        <v>0</v>
      </c>
      <c r="BN13" s="159">
        <f>COUNTIF($D13:$Y13,BN$4)</f>
        <v>0</v>
      </c>
      <c r="BO13" s="159">
        <f>COUNTIF($D13:$Y13,BO$4)</f>
        <v>0</v>
      </c>
      <c r="BP13" s="159">
        <f>COUNTIF($D13:$Y13,BP$4)</f>
        <v>0</v>
      </c>
      <c r="BQ13" s="160"/>
    </row>
    <row r="14" ht="24" customHeight="1" spans="1:69">
      <c r="A14" s="19"/>
      <c r="B14" s="16" t="s">
        <v>1601</v>
      </c>
      <c r="C14" s="155"/>
      <c r="D14" s="155"/>
      <c r="E14" s="155"/>
      <c r="F14" s="155"/>
      <c r="G14" s="155"/>
      <c r="H14" s="155"/>
      <c r="I14" s="155"/>
      <c r="J14" s="186"/>
      <c r="K14" s="155"/>
      <c r="L14" s="155"/>
      <c r="M14" s="155"/>
      <c r="N14" s="155" t="s">
        <v>44</v>
      </c>
      <c r="O14" s="155"/>
      <c r="P14" s="542" t="s">
        <v>1111</v>
      </c>
      <c r="Q14" s="542" t="s">
        <v>1111</v>
      </c>
      <c r="R14" s="155"/>
      <c r="S14" s="155"/>
      <c r="T14" s="542" t="s">
        <v>59</v>
      </c>
      <c r="U14" s="155"/>
      <c r="V14" s="240"/>
      <c r="W14" s="155"/>
      <c r="X14" s="155"/>
      <c r="Y14" s="155"/>
      <c r="Z14" s="155"/>
      <c r="AA14" s="155"/>
      <c r="AB14" s="155"/>
      <c r="AC14" s="155"/>
      <c r="AD14" s="155"/>
      <c r="AF14" s="155"/>
      <c r="AG14" s="155"/>
      <c r="AH14" s="155"/>
      <c r="AI14" s="157">
        <f>COUNTIF($C14:$AB14,AI$4)</f>
        <v>0</v>
      </c>
      <c r="AJ14" s="158">
        <f>COUNTIF($C14:$AB14,AJ$4)</f>
        <v>1</v>
      </c>
      <c r="AK14" s="157">
        <f>COUNTIF($C14:$AB14,AK$4)</f>
        <v>0</v>
      </c>
      <c r="AL14" s="159">
        <f>COUNTIF($C14:$AB14,AL$4)</f>
        <v>0</v>
      </c>
      <c r="AM14" s="159">
        <f>COUNTIF($C14:$AB14,AM$4)</f>
        <v>0</v>
      </c>
      <c r="AN14" s="159">
        <f>COUNTIF($C14:$AB14,AN$4)</f>
        <v>0</v>
      </c>
      <c r="AO14" s="159">
        <f>COUNTIF($C14:$AB14,AO$4)</f>
        <v>0</v>
      </c>
      <c r="AP14" s="104"/>
      <c r="AQ14" s="159">
        <f>SUMPRODUCT(--WEEKDAY(C$3:AG$3,2)&lt;6,--((C14:AG14="DM"))+(C14:AG14="CS1")+((C14:AG14="CS2"))+(C14:AG14="SB1")+(C14:AG14="AE")+(C14:AG14="EM"))</f>
        <v>0</v>
      </c>
      <c r="AR14" s="104"/>
      <c r="AS14" s="104">
        <f>SUMPRODUCT(--WEEKDAY(C$3:AG$3,2)&gt;5,--((C14:AG14="DM"))+(C14:AG14="CS1")+((C14:AG14="CS2"))+(C14:AG14="SB1")+(C14:AG14="AE")+(C14:AG14="EM"))</f>
        <v>0</v>
      </c>
      <c r="AT14" s="104"/>
      <c r="AU14" s="104">
        <f>(AQ14-AR14)/2+(AS14-AT14)</f>
        <v>0</v>
      </c>
      <c r="AV14" s="104">
        <f>AI14+AJ14+AK14+AL14+AN14+AO14</f>
        <v>1</v>
      </c>
      <c r="AW14" s="104">
        <f>BG14+BH14+BJ14+BE14+BC14+BA14+BL14</f>
        <v>0</v>
      </c>
      <c r="AX14" s="104" t="e">
        <f>AU14+AY14</f>
        <v>#VALUE!</v>
      </c>
      <c r="AY14" s="159" t="e">
        <f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159">
        <f>COUNTIF(C14:AB14,"*BRT*")</f>
        <v>0</v>
      </c>
      <c r="BA14" s="159">
        <f>COUNTIF(A14:AI14,"*$BTP*")</f>
        <v>0</v>
      </c>
      <c r="BB14" s="159" t="e">
        <f>BA14*('Setting key Duty'!$I$13+'Setting key Duty'!$I$12+'Setting key Duty'!$I$11)</f>
        <v>#VALUE!</v>
      </c>
      <c r="BC14" s="159">
        <f>COUNTIF(A14:AI14,"*$L*")</f>
        <v>0</v>
      </c>
      <c r="BD14" s="159" t="e">
        <f>BC14*('Setting key Duty'!$I$13+'Setting key Duty'!$I$9)</f>
        <v>#VALUE!</v>
      </c>
      <c r="BE14" s="159">
        <f>COUNTIF(A14:AI14,"*$M*")</f>
        <v>0</v>
      </c>
      <c r="BF14" s="159">
        <f>BE14*('Setting key Duty'!$I$8+'Setting key Duty'!$I$9+'Setting key Duty'!$I$12)</f>
        <v>0</v>
      </c>
      <c r="BG14" s="159">
        <f>COUNTIF(A14:AI14,"*$N*")</f>
        <v>0</v>
      </c>
      <c r="BH14" s="159">
        <f>COUNTIF(AI14,"*$PM*")</f>
        <v>0</v>
      </c>
      <c r="BI14" s="159">
        <f>BH14*('Setting key Duty'!$I$9)</f>
        <v>0</v>
      </c>
      <c r="BJ14" s="159">
        <f>COUNTIF(A14:AI14,"*$AM*")</f>
        <v>0</v>
      </c>
      <c r="BK14" s="159">
        <f>BJ14*('Setting key Duty'!$I$12+'Setting key Duty'!$I$8)</f>
        <v>0</v>
      </c>
      <c r="BL14" s="159">
        <f>COUNTIF(C14:AI14,"*$FC*")</f>
        <v>0</v>
      </c>
      <c r="BM14" s="159">
        <f>BL14*('Setting key Duty'!$J$11+'Setting key Duty'!$I$8)</f>
        <v>0</v>
      </c>
      <c r="BN14" s="159">
        <f>COUNTIF($C14:$AB14,BN$4)</f>
        <v>0</v>
      </c>
      <c r="BO14" s="159">
        <f>COUNTIF($C14:$AB14,BO$4)</f>
        <v>0</v>
      </c>
      <c r="BP14" s="159">
        <f>COUNTIF($C14:$AB14,BP$4)</f>
        <v>0</v>
      </c>
      <c r="BQ14" s="160"/>
    </row>
    <row r="15" ht="24" customHeight="1" spans="1:69">
      <c r="A15" s="19"/>
      <c r="B15" s="173" t="s">
        <v>1490</v>
      </c>
      <c r="C15" s="155"/>
      <c r="D15" s="155"/>
      <c r="E15" s="155"/>
      <c r="F15" s="155"/>
      <c r="G15" s="155"/>
      <c r="H15" s="155"/>
      <c r="I15" s="155"/>
      <c r="J15" s="186"/>
      <c r="K15" s="155"/>
      <c r="L15" s="155"/>
      <c r="M15" s="155"/>
      <c r="N15" s="155"/>
      <c r="O15" s="155"/>
      <c r="P15" s="542"/>
      <c r="Q15" s="542"/>
      <c r="R15" s="532"/>
      <c r="S15" s="155"/>
      <c r="T15" s="542" t="s">
        <v>1746</v>
      </c>
      <c r="U15" s="155"/>
      <c r="V15" s="155"/>
      <c r="W15" s="155"/>
      <c r="X15" s="155"/>
      <c r="Y15" s="155"/>
      <c r="Z15" s="155"/>
      <c r="AA15" s="155"/>
      <c r="AB15" s="155"/>
      <c r="AC15" s="155"/>
      <c r="AD15" s="155"/>
      <c r="AF15" s="155" t="s">
        <v>1747</v>
      </c>
      <c r="AG15" s="155"/>
      <c r="AH15" s="155"/>
      <c r="AI15" s="157"/>
      <c r="AJ15" s="158"/>
      <c r="AK15" s="157"/>
      <c r="AL15" s="159"/>
      <c r="AM15" s="159"/>
      <c r="AN15" s="159"/>
      <c r="AO15" s="159"/>
      <c r="AP15" s="104"/>
      <c r="AQ15" s="159"/>
      <c r="AR15" s="104"/>
      <c r="AS15" s="104"/>
      <c r="AT15" s="104"/>
      <c r="AU15" s="104"/>
      <c r="AV15" s="104"/>
      <c r="AW15" s="104"/>
      <c r="AX15" s="104"/>
      <c r="AY15" s="159"/>
      <c r="AZ15" s="159"/>
      <c r="BA15" s="159"/>
      <c r="BB15" s="159"/>
      <c r="BC15" s="159"/>
      <c r="BD15" s="159"/>
      <c r="BE15" s="159"/>
      <c r="BF15" s="159"/>
      <c r="BG15" s="159"/>
      <c r="BH15" s="159"/>
      <c r="BI15" s="159"/>
      <c r="BJ15" s="159"/>
      <c r="BK15" s="159"/>
      <c r="BL15" s="159"/>
      <c r="BM15" s="159"/>
      <c r="BN15" s="159"/>
      <c r="BO15" s="159"/>
      <c r="BP15" s="159"/>
      <c r="BQ15" s="160"/>
    </row>
    <row r="16" ht="19.5" customHeight="1" spans="1:69">
      <c r="A16" s="19"/>
      <c r="B16" s="236" t="s">
        <v>1550</v>
      </c>
      <c r="C16" s="155"/>
      <c r="D16" s="155"/>
      <c r="E16" s="155"/>
      <c r="F16" s="155"/>
      <c r="G16" s="185"/>
      <c r="H16" s="155"/>
      <c r="I16" s="155" t="s">
        <v>530</v>
      </c>
      <c r="J16" s="155"/>
      <c r="K16" s="155"/>
      <c r="L16" s="155"/>
      <c r="M16" s="186"/>
      <c r="N16" s="186"/>
      <c r="O16" s="186"/>
      <c r="P16" s="155"/>
      <c r="Q16" s="155"/>
      <c r="S16" s="155"/>
      <c r="T16" s="169"/>
      <c r="V16" s="240"/>
      <c r="W16" s="155"/>
      <c r="X16" s="155"/>
      <c r="Y16" s="155"/>
      <c r="Z16" s="155"/>
      <c r="AA16" s="155"/>
      <c r="AB16" s="155"/>
      <c r="AC16" s="155"/>
      <c r="AD16" s="155" t="s">
        <v>42</v>
      </c>
      <c r="AE16" s="155"/>
      <c r="AF16" s="155"/>
      <c r="AG16" s="155"/>
      <c r="AH16" s="155"/>
      <c r="AI16" s="157">
        <f>COUNTIF($C16:$AF16,AI$4)</f>
        <v>0</v>
      </c>
      <c r="AJ16" s="158">
        <f>COUNTIF($C16:$AF16,AJ$4)</f>
        <v>0</v>
      </c>
      <c r="AK16" s="157">
        <f>COUNTIF($C16:$AF16,AK$4)</f>
        <v>0</v>
      </c>
      <c r="AL16" s="159">
        <f>COUNTIF($C16:$AF16,AL$4)</f>
        <v>0</v>
      </c>
      <c r="AM16" s="159">
        <f>COUNTIF($C16:$AF16,AM$4)</f>
        <v>0</v>
      </c>
      <c r="AN16" s="159">
        <f>COUNTIF($C16:$AF16,AN$4)</f>
        <v>0</v>
      </c>
      <c r="AO16" s="159">
        <f>COUNTIF($C16:$AF16,AO$4)</f>
        <v>0</v>
      </c>
      <c r="AP16" s="104"/>
      <c r="AQ16" s="159">
        <f>SUMPRODUCT(--WEEKDAY(C$3:AG$3,2)&lt;6,--((C16:AG16="DM"))+(C16:AG16="CS1")+((C16:AG16="CS2"))+(C16:AG16="SB1")+(C16:AG16="AE")+(C16:AG16="EM"))</f>
        <v>0</v>
      </c>
      <c r="AR16" s="104"/>
      <c r="AS16" s="104">
        <f>SUMPRODUCT(--WEEKDAY(C$3:AG$3,2)&gt;5,--((C16:AG16="DM"))+(C16:AG16="CS1")+((C16:AG16="CS2"))+(C16:AG16="SB1")+(C16:AG16="AE")+(C16:AG16="EM"))</f>
        <v>0</v>
      </c>
      <c r="AT16" s="104"/>
      <c r="AU16" s="104">
        <f>(AQ16-AR16)/2+(AS16-AT16)</f>
        <v>0</v>
      </c>
      <c r="AV16" s="104">
        <f>AI16+AJ16+AK16+AL16+AN16+AO16</f>
        <v>0</v>
      </c>
      <c r="AW16" s="104">
        <f>BG16+BH16+BJ16+BE16+BC16+BA16+BL16</f>
        <v>0</v>
      </c>
      <c r="AX16" s="104" t="e">
        <f>AU16+AY16</f>
        <v>#VALUE!</v>
      </c>
      <c r="AY16" s="159" t="e">
        <f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159">
        <f>COUNTIF(C16:AC16,"*BRT*")</f>
        <v>0</v>
      </c>
      <c r="BA16" s="159">
        <f>COUNTIF(A16:AI16,"*$BTP*")</f>
        <v>0</v>
      </c>
      <c r="BB16" s="159" t="e">
        <f>BA16*('Setting key Duty'!$I$13+'Setting key Duty'!$I$12+'Setting key Duty'!$I$11)</f>
        <v>#VALUE!</v>
      </c>
      <c r="BC16" s="159">
        <f>COUNTIF(I16:AI16,"*$L*")</f>
        <v>0</v>
      </c>
      <c r="BD16" s="159" t="e">
        <f>BC16*('Setting key Duty'!$I$13+'Setting key Duty'!$I$9)</f>
        <v>#VALUE!</v>
      </c>
      <c r="BE16" s="159">
        <f>COUNTIF(I16:AI16,"*$M*")</f>
        <v>0</v>
      </c>
      <c r="BF16" s="159">
        <f>BE16*('Setting key Duty'!$I$8+'Setting key Duty'!$I$9+'Setting key Duty'!$I$12)</f>
        <v>0</v>
      </c>
      <c r="BG16" s="159">
        <f>COUNTIF(I16:AI16,"*$N*")</f>
        <v>0</v>
      </c>
      <c r="BH16" s="159">
        <f>COUNTIF(I16:AI16,"*$PM*")</f>
        <v>0</v>
      </c>
      <c r="BI16" s="159">
        <f>BH16*('Setting key Duty'!$I$9)</f>
        <v>0</v>
      </c>
      <c r="BJ16" s="159">
        <f>COUNTIF(I16:AI16,"*$AM*")</f>
        <v>0</v>
      </c>
      <c r="BK16" s="159">
        <f>BJ16*('Setting key Duty'!$I$12+'Setting key Duty'!$I$8)</f>
        <v>0</v>
      </c>
      <c r="BL16" s="159">
        <f>COUNTIF(C16:AI16,"*$FC*")</f>
        <v>0</v>
      </c>
      <c r="BM16" s="159">
        <f>BL16*('Setting key Duty'!$J$11+'Setting key Duty'!$I$8)</f>
        <v>0</v>
      </c>
      <c r="BN16" s="159">
        <f>COUNTIF($C16:$AF16,BN$4)</f>
        <v>0</v>
      </c>
      <c r="BO16" s="159">
        <f>COUNTIF($C16:$AF16,BO$4)</f>
        <v>0</v>
      </c>
      <c r="BP16" s="159">
        <f>COUNTIF($I16:$AE16,BP$4)</f>
        <v>0</v>
      </c>
      <c r="BQ16" s="160"/>
    </row>
    <row r="17" ht="19.5" customHeight="1" spans="1:69">
      <c r="A17" s="19"/>
      <c r="B17" s="550" t="s">
        <v>1666</v>
      </c>
      <c r="C17" s="186"/>
      <c r="D17" s="155"/>
      <c r="E17" s="155"/>
      <c r="F17" s="155"/>
      <c r="G17" s="155"/>
      <c r="H17" s="155"/>
      <c r="I17" s="155"/>
      <c r="J17" s="155"/>
      <c r="K17" s="155" t="s">
        <v>57</v>
      </c>
      <c r="L17" s="155"/>
      <c r="M17" s="155"/>
      <c r="N17" s="155"/>
      <c r="O17" s="155"/>
      <c r="P17" s="155"/>
      <c r="Q17" s="155"/>
      <c r="R17" s="155"/>
      <c r="S17" s="155"/>
      <c r="T17" s="155"/>
      <c r="U17" s="186"/>
      <c r="V17" s="20"/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  <c r="AG17" s="155"/>
      <c r="AH17" s="155"/>
      <c r="AI17" s="157"/>
      <c r="AJ17" s="158"/>
      <c r="AK17" s="157"/>
      <c r="AL17" s="159"/>
      <c r="AM17" s="159"/>
      <c r="AN17" s="159"/>
      <c r="AO17" s="159"/>
      <c r="AP17" s="104"/>
      <c r="AQ17" s="159">
        <f>SUMPRODUCT(--WEEKDAY(C$3:AG$3,2)&lt;6,--((C17:AG17="DM"))+(C17:AG17="CS1")+((C17:AG17="CS2"))+(C17:AG17="SB1")+(C17:AG17="AE")+(C17:AG17="EM"))</f>
        <v>0</v>
      </c>
      <c r="AR17" s="104"/>
      <c r="AS17" s="104">
        <f>SUMPRODUCT(--WEEKDAY(C$3:AG$3,2)&gt;5,--((C17:AG17="DM"))+(C17:AG17="CS1")+((C17:AG17="CS2"))+(C17:AG17="SB1")+(C17:AG17="AE")+(C17:AG17="EM"))</f>
        <v>0</v>
      </c>
      <c r="AT17" s="104"/>
      <c r="AU17" s="104">
        <f>(AQ17-AR17)/2+(AS17-AT17)</f>
        <v>0</v>
      </c>
      <c r="AV17" s="104">
        <f>AI17+AJ17+AK17+AL17+AN17+AO17</f>
        <v>0</v>
      </c>
      <c r="AW17" s="104">
        <f>BG17+BH17+BJ17+BE17+BC17+BA17+BL17</f>
        <v>0</v>
      </c>
      <c r="AX17" s="104" t="e">
        <f>AU17+$AY$11</f>
        <v>#VALUE!</v>
      </c>
      <c r="AY17" s="159" t="e">
        <f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159">
        <f>COUNTIF(D17:AA17,"*BRT*")</f>
        <v>0</v>
      </c>
      <c r="BA17" s="159">
        <f>COUNTIF(A17:AI17,"*$BTP*")</f>
        <v>0</v>
      </c>
      <c r="BB17" s="159" t="e">
        <f>BA17*('Setting key Duty'!$I$13+'Setting key Duty'!$I$12+'Setting key Duty'!$I$11)</f>
        <v>#VALUE!</v>
      </c>
      <c r="BC17" s="159">
        <f>COUNTIF(A17:AI17,"*$L*")</f>
        <v>0</v>
      </c>
      <c r="BD17" s="159" t="e">
        <f>BC17*('Setting key Duty'!$I$13+'Setting key Duty'!$I$9)</f>
        <v>#VALUE!</v>
      </c>
      <c r="BE17" s="159">
        <f>COUNTIF(A17:AI17,"*$M*")</f>
        <v>0</v>
      </c>
      <c r="BF17" s="159">
        <f>BE17*('Setting key Duty'!$I$8+'Setting key Duty'!$I$9+'Setting key Duty'!$I$12)</f>
        <v>0</v>
      </c>
      <c r="BG17" s="159">
        <f>COUNTIF(AI17,"*$N*")</f>
        <v>0</v>
      </c>
      <c r="BH17" s="159">
        <f>COUNTIF(AI17,"*$PM*")</f>
        <v>0</v>
      </c>
      <c r="BI17" s="159">
        <f>BH17*('Setting key Duty'!$I$9)</f>
        <v>0</v>
      </c>
      <c r="BJ17" s="159">
        <f>COUNTIF(A17:AI17,"*$AM*")</f>
        <v>0</v>
      </c>
      <c r="BK17" s="159">
        <f>BJ17*('Setting key Duty'!$I$12+'Setting key Duty'!$I$8)</f>
        <v>0</v>
      </c>
      <c r="BL17" s="159">
        <f>COUNTIF(D17:AI17,"*$FC*")</f>
        <v>0</v>
      </c>
      <c r="BM17" s="159">
        <f>BL17*('Setting key Duty'!$J$11+'Setting key Duty'!$I$8)</f>
        <v>0</v>
      </c>
      <c r="BN17" s="159">
        <f>COUNTIF($D17:$AA17,BN$4)</f>
        <v>0</v>
      </c>
      <c r="BO17" s="159">
        <f>COUNTIF($D17:$AA17,BO$4)</f>
        <v>0</v>
      </c>
      <c r="BP17" s="159">
        <f>COUNTIF($D17:$AA17,BP$4)</f>
        <v>0</v>
      </c>
      <c r="BQ17" s="160"/>
    </row>
    <row r="18" ht="19.5" customHeight="1" spans="1:69">
      <c r="A18" s="19"/>
      <c r="B18" s="217" t="s">
        <v>1667</v>
      </c>
      <c r="C18" s="186"/>
      <c r="E18" s="155"/>
      <c r="F18" s="155"/>
      <c r="G18" s="155"/>
      <c r="H18" s="155"/>
      <c r="I18" s="155"/>
      <c r="J18" s="155"/>
      <c r="K18" s="155" t="s">
        <v>57</v>
      </c>
      <c r="L18" s="155"/>
      <c r="M18" s="155"/>
      <c r="N18" s="155"/>
      <c r="P18" s="155"/>
      <c r="Q18" s="155"/>
      <c r="R18" s="155"/>
      <c r="S18" s="155"/>
      <c r="T18" s="155"/>
      <c r="U18" s="155"/>
      <c r="V18" s="240"/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7"/>
      <c r="AJ18" s="158"/>
      <c r="AK18" s="157"/>
      <c r="AL18" s="159"/>
      <c r="AM18" s="159"/>
      <c r="AN18" s="159"/>
      <c r="AO18" s="159"/>
      <c r="AP18" s="104"/>
      <c r="AQ18" s="159">
        <f>SUMPRODUCT(--WEEKDAY(C$3:AG$3,2)&lt;6,--((C18:AG18="DM"))+(C18:AG18="CS1")+((C18:AG18="CS2"))+(C18:AG18="SB1")+(C18:AG18="AE")+(C18:AG18="EM"))</f>
        <v>0</v>
      </c>
      <c r="AR18" s="104"/>
      <c r="AS18" s="104">
        <f>SUMPRODUCT(--WEEKDAY(C$3:AG$3,2)&gt;5,--((C18:AG18="DM"))+(C18:AG18="CS1")+((C18:AG18="CS2"))+(C18:AG18="SB1")+(C18:AG18="AE")+(C18:AG18="EM"))</f>
        <v>0</v>
      </c>
      <c r="AT18" s="104"/>
      <c r="AU18" s="104">
        <f>(AQ18-AR18)/2+(AS18-AT18)</f>
        <v>0</v>
      </c>
      <c r="AV18" s="104">
        <f>AI18+AJ18+AK18+AL18+AN18+AO18</f>
        <v>0</v>
      </c>
      <c r="AW18" s="104">
        <f>BG18+BH18+BJ18+BE18+BC18+BA18+BL18</f>
        <v>0</v>
      </c>
      <c r="AX18" s="104" t="e">
        <f>AU18+$AY$11</f>
        <v>#VALUE!</v>
      </c>
      <c r="AY18" s="159" t="e">
        <f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159">
        <f>COUNTIF(E18:Y18,"*BRT*")</f>
        <v>0</v>
      </c>
      <c r="BA18" s="159">
        <f>COUNTIF(A18:AI18,"*$BTP*")</f>
        <v>0</v>
      </c>
      <c r="BB18" s="159" t="e">
        <f>BA18*('Setting key Duty'!$I$13+'Setting key Duty'!$I$12+'Setting key Duty'!$I$11)</f>
        <v>#VALUE!</v>
      </c>
      <c r="BC18" s="159">
        <f>COUNTIF(A18:AI18,"*$L*")</f>
        <v>0</v>
      </c>
      <c r="BD18" s="159" t="e">
        <f>BC18*('Setting key Duty'!$I$13+'Setting key Duty'!$I$9)</f>
        <v>#VALUE!</v>
      </c>
      <c r="BE18" s="159">
        <f>COUNTIF(A18:AI18,"*$M*")</f>
        <v>0</v>
      </c>
      <c r="BF18" s="159">
        <f>BE18*('Setting key Duty'!$I$8+'Setting key Duty'!$I$9+'Setting key Duty'!$I$12)</f>
        <v>0</v>
      </c>
      <c r="BG18" s="159">
        <f>COUNTIF(AI18,"*$N*")</f>
        <v>0</v>
      </c>
      <c r="BH18" s="159">
        <f>COUNTIF(AI18,"*$PM*")</f>
        <v>0</v>
      </c>
      <c r="BI18" s="159">
        <f>BH18*('Setting key Duty'!$I$9)</f>
        <v>0</v>
      </c>
      <c r="BJ18" s="159">
        <f>COUNTIF(A18:AI18,"*$AM*")</f>
        <v>0</v>
      </c>
      <c r="BK18" s="159">
        <f>BJ18*('Setting key Duty'!$I$12+'Setting key Duty'!$I$8)</f>
        <v>0</v>
      </c>
      <c r="BL18" s="159">
        <f>COUNTIF(E18:AI18,"*$FC*")</f>
        <v>0</v>
      </c>
      <c r="BM18" s="159">
        <f>BL18*('Setting key Duty'!$J$11+'Setting key Duty'!$I$8)</f>
        <v>0</v>
      </c>
      <c r="BN18" s="159">
        <f>COUNTIF($E18:$Y18,BN$4)</f>
        <v>0</v>
      </c>
      <c r="BO18" s="159">
        <f>COUNTIF($E18:$Y18,BO$4)</f>
        <v>0</v>
      </c>
      <c r="BP18" s="159">
        <f>COUNTIF($E18:$Y18,BP$4)</f>
        <v>0</v>
      </c>
      <c r="BQ18" s="160"/>
    </row>
    <row r="19" ht="30.75" customHeight="1" spans="1:69">
      <c r="A19" s="19"/>
      <c r="B19" s="548" t="s">
        <v>1709</v>
      </c>
      <c r="C19" s="155"/>
      <c r="D19" s="155"/>
      <c r="E19" s="155"/>
      <c r="F19" s="155"/>
      <c r="G19" s="155"/>
      <c r="H19" s="155"/>
      <c r="I19" s="155"/>
      <c r="J19" s="155"/>
      <c r="K19" s="155"/>
      <c r="L19" s="155"/>
      <c r="N19" s="155"/>
      <c r="O19" s="155"/>
      <c r="P19" s="155"/>
      <c r="Q19" s="155"/>
      <c r="R19" s="155" t="s">
        <v>57</v>
      </c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  <c r="AD19" s="155"/>
      <c r="AE19" s="155"/>
      <c r="AF19" s="155"/>
      <c r="AG19" s="155"/>
      <c r="AH19" s="20"/>
      <c r="AI19" s="157"/>
      <c r="AJ19" s="158"/>
      <c r="AK19" s="157"/>
      <c r="AL19" s="159"/>
      <c r="AM19" s="159"/>
      <c r="AN19" s="159"/>
      <c r="AO19" s="159"/>
      <c r="AP19" s="104"/>
      <c r="AQ19" s="159">
        <f>SUMPRODUCT(--WEEKDAY(C$3:AG$3,2)&lt;6,--((C19:AG19="DM"))+(C19:AG19="CS1")+((C19:AG19="CS2"))+(C19:AG19="SB1")+(C19:AG19="AE")+(C19:AG19="EM"))</f>
        <v>0</v>
      </c>
      <c r="AR19" s="104"/>
      <c r="AS19" s="104">
        <f>SUMPRODUCT(--WEEKDAY(C$3:AG$3,2)&gt;5,--((C19:AG19="DM"))+(C19:AG19="CS1")+((C19:AG19="CS2"))+(C19:AG19="SB1")+(C19:AG19="AE")+(C19:AG19="EM"))</f>
        <v>0</v>
      </c>
      <c r="AT19" s="104"/>
      <c r="AU19" s="104">
        <f>(AQ19-AR19)/2+(AS19-AT19)</f>
        <v>0</v>
      </c>
      <c r="AV19" s="104">
        <f>AI19+AJ19+AK19+AL19+AN19+AO19</f>
        <v>0</v>
      </c>
      <c r="AW19" s="104">
        <f>BG19+BH19+BJ19+BE19+BC19+BA19+BL19</f>
        <v>0</v>
      </c>
      <c r="AX19" s="104" t="e">
        <f>AU19+$AY$11</f>
        <v>#VALUE!</v>
      </c>
      <c r="AY19" s="159" t="e">
        <f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159">
        <f>COUNTIF(D19:AA19,"*BRT*")</f>
        <v>0</v>
      </c>
      <c r="BA19" s="159">
        <f>COUNTIF(A19:AI19,"*$BTP*")</f>
        <v>0</v>
      </c>
      <c r="BB19" s="159" t="e">
        <f>BA19*('Setting key Duty'!$I$13+'Setting key Duty'!$I$12+'Setting key Duty'!$I$11)</f>
        <v>#VALUE!</v>
      </c>
      <c r="BC19" s="159">
        <f>COUNTIF(A19:AI19,"*$L*")</f>
        <v>0</v>
      </c>
      <c r="BD19" s="159" t="e">
        <f>BC19*('Setting key Duty'!$I$13+'Setting key Duty'!$I$9)</f>
        <v>#VALUE!</v>
      </c>
      <c r="BE19" s="159">
        <f>COUNTIF(A19:AI19,"*$M*")</f>
        <v>0</v>
      </c>
      <c r="BF19" s="159">
        <f>BE19*('Setting key Duty'!$I$8+'Setting key Duty'!$I$9+'Setting key Duty'!$I$12)</f>
        <v>0</v>
      </c>
      <c r="BG19" s="159">
        <f>COUNTIF(AI19,"*$N*")</f>
        <v>0</v>
      </c>
      <c r="BH19" s="159">
        <f>COUNTIF(AI19,"*$PM*")</f>
        <v>0</v>
      </c>
      <c r="BI19" s="159">
        <f>BH19*('Setting key Duty'!$I$9)</f>
        <v>0</v>
      </c>
      <c r="BJ19" s="159">
        <f>COUNTIF(A19:AI19,"*$AM*")</f>
        <v>0</v>
      </c>
      <c r="BK19" s="159">
        <f>BJ19*('Setting key Duty'!$I$12+'Setting key Duty'!$I$8)</f>
        <v>0</v>
      </c>
      <c r="BL19" s="159">
        <f>COUNTIF(D19:AI19,"*$FC*")</f>
        <v>0</v>
      </c>
      <c r="BM19" s="159">
        <f>BL19*('Setting key Duty'!$J$11+'Setting key Duty'!$I$8)</f>
        <v>0</v>
      </c>
      <c r="BN19" s="159">
        <f>COUNTIF($D19:$AA19,BN$4)</f>
        <v>0</v>
      </c>
      <c r="BO19" s="159">
        <f>COUNTIF($D19:$AA19,BO$4)</f>
        <v>0</v>
      </c>
      <c r="BP19" s="159">
        <f>COUNTIF($D19:$AA19,BP$4)</f>
        <v>0</v>
      </c>
      <c r="BQ19" s="160"/>
    </row>
    <row r="20" ht="27.75" customHeight="1" spans="1:69">
      <c r="A20" s="19"/>
      <c r="B20" s="552" t="s">
        <v>1710</v>
      </c>
      <c r="D20" s="155"/>
      <c r="E20" s="155"/>
      <c r="G20" s="155"/>
      <c r="I20" s="155"/>
      <c r="J20" s="155"/>
      <c r="K20" s="155"/>
      <c r="L20" s="169"/>
      <c r="M20" s="155"/>
      <c r="N20" s="155"/>
      <c r="P20" s="155"/>
      <c r="Q20" s="155"/>
      <c r="R20" s="155" t="s">
        <v>1748</v>
      </c>
      <c r="S20" s="155"/>
      <c r="T20" s="155"/>
      <c r="U20" s="155"/>
      <c r="V20" s="240"/>
      <c r="W20" s="155"/>
      <c r="X20" s="155"/>
      <c r="Y20" s="155"/>
      <c r="Z20" s="155"/>
      <c r="AA20" s="155"/>
      <c r="AB20" s="155"/>
      <c r="AC20" s="186"/>
      <c r="AD20" s="155"/>
      <c r="AE20" s="155"/>
      <c r="AF20" s="155"/>
      <c r="AG20" s="155"/>
      <c r="AH20" s="155"/>
      <c r="AI20" s="157"/>
      <c r="AJ20" s="158"/>
      <c r="AK20" s="157"/>
      <c r="AL20" s="159"/>
      <c r="AM20" s="159"/>
      <c r="AN20" s="159"/>
      <c r="AO20" s="159"/>
      <c r="AP20" s="104"/>
      <c r="AQ20" s="159">
        <f>SUMPRODUCT(--WEEKDAY(C$3:AG$3,2)&lt;6,--((C20:AG20="DM"))+(C20:AG20="CS1")+((C20:AG20="CS2"))+(C20:AG20="SB1")+(C20:AG20="AE")+(C20:AG20="EM"))</f>
        <v>0</v>
      </c>
      <c r="AR20" s="104"/>
      <c r="AS20" s="104">
        <f>SUMPRODUCT(--WEEKDAY(C$3:AG$3,2)&gt;5,--((C20:AG20="DM"))+(C20:AG20="CS1")+((C20:AG20="CS2"))+(C20:AG20="SB1")+(C20:AG20="AE")+(C20:AG20="EM"))</f>
        <v>0</v>
      </c>
      <c r="AT20" s="104"/>
      <c r="AU20" s="104">
        <f>(AQ20-AR20)/2+(AS20-AT20)</f>
        <v>0</v>
      </c>
      <c r="AV20" s="104">
        <f>AI20+AJ20+AK20+AL20+AN20+AO20</f>
        <v>0</v>
      </c>
      <c r="AW20" s="104">
        <f>BG20+BH20+BJ20+BE20+BC20+BA20+BL20</f>
        <v>1</v>
      </c>
      <c r="AX20" s="104" t="e">
        <f>AU20+$AY$11</f>
        <v>#VALUE!</v>
      </c>
      <c r="AY20" s="159" t="e">
        <f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159">
        <f>COUNTIF(C20:AA20,"*BRT*")</f>
        <v>0</v>
      </c>
      <c r="BA20" s="159">
        <f>COUNTIF(A20:AI20,"*$BTP*")</f>
        <v>0</v>
      </c>
      <c r="BB20" s="159" t="e">
        <f>BA20*('Setting key Duty'!$I$13+'Setting key Duty'!$I$12+'Setting key Duty'!$I$11)</f>
        <v>#VALUE!</v>
      </c>
      <c r="BC20" s="159">
        <f>COUNTIF(A20:AI20,"*$L*")</f>
        <v>0</v>
      </c>
      <c r="BD20" s="159" t="e">
        <f>BC20*('Setting key Duty'!$I$13+'Setting key Duty'!$I$9)</f>
        <v>#VALUE!</v>
      </c>
      <c r="BE20" s="159">
        <f>COUNTIF(A20:AI20,"*$M*")</f>
        <v>0</v>
      </c>
      <c r="BF20" s="159">
        <f>BE20*('Setting key Duty'!$I$8+'Setting key Duty'!$I$9+'Setting key Duty'!$I$12)</f>
        <v>0</v>
      </c>
      <c r="BG20" s="159">
        <f>COUNTIF(AI20,"*$N*")</f>
        <v>0</v>
      </c>
      <c r="BH20" s="159">
        <f>COUNTIF(AI20,"*$PM*")</f>
        <v>0</v>
      </c>
      <c r="BI20" s="159">
        <f>BH20*('Setting key Duty'!$I$9)</f>
        <v>0</v>
      </c>
      <c r="BJ20" s="159">
        <f>COUNTIF(A20:AI20,"*$AM*")</f>
        <v>1</v>
      </c>
      <c r="BK20" s="159">
        <f>BJ20*('Setting key Duty'!$I$12+'Setting key Duty'!$I$8)</f>
        <v>0.4375</v>
      </c>
      <c r="BL20" s="159">
        <f>COUNTIF(C20:AI20,"*$FC*")</f>
        <v>0</v>
      </c>
      <c r="BM20" s="159">
        <f>BL20*('Setting key Duty'!$J$11+'Setting key Duty'!$I$8)</f>
        <v>0</v>
      </c>
      <c r="BN20" s="159">
        <f>COUNTIF($C20:$AA20,BN$4)</f>
        <v>0</v>
      </c>
      <c r="BO20" s="159">
        <f>COUNTIF($C20:$AA20,BO$4)</f>
        <v>0</v>
      </c>
      <c r="BP20" s="159">
        <f>COUNTIF($C20:$AA20,BP$4)</f>
        <v>0</v>
      </c>
      <c r="BQ20" s="160"/>
    </row>
    <row r="21" ht="19.5" customHeight="1" spans="1:69">
      <c r="A21" s="19"/>
      <c r="B21" s="16" t="s">
        <v>1711</v>
      </c>
      <c r="C21" s="166"/>
      <c r="D21" s="155"/>
      <c r="E21" s="155"/>
      <c r="F21" s="155"/>
      <c r="G21" s="155"/>
      <c r="H21" s="155"/>
      <c r="I21" s="155"/>
      <c r="J21" s="186"/>
      <c r="K21" s="155"/>
      <c r="L21" s="155"/>
      <c r="M21" s="186"/>
      <c r="N21" s="155" t="s">
        <v>45</v>
      </c>
      <c r="O21" s="155"/>
      <c r="P21" s="542" t="s">
        <v>1111</v>
      </c>
      <c r="Q21" s="542" t="s">
        <v>1111</v>
      </c>
      <c r="R21" s="155"/>
      <c r="T21" s="542" t="s">
        <v>59</v>
      </c>
      <c r="U21" s="155"/>
      <c r="V21" s="155"/>
      <c r="X21" s="155"/>
      <c r="Y21" s="155"/>
      <c r="AA21" s="155"/>
      <c r="AB21" s="186"/>
      <c r="AC21" s="155"/>
      <c r="AD21" s="186"/>
      <c r="AF21" s="155"/>
      <c r="AG21" s="155"/>
      <c r="AH21" s="155"/>
      <c r="AI21" s="157"/>
      <c r="AJ21" s="158"/>
      <c r="AK21" s="157"/>
      <c r="AL21" s="159"/>
      <c r="AM21" s="159"/>
      <c r="AN21" s="159"/>
      <c r="AO21" s="159"/>
      <c r="AP21" s="104"/>
      <c r="AQ21" s="159">
        <f>SUMPRODUCT(--WEEKDAY(C$3:AG$3,2)&lt;6,--((C21:AG21="DM"))+(C21:AG21="CS1")+((C21:AG21="CS2"))+(C21:AG21="SB1")+(C21:AG21="AE")+(C21:AG21="EM"))</f>
        <v>0</v>
      </c>
      <c r="AR21" s="104"/>
      <c r="AS21" s="104">
        <f>SUMPRODUCT(--WEEKDAY(C$3:AG$3,2)&gt;5,--((C21:AG21="DM"))+(C21:AG21="CS1")+((C21:AG21="CS2"))+(C21:AG21="SB1")+(C21:AG21="AE")+(C21:AG21="EM"))</f>
        <v>0</v>
      </c>
      <c r="AT21" s="104"/>
      <c r="AU21" s="104">
        <f>(AQ21-AR21)/2+(AS21-AT21)</f>
        <v>0</v>
      </c>
      <c r="AV21" s="104">
        <f>AI21+AJ21+AK21+AL21+AN21+AO21</f>
        <v>0</v>
      </c>
      <c r="AW21" s="104">
        <f>BG21+BH21+BJ21+BE21+BC21+BA21+BL21</f>
        <v>0</v>
      </c>
      <c r="AX21" s="104" t="e">
        <f>AU21+AY21</f>
        <v>#VALUE!</v>
      </c>
      <c r="AY21" s="159" t="e">
        <f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159">
        <f>COUNTIF(D21:AB21,"*BRT*")</f>
        <v>0</v>
      </c>
      <c r="BA21" s="159">
        <f>COUNTIF(A21:AI21,"*$BTP*")</f>
        <v>0</v>
      </c>
      <c r="BB21" s="159" t="e">
        <f>BA21*('Setting key Duty'!$I$13+'Setting key Duty'!$I$12+'Setting key Duty'!$I$11)</f>
        <v>#VALUE!</v>
      </c>
      <c r="BC21" s="159">
        <f>COUNTIF(A21:AI21,"*$L*")</f>
        <v>0</v>
      </c>
      <c r="BD21" s="159" t="e">
        <f>BC21*('Setting key Duty'!$I$13+'Setting key Duty'!$I$9)</f>
        <v>#VALUE!</v>
      </c>
      <c r="BE21" s="159">
        <f>COUNTIF(A21:AI21,"*$M*")</f>
        <v>0</v>
      </c>
      <c r="BF21" s="159">
        <f>BE21*('Setting key Duty'!$I$8+'Setting key Duty'!$I$9+'Setting key Duty'!$I$12)</f>
        <v>0</v>
      </c>
      <c r="BG21" s="159">
        <f>COUNTIF(AF21:AI21,"*$N*")</f>
        <v>0</v>
      </c>
      <c r="BH21" s="159">
        <f>COUNTIF(AF21:AI21,"*$PM*")</f>
        <v>0</v>
      </c>
      <c r="BI21" s="159">
        <f>BH21*('Setting key Duty'!$I$9)</f>
        <v>0</v>
      </c>
      <c r="BJ21" s="159">
        <f>COUNTIF(A21:AI21,"*$AM*")</f>
        <v>0</v>
      </c>
      <c r="BK21" s="159">
        <f>BJ21*('Setting key Duty'!$I$12+'Setting key Duty'!$I$8)</f>
        <v>0</v>
      </c>
      <c r="BL21" s="159">
        <f>COUNTIF(D21:AI21,"*$FC*")</f>
        <v>0</v>
      </c>
      <c r="BM21" s="159">
        <f>BL21*('Setting key Duty'!$J$11+'Setting key Duty'!$I$8)</f>
        <v>0</v>
      </c>
      <c r="BN21" s="159">
        <f>COUNTIF($D21:$AF21,BN$4)</f>
        <v>0</v>
      </c>
      <c r="BO21" s="159">
        <f>COUNTIF($D21:$AF21,BO$4)</f>
        <v>0</v>
      </c>
      <c r="BP21" s="159">
        <f>COUNTIF($D21:$AF21,BP$4)</f>
        <v>0</v>
      </c>
      <c r="BQ21" s="160"/>
    </row>
    <row r="22" ht="19.5" customHeight="1" spans="1:69">
      <c r="A22" s="19"/>
      <c r="B22" s="553" t="s">
        <v>1682</v>
      </c>
      <c r="C22" s="155"/>
      <c r="D22" s="155"/>
      <c r="E22" s="155"/>
      <c r="F22" s="155"/>
      <c r="G22" s="155"/>
      <c r="H22" s="155"/>
      <c r="I22" s="155"/>
      <c r="J22" s="186"/>
      <c r="K22" s="155"/>
      <c r="L22" s="544"/>
      <c r="M22" s="186"/>
      <c r="N22" s="155"/>
      <c r="O22" s="155"/>
      <c r="P22" s="554"/>
      <c r="Q22" s="554"/>
      <c r="R22" s="155"/>
      <c r="T22" s="542"/>
      <c r="U22" s="155"/>
      <c r="V22" s="155"/>
      <c r="X22" s="155"/>
      <c r="Y22" s="155"/>
      <c r="AA22" s="155"/>
      <c r="AB22" s="186"/>
      <c r="AC22" s="155"/>
      <c r="AD22" s="544"/>
      <c r="AF22" s="155"/>
      <c r="AG22" s="155" t="s">
        <v>1121</v>
      </c>
      <c r="AH22" s="155"/>
      <c r="AI22" s="157"/>
      <c r="AJ22" s="158"/>
      <c r="AK22" s="157"/>
      <c r="AL22" s="159"/>
      <c r="AM22" s="159"/>
      <c r="AN22" s="159"/>
      <c r="AO22" s="159"/>
      <c r="AP22" s="104"/>
      <c r="AQ22" s="159"/>
      <c r="AR22" s="104"/>
      <c r="AS22" s="104"/>
      <c r="AT22" s="104"/>
      <c r="AU22" s="104"/>
      <c r="AV22" s="104"/>
      <c r="AW22" s="104"/>
      <c r="AX22" s="104"/>
      <c r="AY22" s="159"/>
      <c r="AZ22" s="159"/>
      <c r="BA22" s="159"/>
      <c r="BB22" s="159"/>
      <c r="BC22" s="159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  <c r="BP22" s="159"/>
      <c r="BQ22" s="160"/>
    </row>
    <row r="23" ht="19.5" customHeight="1" spans="1:69">
      <c r="A23" s="19"/>
      <c r="B23" s="555" t="s">
        <v>1649</v>
      </c>
      <c r="C23" s="556" t="s">
        <v>1713</v>
      </c>
      <c r="D23" s="556" t="s">
        <v>1713</v>
      </c>
      <c r="E23" s="556" t="s">
        <v>1713</v>
      </c>
      <c r="F23" s="542" t="s">
        <v>1713</v>
      </c>
      <c r="G23" s="542" t="s">
        <v>1713</v>
      </c>
      <c r="H23" s="542" t="s">
        <v>1713</v>
      </c>
      <c r="I23" s="556" t="s">
        <v>1713</v>
      </c>
      <c r="J23" s="556" t="s">
        <v>1713</v>
      </c>
      <c r="K23" s="556" t="s">
        <v>1713</v>
      </c>
      <c r="L23" s="556" t="s">
        <v>1713</v>
      </c>
      <c r="M23" s="542" t="s">
        <v>1713</v>
      </c>
      <c r="N23" s="155"/>
      <c r="O23" s="155"/>
      <c r="R23" s="155" t="s">
        <v>57</v>
      </c>
      <c r="T23" s="155"/>
      <c r="U23" s="155" t="s">
        <v>672</v>
      </c>
      <c r="V23" s="240"/>
      <c r="W23" s="155"/>
      <c r="X23" s="155"/>
      <c r="Y23" s="155"/>
      <c r="Z23" s="155"/>
      <c r="AA23" s="155"/>
      <c r="AB23" s="155"/>
      <c r="AC23" s="155" t="s">
        <v>672</v>
      </c>
      <c r="AE23" s="155"/>
      <c r="AF23" s="155"/>
      <c r="AG23" s="155"/>
      <c r="AH23" s="155"/>
      <c r="AI23" s="157"/>
      <c r="AJ23" s="158"/>
      <c r="AK23" s="157"/>
      <c r="AL23" s="159"/>
      <c r="AM23" s="159"/>
      <c r="AN23" s="159"/>
      <c r="AO23" s="159"/>
      <c r="AP23" s="104"/>
      <c r="AQ23" s="159">
        <f>SUMPRODUCT(--WEEKDAY(C$3:AG$3,2)&lt;6,--((C23:AG23="DM"))+(C23:AG23="CS1")+((C23:AG23="CS2"))+(C23:AG23="SB1")+(C23:AG23="AE")+(C23:AG23="EM"))</f>
        <v>0</v>
      </c>
      <c r="AR23" s="104"/>
      <c r="AS23" s="104">
        <f>SUMPRODUCT(--WEEKDAY(C$3:AG$3,2)&gt;5,--((C23:AG23="DM"))+(C23:AG23="CS1")+((C23:AG23="CS2"))+(C23:AG23="SB1")+(C23:AG23="AE")+(C23:AG23="EM"))</f>
        <v>0</v>
      </c>
      <c r="AT23" s="104"/>
      <c r="AU23" s="104">
        <f>(AQ23-AR23)/2+(AS23-AT23)</f>
        <v>0</v>
      </c>
      <c r="AV23" s="104">
        <f>AI23+AJ23+AK23+AL23+AN23+AO23</f>
        <v>0</v>
      </c>
      <c r="AW23" s="104">
        <f>BG23+BH23+BJ23+BE23+BC23+BA23+BL23</f>
        <v>0</v>
      </c>
      <c r="AX23" s="104" t="e">
        <f>AU23+$AY$11</f>
        <v>#VALUE!</v>
      </c>
      <c r="AY23" s="159" t="e">
        <f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60"/>
    </row>
    <row r="24" ht="19.5" customHeight="1" spans="1:69">
      <c r="A24" s="19"/>
      <c r="B24" s="557" t="s">
        <v>1674</v>
      </c>
      <c r="C24" s="155" t="s">
        <v>42</v>
      </c>
      <c r="D24" s="556"/>
      <c r="E24" s="558"/>
      <c r="F24" s="542"/>
      <c r="G24" s="542"/>
      <c r="H24" s="542"/>
      <c r="I24" s="556"/>
      <c r="J24" s="556"/>
      <c r="K24" s="556"/>
      <c r="L24" s="556"/>
      <c r="M24" s="554" t="s">
        <v>42</v>
      </c>
      <c r="N24" s="532"/>
      <c r="O24" s="155"/>
      <c r="R24" s="155"/>
      <c r="T24" s="155"/>
      <c r="U24" s="155"/>
      <c r="V24" s="240"/>
      <c r="W24" s="155"/>
      <c r="X24" s="155"/>
      <c r="Y24" s="532"/>
      <c r="Z24" s="155" t="s">
        <v>42</v>
      </c>
      <c r="AA24" s="532"/>
      <c r="AB24" s="155"/>
      <c r="AC24" s="155"/>
      <c r="AE24" s="155"/>
      <c r="AF24" s="155" t="s">
        <v>42</v>
      </c>
      <c r="AG24" s="155" t="s">
        <v>42</v>
      </c>
      <c r="AH24" s="155"/>
      <c r="AI24" s="157"/>
      <c r="AJ24" s="158"/>
      <c r="AK24" s="157"/>
      <c r="AL24" s="159"/>
      <c r="AM24" s="159"/>
      <c r="AN24" s="159"/>
      <c r="AO24" s="159"/>
      <c r="AP24" s="104"/>
      <c r="AQ24" s="159"/>
      <c r="AR24" s="104"/>
      <c r="AS24" s="104"/>
      <c r="AT24" s="104"/>
      <c r="AU24" s="104"/>
      <c r="AV24" s="104"/>
      <c r="AW24" s="104"/>
      <c r="AX24" s="104"/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60"/>
    </row>
    <row r="25" ht="19.5" customHeight="1" spans="1:69">
      <c r="A25" s="19"/>
      <c r="B25" s="548" t="s">
        <v>1714</v>
      </c>
      <c r="C25" s="166"/>
      <c r="D25" s="155"/>
      <c r="E25" s="2" t="s">
        <v>672</v>
      </c>
      <c r="F25" s="155"/>
      <c r="G25" s="155"/>
      <c r="H25" s="155"/>
      <c r="I25" s="155"/>
      <c r="J25" s="155"/>
      <c r="K25" s="155"/>
      <c r="L25" s="155"/>
      <c r="M25" s="186"/>
      <c r="O25" s="155"/>
      <c r="P25" s="542" t="s">
        <v>1111</v>
      </c>
      <c r="Q25" s="542" t="s">
        <v>1111</v>
      </c>
      <c r="R25" s="155"/>
      <c r="S25" s="155"/>
      <c r="T25" s="542" t="s">
        <v>59</v>
      </c>
      <c r="U25" s="169"/>
      <c r="V25" s="169"/>
      <c r="W25" s="155"/>
      <c r="X25" s="155"/>
      <c r="Z25" s="155"/>
      <c r="AB25" s="155"/>
      <c r="AC25" s="155"/>
      <c r="AD25" s="186"/>
      <c r="AE25" s="155"/>
      <c r="AF25" s="155" t="s">
        <v>1121</v>
      </c>
      <c r="AG25" s="155"/>
      <c r="AH25" s="155"/>
      <c r="AI25" s="157"/>
      <c r="AJ25" s="158"/>
      <c r="AK25" s="157"/>
      <c r="AL25" s="159"/>
      <c r="AM25" s="159"/>
      <c r="AN25" s="159"/>
      <c r="AO25" s="159"/>
      <c r="AP25" s="104"/>
      <c r="AQ25" s="159">
        <f>SUMPRODUCT(--WEEKDAY(C$3:AG$3,2)&lt;6,--((C25:AG25="DM"))+(C25:AG25="CS1")+((C25:AG25="CS2"))+(C25:AG25="SB1")+(C25:AG25="AE")+(C25:AG25="EM"))</f>
        <v>0</v>
      </c>
      <c r="AR25" s="104"/>
      <c r="AS25" s="104">
        <f>SUMPRODUCT(--WEEKDAY(C$3:AG$3,2)&gt;5,--((C25:AG25="DM"))+(C25:AG25="CS1")+((C25:AG25="CS2"))+(C25:AG25="SB1")+(C25:AG25="AE")+(C25:AG25="EM"))</f>
        <v>0</v>
      </c>
      <c r="AT25" s="104"/>
      <c r="AU25" s="104">
        <f>(AQ25-AR25)/2+(AS25-AT25)</f>
        <v>0</v>
      </c>
      <c r="AV25" s="104">
        <f>AI25+AJ25+AK25+AL25+AN25+AO25</f>
        <v>0</v>
      </c>
      <c r="AW25" s="104">
        <f>BG25+BH25+BJ25+BE25+BC25+BA25+BL25</f>
        <v>1</v>
      </c>
      <c r="AX25" s="104" t="e">
        <f>AU25+AY25</f>
        <v>#VALUE!</v>
      </c>
      <c r="AY25" s="159" t="e">
        <f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159">
        <f>COUNTIF(D25:AA25,"*BRT*")</f>
        <v>0</v>
      </c>
      <c r="BA25" s="159">
        <f>COUNTIF(A25:AI25,"*$BTP*")</f>
        <v>1</v>
      </c>
      <c r="BB25" s="159" t="e">
        <f>BA25*('Setting key Duty'!$I$13+'Setting key Duty'!$I$12+'Setting key Duty'!$I$11)</f>
        <v>#VALUE!</v>
      </c>
      <c r="BC25" s="159">
        <f>COUNTIF(A25:AI25,"*$L*")</f>
        <v>0</v>
      </c>
      <c r="BD25" s="159" t="e">
        <f>BC25*('Setting key Duty'!$I$13+'Setting key Duty'!$I$9)</f>
        <v>#VALUE!</v>
      </c>
      <c r="BE25" s="159">
        <f>COUNTIF(A25:AI25,"*$M*")</f>
        <v>0</v>
      </c>
      <c r="BF25" s="159">
        <f>BE25*('Setting key Duty'!$I$8+'Setting key Duty'!$I$9+'Setting key Duty'!$I$12)</f>
        <v>0</v>
      </c>
      <c r="BG25" s="159">
        <f>COUNTIF(AI25,"*$N*")</f>
        <v>0</v>
      </c>
      <c r="BH25" s="159">
        <f>COUNTIF(AI25,"*$PM*")</f>
        <v>0</v>
      </c>
      <c r="BI25" s="159">
        <f>BH25*('Setting key Duty'!$I$9)</f>
        <v>0</v>
      </c>
      <c r="BJ25" s="159">
        <f>COUNTIF(A25:AI25,"*$AM*")</f>
        <v>0</v>
      </c>
      <c r="BK25" s="159">
        <f>BJ25*('Setting key Duty'!$I$12+'Setting key Duty'!$I$8)</f>
        <v>0</v>
      </c>
      <c r="BL25" s="159">
        <f>COUNTIF(D25:AI25,"*$FC*")</f>
        <v>0</v>
      </c>
      <c r="BM25" s="159">
        <f>BL25*('Setting key Duty'!$J$11+'Setting key Duty'!$I$8)</f>
        <v>0</v>
      </c>
      <c r="BN25" s="159">
        <f>COUNTIF($D25:$AA25,BN$4)</f>
        <v>0</v>
      </c>
      <c r="BO25" s="159">
        <f>COUNTIF($D25:$AA25,BO$4)</f>
        <v>0</v>
      </c>
      <c r="BP25" s="159">
        <f>COUNTIF($D25:$AA25,BP$4)</f>
        <v>0</v>
      </c>
      <c r="BQ25" s="160"/>
    </row>
    <row r="26" ht="19.5" customHeight="1" spans="1:69">
      <c r="A26" s="19"/>
      <c r="B26" s="553" t="s">
        <v>1676</v>
      </c>
      <c r="C26" s="155"/>
      <c r="D26" s="20"/>
      <c r="E26" s="155"/>
      <c r="F26" s="155"/>
      <c r="G26" s="155"/>
      <c r="H26" s="155"/>
      <c r="I26" s="155"/>
      <c r="J26" s="155"/>
      <c r="K26" s="155"/>
      <c r="L26" s="155"/>
      <c r="M26" s="155" t="s">
        <v>1749</v>
      </c>
      <c r="N26" s="155"/>
      <c r="O26" s="155"/>
      <c r="P26" s="155" t="s">
        <v>1750</v>
      </c>
      <c r="Q26" s="155"/>
      <c r="R26" s="155"/>
      <c r="S26" s="155"/>
      <c r="T26" s="155"/>
      <c r="U26" s="155"/>
      <c r="V26" s="240"/>
      <c r="W26" s="155"/>
      <c r="X26" s="155"/>
      <c r="Y26" s="155"/>
      <c r="AA26" s="155"/>
      <c r="AB26" s="155"/>
      <c r="AC26" s="155"/>
      <c r="AD26" s="186"/>
      <c r="AE26" s="155"/>
      <c r="AF26" s="186"/>
      <c r="AH26" s="155"/>
      <c r="AI26" s="157"/>
      <c r="AJ26" s="158"/>
      <c r="AK26" s="157"/>
      <c r="AL26" s="159"/>
      <c r="AM26" s="159"/>
      <c r="AN26" s="159"/>
      <c r="AO26" s="159"/>
      <c r="AP26" s="104"/>
      <c r="AQ26" s="159">
        <f>SUMPRODUCT(--WEEKDAY(C$3:AG$3,2)&lt;6,--((C26:AG26="DM"))+(C26:AG26="CS1")+((C26:AG26="CS2"))+(C26:AG26="SB1")+(C26:AG26="AE")+(C26:AG26="EM"))</f>
        <v>0</v>
      </c>
      <c r="AR26" s="104"/>
      <c r="AS26" s="104">
        <f>SUMPRODUCT(--WEEKDAY(C$3:AG$3,2)&gt;5,--((C26:AG26="DM"))+(C26:AG26="CS1")+((C26:AG26="CS2"))+(C26:AG26="SB1")+(C26:AG26="AE")+(C26:AG26="EM"))</f>
        <v>0</v>
      </c>
      <c r="AT26" s="104"/>
      <c r="AU26" s="104">
        <f>(AQ26-AR26)/2+(AS26-AT26)</f>
        <v>0</v>
      </c>
      <c r="AV26" s="104">
        <f>AI26+AJ26+AK26+AL26+AN26+AO26</f>
        <v>0</v>
      </c>
      <c r="AW26" s="104">
        <f>BG26+BH26+BJ26+BE26+BC26+BA26+BL26</f>
        <v>2</v>
      </c>
      <c r="AX26" s="104" t="e">
        <f>AU26+AY26</f>
        <v>#VALUE!</v>
      </c>
      <c r="AY26" s="159" t="e">
        <f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159">
        <f>COUNTIF(C26:W26,"*BRT*")</f>
        <v>0</v>
      </c>
      <c r="BA26" s="159">
        <f>COUNTIF(A26:AI26,"*$BTP*")</f>
        <v>0</v>
      </c>
      <c r="BB26" s="159" t="e">
        <f>BA26*('Setting key Duty'!$I$13+'Setting key Duty'!$I$12+'Setting key Duty'!$I$11)</f>
        <v>#VALUE!</v>
      </c>
      <c r="BC26" s="159">
        <f>COUNTIF(D26:AI26,"*$L*")</f>
        <v>0</v>
      </c>
      <c r="BD26" s="159" t="e">
        <f>BC26*('Setting key Duty'!$I$13+'Setting key Duty'!$I$9)</f>
        <v>#VALUE!</v>
      </c>
      <c r="BE26" s="159">
        <f>COUNTIF(D26:AI26,"*$M*")</f>
        <v>0</v>
      </c>
      <c r="BF26" s="159">
        <f>BE26*('Setting key Duty'!$I$8+'Setting key Duty'!$I$9+'Setting key Duty'!$I$12)</f>
        <v>0</v>
      </c>
      <c r="BG26" s="159">
        <f>COUNTIF(D26:AI26,"*$N*")</f>
        <v>0</v>
      </c>
      <c r="BH26" s="159">
        <f>COUNTIF(D26:AI26,"*$PM*")</f>
        <v>0</v>
      </c>
      <c r="BI26" s="159">
        <f>BH26*('Setting key Duty'!$I$9)</f>
        <v>0</v>
      </c>
      <c r="BJ26" s="159">
        <f>COUNTIF(D26:AI26,"*$AM*")</f>
        <v>2</v>
      </c>
      <c r="BK26" s="159">
        <f>BJ26*('Setting key Duty'!$I$12+'Setting key Duty'!$I$8)</f>
        <v>0.875</v>
      </c>
      <c r="BL26" s="159">
        <f>COUNTIF(C26:AI26,"*$FC*")</f>
        <v>0</v>
      </c>
      <c r="BM26" s="159">
        <f>BL26*('Setting key Duty'!$J$11+'Setting key Duty'!$I$8)</f>
        <v>0</v>
      </c>
      <c r="BN26" s="159">
        <f>COUNTIF($C26:$AG26,BN$4)</f>
        <v>0</v>
      </c>
      <c r="BO26" s="159">
        <f>COUNTIF($C26:$AG26,BO$4)</f>
        <v>0</v>
      </c>
      <c r="BP26" s="159">
        <f>COUNTIF($D26:$AD26,BP$4)</f>
        <v>0</v>
      </c>
      <c r="BQ26" s="160"/>
    </row>
    <row r="27" ht="19.5" customHeight="1" spans="1:69">
      <c r="A27" s="19"/>
      <c r="B27" s="94" t="s">
        <v>1535</v>
      </c>
      <c r="C27" s="155"/>
      <c r="D27" s="155"/>
      <c r="E27" s="155"/>
      <c r="F27" s="155" t="s">
        <v>1746</v>
      </c>
      <c r="G27" s="155"/>
      <c r="H27" s="155"/>
      <c r="I27" s="155"/>
      <c r="J27" s="155"/>
      <c r="K27" s="155" t="s">
        <v>582</v>
      </c>
      <c r="L27" s="155" t="s">
        <v>1748</v>
      </c>
      <c r="M27" s="155"/>
      <c r="N27" s="155"/>
      <c r="O27" s="155"/>
      <c r="P27" s="155"/>
      <c r="Q27" s="155"/>
      <c r="R27" s="155"/>
      <c r="S27" s="155" t="s">
        <v>1751</v>
      </c>
      <c r="T27" s="155" t="s">
        <v>1746</v>
      </c>
      <c r="U27" s="155"/>
      <c r="V27" s="240"/>
      <c r="W27" s="155"/>
      <c r="X27" s="155"/>
      <c r="Y27" s="155"/>
      <c r="Z27" s="155"/>
      <c r="AA27" s="155"/>
      <c r="AB27" s="155"/>
      <c r="AC27" s="155"/>
      <c r="AD27" s="155"/>
      <c r="AE27" s="155"/>
      <c r="AF27" s="155"/>
      <c r="AG27" s="155"/>
      <c r="AH27" s="155"/>
      <c r="AI27" s="157"/>
      <c r="AJ27" s="158"/>
      <c r="AK27" s="157"/>
      <c r="AL27" s="191"/>
      <c r="AM27" s="191"/>
      <c r="AN27" s="191"/>
      <c r="AO27" s="191"/>
      <c r="AP27" s="192"/>
      <c r="AQ27" s="159">
        <f>SUMPRODUCT(--WEEKDAY(C$3:AG$3,2)&lt;6,--((C27:AG27="DM"))+(C27:AG27="CS1")+((C27:AG27="CS2"))+(C27:AG27="SB1")+(C27:AG27="AE")+(C27:AG27="EM"))</f>
        <v>0</v>
      </c>
      <c r="AR27" s="104"/>
      <c r="AS27" s="104">
        <f>SUMPRODUCT(--WEEKDAY(C$3:AG$3,2)&gt;5,--((C27:AG27="DM"))+(C27:AG27="CS1")+((C27:AG27="CS2"))+(C27:AG27="SB1")+(C27:AG27="AE")+(C27:AG27="EM"))</f>
        <v>0</v>
      </c>
      <c r="AT27" s="192"/>
      <c r="AU27" s="104">
        <f>(AQ27-AR27)/2+(AS27-AT27)</f>
        <v>0</v>
      </c>
      <c r="AV27" s="104">
        <f>AI27+AJ27+AK27+AL27+AN27+AO27</f>
        <v>0</v>
      </c>
      <c r="AW27" s="104">
        <f>BG27+BH27+BJ27+BE27+BC27+BA27+BL27</f>
        <v>3</v>
      </c>
      <c r="AX27" s="104" t="e">
        <f>AU27+AY27</f>
        <v>#VALUE!</v>
      </c>
      <c r="AY27" s="159" t="e">
        <f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159">
        <f>COUNTIF(C27:Y27,"*BRT*")</f>
        <v>0</v>
      </c>
      <c r="BA27" s="159">
        <f>COUNTIF(A27:AI27,"*$BTP*")</f>
        <v>1</v>
      </c>
      <c r="BB27" s="159" t="e">
        <f>BA27*('Setting key Duty'!$I$13+'Setting key Duty'!$I$12+'Setting key Duty'!$I$11)</f>
        <v>#VALUE!</v>
      </c>
      <c r="BC27" s="159">
        <f>COUNTIF(D27:AI27,"*$L*")</f>
        <v>0</v>
      </c>
      <c r="BD27" s="159" t="e">
        <f>BC27*('Setting key Duty'!$I$13+'Setting key Duty'!$I$9)</f>
        <v>#VALUE!</v>
      </c>
      <c r="BE27" s="159">
        <f>COUNTIF(D27:AI27,"*$M*")</f>
        <v>0</v>
      </c>
      <c r="BF27" s="159">
        <f>BE27*('Setting key Duty'!$I$8+'Setting key Duty'!$I$9+'Setting key Duty'!$I$12)</f>
        <v>0</v>
      </c>
      <c r="BG27" s="159">
        <f>COUNTIF(D27:AI27,"*$N*")</f>
        <v>0</v>
      </c>
      <c r="BH27" s="159">
        <f>COUNTIF(D27:AI27,"*$PM*")</f>
        <v>0</v>
      </c>
      <c r="BI27" s="159">
        <f>BH27*('Setting key Duty'!$I$9)</f>
        <v>0</v>
      </c>
      <c r="BJ27" s="159">
        <f>COUNTIF(D27:AI27,"*$AM*")</f>
        <v>2</v>
      </c>
      <c r="BK27" s="159">
        <f>BJ27*('Setting key Duty'!$I$12+'Setting key Duty'!$I$8)</f>
        <v>0.875</v>
      </c>
      <c r="BL27" s="159">
        <f>COUNTIF(C27:AI27,"*$FC*")</f>
        <v>0</v>
      </c>
      <c r="BM27" s="159">
        <f>BL27*('Setting key Duty'!$J$11+'Setting key Duty'!$I$8)</f>
        <v>0</v>
      </c>
      <c r="BN27" s="159">
        <f>COUNTIF($C27:$AG27,BN$4)</f>
        <v>0</v>
      </c>
      <c r="BO27" s="159">
        <f>COUNTIF($C27:$AG27,BO$4)</f>
        <v>0</v>
      </c>
      <c r="BP27" s="159">
        <f>COUNTIF($D27:$AE27,BP$4)</f>
        <v>0</v>
      </c>
      <c r="BQ27" s="193"/>
    </row>
    <row r="28" ht="19.5" customHeight="1" spans="1:69">
      <c r="A28" s="19"/>
      <c r="B28" s="559" t="s">
        <v>1752</v>
      </c>
      <c r="C28" s="155"/>
      <c r="D28" s="155"/>
      <c r="E28" s="155" t="s">
        <v>1095</v>
      </c>
      <c r="F28" s="155" t="s">
        <v>1095</v>
      </c>
      <c r="G28" s="155" t="s">
        <v>1095</v>
      </c>
      <c r="H28" s="155" t="s">
        <v>1095</v>
      </c>
      <c r="I28" s="155" t="s">
        <v>1095</v>
      </c>
      <c r="J28" s="155" t="s">
        <v>1095</v>
      </c>
      <c r="K28" s="155" t="s">
        <v>1095</v>
      </c>
      <c r="L28" s="155" t="s">
        <v>1095</v>
      </c>
      <c r="M28" s="155" t="s">
        <v>1095</v>
      </c>
      <c r="N28" s="155" t="s">
        <v>1095</v>
      </c>
      <c r="O28" s="155" t="s">
        <v>1095</v>
      </c>
      <c r="P28" s="155" t="s">
        <v>1095</v>
      </c>
      <c r="Q28" s="155" t="s">
        <v>1627</v>
      </c>
      <c r="R28" s="155"/>
      <c r="S28" s="155"/>
      <c r="T28" s="155"/>
      <c r="U28" s="155"/>
      <c r="V28" s="240"/>
      <c r="W28" s="155"/>
      <c r="X28" s="155"/>
      <c r="Y28" s="155"/>
      <c r="Z28" s="155" t="s">
        <v>1631</v>
      </c>
      <c r="AA28" s="155"/>
      <c r="AB28" s="20"/>
      <c r="AC28" s="155"/>
      <c r="AD28" s="185"/>
      <c r="AE28" s="155"/>
      <c r="AF28" s="155" t="s">
        <v>1753</v>
      </c>
      <c r="AG28" s="155"/>
      <c r="AH28" s="186"/>
      <c r="AI28" s="157"/>
      <c r="AJ28" s="158"/>
      <c r="AK28" s="157"/>
      <c r="AL28" s="191"/>
      <c r="AM28" s="191"/>
      <c r="AN28" s="191"/>
      <c r="AO28" s="191"/>
      <c r="AP28" s="192"/>
      <c r="AQ28" s="159">
        <f>SUMPRODUCT(--WEEKDAY(C$3:AG$3,2)&lt;6,--((C28:AG28="DM"))+(C28:AG28="CS1")+((C28:AG28="CS2"))+(C28:AG28="SB1")+(C28:AG28="AE")+(C28:AG28="EM"))</f>
        <v>0</v>
      </c>
      <c r="AR28" s="192"/>
      <c r="AS28" s="104">
        <f>SUMPRODUCT(--WEEKDAY(C$3:AG$3,2)&gt;5,--((C28:AG28="DM"))+(C28:AG28="CS1")+((C28:AG28="CS2"))+(C28:AG28="SB1")+(C28:AG28="AE")+(C28:AG28="EM"))</f>
        <v>0</v>
      </c>
      <c r="AT28" s="192"/>
      <c r="AU28" s="104">
        <f>(AQ28-AR28)/2+(AS28-AT28)</f>
        <v>0</v>
      </c>
      <c r="AV28" s="104">
        <f>AI28+AJ28+AK28+AL28+AN28+AO28</f>
        <v>0</v>
      </c>
      <c r="AW28" s="104">
        <f>BG28+BH28+BJ28+BE28+BC28+BA28+BL28</f>
        <v>3</v>
      </c>
      <c r="AX28" s="104" t="e">
        <f>AU28+AY28</f>
        <v>#VALUE!</v>
      </c>
      <c r="AY28" s="159" t="e">
        <f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159">
        <f>COUNTIF(C28:Y28,"*BRT*")</f>
        <v>0</v>
      </c>
      <c r="BA28" s="159">
        <f>COUNTIF(A28:AI28,"*$BTP*")</f>
        <v>1</v>
      </c>
      <c r="BB28" s="159" t="e">
        <f>BA28*('Setting key Duty'!$I$13+'Setting key Duty'!$I$12+'Setting key Duty'!$I$11)</f>
        <v>#VALUE!</v>
      </c>
      <c r="BC28" s="159">
        <f>COUNTIF(D28:AI28,"*$L*")</f>
        <v>0</v>
      </c>
      <c r="BD28" s="159" t="e">
        <f>BC28*('Setting key Duty'!$I$13+'Setting key Duty'!$I$9)</f>
        <v>#VALUE!</v>
      </c>
      <c r="BE28" s="159">
        <f>COUNTIF(D28:AI28,"*$M*")</f>
        <v>0</v>
      </c>
      <c r="BF28" s="159">
        <f>BE28*('Setting key Duty'!$I$8+'Setting key Duty'!$I$9+'Setting key Duty'!$I$12)</f>
        <v>0</v>
      </c>
      <c r="BG28" s="159">
        <f>COUNTIF(D28:AI28,"*$N*")</f>
        <v>0</v>
      </c>
      <c r="BH28" s="159">
        <f>COUNTIF(D28:AI28,"*$PM*")</f>
        <v>0</v>
      </c>
      <c r="BI28" s="159">
        <f>BH28*('Setting key Duty'!$I$9)</f>
        <v>0</v>
      </c>
      <c r="BJ28" s="159">
        <f>COUNTIF(D28:AI28,"*$AM*")</f>
        <v>2</v>
      </c>
      <c r="BK28" s="159">
        <f>BJ28*('Setting key Duty'!$I$12+'Setting key Duty'!$I$8)</f>
        <v>0.875</v>
      </c>
      <c r="BL28" s="159">
        <f>COUNTIF(C28:AI28,"*$FC*")</f>
        <v>0</v>
      </c>
      <c r="BM28" s="159">
        <f>BL28*('Setting key Duty'!$J$11+'Setting key Duty'!$I$8)</f>
        <v>0</v>
      </c>
      <c r="BN28" s="159">
        <f>COUNTIF($C28:$AG28,BN$4)</f>
        <v>0</v>
      </c>
      <c r="BO28" s="159">
        <f>COUNTIF($C28:$AG28,BO$4)</f>
        <v>0</v>
      </c>
      <c r="BP28" s="159"/>
      <c r="BQ28" s="193"/>
    </row>
    <row r="29" ht="19.5" customHeight="1" spans="1:69">
      <c r="A29" s="19"/>
      <c r="B29" s="14" t="s">
        <v>1754</v>
      </c>
      <c r="C29" s="186"/>
      <c r="D29" s="155"/>
      <c r="E29" s="156"/>
      <c r="F29" s="155"/>
      <c r="G29" s="155"/>
      <c r="H29" s="155"/>
      <c r="I29" s="155"/>
      <c r="J29" s="155"/>
      <c r="K29" s="155"/>
      <c r="M29" s="155"/>
      <c r="N29" s="155" t="s">
        <v>62</v>
      </c>
      <c r="O29" s="155"/>
      <c r="P29" s="155"/>
      <c r="Q29" s="155"/>
      <c r="R29" s="155"/>
      <c r="S29" s="155" t="s">
        <v>1755</v>
      </c>
      <c r="T29" s="169"/>
      <c r="U29" s="169"/>
      <c r="V29" s="155"/>
      <c r="W29" s="155"/>
      <c r="X29" s="155"/>
      <c r="Y29" s="156"/>
      <c r="Z29" s="155"/>
      <c r="AA29" s="155"/>
      <c r="AB29" s="185"/>
      <c r="AC29" s="156"/>
      <c r="AD29" s="20"/>
      <c r="AE29" s="185"/>
      <c r="AF29" s="155"/>
      <c r="AG29" s="186"/>
      <c r="AH29" s="155"/>
      <c r="AI29" s="157"/>
      <c r="AJ29" s="158"/>
      <c r="AK29" s="157"/>
      <c r="AL29" s="191"/>
      <c r="AM29" s="191"/>
      <c r="AN29" s="191"/>
      <c r="AO29" s="191"/>
      <c r="AP29" s="192"/>
      <c r="AQ29" s="159">
        <f>SUMPRODUCT(--WEEKDAY(C$3:AG$3,2)&lt;6,--((C29:AG29="DM"))+(C29:AG29="CS1")+((C29:AG29="CS2"))+(C29:AG29="SB1")+(C29:AG29="AE")+(C29:AG29="EM"))</f>
        <v>0</v>
      </c>
      <c r="AR29" s="192"/>
      <c r="AS29" s="104">
        <f>SUMPRODUCT(--WEEKDAY(C$3:AG$3,2)&gt;5,--((C29:AG29="DM"))+(C29:AG29="CS1")+((C29:AG29="CS2"))+(C29:AG29="SB1")+(C29:AG29="AE")+(C29:AG29="EM"))</f>
        <v>0</v>
      </c>
      <c r="AT29" s="192"/>
      <c r="AU29" s="104">
        <f>(AQ29-AR29)/2+(AS29-AT29)</f>
        <v>0</v>
      </c>
      <c r="AV29" s="104">
        <f>AI29+AJ29+AK29+AL29+AN29+AO29</f>
        <v>0</v>
      </c>
      <c r="AW29" s="104">
        <f>BG29+BH29+BJ29+BE29+BC29+BA29+BL29</f>
        <v>1</v>
      </c>
      <c r="AX29" s="104" t="e">
        <f>AU29+AY29</f>
        <v>#VALUE!</v>
      </c>
      <c r="AY29" s="159" t="e">
        <f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159">
        <f>COUNTIF(C29:Y29,"*BRT*")</f>
        <v>0</v>
      </c>
      <c r="BA29" s="159">
        <f>COUNTIF(A29:AI29,"*$BTP*")</f>
        <v>0</v>
      </c>
      <c r="BB29" s="159" t="e">
        <f>BA29*('Setting key Duty'!$I$13+'Setting key Duty'!$I$12+'Setting key Duty'!$I$11)</f>
        <v>#VALUE!</v>
      </c>
      <c r="BC29" s="159">
        <f>COUNTIF(D29:AI29,"*$L*")</f>
        <v>0</v>
      </c>
      <c r="BD29" s="159" t="e">
        <f>BC29*('Setting key Duty'!$I$13+'Setting key Duty'!$I$9)</f>
        <v>#VALUE!</v>
      </c>
      <c r="BE29" s="159">
        <f>COUNTIF(D29:AI29,"*$M*")</f>
        <v>0</v>
      </c>
      <c r="BF29" s="159">
        <f>BE29*('Setting key Duty'!$I$8+'Setting key Duty'!$I$9+'Setting key Duty'!$I$12)</f>
        <v>0</v>
      </c>
      <c r="BG29" s="159">
        <f>COUNTIF(D29:AI29,"*$N*")</f>
        <v>0</v>
      </c>
      <c r="BH29" s="159">
        <f>COUNTIF(D29:AI29,"*$PM*")</f>
        <v>1</v>
      </c>
      <c r="BI29" s="159">
        <f>BH29*('Setting key Duty'!$I$9)</f>
        <v>0.125</v>
      </c>
      <c r="BJ29" s="159">
        <f>COUNTIF(D29:AI29,"*$AM*")</f>
        <v>0</v>
      </c>
      <c r="BK29" s="159">
        <f>BJ29*('Setting key Duty'!$I$12+'Setting key Duty'!$I$8)</f>
        <v>0</v>
      </c>
      <c r="BL29" s="159">
        <f>COUNTIF(C29:AI29,"*$FC*")</f>
        <v>0</v>
      </c>
      <c r="BM29" s="159">
        <f>BL29*('Setting key Duty'!$J$11+'Setting key Duty'!$I$8)</f>
        <v>0</v>
      </c>
      <c r="BN29" s="159">
        <f>COUNTIF($C29:$AG29,BN$4)</f>
        <v>0</v>
      </c>
      <c r="BO29" s="159">
        <f>COUNTIF($C29:$AG29,BO$4)</f>
        <v>0</v>
      </c>
      <c r="BP29" s="159"/>
      <c r="BQ29" s="193"/>
    </row>
    <row r="30" ht="19.5" customHeight="1" spans="1:69">
      <c r="A30" s="19"/>
      <c r="B30" s="278" t="s">
        <v>1756</v>
      </c>
      <c r="C30" s="556" t="s">
        <v>1713</v>
      </c>
      <c r="D30" s="556" t="s">
        <v>1713</v>
      </c>
      <c r="E30" s="556" t="s">
        <v>1713</v>
      </c>
      <c r="F30" s="542" t="s">
        <v>1713</v>
      </c>
      <c r="G30" s="542" t="s">
        <v>1713</v>
      </c>
      <c r="H30" s="542" t="s">
        <v>1713</v>
      </c>
      <c r="I30" s="556" t="s">
        <v>1713</v>
      </c>
      <c r="J30" s="556" t="s">
        <v>1713</v>
      </c>
      <c r="K30" s="556" t="s">
        <v>1713</v>
      </c>
      <c r="L30" s="556" t="s">
        <v>1713</v>
      </c>
      <c r="M30" s="542" t="s">
        <v>1713</v>
      </c>
      <c r="N30" s="185"/>
      <c r="O30" s="185"/>
      <c r="P30" s="185"/>
      <c r="Q30" s="156" t="s">
        <v>1526</v>
      </c>
      <c r="S30" s="155"/>
      <c r="T30" s="155" t="s">
        <v>1751</v>
      </c>
      <c r="U30" s="155"/>
      <c r="X30" s="155"/>
      <c r="Y30" s="155"/>
      <c r="Z30" s="155"/>
      <c r="AA30" s="155" t="s">
        <v>1631</v>
      </c>
      <c r="AB30" s="155"/>
      <c r="AC30" s="20"/>
      <c r="AD30" s="186"/>
      <c r="AE30" s="155" t="s">
        <v>1757</v>
      </c>
      <c r="AF30" s="155"/>
      <c r="AG30" s="155" t="s">
        <v>1558</v>
      </c>
      <c r="AH30" s="155"/>
      <c r="AI30" s="157"/>
      <c r="AJ30" s="158"/>
      <c r="AK30" s="157"/>
      <c r="AL30" s="191"/>
      <c r="AM30" s="191"/>
      <c r="AN30" s="191"/>
      <c r="AO30" s="191"/>
      <c r="AP30" s="192"/>
      <c r="AQ30" s="159">
        <f>SUMPRODUCT(--WEEKDAY(C$3:AG$3,2)&lt;6,--((C30:AG30="DM"))+(C30:AG30="CS1")+((C30:AG30="CS2"))+(C30:AG30="SB1")+(C30:AG30="AE")+(C30:AG30="EM"))</f>
        <v>0</v>
      </c>
      <c r="AR30" s="192"/>
      <c r="AS30" s="104">
        <f>SUMPRODUCT(--WEEKDAY(C$3:AG$3,2)&gt;5,--((C30:AG30="DM"))+(C30:AG30="CS1")+((C30:AG30="CS2"))+(C30:AG30="SB1")+(C30:AG30="AE")+(C30:AG30="EM"))</f>
        <v>0</v>
      </c>
      <c r="AT30" s="192"/>
      <c r="AU30" s="104">
        <f>(AQ30-AR30)/2+(AS30-AT30)</f>
        <v>0</v>
      </c>
      <c r="AV30" s="104">
        <f>AI30+AJ30+AK30+AL30+AN30+AO30</f>
        <v>0</v>
      </c>
      <c r="AW30" s="104">
        <f>BG30+BH30+BJ30+BE30+BC30+BA30+BL30</f>
        <v>5</v>
      </c>
      <c r="AX30" s="104" t="e">
        <f>AU30+AY30</f>
        <v>#VALUE!</v>
      </c>
      <c r="AY30" s="159" t="e">
        <f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159">
        <f>COUNTIF(C30:Y30,"*BRT*")</f>
        <v>0</v>
      </c>
      <c r="BA30" s="159">
        <f>COUNTIF(A30:AI30,"*$BTP*")</f>
        <v>2</v>
      </c>
      <c r="BB30" s="159" t="e">
        <f>BA30*('Setting key Duty'!$I$13+'Setting key Duty'!$I$12+'Setting key Duty'!$I$11)</f>
        <v>#VALUE!</v>
      </c>
      <c r="BC30" s="159">
        <f>COUNTIF(D30:AI30,"*$L*")</f>
        <v>0</v>
      </c>
      <c r="BD30" s="159" t="e">
        <f>BC30*('Setting key Duty'!$I$13+'Setting key Duty'!$I$9)</f>
        <v>#VALUE!</v>
      </c>
      <c r="BE30" s="159">
        <f>COUNTIF(D30:AI30,"*$M*")</f>
        <v>1</v>
      </c>
      <c r="BF30" s="159">
        <f>BE30*('Setting key Duty'!$I$8+'Setting key Duty'!$I$9+'Setting key Duty'!$I$12)</f>
        <v>0.5625</v>
      </c>
      <c r="BG30" s="159">
        <f>COUNTIF(D30:AI30,"*$N*")</f>
        <v>0</v>
      </c>
      <c r="BH30" s="159">
        <f>COUNTIF(D30:AI30,"*$PM*")</f>
        <v>1</v>
      </c>
      <c r="BI30" s="159">
        <f>BH30*('Setting key Duty'!$I$9)</f>
        <v>0.125</v>
      </c>
      <c r="BJ30" s="159">
        <f>COUNTIF(D30:AI30,"*$AM*")</f>
        <v>1</v>
      </c>
      <c r="BK30" s="159">
        <f>BJ30*('Setting key Duty'!$I$12+'Setting key Duty'!$I$8)</f>
        <v>0.4375</v>
      </c>
      <c r="BL30" s="159">
        <f>COUNTIF(C30:AI30,"*$FC*")</f>
        <v>0</v>
      </c>
      <c r="BM30" s="159">
        <f>BL30*('Setting key Duty'!$J$11+'Setting key Duty'!$I$8)</f>
        <v>0</v>
      </c>
      <c r="BN30" s="159">
        <f>COUNTIF($C30:$AG30,BN$4)</f>
        <v>0</v>
      </c>
      <c r="BO30" s="159">
        <f>COUNTIF($C30:$AG30,BO$4)</f>
        <v>0</v>
      </c>
      <c r="BP30" s="159"/>
      <c r="BQ30" s="193"/>
    </row>
    <row r="31" ht="19.5" customHeight="1" spans="1:69">
      <c r="A31" s="19"/>
      <c r="B31" s="278" t="s">
        <v>1758</v>
      </c>
      <c r="C31" s="186"/>
      <c r="D31" s="186"/>
      <c r="E31" s="155"/>
      <c r="G31" s="155"/>
      <c r="H31" s="155"/>
      <c r="I31" s="155" t="s">
        <v>1747</v>
      </c>
      <c r="J31" s="155"/>
      <c r="K31" s="155"/>
      <c r="M31" s="210" t="s">
        <v>1527</v>
      </c>
      <c r="N31" s="156"/>
      <c r="O31" s="155"/>
      <c r="Q31" s="185"/>
      <c r="R31" s="155" t="s">
        <v>572</v>
      </c>
      <c r="S31" s="155"/>
      <c r="T31" s="169"/>
      <c r="U31" s="169"/>
      <c r="V31" s="240"/>
      <c r="W31" s="155"/>
      <c r="Y31" s="186"/>
      <c r="Z31" s="155"/>
      <c r="AA31" s="155" t="s">
        <v>1759</v>
      </c>
      <c r="AC31" s="155"/>
      <c r="AE31" s="155" t="s">
        <v>1452</v>
      </c>
      <c r="AF31" s="155"/>
      <c r="AG31" s="186"/>
      <c r="AH31" s="186"/>
      <c r="AI31" s="157"/>
      <c r="AJ31" s="158"/>
      <c r="AK31" s="157"/>
      <c r="AL31" s="191"/>
      <c r="AM31" s="191"/>
      <c r="AN31" s="191"/>
      <c r="AO31" s="191"/>
      <c r="AP31" s="192"/>
      <c r="AQ31" s="159">
        <f>SUMPRODUCT(--WEEKDAY(C$3:AG$3,2)&lt;6,--((C31:AG31="DM"))+(C31:AG31="CS1")+((C31:AG31="CS2"))+(C31:AG31="SB1")+(C31:AG31="AE")+(C31:AG31="EM"))</f>
        <v>0</v>
      </c>
      <c r="AR31" s="192"/>
      <c r="AS31" s="104">
        <f>SUMPRODUCT(--WEEKDAY(C$3:AG$3,2)&gt;5,--((C31:AG31="DM"))+(C31:AG31="CS1")+((C31:AG31="CS2"))+(C31:AG31="SB1")+(C31:AG31="AE")+(C31:AG31="EM"))</f>
        <v>0</v>
      </c>
      <c r="AT31" s="192"/>
      <c r="AU31" s="104">
        <f>(AQ31-AR31)/2+(AS31-AT31)</f>
        <v>0</v>
      </c>
      <c r="AV31" s="104">
        <f>AI31+AJ31+AK31+AL31+AN31+AO31</f>
        <v>0</v>
      </c>
      <c r="AW31" s="104">
        <f>BG31+BH31+BJ31+BE31+BC31+BA31+BL31</f>
        <v>5</v>
      </c>
      <c r="AX31" s="104" t="e">
        <f>AU31+AY31</f>
        <v>#VALUE!</v>
      </c>
      <c r="AY31" s="159" t="e">
        <f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159">
        <f>COUNTIF(C31:Y31,"*BRT*")</f>
        <v>0</v>
      </c>
      <c r="BA31" s="159">
        <f>COUNTIF(A31:AI31,"*$BTP*")</f>
        <v>1</v>
      </c>
      <c r="BB31" s="159" t="e">
        <f>BA31*('Setting key Duty'!$I$13+'Setting key Duty'!$I$12+'Setting key Duty'!$I$11)</f>
        <v>#VALUE!</v>
      </c>
      <c r="BC31" s="159">
        <f>COUNTIF(D31:AI31,"*$L*")</f>
        <v>0</v>
      </c>
      <c r="BD31" s="159" t="e">
        <f>BC31*('Setting key Duty'!$I$13+'Setting key Duty'!$I$9)</f>
        <v>#VALUE!</v>
      </c>
      <c r="BE31" s="159">
        <f>COUNTIF(D31:AI31,"*$M*")</f>
        <v>1</v>
      </c>
      <c r="BF31" s="159">
        <f>BE31*('Setting key Duty'!$I$8+'Setting key Duty'!$I$9+'Setting key Duty'!$I$12)</f>
        <v>0.5625</v>
      </c>
      <c r="BG31" s="159">
        <f>COUNTIF(D31:AI31,"*$N*")</f>
        <v>0</v>
      </c>
      <c r="BH31" s="159">
        <f>COUNTIF(D31:AI31,"*$PM*")</f>
        <v>1</v>
      </c>
      <c r="BI31" s="159">
        <f>BH31*('Setting key Duty'!$I$9)</f>
        <v>0.125</v>
      </c>
      <c r="BJ31" s="159">
        <f>COUNTIF(D31:AI31,"*$AM*")</f>
        <v>2</v>
      </c>
      <c r="BK31" s="159">
        <f>BJ31*('Setting key Duty'!$I$12+'Setting key Duty'!$I$8)</f>
        <v>0.875</v>
      </c>
      <c r="BL31" s="159">
        <f>COUNTIF(C31:AI31,"*$FC*")</f>
        <v>0</v>
      </c>
      <c r="BM31" s="159">
        <f>BL31*('Setting key Duty'!$J$11+'Setting key Duty'!$I$8)</f>
        <v>0</v>
      </c>
      <c r="BN31" s="159">
        <f>COUNTIF($C31:$AG31,BN$4)</f>
        <v>0</v>
      </c>
      <c r="BO31" s="159">
        <f>COUNTIF($C31:$AG31,BO$4)</f>
        <v>0</v>
      </c>
      <c r="BP31" s="159"/>
      <c r="BQ31" s="193"/>
    </row>
    <row r="32" ht="19.5" customHeight="1" spans="1:69">
      <c r="A32" s="19"/>
      <c r="B32" s="278" t="s">
        <v>1760</v>
      </c>
      <c r="C32" s="186"/>
      <c r="D32" s="155"/>
      <c r="E32" s="155"/>
      <c r="F32" s="156"/>
      <c r="G32" s="155"/>
      <c r="H32" s="155"/>
      <c r="I32" s="155"/>
      <c r="J32" s="155"/>
      <c r="K32" s="156" t="s">
        <v>1415</v>
      </c>
      <c r="L32" s="155"/>
      <c r="M32" s="156"/>
      <c r="O32" s="156"/>
      <c r="P32" s="155"/>
      <c r="Q32" s="155" t="s">
        <v>572</v>
      </c>
      <c r="R32" s="155"/>
      <c r="S32" s="155"/>
      <c r="T32" s="155" t="s">
        <v>994</v>
      </c>
      <c r="U32" s="155"/>
      <c r="V32" s="240"/>
      <c r="W32" s="155"/>
      <c r="X32" s="155"/>
      <c r="Z32" s="155" t="s">
        <v>1527</v>
      </c>
      <c r="AA32" s="155"/>
      <c r="AB32" s="155"/>
      <c r="AC32" s="185" t="s">
        <v>293</v>
      </c>
      <c r="AD32" s="185" t="s">
        <v>293</v>
      </c>
      <c r="AE32" s="185" t="s">
        <v>293</v>
      </c>
      <c r="AF32" s="185" t="s">
        <v>293</v>
      </c>
      <c r="AG32" s="185" t="s">
        <v>293</v>
      </c>
      <c r="AI32" s="157"/>
      <c r="AJ32" s="158"/>
      <c r="AK32" s="157"/>
      <c r="AL32" s="191"/>
      <c r="AM32" s="191"/>
      <c r="AN32" s="191"/>
      <c r="AO32" s="191"/>
      <c r="AP32" s="192"/>
      <c r="AQ32" s="159">
        <f>SUMPRODUCT(--WEEKDAY(C$3:AG$3,2)&lt;6,--((C32:AG32="DM"))+(C32:AG32="CS1")+((C32:AG32="CS2"))+(C32:AG32="SB1")+(C32:AG32="AE")+(C32:AG32="EM"))</f>
        <v>0</v>
      </c>
      <c r="AR32" s="192"/>
      <c r="AS32" s="104">
        <f>SUMPRODUCT(--WEEKDAY(C$3:AG$3,2)&gt;5,--((C32:AG32="DM"))+(C32:AG32="CS1")+((C32:AG32="CS2"))+(C32:AG32="SB1")+(C32:AG32="AE")+(C32:AG32="EM"))</f>
        <v>0</v>
      </c>
      <c r="AT32" s="192"/>
      <c r="AU32" s="104">
        <f>(AQ32-AR32)/2+(AS32-AT32)</f>
        <v>0</v>
      </c>
      <c r="AV32" s="104">
        <f>AI32+AJ32+AK32+AL32+AN32+AO32</f>
        <v>0</v>
      </c>
      <c r="AW32" s="104">
        <f>BG32+BH32+BJ32+BE32+BC32+BA32+BL32</f>
        <v>9</v>
      </c>
      <c r="AX32" s="104" t="e">
        <f>AU32+AY32</f>
        <v>#VALUE!</v>
      </c>
      <c r="AY32" s="159" t="e">
        <f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159">
        <f>COUNTIF(C32:Y32,"*BRT*")</f>
        <v>0</v>
      </c>
      <c r="BA32" s="159">
        <f>COUNTIF(A32:AI32,"*$BTP*")</f>
        <v>1</v>
      </c>
      <c r="BB32" s="159" t="e">
        <f>BA32*('Setting key Duty'!$I$13+'Setting key Duty'!$I$12+'Setting key Duty'!$I$11)</f>
        <v>#VALUE!</v>
      </c>
      <c r="BC32" s="159">
        <f>COUNTIF(D32:AI32,"*$L*")</f>
        <v>0</v>
      </c>
      <c r="BD32" s="159" t="e">
        <f>BC32*('Setting key Duty'!$I$13+'Setting key Duty'!$I$9)</f>
        <v>#VALUE!</v>
      </c>
      <c r="BE32" s="159">
        <f>COUNTIF(D32:AI32,"*$M*")</f>
        <v>0</v>
      </c>
      <c r="BF32" s="159">
        <f>BE32*('Setting key Duty'!$I$8+'Setting key Duty'!$I$9+'Setting key Duty'!$I$12)</f>
        <v>0</v>
      </c>
      <c r="BG32" s="159">
        <f>COUNTIF(D32:AI32,"*$N*")</f>
        <v>0</v>
      </c>
      <c r="BH32" s="159">
        <f>COUNTIF(D32:AI32,"*$PM*")</f>
        <v>0</v>
      </c>
      <c r="BI32" s="159">
        <f>BH32*('Setting key Duty'!$I$9)</f>
        <v>0</v>
      </c>
      <c r="BJ32" s="159">
        <f>COUNTIF(D32:AI32,"*$AM*")</f>
        <v>3</v>
      </c>
      <c r="BK32" s="159">
        <f>BJ32*('Setting key Duty'!$I$12+'Setting key Duty'!$I$8)</f>
        <v>1.3125</v>
      </c>
      <c r="BL32" s="159">
        <f>COUNTIF(C32:AI32,"*$FC*")</f>
        <v>5</v>
      </c>
      <c r="BM32" s="159">
        <f>BL32*('Setting key Duty'!$J$11+'Setting key Duty'!$I$8)</f>
        <v>0.625</v>
      </c>
      <c r="BN32" s="159">
        <f>COUNTIF($C32:$AG32,BN$4)</f>
        <v>0</v>
      </c>
      <c r="BO32" s="159">
        <f>COUNTIF($C32:$AG32,BO$4)</f>
        <v>0</v>
      </c>
      <c r="BP32" s="159"/>
      <c r="BQ32" s="193"/>
    </row>
    <row r="33" ht="19.5" customHeight="1" spans="1:69">
      <c r="A33" s="19"/>
      <c r="B33" s="14" t="s">
        <v>1761</v>
      </c>
      <c r="C33" s="186"/>
      <c r="D33" s="186"/>
      <c r="E33" s="155"/>
      <c r="F33" s="155" t="s">
        <v>1762</v>
      </c>
      <c r="G33" s="155" t="s">
        <v>1095</v>
      </c>
      <c r="H33" s="155" t="s">
        <v>1095</v>
      </c>
      <c r="I33" s="190"/>
      <c r="J33" s="155" t="s">
        <v>1744</v>
      </c>
      <c r="K33" s="155"/>
      <c r="L33" s="155"/>
      <c r="M33" s="155" t="s">
        <v>1095</v>
      </c>
      <c r="N33" s="155" t="s">
        <v>1095</v>
      </c>
      <c r="O33" s="155" t="s">
        <v>1095</v>
      </c>
      <c r="P33" s="155" t="s">
        <v>1095</v>
      </c>
      <c r="Q33" s="155" t="s">
        <v>1095</v>
      </c>
      <c r="R33" s="155" t="s">
        <v>1095</v>
      </c>
      <c r="S33" s="156"/>
      <c r="T33" s="155"/>
      <c r="U33" s="155"/>
      <c r="V33" s="240"/>
      <c r="W33" s="155"/>
      <c r="X33" s="155"/>
      <c r="Z33" s="156"/>
      <c r="AA33" s="20"/>
      <c r="AB33" s="156"/>
      <c r="AC33" s="185"/>
      <c r="AE33" s="155"/>
      <c r="AF33" s="186"/>
      <c r="AG33" s="186"/>
      <c r="AH33" s="186"/>
      <c r="AI33" s="157"/>
      <c r="AJ33" s="158"/>
      <c r="AK33" s="157"/>
      <c r="AL33" s="191"/>
      <c r="AM33" s="191"/>
      <c r="AN33" s="191"/>
      <c r="AO33" s="191"/>
      <c r="AP33" s="192"/>
      <c r="AQ33" s="159">
        <f>SUMPRODUCT(--WEEKDAY(C$3:AG$3,2)&lt;6,--((C33:AG33="DM"))+(C33:AG33="CS1")+((C33:AG33="CS2"))+(C33:AG33="SB1")+(C33:AG33="AE")+(C33:AG33="EM"))</f>
        <v>0</v>
      </c>
      <c r="AR33" s="192"/>
      <c r="AS33" s="104">
        <f>SUMPRODUCT(--WEEKDAY(C$3:AG$3,2)&gt;5,--((C33:AG33="DM"))+(C33:AG33="CS1")+((C33:AG33="CS2"))+(C33:AG33="SB1")+(C33:AG33="AE")+(C33:AG33="EM"))</f>
        <v>0</v>
      </c>
      <c r="AT33" s="192"/>
      <c r="AU33" s="104">
        <f>(AQ33-AR33)/2+(AS33-AT33)</f>
        <v>0</v>
      </c>
      <c r="AV33" s="104">
        <f>AI33+AJ33+AK33+AL33+AN33+AO33</f>
        <v>0</v>
      </c>
      <c r="AW33" s="104">
        <f>BG33+BH33+BJ33+BE33+BC33+BA33+BL33</f>
        <v>1</v>
      </c>
      <c r="AX33" s="104" t="e">
        <f>AU33+AY33</f>
        <v>#VALUE!</v>
      </c>
      <c r="AY33" s="159" t="e">
        <f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159">
        <f>COUNTIF(C33:Y33,"*BRT*")</f>
        <v>0</v>
      </c>
      <c r="BA33" s="159">
        <f>COUNTIF(A33:AI33,"*$BTP*")</f>
        <v>0</v>
      </c>
      <c r="BB33" s="159" t="e">
        <f>BA33*('Setting key Duty'!$I$13+'Setting key Duty'!$I$12+'Setting key Duty'!$I$11)</f>
        <v>#VALUE!</v>
      </c>
      <c r="BC33" s="159">
        <f>COUNTIF(D33:AI33,"*$L*")</f>
        <v>0</v>
      </c>
      <c r="BD33" s="159" t="e">
        <f>BC33*('Setting key Duty'!$I$13+'Setting key Duty'!$I$9)</f>
        <v>#VALUE!</v>
      </c>
      <c r="BE33" s="159">
        <f>COUNTIF(D33:AI33,"*$M*")</f>
        <v>0</v>
      </c>
      <c r="BF33" s="159">
        <f>BE33*('Setting key Duty'!$I$8+'Setting key Duty'!$I$9+'Setting key Duty'!$I$12)</f>
        <v>0</v>
      </c>
      <c r="BG33" s="159">
        <f>COUNTIF(D33:AI33,"*$N*")</f>
        <v>0</v>
      </c>
      <c r="BH33" s="159">
        <f>COUNTIF(D33:AI33,"*$PM*")</f>
        <v>0</v>
      </c>
      <c r="BI33" s="159">
        <f>BH33*('Setting key Duty'!$I$9)</f>
        <v>0</v>
      </c>
      <c r="BJ33" s="159">
        <f>COUNTIF(D33:AI33,"*$AM*")</f>
        <v>1</v>
      </c>
      <c r="BK33" s="159">
        <f>BJ33*('Setting key Duty'!$I$12+'Setting key Duty'!$I$8)</f>
        <v>0.4375</v>
      </c>
      <c r="BL33" s="159">
        <f>COUNTIF(C33:AI33,"*$FC*")</f>
        <v>0</v>
      </c>
      <c r="BM33" s="159">
        <f>BL33*('Setting key Duty'!$J$11+'Setting key Duty'!$I$8)</f>
        <v>0</v>
      </c>
      <c r="BN33" s="159">
        <f>COUNTIF($C33:$AG33,BN$4)</f>
        <v>0</v>
      </c>
      <c r="BO33" s="159">
        <f>COUNTIF($C33:$AG33,BO$4)</f>
        <v>0</v>
      </c>
      <c r="BP33" s="159"/>
      <c r="BQ33" s="193"/>
    </row>
    <row r="34" ht="19.5" customHeight="1" spans="1:69">
      <c r="A34" s="19"/>
      <c r="B34" s="278" t="s">
        <v>1763</v>
      </c>
      <c r="C34" s="186"/>
      <c r="D34" s="560"/>
      <c r="E34" s="560"/>
      <c r="F34" s="186"/>
      <c r="G34" s="560"/>
      <c r="H34" s="156"/>
      <c r="I34" s="560"/>
      <c r="J34" s="155" t="s">
        <v>1009</v>
      </c>
      <c r="K34" s="560"/>
      <c r="L34" s="560"/>
      <c r="M34" s="560"/>
      <c r="O34" s="560"/>
      <c r="P34" s="560"/>
      <c r="Q34" s="560"/>
      <c r="R34" s="560"/>
      <c r="S34" s="560"/>
      <c r="T34" s="560"/>
      <c r="U34" s="560"/>
      <c r="V34" s="561"/>
      <c r="W34" s="560"/>
      <c r="X34" s="560"/>
      <c r="Y34" s="186"/>
      <c r="AA34" s="156"/>
      <c r="AB34" s="560"/>
      <c r="AC34" s="560"/>
      <c r="AD34" s="560"/>
      <c r="AE34" s="560"/>
      <c r="AF34" s="560"/>
      <c r="AG34" s="560"/>
      <c r="AH34" s="560"/>
      <c r="AI34" s="157"/>
      <c r="AJ34" s="158"/>
      <c r="AK34" s="157"/>
      <c r="AL34" s="191"/>
      <c r="AM34" s="191"/>
      <c r="AN34" s="191"/>
      <c r="AO34" s="191"/>
      <c r="AP34" s="192"/>
      <c r="AQ34" s="159">
        <f>SUMPRODUCT(--WEEKDAY(C$3:AG$3,2)&lt;6,--((C34:AG34="DM"))+(C34:AG34="CS1")+((C34:AG34="CS2"))+(C34:AG34="SB1")+(C34:AG34="AE")+(C34:AG34="EM"))</f>
        <v>0</v>
      </c>
      <c r="AR34" s="192"/>
      <c r="AS34" s="104">
        <f>SUMPRODUCT(--WEEKDAY(C$3:AG$3,2)&gt;5,--((C34:AG34="DM"))+(C34:AG34="CS1")+((C34:AG34="CS2"))+(C34:AG34="SB1")+(C34:AG34="AE")+(C34:AG34="EM"))</f>
        <v>0</v>
      </c>
      <c r="AT34" s="192"/>
      <c r="AU34" s="104">
        <f>(AQ34-AR34)/2+(AS34-AT34)</f>
        <v>0</v>
      </c>
      <c r="AV34" s="104">
        <f>AI34+AJ34+AK34+AL34+AN34+AO34</f>
        <v>0</v>
      </c>
      <c r="AW34" s="104">
        <f>BG34+BH34+BJ34+BE34+BC34+BA34+BL34</f>
        <v>1</v>
      </c>
      <c r="AX34" s="104" t="e">
        <f>AU34+AY34</f>
        <v>#VALUE!</v>
      </c>
      <c r="AY34" s="159" t="e">
        <f>(BJ34*('Setting key Duty'!$I$8+'Setting key Duty'!$I$12))+(BH34*'Setting key Duty'!$I$9)+(BC34*('Setting key Duty'!$I$13+'Setting key Duty'!$I$9))+(BA34*('Setting key Duty'!$I$13+'Setting key Duty'!$I$12+'Setting key Duty'!$I$11))+(BE34*('Setting key Duty'!$I$8+'Setting key Duty'!$I$9+'Setting key Duty'!$I$12))</f>
        <v>#VALUE!</v>
      </c>
      <c r="AZ34" s="159">
        <f>COUNTIF(C34:Y34,"*BRT*")</f>
        <v>0</v>
      </c>
      <c r="BA34" s="159">
        <f>COUNTIF(A34:AI34,"*$BTP*")</f>
        <v>0</v>
      </c>
      <c r="BB34" s="159" t="e">
        <f>BA34*('Setting key Duty'!$I$13+'Setting key Duty'!$I$12+'Setting key Duty'!$I$11)</f>
        <v>#VALUE!</v>
      </c>
      <c r="BC34" s="159">
        <f>COUNTIF(D34:AI34,"*$L*")</f>
        <v>0</v>
      </c>
      <c r="BD34" s="159" t="e">
        <f>BC34*('Setting key Duty'!$I$13+'Setting key Duty'!$I$9)</f>
        <v>#VALUE!</v>
      </c>
      <c r="BE34" s="159">
        <f>COUNTIF(D34:AI34,"*$M*")</f>
        <v>0</v>
      </c>
      <c r="BF34" s="159">
        <f>BE34*('Setting key Duty'!$I$8+'Setting key Duty'!$I$9+'Setting key Duty'!$I$12)</f>
        <v>0</v>
      </c>
      <c r="BG34" s="159">
        <f>COUNTIF(D34:AI34,"*$N*")</f>
        <v>0</v>
      </c>
      <c r="BH34" s="159">
        <f>COUNTIF(D34:AI34,"*$PM*")</f>
        <v>1</v>
      </c>
      <c r="BI34" s="159">
        <f>BH34*('Setting key Duty'!$I$9)</f>
        <v>0.125</v>
      </c>
      <c r="BJ34" s="159">
        <f>COUNTIF(D34:AI34,"*$AM*")</f>
        <v>0</v>
      </c>
      <c r="BK34" s="159">
        <f>BJ34*('Setting key Duty'!$I$12+'Setting key Duty'!$I$8)</f>
        <v>0</v>
      </c>
      <c r="BL34" s="159">
        <f>COUNTIF(C34:AI34,"*$FC*")</f>
        <v>0</v>
      </c>
      <c r="BM34" s="159">
        <f>BL34*('Setting key Duty'!$J$11+'Setting key Duty'!$I$8)</f>
        <v>0</v>
      </c>
      <c r="BN34" s="159">
        <f>COUNTIF($C34:$AG34,BN$4)</f>
        <v>0</v>
      </c>
      <c r="BO34" s="159">
        <f>COUNTIF($C34:$AG34,BO$4)</f>
        <v>0</v>
      </c>
      <c r="BP34" s="159"/>
      <c r="BQ34" s="193"/>
    </row>
    <row r="35" ht="19.5" customHeight="1" spans="1:69">
      <c r="A35" s="19"/>
      <c r="B35" s="92" t="s">
        <v>1764</v>
      </c>
      <c r="C35" s="169"/>
      <c r="D35" s="185"/>
      <c r="F35" s="155"/>
      <c r="G35" s="156"/>
      <c r="H35" s="15"/>
      <c r="I35" s="155"/>
      <c r="J35" s="155"/>
      <c r="K35" s="156" t="s">
        <v>1488</v>
      </c>
      <c r="L35" s="155"/>
      <c r="M35" s="186"/>
      <c r="N35" s="155"/>
      <c r="Q35" s="185"/>
      <c r="R35" s="155" t="s">
        <v>597</v>
      </c>
      <c r="T35" s="155"/>
      <c r="U35" s="156"/>
      <c r="V35" s="561"/>
      <c r="X35" s="185"/>
      <c r="Y35" s="155"/>
      <c r="AA35" s="156"/>
      <c r="AC35" s="185" t="s">
        <v>202</v>
      </c>
      <c r="AD35" s="185" t="s">
        <v>202</v>
      </c>
      <c r="AE35" s="185" t="s">
        <v>202</v>
      </c>
      <c r="AF35" s="185" t="s">
        <v>202</v>
      </c>
      <c r="AG35" s="185" t="s">
        <v>202</v>
      </c>
      <c r="AH35" s="155"/>
      <c r="AI35" s="157"/>
      <c r="AJ35" s="158"/>
      <c r="AK35" s="157"/>
      <c r="AL35" s="191"/>
      <c r="AM35" s="191"/>
      <c r="AN35" s="191"/>
      <c r="AO35" s="191"/>
      <c r="AP35" s="192"/>
      <c r="AQ35" s="159">
        <f>SUMPRODUCT(--WEEKDAY(C$3:AG$3,2)&lt;6,--((C35:AG35="DM"))+(C35:AG35="CS1")+((C35:AG35="CS2"))+(C35:AG35="SB1")+(C35:AG35="AE")+(C35:AG35="EM"))</f>
        <v>0</v>
      </c>
      <c r="AR35" s="192"/>
      <c r="AS35" s="104">
        <f>SUMPRODUCT(--WEEKDAY(C$3:AG$3,2)&gt;5,--((C35:AG35="DM"))+(C35:AG35="CS1")+((C35:AG35="CS2"))+(C35:AG35="SB1")+(C35:AG35="AE")+(C35:AG35="EM"))</f>
        <v>0</v>
      </c>
      <c r="AT35" s="192"/>
      <c r="AU35" s="104">
        <f>(AQ35-AR35)/2+(AS35-AT35)</f>
        <v>0</v>
      </c>
      <c r="AV35" s="104">
        <f>AI35+AJ35+AK35+AL35+AN35+AO35</f>
        <v>0</v>
      </c>
      <c r="AW35" s="104">
        <f>BG35+BH35+BJ35+BE35+BC35+BA35+BL35</f>
        <v>7</v>
      </c>
      <c r="AX35" s="104" t="e">
        <f>AU35+AY35</f>
        <v>#VALUE!</v>
      </c>
      <c r="AY35" s="159" t="e">
        <f>(BJ35*('Setting key Duty'!$I$8+'Setting key Duty'!$I$12))+(BH35*'Setting key Duty'!$I$9)+(BC35*('Setting key Duty'!$I$13+'Setting key Duty'!$I$9))+(BA35*('Setting key Duty'!$I$13+'Setting key Duty'!$I$12+'Setting key Duty'!$I$11))+(BE35*('Setting key Duty'!$I$8+'Setting key Duty'!$I$9+'Setting key Duty'!$I$12))</f>
        <v>#VALUE!</v>
      </c>
      <c r="AZ35" s="159">
        <f>COUNTIF(C35:Y35,"*BRT*")</f>
        <v>0</v>
      </c>
      <c r="BA35" s="159">
        <f>COUNTIF(A35:AI35,"*$BTP*")</f>
        <v>0</v>
      </c>
      <c r="BB35" s="159" t="e">
        <f>BA35*('Setting key Duty'!$I$13+'Setting key Duty'!$I$12+'Setting key Duty'!$I$11)</f>
        <v>#VALUE!</v>
      </c>
      <c r="BC35" s="159">
        <f>COUNTIF(D35:AI35,"*$L*")</f>
        <v>0</v>
      </c>
      <c r="BD35" s="159" t="e">
        <f>BC35*('Setting key Duty'!$I$13+'Setting key Duty'!$I$9)</f>
        <v>#VALUE!</v>
      </c>
      <c r="BE35" s="159">
        <f>COUNTIF(D35:AI35,"*$M*")</f>
        <v>1</v>
      </c>
      <c r="BF35" s="159">
        <f>BE35*('Setting key Duty'!$I$8+'Setting key Duty'!$I$9+'Setting key Duty'!$I$12)</f>
        <v>0.5625</v>
      </c>
      <c r="BG35" s="159">
        <f>COUNTIF(D35:AI35,"*$N*")</f>
        <v>0</v>
      </c>
      <c r="BH35" s="159">
        <f>COUNTIF(D35:AI35,"*$PM*")</f>
        <v>0</v>
      </c>
      <c r="BI35" s="159">
        <f>BH35*('Setting key Duty'!$I$9)</f>
        <v>0</v>
      </c>
      <c r="BJ35" s="159">
        <f>COUNTIF(D35:AI35,"*$AM*")</f>
        <v>1</v>
      </c>
      <c r="BK35" s="159">
        <f>BJ35*('Setting key Duty'!$I$12+'Setting key Duty'!$I$8)</f>
        <v>0.4375</v>
      </c>
      <c r="BL35" s="159">
        <f>COUNTIF(C35:AI35,"*$FC*")</f>
        <v>5</v>
      </c>
      <c r="BM35" s="159">
        <f>BL35*('Setting key Duty'!$J$11+'Setting key Duty'!$I$8)</f>
        <v>0.625</v>
      </c>
      <c r="BN35" s="159">
        <f>COUNTIF($C35:$AG35,BN$4)</f>
        <v>0</v>
      </c>
      <c r="BO35" s="159">
        <f>COUNTIF($C35:$AG35,BO$4)</f>
        <v>0</v>
      </c>
      <c r="BP35" s="159"/>
      <c r="BQ35" s="193"/>
    </row>
    <row r="36" ht="19.5" customHeight="1" spans="1:69">
      <c r="A36" s="19"/>
      <c r="B36" s="94" t="s">
        <v>1765</v>
      </c>
      <c r="C36" s="560" t="s">
        <v>1766</v>
      </c>
      <c r="D36" s="186"/>
      <c r="F36" s="20"/>
      <c r="G36" s="20"/>
      <c r="H36" s="20"/>
      <c r="I36" s="20"/>
      <c r="J36" s="186"/>
      <c r="K36" s="185"/>
      <c r="L36" s="185"/>
      <c r="M36" s="276"/>
      <c r="N36" s="186"/>
      <c r="O36" s="156" t="s">
        <v>1629</v>
      </c>
      <c r="P36" s="544"/>
      <c r="Q36" s="20"/>
      <c r="R36" s="20"/>
      <c r="T36" s="169" t="s">
        <v>582</v>
      </c>
      <c r="U36" s="20"/>
      <c r="V36" s="561"/>
      <c r="X36" s="186"/>
      <c r="Y36" s="155" t="s">
        <v>1012</v>
      </c>
      <c r="AA36" s="155" t="s">
        <v>1767</v>
      </c>
      <c r="AC36" s="20"/>
      <c r="AD36" s="186"/>
      <c r="AE36" s="544" t="s">
        <v>431</v>
      </c>
      <c r="AF36" s="544" t="s">
        <v>431</v>
      </c>
      <c r="AG36" s="544" t="s">
        <v>431</v>
      </c>
      <c r="AH36" s="544" t="s">
        <v>431</v>
      </c>
      <c r="AI36" s="157"/>
      <c r="AJ36" s="158"/>
      <c r="AK36" s="157"/>
      <c r="AL36" s="191"/>
      <c r="AM36" s="191"/>
      <c r="AN36" s="191"/>
      <c r="AO36" s="191"/>
      <c r="AP36" s="192"/>
      <c r="AQ36" s="159">
        <f>SUMPRODUCT(--WEEKDAY(C$3:AG$3,2)&lt;6,--((C36:AG36="DM"))+(C36:AG36="CS1")+((C36:AG36="CS2"))+(C36:AG36="SB1")+(C36:AG36="AE")+(C36:AG36="EM"))</f>
        <v>0</v>
      </c>
      <c r="AR36" s="192"/>
      <c r="AS36" s="104">
        <f>SUMPRODUCT(--WEEKDAY(C$3:AG$3,2)&gt;5,--((C36:AG36="DM"))+(C36:AG36="CS1")+((C36:AG36="CS2"))+(C36:AG36="SB1")+(C36:AG36="AE")+(C36:AG36="EM"))</f>
        <v>0</v>
      </c>
      <c r="AT36" s="192"/>
      <c r="AU36" s="104">
        <f>(AQ36-AR36)/2+(AS36-AT36)</f>
        <v>0</v>
      </c>
      <c r="AV36" s="104">
        <f>AI36+AJ36+AK36+AL36+AN36+AO36</f>
        <v>0</v>
      </c>
      <c r="AW36" s="104">
        <f>BG36+BH36+BJ36+BE36+BC36+BA36+BL36</f>
        <v>1</v>
      </c>
      <c r="AX36" s="104" t="e">
        <f>AU36+AY36</f>
        <v>#VALUE!</v>
      </c>
      <c r="AY36" s="159" t="e">
        <f>(BJ36*('Setting key Duty'!$I$8+'Setting key Duty'!$I$12))+(BH36*'Setting key Duty'!$I$9)+(BC36*('Setting key Duty'!$I$13+'Setting key Duty'!$I$9))+(BA36*('Setting key Duty'!$I$13+'Setting key Duty'!$I$12+'Setting key Duty'!$I$11))+(BE36*('Setting key Duty'!$I$8+'Setting key Duty'!$I$9+'Setting key Duty'!$I$12))</f>
        <v>#VALUE!</v>
      </c>
      <c r="AZ36" s="159">
        <f>COUNTIF(C36:Y36,"*BRT*")</f>
        <v>0</v>
      </c>
      <c r="BA36" s="159">
        <f>COUNTIF(A36:AI36,"*$BTP*")</f>
        <v>0</v>
      </c>
      <c r="BB36" s="159" t="e">
        <f>BA36*('Setting key Duty'!$I$13+'Setting key Duty'!$I$12+'Setting key Duty'!$I$11)</f>
        <v>#VALUE!</v>
      </c>
      <c r="BC36" s="159">
        <f>COUNTIF(D36:AI36,"*$L*")</f>
        <v>0</v>
      </c>
      <c r="BD36" s="159" t="e">
        <f>BC36*('Setting key Duty'!$I$13+'Setting key Duty'!$I$9)</f>
        <v>#VALUE!</v>
      </c>
      <c r="BE36" s="159">
        <f>COUNTIF(D36:AI36,"*$M*")</f>
        <v>1</v>
      </c>
      <c r="BF36" s="159">
        <f>BE36*('Setting key Duty'!$I$8+'Setting key Duty'!$I$9+'Setting key Duty'!$I$12)</f>
        <v>0.5625</v>
      </c>
      <c r="BG36" s="159">
        <f>COUNTIF(D36:AI36,"*$N*")</f>
        <v>0</v>
      </c>
      <c r="BH36" s="159">
        <f>COUNTIF(D36:AI36,"*$PM*")</f>
        <v>0</v>
      </c>
      <c r="BI36" s="159"/>
      <c r="BJ36" s="159"/>
      <c r="BK36" s="159"/>
      <c r="BL36" s="159"/>
      <c r="BM36" s="159"/>
      <c r="BN36" s="159"/>
      <c r="BO36" s="159"/>
      <c r="BP36" s="159"/>
      <c r="BQ36" s="193"/>
    </row>
    <row r="37" ht="19.5" customHeight="1" spans="1:69">
      <c r="A37" s="19"/>
      <c r="B37" s="14" t="s">
        <v>1768</v>
      </c>
      <c r="C37" s="560"/>
      <c r="D37" s="186"/>
      <c r="F37" s="20"/>
      <c r="G37" s="20"/>
      <c r="H37" s="20"/>
      <c r="I37" s="155" t="s">
        <v>1239</v>
      </c>
      <c r="J37" s="186"/>
      <c r="K37" s="185"/>
      <c r="L37" s="185"/>
      <c r="M37" s="156" t="s">
        <v>1011</v>
      </c>
      <c r="N37" s="186"/>
      <c r="O37" s="562"/>
      <c r="P37" s="532" t="s">
        <v>1769</v>
      </c>
      <c r="Q37" s="20"/>
      <c r="R37" s="20"/>
      <c r="S37" s="155" t="s">
        <v>1223</v>
      </c>
      <c r="T37" s="560"/>
      <c r="U37" s="20"/>
      <c r="V37" s="561"/>
      <c r="X37" s="186"/>
      <c r="Y37" s="20"/>
      <c r="AA37" s="20"/>
      <c r="AC37" s="20"/>
      <c r="AD37" s="186" t="s">
        <v>305</v>
      </c>
      <c r="AE37" s="186" t="s">
        <v>305</v>
      </c>
      <c r="AF37" s="186" t="s">
        <v>305</v>
      </c>
      <c r="AG37" s="186" t="s">
        <v>305</v>
      </c>
      <c r="AH37" s="186" t="s">
        <v>305</v>
      </c>
      <c r="AI37" s="157"/>
      <c r="AJ37" s="158"/>
      <c r="AK37" s="157"/>
      <c r="AL37" s="191"/>
      <c r="AM37" s="191"/>
      <c r="AN37" s="191"/>
      <c r="AO37" s="191"/>
      <c r="AP37" s="192"/>
      <c r="AQ37" s="159">
        <f>SUMPRODUCT(--WEEKDAY(C$3:AG$3,2)&lt;6,--((C37:AG37="DM"))+(C37:AG37="CS1")+((C37:AG37="CS2"))+(C37:AG37="SB1")+(C37:AG37="AE")+(C37:AG37="EM"))</f>
        <v>0</v>
      </c>
      <c r="AR37" s="192"/>
      <c r="AS37" s="104">
        <f>SUMPRODUCT(--WEEKDAY(C$3:AG$3,2)&gt;5,--((C37:AG37="DM"))+(C37:AG37="CS1")+((C37:AG37="CS2"))+(C37:AG37="SB1")+(C37:AG37="AE")+(C37:AG37="EM"))</f>
        <v>0</v>
      </c>
      <c r="AT37" s="192"/>
      <c r="AU37" s="104">
        <f>(AQ37-AR37)/2+(AS37-AT37)</f>
        <v>0</v>
      </c>
      <c r="AV37" s="104">
        <f>AI37+AJ37+AK37+AL37+AN37+AO37</f>
        <v>0</v>
      </c>
      <c r="AW37" s="104">
        <f>BG37+BH37+BJ37+BE37+BC37+BA37+BL37</f>
        <v>4</v>
      </c>
      <c r="AX37" s="104" t="e">
        <f>AU37+AY37</f>
        <v>#VALUE!</v>
      </c>
      <c r="AY37" s="159" t="e">
        <f>(BJ37*('Setting key Duty'!$I$8+'Setting key Duty'!$I$12))+(BH37*'Setting key Duty'!$I$9)+(BC37*('Setting key Duty'!$I$13+'Setting key Duty'!$I$9))+(BA37*('Setting key Duty'!$I$13+'Setting key Duty'!$I$12+'Setting key Duty'!$I$11))+(BE37*('Setting key Duty'!$I$8+'Setting key Duty'!$I$9+'Setting key Duty'!$I$12))</f>
        <v>#VALUE!</v>
      </c>
      <c r="AZ37" s="159">
        <f>COUNTIF(C37:Y37,"*BRT*")</f>
        <v>0</v>
      </c>
      <c r="BA37" s="159">
        <f>COUNTIF(A37:AI37,"*$BTP*")</f>
        <v>1</v>
      </c>
      <c r="BB37" s="159" t="e">
        <f>BA37*('Setting key Duty'!$I$13+'Setting key Duty'!$I$12+'Setting key Duty'!$I$11)</f>
        <v>#VALUE!</v>
      </c>
      <c r="BC37" s="159">
        <f>COUNTIF(D37:AI37,"*$L*")</f>
        <v>0</v>
      </c>
      <c r="BD37" s="159" t="e">
        <f>BC37*('Setting key Duty'!$I$13+'Setting key Duty'!$I$9)</f>
        <v>#VALUE!</v>
      </c>
      <c r="BE37" s="159">
        <f>COUNTIF(D37:AI37,"*$M*")</f>
        <v>1</v>
      </c>
      <c r="BF37" s="159">
        <f>BE37*('Setting key Duty'!$I$8+'Setting key Duty'!$I$9+'Setting key Duty'!$I$12)</f>
        <v>0.5625</v>
      </c>
      <c r="BG37" s="159">
        <f>COUNTIF(D37:AI37,"*$N*")</f>
        <v>0</v>
      </c>
      <c r="BH37" s="159">
        <f>COUNTIF(D37:AI37,"*$PM*")</f>
        <v>2</v>
      </c>
      <c r="BI37" s="159"/>
      <c r="BJ37" s="159"/>
      <c r="BK37" s="159"/>
      <c r="BL37" s="159"/>
      <c r="BM37" s="159"/>
      <c r="BN37" s="159"/>
      <c r="BO37" s="159"/>
      <c r="BP37" s="159"/>
      <c r="BQ37" s="193"/>
    </row>
    <row r="38" ht="19.5" customHeight="1" spans="1:69">
      <c r="A38" s="19"/>
      <c r="B38" s="14" t="s">
        <v>1770</v>
      </c>
      <c r="C38" s="560"/>
      <c r="D38" s="186"/>
      <c r="F38" s="20"/>
      <c r="G38" s="20"/>
      <c r="H38" s="20"/>
      <c r="I38" s="20"/>
      <c r="J38" s="155" t="s">
        <v>1239</v>
      </c>
      <c r="K38" s="185"/>
      <c r="L38" s="154" t="s">
        <v>1771</v>
      </c>
      <c r="M38" s="276"/>
      <c r="N38" s="186"/>
      <c r="O38" s="156" t="s">
        <v>1087</v>
      </c>
      <c r="P38" s="544"/>
      <c r="Q38" s="20"/>
      <c r="R38" s="20"/>
      <c r="T38" s="560"/>
      <c r="U38" s="20"/>
      <c r="V38" s="561"/>
      <c r="W38" s="155" t="s">
        <v>592</v>
      </c>
      <c r="X38" s="186"/>
      <c r="Y38" s="20"/>
      <c r="AA38" s="155" t="s">
        <v>680</v>
      </c>
      <c r="AC38" s="20"/>
      <c r="AD38" s="186"/>
      <c r="AE38" s="155" t="s">
        <v>1772</v>
      </c>
      <c r="AF38" s="186"/>
      <c r="AG38" s="154" t="s">
        <v>1415</v>
      </c>
      <c r="AH38" s="186"/>
      <c r="AI38" s="157"/>
      <c r="AJ38" s="158"/>
      <c r="AK38" s="157"/>
      <c r="AL38" s="191"/>
      <c r="AM38" s="191"/>
      <c r="AN38" s="191"/>
      <c r="AO38" s="191"/>
      <c r="AP38" s="192"/>
      <c r="AQ38" s="159">
        <f>SUMPRODUCT(--WEEKDAY(C$3:AG$3,2)&lt;6,--((C38:AG38="DM"))+(C38:AG38="CS1")+((C38:AG38="CS2"))+(C38:AG38="SB1")+(C38:AG38="AE")+(C38:AG38="EM"))</f>
        <v>0</v>
      </c>
      <c r="AR38" s="192"/>
      <c r="AS38" s="104">
        <f>SUMPRODUCT(--WEEKDAY(C$3:AG$3,2)&gt;5,--((C38:AG38="DM"))+(C38:AG38="CS1")+((C38:AG38="CS2"))+(C38:AG38="SB1")+(C38:AG38="AE")+(C38:AG38="EM"))</f>
        <v>0</v>
      </c>
      <c r="AT38" s="192"/>
      <c r="AU38" s="104">
        <f>(AQ38-AR38)/2+(AS38-AT38)</f>
        <v>0</v>
      </c>
      <c r="AV38" s="104">
        <f>AI38+AJ38+AK38+AL38+AN38+AO38</f>
        <v>0</v>
      </c>
      <c r="AW38" s="104">
        <f>BG38+BH38+BJ38+BE38+BC38+BA38+BL38</f>
        <v>5</v>
      </c>
      <c r="AX38" s="104" t="e">
        <f>AU38+AY38</f>
        <v>#VALUE!</v>
      </c>
      <c r="AY38" s="159" t="e">
        <f>(BJ38*('Setting key Duty'!$I$8+'Setting key Duty'!$I$12))+(BH38*'Setting key Duty'!$I$9)+(BC38*('Setting key Duty'!$I$13+'Setting key Duty'!$I$9))+(BA38*('Setting key Duty'!$I$13+'Setting key Duty'!$I$12+'Setting key Duty'!$I$11))+(BE38*('Setting key Duty'!$I$8+'Setting key Duty'!$I$9+'Setting key Duty'!$I$12))</f>
        <v>#VALUE!</v>
      </c>
      <c r="AZ38" s="159">
        <f>COUNTIF(C38:Y38,"*BRT*")</f>
        <v>0</v>
      </c>
      <c r="BA38" s="159">
        <f>COUNTIF(A38:AI38,"*$BTP*")</f>
        <v>3</v>
      </c>
      <c r="BB38" s="159" t="e">
        <f>BA38*('Setting key Duty'!$I$13+'Setting key Duty'!$I$12+'Setting key Duty'!$I$11)</f>
        <v>#VALUE!</v>
      </c>
      <c r="BC38" s="159">
        <f>COUNTIF(D38:AI38,"*$L*")</f>
        <v>0</v>
      </c>
      <c r="BD38" s="159" t="e">
        <f>BC38*('Setting key Duty'!$I$13+'Setting key Duty'!$I$9)</f>
        <v>#VALUE!</v>
      </c>
      <c r="BE38" s="159">
        <f>COUNTIF(D38:AI38,"*$M*")</f>
        <v>2</v>
      </c>
      <c r="BF38" s="159">
        <f>BE38*('Setting key Duty'!$I$8+'Setting key Duty'!$I$9+'Setting key Duty'!$I$12)</f>
        <v>1.125</v>
      </c>
      <c r="BG38" s="159">
        <f>COUNTIF(D38:AI38,"*$N*")</f>
        <v>0</v>
      </c>
      <c r="BH38" s="159">
        <f>COUNTIF(D38:AI38,"*$PM*")</f>
        <v>0</v>
      </c>
      <c r="BI38" s="159"/>
      <c r="BJ38" s="159"/>
      <c r="BK38" s="159"/>
      <c r="BL38" s="159"/>
      <c r="BM38" s="159"/>
      <c r="BN38" s="159"/>
      <c r="BO38" s="159"/>
      <c r="BP38" s="159"/>
      <c r="BQ38" s="193"/>
    </row>
    <row r="39" ht="19.5" customHeight="1" spans="1:69">
      <c r="A39" s="19"/>
      <c r="B39" s="14" t="s">
        <v>1773</v>
      </c>
      <c r="C39" s="560"/>
      <c r="D39" s="186"/>
      <c r="F39" s="20"/>
      <c r="G39" s="20"/>
      <c r="H39" s="20"/>
      <c r="I39" s="155" t="s">
        <v>557</v>
      </c>
      <c r="J39" s="186"/>
      <c r="K39" s="185"/>
      <c r="L39" s="185"/>
      <c r="M39" s="156" t="s">
        <v>1001</v>
      </c>
      <c r="N39" s="186"/>
      <c r="O39" s="562"/>
      <c r="P39" s="532" t="s">
        <v>1774</v>
      </c>
      <c r="Q39" s="20"/>
      <c r="R39" s="20"/>
      <c r="T39" s="560"/>
      <c r="U39" s="20"/>
      <c r="V39" s="561"/>
      <c r="X39" s="155" t="s">
        <v>1319</v>
      </c>
      <c r="Y39" s="20"/>
      <c r="Z39" s="155" t="s">
        <v>680</v>
      </c>
      <c r="AA39" s="20"/>
      <c r="AC39" s="20"/>
      <c r="AD39" s="186"/>
      <c r="AE39" s="544"/>
      <c r="AF39" s="155" t="s">
        <v>1775</v>
      </c>
      <c r="AG39" s="560"/>
      <c r="AH39" s="186"/>
      <c r="AI39" s="157"/>
      <c r="AJ39" s="158"/>
      <c r="AK39" s="157"/>
      <c r="AL39" s="191"/>
      <c r="AM39" s="191"/>
      <c r="AN39" s="191"/>
      <c r="AO39" s="191"/>
      <c r="AP39" s="192"/>
      <c r="AQ39" s="159">
        <f>SUMPRODUCT(--WEEKDAY(C$3:AG$3,2)&lt;6,--((C39:AG39="DM"))+(C39:AG39="CS1")+((C39:AG39="CS2"))+(C39:AG39="SB1")+(C39:AG39="AE")+(C39:AG39="EM"))</f>
        <v>0</v>
      </c>
      <c r="AR39" s="192"/>
      <c r="AS39" s="104">
        <f>SUMPRODUCT(--WEEKDAY(C$3:AG$3,2)&gt;5,--((C39:AG39="DM"))+(C39:AG39="CS1")+((C39:AG39="CS2"))+(C39:AG39="SB1")+(C39:AG39="AE")+(C39:AG39="EM"))</f>
        <v>0</v>
      </c>
      <c r="AT39" s="192"/>
      <c r="AU39" s="104">
        <f>(AQ39-AR39)/2+(AS39-AT39)</f>
        <v>0</v>
      </c>
      <c r="AV39" s="104">
        <f>AI39+AJ39+AK39+AL39+AN39+AO39</f>
        <v>0</v>
      </c>
      <c r="AW39" s="104">
        <f>BG39+BH39+BJ39+BE39+BC39+BA39+BL39</f>
        <v>5</v>
      </c>
      <c r="AX39" s="104" t="e">
        <f>AU39+AY39</f>
        <v>#VALUE!</v>
      </c>
      <c r="AY39" s="159" t="e">
        <f>(BJ39*('Setting key Duty'!$I$8+'Setting key Duty'!$I$12))+(BH39*'Setting key Duty'!$I$9)+(BC39*('Setting key Duty'!$I$13+'Setting key Duty'!$I$9))+(BA39*('Setting key Duty'!$I$13+'Setting key Duty'!$I$12+'Setting key Duty'!$I$11))+(BE39*('Setting key Duty'!$I$8+'Setting key Duty'!$I$9+'Setting key Duty'!$I$12))</f>
        <v>#VALUE!</v>
      </c>
      <c r="AZ39" s="159">
        <f>COUNTIF(C39:Y39,"*BRT*")</f>
        <v>0</v>
      </c>
      <c r="BA39" s="159">
        <f>COUNTIF(A39:AI39,"*$BTP*")</f>
        <v>2</v>
      </c>
      <c r="BB39" s="159" t="e">
        <f>BA39*('Setting key Duty'!$I$13+'Setting key Duty'!$I$12+'Setting key Duty'!$I$11)</f>
        <v>#VALUE!</v>
      </c>
      <c r="BC39" s="159">
        <f>COUNTIF(D39:AI39,"*$L*")</f>
        <v>0</v>
      </c>
      <c r="BD39" s="159" t="e">
        <f>BC39*('Setting key Duty'!$I$13+'Setting key Duty'!$I$9)</f>
        <v>#VALUE!</v>
      </c>
      <c r="BE39" s="159">
        <f>COUNTIF(D39:AI39,"*$M*")</f>
        <v>3</v>
      </c>
      <c r="BF39" s="159">
        <f>BE39*('Setting key Duty'!$I$8+'Setting key Duty'!$I$9+'Setting key Duty'!$I$12)</f>
        <v>1.6875</v>
      </c>
      <c r="BG39" s="159">
        <f>COUNTIF(D39:AI39,"*$N*")</f>
        <v>0</v>
      </c>
      <c r="BH39" s="159">
        <f>COUNTIF(D39:AI39,"*$PM*")</f>
        <v>0</v>
      </c>
      <c r="BI39" s="159"/>
      <c r="BJ39" s="159"/>
      <c r="BK39" s="159"/>
      <c r="BL39" s="159"/>
      <c r="BM39" s="159"/>
      <c r="BN39" s="159"/>
      <c r="BO39" s="159"/>
      <c r="BP39" s="159"/>
      <c r="BQ39" s="193"/>
    </row>
    <row r="40" ht="19.5" customHeight="1" spans="1:69">
      <c r="A40" s="19"/>
      <c r="B40" s="14" t="s">
        <v>1776</v>
      </c>
      <c r="C40" s="560"/>
      <c r="D40" s="186"/>
      <c r="F40" s="20"/>
      <c r="G40" s="20"/>
      <c r="H40" s="20"/>
      <c r="I40" s="20"/>
      <c r="J40" s="155" t="s">
        <v>557</v>
      </c>
      <c r="K40" s="185"/>
      <c r="L40" s="185"/>
      <c r="M40" s="276"/>
      <c r="N40" s="186"/>
      <c r="O40" s="562"/>
      <c r="P40" s="532" t="s">
        <v>1777</v>
      </c>
      <c r="Q40" s="20"/>
      <c r="R40" s="20"/>
      <c r="T40" s="560"/>
      <c r="U40" s="20"/>
      <c r="V40" s="561"/>
      <c r="W40" s="155" t="s">
        <v>1630</v>
      </c>
      <c r="X40" s="186"/>
      <c r="Y40" s="20"/>
      <c r="Z40" s="155" t="s">
        <v>1778</v>
      </c>
      <c r="AA40" s="20"/>
      <c r="AC40" s="20"/>
      <c r="AD40" s="155" t="s">
        <v>1772</v>
      </c>
      <c r="AE40" s="544"/>
      <c r="AF40" s="186"/>
      <c r="AG40" s="169" t="s">
        <v>1750</v>
      </c>
      <c r="AH40" s="186"/>
      <c r="AI40" s="157"/>
      <c r="AJ40" s="158"/>
      <c r="AK40" s="157"/>
      <c r="AL40" s="191"/>
      <c r="AM40" s="191"/>
      <c r="AN40" s="191"/>
      <c r="AO40" s="191"/>
      <c r="AP40" s="192"/>
      <c r="AQ40" s="159">
        <f>SUMPRODUCT(--WEEKDAY(C$3:AG$3,2)&lt;6,--((C40:AG40="DM"))+(C40:AG40="CS1")+((C40:AG40="CS2"))+(C40:AG40="SB1")+(C40:AG40="AE")+(C40:AG40="EM"))</f>
        <v>0</v>
      </c>
      <c r="AR40" s="192"/>
      <c r="AS40" s="104">
        <f>SUMPRODUCT(--WEEKDAY(C$3:AG$3,2)&gt;5,--((C40:AG40="DM"))+(C40:AG40="CS1")+((C40:AG40="CS2"))+(C40:AG40="SB1")+(C40:AG40="AE")+(C40:AG40="EM"))</f>
        <v>0</v>
      </c>
      <c r="AT40" s="192"/>
      <c r="AU40" s="104">
        <f>(AQ40-AR40)/2+(AS40-AT40)</f>
        <v>0</v>
      </c>
      <c r="AV40" s="104">
        <f>AI40+AJ40+AK40+AL40+AN40+AO40</f>
        <v>0</v>
      </c>
      <c r="AW40" s="104">
        <f>BG40+BH40+BJ40+BE40+BC40+BA40+BL40</f>
        <v>4</v>
      </c>
      <c r="AX40" s="104" t="e">
        <f>AU40+AY40</f>
        <v>#VALUE!</v>
      </c>
      <c r="AY40" s="159" t="e">
        <f>(BJ40*('Setting key Duty'!$I$8+'Setting key Duty'!$I$12))+(BH40*'Setting key Duty'!$I$9)+(BC40*('Setting key Duty'!$I$13+'Setting key Duty'!$I$9))+(BA40*('Setting key Duty'!$I$13+'Setting key Duty'!$I$12+'Setting key Duty'!$I$11))+(BE40*('Setting key Duty'!$I$8+'Setting key Duty'!$I$9+'Setting key Duty'!$I$12))</f>
        <v>#VALUE!</v>
      </c>
      <c r="AZ40" s="159">
        <f>COUNTIF(C40:Y40,"*BRT*")</f>
        <v>0</v>
      </c>
      <c r="BA40" s="159">
        <f>COUNTIF(A40:AI40,"*$BTP*")</f>
        <v>2</v>
      </c>
      <c r="BB40" s="159" t="e">
        <f>BA40*('Setting key Duty'!$I$13+'Setting key Duty'!$I$12+'Setting key Duty'!$I$11)</f>
        <v>#VALUE!</v>
      </c>
      <c r="BC40" s="159">
        <f>COUNTIF(D40:AI40,"*$L*")</f>
        <v>0</v>
      </c>
      <c r="BD40" s="159" t="e">
        <f>BC40*('Setting key Duty'!$I$13+'Setting key Duty'!$I$9)</f>
        <v>#VALUE!</v>
      </c>
      <c r="BE40" s="159">
        <f>COUNTIF(D40:AI40,"*$M*")</f>
        <v>0</v>
      </c>
      <c r="BF40" s="159">
        <f>BE40*('Setting key Duty'!$I$8+'Setting key Duty'!$I$9+'Setting key Duty'!$I$12)</f>
        <v>0</v>
      </c>
      <c r="BG40" s="159">
        <f>COUNTIF(D40:AI40,"*$N*")</f>
        <v>0</v>
      </c>
      <c r="BH40" s="159">
        <f>COUNTIF(D40:AI40,"*$PM*")</f>
        <v>2</v>
      </c>
      <c r="BI40" s="159"/>
      <c r="BJ40" s="159"/>
      <c r="BK40" s="159"/>
      <c r="BL40" s="159"/>
      <c r="BM40" s="159"/>
      <c r="BN40" s="159"/>
      <c r="BO40" s="159"/>
      <c r="BP40" s="159"/>
      <c r="BQ40" s="193"/>
    </row>
    <row r="41" ht="19.5" customHeight="1" spans="1:69">
      <c r="A41" s="19"/>
      <c r="B41" s="189"/>
      <c r="C41" s="560"/>
      <c r="D41" s="186"/>
      <c r="E41" s="20"/>
      <c r="F41" s="20"/>
      <c r="G41" s="20"/>
      <c r="H41" s="20"/>
      <c r="I41" s="20"/>
      <c r="J41" s="186"/>
      <c r="K41" s="185"/>
      <c r="L41" s="185"/>
      <c r="M41" s="188"/>
      <c r="N41" s="186"/>
      <c r="O41" s="185"/>
      <c r="P41" s="186"/>
      <c r="Q41" s="20"/>
      <c r="R41" s="20"/>
      <c r="S41" s="20"/>
      <c r="T41" s="560"/>
      <c r="U41" s="20"/>
      <c r="V41" s="561"/>
      <c r="W41" s="20"/>
      <c r="X41" s="186"/>
      <c r="Y41" s="20"/>
      <c r="Z41" s="20"/>
      <c r="AA41" s="20"/>
      <c r="AB41" s="20"/>
      <c r="AC41" s="20"/>
      <c r="AD41" s="186"/>
      <c r="AE41" s="186"/>
      <c r="AF41" s="186"/>
      <c r="AG41" s="560"/>
      <c r="AH41" s="186"/>
      <c r="AI41" s="157"/>
      <c r="AJ41" s="158"/>
      <c r="AK41" s="157"/>
      <c r="AL41" s="191"/>
      <c r="AM41" s="191"/>
      <c r="AN41" s="191"/>
      <c r="AO41" s="191"/>
      <c r="AP41" s="192"/>
      <c r="AQ41" s="159">
        <f>SUMPRODUCT(--WEEKDAY(C$3:AG$3,2)&lt;6,--((C41:AG41="DM"))+(C41:AG41="CS1")+((C41:AG41="CS2"))+(C41:AG41="SB1")+(C41:AG41="AE")+(C41:AG41="EM"))</f>
        <v>0</v>
      </c>
      <c r="AR41" s="192"/>
      <c r="AS41" s="104">
        <f>SUMPRODUCT(--WEEKDAY(C$3:AG$3,2)&gt;5,--((C41:AG41="DM"))+(C41:AG41="CS1")+((C41:AG41="CS2"))+(C41:AG41="SB1")+(C41:AG41="AE")+(C41:AG41="EM"))</f>
        <v>0</v>
      </c>
      <c r="AT41" s="192"/>
      <c r="AU41" s="104">
        <f>(AQ41-AR41)/2+(AS41-AT41)</f>
        <v>0</v>
      </c>
      <c r="AV41" s="104">
        <f>AI41+AJ41+AK41+AL41+AN41+AO41</f>
        <v>0</v>
      </c>
      <c r="AW41" s="104">
        <f>BG41+BH41+BJ41+BE41+BC41+BA41+BL41</f>
        <v>0</v>
      </c>
      <c r="AX41" s="104" t="e">
        <f>AU41+AY41</f>
        <v>#VALUE!</v>
      </c>
      <c r="AY41" s="159" t="e">
        <f>(BJ41*('Setting key Duty'!$I$8+'Setting key Duty'!$I$12))+(BH41*'Setting key Duty'!$I$9)+(BC41*('Setting key Duty'!$I$13+'Setting key Duty'!$I$9))+(BA41*('Setting key Duty'!$I$13+'Setting key Duty'!$I$12+'Setting key Duty'!$I$11))+(BE41*('Setting key Duty'!$I$8+'Setting key Duty'!$I$9+'Setting key Duty'!$I$12))</f>
        <v>#VALUE!</v>
      </c>
      <c r="AZ41" s="159">
        <f>COUNTIF(C41:Y41,"*BRT*")</f>
        <v>0</v>
      </c>
      <c r="BA41" s="159">
        <f>COUNTIF(A41:AI41,"*$BTP*")</f>
        <v>0</v>
      </c>
      <c r="BB41" s="159" t="e">
        <f>BA41*('Setting key Duty'!$I$13+'Setting key Duty'!$I$12+'Setting key Duty'!$I$11)</f>
        <v>#VALUE!</v>
      </c>
      <c r="BC41" s="159">
        <f>COUNTIF(D41:AI41,"*$L*")</f>
        <v>0</v>
      </c>
      <c r="BD41" s="159" t="e">
        <f>BC41*('Setting key Duty'!$I$13+'Setting key Duty'!$I$9)</f>
        <v>#VALUE!</v>
      </c>
      <c r="BE41" s="159">
        <f>COUNTIF(D41:AI41,"*$M*")</f>
        <v>0</v>
      </c>
      <c r="BF41" s="159">
        <f>BE41*('Setting key Duty'!$I$8+'Setting key Duty'!$I$9+'Setting key Duty'!$I$12)</f>
        <v>0</v>
      </c>
      <c r="BG41" s="159">
        <f>COUNTIF(D41:AI41,"*$N*")</f>
        <v>0</v>
      </c>
      <c r="BH41" s="159">
        <f>COUNTIF(D41:AI41,"*$PM*")</f>
        <v>0</v>
      </c>
      <c r="BI41" s="159">
        <f>BH41*('Setting key Duty'!$I$9)</f>
        <v>0</v>
      </c>
      <c r="BJ41" s="159">
        <f>COUNTIF(D41:AI41,"*$AM*")</f>
        <v>0</v>
      </c>
      <c r="BK41" s="159">
        <f>BJ41*('Setting key Duty'!$I$12+'Setting key Duty'!$I$8)</f>
        <v>0</v>
      </c>
      <c r="BL41" s="159">
        <f>COUNTIF(C41:AI41,"*$FC*")</f>
        <v>0</v>
      </c>
      <c r="BM41" s="159">
        <f>BL41*('Setting key Duty'!$J$11+'Setting key Duty'!$I$8)</f>
        <v>0</v>
      </c>
      <c r="BN41" s="159">
        <f>COUNTIF($C41:$AG41,BN$4)</f>
        <v>0</v>
      </c>
      <c r="BO41" s="159">
        <f>COUNTIF($C41:$AG41,BO$4)</f>
        <v>0</v>
      </c>
      <c r="BP41" s="159"/>
      <c r="BQ41" s="193"/>
    </row>
    <row r="42" ht="19.5" customHeight="1" spans="1:69">
      <c r="A42" s="19"/>
      <c r="B42" s="189" t="s">
        <v>228</v>
      </c>
      <c r="C42" s="563"/>
      <c r="D42" s="186"/>
      <c r="E42" s="186"/>
      <c r="F42" s="186"/>
      <c r="G42" s="186"/>
      <c r="H42" s="186"/>
      <c r="I42" s="186"/>
      <c r="J42" s="186"/>
      <c r="K42" s="186"/>
      <c r="L42" s="186"/>
      <c r="N42" s="186"/>
      <c r="O42" s="186"/>
      <c r="P42" s="186"/>
      <c r="Q42" s="20"/>
      <c r="R42" s="20"/>
      <c r="S42" s="186"/>
      <c r="T42" s="560"/>
      <c r="U42" s="154"/>
      <c r="V42" s="561"/>
      <c r="W42" s="186"/>
      <c r="X42" s="186"/>
      <c r="Y42" s="231"/>
      <c r="Z42" s="231"/>
      <c r="AA42" s="231"/>
      <c r="AB42" s="231"/>
      <c r="AC42" s="231"/>
      <c r="AD42" s="231"/>
      <c r="AE42" s="186"/>
      <c r="AF42" s="186"/>
      <c r="AG42" s="560"/>
      <c r="AH42" s="186"/>
      <c r="AI42" s="157">
        <f>COUNTIF($C42:$AG42,AI$4)</f>
        <v>0</v>
      </c>
      <c r="AJ42" s="158">
        <f>COUNTIF($C42:$AG42,AJ$4)</f>
        <v>0</v>
      </c>
      <c r="AK42" s="157">
        <f>COUNTIF($C42:$AG42,AK$4)</f>
        <v>0</v>
      </c>
      <c r="AL42" s="191">
        <f>COUNTIF($C42:$AG42,AL$4)</f>
        <v>0</v>
      </c>
      <c r="AM42" s="191">
        <f>COUNTIF($C42:$AG42,AM$4)</f>
        <v>0</v>
      </c>
      <c r="AN42" s="191">
        <f>COUNTIF($C42:$AG42,AN$4)</f>
        <v>0</v>
      </c>
      <c r="AO42" s="191">
        <f>COUNTIF($C42:$AG42,AO$4)</f>
        <v>0</v>
      </c>
      <c r="AP42" s="192"/>
      <c r="AQ42" s="159"/>
      <c r="AR42" s="192"/>
      <c r="AS42" s="104"/>
      <c r="AT42" s="192"/>
      <c r="AU42" s="192"/>
      <c r="AV42" s="104"/>
      <c r="AW42" s="104"/>
      <c r="AX42" s="104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91"/>
      <c r="BO42" s="191"/>
      <c r="BP42" s="191"/>
      <c r="BQ42" s="193"/>
    </row>
    <row r="43" ht="19.5" customHeight="1" spans="1:69">
      <c r="A43" s="19"/>
      <c r="B43" s="194"/>
      <c r="C43" s="195"/>
      <c r="D43" s="196"/>
      <c r="E43" s="196"/>
      <c r="F43" s="196"/>
      <c r="G43" s="196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564"/>
      <c r="AI43" s="197"/>
      <c r="AJ43" s="198"/>
      <c r="AK43" s="197"/>
      <c r="AL43" s="199"/>
      <c r="AM43" s="199"/>
      <c r="AN43" s="199"/>
      <c r="AO43" s="199"/>
      <c r="AP43" s="200"/>
      <c r="AQ43" s="200"/>
      <c r="AR43" s="200"/>
      <c r="AS43" s="200">
        <f>SUMPRODUCT(--WEEKDAY(C$3:AG$3,2)&gt;5,--((C43:AG43="DM"))+(C43:AG43="CS1")+((C43:AG43="CS2"))+(C43:AG43="SB1")+(C43:AG43="AE")+(C43:AG43="EM"))</f>
        <v>0</v>
      </c>
      <c r="AT43" s="200"/>
      <c r="AU43" s="200">
        <f>(AQ43-AR43)/2+(AS43-AT43)</f>
        <v>0</v>
      </c>
      <c r="AV43" s="200"/>
      <c r="AW43" s="200"/>
      <c r="AX43" s="200"/>
      <c r="AY43" s="199"/>
      <c r="AZ43" s="199"/>
      <c r="BA43" s="199"/>
      <c r="BB43" s="199"/>
      <c r="BC43" s="199"/>
      <c r="BD43" s="199"/>
      <c r="BE43" s="199"/>
      <c r="BF43" s="199"/>
      <c r="BG43" s="199"/>
      <c r="BH43" s="199"/>
      <c r="BI43" s="199"/>
      <c r="BJ43" s="199"/>
      <c r="BK43" s="199"/>
      <c r="BL43" s="199"/>
      <c r="BM43" s="199"/>
      <c r="BN43" s="199"/>
      <c r="BO43" s="199"/>
      <c r="BP43" s="199"/>
      <c r="BQ43" s="201"/>
    </row>
    <row r="44" ht="19.5" customHeight="1" spans="1:69">
      <c r="A44" s="19"/>
      <c r="B44" s="202" t="s">
        <v>48</v>
      </c>
      <c r="C44" s="203" t="e">
        <f>VLOOKUP("DM",C4:C42,1,FALSE)</f>
        <v>#N/A</v>
      </c>
      <c r="D44" s="203" t="str">
        <f>VLOOKUP("DM",D4:D42,1,FALSE)</f>
        <v>DM</v>
      </c>
      <c r="E44" s="203" t="e">
        <f>VLOOKUP("DM",E1:E42,1,FALSE)</f>
        <v>#N/A</v>
      </c>
      <c r="F44" s="203" t="e">
        <f>VLOOKUP("DM",F4:F42,1,FALSE)</f>
        <v>#N/A</v>
      </c>
      <c r="G44" s="203" t="str">
        <f>VLOOKUP("DM",G4:G42,1,FALSE)</f>
        <v>DM</v>
      </c>
      <c r="H44" s="203" t="e">
        <f>VLOOKUP("DM",H4:H42,1,FALSE)</f>
        <v>#N/A</v>
      </c>
      <c r="I44" s="203" t="e">
        <f>VLOOKUP("DM",I4:I42,1,FALSE)</f>
        <v>#N/A</v>
      </c>
      <c r="J44" s="203" t="e">
        <f>VLOOKUP("DM",J4:J42,1,FALSE)</f>
        <v>#N/A</v>
      </c>
      <c r="K44" s="203" t="e">
        <f>VLOOKUP("DM",K4:K42,1,FALSE)</f>
        <v>#N/A</v>
      </c>
      <c r="L44" s="203" t="e">
        <f>VLOOKUP("DM",L4:L42,1,FALSE)</f>
        <v>#N/A</v>
      </c>
      <c r="M44" s="203" t="e">
        <f>VLOOKUP("DM",M4:M26,1,FALSE)</f>
        <v>#N/A</v>
      </c>
      <c r="N44" s="203" t="str">
        <f>VLOOKUP("DM",N4:N42,1,FALSE)</f>
        <v>DM</v>
      </c>
      <c r="O44" s="203" t="e">
        <f>VLOOKUP("DM",O4:O42,1,FALSE)</f>
        <v>#N/A</v>
      </c>
      <c r="P44" s="203" t="e">
        <f>VLOOKUP("DM",P4:P42,1,FALSE)</f>
        <v>#N/A</v>
      </c>
      <c r="Q44" s="203" t="e">
        <f>VLOOKUP("DM",Q4:Q27,1,FALSE)</f>
        <v>#N/A</v>
      </c>
      <c r="R44" s="203" t="e">
        <f>VLOOKUP("DM",R4:R25,1,FALSE)</f>
        <v>#N/A</v>
      </c>
      <c r="S44" s="203" t="e">
        <f>VLOOKUP("DM",S4:S42,1,FALSE)</f>
        <v>#N/A</v>
      </c>
      <c r="T44" s="203" t="e">
        <f>VLOOKUP("DM",T4:T42,1,FALSE)</f>
        <v>#N/A</v>
      </c>
      <c r="U44" s="203" t="e">
        <f>VLOOKUP("DM",U4:U42,1,FALSE)</f>
        <v>#N/A</v>
      </c>
      <c r="V44" s="565" t="e">
        <f>VLOOKUP("DM",V4:V25,1,FALSE)</f>
        <v>#N/A</v>
      </c>
      <c r="W44" s="203" t="e">
        <f>VLOOKUP("DM",W4:W25,1,FALSE)</f>
        <v>#N/A</v>
      </c>
      <c r="X44" s="203" t="e">
        <f>VLOOKUP("DM",X4:X42,1,FALSE)</f>
        <v>#N/A</v>
      </c>
      <c r="Y44" s="203" t="e">
        <f>VLOOKUP("DM",Y4:Y42,1,FALSE)</f>
        <v>#N/A</v>
      </c>
      <c r="Z44" s="203" t="e">
        <f>VLOOKUP("DM",Z4:Z42,1,FALSE)</f>
        <v>#N/A</v>
      </c>
      <c r="AA44" s="203" t="e">
        <f>VLOOKUP("DM",AA1:AA42,1,FALSE)</f>
        <v>#N/A</v>
      </c>
      <c r="AB44" s="203" t="e">
        <f>VLOOKUP("DM",AB4:AB42,1,FALSE)</f>
        <v>#N/A</v>
      </c>
      <c r="AC44" s="203" t="e">
        <f>VLOOKUP("DM",AC4:AC42,1,FALSE)</f>
        <v>#N/A</v>
      </c>
      <c r="AD44" s="203" t="e">
        <f>VLOOKUP("DM",AD4:AD42,1,FALSE)</f>
        <v>#N/A</v>
      </c>
      <c r="AE44" s="203" t="e">
        <f>VLOOKUP("DM",AE4:AE42,1,FALSE)</f>
        <v>#N/A</v>
      </c>
      <c r="AF44" s="203" t="e">
        <f>VLOOKUP("DM",AF4:AF42,1,FALSE)</f>
        <v>#N/A</v>
      </c>
      <c r="AG44" s="203" t="e">
        <f>VLOOKUP("DM",AG4:AG42,1,FALSE)</f>
        <v>#N/A</v>
      </c>
      <c r="AH44" s="203" t="e">
        <f>VLOOKUP("DM",AH4:AH42,1,FALSE)</f>
        <v>#N/A</v>
      </c>
      <c r="AI44" s="157"/>
      <c r="AJ44" s="158"/>
      <c r="AK44" s="157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60"/>
    </row>
    <row r="45" ht="19.5" customHeight="1" spans="1:69">
      <c r="A45" s="19" t="e">
        <f>LTE()</f>
        <v>#NAME?</v>
      </c>
      <c r="B45" s="204" t="s">
        <v>44</v>
      </c>
      <c r="C45" s="203" t="e">
        <f>VLOOKUP("CS1",C5:C42,1,FALSE)</f>
        <v>#N/A</v>
      </c>
      <c r="D45" s="203" t="e">
        <f>VLOOKUP("CS1",D1:D42,1,FALSE)</f>
        <v>#N/A</v>
      </c>
      <c r="E45" s="203" t="e">
        <f>VLOOKUP("CS1",E1:E42,1,FALSE)</f>
        <v>#N/A</v>
      </c>
      <c r="F45" s="203" t="e">
        <f>VLOOKUP("CS1",F9:F42,1,FALSE)</f>
        <v>#N/A</v>
      </c>
      <c r="G45" s="203" t="e">
        <f>VLOOKUP("CS1",G1:G42,1,FALSE)</f>
        <v>#N/A</v>
      </c>
      <c r="H45" s="203" t="e">
        <f>VLOOKUP("CS1",H6:H42,1,FALSE)</f>
        <v>#N/A</v>
      </c>
      <c r="I45" s="203" t="e">
        <f>VLOOKUP("CS1",I8:I42,1,FALSE)</f>
        <v>#N/A</v>
      </c>
      <c r="J45" s="203" t="e">
        <f>VLOOKUP("CS1",J4:J42,1,FALSE)</f>
        <v>#N/A</v>
      </c>
      <c r="K45" s="203" t="e">
        <f>VLOOKUP("CS1",K1:K42,1,FALSE)</f>
        <v>#N/A</v>
      </c>
      <c r="L45" s="203" t="e">
        <f>VLOOKUP("CS1",L1:L42,1,FALSE)</f>
        <v>#N/A</v>
      </c>
      <c r="M45" s="203" t="e">
        <f>VLOOKUP("CS1",M8:M26,1,FALSE)</f>
        <v>#N/A</v>
      </c>
      <c r="N45" s="203" t="str">
        <f>VLOOKUP("CS1",N6:N42,1,FALSE)</f>
        <v>CS1</v>
      </c>
      <c r="O45" s="203" t="e">
        <f>VLOOKUP("CS1",O1:O42,1,FALSE)</f>
        <v>#N/A</v>
      </c>
      <c r="P45" s="203" t="e">
        <f>VLOOKUP("CS1",P5:P42,1,FALSE)</f>
        <v>#N/A</v>
      </c>
      <c r="Q45" s="203" t="e">
        <f>VLOOKUP("CS1",Q6:Q27,1,FALSE)</f>
        <v>#N/A</v>
      </c>
      <c r="R45" s="203" t="e">
        <f>VLOOKUP("CS1",R6:R25,1,FALSE)</f>
        <v>#N/A</v>
      </c>
      <c r="S45" s="203" t="e">
        <f>VLOOKUP("CS1",S1:S42,1,FALSE)</f>
        <v>#N/A</v>
      </c>
      <c r="T45" s="203" t="e">
        <f>VLOOKUP("CS1",T1:T42,1,FALSE)</f>
        <v>#N/A</v>
      </c>
      <c r="U45" s="203" t="e">
        <f>VLOOKUP("CS1",U6:U42,1,FALSE)</f>
        <v>#N/A</v>
      </c>
      <c r="V45" s="565" t="e">
        <f>VLOOKUP("CS1",V1:V35,1,FALSE)</f>
        <v>#N/A</v>
      </c>
      <c r="W45" s="203" t="e">
        <f>VLOOKUP("CS1",W1:W25,1,FALSE)</f>
        <v>#N/A</v>
      </c>
      <c r="X45" s="203" t="e">
        <f>VLOOKUP("CS1",X1:X42,1,FALSE)</f>
        <v>#N/A</v>
      </c>
      <c r="Y45" s="203" t="e">
        <f>VLOOKUP("CS1",Y9:Y42,1,FALSE)</f>
        <v>#N/A</v>
      </c>
      <c r="Z45" s="203" t="e">
        <f>VLOOKUP("CS1",Z1:Z42,1,FALSE)</f>
        <v>#N/A</v>
      </c>
      <c r="AA45" s="203" t="e">
        <f>VLOOKUP("CS1",AA1:AA42,1,FALSE)</f>
        <v>#N/A</v>
      </c>
      <c r="AB45" s="203" t="e">
        <f>VLOOKUP("CS1",AB5:AB42,1,FALSE)</f>
        <v>#N/A</v>
      </c>
      <c r="AC45" s="203" t="e">
        <f>VLOOKUP("CS1",AC1:AC42,1,FALSE)</f>
        <v>#N/A</v>
      </c>
      <c r="AD45" s="203" t="e">
        <f>VLOOKUP("CS1",AD1:AD42,1,FALSE)</f>
        <v>#N/A</v>
      </c>
      <c r="AE45" s="203" t="e">
        <f>VLOOKUP("CS1",AE1:AE42,1,FALSE)</f>
        <v>#N/A</v>
      </c>
      <c r="AF45" s="203" t="e">
        <f>VLOOKUP("CS1",AF8:AF42,1,FALSE)</f>
        <v>#N/A</v>
      </c>
      <c r="AG45" s="203" t="e">
        <f>VLOOKUP("CS1",AG1:AG42,1,FALSE)</f>
        <v>#N/A</v>
      </c>
      <c r="AH45" s="203" t="e">
        <f>VLOOKUP("CS1",AH1:AH42,1,FALSE)</f>
        <v>#N/A</v>
      </c>
      <c r="AI45" s="157"/>
      <c r="AJ45" s="158"/>
      <c r="AK45" s="157"/>
      <c r="AL45" s="159"/>
      <c r="AM45" s="159"/>
      <c r="AN45" s="159"/>
      <c r="AO45" s="159"/>
      <c r="AP45" s="159"/>
      <c r="AQ45" s="159"/>
      <c r="AR45" s="159"/>
      <c r="AS45" s="159"/>
      <c r="AT45" s="159"/>
      <c r="AU45" s="159"/>
      <c r="AV45" s="159"/>
      <c r="AW45" s="159"/>
      <c r="AX45" s="159"/>
      <c r="AY45" s="159"/>
      <c r="AZ45" s="159"/>
      <c r="BA45" s="159"/>
      <c r="BB45" s="159"/>
      <c r="BC45" s="159"/>
      <c r="BD45" s="159"/>
      <c r="BE45" s="159"/>
      <c r="BF45" s="159"/>
      <c r="BG45" s="159"/>
      <c r="BH45" s="159"/>
      <c r="BI45" s="159"/>
      <c r="BJ45" s="159"/>
      <c r="BK45" s="159"/>
      <c r="BL45" s="159"/>
      <c r="BM45" s="159"/>
      <c r="BN45" s="159"/>
      <c r="BO45" s="159"/>
      <c r="BP45" s="159"/>
      <c r="BQ45" s="160"/>
    </row>
    <row r="46" ht="19.5" customHeight="1" spans="1:69">
      <c r="A46" s="19"/>
      <c r="B46" s="205" t="s">
        <v>45</v>
      </c>
      <c r="C46" s="203" t="e">
        <f>VLOOKUP("CS2",C6:C42,1,FALSE)</f>
        <v>#N/A</v>
      </c>
      <c r="D46" s="203" t="e">
        <f>VLOOKUP("CS2",D10:D42,1,FALSE)</f>
        <v>#N/A</v>
      </c>
      <c r="E46" s="203" t="e">
        <f>VLOOKUP("CS2",E9:E42,1,FALSE)</f>
        <v>#N/A</v>
      </c>
      <c r="F46" s="203" t="e">
        <f>VLOOKUP("CS2",F9:F42,1,FALSE)</f>
        <v>#N/A</v>
      </c>
      <c r="G46" s="203" t="e">
        <f>VLOOKUP("CS2",G1:G42,1,FALSE)</f>
        <v>#N/A</v>
      </c>
      <c r="H46" s="203" t="e">
        <f>VLOOKUP("CS2",H1:H42,1,FALSE)</f>
        <v>#N/A</v>
      </c>
      <c r="I46" s="203" t="e">
        <f>VLOOKUP("CS2",I8:I42,1,FALSE)</f>
        <v>#N/A</v>
      </c>
      <c r="J46" s="203" t="e">
        <f>VLOOKUP("CS2",J4:J42,1,FALSE)</f>
        <v>#N/A</v>
      </c>
      <c r="K46" s="203" t="e">
        <f>VLOOKUP("CS2",K5:K42,1,FALSE)</f>
        <v>#N/A</v>
      </c>
      <c r="L46" s="203" t="e">
        <f>VLOOKUP("CS2",L4:L42,1,FALSE)</f>
        <v>#N/A</v>
      </c>
      <c r="M46" s="203" t="e">
        <f>VLOOKUP("CS2",M1:M26,1,FALSE)</f>
        <v>#N/A</v>
      </c>
      <c r="N46" s="203" t="str">
        <f>VLOOKUP("CS2",N1:N42,1,FALSE)</f>
        <v>CS2</v>
      </c>
      <c r="O46" s="203" t="e">
        <f>VLOOKUP("CS2",O1:O42,1,FALSE)</f>
        <v>#N/A</v>
      </c>
      <c r="P46" s="203" t="e">
        <f>VLOOKUP("CS2",P1:P42,1,FALSE)</f>
        <v>#N/A</v>
      </c>
      <c r="Q46" s="203" t="e">
        <f>VLOOKUP("CS2",Q6:Q27,1,FALSE)</f>
        <v>#N/A</v>
      </c>
      <c r="R46" s="203" t="e">
        <f>VLOOKUP("CS2",R6:R25,1,FALSE)</f>
        <v>#N/A</v>
      </c>
      <c r="S46" s="203" t="e">
        <f>VLOOKUP("CS2",S1:S42,1,FALSE)</f>
        <v>#N/A</v>
      </c>
      <c r="T46" s="203" t="e">
        <f>VLOOKUP("CS2",T1:T42,1,FALSE)</f>
        <v>#N/A</v>
      </c>
      <c r="U46" s="203" t="e">
        <f>VLOOKUP("CS2",U1:U42,1,FALSE)</f>
        <v>#N/A</v>
      </c>
      <c r="V46" s="565" t="e">
        <f>VLOOKUP("CS2",V1:V35,1,FALSE)</f>
        <v>#N/A</v>
      </c>
      <c r="W46" s="203" t="e">
        <f>VLOOKUP("CS2",W1:W35,1,FALSE)</f>
        <v>#N/A</v>
      </c>
      <c r="X46" s="203" t="e">
        <f>VLOOKUP("CS2",X9:X42,1,FALSE)</f>
        <v>#N/A</v>
      </c>
      <c r="Y46" s="203" t="e">
        <f>VLOOKUP("CS2",Y1:Y42,1,FALSE)</f>
        <v>#N/A</v>
      </c>
      <c r="Z46" s="203" t="e">
        <f>VLOOKUP("CS2",Z1:Z42,1,FALSE)</f>
        <v>#N/A</v>
      </c>
      <c r="AA46" s="203" t="e">
        <f>VLOOKUP("CS2",AA1:AA42,1,FALSE)</f>
        <v>#N/A</v>
      </c>
      <c r="AB46" s="203" t="e">
        <f>VLOOKUP("CS2",AB1:AB42,1,FALSE)</f>
        <v>#N/A</v>
      </c>
      <c r="AC46" s="203" t="e">
        <f>VLOOKUP("CS2",AC9:AC42,1,FALSE)</f>
        <v>#N/A</v>
      </c>
      <c r="AD46" s="203" t="e">
        <f>VLOOKUP("CS2",AD1:AD42,1,FALSE)</f>
        <v>#N/A</v>
      </c>
      <c r="AE46" s="203" t="e">
        <f>VLOOKUP("CS2",AE1:AE42,1,FALSE)</f>
        <v>#N/A</v>
      </c>
      <c r="AF46" s="203" t="e">
        <f>VLOOKUP("CS2",AF1:AF42,1,FALSE)</f>
        <v>#N/A</v>
      </c>
      <c r="AG46" s="203" t="e">
        <f>VLOOKUP("CS2",AG8:AG42,1,FALSE)</f>
        <v>#N/A</v>
      </c>
      <c r="AH46" s="203" t="e">
        <f>VLOOKUP("CS2",AH8:AH42,1,FALSE)</f>
        <v>#N/A</v>
      </c>
      <c r="AI46" s="157"/>
      <c r="AJ46" s="158"/>
      <c r="AK46" s="157"/>
      <c r="AL46" s="159"/>
      <c r="AM46" s="159"/>
      <c r="AN46" s="159"/>
      <c r="AO46" s="159"/>
      <c r="AP46" s="159"/>
      <c r="AQ46" s="159"/>
      <c r="AR46" s="159"/>
      <c r="AS46" s="159"/>
      <c r="AT46" s="159"/>
      <c r="AU46" s="159"/>
      <c r="AV46" s="159"/>
      <c r="AW46" s="159"/>
      <c r="AX46" s="159"/>
      <c r="AY46" s="159"/>
      <c r="AZ46" s="159"/>
      <c r="BA46" s="159"/>
      <c r="BB46" s="159"/>
      <c r="BC46" s="159"/>
      <c r="BD46" s="159"/>
      <c r="BE46" s="159"/>
      <c r="BF46" s="159"/>
      <c r="BG46" s="159"/>
      <c r="BH46" s="159"/>
      <c r="BI46" s="159"/>
      <c r="BJ46" s="159"/>
      <c r="BK46" s="159"/>
      <c r="BL46" s="159"/>
      <c r="BM46" s="159"/>
      <c r="BN46" s="159"/>
      <c r="BO46" s="159"/>
      <c r="BP46" s="159"/>
      <c r="BQ46" s="160"/>
    </row>
    <row r="47" ht="19.5" customHeight="1" spans="1:69">
      <c r="A47" s="19"/>
      <c r="B47" s="206" t="s">
        <v>50</v>
      </c>
      <c r="C47" s="203" t="e">
        <f>VLOOKUP("SB1",C6:C42,1,FALSE)</f>
        <v>#N/A</v>
      </c>
      <c r="D47" s="203" t="e">
        <f>VLOOKUP("SB1",D3:D42,1,FALSE)</f>
        <v>#N/A</v>
      </c>
      <c r="E47" s="203" t="e">
        <f>VLOOKUP("SB1",E1:E42,1,FALSE)</f>
        <v>#N/A</v>
      </c>
      <c r="F47" s="203" t="e">
        <f>VLOOKUP("SB1",F9:F42,1,FALSE)</f>
        <v>#N/A</v>
      </c>
      <c r="G47" s="203" t="e">
        <f>VLOOKUP("SB1",G6:G42,1,FALSE)</f>
        <v>#N/A</v>
      </c>
      <c r="H47" s="203" t="e">
        <f>VLOOKUP("SB1",H6:H42,1,FALSE)</f>
        <v>#N/A</v>
      </c>
      <c r="I47" s="203" t="e">
        <f>VLOOKUP("SB1",I1:I42,1,FALSE)</f>
        <v>#N/A</v>
      </c>
      <c r="J47" s="203" t="e">
        <f>VLOOKUP("SB1",J4:J42,1,FALSE)</f>
        <v>#N/A</v>
      </c>
      <c r="K47" s="203" t="e">
        <f>VLOOKUP("SB1",K6:K42,1,FALSE)</f>
        <v>#N/A</v>
      </c>
      <c r="L47" s="203" t="e">
        <f>VLOOKUP("SB1",L1:L42,1,FALSE)</f>
        <v>#N/A</v>
      </c>
      <c r="M47" s="203" t="e">
        <f>VLOOKUP("SB1",M1:M26,1,FALSE)</f>
        <v>#N/A</v>
      </c>
      <c r="N47" s="203" t="str">
        <f>VLOOKUP("SB1",N6:N42,1,FALSE)</f>
        <v>SB1</v>
      </c>
      <c r="O47" s="203" t="e">
        <f>VLOOKUP("SB1",O1:O42,1,FALSE)</f>
        <v>#N/A</v>
      </c>
      <c r="P47" s="203" t="e">
        <f>VLOOKUP("SB1",P1:P42,1,FALSE)</f>
        <v>#N/A</v>
      </c>
      <c r="Q47" s="203" t="e">
        <f>VLOOKUP("SB1",Q1:Q27,1,FALSE)</f>
        <v>#N/A</v>
      </c>
      <c r="R47" s="203" t="e">
        <f>VLOOKUP("SB1",R6:R30,1,FALSE)</f>
        <v>#N/A</v>
      </c>
      <c r="S47" s="203" t="e">
        <f>VLOOKUP("SB1",S1:S42,1,FALSE)</f>
        <v>#N/A</v>
      </c>
      <c r="T47" s="203" t="e">
        <f>VLOOKUP("SB1",T9:T42,1,FALSE)</f>
        <v>#N/A</v>
      </c>
      <c r="U47" s="203" t="e">
        <f>VLOOKUP("SB1",U1:U42,1,FALSE)</f>
        <v>#N/A</v>
      </c>
      <c r="V47" s="565" t="e">
        <f>VLOOKUP("SB1",V11:V31,1,FALSE)</f>
        <v>#N/A</v>
      </c>
      <c r="W47" s="203" t="e">
        <f>VLOOKUP("SB1",W5:W25,1,FALSE)</f>
        <v>#N/A</v>
      </c>
      <c r="X47" s="203" t="e">
        <f>VLOOKUP("SB1",X6:X42,1,FALSE)</f>
        <v>#N/A</v>
      </c>
      <c r="Y47" s="203" t="e">
        <f>VLOOKUP("SB1",Y1:Y42,1,FALSE)</f>
        <v>#N/A</v>
      </c>
      <c r="Z47" s="203" t="e">
        <f>VLOOKUP("SB1",Z6:Z42,1,FALSE)</f>
        <v>#N/A</v>
      </c>
      <c r="AA47" s="203" t="e">
        <f>VLOOKUP("SB1",AA1:AA42,1,FALSE)</f>
        <v>#N/A</v>
      </c>
      <c r="AB47" s="203" t="e">
        <f>VLOOKUP("SB1",AB1:AB42,1,FALSE)</f>
        <v>#N/A</v>
      </c>
      <c r="AC47" s="203" t="e">
        <f>VLOOKUP("SB1",AC1:AC42,1,FALSE)</f>
        <v>#N/A</v>
      </c>
      <c r="AD47" s="203" t="e">
        <f>VLOOKUP("SB1",AD9:AD42,1,FALSE)</f>
        <v>#N/A</v>
      </c>
      <c r="AE47" s="203" t="e">
        <f>VLOOKUP("SB1",AE9:AE42,1,FALSE)</f>
        <v>#N/A</v>
      </c>
      <c r="AF47" s="203" t="e">
        <f>VLOOKUP("SB1",AF8:AF42,1,FALSE)</f>
        <v>#N/A</v>
      </c>
      <c r="AG47" s="203" t="e">
        <f>VLOOKUP("SB1",AG8:AG42,1,FALSE)</f>
        <v>#N/A</v>
      </c>
      <c r="AH47" s="203" t="e">
        <f>VLOOKUP("SB1",AH8:AH42,1,FALSE)</f>
        <v>#N/A</v>
      </c>
      <c r="AI47" s="157"/>
      <c r="AJ47" s="158"/>
      <c r="AK47" s="157"/>
      <c r="AL47" s="159"/>
      <c r="AM47" s="159"/>
      <c r="AN47" s="159"/>
      <c r="AO47" s="159"/>
      <c r="AP47" s="159"/>
      <c r="AQ47" s="159"/>
      <c r="AR47" s="159"/>
      <c r="AS47" s="159"/>
      <c r="AT47" s="159"/>
      <c r="AU47" s="159"/>
      <c r="AV47" s="159"/>
      <c r="AW47" s="159"/>
      <c r="AX47" s="159"/>
      <c r="AY47" s="159"/>
      <c r="AZ47" s="159"/>
      <c r="BA47" s="159"/>
      <c r="BB47" s="159"/>
      <c r="BC47" s="159"/>
      <c r="BD47" s="159"/>
      <c r="BE47" s="159"/>
      <c r="BF47" s="159"/>
      <c r="BG47" s="159"/>
      <c r="BH47" s="159"/>
      <c r="BI47" s="159"/>
      <c r="BJ47" s="159"/>
      <c r="BK47" s="159"/>
      <c r="BL47" s="159"/>
      <c r="BM47" s="159"/>
      <c r="BN47" s="159"/>
      <c r="BO47" s="159"/>
      <c r="BP47" s="159"/>
      <c r="BQ47" s="160"/>
    </row>
    <row r="48" ht="19.5" customHeight="1" spans="1:69">
      <c r="A48" s="19"/>
      <c r="B48" s="207" t="s">
        <v>56</v>
      </c>
      <c r="C48" s="203" t="e">
        <f>VLOOKUP("SB2",C6:C42,1,FALSE)</f>
        <v>#N/A</v>
      </c>
      <c r="D48" s="203" t="e">
        <f>VLOOKUP("SB2",D10:D42,1,FALSE)</f>
        <v>#N/A</v>
      </c>
      <c r="E48" s="203" t="e">
        <f>VLOOKUP("SB2",E9:E42,1,FALSE)</f>
        <v>#N/A</v>
      </c>
      <c r="F48" s="203" t="e">
        <f>VLOOKUP("SB2",F1:F42,1,FALSE)</f>
        <v>#N/A</v>
      </c>
      <c r="G48" s="203" t="e">
        <f>VLOOKUP("SB2",G9:G42,1,FALSE)</f>
        <v>#N/A</v>
      </c>
      <c r="H48" s="203" t="e">
        <f>VLOOKUP("SB2",H6:H42,1,FALSE)</f>
        <v>#N/A</v>
      </c>
      <c r="I48" s="203" t="e">
        <f>VLOOKUP("SB2",I8:I42,1,FALSE)</f>
        <v>#N/A</v>
      </c>
      <c r="J48" s="203" t="e">
        <f>VLOOKUP("SB2",J4:J42,1,FALSE)</f>
        <v>#N/A</v>
      </c>
      <c r="K48" s="203" t="e">
        <f>VLOOKUP("SB2",K6:K42,1,FALSE)</f>
        <v>#N/A</v>
      </c>
      <c r="L48" s="203" t="e">
        <f>VLOOKUP("SB2",L12:L42,1,FALSE)</f>
        <v>#N/A</v>
      </c>
      <c r="M48" s="203" t="e">
        <f>VLOOKUP("SB2",M9:M46,1,FALSE)</f>
        <v>#N/A</v>
      </c>
      <c r="N48" s="203" t="e">
        <f>VLOOKUP("SB2",N6:N42,1,FALSE)</f>
        <v>#N/A</v>
      </c>
      <c r="O48" s="203" t="e">
        <f>VLOOKUP("SB2",O9:O42,1,FALSE)</f>
        <v>#N/A</v>
      </c>
      <c r="P48" s="203" t="e">
        <f>VLOOKUP("SB2",P8:P42,1,FALSE)</f>
        <v>#N/A</v>
      </c>
      <c r="Q48" s="203" t="e">
        <f>VLOOKUP("SB2",Q12:Q41,1,FALSE)</f>
        <v>#N/A</v>
      </c>
      <c r="R48" s="203" t="e">
        <f>VLOOKUP("SB2",R6:R41,1,FALSE)</f>
        <v>#N/A</v>
      </c>
      <c r="S48" s="203" t="e">
        <f>VLOOKUP("SB2",S10:S42,1,FALSE)</f>
        <v>#N/A</v>
      </c>
      <c r="T48" s="203" t="e">
        <f>VLOOKUP("SB2",T9:T42,1,FALSE)</f>
        <v>#N/A</v>
      </c>
      <c r="U48" s="203" t="e">
        <f>VLOOKUP("SB2",U11:U42,1,FALSE)</f>
        <v>#N/A</v>
      </c>
      <c r="V48" s="565" t="e">
        <f>VLOOKUP("SB2",V5:V42,1,FALSE)</f>
        <v>#N/A</v>
      </c>
      <c r="W48" s="203" t="e">
        <f>VLOOKUP("SB2",W13:W41,1,FALSE)</f>
        <v>#N/A</v>
      </c>
      <c r="X48" s="203" t="e">
        <f>VLOOKUP("SB2",X9:X42,1,FALSE)</f>
        <v>#N/A</v>
      </c>
      <c r="Y48" s="203" t="e">
        <f>VLOOKUP("SB2",Y9:Y42,1,FALSE)</f>
        <v>#N/A</v>
      </c>
      <c r="Z48" s="203" t="e">
        <f>VLOOKUP("SB2",Z6:Z42,1,FALSE)</f>
        <v>#N/A</v>
      </c>
      <c r="AA48" s="203" t="e">
        <f>VLOOKUP("SB2",AA12:AA42,1,FALSE)</f>
        <v>#N/A</v>
      </c>
      <c r="AB48" s="203" t="e">
        <f>VLOOKUP("SB2",AB10:AB42,1,FALSE)</f>
        <v>#N/A</v>
      </c>
      <c r="AC48" s="203" t="e">
        <f>VLOOKUP("SB2",AC12:AC42,1,FALSE)</f>
        <v>#N/A</v>
      </c>
      <c r="AD48" s="203" t="e">
        <f>VLOOKUP("SB2",AD9:AD42,1,FALSE)</f>
        <v>#N/A</v>
      </c>
      <c r="AE48" s="203" t="e">
        <f>VLOOKUP("SB2",AE9:AE42,1,FALSE)</f>
        <v>#N/A</v>
      </c>
      <c r="AF48" s="203" t="e">
        <f>VLOOKUP("SB2",AF8:AF42,1,FALSE)</f>
        <v>#N/A</v>
      </c>
      <c r="AG48" s="203" t="e">
        <f>VLOOKUP("SB2",AG8:AG42,1,FALSE)</f>
        <v>#N/A</v>
      </c>
      <c r="AH48" s="203" t="e">
        <f>VLOOKUP("SB2",AH8:AH42,1,FALSE)</f>
        <v>#N/A</v>
      </c>
      <c r="AI48" s="157"/>
      <c r="AJ48" s="158"/>
      <c r="AK48" s="157"/>
      <c r="AL48" s="159"/>
      <c r="AM48" s="159"/>
      <c r="AN48" s="159"/>
      <c r="AO48" s="159"/>
      <c r="AP48" s="159"/>
      <c r="AQ48" s="159"/>
      <c r="AR48" s="159"/>
      <c r="AS48" s="159"/>
      <c r="AT48" s="159"/>
      <c r="AU48" s="159"/>
      <c r="AV48" s="159"/>
      <c r="AW48" s="159"/>
      <c r="AX48" s="159"/>
      <c r="AY48" s="159"/>
      <c r="AZ48" s="159"/>
      <c r="BA48" s="159"/>
      <c r="BB48" s="159"/>
      <c r="BC48" s="159"/>
      <c r="BD48" s="159"/>
      <c r="BE48" s="159"/>
      <c r="BF48" s="159"/>
      <c r="BG48" s="159"/>
      <c r="BH48" s="159"/>
      <c r="BI48" s="159"/>
      <c r="BJ48" s="159"/>
      <c r="BK48" s="159"/>
      <c r="BL48" s="159"/>
      <c r="BM48" s="159"/>
      <c r="BN48" s="159"/>
      <c r="BO48" s="159"/>
      <c r="BP48" s="159"/>
      <c r="BQ48" s="160"/>
    </row>
    <row r="49" ht="19.5" customHeight="1" spans="1:69">
      <c r="A49" s="19"/>
      <c r="B49" s="208" t="s">
        <v>62</v>
      </c>
      <c r="C49" s="203" t="e">
        <f>VLOOKUP("AE",C6:C42,1,FALSE)</f>
        <v>#N/A</v>
      </c>
      <c r="D49" s="203" t="e">
        <f>VLOOKUP("AE",D10:D42,1,FALSE)</f>
        <v>#N/A</v>
      </c>
      <c r="E49" s="203" t="e">
        <f>VLOOKUP("AE",E9:E42,1,FALSE)</f>
        <v>#N/A</v>
      </c>
      <c r="F49" s="203" t="e">
        <f>VLOOKUP("AE",F1:F42,1,FALSE)</f>
        <v>#N/A</v>
      </c>
      <c r="G49" s="203" t="e">
        <f>VLOOKUP("AE",G1:G42,1,FALSE)</f>
        <v>#N/A</v>
      </c>
      <c r="H49" s="203" t="e">
        <f>VLOOKUP("AE",H9:H42,1,FALSE)</f>
        <v>#N/A</v>
      </c>
      <c r="I49" s="203" t="e">
        <f>VLOOKUP("AE",I8:I42,1,FALSE)</f>
        <v>#N/A</v>
      </c>
      <c r="J49" s="203" t="e">
        <f>VLOOKUP("AE",J4:J42,1,FALSE)</f>
        <v>#N/A</v>
      </c>
      <c r="K49" s="203" t="e">
        <f>VLOOKUP("AE",K6:K42,1,FALSE)</f>
        <v>#N/A</v>
      </c>
      <c r="L49" s="203" t="e">
        <f>VLOOKUP("AE",L12:L42,1,FALSE)</f>
        <v>#N/A</v>
      </c>
      <c r="M49" s="203" t="e">
        <f>VLOOKUP("AE",M9:M46,1,FALSE)</f>
        <v>#N/A</v>
      </c>
      <c r="N49" s="203" t="str">
        <f>VLOOKUP("AE",N6:N42,1,FALSE)</f>
        <v>AE</v>
      </c>
      <c r="O49" s="203" t="e">
        <f>VLOOKUP("AE",O9:O42,1,FALSE)</f>
        <v>#N/A</v>
      </c>
      <c r="P49" s="203" t="e">
        <f>VLOOKUP("AE",P8:P42,1,FALSE)</f>
        <v>#N/A</v>
      </c>
      <c r="Q49" s="203" t="str">
        <f ca="1">VLOOKUP("AE",Q12:Q49,1,FALSE)</f>
        <v>#REF!</v>
      </c>
      <c r="R49" s="203" t="e">
        <f>VLOOKUP("AE",R6:R35,1,FALSE)</f>
        <v>#N/A</v>
      </c>
      <c r="S49" s="203" t="e">
        <f>VLOOKUP("AE",S10:S42,1,FALSE)</f>
        <v>#N/A</v>
      </c>
      <c r="T49" s="203" t="e">
        <f>VLOOKUP("AE",T9:T42,1,FALSE)</f>
        <v>#N/A</v>
      </c>
      <c r="U49" s="203" t="e">
        <f>VLOOKUP("AE",U11:U42,1,FALSE)</f>
        <v>#N/A</v>
      </c>
      <c r="V49" s="565" t="e">
        <f>VLOOKUP("AE",V11:V44,1,FALSE)</f>
        <v>#N/A</v>
      </c>
      <c r="W49" s="203" t="e">
        <f>VLOOKUP("AE",W13:W42,1,FALSE)</f>
        <v>#N/A</v>
      </c>
      <c r="X49" s="203" t="e">
        <f>VLOOKUP("AE",X9:X42,1,FALSE)</f>
        <v>#N/A</v>
      </c>
      <c r="Y49" s="203" t="e">
        <f>VLOOKUP("AE",Y9:Y42,1,FALSE)</f>
        <v>#N/A</v>
      </c>
      <c r="Z49" s="203" t="e">
        <f>VLOOKUP("AE",Z6:Z42,1,FALSE)</f>
        <v>#N/A</v>
      </c>
      <c r="AA49" s="203" t="e">
        <f>VLOOKUP("AE",AA12:AA42,1,FALSE)</f>
        <v>#N/A</v>
      </c>
      <c r="AB49" s="203" t="e">
        <f>VLOOKUP("AE",AB10:AB42,1,FALSE)</f>
        <v>#N/A</v>
      </c>
      <c r="AC49" s="203" t="e">
        <f>VLOOKUP("AE",AC12:AC42,1,FALSE)</f>
        <v>#N/A</v>
      </c>
      <c r="AD49" s="203" t="e">
        <f>VLOOKUP("AE",AD9:AD42,1,FALSE)</f>
        <v>#N/A</v>
      </c>
      <c r="AE49" s="203" t="e">
        <f>VLOOKUP("AE",AE9:AE42,1,FALSE)</f>
        <v>#N/A</v>
      </c>
      <c r="AF49" s="203" t="e">
        <f>VLOOKUP("AE",AF8:AF42,1,FALSE)</f>
        <v>#N/A</v>
      </c>
      <c r="AG49" s="203" t="e">
        <f>VLOOKUP("AE",AG8:AG42,1,FALSE)</f>
        <v>#N/A</v>
      </c>
      <c r="AH49" s="203" t="e">
        <f>VLOOKUP("AE",AH8:AH42,1,FALSE)</f>
        <v>#N/A</v>
      </c>
      <c r="AI49" s="157"/>
      <c r="AJ49" s="158"/>
      <c r="AK49" s="157"/>
      <c r="AL49" s="159"/>
      <c r="AM49" s="159"/>
      <c r="AN49" s="159"/>
      <c r="AO49" s="159"/>
      <c r="AP49" s="159"/>
      <c r="AQ49" s="159"/>
      <c r="AR49" s="159"/>
      <c r="AS49" s="159"/>
      <c r="AT49" s="159"/>
      <c r="AU49" s="159"/>
      <c r="AV49" s="159"/>
      <c r="AW49" s="159"/>
      <c r="AX49" s="159"/>
      <c r="AY49" s="159"/>
      <c r="AZ49" s="159"/>
      <c r="BA49" s="159"/>
      <c r="BB49" s="159"/>
      <c r="BC49" s="159"/>
      <c r="BD49" s="159"/>
      <c r="BE49" s="159"/>
      <c r="BF49" s="159"/>
      <c r="BG49" s="159"/>
      <c r="BH49" s="159"/>
      <c r="BI49" s="159"/>
      <c r="BJ49" s="159"/>
      <c r="BK49" s="159"/>
      <c r="BL49" s="159"/>
      <c r="BM49" s="159"/>
      <c r="BN49" s="159"/>
      <c r="BO49" s="159"/>
      <c r="BP49" s="159"/>
      <c r="BQ49" s="160"/>
    </row>
  </sheetData>
  <mergeCells count="1">
    <mergeCell ref="C1:S1"/>
  </mergeCells>
  <conditionalFormatting sqref="O9">
    <cfRule type="expression" dxfId="135" priority="1">
      <formula>WEEKDAY(Q$3,2)&gt;5</formula>
    </cfRule>
  </conditionalFormatting>
  <conditionalFormatting sqref="T18">
    <cfRule type="expression" dxfId="135" priority="7">
      <formula>WEEKDAY(V$3,2)&gt;5</formula>
    </cfRule>
  </conditionalFormatting>
  <conditionalFormatting sqref="D25">
    <cfRule type="expression" dxfId="135" priority="4">
      <formula>WEEKDAY(G$3,2)&gt;5</formula>
    </cfRule>
    <cfRule type="expression" dxfId="135" priority="5">
      <formula>WEEKDAY(F$3,2)&gt;5</formula>
    </cfRule>
  </conditionalFormatting>
  <conditionalFormatting sqref="X25">
    <cfRule type="expression" dxfId="135" priority="8">
      <formula>WEEKDAY(AA$3,2)&gt;5</formula>
    </cfRule>
    <cfRule type="expression" dxfId="135" priority="9">
      <formula>WEEKDAY(Z$3,2)&gt;5</formula>
    </cfRule>
  </conditionalFormatting>
  <conditionalFormatting sqref="R23:R24">
    <cfRule type="expression" dxfId="135" priority="2">
      <formula>WEEKDAY(U$3,2)&gt;5</formula>
    </cfRule>
    <cfRule type="expression" dxfId="135" priority="3">
      <formula>WEEKDAY(V$3,2)&gt;5</formula>
    </cfRule>
  </conditionalFormatting>
  <conditionalFormatting sqref="A1:BQ49">
    <cfRule type="cellIs" dxfId="154" priority="77" operator="equal">
      <formula>"RESERVE"</formula>
    </cfRule>
  </conditionalFormatting>
  <conditionalFormatting sqref="T2:X42 C3:S42 Y3:AH42">
    <cfRule type="expression" dxfId="135" priority="70">
      <formula>WEEKDAY(T$3,2)&gt;5</formula>
    </cfRule>
  </conditionalFormatting>
  <conditionalFormatting sqref="J4:J49 AA4:AA49 C5:I49 K5:Z49 AB5:AH49">
    <cfRule type="cellIs" dxfId="136" priority="55" operator="equal">
      <formula>"B"</formula>
    </cfRule>
    <cfRule type="cellIs" dxfId="136" priority="56" operator="equal">
      <formula>"AL"</formula>
    </cfRule>
    <cfRule type="cellIs" dxfId="137" priority="57" operator="equal">
      <formula>"DM"</formula>
    </cfRule>
    <cfRule type="cellIs" dxfId="138" priority="58" operator="equal">
      <formula>"CS1"</formula>
    </cfRule>
    <cfRule type="cellIs" dxfId="139" priority="59" operator="equal">
      <formula>"CS2"</formula>
    </cfRule>
    <cfRule type="cellIs" dxfId="140" priority="60" operator="equal">
      <formula>"SB1"</formula>
    </cfRule>
    <cfRule type="cellIs" dxfId="141" priority="61" operator="equal">
      <formula>"SB2"</formula>
    </cfRule>
    <cfRule type="cellIs" dxfId="142" priority="62" operator="equal">
      <formula>"AE"</formula>
    </cfRule>
  </conditionalFormatting>
  <conditionalFormatting sqref="J4:J42 AA4:AA42 C5:I42 K5:Z42 AB5:AH42">
    <cfRule type="cellIs" dxfId="136" priority="64" operator="equal">
      <formula>"DB"</formula>
    </cfRule>
    <cfRule type="containsText" dxfId="143" priority="65" operator="between" text="$AM">
      <formula>NOT(ISERROR(SEARCH("$AM",C4)))</formula>
    </cfRule>
    <cfRule type="containsText" dxfId="144" priority="66" operator="between" text="$PM">
      <formula>NOT(ISERROR(SEARCH("$PM",C4)))</formula>
    </cfRule>
    <cfRule type="containsText" dxfId="145" priority="67" operator="between" text="$L">
      <formula>NOT(ISERROR(SEARCH("$L",C4)))</formula>
    </cfRule>
    <cfRule type="containsText" dxfId="146" priority="68" operator="between" text="$BTP">
      <formula>NOT(ISERROR(SEARCH("$BTP",C4)))</formula>
    </cfRule>
    <cfRule type="containsText" dxfId="147" priority="69" operator="between" text="$M">
      <formula>NOT(ISERROR(SEARCH("$M",C4)))</formula>
    </cfRule>
    <cfRule type="containsText" dxfId="148" priority="71" operator="between" text="$N">
      <formula>NOT(ISERROR(SEARCH("$N",C4)))</formula>
    </cfRule>
    <cfRule type="containsText" dxfId="149" priority="72" operator="between" text="$FC">
      <formula>NOT(ISERROR(SEARCH("$FC",C4)))</formula>
    </cfRule>
    <cfRule type="containsText" dxfId="150" priority="73" operator="between" text="OAL">
      <formula>NOT(ISERROR(SEARCH("OAL",C4)))</formula>
    </cfRule>
    <cfRule type="containsText" dxfId="151" priority="74" operator="between" text="S+">
      <formula>NOT(ISERROR(SEARCH("S+",C4)))</formula>
    </cfRule>
    <cfRule type="containsText" dxfId="152" priority="75" operator="between" text="EX-D">
      <formula>NOT(ISERROR(SEARCH("EX-D",C4)))</formula>
    </cfRule>
  </conditionalFormatting>
  <conditionalFormatting sqref="J4:J25 C5:C26 D5:D19 E5:E24 F5:F26 G5:G33 H5:H10 I5:I26 K5:K19 L5:N29 O5:O26 P5:P16 Q5:Q26 R5:R29 S5:T26 U5:U35 V5:V16 W5:X25 Y5:Y26 Z5:AC41 AD5:AD28 AE5:AE33 AF5:AF30 AG5:AG25 AH5:AH27 H12:H26 P18:P25 V18:V26 D21:D26 K21:K26 E26 J27:J29 AG27:AG28 C28 D28:D30 E28:E33 F28 H28:H34 I28:I32 K28:K29 O28:P29 Q28:Q33 S28:S29 T28:T35 V28:V35 W28:W29 X28:X33 Y28:Y41 F30:F33 AD30 AG30:AH30 J31:J34 N31 O31:O33 R31 S31:S35 W31:W35 K32 L32:M33 P32:P33 AD32:AD33 AF32:AG32 C33 N33 R33 F35:G35 K35 Q35:R35 X35 AD35:AH35 O36 I37 M37 S37 J38 O38 W38 AG38 I39 M39 J40 W40 U42">
    <cfRule type="containsText" dxfId="153" priority="76" operator="between" text="VACC">
      <formula>NOT(ISERROR(SEARCH("VACC",C4)))</formula>
    </cfRule>
  </conditionalFormatting>
  <conditionalFormatting sqref="C5:C35 D5:D16 E5:E17 F5:F16 G5:G11 H5:H10 I5:I8 J5:J10 K5 L5:L19 M5:M10 N5:N17 O5:O12 P5:S10 T5:T15 U5 V5:W10 X5:X20 Y5:Y24 Z5 AA5:AA7 AB5 AC5:AD10 AF5 AG5:AG15 AH5:AH7 AE6:AE7 AB7 K8:K19 U8:U11 Z8:Z15 AF8:AF10 AA9:AA10 AB9:AB13 AE9:AE11 AH9:AH11 I10 H12:H16 I12 J12:J13 M12:M15 P12:P16 Q12:Q27 R12:S12 V12:V15 W12:W20 AA12:AA20 AC12 AD12:AD13 AF12 G13:G16 U13:U15 AE13:AE15 I14:I16 O14:O19 R14:S15 AF14:AF15 AB15:AB20 AC15 J16 M17:M19 T17:T18 Z17:Z20 AC17:AC19 AD17:AE20 AF17:AG19 AH17:AH18 F18:F28 G18:G32 H18:H19 I18:I32 J18:J19 R18:R19 U18:V20 D19 E19:E24 P19:P25 S19:S20 N20 D21:D22 H21:H28 J21:J25 K21 L21:L22 R21:R23 T21:T27 AC21:AC26 AF21:AF22 O22:O25 K23:K26 M23:M29 N23:N24 U23:U27 V23:V26 W23:W24 X23:X25 Z23:Z25 AA23:AB24 AG23:AG25 AH23:AH24 AF24 D25 L25:L29 R25:R27 S25 AD25 AE25:AE26 E26:E29 N26:N29 D27:D30 J27:J29 O27:P29 S27 Z27 AB27 AD27 K28:K29 AA28:AA29 AE28 Q29:Q30 S29 V29:W29 X29:X31 Y29:Y30 Z29 AC29 H30:H34 T30 AE30:AE31 E31:F33 N31 O31:O32 AC31 K32 M32 AA32 R33:W33 Z33 AB33 J34 AA34:AA35 F35:G35 K35 R35 U35 Y35 AF35 AH35 O36 M37 O38 M39">
    <cfRule type="cellIs" dxfId="136" priority="11" operator="equal">
      <formula>"B"</formula>
    </cfRule>
    <cfRule type="cellIs" dxfId="136" priority="12" operator="equal">
      <formula>"AL"</formula>
    </cfRule>
    <cfRule type="cellIs" dxfId="137" priority="13" operator="equal">
      <formula>"DM"</formula>
    </cfRule>
    <cfRule type="cellIs" dxfId="138" priority="14" operator="equal">
      <formula>"CS1"</formula>
    </cfRule>
    <cfRule type="cellIs" dxfId="139" priority="15" operator="equal">
      <formula>"CS2"</formula>
    </cfRule>
    <cfRule type="cellIs" dxfId="140" priority="16" operator="equal">
      <formula>"SB1"</formula>
    </cfRule>
    <cfRule type="cellIs" dxfId="141" priority="17" operator="equal">
      <formula>"SB2"</formula>
    </cfRule>
    <cfRule type="cellIs" dxfId="142" priority="18" operator="equal">
      <formula>"AE"</formula>
    </cfRule>
    <cfRule type="cellIs" dxfId="136" priority="19" operator="equal">
      <formula>"DB"</formula>
    </cfRule>
    <cfRule type="containsText" dxfId="143" priority="20" operator="between" text="$AM">
      <formula>NOT(ISERROR(SEARCH("$AM",C5)))</formula>
    </cfRule>
    <cfRule type="containsText" dxfId="144" priority="21" operator="between" text="$PM">
      <formula>NOT(ISERROR(SEARCH("$PM",C5)))</formula>
    </cfRule>
    <cfRule type="containsText" dxfId="145" priority="22" operator="between" text="$L">
      <formula>NOT(ISERROR(SEARCH("$L",C5)))</formula>
    </cfRule>
    <cfRule type="containsText" dxfId="146" priority="23" operator="between" text="$BTP">
      <formula>NOT(ISERROR(SEARCH("$BTP",C5)))</formula>
    </cfRule>
    <cfRule type="containsText" dxfId="147" priority="24" operator="between" text="$M">
      <formula>NOT(ISERROR(SEARCH("$M",C5)))</formula>
    </cfRule>
    <cfRule type="containsText" dxfId="148" priority="25" operator="between" text="$N">
      <formula>NOT(ISERROR(SEARCH("$N",C5)))</formula>
    </cfRule>
    <cfRule type="containsText" dxfId="149" priority="26" operator="between" text="$FC">
      <formula>NOT(ISERROR(SEARCH("$FC",C5)))</formula>
    </cfRule>
    <cfRule type="containsText" dxfId="150" priority="27" operator="between" text="OAL">
      <formula>NOT(ISERROR(SEARCH("OAL",C5)))</formula>
    </cfRule>
    <cfRule type="containsText" dxfId="151" priority="28" operator="between" text="S+">
      <formula>NOT(ISERROR(SEARCH("S+",C5)))</formula>
    </cfRule>
    <cfRule type="containsText" dxfId="152" priority="29" operator="between" text="EX-D">
      <formula>NOT(ISERROR(SEARCH("EX-D",C5)))</formula>
    </cfRule>
  </conditionalFormatting>
  <conditionalFormatting sqref="C5:C28 D5:D16 E5:E17 F5:F16 G5:G11 H5:H10 I5:I8 J5:J10 K5 L5:L19 M5:M10 N5:N17 O5:O12 P5:S10 T5:T15 U5 V5:W10 X5:X19 Y5:Y12 Z5 AA5:AA7 AB5 AC5:AD10 AF5 AG5:AG15 AH5:AH7 AE6:AE7 AB7 K8:K19 U8:U11 Z8:Z15 AF8:AF10 AA9:AA10 AB9:AB13 AE9:AE11 AH9:AH11 I10 H12:H16 I12 J12:J13 M12:M15 P12:P16 Q12:Q27 R12:S12 V12:V15 W12:W20 AA12:AA20 AC12 AD12:AD13 AF12 G13:G16 U13:U15 AE13:AE15 I14:I16 O14:O17 R14:S15 Y14:Y19 AF14:AF15 AB15:AB20 AC15 J16 M17:M19 T17:T18 Z17:Z20 AC17:AC19 AD17:AE20 AF17:AG19 AH17:AH18 F18:F28 G18:G32 H18:H19 I18:I32 J18:J19 R18:R19 U18:U20 V18:V19 D19 E19:E29 O19 P19:P29 S19:S20 N20 D21:D22 H21:H28 J21:J32 K21 L21:L22 R21:R23 T21:T28 Y21:Y24 AC21:AC27 AF21:AF22 O22 K23:K29 U23:U28 V23:V27 W23:W24 X23:X25 Z23:Z25 AA23:AB24 AG23:AG25 AH23:AH24 AF24 D25 L25:M29 R25:R28 AD25 AE25:AE28 N26:N29 W26:W29 D27:D30 O27:O29 S27:S29 X27:Y27 Z27:Z29 AA27:AA30 AB27 AD27 AF27:AF28 AG27:AH27 Q29:Q30 V29 X29:X31 Y29:Y30 AC29 H30:H34 T30 AE30:AE31 E31:F33 N31 O31:O33 AC31 K32 L32:M33 Z32:Z33 AB32:AB33 AD32 C33 N33 P33:W33 J34 AA34:AA36 F35:G35 K35 R35 U35 AF35 AH35 O36 I37 M37 J38 O38 I39 M39 J40">
    <cfRule type="expression" dxfId="135" priority="30">
      <formula>WEEKDAY(#REF!,2)&gt;5</formula>
    </cfRule>
  </conditionalFormatting>
  <conditionalFormatting sqref="F5:H5 W6:X7 AA6:AA7 U8 Z8:Z10 S10 V10:Y10 AA10:AB10 T12 Y12 AD12 C13 V13 Z13:AA15 AB13 T14:U15 Y14:Y15 T20 T26 AE26 Z27 AD27 AE28 AE30:AE31 AH35">
    <cfRule type="expression" dxfId="135" priority="31">
      <formula>WEEKDAY(H$3,2)&gt;5</formula>
    </cfRule>
  </conditionalFormatting>
  <conditionalFormatting sqref="F5:H5 C10 E12 C13 C21:C22">
    <cfRule type="expression" dxfId="135" priority="33">
      <formula>WEEKDAY(H$3,2)&gt;5</formula>
    </cfRule>
  </conditionalFormatting>
  <conditionalFormatting sqref="C5:C26 D5:D19 E5:E24 F5:F26 G5:G33 H5:H10 I5:I26 J5:J25 K5:K19 L5:N29 O5:O26 P5:P16 Q5:Q26 R5:R29 S5:T26 U5:V16 W5:X25 Y5:Y26 Z5:AC41 AD5:AD28 AE5:AE33 AF5:AF30 AG5:AG25 AH5:AH27 H12:H26 P18:P25 U18:U35 V18:V26 D21:D26 K21:K26 E26 J27:J29 AG27:AG28 C28 D28:D30 E28:E33 F28 H28:H34 I28:I32 K28:K29 O28:P29 Q28:Q33 S28:S29 T28:T35 V28:V35 W28:W29 X28:X33 Y28:Y41 F30:F33 AD30 AG30:AH30 J31:J34 N31 O31:O33 R31 S31:S35 W31:W35 K32 L32:M33 P32:P33 AD32:AD33 AF32:AG32 C33 N33 R33 F35:G35 K35 Q35:R35 X35 AD35:AH35 O36 I37 M37 S37 J38 O38 W38 AG38 I39 M39 J40 W40 U42">
    <cfRule type="cellIs" dxfId="136" priority="34" operator="equal">
      <formula>"B"</formula>
    </cfRule>
    <cfRule type="cellIs" dxfId="136" priority="35" operator="equal">
      <formula>"AL"</formula>
    </cfRule>
    <cfRule type="cellIs" dxfId="137" priority="36" operator="equal">
      <formula>"DM"</formula>
    </cfRule>
    <cfRule type="cellIs" dxfId="138" priority="37" operator="equal">
      <formula>"CS1"</formula>
    </cfRule>
    <cfRule type="cellIs" dxfId="139" priority="38" operator="equal">
      <formula>"CS2"</formula>
    </cfRule>
    <cfRule type="cellIs" dxfId="140" priority="39" operator="equal">
      <formula>"SB1"</formula>
    </cfRule>
    <cfRule type="cellIs" dxfId="141" priority="40" operator="equal">
      <formula>"SB2"</formula>
    </cfRule>
    <cfRule type="cellIs" dxfId="142" priority="41" operator="equal">
      <formula>"AE"</formula>
    </cfRule>
    <cfRule type="cellIs" dxfId="136" priority="43" operator="equal">
      <formula>"DB"</formula>
    </cfRule>
    <cfRule type="containsText" dxfId="143" priority="44" operator="between" text="$AM">
      <formula>NOT(ISERROR(SEARCH("$AM",C5)))</formula>
    </cfRule>
    <cfRule type="containsText" dxfId="144" priority="45" operator="between" text="$PM">
      <formula>NOT(ISERROR(SEARCH("$PM",C5)))</formula>
    </cfRule>
    <cfRule type="containsText" dxfId="145" priority="46" operator="between" text="$L">
      <formula>NOT(ISERROR(SEARCH("$L",C5)))</formula>
    </cfRule>
    <cfRule type="containsText" dxfId="146" priority="47" operator="between" text="$BTP">
      <formula>NOT(ISERROR(SEARCH("$BTP",C5)))</formula>
    </cfRule>
    <cfRule type="containsText" dxfId="147" priority="48" operator="between" text="$M">
      <formula>NOT(ISERROR(SEARCH("$M",C5)))</formula>
    </cfRule>
    <cfRule type="containsText" dxfId="148" priority="49" operator="between" text="$N">
      <formula>NOT(ISERROR(SEARCH("$N",C5)))</formula>
    </cfRule>
    <cfRule type="containsText" dxfId="149" priority="50" operator="between" text="$FC">
      <formula>NOT(ISERROR(SEARCH("$FC",C5)))</formula>
    </cfRule>
    <cfRule type="containsText" dxfId="150" priority="51" operator="between" text="OAL">
      <formula>NOT(ISERROR(SEARCH("OAL",C5)))</formula>
    </cfRule>
    <cfRule type="containsText" dxfId="151" priority="52" operator="between" text="S+">
      <formula>NOT(ISERROR(SEARCH("S+",C5)))</formula>
    </cfRule>
    <cfRule type="containsText" dxfId="152" priority="53" operator="between" text="EX-D">
      <formula>NOT(ISERROR(SEARCH("EX-D",C5)))</formula>
    </cfRule>
    <cfRule type="expression" dxfId="135" priority="54">
      <formula>WEEKDAY(#REF!,2)&gt;5</formula>
    </cfRule>
  </conditionalFormatting>
  <conditionalFormatting sqref="C5:C28 D5:D19 E5:E33 F5:F28 G5:G33 H5:H10 I5:I32 J5:J34 K5:K19 L5:O29 P5:P16 Q5:Q33 R5:S29 T5:T35 U5:V16 W5:W29 X5:X25 Y5:AC41 AD5:AD28 AE5:AE33 AF5:AF30 AG5:AG25 AH5:AH27 H12:H34 P18:P29 U18:V35 D21:D30 K21:K29 X27:X33 AG27:AG28 F30:F33 AD30 AG30:AH30 N31 O31:O33 R31 S31:S35 W31:W35 K32 L32:M33 P32:P33 AD32:AD33 AF32:AG32 C33 N33 R33 F35:G35 K35 Q35:R35 X35 AD35:AH35 O36 I37 M37 S37 J38 O38 W38 AG38 I39 M39 J40 W40 U42">
    <cfRule type="containsText" dxfId="153" priority="42" operator="between" text="VACC">
      <formula>NOT(ISERROR(SEARCH("VACC",C5)))</formula>
    </cfRule>
  </conditionalFormatting>
  <conditionalFormatting sqref="BP5:BQ42">
    <cfRule type="cellIs" dxfId="154" priority="63" operator="lessThan">
      <formula>1</formula>
    </cfRule>
  </conditionalFormatting>
  <conditionalFormatting sqref="W6:X7 AA6:AA7 U8 Z8:Z10 S10 V10:Y10 AA10:AB10 T12 Y12 AD12 V13 Z13:AA15 AB13 T14:U15 Y14:Y15 T20 Z20:AB20 G23:G24 AC25 T26 AE26 Z27 AD27 AE28 AE30:AE31 AH35 U42">
    <cfRule type="expression" dxfId="135" priority="32">
      <formula>WEEKDAY(X$3,2)&gt;5</formula>
    </cfRule>
  </conditionalFormatting>
  <conditionalFormatting sqref="T18 G21:H22 C25 G25 H25:H26 G27 N27 U27 AB27 T33">
    <cfRule type="expression" dxfId="135" priority="6">
      <formula>WEEKDAY(U$3,2)&gt;5</formula>
    </cfRule>
  </conditionalFormatting>
  <conditionalFormatting sqref="C19 C23:C24">
    <cfRule type="expression" dxfId="135" priority="10">
      <formula>WEEKDAY(D$3,2)&gt;5</formula>
    </cfRule>
  </conditionalFormatting>
  <dataValidations count="2">
    <dataValidation type="list" allowBlank="1" sqref="C5:AH5 D8:J8 L8:AD8 AF8:AH8 C9:O9 R9:AH9 D10:AH10 C11 E11:O11 R11 T11:AH11 C12:J12 L12:AH12 C13:H13 J13:K13 M13:R13 T13:AH13 C16:Q16 S16:T16 V16:AH16 C17:U17 W17:AH17 C18 E18:N18 P18:AH18 C19:L19 N19:AG19 D20:E20 G20 I20:N20 P20:AH20 C25:D25 F25:M25 O25:X25 Z25 AB25:AH25 C26 E26:Y26 AA26:AF26 AH26 C27:AH27 C28:AA28 AC28:AH28 C29:K29 M29:AC29 AE29:AH29 C30:Q30 S30:U30 X30:AB30 AD30:AH30 C31:E31 G31:K31 M31:O31 Q31:W31 Y31:AA31 AC31 AE31:AH31 C32:M32 O32:X32 Z32:AG32 C33:X33 Z33 AB33:AC33 AE33:AH33 C34:M34 O34:Y34 AA34:AH34 F35:G35 I35:N35 Q35:R35 T35:V35 AC35:AH35 J36:L36 N36:P36 T36 I37:P37 S37:T37 X37 J38:L38 N38:P38 V38:X38 AA38 I39:P39 V39 X39 V40:X40 V41 X41 C42:L42 S42:AH42 R23:R24 T38:T41 V36:V37 Z39:Z40 AA35:AA36 J40:L41 N40:P42 T23:AC24 AD36:AH41 AF14:AH15 AG6:AH7 C6:AE7 T21:V22 AF21:AH22 C14:AD15 X21:Y22 X35:Y36 AA21:AD22 AE23:AH24 C21:R22 C23:O24 C35:D41" showDropDown="1">
      <formula1>'Setting key Duty'!$B$7:$B$56</formula1>
    </dataValidation>
    <dataValidation type="list" allowBlank="1" sqref="C43:AH49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R5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6" width="10.752380952381" customWidth="1"/>
    <col min="17" max="17" width="10.247619047619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12" hidden="1" customWidth="1" outlineLevel="1"/>
    <col min="43" max="43" width="9.38095238095238" hidden="1" customWidth="1" outlineLevel="1"/>
    <col min="44" max="44" width="6.75238095238095" customWidth="1" collapsed="1"/>
    <col min="45" max="46" width="6.75238095238095" customWidth="1"/>
    <col min="47" max="47" width="8.87619047619048" customWidth="1" outlineLevel="1"/>
    <col min="48" max="49" width="7.87619047619048" customWidth="1" outlineLevel="1"/>
    <col min="50" max="50" width="9.13333333333333" customWidth="1" outlineLevel="1"/>
    <col min="51" max="51" width="8.24761904761905" customWidth="1" outlineLevel="1"/>
    <col min="52" max="52" width="5.5047619047619" customWidth="1" outlineLevel="1"/>
    <col min="53" max="55" width="9.38095238095238" customWidth="1"/>
    <col min="56" max="66" width="9.38095238095238" customWidth="1" outlineLevel="1"/>
    <col min="67" max="67" width="9.38095238095238" customWidth="1"/>
    <col min="68" max="68" width="9.5047619047619" customWidth="1"/>
    <col min="69" max="70" width="9.38095238095238" customWidth="1"/>
  </cols>
  <sheetData>
    <row r="1" ht="3" customHeight="1" spans="1:70">
      <c r="A1" s="279"/>
      <c r="B1" s="508" t="s">
        <v>1</v>
      </c>
      <c r="C1" s="281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283"/>
      <c r="AE1" s="283"/>
      <c r="AF1" s="283"/>
      <c r="AG1" s="283"/>
      <c r="AH1" s="283"/>
      <c r="AI1" s="283"/>
      <c r="AJ1" s="283"/>
      <c r="AK1" s="283"/>
      <c r="AL1" s="283"/>
      <c r="AM1" s="284"/>
      <c r="AN1" s="284"/>
      <c r="AO1" s="284"/>
      <c r="AP1" s="284"/>
      <c r="AQ1" s="284"/>
      <c r="AR1" s="284"/>
      <c r="AS1" s="285"/>
      <c r="AT1" s="285"/>
      <c r="AU1" s="284"/>
      <c r="AV1" s="284"/>
      <c r="AW1" s="284"/>
      <c r="AX1" s="284"/>
      <c r="AY1" s="284"/>
      <c r="AZ1" s="284"/>
      <c r="BA1" s="284"/>
      <c r="BB1" s="284"/>
      <c r="BC1" s="509" t="s">
        <v>1779</v>
      </c>
      <c r="BD1" s="284"/>
      <c r="BE1" s="284"/>
      <c r="BF1" s="284"/>
      <c r="BG1" s="284"/>
      <c r="BH1" s="284"/>
      <c r="BI1" s="284"/>
      <c r="BJ1" s="284"/>
      <c r="BK1" s="284"/>
      <c r="BL1" s="284"/>
      <c r="BM1" s="284"/>
      <c r="BN1" s="284"/>
      <c r="BO1" s="284"/>
      <c r="BP1" s="284"/>
      <c r="BQ1" s="284"/>
      <c r="BR1" s="285"/>
    </row>
    <row r="2" ht="26.25" customHeight="1" spans="1:70">
      <c r="A2" s="286"/>
      <c r="B2" s="510" t="s">
        <v>2</v>
      </c>
      <c r="C2" s="131"/>
      <c r="D2" s="131"/>
      <c r="E2" s="131"/>
      <c r="F2" s="131" t="s">
        <v>442</v>
      </c>
      <c r="G2" s="131" t="s">
        <v>442</v>
      </c>
      <c r="H2" s="131"/>
      <c r="I2" s="131"/>
      <c r="J2" s="131"/>
      <c r="K2" s="131" t="s">
        <v>1780</v>
      </c>
      <c r="L2" s="131" t="s">
        <v>661</v>
      </c>
      <c r="M2" s="131" t="s">
        <v>1781</v>
      </c>
      <c r="N2" s="131" t="s">
        <v>1782</v>
      </c>
      <c r="O2" s="131" t="s">
        <v>1429</v>
      </c>
      <c r="P2" s="131"/>
      <c r="Q2" s="131"/>
      <c r="R2" s="131" t="s">
        <v>1018</v>
      </c>
      <c r="S2" s="131" t="s">
        <v>1783</v>
      </c>
      <c r="T2" s="288" t="s">
        <v>1784</v>
      </c>
      <c r="U2" s="131" t="s">
        <v>943</v>
      </c>
      <c r="V2" s="289" t="s">
        <v>1539</v>
      </c>
      <c r="W2" s="131"/>
      <c r="X2" s="131"/>
      <c r="Y2" s="131" t="s">
        <v>747</v>
      </c>
      <c r="Z2" s="131" t="s">
        <v>1025</v>
      </c>
      <c r="AA2" s="131" t="s">
        <v>1538</v>
      </c>
      <c r="AB2" s="131" t="s">
        <v>1644</v>
      </c>
      <c r="AC2" s="131"/>
      <c r="AD2" s="131"/>
      <c r="AE2" s="131"/>
      <c r="AF2" s="131"/>
      <c r="AG2" s="131"/>
      <c r="AH2" s="511"/>
      <c r="AI2" s="135"/>
      <c r="AJ2" s="135"/>
      <c r="AK2" s="135"/>
      <c r="AL2" s="135"/>
      <c r="AM2" s="135"/>
      <c r="AN2" s="135"/>
      <c r="AO2" s="135"/>
      <c r="AP2" s="135"/>
      <c r="AQ2" s="135"/>
      <c r="AR2" s="135"/>
      <c r="AS2" s="134"/>
      <c r="AT2" s="134"/>
      <c r="AU2" s="135"/>
      <c r="AV2" s="135"/>
      <c r="AW2" s="135"/>
      <c r="AX2" s="135"/>
      <c r="AY2" s="135"/>
      <c r="AZ2" s="135"/>
      <c r="BA2" s="135"/>
      <c r="BB2" s="135"/>
      <c r="BC2" s="512" t="s">
        <v>1785</v>
      </c>
      <c r="BD2" s="135"/>
      <c r="BE2" s="290"/>
      <c r="BF2" s="290"/>
      <c r="BG2" s="290"/>
      <c r="BH2" s="290"/>
      <c r="BI2" s="290"/>
      <c r="BJ2" s="290"/>
      <c r="BK2" s="290"/>
      <c r="BL2" s="290"/>
      <c r="BM2" s="290"/>
      <c r="BN2" s="290"/>
      <c r="BO2" s="135"/>
      <c r="BP2" s="135"/>
      <c r="BQ2" s="135"/>
      <c r="BR2" s="291"/>
    </row>
    <row r="3" ht="26.25" customHeight="1" spans="1:70">
      <c r="A3" s="286"/>
      <c r="B3" s="510" t="s">
        <v>10</v>
      </c>
      <c r="C3" s="292">
        <v>46054</v>
      </c>
      <c r="D3" s="293">
        <f>C3+1</f>
        <v>46055</v>
      </c>
      <c r="E3" s="293">
        <f>D3+1</f>
        <v>46056</v>
      </c>
      <c r="F3" s="293">
        <f>E3+1</f>
        <v>46057</v>
      </c>
      <c r="G3" s="293">
        <f>F3+1</f>
        <v>46058</v>
      </c>
      <c r="H3" s="293">
        <f>G3+1</f>
        <v>46059</v>
      </c>
      <c r="I3" s="293">
        <f>H3+1</f>
        <v>46060</v>
      </c>
      <c r="J3" s="293">
        <f>I3+1</f>
        <v>46061</v>
      </c>
      <c r="K3" s="293">
        <f>J3+1</f>
        <v>46062</v>
      </c>
      <c r="L3" s="293">
        <f>K3+1</f>
        <v>46063</v>
      </c>
      <c r="M3" s="293">
        <f>L3+1</f>
        <v>46064</v>
      </c>
      <c r="N3" s="293">
        <f>M3+1</f>
        <v>46065</v>
      </c>
      <c r="O3" s="293">
        <f>N3+1</f>
        <v>46066</v>
      </c>
      <c r="P3" s="293">
        <f>O3+1</f>
        <v>46067</v>
      </c>
      <c r="Q3" s="293">
        <f>P3+1</f>
        <v>46068</v>
      </c>
      <c r="R3" s="293">
        <f>Q3+1</f>
        <v>46069</v>
      </c>
      <c r="S3" s="293">
        <f>R3+1</f>
        <v>46070</v>
      </c>
      <c r="T3" s="294">
        <f>S3+1</f>
        <v>46071</v>
      </c>
      <c r="U3" s="293">
        <f>T3+1</f>
        <v>46072</v>
      </c>
      <c r="V3" s="295">
        <f>U3+1</f>
        <v>46073</v>
      </c>
      <c r="W3" s="293">
        <f>V3+1</f>
        <v>46074</v>
      </c>
      <c r="X3" s="293">
        <f>W3+1</f>
        <v>46075</v>
      </c>
      <c r="Y3" s="293">
        <f>X3+1</f>
        <v>46076</v>
      </c>
      <c r="Z3" s="293">
        <f>Y3+1</f>
        <v>46077</v>
      </c>
      <c r="AA3" s="293">
        <f>Z3+1</f>
        <v>46078</v>
      </c>
      <c r="AB3" s="293">
        <f>AA3+1</f>
        <v>46079</v>
      </c>
      <c r="AC3" s="293">
        <f>AB3+1</f>
        <v>46080</v>
      </c>
      <c r="AD3" s="293">
        <f>AC3+1</f>
        <v>46081</v>
      </c>
      <c r="AE3" s="293">
        <f>AD3+1</f>
        <v>46082</v>
      </c>
      <c r="AF3" s="293">
        <f>AE3+1</f>
        <v>46083</v>
      </c>
      <c r="AG3" s="294">
        <f>AF3+1</f>
        <v>46084</v>
      </c>
      <c r="AH3" s="293">
        <f>AG3+1</f>
        <v>46085</v>
      </c>
      <c r="AI3" s="141" t="str">
        <f>'Setting key Duty'!$C7</f>
        <v>DM</v>
      </c>
      <c r="AJ3" s="142" t="str">
        <f>'Setting key Duty'!$C8</f>
        <v>CS1</v>
      </c>
      <c r="AK3" s="143" t="str">
        <f>'Setting key Duty'!$C9</f>
        <v>CS2</v>
      </c>
      <c r="AL3" s="143" t="str">
        <f>'Setting key Duty'!$C10</f>
        <v>CS/B</v>
      </c>
      <c r="AM3" s="143" t="str">
        <f>'Setting key Duty'!$C11</f>
        <v>SB1</v>
      </c>
      <c r="AN3" s="143" t="str">
        <f>'Setting key Duty'!$C12</f>
        <v>SB2</v>
      </c>
      <c r="AO3" s="143" t="str">
        <f>'Setting key Duty'!$C13</f>
        <v>AE</v>
      </c>
      <c r="AP3" s="143" t="str">
        <f>'Setting key Duty'!$C16</f>
        <v>Outfield Reserve</v>
      </c>
      <c r="AQ3" s="143" t="str">
        <f>'Setting key Duty'!C14</f>
        <v>EM</v>
      </c>
      <c r="AR3" s="143"/>
      <c r="AS3" s="296" t="s">
        <v>1786</v>
      </c>
      <c r="AT3" s="296" t="s">
        <v>1787</v>
      </c>
      <c r="AU3" s="143" t="s">
        <v>11</v>
      </c>
      <c r="AV3" s="143" t="s">
        <v>12</v>
      </c>
      <c r="AW3" s="143" t="s">
        <v>1788</v>
      </c>
      <c r="AX3" s="143" t="s">
        <v>13</v>
      </c>
      <c r="AY3" s="143" t="s">
        <v>14</v>
      </c>
      <c r="AZ3" s="143" t="s">
        <v>15</v>
      </c>
      <c r="BA3" s="143" t="s">
        <v>16</v>
      </c>
      <c r="BB3" s="143" t="s">
        <v>17</v>
      </c>
      <c r="BC3" s="297" t="s">
        <v>18</v>
      </c>
      <c r="BD3" s="143" t="s">
        <v>19</v>
      </c>
      <c r="BE3" s="143" t="s">
        <v>21</v>
      </c>
      <c r="BF3" s="143" t="s">
        <v>22</v>
      </c>
      <c r="BG3" s="143" t="s">
        <v>25</v>
      </c>
      <c r="BH3" s="143" t="s">
        <v>26</v>
      </c>
      <c r="BI3" s="143" t="s">
        <v>28</v>
      </c>
      <c r="BJ3" s="143" t="s">
        <v>29</v>
      </c>
      <c r="BK3" s="143" t="s">
        <v>30</v>
      </c>
      <c r="BL3" s="143" t="s">
        <v>31</v>
      </c>
      <c r="BM3" s="143" t="str">
        <f>'Setting key Duty'!C52</f>
        <v>Field Camp</v>
      </c>
      <c r="BN3" s="143" t="s">
        <v>32</v>
      </c>
      <c r="BO3" s="143" t="str">
        <f>'Setting key Duty'!$C15</f>
        <v>Block</v>
      </c>
      <c r="BP3" s="143" t="str">
        <f>'Setting key Duty'!C17</f>
        <v>Reserve</v>
      </c>
      <c r="BQ3" s="143" t="str">
        <f>'Setting key Duty'!$C22</f>
        <v>AL</v>
      </c>
      <c r="BR3" s="291"/>
    </row>
    <row r="4" ht="18" customHeight="1" spans="1:70">
      <c r="A4" s="298"/>
      <c r="B4" s="146" t="s">
        <v>33</v>
      </c>
      <c r="C4" s="300" t="str">
        <f>TEXT(C3,"ddd")</f>
        <v>Sun</v>
      </c>
      <c r="D4" s="301" t="str">
        <f>TEXT(D3,"ddd")</f>
        <v>Mon</v>
      </c>
      <c r="E4" s="301" t="str">
        <f>TEXT(E3,"ddd")</f>
        <v>Tue</v>
      </c>
      <c r="F4" s="301" t="str">
        <f>TEXT(F3,"ddd")</f>
        <v>Wed</v>
      </c>
      <c r="G4" s="301" t="str">
        <f>TEXT(G3,"ddd")</f>
        <v>Thu</v>
      </c>
      <c r="H4" s="301" t="str">
        <f>TEXT(H3,"ddd")</f>
        <v>Fri</v>
      </c>
      <c r="I4" s="301" t="str">
        <f>TEXT(I3,"ddd")</f>
        <v>Sat</v>
      </c>
      <c r="J4" s="301" t="str">
        <f>TEXT(J3,"ddd")</f>
        <v>Sun</v>
      </c>
      <c r="K4" s="301" t="str">
        <f>TEXT(K3,"ddd")</f>
        <v>Mon</v>
      </c>
      <c r="L4" s="301" t="str">
        <f>TEXT(L3,"ddd")</f>
        <v>Tue</v>
      </c>
      <c r="M4" s="301" t="str">
        <f>TEXT(M3,"ddd")</f>
        <v>Wed</v>
      </c>
      <c r="N4" s="301" t="str">
        <f>TEXT(N3,"ddd")</f>
        <v>Thu</v>
      </c>
      <c r="O4" s="301" t="str">
        <f>TEXT(O3,"ddd")</f>
        <v>Fri</v>
      </c>
      <c r="P4" s="301" t="str">
        <f>TEXT(P3,"ddd")</f>
        <v>Sat</v>
      </c>
      <c r="Q4" s="301" t="str">
        <f>TEXT(Q3,"ddd")</f>
        <v>Sun</v>
      </c>
      <c r="R4" s="301" t="str">
        <f>TEXT(R3,"ddd")</f>
        <v>Mon</v>
      </c>
      <c r="S4" s="301" t="str">
        <f>TEXT(S3,"ddd")</f>
        <v>Tue</v>
      </c>
      <c r="T4" s="300" t="str">
        <f>TEXT(T3,"ddd")</f>
        <v>Wed</v>
      </c>
      <c r="U4" s="301" t="str">
        <f>TEXT(U3,"ddd")</f>
        <v>Thu</v>
      </c>
      <c r="V4" s="302" t="str">
        <f>TEXT(V3,"ddd")</f>
        <v>Fri</v>
      </c>
      <c r="W4" s="301" t="str">
        <f>TEXT(W3,"ddd")</f>
        <v>Sat</v>
      </c>
      <c r="X4" s="301" t="str">
        <f>TEXT(X3,"ddd")</f>
        <v>Sun</v>
      </c>
      <c r="Y4" s="301" t="str">
        <f>TEXT(Y3,"ddd")</f>
        <v>Mon</v>
      </c>
      <c r="Z4" s="301" t="str">
        <f>TEXT(Z3,"ddd")</f>
        <v>Tue</v>
      </c>
      <c r="AA4" s="301" t="str">
        <f>TEXT(AA3,"ddd")</f>
        <v>Wed</v>
      </c>
      <c r="AB4" s="301" t="str">
        <f>TEXT(AB3,"ddd")</f>
        <v>Thu</v>
      </c>
      <c r="AC4" s="301" t="str">
        <f>TEXT(AC3,"ddd")</f>
        <v>Fri</v>
      </c>
      <c r="AD4" s="301" t="str">
        <f>TEXT(AD3,"ddd")</f>
        <v>Sat</v>
      </c>
      <c r="AE4" s="301" t="str">
        <f>TEXT(AE3,"ddd")</f>
        <v>Sun</v>
      </c>
      <c r="AF4" s="301" t="str">
        <f>TEXT(AF3,"ddd")</f>
        <v>Mon</v>
      </c>
      <c r="AG4" s="300" t="str">
        <f>TEXT(AG3,"ddd")</f>
        <v>Tue</v>
      </c>
      <c r="AH4" s="301" t="str">
        <f>TEXT(AH3,"ddd")</f>
        <v>Wed</v>
      </c>
      <c r="AI4" s="148" t="str">
        <f>'Setting key Duty'!$B7</f>
        <v>DM</v>
      </c>
      <c r="AJ4" s="149" t="str">
        <f>'Setting key Duty'!$B8</f>
        <v>CS1</v>
      </c>
      <c r="AK4" s="150" t="str">
        <f>'Setting key Duty'!$B9</f>
        <v>CS2</v>
      </c>
      <c r="AL4" s="150" t="str">
        <f>'Setting key Duty'!$B10</f>
        <v>CS/B</v>
      </c>
      <c r="AM4" s="150" t="str">
        <f>'Setting key Duty'!$B11</f>
        <v>SB1</v>
      </c>
      <c r="AN4" s="150" t="str">
        <f>'Setting key Duty'!$B12</f>
        <v>SB2</v>
      </c>
      <c r="AO4" s="150" t="str">
        <f>'Setting key Duty'!$B13</f>
        <v>AE</v>
      </c>
      <c r="AP4" s="150" t="str">
        <f>'Setting key Duty'!$B16</f>
        <v>Outfield Reserve</v>
      </c>
      <c r="AQ4" s="150" t="str">
        <f>'Setting key Duty'!B14</f>
        <v>EM</v>
      </c>
      <c r="AR4" s="150"/>
      <c r="AS4" s="303"/>
      <c r="AT4" s="303"/>
      <c r="AU4" s="150"/>
      <c r="AV4" s="150"/>
      <c r="AW4" s="150"/>
      <c r="AX4" s="150"/>
      <c r="AY4" s="150"/>
      <c r="AZ4" s="150"/>
      <c r="BA4" s="150"/>
      <c r="BB4" s="150"/>
      <c r="BC4" s="304"/>
      <c r="BD4" s="150"/>
      <c r="BE4" s="150" t="s">
        <v>35</v>
      </c>
      <c r="BF4" s="150"/>
      <c r="BG4" s="150" t="s">
        <v>37</v>
      </c>
      <c r="BH4" s="150"/>
      <c r="BI4" s="150" t="s">
        <v>39</v>
      </c>
      <c r="BJ4" s="150"/>
      <c r="BK4" s="150" t="s">
        <v>40</v>
      </c>
      <c r="BL4" s="150"/>
      <c r="BM4" s="150" t="str">
        <f>'Setting key Duty'!B52</f>
        <v>$FC</v>
      </c>
      <c r="BN4" s="150"/>
      <c r="BO4" s="150">
        <f>'Setting key Duty'!$B15</f>
        <v>0</v>
      </c>
      <c r="BP4" s="150" t="str">
        <f>'Setting key Duty'!B17</f>
        <v>RESERVE</v>
      </c>
      <c r="BQ4" s="150" t="str">
        <f>'Setting key Duty'!$B22</f>
        <v>AL</v>
      </c>
      <c r="BR4" s="305"/>
    </row>
    <row r="5" ht="19.5" customHeight="1" spans="1:70">
      <c r="A5" s="306"/>
      <c r="B5" s="513" t="s">
        <v>1789</v>
      </c>
      <c r="C5" s="308"/>
      <c r="D5" s="7" t="s">
        <v>44</v>
      </c>
      <c r="E5" s="7"/>
      <c r="F5" s="7" t="s">
        <v>45</v>
      </c>
      <c r="G5" s="499"/>
      <c r="H5" s="7" t="s">
        <v>48</v>
      </c>
      <c r="I5" s="308"/>
      <c r="J5" s="308" t="s">
        <v>44</v>
      </c>
      <c r="K5" s="499"/>
      <c r="L5" s="7"/>
      <c r="M5" s="308" t="s">
        <v>44</v>
      </c>
      <c r="N5" s="7"/>
      <c r="O5" s="499"/>
      <c r="P5" s="499"/>
      <c r="Q5" s="499"/>
      <c r="R5" s="501"/>
      <c r="S5" s="308" t="s">
        <v>48</v>
      </c>
      <c r="T5" s="499"/>
      <c r="U5" s="7" t="s">
        <v>1790</v>
      </c>
      <c r="V5" s="499" t="s">
        <v>1791</v>
      </c>
      <c r="W5" s="499"/>
      <c r="X5" s="499"/>
      <c r="Y5" s="499"/>
      <c r="Z5" s="181" t="s">
        <v>48</v>
      </c>
      <c r="AA5" s="7"/>
      <c r="AB5" s="308"/>
      <c r="AC5" s="499"/>
      <c r="AD5" s="499"/>
      <c r="AE5" s="499"/>
      <c r="AF5" s="308"/>
      <c r="AG5" s="308"/>
      <c r="AH5" s="155"/>
      <c r="AI5" s="312">
        <f>COUNTIF($D5:$AE5,AI$4)</f>
        <v>3</v>
      </c>
      <c r="AJ5" s="327">
        <f>COUNTIF($D5:$AE5,AJ$4)</f>
        <v>3</v>
      </c>
      <c r="AK5" s="312">
        <f>COUNTIF($D5:$AE5,AK$4)</f>
        <v>1</v>
      </c>
      <c r="AL5" s="312">
        <f>COUNTIF($D5:$AE5,AL$4)</f>
        <v>0</v>
      </c>
      <c r="AM5" s="104">
        <f>COUNTIF($D5:$AE5,AM$4)</f>
        <v>0</v>
      </c>
      <c r="AN5" s="104">
        <f>COUNTIF($D5:$AE5,AN$4)</f>
        <v>0</v>
      </c>
      <c r="AO5" s="104">
        <f>COUNTIF($D5:$AE5,AO$4)</f>
        <v>0</v>
      </c>
      <c r="AP5" s="104">
        <f>COUNTIF($D5:$AE5,AP$4)</f>
        <v>0</v>
      </c>
      <c r="AQ5" s="104">
        <f>COUNTIF($D5:$AE5,AQ$4)</f>
        <v>0</v>
      </c>
      <c r="AR5" s="104"/>
      <c r="AS5" s="313"/>
      <c r="AT5" s="313">
        <v>0.5</v>
      </c>
      <c r="AU5" s="104">
        <f>SUMPRODUCT(--(WEEKDAY(C$3:AG$3,2)&lt;5),--ISNUMBER(MATCH(C5:AG5,{"DM","CS1","CS2","SB1","AE","CS/B"},0)))</f>
        <v>5</v>
      </c>
      <c r="AV5" s="104"/>
      <c r="AW5" s="104">
        <f>SUMPRODUCT(--(WEEKDAY(C$3:AG$3,2)=5),--ISNUMBER(MATCH(C5:AG5,{"DM","CS1","CS2","SB1","AE","CS/B"},0)))</f>
        <v>1</v>
      </c>
      <c r="AX5" s="104">
        <f>SUMPRODUCT(--(WEEKDAY(C$3:AG$3,2)&gt;5),--ISNUMBER(MATCH(C5:AG5,{"DM","CS1","CS2","SB1","AE","CS/B"},0)))</f>
        <v>1</v>
      </c>
      <c r="AY5" s="104"/>
      <c r="AZ5" s="104">
        <f>(AU5-AV5)+AW5*1.5+(AX5-AY5)*2+AN5*0.5+AP5*0.5+AS5-AT5</f>
        <v>8</v>
      </c>
      <c r="BA5" s="104">
        <f>AU5+AW5+AX5</f>
        <v>7</v>
      </c>
      <c r="BB5" s="104">
        <f>BE5+BG5+BI5+BK5+BM5</f>
        <v>0</v>
      </c>
      <c r="BC5" s="313">
        <f>AZ5+BD5</f>
        <v>8</v>
      </c>
      <c r="BD5" s="104">
        <f>BF5+BH5+BJ5+BL5+BN5</f>
        <v>0</v>
      </c>
      <c r="BE5" s="104">
        <f>COUNTIF(A5:AI5,"*$BTP*")</f>
        <v>0</v>
      </c>
      <c r="BF5" s="104">
        <f>BE5*1.5</f>
        <v>0</v>
      </c>
      <c r="BG5" s="104">
        <f>COUNTIF(A5:AI5,"*$M*")</f>
        <v>0</v>
      </c>
      <c r="BH5" s="104">
        <f>BG5*1</f>
        <v>0</v>
      </c>
      <c r="BI5" s="104">
        <f>COUNTIF(A5:AI5,"*$PM*")</f>
        <v>0</v>
      </c>
      <c r="BJ5" s="104">
        <f>BI5*0.5</f>
        <v>0</v>
      </c>
      <c r="BK5" s="104">
        <f>COUNTIF(A5:AI5,"*$AM*")</f>
        <v>0</v>
      </c>
      <c r="BL5" s="104">
        <f>BK5*0.5</f>
        <v>0</v>
      </c>
      <c r="BM5" s="104">
        <f>COUNTIF(A5:AI5,"*$FC*")</f>
        <v>0</v>
      </c>
      <c r="BN5" s="104">
        <f>BM5*1</f>
        <v>0</v>
      </c>
      <c r="BO5" s="104">
        <f>COUNTIF($D5:$AA5,BO$4)</f>
        <v>0</v>
      </c>
      <c r="BP5" s="104">
        <f>COUNTIF($D5:$AA5,BP$4)</f>
        <v>0</v>
      </c>
      <c r="BQ5" s="104">
        <f>COUNTIF($D5:$AA5,BQ$4)</f>
        <v>0</v>
      </c>
      <c r="BR5" s="175"/>
    </row>
    <row r="6" ht="36" customHeight="1" spans="1:70">
      <c r="A6" s="306"/>
      <c r="B6" s="514" t="s">
        <v>1792</v>
      </c>
      <c r="C6" s="502"/>
      <c r="D6" s="315"/>
      <c r="E6" s="7" t="s">
        <v>44</v>
      </c>
      <c r="F6" s="315"/>
      <c r="G6" s="315"/>
      <c r="H6" s="7"/>
      <c r="I6" s="315" t="s">
        <v>48</v>
      </c>
      <c r="J6" s="315"/>
      <c r="K6" s="7" t="s">
        <v>56</v>
      </c>
      <c r="L6" s="315" t="s">
        <v>45</v>
      </c>
      <c r="M6" s="315"/>
      <c r="N6" s="315" t="s">
        <v>1793</v>
      </c>
      <c r="O6" s="503" t="s">
        <v>47</v>
      </c>
      <c r="P6" s="503" t="s">
        <v>47</v>
      </c>
      <c r="Q6" s="503" t="s">
        <v>47</v>
      </c>
      <c r="R6" s="503" t="s">
        <v>47</v>
      </c>
      <c r="S6" s="503" t="s">
        <v>47</v>
      </c>
      <c r="T6" s="503" t="s">
        <v>47</v>
      </c>
      <c r="U6" s="503" t="s">
        <v>47</v>
      </c>
      <c r="V6" s="503" t="s">
        <v>47</v>
      </c>
      <c r="W6" s="503" t="s">
        <v>47</v>
      </c>
      <c r="X6" s="503" t="s">
        <v>47</v>
      </c>
      <c r="Y6" s="7"/>
      <c r="Z6" s="315"/>
      <c r="AA6" s="181" t="s">
        <v>45</v>
      </c>
      <c r="AB6" s="315"/>
      <c r="AC6" s="315"/>
      <c r="AD6" s="315" t="s">
        <v>48</v>
      </c>
      <c r="AE6" s="315"/>
      <c r="AF6" s="315"/>
      <c r="AG6" s="315"/>
      <c r="AH6" s="155"/>
      <c r="AI6" s="312">
        <f>COUNTIF($D6:$AE6,AI$4)</f>
        <v>2</v>
      </c>
      <c r="AJ6" s="327">
        <f>COUNTIF($D6:$AE6,AJ$4)</f>
        <v>1</v>
      </c>
      <c r="AK6" s="312">
        <f>COUNTIF($D6:$AE6,AK$4)</f>
        <v>2</v>
      </c>
      <c r="AL6" s="312">
        <f>COUNTIF($D6:$AE6,AL$4)</f>
        <v>1</v>
      </c>
      <c r="AM6" s="104">
        <f>COUNTIF($D6:$AE6,AM$4)</f>
        <v>0</v>
      </c>
      <c r="AN6" s="104">
        <f>COUNTIF($D6:$AE6,AN$4)</f>
        <v>1</v>
      </c>
      <c r="AO6" s="104">
        <f>COUNTIF($D6:$AE6,AO$4)</f>
        <v>0</v>
      </c>
      <c r="AP6" s="104">
        <f>COUNTIF($D6:$AE6,AP$4)</f>
        <v>0</v>
      </c>
      <c r="AQ6" s="104">
        <f>COUNTIF($D6:$AE6,AQ$4)</f>
        <v>0</v>
      </c>
      <c r="AR6" s="104"/>
      <c r="AS6" s="313"/>
      <c r="AT6" s="313"/>
      <c r="AU6" s="104">
        <f>SUMPRODUCT(--(WEEKDAY(C$3:AG$3,2)&lt;5),--ISNUMBER(MATCH(C6:AG6,{"DM","CS1","CS2","SB1","AE","CS/B"},0)))</f>
        <v>4</v>
      </c>
      <c r="AV6" s="104"/>
      <c r="AW6" s="104">
        <f>SUMPRODUCT(--(WEEKDAY(C$3:AG$3,2)=5),--ISNUMBER(MATCH(C6:AG6,{"DM","CS1","CS2","SB1","AE","CS/B"},0)))</f>
        <v>0</v>
      </c>
      <c r="AX6" s="104">
        <f>SUMPRODUCT(--(WEEKDAY(C$3:AG$3,2)&gt;5),--ISNUMBER(MATCH(C6:AG6,{"DM","CS1","CS2","SB1","AE","CS/B"},0)))</f>
        <v>2</v>
      </c>
      <c r="AY6" s="104"/>
      <c r="AZ6" s="104">
        <f>(AU6-AV6)+AW6*1.5+(AX6-AY6)*2+AN6*0.5+AP6*0.5+AS6-AT6</f>
        <v>8.5</v>
      </c>
      <c r="BA6" s="104">
        <f>AU6+AW6+AX6</f>
        <v>6</v>
      </c>
      <c r="BB6" s="104">
        <f>BE6+BG6+BI6+BK6+BM6</f>
        <v>0</v>
      </c>
      <c r="BC6" s="313">
        <f>AZ6+BD6</f>
        <v>8.5</v>
      </c>
      <c r="BD6" s="104">
        <f>BF6+BH6+BJ6+BL6+BN6</f>
        <v>0</v>
      </c>
      <c r="BE6" s="104">
        <f>COUNTIF(A6:AI6,"*$BTP*")</f>
        <v>0</v>
      </c>
      <c r="BF6" s="104">
        <f>BE6*1.5</f>
        <v>0</v>
      </c>
      <c r="BG6" s="104">
        <f>COUNTIF(A6:AI6,"*$M*")</f>
        <v>0</v>
      </c>
      <c r="BH6" s="104">
        <f>BG6*1</f>
        <v>0</v>
      </c>
      <c r="BI6" s="104">
        <f>COUNTIF(A6:AI6,"*$PM*")</f>
        <v>0</v>
      </c>
      <c r="BJ6" s="104">
        <f>BI6*0.5</f>
        <v>0</v>
      </c>
      <c r="BK6" s="104">
        <f>COUNTIF(A6:AI6,"*$AM*")</f>
        <v>0</v>
      </c>
      <c r="BL6" s="104">
        <f>BK6*0.5</f>
        <v>0</v>
      </c>
      <c r="BM6" s="104">
        <f>COUNTIF(A6:AI6,"*$FC*")</f>
        <v>0</v>
      </c>
      <c r="BN6" s="104">
        <f>BM6*1</f>
        <v>0</v>
      </c>
      <c r="BO6" s="104">
        <f>COUNTIF($D6:$AA6,BO$4)</f>
        <v>0</v>
      </c>
      <c r="BP6" s="104">
        <f>COUNTIF($D6:$AA6,BP$4)</f>
        <v>0</v>
      </c>
      <c r="BQ6" s="104">
        <f>COUNTIF($D6:$AA6,BQ$4)</f>
        <v>10</v>
      </c>
      <c r="BR6" s="175"/>
    </row>
    <row r="7" ht="36" customHeight="1" spans="1:70">
      <c r="A7" s="306"/>
      <c r="B7" s="515" t="s">
        <v>1794</v>
      </c>
      <c r="C7" s="181"/>
      <c r="D7" s="7"/>
      <c r="E7" s="7"/>
      <c r="F7" s="7"/>
      <c r="G7" s="7"/>
      <c r="H7" s="7"/>
      <c r="I7" s="315"/>
      <c r="J7" s="181"/>
      <c r="K7" s="7"/>
      <c r="L7" s="7"/>
      <c r="M7" s="7"/>
      <c r="N7" s="7"/>
      <c r="O7" s="7"/>
      <c r="P7" s="181"/>
      <c r="Q7" s="181"/>
      <c r="R7" s="181"/>
      <c r="S7" s="181"/>
      <c r="T7" s="181"/>
      <c r="U7" s="181"/>
      <c r="V7" s="7"/>
      <c r="W7" s="181"/>
      <c r="X7" s="181"/>
      <c r="Y7" s="181"/>
      <c r="Z7" s="172"/>
      <c r="AA7" s="172"/>
      <c r="AB7" s="181"/>
      <c r="AC7" s="181"/>
      <c r="AD7" s="181"/>
      <c r="AE7" s="181"/>
      <c r="AF7" s="181"/>
      <c r="AG7" s="181"/>
      <c r="AH7" s="155"/>
      <c r="AI7" s="312">
        <f>COUNTIF($D7:$AE7,AI$4)</f>
        <v>0</v>
      </c>
      <c r="AJ7" s="327">
        <f>COUNTIF($D7:$AE7,AJ$4)</f>
        <v>0</v>
      </c>
      <c r="AK7" s="312">
        <f>COUNTIF($D7:$AE7,AK$4)</f>
        <v>0</v>
      </c>
      <c r="AL7" s="312">
        <f>COUNTIF($D7:$AE7,AL$4)</f>
        <v>0</v>
      </c>
      <c r="AM7" s="104">
        <f>COUNTIF($D7:$AE7,AM$4)</f>
        <v>0</v>
      </c>
      <c r="AN7" s="104">
        <f>COUNTIF($D7:$AE7,AN$4)</f>
        <v>0</v>
      </c>
      <c r="AO7" s="104">
        <f>COUNTIF($D7:$AE7,AO$4)</f>
        <v>0</v>
      </c>
      <c r="AP7" s="104">
        <f>COUNTIF($D7:$AE7,AP$4)</f>
        <v>0</v>
      </c>
      <c r="AQ7" s="104">
        <f>COUNTIF($D7:$AE7,AQ$4)</f>
        <v>0</v>
      </c>
      <c r="AR7" s="104"/>
      <c r="AS7" s="313"/>
      <c r="AT7" s="313"/>
      <c r="AU7" s="104">
        <f>SUMPRODUCT(--(WEEKDAY(C$3:AG$3,2)&lt;5),--ISNUMBER(MATCH(C7:AG7,{"DM","CS1","CS2","SB1","AE","CS/B"},0)))</f>
        <v>0</v>
      </c>
      <c r="AV7" s="104"/>
      <c r="AW7" s="104">
        <f>SUMPRODUCT(--(WEEKDAY(C$3:AG$3,2)=5),--ISNUMBER(MATCH(C7:AG7,{"DM","CS1","CS2","SB1","AE","CS/B"},0)))</f>
        <v>0</v>
      </c>
      <c r="AX7" s="104">
        <f>SUMPRODUCT(--(WEEKDAY(C$3:AG$3,2)&gt;5),--ISNUMBER(MATCH(C7:AG7,{"DM","CS1","CS2","SB1","AE","CS/B"},0)))</f>
        <v>0</v>
      </c>
      <c r="AY7" s="104"/>
      <c r="AZ7" s="104">
        <f>(AU7-AV7)+AW7*1.5+(AX7-AY7)*2+AN7*0.5+AP7*0.5+AS7-AT7</f>
        <v>0</v>
      </c>
      <c r="BA7" s="104">
        <f>AU7+AW7+AX7</f>
        <v>0</v>
      </c>
      <c r="BB7" s="104">
        <f>BE7+BG7+BI7+BK7+BM7</f>
        <v>0</v>
      </c>
      <c r="BC7" s="313">
        <f>AZ7+BD7</f>
        <v>0</v>
      </c>
      <c r="BD7" s="104">
        <f>BF7+BH7+BJ7+BL7+BN7</f>
        <v>0</v>
      </c>
      <c r="BE7" s="104">
        <f>COUNTIF(A7:AI7,"*$BTP*")</f>
        <v>0</v>
      </c>
      <c r="BF7" s="104">
        <f>BE7*1.5</f>
        <v>0</v>
      </c>
      <c r="BG7" s="104">
        <f>COUNTIF(A7:AI7,"*$M*")</f>
        <v>0</v>
      </c>
      <c r="BH7" s="104">
        <f>BG7*1</f>
        <v>0</v>
      </c>
      <c r="BI7" s="104">
        <f>COUNTIF(A7:AI7,"*$PM*")</f>
        <v>0</v>
      </c>
      <c r="BJ7" s="104">
        <f>BI7*0.5</f>
        <v>0</v>
      </c>
      <c r="BK7" s="104">
        <f>COUNTIF(A7:AI7,"*$AM*")</f>
        <v>0</v>
      </c>
      <c r="BL7" s="104">
        <f>BK7*0.5</f>
        <v>0</v>
      </c>
      <c r="BM7" s="104">
        <f>COUNTIF(A7:AI7,"*$FC*")</f>
        <v>0</v>
      </c>
      <c r="BN7" s="104">
        <f>BM7*1</f>
        <v>0</v>
      </c>
      <c r="BO7" s="104">
        <f>COUNTIF($D7:$AA7,BO$4)</f>
        <v>0</v>
      </c>
      <c r="BP7" s="104">
        <f>COUNTIF($D7:$AA7,BP$4)</f>
        <v>0</v>
      </c>
      <c r="BQ7" s="104">
        <f>COUNTIF($D7:$AA7,BQ$4)</f>
        <v>0</v>
      </c>
      <c r="BR7" s="175"/>
    </row>
    <row r="8" ht="19.5" customHeight="1" spans="1:70">
      <c r="A8" s="306"/>
      <c r="B8" s="516" t="s">
        <v>1795</v>
      </c>
      <c r="C8" s="502" t="s">
        <v>1796</v>
      </c>
      <c r="D8" s="315"/>
      <c r="E8" s="315"/>
      <c r="F8" s="7"/>
      <c r="G8" s="7"/>
      <c r="H8" s="517"/>
      <c r="I8" s="517"/>
      <c r="J8" s="315"/>
      <c r="K8" s="315"/>
      <c r="L8" s="7"/>
      <c r="M8" s="7"/>
      <c r="N8" s="7"/>
      <c r="O8" s="7"/>
      <c r="P8" s="315"/>
      <c r="Q8" s="315"/>
      <c r="R8" s="518" t="s">
        <v>1797</v>
      </c>
      <c r="S8" s="315"/>
      <c r="T8" s="315"/>
      <c r="U8" s="315"/>
      <c r="V8" s="7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155"/>
      <c r="AI8" s="312">
        <f>COUNTIF($D8:$AE8,AI$4)</f>
        <v>0</v>
      </c>
      <c r="AJ8" s="327">
        <f>COUNTIF($D8:$AE8,AJ$4)</f>
        <v>0</v>
      </c>
      <c r="AK8" s="312">
        <f>COUNTIF($D8:$AE8,AK$4)</f>
        <v>0</v>
      </c>
      <c r="AL8" s="312">
        <f>COUNTIF($D8:$AE8,AL$4)</f>
        <v>0</v>
      </c>
      <c r="AM8" s="104">
        <f>COUNTIF($D8:$AE8,AM$4)</f>
        <v>0</v>
      </c>
      <c r="AN8" s="104">
        <f>COUNTIF($D8:$AE8,AN$4)</f>
        <v>0</v>
      </c>
      <c r="AO8" s="104">
        <f>COUNTIF($D8:$AE8,AO$4)</f>
        <v>0</v>
      </c>
      <c r="AP8" s="104">
        <f>COUNTIF($D8:$AE8,AP$4)</f>
        <v>0</v>
      </c>
      <c r="AQ8" s="104">
        <f>COUNTIF($D8:$AE8,AQ$4)</f>
        <v>0</v>
      </c>
      <c r="AR8" s="104"/>
      <c r="AS8" s="313"/>
      <c r="AT8" s="313"/>
      <c r="AU8" s="104">
        <f>SUMPRODUCT(--(WEEKDAY(C$3:AG$3,2)&lt;5),--ISNUMBER(MATCH(C8:AG8,{"DM","CS1","CS2","SB1","AE","CS/B"},0)))</f>
        <v>0</v>
      </c>
      <c r="AV8" s="104"/>
      <c r="AW8" s="104">
        <f>SUMPRODUCT(--(WEEKDAY(C$3:AG$3,2)=5),--ISNUMBER(MATCH(C8:AG8,{"DM","CS1","CS2","SB1","AE","CS/B"},0)))</f>
        <v>0</v>
      </c>
      <c r="AX8" s="104">
        <f>SUMPRODUCT(--(WEEKDAY(C$3:AG$3,2)&gt;5),--ISNUMBER(MATCH(C8:AG8,{"DM","CS1","CS2","SB1","AE","CS/B"},0)))</f>
        <v>0</v>
      </c>
      <c r="AY8" s="104"/>
      <c r="AZ8" s="104">
        <f>(AU8-AV8)+AW8*1.5+(AX8-AY8)*2+AN8*0.5+AP8*0.5+AS8-AT8</f>
        <v>0</v>
      </c>
      <c r="BA8" s="104">
        <f>AU8+AW8+AX8</f>
        <v>0</v>
      </c>
      <c r="BB8" s="104">
        <f>BE8+BG8+BI8+BK8+BM8</f>
        <v>0</v>
      </c>
      <c r="BC8" s="313">
        <f>AZ8+BD8</f>
        <v>0</v>
      </c>
      <c r="BD8" s="104">
        <f>BF8+BH8+BJ8+BL8+BN8</f>
        <v>0</v>
      </c>
      <c r="BE8" s="104">
        <f>COUNTIF(A8:AI8,"*$BTP*")</f>
        <v>0</v>
      </c>
      <c r="BF8" s="104">
        <f>BE8*1.5</f>
        <v>0</v>
      </c>
      <c r="BG8" s="104">
        <f>COUNTIF(A8:AI8,"*$M*")</f>
        <v>0</v>
      </c>
      <c r="BH8" s="104">
        <f>BG8*1</f>
        <v>0</v>
      </c>
      <c r="BI8" s="104">
        <f>COUNTIF(A8:AI8,"*$PM*")</f>
        <v>0</v>
      </c>
      <c r="BJ8" s="104">
        <f>BI8*0.5</f>
        <v>0</v>
      </c>
      <c r="BK8" s="104">
        <f>COUNTIF(A8:AI8,"*$AM*")</f>
        <v>0</v>
      </c>
      <c r="BL8" s="104">
        <f>BK8*0.5</f>
        <v>0</v>
      </c>
      <c r="BM8" s="104">
        <f>COUNTIF(A8:AI8,"*$FC*")</f>
        <v>0</v>
      </c>
      <c r="BN8" s="104">
        <f>BM8*1</f>
        <v>0</v>
      </c>
      <c r="BO8" s="104">
        <f>COUNTIF($D8:$AA8,BO$4)</f>
        <v>0</v>
      </c>
      <c r="BP8" s="104">
        <f>COUNTIF($D8:$AA8,BP$4)</f>
        <v>0</v>
      </c>
      <c r="BQ8" s="104">
        <f>COUNTIF($D8:$AA8,BQ$4)</f>
        <v>0</v>
      </c>
      <c r="BR8" s="175"/>
    </row>
    <row r="9" ht="19.5" customHeight="1" spans="1:70">
      <c r="A9" s="306"/>
      <c r="B9" s="519" t="s">
        <v>1798</v>
      </c>
      <c r="C9" s="181"/>
      <c r="D9" s="181"/>
      <c r="E9" s="181" t="s">
        <v>48</v>
      </c>
      <c r="F9" s="181"/>
      <c r="G9" s="7"/>
      <c r="H9" s="7" t="s">
        <v>1355</v>
      </c>
      <c r="I9" s="7"/>
      <c r="J9" s="181"/>
      <c r="K9" s="7" t="s">
        <v>1598</v>
      </c>
      <c r="L9" s="181"/>
      <c r="M9" s="181"/>
      <c r="N9" s="7" t="s">
        <v>44</v>
      </c>
      <c r="O9" s="7"/>
      <c r="P9" s="181" t="s">
        <v>44</v>
      </c>
      <c r="Q9" s="181"/>
      <c r="R9" s="181"/>
      <c r="S9" s="181"/>
      <c r="T9" s="181"/>
      <c r="U9" s="181"/>
      <c r="V9" s="181" t="s">
        <v>48</v>
      </c>
      <c r="W9" s="181"/>
      <c r="X9" s="181"/>
      <c r="Y9" s="181"/>
      <c r="Z9" s="172" t="s">
        <v>44</v>
      </c>
      <c r="AA9" s="172"/>
      <c r="AB9" s="181" t="s">
        <v>48</v>
      </c>
      <c r="AC9" s="181"/>
      <c r="AD9" s="181"/>
      <c r="AE9" s="181"/>
      <c r="AF9" s="181"/>
      <c r="AG9" s="181"/>
      <c r="AH9" s="155"/>
      <c r="AI9" s="312">
        <f>COUNTIF($D9:$AE9,AI$4)</f>
        <v>3</v>
      </c>
      <c r="AJ9" s="327">
        <f>COUNTIF($D9:$AE9,AJ$4)</f>
        <v>3</v>
      </c>
      <c r="AK9" s="312">
        <f>COUNTIF($D9:$AE9,AK$4)</f>
        <v>0</v>
      </c>
      <c r="AL9" s="312">
        <f>COUNTIF($D9:$AE9,AL$4)</f>
        <v>0</v>
      </c>
      <c r="AM9" s="104">
        <f>COUNTIF($D9:$AE9,AM$4)</f>
        <v>0</v>
      </c>
      <c r="AN9" s="104">
        <f>COUNTIF($D9:$AE9,AN$4)</f>
        <v>0</v>
      </c>
      <c r="AO9" s="104">
        <f>COUNTIF($D9:$AE9,AO$4)</f>
        <v>0</v>
      </c>
      <c r="AP9" s="104">
        <f>COUNTIF($D9:$AE9,AP$4)</f>
        <v>0</v>
      </c>
      <c r="AQ9" s="104">
        <f>COUNTIF($D9:$AE9,AQ$4)</f>
        <v>0</v>
      </c>
      <c r="AR9" s="104"/>
      <c r="AS9" s="313"/>
      <c r="AT9" s="313">
        <v>0.5</v>
      </c>
      <c r="AU9" s="104">
        <f>SUMPRODUCT(--(WEEKDAY(C$3:AG$3,2)&lt;5),--ISNUMBER(MATCH(C9:AG9,{"DM","CS1","CS2","SB1","AE","CS/B"},0)))</f>
        <v>4</v>
      </c>
      <c r="AV9" s="104"/>
      <c r="AW9" s="104">
        <f>SUMPRODUCT(--(WEEKDAY(C$3:AG$3,2)=5),--ISNUMBER(MATCH(C9:AG9,{"DM","CS1","CS2","SB1","AE","CS/B"},0)))</f>
        <v>1</v>
      </c>
      <c r="AX9" s="104">
        <f>SUMPRODUCT(--(WEEKDAY(C$3:AG$3,2)&gt;5),--ISNUMBER(MATCH(C9:AG9,{"DM","CS1","CS2","SB1","AE","CS/B"},0)))</f>
        <v>1</v>
      </c>
      <c r="AY9" s="104"/>
      <c r="AZ9" s="104">
        <f>(AU9-AV9)+AW9*1.5+(AX9-AY9)*2+AN9*0.5+AP9*0.5+AS9-AT9</f>
        <v>7</v>
      </c>
      <c r="BA9" s="104">
        <f>AU9+AW9+AX9</f>
        <v>6</v>
      </c>
      <c r="BB9" s="104">
        <f>BE9+BG9+BI9+BK9+BM9</f>
        <v>0</v>
      </c>
      <c r="BC9" s="313">
        <f>AZ9+BD9</f>
        <v>7</v>
      </c>
      <c r="BD9" s="104">
        <f>BF9+BH9+BJ9+BL9+BN9</f>
        <v>0</v>
      </c>
      <c r="BE9" s="104">
        <f>COUNTIF(A9:AI9,"*$BTP*")</f>
        <v>0</v>
      </c>
      <c r="BF9" s="104">
        <f>BE9*1.5</f>
        <v>0</v>
      </c>
      <c r="BG9" s="104">
        <f>COUNTIF(A9:AI9,"*$M*")</f>
        <v>0</v>
      </c>
      <c r="BH9" s="104">
        <f>BG9*1</f>
        <v>0</v>
      </c>
      <c r="BI9" s="104">
        <f>COUNTIF(A9:AI9,"*$PM*")</f>
        <v>0</v>
      </c>
      <c r="BJ9" s="104">
        <f>BI9*0.5</f>
        <v>0</v>
      </c>
      <c r="BK9" s="104">
        <f>COUNTIF(A9:AI9,"*$AM*")</f>
        <v>0</v>
      </c>
      <c r="BL9" s="104">
        <f>BK9*0.5</f>
        <v>0</v>
      </c>
      <c r="BM9" s="104">
        <f>COUNTIF(A9:AI9,"*$FC*")</f>
        <v>0</v>
      </c>
      <c r="BN9" s="104">
        <f>BM9*1</f>
        <v>0</v>
      </c>
      <c r="BO9" s="104">
        <f>COUNTIF($D9:$AA9,BO$4)</f>
        <v>0</v>
      </c>
      <c r="BP9" s="104">
        <f>COUNTIF($D9:$AA9,BP$4)</f>
        <v>1</v>
      </c>
      <c r="BQ9" s="104">
        <f>COUNTIF($D9:$AA9,BQ$4)</f>
        <v>0</v>
      </c>
      <c r="BR9" s="175"/>
    </row>
    <row r="10" ht="19.5" customHeight="1" spans="1:70">
      <c r="A10" s="306"/>
      <c r="B10" s="314" t="s">
        <v>1760</v>
      </c>
      <c r="C10" s="315"/>
      <c r="D10" s="315"/>
      <c r="E10" s="7" t="s">
        <v>45</v>
      </c>
      <c r="F10" s="315"/>
      <c r="G10" s="7"/>
      <c r="H10" s="315" t="s">
        <v>45</v>
      </c>
      <c r="I10" s="315"/>
      <c r="J10" s="315" t="s">
        <v>1793</v>
      </c>
      <c r="K10" s="315"/>
      <c r="L10" s="181"/>
      <c r="M10" s="315" t="s">
        <v>45</v>
      </c>
      <c r="O10" s="7"/>
      <c r="P10" s="315" t="s">
        <v>48</v>
      </c>
      <c r="Q10" s="315"/>
      <c r="R10" s="315"/>
      <c r="S10" s="315"/>
      <c r="T10" s="315"/>
      <c r="U10" s="7" t="s">
        <v>1598</v>
      </c>
      <c r="W10" s="315" t="s">
        <v>1598</v>
      </c>
      <c r="X10" s="315"/>
      <c r="Y10" s="172" t="s">
        <v>48</v>
      </c>
      <c r="Z10" s="181" t="s">
        <v>375</v>
      </c>
      <c r="AA10" s="172" t="s">
        <v>375</v>
      </c>
      <c r="AB10" s="315" t="s">
        <v>1799</v>
      </c>
      <c r="AC10" s="172" t="s">
        <v>56</v>
      </c>
      <c r="AD10" s="315"/>
      <c r="AE10" s="315"/>
      <c r="AF10" s="315"/>
      <c r="AG10" s="315"/>
      <c r="AH10" s="155"/>
      <c r="AI10" s="312">
        <f>COUNTIF($D10:$AE10,AI$4)</f>
        <v>2</v>
      </c>
      <c r="AJ10" s="327">
        <f>COUNTIF($D10:$AE10,AJ$4)</f>
        <v>0</v>
      </c>
      <c r="AK10" s="312">
        <f>COUNTIF($D10:$AE10,AK$4)</f>
        <v>3</v>
      </c>
      <c r="AL10" s="312">
        <f>COUNTIF($D10:$AE10,AL$4)</f>
        <v>1</v>
      </c>
      <c r="AM10" s="104">
        <f>COUNTIF($D10:$AE10,AM$4)</f>
        <v>0</v>
      </c>
      <c r="AN10" s="104">
        <f>COUNTIF($D10:$AE10,AN$4)</f>
        <v>1</v>
      </c>
      <c r="AO10" s="104">
        <f>COUNTIF($D10:$AE10,AO$4)</f>
        <v>0</v>
      </c>
      <c r="AP10" s="104">
        <f>COUNTIF($D10:$AE10,AP$4)</f>
        <v>0</v>
      </c>
      <c r="AQ10" s="104">
        <f>COUNTIF($D10:$AE10,AQ$4)</f>
        <v>0</v>
      </c>
      <c r="AR10" s="104"/>
      <c r="AS10" s="313"/>
      <c r="AT10" s="313"/>
      <c r="AU10" s="104">
        <f>SUMPRODUCT(--(WEEKDAY(C$3:AG$3,2)&lt;5),--ISNUMBER(MATCH(C10:AG10,{"DM","CS1","CS2","SB1","AE","CS/B"},0)))</f>
        <v>3</v>
      </c>
      <c r="AV10" s="104"/>
      <c r="AW10" s="104">
        <f>SUMPRODUCT(--(WEEKDAY(C$3:AG$3,2)=5),--ISNUMBER(MATCH(C10:AG10,{"DM","CS1","CS2","SB1","AE","CS/B"},0)))</f>
        <v>1</v>
      </c>
      <c r="AX10" s="104">
        <f>SUMPRODUCT(--(WEEKDAY(C$3:AG$3,2)&gt;5),--ISNUMBER(MATCH(C10:AG10,{"DM","CS1","CS2","SB1","AE","CS/B"},0)))</f>
        <v>2</v>
      </c>
      <c r="AY10" s="104"/>
      <c r="AZ10" s="104">
        <f>(AU10-AV10)+AW10*1.5+(AX10-AY10)*2+AN10*0.5+AP10*0.5+AS10-AT10</f>
        <v>9</v>
      </c>
      <c r="BA10" s="104">
        <f>AU10+AW10+AX10</f>
        <v>6</v>
      </c>
      <c r="BB10" s="104">
        <f>BE10+BG10+BI10+BK10+BM10</f>
        <v>0</v>
      </c>
      <c r="BC10" s="313">
        <f>AZ10+BD10</f>
        <v>9</v>
      </c>
      <c r="BD10" s="104">
        <f>BF10+BH10+BJ10+BL10+BN10</f>
        <v>0</v>
      </c>
      <c r="BE10" s="104">
        <f>COUNTIF(A10:AI10,"*$BTP*")</f>
        <v>0</v>
      </c>
      <c r="BF10" s="104">
        <f>BE10*1.5</f>
        <v>0</v>
      </c>
      <c r="BG10" s="104">
        <f>COUNTIF(A10:AI10,"*$M*")</f>
        <v>0</v>
      </c>
      <c r="BH10" s="104">
        <f>BG10*1</f>
        <v>0</v>
      </c>
      <c r="BI10" s="104">
        <f>COUNTIF(A10:AI10,"*$PM*")</f>
        <v>0</v>
      </c>
      <c r="BJ10" s="104">
        <f>BI10*0.5</f>
        <v>0</v>
      </c>
      <c r="BK10" s="104">
        <f>COUNTIF(A10:AI10,"*$AM*")</f>
        <v>0</v>
      </c>
      <c r="BL10" s="104">
        <f>BK10*0.5</f>
        <v>0</v>
      </c>
      <c r="BM10" s="104">
        <f>COUNTIF(A10:AI10,"*$FC*")</f>
        <v>0</v>
      </c>
      <c r="BN10" s="104">
        <f>BM10*1</f>
        <v>0</v>
      </c>
      <c r="BO10" s="104">
        <f>COUNTIF($D10:$AA10,BO$4)</f>
        <v>0</v>
      </c>
      <c r="BP10" s="104">
        <f>COUNTIF($D10:$AA10,BP$4)</f>
        <v>2</v>
      </c>
      <c r="BQ10" s="104">
        <f>COUNTIF($D10:$AA10,BQ$4)</f>
        <v>0</v>
      </c>
      <c r="BR10" s="175"/>
    </row>
    <row r="11" ht="19.5" customHeight="1" spans="1:70">
      <c r="A11" s="306"/>
      <c r="B11" s="314" t="s">
        <v>1800</v>
      </c>
      <c r="C11" s="181"/>
      <c r="D11" s="181"/>
      <c r="E11" s="7"/>
      <c r="F11" s="502" t="s">
        <v>57</v>
      </c>
      <c r="G11" s="7"/>
      <c r="I11" s="181"/>
      <c r="K11" s="181"/>
      <c r="N11" s="7"/>
      <c r="Q11" s="7"/>
      <c r="R11" s="181"/>
      <c r="S11" s="181"/>
      <c r="T11" s="181"/>
      <c r="W11" s="181"/>
      <c r="X11" s="7"/>
      <c r="Y11" s="181"/>
      <c r="Z11" s="7"/>
      <c r="AA11" s="172" t="s">
        <v>57</v>
      </c>
      <c r="AC11" s="181"/>
      <c r="AD11" s="181"/>
      <c r="AE11" s="181"/>
      <c r="AF11" s="181"/>
      <c r="AG11" s="181"/>
      <c r="AH11" s="155"/>
      <c r="AI11" s="312">
        <f>COUNTIF($D11:$AE11,AI$4)</f>
        <v>0</v>
      </c>
      <c r="AJ11" s="327">
        <f>COUNTIF($D11:$AE11,AJ$4)</f>
        <v>0</v>
      </c>
      <c r="AK11" s="312">
        <f>COUNTIF($D11:$AE11,AK$4)</f>
        <v>0</v>
      </c>
      <c r="AL11" s="312">
        <f>COUNTIF($D11:$AE11,AL$4)</f>
        <v>0</v>
      </c>
      <c r="AM11" s="104">
        <f>COUNTIF($D11:$AE11,AM$4)</f>
        <v>0</v>
      </c>
      <c r="AN11" s="104">
        <f>COUNTIF($D11:$AE11,AN$4)</f>
        <v>0</v>
      </c>
      <c r="AO11" s="104">
        <f>COUNTIF($D11:$AE11,AO$4)</f>
        <v>0</v>
      </c>
      <c r="AP11" s="104">
        <f>COUNTIF($D11:$AE11,AP$4)</f>
        <v>0</v>
      </c>
      <c r="AQ11" s="104">
        <f>COUNTIF($D11:$AE11,AQ$4)</f>
        <v>0</v>
      </c>
      <c r="AR11" s="104"/>
      <c r="AS11" s="313"/>
      <c r="AT11" s="313">
        <v>1</v>
      </c>
      <c r="AU11" s="104">
        <f>SUMPRODUCT(--(WEEKDAY(C$3:AG$3,2)&lt;5),--ISNUMBER(MATCH(C11:AG11,{"DM","CS1","CS2","SB1","AE","CS/B"},0)))</f>
        <v>0</v>
      </c>
      <c r="AV11" s="104"/>
      <c r="AW11" s="104">
        <f>SUMPRODUCT(--(WEEKDAY(C$3:AG$3,2)=5),--ISNUMBER(MATCH(C11:AG11,{"DM","CS1","CS2","SB1","AE","CS/B"},0)))</f>
        <v>0</v>
      </c>
      <c r="AX11" s="104">
        <f>SUMPRODUCT(--(WEEKDAY(C$3:AG$3,2)&gt;5),--ISNUMBER(MATCH(C11:AG11,{"DM","CS1","CS2","SB1","AE","CS/B"},0)))</f>
        <v>0</v>
      </c>
      <c r="AY11" s="104"/>
      <c r="AZ11" s="104">
        <f>(AU11-AV11)+AW11*1.5+(AX11-AY11)*2+AN11*0.5+AP11*0.5+AS11-AT11</f>
        <v>-1</v>
      </c>
      <c r="BA11" s="104">
        <f>AU11+AW11+AX11</f>
        <v>0</v>
      </c>
      <c r="BB11" s="104">
        <f>BE11+BG11+BI11+BK11+BM11</f>
        <v>0</v>
      </c>
      <c r="BC11" s="313">
        <f>AZ11+BD11</f>
        <v>-1</v>
      </c>
      <c r="BD11" s="104">
        <f>BF11+BH11+BJ11+BL11+BN11</f>
        <v>0</v>
      </c>
      <c r="BE11" s="104">
        <f>COUNTIF(A11:AI11,"*$BTP*")</f>
        <v>0</v>
      </c>
      <c r="BF11" s="104">
        <f>BE11*1.5</f>
        <v>0</v>
      </c>
      <c r="BG11" s="104">
        <f>COUNTIF(A11:AI11,"*$M*")</f>
        <v>0</v>
      </c>
      <c r="BH11" s="104">
        <f>BG11*1</f>
        <v>0</v>
      </c>
      <c r="BI11" s="104">
        <f>COUNTIF(A11:AI11,"*$PM*")</f>
        <v>0</v>
      </c>
      <c r="BJ11" s="104">
        <f>BI11*0.5</f>
        <v>0</v>
      </c>
      <c r="BK11" s="104">
        <f>COUNTIF(A11:AI11,"*$AM*")</f>
        <v>0</v>
      </c>
      <c r="BL11" s="104">
        <f>BK11*0.5</f>
        <v>0</v>
      </c>
      <c r="BM11" s="104">
        <f>COUNTIF(A11:AI11,"*$FC*")</f>
        <v>0</v>
      </c>
      <c r="BN11" s="104">
        <f>BM11*1</f>
        <v>0</v>
      </c>
      <c r="BO11" s="104">
        <f>COUNTIF($D11:$AA11,BO$4)</f>
        <v>0</v>
      </c>
      <c r="BP11" s="104">
        <f>COUNTIF($D11:$AA11,BP$4)</f>
        <v>0</v>
      </c>
      <c r="BQ11" s="104">
        <f>COUNTIF($D11:$AA11,BQ$4)</f>
        <v>0</v>
      </c>
      <c r="BR11" s="175"/>
    </row>
    <row r="12" ht="19.5" customHeight="1" spans="1:70">
      <c r="A12" s="306"/>
      <c r="B12" s="520" t="s">
        <v>1801</v>
      </c>
      <c r="C12" s="7"/>
      <c r="D12" s="7"/>
      <c r="E12" s="315" t="s">
        <v>1802</v>
      </c>
      <c r="F12" s="7" t="s">
        <v>1598</v>
      </c>
      <c r="G12" s="181" t="s">
        <v>1803</v>
      </c>
      <c r="H12" s="7" t="s">
        <v>50</v>
      </c>
      <c r="I12" s="315"/>
      <c r="J12" s="181"/>
      <c r="K12" s="502" t="s">
        <v>1366</v>
      </c>
      <c r="L12" s="502" t="s">
        <v>1366</v>
      </c>
      <c r="M12" s="502" t="s">
        <v>1366</v>
      </c>
      <c r="O12" s="2" t="s">
        <v>47</v>
      </c>
      <c r="P12" s="7"/>
      <c r="Q12" s="7"/>
      <c r="R12" s="315"/>
      <c r="S12" s="315"/>
      <c r="T12" s="315"/>
      <c r="U12" s="315" t="s">
        <v>1804</v>
      </c>
      <c r="V12" s="315" t="s">
        <v>44</v>
      </c>
      <c r="W12" s="315"/>
      <c r="X12" s="315"/>
      <c r="Y12" s="315"/>
      <c r="Z12" s="315" t="s">
        <v>62</v>
      </c>
      <c r="AA12" s="7" t="s">
        <v>1805</v>
      </c>
      <c r="AB12" s="172" t="s">
        <v>1806</v>
      </c>
      <c r="AC12" s="315" t="s">
        <v>1807</v>
      </c>
      <c r="AD12" s="7"/>
      <c r="AE12" s="315"/>
      <c r="AF12" s="315"/>
      <c r="AG12" s="315"/>
      <c r="AH12" s="155"/>
      <c r="AI12" s="312">
        <f>COUNTIF($D12:$AE12,AI$4)</f>
        <v>0</v>
      </c>
      <c r="AJ12" s="327">
        <f>COUNTIF($D12:$AE12,AJ$4)</f>
        <v>1</v>
      </c>
      <c r="AK12" s="312">
        <f>COUNTIF($D12:$AE12,AK$4)</f>
        <v>0</v>
      </c>
      <c r="AL12" s="312">
        <f>COUNTIF($D12:$AE12,AL$4)</f>
        <v>0</v>
      </c>
      <c r="AM12" s="104">
        <f>COUNTIF($D12:$AE12,AM$4)</f>
        <v>1</v>
      </c>
      <c r="AN12" s="104">
        <f>COUNTIF($D12:$AE12,AN$4)</f>
        <v>0</v>
      </c>
      <c r="AO12" s="104">
        <f>COUNTIF($D12:$AE12,AO$4)</f>
        <v>1</v>
      </c>
      <c r="AP12" s="104">
        <f>COUNTIF($D12:$AE12,AP$4)</f>
        <v>1</v>
      </c>
      <c r="AQ12" s="104">
        <f>COUNTIF($D12:$AE12,AQ$4)</f>
        <v>0</v>
      </c>
      <c r="AR12" s="104"/>
      <c r="AS12" s="313">
        <v>1.5</v>
      </c>
      <c r="AT12" s="313"/>
      <c r="AU12" s="104">
        <f>SUMPRODUCT(--(WEEKDAY(C$3:AG$3,2)&lt;5),--ISNUMBER(MATCH(C12:AG12,{"DM","CS1","CS2","SB1","AE","CS/B"},0)))</f>
        <v>1</v>
      </c>
      <c r="AV12" s="104"/>
      <c r="AW12" s="104">
        <f>SUMPRODUCT(--(WEEKDAY(C$3:AG$3,2)=5),--ISNUMBER(MATCH(C12:AG12,{"DM","CS1","CS2","SB1","AE","CS/B"},0)))</f>
        <v>2</v>
      </c>
      <c r="AX12" s="104">
        <f>SUMPRODUCT(--(WEEKDAY(C$3:AG$3,2)&gt;5),--ISNUMBER(MATCH(C12:AG12,{"DM","CS1","CS2","SB1","AE","CS/B"},0)))</f>
        <v>0</v>
      </c>
      <c r="AY12" s="104"/>
      <c r="AZ12" s="104">
        <f>(AU12-AV12)+AW12*1.5+(AX12-AY12)*2+AN12*0.5+AP12*0.5+AS12-AT12</f>
        <v>6</v>
      </c>
      <c r="BA12" s="104">
        <f>AU12+AW12+AX12</f>
        <v>3</v>
      </c>
      <c r="BB12" s="104">
        <f>BE12+BG12+BI12+BK12+BM12</f>
        <v>3</v>
      </c>
      <c r="BC12" s="313">
        <f>AZ12+BD12</f>
        <v>7.5</v>
      </c>
      <c r="BD12" s="104">
        <f>BF12+BH12+BJ12+BL12+BN12</f>
        <v>1.5</v>
      </c>
      <c r="BE12" s="104">
        <f>COUNTIF(A12:AI12,"*$BTP*")</f>
        <v>0</v>
      </c>
      <c r="BF12" s="104">
        <f>BE12*1.5</f>
        <v>0</v>
      </c>
      <c r="BG12" s="104">
        <f>COUNTIF(A12:AI12,"*$M*")</f>
        <v>0</v>
      </c>
      <c r="BH12" s="104">
        <f>BG12*1</f>
        <v>0</v>
      </c>
      <c r="BI12" s="104">
        <f>COUNTIF(A12:AI12,"*$PM*")</f>
        <v>1</v>
      </c>
      <c r="BJ12" s="104">
        <f>BI12*0.5</f>
        <v>0.5</v>
      </c>
      <c r="BK12" s="104">
        <f>COUNTIF(A12:AI12,"*$AM*")</f>
        <v>2</v>
      </c>
      <c r="BL12" s="104">
        <f>BK12*0.5</f>
        <v>1</v>
      </c>
      <c r="BM12" s="104">
        <f>COUNTIF(A12:AI12,"*$FC*")</f>
        <v>0</v>
      </c>
      <c r="BN12" s="104">
        <f>BM12*1</f>
        <v>0</v>
      </c>
      <c r="BO12" s="104">
        <f>COUNTIF($D12:$AA12,BO$4)</f>
        <v>0</v>
      </c>
      <c r="BP12" s="104">
        <f>COUNTIF($D12:$AA12,BP$4)</f>
        <v>1</v>
      </c>
      <c r="BQ12" s="104">
        <f>COUNTIF($D12:$AA12,BQ$4)</f>
        <v>1</v>
      </c>
      <c r="BR12" s="175"/>
    </row>
    <row r="13" ht="19.5" customHeight="1" spans="1:70">
      <c r="A13" s="306"/>
      <c r="B13" s="307" t="s">
        <v>1711</v>
      </c>
      <c r="C13" s="181"/>
      <c r="D13" s="7"/>
      <c r="E13" s="7"/>
      <c r="F13" s="7"/>
      <c r="G13" s="7"/>
      <c r="H13" s="181"/>
      <c r="I13" s="181"/>
      <c r="J13" s="181"/>
      <c r="K13" s="181"/>
      <c r="L13" s="181"/>
      <c r="M13" s="181"/>
      <c r="N13" s="181"/>
      <c r="O13" s="181"/>
      <c r="P13" s="181"/>
      <c r="Q13" s="181"/>
      <c r="R13" s="181"/>
      <c r="S13" s="181"/>
      <c r="T13" s="181"/>
      <c r="U13" s="181" t="s">
        <v>47</v>
      </c>
      <c r="V13" s="181" t="s">
        <v>47</v>
      </c>
      <c r="W13" s="181"/>
      <c r="X13" s="181"/>
      <c r="Y13" s="181"/>
      <c r="Z13" s="181"/>
      <c r="AA13" s="181"/>
      <c r="AB13" s="181"/>
      <c r="AC13" s="181" t="s">
        <v>47</v>
      </c>
      <c r="AD13" s="181"/>
      <c r="AE13" s="181"/>
      <c r="AF13" s="181"/>
      <c r="AG13" s="181"/>
      <c r="AH13" s="155"/>
      <c r="AI13" s="312">
        <f>COUNTIF($D13:$AE13,AI$4)</f>
        <v>0</v>
      </c>
      <c r="AJ13" s="327">
        <f>COUNTIF($D13:$AE13,AJ$4)</f>
        <v>0</v>
      </c>
      <c r="AK13" s="312">
        <f>COUNTIF($D13:$AE13,AK$4)</f>
        <v>0</v>
      </c>
      <c r="AL13" s="312">
        <f>COUNTIF($D13:$AE13,AL$4)</f>
        <v>0</v>
      </c>
      <c r="AM13" s="104">
        <f>COUNTIF($D13:$AE13,AM$4)</f>
        <v>0</v>
      </c>
      <c r="AN13" s="104">
        <f>COUNTIF($D13:$AE13,AN$4)</f>
        <v>0</v>
      </c>
      <c r="AO13" s="104">
        <f>COUNTIF($D13:$AE13,AO$4)</f>
        <v>0</v>
      </c>
      <c r="AP13" s="104">
        <f>COUNTIF($D13:$AE13,AP$4)</f>
        <v>0</v>
      </c>
      <c r="AQ13" s="104">
        <f>COUNTIF($D13:$AE13,AQ$4)</f>
        <v>0</v>
      </c>
      <c r="AR13" s="104"/>
      <c r="AS13" s="313"/>
      <c r="AT13" s="313"/>
      <c r="AU13" s="104">
        <f>SUMPRODUCT(--(WEEKDAY(C$3:AG$3,2)&lt;5),--ISNUMBER(MATCH(C13:AG13,{"DM","CS1","CS2","SB1","AE","CS/B"},0)))</f>
        <v>0</v>
      </c>
      <c r="AV13" s="104"/>
      <c r="AW13" s="104">
        <f>SUMPRODUCT(--(WEEKDAY(C$3:AG$3,2)=5),--ISNUMBER(MATCH(C13:AG13,{"DM","CS1","CS2","SB1","AE","CS/B"},0)))</f>
        <v>0</v>
      </c>
      <c r="AX13" s="104">
        <f>SUMPRODUCT(--(WEEKDAY(C$3:AG$3,2)&gt;5),--ISNUMBER(MATCH(C13:AG13,{"DM","CS1","CS2","SB1","AE","CS/B"},0)))</f>
        <v>0</v>
      </c>
      <c r="AY13" s="104"/>
      <c r="AZ13" s="104">
        <f>(AU13-AV13)+AW13*1.5+(AX13-AY13)*2+AN13*0.5+AP13*0.5+AS13-AT13</f>
        <v>0</v>
      </c>
      <c r="BA13" s="104">
        <f>AU13+AW13+AX13</f>
        <v>0</v>
      </c>
      <c r="BB13" s="104">
        <f>BE13+BG13+BI13+BK13+BM13</f>
        <v>0</v>
      </c>
      <c r="BC13" s="313">
        <f>AZ13+BD13</f>
        <v>0</v>
      </c>
      <c r="BD13" s="104">
        <f>BF13+BH13+BJ13+BL13+BN13</f>
        <v>0</v>
      </c>
      <c r="BE13" s="104">
        <f>COUNTIF(A13:AI13,"*$BTP*")</f>
        <v>0</v>
      </c>
      <c r="BF13" s="104">
        <f>BE13*1.5</f>
        <v>0</v>
      </c>
      <c r="BG13" s="104">
        <f>COUNTIF(A13:AI13,"*$M*")</f>
        <v>0</v>
      </c>
      <c r="BH13" s="104">
        <f>BG13*1</f>
        <v>0</v>
      </c>
      <c r="BI13" s="104">
        <f>COUNTIF(A13:AI13,"*$PM*")</f>
        <v>0</v>
      </c>
      <c r="BJ13" s="104">
        <f>BI13*0.5</f>
        <v>0</v>
      </c>
      <c r="BK13" s="104">
        <f>COUNTIF(A13:AI13,"*$AM*")</f>
        <v>0</v>
      </c>
      <c r="BL13" s="104">
        <f>BK13*0.5</f>
        <v>0</v>
      </c>
      <c r="BM13" s="104">
        <f>COUNTIF(A13:AI13,"*$FC*")</f>
        <v>0</v>
      </c>
      <c r="BN13" s="104">
        <f>BM13*1</f>
        <v>0</v>
      </c>
      <c r="BO13" s="104">
        <f>COUNTIF($D13:$AA13,BO$4)</f>
        <v>0</v>
      </c>
      <c r="BP13" s="104">
        <f>COUNTIF($D13:$AA13,BP$4)</f>
        <v>0</v>
      </c>
      <c r="BQ13" s="104">
        <f>COUNTIF($D13:$AA13,BQ$4)</f>
        <v>2</v>
      </c>
      <c r="BR13" s="175"/>
    </row>
    <row r="14" ht="19.5" customHeight="1" spans="1:70">
      <c r="A14" s="306"/>
      <c r="B14" s="307" t="s">
        <v>1808</v>
      </c>
      <c r="C14" s="315" t="s">
        <v>1598</v>
      </c>
      <c r="D14" s="315" t="s">
        <v>56</v>
      </c>
      <c r="E14" s="7"/>
      <c r="F14" s="7"/>
      <c r="G14" s="7" t="s">
        <v>1799</v>
      </c>
      <c r="H14" s="7"/>
      <c r="I14" s="7"/>
      <c r="J14" s="181"/>
      <c r="K14" s="7" t="s">
        <v>44</v>
      </c>
      <c r="L14" s="7"/>
      <c r="M14" s="315" t="s">
        <v>1001</v>
      </c>
      <c r="O14" s="2" t="s">
        <v>44</v>
      </c>
      <c r="P14" s="502"/>
      <c r="R14" s="315"/>
      <c r="S14" s="315"/>
      <c r="T14" s="315"/>
      <c r="U14" s="181" t="s">
        <v>1793</v>
      </c>
      <c r="V14" s="315" t="s">
        <v>1799</v>
      </c>
      <c r="W14" s="469"/>
      <c r="X14" s="469" t="s">
        <v>44</v>
      </c>
      <c r="Y14" s="315"/>
      <c r="AA14" s="181" t="s">
        <v>1809</v>
      </c>
      <c r="AB14" s="172" t="s">
        <v>1806</v>
      </c>
      <c r="AC14" s="502"/>
      <c r="AD14" s="502"/>
      <c r="AE14" s="315"/>
      <c r="AF14" s="315"/>
      <c r="AG14" s="315"/>
      <c r="AH14" s="155"/>
      <c r="AI14" s="312">
        <f>COUNTIF($D14:$AE14,AI$4)</f>
        <v>0</v>
      </c>
      <c r="AJ14" s="327">
        <f>COUNTIF($D14:$AE14,AJ$4)</f>
        <v>3</v>
      </c>
      <c r="AK14" s="312">
        <f>COUNTIF($D14:$AE14,AK$4)</f>
        <v>0</v>
      </c>
      <c r="AL14" s="312">
        <f>COUNTIF($D14:$AE14,AL$4)</f>
        <v>1</v>
      </c>
      <c r="AM14" s="104">
        <f>COUNTIF($D14:$AE14,AM$4)</f>
        <v>0</v>
      </c>
      <c r="AN14" s="104">
        <f>COUNTIF($D14:$AE14,AN$4)</f>
        <v>1</v>
      </c>
      <c r="AO14" s="104">
        <f>COUNTIF($D14:$AE14,AO$4)</f>
        <v>0</v>
      </c>
      <c r="AP14" s="104">
        <f>COUNTIF($D14:$AE14,AP$4)</f>
        <v>0</v>
      </c>
      <c r="AQ14" s="104">
        <f>COUNTIF($D14:$AE14,AQ$4)</f>
        <v>0</v>
      </c>
      <c r="AR14" s="104"/>
      <c r="AS14" s="313"/>
      <c r="AT14" s="313">
        <v>0.5</v>
      </c>
      <c r="AU14" s="104">
        <f>SUMPRODUCT(--(WEEKDAY(C$3:AG$3,2)&lt;5),--ISNUMBER(MATCH(C14:AG14,{"DM","CS1","CS2","SB1","AE","CS/B"},0)))</f>
        <v>2</v>
      </c>
      <c r="AV14" s="104"/>
      <c r="AW14" s="104">
        <f>SUMPRODUCT(--(WEEKDAY(C$3:AG$3,2)=5),--ISNUMBER(MATCH(C14:AG14,{"DM","CS1","CS2","SB1","AE","CS/B"},0)))</f>
        <v>1</v>
      </c>
      <c r="AX14" s="104">
        <f>SUMPRODUCT(--(WEEKDAY(C$3:AG$3,2)&gt;5),--ISNUMBER(MATCH(C14:AG14,{"DM","CS1","CS2","SB1","AE","CS/B"},0)))</f>
        <v>1</v>
      </c>
      <c r="AY14" s="104"/>
      <c r="AZ14" s="104">
        <f>(AU14-AV14)+AW14*1.5+(AX14-AY14)*2+AN14*0.5+AP14*0.5+AS14-AT14</f>
        <v>5.5</v>
      </c>
      <c r="BA14" s="104">
        <f>AU14+AW14+AX14</f>
        <v>4</v>
      </c>
      <c r="BB14" s="104">
        <f>BE14+BG14+BI14+BK14+BM14</f>
        <v>2</v>
      </c>
      <c r="BC14" s="313">
        <f>AZ14+BD14</f>
        <v>6.5</v>
      </c>
      <c r="BD14" s="104">
        <f>BF14+BH14+BJ14+BL14+BN14</f>
        <v>1</v>
      </c>
      <c r="BE14" s="104">
        <f>COUNTIF(A14:AI14,"*$BTP*")</f>
        <v>0</v>
      </c>
      <c r="BF14" s="104">
        <f>BE14*1.5</f>
        <v>0</v>
      </c>
      <c r="BG14" s="104">
        <f>COUNTIF(A14:AI14,"*$M*")</f>
        <v>0</v>
      </c>
      <c r="BH14" s="104">
        <f>BG14*1</f>
        <v>0</v>
      </c>
      <c r="BI14" s="104">
        <f>COUNTIF(A14:AI14,"*$PM*")</f>
        <v>0</v>
      </c>
      <c r="BJ14" s="104">
        <f>BI14*0.5</f>
        <v>0</v>
      </c>
      <c r="BK14" s="104">
        <f>COUNTIF(A14:AI14,"*$AM*")</f>
        <v>2</v>
      </c>
      <c r="BL14" s="104">
        <f>BK14*0.5</f>
        <v>1</v>
      </c>
      <c r="BM14" s="104">
        <f>COUNTIF(A14:AI14,"*$FC*")</f>
        <v>0</v>
      </c>
      <c r="BN14" s="104">
        <f>BM14*1</f>
        <v>0</v>
      </c>
      <c r="BO14" s="104">
        <f>COUNTIF($D14:$AA14,BO$4)</f>
        <v>0</v>
      </c>
      <c r="BP14" s="104">
        <f>COUNTIF($D14:$AA14,BP$4)</f>
        <v>0</v>
      </c>
      <c r="BQ14" s="104">
        <f>COUNTIF($D14:$AA14,BQ$4)</f>
        <v>0</v>
      </c>
      <c r="BR14" s="175"/>
    </row>
    <row r="15" ht="24" customHeight="1" spans="1:70">
      <c r="A15" s="306"/>
      <c r="B15" s="314" t="s">
        <v>1810</v>
      </c>
      <c r="C15" s="181" t="s">
        <v>44</v>
      </c>
      <c r="D15" s="181"/>
      <c r="E15" s="181" t="s">
        <v>50</v>
      </c>
      <c r="F15" s="181"/>
      <c r="G15" s="7" t="s">
        <v>1799</v>
      </c>
      <c r="H15" s="7" t="s">
        <v>1355</v>
      </c>
      <c r="I15" s="181" t="s">
        <v>44</v>
      </c>
      <c r="J15" s="7"/>
      <c r="K15" s="7"/>
      <c r="L15" s="7"/>
      <c r="M15" s="7"/>
      <c r="N15" s="315" t="s">
        <v>1488</v>
      </c>
      <c r="O15" s="315"/>
      <c r="P15" s="181" t="s">
        <v>1095</v>
      </c>
      <c r="Q15" s="181" t="s">
        <v>1095</v>
      </c>
      <c r="R15" s="181" t="s">
        <v>1095</v>
      </c>
      <c r="S15" s="181" t="s">
        <v>1095</v>
      </c>
      <c r="T15" s="181" t="s">
        <v>1095</v>
      </c>
      <c r="U15" s="7" t="s">
        <v>44</v>
      </c>
      <c r="V15" s="315"/>
      <c r="W15" s="505" t="s">
        <v>1095</v>
      </c>
      <c r="X15" s="505" t="s">
        <v>1095</v>
      </c>
      <c r="Y15" s="505" t="s">
        <v>1095</v>
      </c>
      <c r="Z15" s="505" t="s">
        <v>1095</v>
      </c>
      <c r="AA15" s="505" t="s">
        <v>1095</v>
      </c>
      <c r="AB15" s="7" t="s">
        <v>56</v>
      </c>
      <c r="AC15" s="505"/>
      <c r="AD15" s="505"/>
      <c r="AE15" s="181"/>
      <c r="AF15" s="181"/>
      <c r="AG15" s="181"/>
      <c r="AH15" s="155"/>
      <c r="AI15" s="312">
        <f>COUNTIF($D15:$AE15,AI$4)</f>
        <v>0</v>
      </c>
      <c r="AJ15" s="327">
        <f>COUNTIF($D15:$AE15,AJ$4)</f>
        <v>2</v>
      </c>
      <c r="AK15" s="312">
        <f>COUNTIF($D15:$AE15,AK$4)</f>
        <v>0</v>
      </c>
      <c r="AL15" s="312">
        <f>COUNTIF($D15:$AE15,AL$4)</f>
        <v>0</v>
      </c>
      <c r="AM15" s="104">
        <f>COUNTIF($D15:$AE15,AM$4)</f>
        <v>1</v>
      </c>
      <c r="AN15" s="104">
        <f>COUNTIF($D15:$AE15,AN$4)</f>
        <v>1</v>
      </c>
      <c r="AO15" s="104">
        <f>COUNTIF($D15:$AE15,AO$4)</f>
        <v>0</v>
      </c>
      <c r="AP15" s="104">
        <f>COUNTIF($D15:$AE15,AP$4)</f>
        <v>0</v>
      </c>
      <c r="AQ15" s="104">
        <f>COUNTIF($D15:$AE15,AQ$4)</f>
        <v>0</v>
      </c>
      <c r="AR15" s="104"/>
      <c r="AS15" s="313"/>
      <c r="AT15" s="313">
        <v>0.5</v>
      </c>
      <c r="AU15" s="104">
        <f>SUMPRODUCT(--(WEEKDAY(C$3:AG$3,2)&lt;5),--ISNUMBER(MATCH(C15:AG15,{"DM","CS1","CS2","SB1","AE","CS/B"},0)))</f>
        <v>2</v>
      </c>
      <c r="AV15" s="104"/>
      <c r="AW15" s="104">
        <f>SUMPRODUCT(--(WEEKDAY(C$3:AG$3,2)=5),--ISNUMBER(MATCH(C15:AG15,{"DM","CS1","CS2","SB1","AE","CS/B"},0)))</f>
        <v>0</v>
      </c>
      <c r="AX15" s="104">
        <f>SUMPRODUCT(--(WEEKDAY(C$3:AG$3,2)&gt;5),--ISNUMBER(MATCH(C15:AG15,{"DM","CS1","CS2","SB1","AE","CS/B"},0)))</f>
        <v>2</v>
      </c>
      <c r="AY15" s="104"/>
      <c r="AZ15" s="104">
        <f>(AU15-AV15)+AW15*1.5+(AX15-AY15)*2+AN15*0.5+AP15*0.5+AS15-AT15</f>
        <v>6</v>
      </c>
      <c r="BA15" s="104">
        <f>AU15+AW15+AX15</f>
        <v>4</v>
      </c>
      <c r="BB15" s="104">
        <f>BE15+BG15+BI15+BK15+BM15</f>
        <v>1</v>
      </c>
      <c r="BC15" s="313">
        <f>AZ15+BD15</f>
        <v>6.5</v>
      </c>
      <c r="BD15" s="104">
        <f>BF15+BH15+BJ15+BL15+BN15</f>
        <v>0.5</v>
      </c>
      <c r="BE15" s="104">
        <f>COUNTIF(A15:AI15,"*$BTP*")</f>
        <v>0</v>
      </c>
      <c r="BF15" s="104">
        <f>BE15*1.5</f>
        <v>0</v>
      </c>
      <c r="BG15" s="104">
        <f>COUNTIF(A15:AI15,"*$M*")</f>
        <v>0</v>
      </c>
      <c r="BH15" s="104">
        <f>BG15*1</f>
        <v>0</v>
      </c>
      <c r="BI15" s="104">
        <f>COUNTIF(A15:AI15,"*$PM*")</f>
        <v>0</v>
      </c>
      <c r="BJ15" s="104">
        <f>BI15*0.5</f>
        <v>0</v>
      </c>
      <c r="BK15" s="104">
        <f>COUNTIF(A15:AI15,"*$AM*")</f>
        <v>1</v>
      </c>
      <c r="BL15" s="104">
        <f>BK15*0.5</f>
        <v>0.5</v>
      </c>
      <c r="BM15" s="104">
        <f>COUNTIF(A15:AI15,"*$FC*")</f>
        <v>0</v>
      </c>
      <c r="BN15" s="104">
        <f>BM15*1</f>
        <v>0</v>
      </c>
      <c r="BO15" s="104">
        <f>COUNTIF($D15:$AA15,BO$4)</f>
        <v>0</v>
      </c>
      <c r="BP15" s="104">
        <f>COUNTIF($D15:$AA15,BP$4)</f>
        <v>0</v>
      </c>
      <c r="BQ15" s="104">
        <f>COUNTIF($D15:$AA15,BQ$4)</f>
        <v>0</v>
      </c>
      <c r="BR15" s="175"/>
    </row>
    <row r="16" ht="19.5" customHeight="1" spans="1:70">
      <c r="A16" s="306"/>
      <c r="B16" s="521" t="s">
        <v>1811</v>
      </c>
      <c r="C16" s="315"/>
      <c r="D16" s="502" t="s">
        <v>1812</v>
      </c>
      <c r="E16" s="503" t="s">
        <v>1813</v>
      </c>
      <c r="F16" s="503" t="s">
        <v>1814</v>
      </c>
      <c r="G16" s="503" t="s">
        <v>1814</v>
      </c>
      <c r="H16" s="503" t="s">
        <v>1814</v>
      </c>
      <c r="I16" s="315"/>
      <c r="J16" s="315"/>
      <c r="K16" s="315" t="s">
        <v>1815</v>
      </c>
      <c r="L16" s="7" t="s">
        <v>1816</v>
      </c>
      <c r="M16" s="7" t="s">
        <v>1799</v>
      </c>
      <c r="N16" s="7" t="s">
        <v>62</v>
      </c>
      <c r="O16" s="7" t="s">
        <v>56</v>
      </c>
      <c r="P16" s="315" t="s">
        <v>45</v>
      </c>
      <c r="Q16" s="315"/>
      <c r="R16" s="315"/>
      <c r="S16" s="315"/>
      <c r="T16" s="315"/>
      <c r="U16" s="315" t="s">
        <v>62</v>
      </c>
      <c r="V16" s="7"/>
      <c r="W16" s="315" t="s">
        <v>44</v>
      </c>
      <c r="X16" s="315"/>
      <c r="Y16" s="315"/>
      <c r="Z16" s="7"/>
      <c r="AA16" s="7" t="s">
        <v>62</v>
      </c>
      <c r="AB16" s="172" t="s">
        <v>1806</v>
      </c>
      <c r="AC16" s="315" t="s">
        <v>1598</v>
      </c>
      <c r="AD16" s="315"/>
      <c r="AE16" s="315"/>
      <c r="AF16" s="315"/>
      <c r="AG16" s="315"/>
      <c r="AH16" s="155"/>
      <c r="AI16" s="312">
        <f>COUNTIF($D16:$AE16,AI$4)</f>
        <v>0</v>
      </c>
      <c r="AJ16" s="327">
        <f>COUNTIF($D16:$AE16,AJ$4)</f>
        <v>1</v>
      </c>
      <c r="AK16" s="312">
        <f>COUNTIF($D16:$AE16,AK$4)</f>
        <v>1</v>
      </c>
      <c r="AL16" s="312">
        <f>COUNTIF($D16:$AE16,AL$4)</f>
        <v>0</v>
      </c>
      <c r="AM16" s="104">
        <f>COUNTIF($D16:$AE16,AM$4)</f>
        <v>0</v>
      </c>
      <c r="AN16" s="104">
        <f>COUNTIF($D16:$AE16,AN$4)</f>
        <v>1</v>
      </c>
      <c r="AO16" s="104">
        <f>COUNTIF($D16:$AE16,AO$4)</f>
        <v>3</v>
      </c>
      <c r="AP16" s="104">
        <f>COUNTIF($D16:$AE16,AP$4)</f>
        <v>0</v>
      </c>
      <c r="AQ16" s="104">
        <f>COUNTIF($D16:$AE16,AQ$4)</f>
        <v>0</v>
      </c>
      <c r="AR16" s="104"/>
      <c r="AS16" s="313"/>
      <c r="AT16" s="313">
        <v>1</v>
      </c>
      <c r="AU16" s="104">
        <f>SUMPRODUCT(--(WEEKDAY(C$3:AG$3,2)&lt;5),--ISNUMBER(MATCH(C16:AG16,{"DM","CS1","CS2","SB1","AE","CS/B"},0)))</f>
        <v>3</v>
      </c>
      <c r="AV16" s="104"/>
      <c r="AW16" s="104">
        <f>SUMPRODUCT(--(WEEKDAY(C$3:AG$3,2)=5),--ISNUMBER(MATCH(C16:AG16,{"DM","CS1","CS2","SB1","AE","CS/B"},0)))</f>
        <v>0</v>
      </c>
      <c r="AX16" s="104">
        <f>SUMPRODUCT(--(WEEKDAY(C$3:AG$3,2)&gt;5),--ISNUMBER(MATCH(C16:AG16,{"DM","CS1","CS2","SB1","AE","CS/B"},0)))</f>
        <v>2</v>
      </c>
      <c r="AY16" s="104"/>
      <c r="AZ16" s="104">
        <f>(AU16-AV16)+AW16*1.5+(AX16-AY16)*2+AN16*0.5+AP16*0.5+AS16-AT16</f>
        <v>6.5</v>
      </c>
      <c r="BA16" s="104">
        <f>AU16+AW16+AX16</f>
        <v>5</v>
      </c>
      <c r="BB16" s="104">
        <f>BE16+BG16+BI16+BK16+BM16</f>
        <v>1</v>
      </c>
      <c r="BC16" s="313">
        <f>AZ16+BD16</f>
        <v>7</v>
      </c>
      <c r="BD16" s="104">
        <f>BF16+BH16+BJ16+BL16+BN16</f>
        <v>0.5</v>
      </c>
      <c r="BE16" s="104">
        <f>COUNTIF(A16:AI16,"*$BTP*")</f>
        <v>0</v>
      </c>
      <c r="BF16" s="104">
        <f>BE16*1.5</f>
        <v>0</v>
      </c>
      <c r="BG16" s="104">
        <f>COUNTIF(A16:AI16,"*$M*")</f>
        <v>0</v>
      </c>
      <c r="BH16" s="104">
        <f>BG16*1</f>
        <v>0</v>
      </c>
      <c r="BI16" s="104">
        <f>COUNTIF(A16:AI16,"*$PM*")</f>
        <v>0</v>
      </c>
      <c r="BJ16" s="104">
        <f>BI16*0.5</f>
        <v>0</v>
      </c>
      <c r="BK16" s="104">
        <f>COUNTIF(A16:AI16,"*$AM*")</f>
        <v>1</v>
      </c>
      <c r="BL16" s="104">
        <f>BK16*0.5</f>
        <v>0.5</v>
      </c>
      <c r="BM16" s="104">
        <f>COUNTIF(A16:AI16,"*$FC*")</f>
        <v>0</v>
      </c>
      <c r="BN16" s="104">
        <f>BM16*1</f>
        <v>0</v>
      </c>
      <c r="BO16" s="104">
        <f>COUNTIF($D16:$AA16,BO$4)</f>
        <v>0</v>
      </c>
      <c r="BP16" s="104">
        <f>COUNTIF($D16:$AA16,BP$4)</f>
        <v>0</v>
      </c>
      <c r="BQ16" s="104">
        <f>COUNTIF($D16:$AA16,BQ$4)</f>
        <v>4</v>
      </c>
      <c r="BR16" s="175"/>
    </row>
    <row r="17" ht="19.5" customHeight="1" spans="1:70">
      <c r="A17" s="306"/>
      <c r="B17" s="520" t="s">
        <v>1817</v>
      </c>
      <c r="C17" s="181" t="s">
        <v>1654</v>
      </c>
      <c r="D17" s="181" t="s">
        <v>1654</v>
      </c>
      <c r="E17" s="181" t="s">
        <v>1654</v>
      </c>
      <c r="F17" s="181" t="s">
        <v>1654</v>
      </c>
      <c r="G17" s="181" t="s">
        <v>1654</v>
      </c>
      <c r="H17" s="181" t="s">
        <v>1654</v>
      </c>
      <c r="I17" s="181" t="s">
        <v>1654</v>
      </c>
      <c r="J17" s="181" t="s">
        <v>1654</v>
      </c>
      <c r="K17" s="181" t="s">
        <v>1654</v>
      </c>
      <c r="L17" s="181" t="s">
        <v>1654</v>
      </c>
      <c r="M17" s="181" t="s">
        <v>1654</v>
      </c>
      <c r="N17" s="181" t="s">
        <v>1654</v>
      </c>
      <c r="O17" s="181" t="s">
        <v>1654</v>
      </c>
      <c r="P17" s="181" t="s">
        <v>1654</v>
      </c>
      <c r="Q17" s="181" t="s">
        <v>1654</v>
      </c>
      <c r="R17" s="181" t="s">
        <v>1654</v>
      </c>
      <c r="S17" s="181" t="s">
        <v>1654</v>
      </c>
      <c r="T17" s="181" t="s">
        <v>1654</v>
      </c>
      <c r="U17" s="181" t="s">
        <v>1654</v>
      </c>
      <c r="V17" s="181" t="s">
        <v>1654</v>
      </c>
      <c r="W17" s="181" t="s">
        <v>1654</v>
      </c>
      <c r="X17" s="181" t="s">
        <v>1654</v>
      </c>
      <c r="Y17" s="181" t="s">
        <v>1654</v>
      </c>
      <c r="Z17" s="181" t="s">
        <v>1654</v>
      </c>
      <c r="AA17" s="181" t="s">
        <v>1654</v>
      </c>
      <c r="AB17" s="181" t="s">
        <v>1654</v>
      </c>
      <c r="AC17" s="181" t="s">
        <v>1654</v>
      </c>
      <c r="AD17" s="181" t="s">
        <v>1654</v>
      </c>
      <c r="AE17" s="181" t="s">
        <v>1654</v>
      </c>
      <c r="AF17" s="181" t="s">
        <v>1654</v>
      </c>
      <c r="AG17" s="181" t="s">
        <v>1654</v>
      </c>
      <c r="AH17" s="181" t="s">
        <v>1654</v>
      </c>
      <c r="AI17" s="312">
        <f>COUNTIF($D17:$AE17,AI$4)</f>
        <v>0</v>
      </c>
      <c r="AJ17" s="327">
        <f>COUNTIF($D17:$AE17,AJ$4)</f>
        <v>0</v>
      </c>
      <c r="AK17" s="312">
        <f>COUNTIF($D17:$AE17,AK$4)</f>
        <v>0</v>
      </c>
      <c r="AL17" s="312">
        <f>COUNTIF($D17:$AE17,AL$4)</f>
        <v>0</v>
      </c>
      <c r="AM17" s="104">
        <f>COUNTIF($D17:$AE17,AM$4)</f>
        <v>0</v>
      </c>
      <c r="AN17" s="104">
        <f>COUNTIF($D17:$AE17,AN$4)</f>
        <v>0</v>
      </c>
      <c r="AO17" s="104">
        <f>COUNTIF($D17:$AE17,AO$4)</f>
        <v>0</v>
      </c>
      <c r="AP17" s="104">
        <f>COUNTIF($D17:$AE17,AP$4)</f>
        <v>0</v>
      </c>
      <c r="AQ17" s="104">
        <f>COUNTIF($D17:$AE17,AQ$4)</f>
        <v>0</v>
      </c>
      <c r="AR17" s="104"/>
      <c r="AS17" s="313"/>
      <c r="AT17" s="313"/>
      <c r="AU17" s="104">
        <f>SUMPRODUCT(--(WEEKDAY(C$3:AG$3,2)&lt;5),--ISNUMBER(MATCH(C17:AG17,{"DM","CS1","CS2","SB1","AE","CS/B"},0)))</f>
        <v>0</v>
      </c>
      <c r="AV17" s="104"/>
      <c r="AW17" s="104">
        <f>SUMPRODUCT(--(WEEKDAY(C$3:AG$3,2)=5),--ISNUMBER(MATCH(C17:AG17,{"DM","CS1","CS2","SB1","AE","CS/B"},0)))</f>
        <v>0</v>
      </c>
      <c r="AX17" s="104">
        <f>SUMPRODUCT(--(WEEKDAY(C$3:AG$3,2)&gt;5),--ISNUMBER(MATCH(C17:AG17,{"DM","CS1","CS2","SB1","AE","CS/B"},0)))</f>
        <v>0</v>
      </c>
      <c r="AY17" s="104"/>
      <c r="AZ17" s="104">
        <f>(AU17-AV17)+AW17*1.5+(AX17-AY17)*2+AN17*0.5+AP17*0.5+AS17-AT17</f>
        <v>0</v>
      </c>
      <c r="BA17" s="104">
        <f>AU17+AW17+AX17</f>
        <v>0</v>
      </c>
      <c r="BB17" s="104">
        <f>BE17+BG17+BI17+BK17+BM17</f>
        <v>0</v>
      </c>
      <c r="BC17" s="313">
        <f>AZ17+BD17</f>
        <v>0</v>
      </c>
      <c r="BD17" s="104">
        <f>BF17+BH17+BJ17+BL17+BN17</f>
        <v>0</v>
      </c>
      <c r="BE17" s="104">
        <f>COUNTIF(A17:AI17,"*$BTP*")</f>
        <v>0</v>
      </c>
      <c r="BF17" s="104">
        <f>BE17*1.5</f>
        <v>0</v>
      </c>
      <c r="BG17" s="104">
        <f>COUNTIF(A17:AI17,"*$M*")</f>
        <v>0</v>
      </c>
      <c r="BH17" s="104">
        <f>BG17*1</f>
        <v>0</v>
      </c>
      <c r="BI17" s="104">
        <f>COUNTIF(A17:AI17,"*$PM*")</f>
        <v>0</v>
      </c>
      <c r="BJ17" s="104">
        <f>BI17*0.5</f>
        <v>0</v>
      </c>
      <c r="BK17" s="104">
        <f>COUNTIF(A17:AI17,"*$AM*")</f>
        <v>0</v>
      </c>
      <c r="BL17" s="104">
        <f>BK17*0.5</f>
        <v>0</v>
      </c>
      <c r="BM17" s="104">
        <f>COUNTIF(A17:AI17,"*$FC*")</f>
        <v>0</v>
      </c>
      <c r="BN17" s="104">
        <f>BM17*1</f>
        <v>0</v>
      </c>
      <c r="BO17" s="104">
        <f>COUNTIF($D17:$AA17,BO$4)</f>
        <v>0</v>
      </c>
      <c r="BP17" s="104">
        <f>COUNTIF($D17:$AA17,BP$4)</f>
        <v>0</v>
      </c>
      <c r="BQ17" s="104">
        <f>COUNTIF($D17:$AA17,BQ$4)</f>
        <v>0</v>
      </c>
      <c r="BR17" s="175"/>
    </row>
    <row r="18" ht="19.5" customHeight="1" spans="1:70">
      <c r="A18" s="306"/>
      <c r="B18" s="325" t="s">
        <v>1818</v>
      </c>
      <c r="C18" s="315"/>
      <c r="D18" s="315" t="s">
        <v>48</v>
      </c>
      <c r="E18" s="315"/>
      <c r="F18" s="315" t="s">
        <v>44</v>
      </c>
      <c r="G18" s="7"/>
      <c r="H18" s="181" t="s">
        <v>56</v>
      </c>
      <c r="I18" s="7"/>
      <c r="J18" s="7" t="s">
        <v>1598</v>
      </c>
      <c r="K18" s="7" t="s">
        <v>1793</v>
      </c>
      <c r="L18" s="315"/>
      <c r="N18" s="7"/>
      <c r="O18" s="7" t="s">
        <v>1598</v>
      </c>
      <c r="P18" s="315"/>
      <c r="Q18" s="315" t="s">
        <v>1793</v>
      </c>
      <c r="R18" s="315"/>
      <c r="S18" s="315"/>
      <c r="T18" s="315"/>
      <c r="U18" s="315" t="s">
        <v>48</v>
      </c>
      <c r="V18" s="7" t="s">
        <v>56</v>
      </c>
      <c r="W18" s="315" t="s">
        <v>45</v>
      </c>
      <c r="X18" s="7"/>
      <c r="Y18" s="315"/>
      <c r="Z18" s="7" t="s">
        <v>50</v>
      </c>
      <c r="AA18" s="7"/>
      <c r="AB18" s="181" t="s">
        <v>44</v>
      </c>
      <c r="AD18" s="315"/>
      <c r="AE18" s="315"/>
      <c r="AF18" s="315"/>
      <c r="AG18" s="315"/>
      <c r="AH18" s="155"/>
      <c r="AI18" s="312">
        <f>COUNTIF($D18:$AE18,AI$4)</f>
        <v>2</v>
      </c>
      <c r="AJ18" s="327">
        <f>COUNTIF($D18:$AE18,AJ$4)</f>
        <v>2</v>
      </c>
      <c r="AK18" s="312">
        <f>COUNTIF($D18:$AE18,AK$4)</f>
        <v>1</v>
      </c>
      <c r="AL18" s="312">
        <f>COUNTIF($D18:$AE18,AL$4)</f>
        <v>2</v>
      </c>
      <c r="AM18" s="104">
        <f>COUNTIF($D18:$AE18,AM$4)</f>
        <v>1</v>
      </c>
      <c r="AN18" s="104">
        <f>COUNTIF($D18:$AE18,AN$4)</f>
        <v>2</v>
      </c>
      <c r="AO18" s="104">
        <f>COUNTIF($D18:$AE18,AO$4)</f>
        <v>0</v>
      </c>
      <c r="AP18" s="104">
        <f>COUNTIF($D18:$AE18,AP$4)</f>
        <v>0</v>
      </c>
      <c r="AQ18" s="104">
        <f>COUNTIF($D18:$AE18,AQ$4)</f>
        <v>0</v>
      </c>
      <c r="AR18" s="104"/>
      <c r="AS18" s="313"/>
      <c r="AT18" s="313"/>
      <c r="AU18" s="104">
        <f>SUMPRODUCT(--(WEEKDAY(C$3:AG$3,2)&lt;5),--ISNUMBER(MATCH(C18:AG18,{"DM","CS1","CS2","SB1","AE","CS/B"},0)))</f>
        <v>6</v>
      </c>
      <c r="AV18" s="104"/>
      <c r="AW18" s="104">
        <f>SUMPRODUCT(--(WEEKDAY(C$3:AG$3,2)=5),--ISNUMBER(MATCH(C18:AG18,{"DM","CS1","CS2","SB1","AE","CS/B"},0)))</f>
        <v>0</v>
      </c>
      <c r="AX18" s="104">
        <f>SUMPRODUCT(--(WEEKDAY(C$3:AG$3,2)&gt;5),--ISNUMBER(MATCH(C18:AG18,{"DM","CS1","CS2","SB1","AE","CS/B"},0)))</f>
        <v>2</v>
      </c>
      <c r="AY18" s="104"/>
      <c r="AZ18" s="104">
        <f>(AU18-AV18)+AW18*1.5+(AX18-AY18)*2+AN18*0.5+AP18*0.5+AS18-AT18</f>
        <v>11</v>
      </c>
      <c r="BA18" s="104">
        <f>AU18+AW18+AX18</f>
        <v>8</v>
      </c>
      <c r="BB18" s="104">
        <f>BE18+BG18+BI18+BK18+BM18</f>
        <v>0</v>
      </c>
      <c r="BC18" s="313">
        <f>AZ18+BD18</f>
        <v>11</v>
      </c>
      <c r="BD18" s="104">
        <f>BF18+BH18+BJ18+BL18+BN18</f>
        <v>0</v>
      </c>
      <c r="BE18" s="104">
        <f>COUNTIF(A18:AI18,"*$BTP*")</f>
        <v>0</v>
      </c>
      <c r="BF18" s="104">
        <f>BE18*1.5</f>
        <v>0</v>
      </c>
      <c r="BG18" s="104">
        <f>COUNTIF(A18:AI18,"*$M*")</f>
        <v>0</v>
      </c>
      <c r="BH18" s="104">
        <f>BG18*1</f>
        <v>0</v>
      </c>
      <c r="BI18" s="104">
        <f>COUNTIF(A18:AI18,"*$PM*")</f>
        <v>0</v>
      </c>
      <c r="BJ18" s="104">
        <f>BI18*0.5</f>
        <v>0</v>
      </c>
      <c r="BK18" s="104">
        <f>COUNTIF(A18:AI18,"*$AM*")</f>
        <v>0</v>
      </c>
      <c r="BL18" s="104">
        <f>BK18*0.5</f>
        <v>0</v>
      </c>
      <c r="BM18" s="104">
        <f>COUNTIF(A18:AI18,"*$FC*")</f>
        <v>0</v>
      </c>
      <c r="BN18" s="104">
        <f>BM18*1</f>
        <v>0</v>
      </c>
      <c r="BO18" s="104">
        <f>COUNTIF($D18:$AA18,BO$4)</f>
        <v>0</v>
      </c>
      <c r="BP18" s="104">
        <f>COUNTIF($D18:$AA18,BP$4)</f>
        <v>2</v>
      </c>
      <c r="BQ18" s="104">
        <f>COUNTIF($D18:$AA18,BQ$4)</f>
        <v>0</v>
      </c>
      <c r="BR18" s="175"/>
    </row>
    <row r="19" ht="30.75" customHeight="1" spans="1:70">
      <c r="A19" s="306"/>
      <c r="B19" s="522" t="s">
        <v>1704</v>
      </c>
      <c r="C19" s="505" t="s">
        <v>1796</v>
      </c>
      <c r="D19" s="181"/>
      <c r="E19" s="181"/>
      <c r="F19" s="181"/>
      <c r="G19" s="181"/>
      <c r="H19" s="181"/>
      <c r="I19" s="181"/>
      <c r="J19" s="181"/>
      <c r="K19" s="181"/>
      <c r="L19" s="181"/>
      <c r="M19" s="505" t="s">
        <v>1819</v>
      </c>
      <c r="N19" s="503" t="s">
        <v>1095</v>
      </c>
      <c r="O19" s="503" t="s">
        <v>1095</v>
      </c>
      <c r="P19" s="503" t="s">
        <v>1095</v>
      </c>
      <c r="Q19" s="503" t="s">
        <v>1095</v>
      </c>
      <c r="R19" s="505" t="s">
        <v>1797</v>
      </c>
      <c r="S19" s="181"/>
      <c r="T19" s="181"/>
      <c r="U19" s="7"/>
      <c r="W19" s="181"/>
      <c r="X19" s="181"/>
      <c r="Y19" s="181"/>
      <c r="Z19" s="181"/>
      <c r="AA19" s="181"/>
      <c r="AB19" s="181"/>
      <c r="AD19" s="181"/>
      <c r="AE19" s="181"/>
      <c r="AF19" s="504"/>
      <c r="AG19" s="181"/>
      <c r="AH19" s="172"/>
      <c r="AI19" s="312">
        <f>COUNTIF($D19:$AE19,AI$4)</f>
        <v>0</v>
      </c>
      <c r="AJ19" s="327">
        <f>COUNTIF($D19:$AE19,AJ$4)</f>
        <v>0</v>
      </c>
      <c r="AK19" s="312">
        <f>COUNTIF($D19:$AE19,AK$4)</f>
        <v>0</v>
      </c>
      <c r="AL19" s="312">
        <f>COUNTIF($D19:$AE19,AL$4)</f>
        <v>0</v>
      </c>
      <c r="AM19" s="104">
        <f>COUNTIF($D19:$AE19,AM$4)</f>
        <v>0</v>
      </c>
      <c r="AN19" s="104">
        <f>COUNTIF($D19:$AE19,AN$4)</f>
        <v>0</v>
      </c>
      <c r="AO19" s="104">
        <f>COUNTIF($D19:$AE19,AO$4)</f>
        <v>0</v>
      </c>
      <c r="AP19" s="104">
        <f>COUNTIF($D19:$AE19,AP$4)</f>
        <v>0</v>
      </c>
      <c r="AQ19" s="104">
        <f>COUNTIF($D19:$AE19,AQ$4)</f>
        <v>0</v>
      </c>
      <c r="AR19" s="104"/>
      <c r="AS19" s="313"/>
      <c r="AT19" s="313"/>
      <c r="AU19" s="104">
        <f>SUMPRODUCT(--(WEEKDAY(C$3:AG$3,2)&lt;5),--ISNUMBER(MATCH(C19:AG19,{"DM","CS1","CS2","SB1","AE","CS/B"},0)))</f>
        <v>0</v>
      </c>
      <c r="AV19" s="104"/>
      <c r="AW19" s="104">
        <f>SUMPRODUCT(--(WEEKDAY(C$3:AG$3,2)=5),--ISNUMBER(MATCH(C19:AG19,{"DM","CS1","CS2","SB1","AE","CS/B"},0)))</f>
        <v>0</v>
      </c>
      <c r="AX19" s="104">
        <f>SUMPRODUCT(--(WEEKDAY(C$3:AG$3,2)&gt;5),--ISNUMBER(MATCH(C19:AG19,{"DM","CS1","CS2","SB1","AE","CS/B"},0)))</f>
        <v>0</v>
      </c>
      <c r="AY19" s="104"/>
      <c r="AZ19" s="104">
        <f>(AU19-AV19)+AW19*1.5+(AX19-AY19)*2+AN19*0.5+AP19*0.5+AS19-AT19</f>
        <v>0</v>
      </c>
      <c r="BA19" s="104">
        <f>AU19+AW19+AX19</f>
        <v>0</v>
      </c>
      <c r="BB19" s="104">
        <f>BE19+BG19+BI19+BK19+BM19</f>
        <v>0</v>
      </c>
      <c r="BC19" s="313">
        <f>AZ19+BD19</f>
        <v>0</v>
      </c>
      <c r="BD19" s="104">
        <f>BF19+BH19+BJ19+BL19+BN19</f>
        <v>0</v>
      </c>
      <c r="BE19" s="104">
        <f>COUNTIF(A19:AI19,"*$BTP*")</f>
        <v>0</v>
      </c>
      <c r="BF19" s="104">
        <f>BE19*1.5</f>
        <v>0</v>
      </c>
      <c r="BG19" s="104">
        <f>COUNTIF(A19:AI19,"*$M*")</f>
        <v>0</v>
      </c>
      <c r="BH19" s="104">
        <f>BG19*1</f>
        <v>0</v>
      </c>
      <c r="BI19" s="104">
        <f>COUNTIF(A19:AI19,"*$PM*")</f>
        <v>0</v>
      </c>
      <c r="BJ19" s="104">
        <f>BI19*0.5</f>
        <v>0</v>
      </c>
      <c r="BK19" s="104">
        <f>COUNTIF(A19:AI19,"*$AM*")</f>
        <v>0</v>
      </c>
      <c r="BL19" s="104">
        <f>BK19*0.5</f>
        <v>0</v>
      </c>
      <c r="BM19" s="104">
        <f>COUNTIF(A19:AI19,"*$FC*")</f>
        <v>0</v>
      </c>
      <c r="BN19" s="104">
        <f>BM19*1</f>
        <v>0</v>
      </c>
      <c r="BO19" s="104">
        <f>COUNTIF($D19:$AA19,BO$4)</f>
        <v>0</v>
      </c>
      <c r="BP19" s="104">
        <f>COUNTIF($D19:$AA19,BP$4)</f>
        <v>0</v>
      </c>
      <c r="BQ19" s="104">
        <f>COUNTIF($D19:$AA19,BQ$4)</f>
        <v>0</v>
      </c>
      <c r="BR19" s="175"/>
    </row>
    <row r="20" ht="27.75" customHeight="1" spans="1:70">
      <c r="A20" s="306"/>
      <c r="B20" s="523" t="s">
        <v>1820</v>
      </c>
      <c r="C20" s="315" t="s">
        <v>48</v>
      </c>
      <c r="D20" s="315"/>
      <c r="E20" s="315" t="s">
        <v>1598</v>
      </c>
      <c r="F20" s="315"/>
      <c r="G20" s="315" t="s">
        <v>44</v>
      </c>
      <c r="H20" s="502"/>
      <c r="I20" s="315" t="s">
        <v>227</v>
      </c>
      <c r="J20" s="7" t="s">
        <v>1637</v>
      </c>
      <c r="K20" s="315" t="s">
        <v>227</v>
      </c>
      <c r="L20" s="315"/>
      <c r="M20" s="181" t="s">
        <v>48</v>
      </c>
      <c r="N20" s="7"/>
      <c r="O20" s="7" t="s">
        <v>1799</v>
      </c>
      <c r="P20" s="7" t="s">
        <v>1598</v>
      </c>
      <c r="Q20" s="315"/>
      <c r="R20" s="315" t="s">
        <v>48</v>
      </c>
      <c r="S20" s="315"/>
      <c r="T20" s="315" t="s">
        <v>44</v>
      </c>
      <c r="U20" s="315"/>
      <c r="V20" s="7" t="s">
        <v>1598</v>
      </c>
      <c r="W20" s="502"/>
      <c r="X20" s="315" t="s">
        <v>1793</v>
      </c>
      <c r="Y20" s="7"/>
      <c r="Z20" s="315"/>
      <c r="AA20" s="7"/>
      <c r="AC20" s="181" t="s">
        <v>48</v>
      </c>
      <c r="AD20" s="315"/>
      <c r="AE20" s="315"/>
      <c r="AF20" s="315"/>
      <c r="AG20" s="315"/>
      <c r="AH20" s="155"/>
      <c r="AI20" s="312">
        <f>COUNTIF($D20:$AE20,AI$4)</f>
        <v>3</v>
      </c>
      <c r="AJ20" s="327">
        <f>COUNTIF($D20:$AE20,AJ$4)</f>
        <v>2</v>
      </c>
      <c r="AK20" s="312">
        <f>COUNTIF($D20:$AE20,AK$4)</f>
        <v>0</v>
      </c>
      <c r="AL20" s="312">
        <f>COUNTIF($D20:$AE20,AL$4)</f>
        <v>1</v>
      </c>
      <c r="AM20" s="104">
        <f>COUNTIF($D20:$AE20,AM$4)</f>
        <v>0</v>
      </c>
      <c r="AN20" s="104">
        <f>COUNTIF($D20:$AE20,AN$4)</f>
        <v>0</v>
      </c>
      <c r="AO20" s="104">
        <f>COUNTIF($D20:$AE20,AO$4)</f>
        <v>0</v>
      </c>
      <c r="AP20" s="104">
        <f>COUNTIF($D20:$AE20,AP$4)</f>
        <v>0</v>
      </c>
      <c r="AQ20" s="104">
        <f>COUNTIF($D20:$AE20,AQ$4)</f>
        <v>0</v>
      </c>
      <c r="AR20" s="104"/>
      <c r="AS20" s="313"/>
      <c r="AT20" s="313"/>
      <c r="AU20" s="104">
        <f>SUMPRODUCT(--(WEEKDAY(C$3:AG$3,2)&lt;5),--ISNUMBER(MATCH(C20:AG20,{"DM","CS1","CS2","SB1","AE","CS/B"},0)))</f>
        <v>4</v>
      </c>
      <c r="AV20" s="104"/>
      <c r="AW20" s="104">
        <f>SUMPRODUCT(--(WEEKDAY(C$3:AG$3,2)=5),--ISNUMBER(MATCH(C20:AG20,{"DM","CS1","CS2","SB1","AE","CS/B"},0)))</f>
        <v>1</v>
      </c>
      <c r="AX20" s="104">
        <f>SUMPRODUCT(--(WEEKDAY(C$3:AG$3,2)&gt;5),--ISNUMBER(MATCH(C20:AG20,{"DM","CS1","CS2","SB1","AE","CS/B"},0)))</f>
        <v>2</v>
      </c>
      <c r="AY20" s="104"/>
      <c r="AZ20" s="104">
        <f>(AU20-AV20)+AW20*1.5+(AX20-AY20)*2+AN20*0.5+AP20*0.5+AS20-AT20</f>
        <v>9.5</v>
      </c>
      <c r="BA20" s="104">
        <f>AU20+AW20+AX20</f>
        <v>7</v>
      </c>
      <c r="BB20" s="104">
        <f>BE20+BG20+BI20+BK20+BM20</f>
        <v>3</v>
      </c>
      <c r="BC20" s="313">
        <f>AZ20+BD20</f>
        <v>12.5</v>
      </c>
      <c r="BD20" s="104">
        <f>BF20+BH20+BJ20+BL20+BN20</f>
        <v>3</v>
      </c>
      <c r="BE20" s="104">
        <f>COUNTIF(A20:AI20,"*$BTP*")</f>
        <v>0</v>
      </c>
      <c r="BF20" s="104">
        <f>BE20*1.5</f>
        <v>0</v>
      </c>
      <c r="BG20" s="104">
        <f>COUNTIF(A20:AI20,"*$M*")</f>
        <v>0</v>
      </c>
      <c r="BH20" s="104">
        <f>BG20*1</f>
        <v>0</v>
      </c>
      <c r="BI20" s="104">
        <f>COUNTIF(A20:AI20,"*$PM*")</f>
        <v>0</v>
      </c>
      <c r="BJ20" s="104">
        <f>BI20*0.5</f>
        <v>0</v>
      </c>
      <c r="BK20" s="104">
        <f>COUNTIF(A20:AI20,"*$AM*")</f>
        <v>0</v>
      </c>
      <c r="BL20" s="104">
        <f>BK20*0.5</f>
        <v>0</v>
      </c>
      <c r="BM20" s="104">
        <f>COUNTIF(A20:AI20,"*$FC*")</f>
        <v>3</v>
      </c>
      <c r="BN20" s="104">
        <f>BM20*1</f>
        <v>3</v>
      </c>
      <c r="BO20" s="104">
        <f>COUNTIF($D20:$AA20,BO$4)</f>
        <v>0</v>
      </c>
      <c r="BP20" s="104">
        <f>COUNTIF($D20:$AA20,BP$4)</f>
        <v>3</v>
      </c>
      <c r="BQ20" s="104">
        <f>COUNTIF($D20:$AA20,BQ$4)</f>
        <v>0</v>
      </c>
      <c r="BR20" s="175"/>
    </row>
    <row r="21" ht="19.5" customHeight="1" spans="1:70">
      <c r="A21" s="306"/>
      <c r="B21" s="524" t="s">
        <v>1821</v>
      </c>
      <c r="C21" s="181"/>
      <c r="D21" s="181" t="s">
        <v>1598</v>
      </c>
      <c r="E21" s="505" t="s">
        <v>1822</v>
      </c>
      <c r="F21" s="181" t="s">
        <v>50</v>
      </c>
      <c r="G21" s="181" t="s">
        <v>56</v>
      </c>
      <c r="H21" s="7" t="s">
        <v>1355</v>
      </c>
      <c r="I21" s="181"/>
      <c r="J21" s="181"/>
      <c r="K21" s="181"/>
      <c r="L21" s="181"/>
      <c r="M21" s="181" t="s">
        <v>56</v>
      </c>
      <c r="N21" s="181" t="s">
        <v>48</v>
      </c>
      <c r="O21" s="502"/>
      <c r="P21" s="181" t="s">
        <v>1095</v>
      </c>
      <c r="Q21" s="181" t="s">
        <v>1095</v>
      </c>
      <c r="R21" s="181" t="s">
        <v>1095</v>
      </c>
      <c r="S21" s="181" t="s">
        <v>1095</v>
      </c>
      <c r="T21" s="181" t="s">
        <v>1095</v>
      </c>
      <c r="U21" s="181" t="s">
        <v>1095</v>
      </c>
      <c r="V21" s="181" t="s">
        <v>1095</v>
      </c>
      <c r="W21" s="181" t="s">
        <v>1095</v>
      </c>
      <c r="X21" s="181" t="s">
        <v>1095</v>
      </c>
      <c r="Y21" s="181" t="s">
        <v>56</v>
      </c>
      <c r="Z21" s="181"/>
      <c r="AA21" s="181" t="s">
        <v>44</v>
      </c>
      <c r="AB21" s="181"/>
      <c r="AC21" s="315" t="s">
        <v>45</v>
      </c>
      <c r="AD21" s="181"/>
      <c r="AE21" s="181"/>
      <c r="AF21" s="181"/>
      <c r="AG21" s="181"/>
      <c r="AH21" s="155"/>
      <c r="AI21" s="312">
        <f>COUNTIF($D21:$AE21,AI$4)</f>
        <v>1</v>
      </c>
      <c r="AJ21" s="327">
        <f>COUNTIF($D21:$AE21,AJ$4)</f>
        <v>1</v>
      </c>
      <c r="AK21" s="312">
        <f>COUNTIF($D21:$AE21,AK$4)</f>
        <v>1</v>
      </c>
      <c r="AL21" s="312">
        <f>COUNTIF($D21:$AE21,AL$4)</f>
        <v>0</v>
      </c>
      <c r="AM21" s="104">
        <f>COUNTIF($D21:$AE21,AM$4)</f>
        <v>1</v>
      </c>
      <c r="AN21" s="104">
        <f>COUNTIF($D21:$AE21,AN$4)</f>
        <v>3</v>
      </c>
      <c r="AO21" s="104">
        <f>COUNTIF($D21:$AE21,AO$4)</f>
        <v>0</v>
      </c>
      <c r="AP21" s="104">
        <f>COUNTIF($D21:$AE21,AP$4)</f>
        <v>0</v>
      </c>
      <c r="AQ21" s="104">
        <f>COUNTIF($D21:$AE21,AQ$4)</f>
        <v>0</v>
      </c>
      <c r="AR21" s="104"/>
      <c r="AS21" s="313">
        <v>1</v>
      </c>
      <c r="AT21" s="313"/>
      <c r="AU21" s="104">
        <f>SUMPRODUCT(--(WEEKDAY(C$3:AG$3,2)&lt;5),--ISNUMBER(MATCH(C21:AG21,{"DM","CS1","CS2","SB1","AE","CS/B"},0)))</f>
        <v>3</v>
      </c>
      <c r="AV21" s="104"/>
      <c r="AW21" s="104">
        <f>SUMPRODUCT(--(WEEKDAY(C$3:AG$3,2)=5),--ISNUMBER(MATCH(C21:AG21,{"DM","CS1","CS2","SB1","AE","CS/B"},0)))</f>
        <v>1</v>
      </c>
      <c r="AX21" s="104">
        <f>SUMPRODUCT(--(WEEKDAY(C$3:AG$3,2)&gt;5),--ISNUMBER(MATCH(C21:AG21,{"DM","CS1","CS2","SB1","AE","CS/B"},0)))</f>
        <v>0</v>
      </c>
      <c r="AY21" s="104"/>
      <c r="AZ21" s="104">
        <f>(AU21-AV21)+AW21*1.5+(AX21-AY21)*2+AN21*0.5+AP21*0.5+AS21-AT21</f>
        <v>7</v>
      </c>
      <c r="BA21" s="104">
        <f>AU21+AW21+AX21</f>
        <v>4</v>
      </c>
      <c r="BB21" s="104">
        <f>BE21+BG21+BI21+BK21+BM21</f>
        <v>0</v>
      </c>
      <c r="BC21" s="313">
        <f>AZ21+BD21</f>
        <v>7</v>
      </c>
      <c r="BD21" s="104">
        <f>BF21+BH21+BJ21+BL21+BN21</f>
        <v>0</v>
      </c>
      <c r="BE21" s="104">
        <f>COUNTIF(A21:AI21,"*$BTP*")</f>
        <v>0</v>
      </c>
      <c r="BF21" s="104">
        <f>BE21*1.5</f>
        <v>0</v>
      </c>
      <c r="BG21" s="104">
        <f>COUNTIF(A21:AI21,"*$M*")</f>
        <v>0</v>
      </c>
      <c r="BH21" s="104">
        <f>BG21*1</f>
        <v>0</v>
      </c>
      <c r="BI21" s="104">
        <f>COUNTIF(A21:AI21,"*$PM*")</f>
        <v>0</v>
      </c>
      <c r="BJ21" s="104">
        <f>BI21*0.5</f>
        <v>0</v>
      </c>
      <c r="BK21" s="104">
        <f>COUNTIF(A21:AI21,"*$AM*")</f>
        <v>0</v>
      </c>
      <c r="BL21" s="104">
        <f>BK21*0.5</f>
        <v>0</v>
      </c>
      <c r="BM21" s="104">
        <f>COUNTIF(A21:AI21,"*$FC*")</f>
        <v>0</v>
      </c>
      <c r="BN21" s="104">
        <f>BM21*1</f>
        <v>0</v>
      </c>
      <c r="BO21" s="104">
        <f>COUNTIF($D21:$AA21,BO$4)</f>
        <v>0</v>
      </c>
      <c r="BP21" s="104">
        <f>COUNTIF($D21:$AA21,BP$4)</f>
        <v>1</v>
      </c>
      <c r="BQ21" s="104">
        <f>COUNTIF($D21:$AA21,BQ$4)</f>
        <v>0</v>
      </c>
      <c r="BR21" s="175"/>
    </row>
    <row r="22" ht="19.5" customHeight="1" spans="1:70">
      <c r="A22" s="306"/>
      <c r="B22" s="525" t="s">
        <v>1823</v>
      </c>
      <c r="C22" s="315" t="s">
        <v>305</v>
      </c>
      <c r="D22" s="315" t="s">
        <v>305</v>
      </c>
      <c r="E22" s="315"/>
      <c r="F22" s="315"/>
      <c r="G22" s="181" t="s">
        <v>48</v>
      </c>
      <c r="H22" s="7" t="s">
        <v>1355</v>
      </c>
      <c r="I22" s="7"/>
      <c r="J22" s="315" t="s">
        <v>48</v>
      </c>
      <c r="K22" s="7"/>
      <c r="L22" s="315" t="s">
        <v>1598</v>
      </c>
      <c r="M22" s="7" t="s">
        <v>1799</v>
      </c>
      <c r="N22" s="181" t="s">
        <v>1410</v>
      </c>
      <c r="O22" s="502"/>
      <c r="P22" s="7"/>
      <c r="Q22" s="315" t="s">
        <v>1598</v>
      </c>
      <c r="R22" s="315"/>
      <c r="S22" s="315"/>
      <c r="T22" s="315"/>
      <c r="U22" s="315" t="s">
        <v>1824</v>
      </c>
      <c r="V22" s="502"/>
      <c r="W22" s="502"/>
      <c r="X22" s="7"/>
      <c r="Y22" s="315" t="s">
        <v>1598</v>
      </c>
      <c r="Z22" s="315"/>
      <c r="AA22" s="7"/>
      <c r="AB22" s="181" t="s">
        <v>1793</v>
      </c>
      <c r="AC22" s="502"/>
      <c r="AD22" s="315"/>
      <c r="AE22" s="315"/>
      <c r="AF22" s="315"/>
      <c r="AG22" s="315"/>
      <c r="AH22" s="155"/>
      <c r="AI22" s="312">
        <f>COUNTIF($D22:$AE22,AI$4)</f>
        <v>2</v>
      </c>
      <c r="AJ22" s="327">
        <f>COUNTIF($D22:$AE22,AJ$4)</f>
        <v>0</v>
      </c>
      <c r="AK22" s="312">
        <f>COUNTIF($D22:$AE22,AK$4)</f>
        <v>0</v>
      </c>
      <c r="AL22" s="312">
        <f>COUNTIF($D22:$AE22,AL$4)</f>
        <v>1</v>
      </c>
      <c r="AM22" s="104">
        <f>COUNTIF($D22:$AE22,AM$4)</f>
        <v>0</v>
      </c>
      <c r="AN22" s="104">
        <f>COUNTIF($D22:$AE22,AN$4)</f>
        <v>0</v>
      </c>
      <c r="AO22" s="104">
        <f>COUNTIF($D22:$AE22,AO$4)</f>
        <v>0</v>
      </c>
      <c r="AP22" s="104">
        <f>COUNTIF($D22:$AE22,AP$4)</f>
        <v>0</v>
      </c>
      <c r="AQ22" s="104">
        <f>COUNTIF($D22:$AE22,AQ$4)</f>
        <v>0</v>
      </c>
      <c r="AR22" s="104"/>
      <c r="AS22" s="313">
        <v>2</v>
      </c>
      <c r="AT22" s="313"/>
      <c r="AU22" s="104">
        <f>SUMPRODUCT(--(WEEKDAY(C$3:AG$3,2)&lt;5),--ISNUMBER(MATCH(C22:AG22,{"DM","CS1","CS2","SB1","AE","CS/B"},0)))</f>
        <v>2</v>
      </c>
      <c r="AV22" s="104"/>
      <c r="AW22" s="104">
        <f>SUMPRODUCT(--(WEEKDAY(C$3:AG$3,2)=5),--ISNUMBER(MATCH(C22:AG22,{"DM","CS1","CS2","SB1","AE","CS/B"},0)))</f>
        <v>0</v>
      </c>
      <c r="AX22" s="104">
        <f>SUMPRODUCT(--(WEEKDAY(C$3:AG$3,2)&gt;5),--ISNUMBER(MATCH(C22:AG22,{"DM","CS1","CS2","SB1","AE","CS/B"},0)))</f>
        <v>1</v>
      </c>
      <c r="AY22" s="104"/>
      <c r="AZ22" s="104">
        <f>(AU22-AV22)+AW22*1.5+(AX22-AY22)*2+AN22*0.5+AP22*0.5+AS22-AT22</f>
        <v>6</v>
      </c>
      <c r="BA22" s="104">
        <f>AU22+AW22+AX22</f>
        <v>3</v>
      </c>
      <c r="BB22" s="104">
        <f>BE22+BG22+BI22+BK22+BM22</f>
        <v>4</v>
      </c>
      <c r="BC22" s="313">
        <f>AZ22+BD22</f>
        <v>10</v>
      </c>
      <c r="BD22" s="104">
        <f>BF22+BH22+BJ22+BL22+BN22</f>
        <v>4</v>
      </c>
      <c r="BE22" s="104">
        <f>COUNTIF(A22:AI22,"*$BTP*")</f>
        <v>1</v>
      </c>
      <c r="BF22" s="104">
        <f>BE22*1.5</f>
        <v>1.5</v>
      </c>
      <c r="BG22" s="104">
        <f>COUNTIF(A22:AI22,"*$M*")</f>
        <v>0</v>
      </c>
      <c r="BH22" s="104">
        <f>BG22*1</f>
        <v>0</v>
      </c>
      <c r="BI22" s="104">
        <f>COUNTIF(A22:AI22,"*$PM*")</f>
        <v>0</v>
      </c>
      <c r="BJ22" s="104">
        <f>BI22*0.5</f>
        <v>0</v>
      </c>
      <c r="BK22" s="104">
        <f>COUNTIF(A22:AI22,"*$AM*")</f>
        <v>1</v>
      </c>
      <c r="BL22" s="104">
        <f>BK22*0.5</f>
        <v>0.5</v>
      </c>
      <c r="BM22" s="104">
        <f>COUNTIF(A22:AI22,"*$FC*")</f>
        <v>2</v>
      </c>
      <c r="BN22" s="104">
        <f>BM22*1</f>
        <v>2</v>
      </c>
      <c r="BO22" s="104">
        <f>COUNTIF($D22:$AA22,BO$4)</f>
        <v>0</v>
      </c>
      <c r="BP22" s="104">
        <f>COUNTIF($D22:$AA22,BP$4)</f>
        <v>3</v>
      </c>
      <c r="BQ22" s="104">
        <f>COUNTIF($D22:$AA22,BQ$4)</f>
        <v>0</v>
      </c>
      <c r="BR22" s="175"/>
    </row>
    <row r="23" ht="19.5" customHeight="1" spans="1:70">
      <c r="A23" s="306"/>
      <c r="B23" s="320" t="s">
        <v>1825</v>
      </c>
      <c r="C23" s="181"/>
      <c r="D23" s="181"/>
      <c r="E23" s="7" t="s">
        <v>56</v>
      </c>
      <c r="F23" s="181" t="s">
        <v>48</v>
      </c>
      <c r="G23" s="7"/>
      <c r="H23" s="7" t="s">
        <v>1355</v>
      </c>
      <c r="I23" s="505"/>
      <c r="J23" s="7"/>
      <c r="K23" s="181" t="s">
        <v>48</v>
      </c>
      <c r="L23" s="7"/>
      <c r="M23" s="7" t="s">
        <v>1826</v>
      </c>
      <c r="N23" s="181" t="s">
        <v>1236</v>
      </c>
      <c r="O23" s="505"/>
      <c r="P23" s="181"/>
      <c r="Q23" s="505" t="s">
        <v>1827</v>
      </c>
      <c r="R23" s="505" t="s">
        <v>1827</v>
      </c>
      <c r="S23" s="505" t="s">
        <v>1827</v>
      </c>
      <c r="T23" s="505" t="s">
        <v>1827</v>
      </c>
      <c r="U23" s="7" t="s">
        <v>1827</v>
      </c>
      <c r="V23" s="505"/>
      <c r="W23" s="181" t="s">
        <v>48</v>
      </c>
      <c r="X23" s="181"/>
      <c r="Y23" s="181"/>
      <c r="Z23" s="181" t="s">
        <v>557</v>
      </c>
      <c r="AA23" s="7"/>
      <c r="AB23" s="172" t="s">
        <v>1806</v>
      </c>
      <c r="AC23" s="505"/>
      <c r="AD23" s="181" t="s">
        <v>44</v>
      </c>
      <c r="AE23" s="181"/>
      <c r="AF23" s="181"/>
      <c r="AG23" s="181"/>
      <c r="AH23" s="155"/>
      <c r="AI23" s="312">
        <f>COUNTIF($D23:$AE23,AI$4)</f>
        <v>3</v>
      </c>
      <c r="AJ23" s="327">
        <f>COUNTIF($D23:$AE23,AJ$4)</f>
        <v>1</v>
      </c>
      <c r="AK23" s="312">
        <f>COUNTIF($D23:$AE23,AK$4)</f>
        <v>0</v>
      </c>
      <c r="AL23" s="312">
        <f>COUNTIF($D23:$AE23,AL$4)</f>
        <v>0</v>
      </c>
      <c r="AM23" s="104">
        <f>COUNTIF($D23:$AE23,AM$4)</f>
        <v>0</v>
      </c>
      <c r="AN23" s="104">
        <f>COUNTIF($D23:$AE23,AN$4)</f>
        <v>1</v>
      </c>
      <c r="AO23" s="104">
        <f>COUNTIF($D23:$AE23,AO$4)</f>
        <v>0</v>
      </c>
      <c r="AP23" s="104">
        <f>COUNTIF($D23:$AE23,AP$4)</f>
        <v>0</v>
      </c>
      <c r="AQ23" s="104">
        <f>COUNTIF($D23:$AE23,AQ$4)</f>
        <v>0</v>
      </c>
      <c r="AR23" s="104"/>
      <c r="AS23" s="313"/>
      <c r="AT23" s="313">
        <v>1</v>
      </c>
      <c r="AU23" s="104">
        <f>SUMPRODUCT(--(WEEKDAY(C$3:AG$3,2)&lt;5),--ISNUMBER(MATCH(C23:AG23,{"DM","CS1","CS2","SB1","AE","CS/B"},0)))</f>
        <v>2</v>
      </c>
      <c r="AV23" s="104"/>
      <c r="AW23" s="104">
        <f>SUMPRODUCT(--(WEEKDAY(C$3:AG$3,2)=5),--ISNUMBER(MATCH(C23:AG23,{"DM","CS1","CS2","SB1","AE","CS/B"},0)))</f>
        <v>0</v>
      </c>
      <c r="AX23" s="104">
        <f>SUMPRODUCT(--(WEEKDAY(C$3:AG$3,2)&gt;5),--ISNUMBER(MATCH(C23:AG23,{"DM","CS1","CS2","SB1","AE","CS/B"},0)))</f>
        <v>2</v>
      </c>
      <c r="AY23" s="104"/>
      <c r="AZ23" s="104">
        <f>(AU23-AV23)+AW23*1.5+(AX23-AY23)*2+AN23*0.5+AP23*0.5+AS23-AT23</f>
        <v>5.5</v>
      </c>
      <c r="BA23" s="104">
        <f>AU23+AW23+AX23</f>
        <v>4</v>
      </c>
      <c r="BB23" s="104">
        <f>BE23+BG23+BI23+BK23+BM23</f>
        <v>3</v>
      </c>
      <c r="BC23" s="313">
        <f>AZ23+BD23</f>
        <v>9</v>
      </c>
      <c r="BD23" s="104">
        <f>BF23+BH23+BJ23+BL23+BN23</f>
        <v>3.5</v>
      </c>
      <c r="BE23" s="104">
        <f>COUNTIF(A23:AI23,"*$BTP*")</f>
        <v>2</v>
      </c>
      <c r="BF23" s="104">
        <f>BE23*1.5</f>
        <v>3</v>
      </c>
      <c r="BG23" s="104">
        <f>COUNTIF(A23:AI23,"*$M*")</f>
        <v>0</v>
      </c>
      <c r="BH23" s="104">
        <f>BG23*1</f>
        <v>0</v>
      </c>
      <c r="BI23" s="104">
        <f>COUNTIF(A23:AI23,"*$PM*")</f>
        <v>1</v>
      </c>
      <c r="BJ23" s="104">
        <f>BI23*0.5</f>
        <v>0.5</v>
      </c>
      <c r="BK23" s="104">
        <f>COUNTIF(A23:AI23,"*$AM*")</f>
        <v>0</v>
      </c>
      <c r="BL23" s="104">
        <f>BK23*0.5</f>
        <v>0</v>
      </c>
      <c r="BM23" s="104">
        <f>COUNTIF(A23:AI23,"*$FC*")</f>
        <v>0</v>
      </c>
      <c r="BN23" s="104">
        <f>BM23*1</f>
        <v>0</v>
      </c>
      <c r="BO23" s="104">
        <f>COUNTIF($D23:$AA23,BO$4)</f>
        <v>0</v>
      </c>
      <c r="BP23" s="104">
        <f>COUNTIF($D23:$AA23,BP$4)</f>
        <v>0</v>
      </c>
      <c r="BQ23" s="104">
        <f>COUNTIF($D23:$AA23,BQ$4)</f>
        <v>0</v>
      </c>
      <c r="BR23" s="175"/>
    </row>
    <row r="24" ht="19.5" customHeight="1" spans="1:70">
      <c r="A24" s="306"/>
      <c r="B24" s="320" t="s">
        <v>1828</v>
      </c>
      <c r="C24" s="526"/>
      <c r="D24" s="315" t="s">
        <v>1799</v>
      </c>
      <c r="E24" s="308" t="s">
        <v>1829</v>
      </c>
      <c r="F24" s="7" t="s">
        <v>56</v>
      </c>
      <c r="G24" s="7" t="s">
        <v>1598</v>
      </c>
      <c r="H24" s="7" t="s">
        <v>1355</v>
      </c>
      <c r="I24" s="526"/>
      <c r="J24" s="181"/>
      <c r="K24" s="315"/>
      <c r="L24" s="315" t="s">
        <v>1830</v>
      </c>
      <c r="M24" s="7" t="s">
        <v>50</v>
      </c>
      <c r="N24" s="7" t="s">
        <v>1799</v>
      </c>
      <c r="O24" s="315" t="s">
        <v>48</v>
      </c>
      <c r="P24" s="315"/>
      <c r="Q24" s="315"/>
      <c r="R24" s="315" t="s">
        <v>44</v>
      </c>
      <c r="S24" s="315"/>
      <c r="T24" s="315" t="s">
        <v>48</v>
      </c>
      <c r="U24" s="315"/>
      <c r="V24" s="7"/>
      <c r="W24" s="315"/>
      <c r="X24" s="315" t="s">
        <v>48</v>
      </c>
      <c r="Y24" s="315"/>
      <c r="Z24" s="7" t="s">
        <v>1799</v>
      </c>
      <c r="AA24" s="7" t="s">
        <v>1799</v>
      </c>
      <c r="AB24" s="502" t="s">
        <v>977</v>
      </c>
      <c r="AC24" s="502" t="s">
        <v>977</v>
      </c>
      <c r="AD24" s="502" t="s">
        <v>977</v>
      </c>
      <c r="AE24" s="502" t="s">
        <v>1831</v>
      </c>
      <c r="AF24" s="315"/>
      <c r="AG24" s="315"/>
      <c r="AH24" s="155"/>
      <c r="AI24" s="312">
        <f>COUNTIF($D24:$AE24,AI$4)</f>
        <v>3</v>
      </c>
      <c r="AJ24" s="327">
        <f>COUNTIF($D24:$AE24,AJ$4)</f>
        <v>1</v>
      </c>
      <c r="AK24" s="312">
        <f>COUNTIF($D24:$AE24,AK$4)</f>
        <v>0</v>
      </c>
      <c r="AL24" s="312">
        <f>COUNTIF($D24:$AE24,AL$4)</f>
        <v>0</v>
      </c>
      <c r="AM24" s="104">
        <f>COUNTIF($D24:$AE24,AM$4)</f>
        <v>1</v>
      </c>
      <c r="AN24" s="104">
        <f>COUNTIF($D24:$AE24,AN$4)</f>
        <v>1</v>
      </c>
      <c r="AO24" s="104">
        <f>COUNTIF($D24:$AE24,AO$4)</f>
        <v>0</v>
      </c>
      <c r="AP24" s="104">
        <f>COUNTIF($D24:$AE24,AP$4)</f>
        <v>0</v>
      </c>
      <c r="AQ24" s="104">
        <f>COUNTIF($D24:$AE24,AQ$4)</f>
        <v>0</v>
      </c>
      <c r="AR24" s="104"/>
      <c r="AS24" s="313">
        <v>0.5</v>
      </c>
      <c r="AT24" s="313"/>
      <c r="AU24" s="104">
        <f>SUMPRODUCT(--(WEEKDAY(C$3:AG$3,2)&lt;5),--ISNUMBER(MATCH(C24:AG24,{"DM","CS1","CS2","SB1","AE","CS/B"},0)))</f>
        <v>3</v>
      </c>
      <c r="AV24" s="104"/>
      <c r="AW24" s="104">
        <f>SUMPRODUCT(--(WEEKDAY(C$3:AG$3,2)=5),--ISNUMBER(MATCH(C24:AG24,{"DM","CS1","CS2","SB1","AE","CS/B"},0)))</f>
        <v>1</v>
      </c>
      <c r="AX24" s="104">
        <f>SUMPRODUCT(--(WEEKDAY(C$3:AG$3,2)&gt;5),--ISNUMBER(MATCH(C24:AG24,{"DM","CS1","CS2","SB1","AE","CS/B"},0)))</f>
        <v>1</v>
      </c>
      <c r="AY24" s="104"/>
      <c r="AZ24" s="104">
        <f>(AU24-AV24)+AW24*1.5+(AX24-AY24)*2+AN24*0.5+AP24*0.5+AS24-AT24</f>
        <v>7.5</v>
      </c>
      <c r="BA24" s="104">
        <f>AU24+AW24+AX24</f>
        <v>5</v>
      </c>
      <c r="BB24" s="104">
        <f>BE24+BG24+BI24+BK24+BM24</f>
        <v>2</v>
      </c>
      <c r="BC24" s="313">
        <f>AZ24+BD24</f>
        <v>8.5</v>
      </c>
      <c r="BD24" s="104">
        <f>BF24+BH24+BJ24+BL24+BN24</f>
        <v>1</v>
      </c>
      <c r="BE24" s="104">
        <f>COUNTIF(A24:AI24,"*$BTP*")</f>
        <v>0</v>
      </c>
      <c r="BF24" s="104">
        <f>BE24*1.5</f>
        <v>0</v>
      </c>
      <c r="BG24" s="104">
        <f>COUNTIF(A24:AI24,"*$M*")</f>
        <v>0</v>
      </c>
      <c r="BH24" s="104">
        <f>BG24*1</f>
        <v>0</v>
      </c>
      <c r="BI24" s="104">
        <f>COUNTIF(A24:AI24,"*$PM*")</f>
        <v>0</v>
      </c>
      <c r="BJ24" s="104">
        <f>BI24*0.5</f>
        <v>0</v>
      </c>
      <c r="BK24" s="104">
        <f>COUNTIF(A24:AI24,"*$AM*")</f>
        <v>2</v>
      </c>
      <c r="BL24" s="104">
        <f>BK24*0.5</f>
        <v>1</v>
      </c>
      <c r="BM24" s="104">
        <f>COUNTIF(A24:AI24,"*$FC*")</f>
        <v>0</v>
      </c>
      <c r="BN24" s="104">
        <f>BM24*1</f>
        <v>0</v>
      </c>
      <c r="BO24" s="104">
        <f>COUNTIF($D24:$AA24,BO$4)</f>
        <v>0</v>
      </c>
      <c r="BP24" s="104">
        <f>COUNTIF($D24:$AA24,BP$4)</f>
        <v>1</v>
      </c>
      <c r="BQ24" s="104">
        <f>COUNTIF($D24:$AA24,BQ$4)</f>
        <v>0</v>
      </c>
      <c r="BR24" s="175"/>
    </row>
    <row r="25" ht="19.5" customHeight="1" spans="1:70">
      <c r="A25" s="306"/>
      <c r="B25" s="319" t="s">
        <v>1832</v>
      </c>
      <c r="C25" s="181"/>
      <c r="D25" s="181"/>
      <c r="E25" s="181"/>
      <c r="F25" s="502" t="s">
        <v>57</v>
      </c>
      <c r="G25" s="181"/>
      <c r="H25" s="7" t="s">
        <v>1355</v>
      </c>
      <c r="I25" s="181"/>
      <c r="J25" s="181"/>
      <c r="L25" s="181"/>
      <c r="N25" s="181"/>
      <c r="P25" s="181"/>
      <c r="Q25" s="181"/>
      <c r="R25" s="181"/>
      <c r="S25" s="181"/>
      <c r="T25" s="181"/>
      <c r="X25" s="181"/>
      <c r="Z25" s="181"/>
      <c r="AA25" s="7"/>
      <c r="AC25" s="181"/>
      <c r="AD25" s="7"/>
      <c r="AE25" s="181"/>
      <c r="AF25" s="181"/>
      <c r="AG25" s="181"/>
      <c r="AH25" s="155"/>
      <c r="AI25" s="312">
        <f>COUNTIF($D25:$AE25,AI$4)</f>
        <v>0</v>
      </c>
      <c r="AJ25" s="327">
        <f>COUNTIF($D25:$AE25,AJ$4)</f>
        <v>0</v>
      </c>
      <c r="AK25" s="312">
        <f>COUNTIF($D25:$AE25,AK$4)</f>
        <v>0</v>
      </c>
      <c r="AL25" s="312">
        <f>COUNTIF($D25:$AE25,AL$4)</f>
        <v>0</v>
      </c>
      <c r="AM25" s="104">
        <f>COUNTIF($D25:$AE25,AM$4)</f>
        <v>0</v>
      </c>
      <c r="AN25" s="104">
        <f>COUNTIF($D25:$AE25,AN$4)</f>
        <v>0</v>
      </c>
      <c r="AO25" s="104">
        <f>COUNTIF($D25:$AE25,AO$4)</f>
        <v>0</v>
      </c>
      <c r="AP25" s="104">
        <f>COUNTIF($D25:$AE25,AP$4)</f>
        <v>0</v>
      </c>
      <c r="AQ25" s="104">
        <f>COUNTIF($D25:$AE25,AQ$4)</f>
        <v>0</v>
      </c>
      <c r="AR25" s="104"/>
      <c r="AS25" s="313"/>
      <c r="AT25" s="313"/>
      <c r="AU25" s="104">
        <f>SUMPRODUCT(--(WEEKDAY(C$3:AG$3,2)&lt;5),--ISNUMBER(MATCH(C25:AG25,{"DM","CS1","CS2","SB1","AE","CS/B"},0)))</f>
        <v>0</v>
      </c>
      <c r="AV25" s="104"/>
      <c r="AW25" s="104">
        <f>SUMPRODUCT(--(WEEKDAY(C$3:AG$3,2)=5),--ISNUMBER(MATCH(C25:AG25,{"DM","CS1","CS2","SB1","AE","CS/B"},0)))</f>
        <v>0</v>
      </c>
      <c r="AX25" s="104">
        <f>SUMPRODUCT(--(WEEKDAY(C$3:AG$3,2)&gt;5),--ISNUMBER(MATCH(C25:AG25,{"DM","CS1","CS2","SB1","AE","CS/B"},0)))</f>
        <v>0</v>
      </c>
      <c r="AY25" s="104"/>
      <c r="AZ25" s="104">
        <f>(AU25-AV25)+AW25*1.5+(AX25-AY25)*2+AN25*0.5+AP25*0.5+AS25-AT25</f>
        <v>0</v>
      </c>
      <c r="BA25" s="104">
        <f>AU25+AW25+AX25</f>
        <v>0</v>
      </c>
      <c r="BB25" s="104">
        <f>BE25+BG25+BI25+BK25+BM25</f>
        <v>0</v>
      </c>
      <c r="BC25" s="313">
        <f>AZ25+BD25</f>
        <v>0</v>
      </c>
      <c r="BD25" s="104">
        <f>BF25+BH25+BJ25+BL25+BN25</f>
        <v>0</v>
      </c>
      <c r="BE25" s="104">
        <f>COUNTIF(A25:AI25,"*$BTP*")</f>
        <v>0</v>
      </c>
      <c r="BF25" s="104">
        <f>BE25*1.5</f>
        <v>0</v>
      </c>
      <c r="BG25" s="104">
        <f>COUNTIF(A25:AI25,"*$M*")</f>
        <v>0</v>
      </c>
      <c r="BH25" s="104">
        <f>BG25*1</f>
        <v>0</v>
      </c>
      <c r="BI25" s="104">
        <f>COUNTIF(A25:AI25,"*$PM*")</f>
        <v>0</v>
      </c>
      <c r="BJ25" s="104">
        <f>BI25*0.5</f>
        <v>0</v>
      </c>
      <c r="BK25" s="104">
        <f>COUNTIF(A25:AI25,"*$AM*")</f>
        <v>0</v>
      </c>
      <c r="BL25" s="104">
        <f>BK25*0.5</f>
        <v>0</v>
      </c>
      <c r="BM25" s="104">
        <f>COUNTIF(A25:AI25,"*$FC*")</f>
        <v>0</v>
      </c>
      <c r="BN25" s="104">
        <f>BM25*1</f>
        <v>0</v>
      </c>
      <c r="BO25" s="104">
        <f>COUNTIF($D25:$AA25,BO$4)</f>
        <v>0</v>
      </c>
      <c r="BP25" s="104">
        <f>COUNTIF($D25:$AA25,BP$4)</f>
        <v>0</v>
      </c>
      <c r="BQ25" s="104">
        <f>COUNTIF($D25:$AA25,BQ$4)</f>
        <v>0</v>
      </c>
      <c r="BR25" s="175"/>
    </row>
    <row r="26" ht="19.5" customHeight="1" spans="1:70">
      <c r="A26" s="306"/>
      <c r="B26" s="320" t="s">
        <v>1833</v>
      </c>
      <c r="C26" s="315"/>
      <c r="D26" s="315" t="s">
        <v>62</v>
      </c>
      <c r="E26" s="315"/>
      <c r="F26" s="181" t="s">
        <v>1566</v>
      </c>
      <c r="G26" s="502"/>
      <c r="H26" s="7" t="s">
        <v>1355</v>
      </c>
      <c r="I26" s="315" t="s">
        <v>1598</v>
      </c>
      <c r="J26" s="315"/>
      <c r="K26" s="502" t="s">
        <v>1366</v>
      </c>
      <c r="L26" s="502" t="s">
        <v>1366</v>
      </c>
      <c r="M26" s="502" t="s">
        <v>1366</v>
      </c>
      <c r="N26" s="315" t="s">
        <v>1834</v>
      </c>
      <c r="O26" s="315" t="s">
        <v>1568</v>
      </c>
      <c r="P26" s="315" t="s">
        <v>50</v>
      </c>
      <c r="Q26" s="315"/>
      <c r="R26" s="315" t="s">
        <v>62</v>
      </c>
      <c r="S26" s="315"/>
      <c r="T26" s="502"/>
      <c r="U26" s="7" t="s">
        <v>1790</v>
      </c>
      <c r="V26" s="502" t="s">
        <v>151</v>
      </c>
      <c r="W26" s="502"/>
      <c r="X26" s="502"/>
      <c r="Y26" s="181" t="s">
        <v>62</v>
      </c>
      <c r="Z26" s="315"/>
      <c r="AA26" s="315" t="s">
        <v>1527</v>
      </c>
      <c r="AB26" s="315"/>
      <c r="AC26" s="502"/>
      <c r="AD26" s="181" t="s">
        <v>62</v>
      </c>
      <c r="AE26" s="181"/>
      <c r="AF26" s="315"/>
      <c r="AG26" s="315"/>
      <c r="AH26" s="155"/>
      <c r="AI26" s="312">
        <f>COUNTIF($D26:$AE26,AI$4)</f>
        <v>0</v>
      </c>
      <c r="AJ26" s="327">
        <f>COUNTIF($D26:$AE26,AJ$4)</f>
        <v>0</v>
      </c>
      <c r="AK26" s="312">
        <f>COUNTIF($D26:$AE26,AK$4)</f>
        <v>0</v>
      </c>
      <c r="AL26" s="312">
        <f>COUNTIF($D26:$AE26,AL$4)</f>
        <v>0</v>
      </c>
      <c r="AM26" s="104">
        <f>COUNTIF($D26:$AE26,AM$4)</f>
        <v>1</v>
      </c>
      <c r="AN26" s="104">
        <f>COUNTIF($D26:$AE26,AN$4)</f>
        <v>0</v>
      </c>
      <c r="AO26" s="104">
        <f>COUNTIF($D26:$AE26,AO$4)</f>
        <v>4</v>
      </c>
      <c r="AP26" s="104">
        <f>COUNTIF($D26:$AE26,AP$4)</f>
        <v>0</v>
      </c>
      <c r="AQ26" s="104">
        <f>COUNTIF($D26:$AE26,AQ$4)</f>
        <v>0</v>
      </c>
      <c r="AR26" s="104"/>
      <c r="AS26" s="313">
        <v>2</v>
      </c>
      <c r="AT26" s="313"/>
      <c r="AU26" s="104">
        <f>SUMPRODUCT(--(WEEKDAY(C$3:AG$3,2)&lt;5),--ISNUMBER(MATCH(C26:AG26,{"DM","CS1","CS2","SB1","AE","CS/B"},0)))</f>
        <v>3</v>
      </c>
      <c r="AV26" s="104"/>
      <c r="AW26" s="104">
        <f>SUMPRODUCT(--(WEEKDAY(C$3:AG$3,2)=5),--ISNUMBER(MATCH(C26:AG26,{"DM","CS1","CS2","SB1","AE","CS/B"},0)))</f>
        <v>0</v>
      </c>
      <c r="AX26" s="104">
        <f>SUMPRODUCT(--(WEEKDAY(C$3:AG$3,2)&gt;5),--ISNUMBER(MATCH(C26:AG26,{"DM","CS1","CS2","SB1","AE","CS/B"},0)))</f>
        <v>2</v>
      </c>
      <c r="AY26" s="104"/>
      <c r="AZ26" s="104">
        <f>(AU26-AV26)+AW26*1.5+(AX26-AY26)*2+AN26*0.5+AP26*0.5+AS26-AT26</f>
        <v>9</v>
      </c>
      <c r="BA26" s="104">
        <f>AU26+AW26+AX26</f>
        <v>5</v>
      </c>
      <c r="BB26" s="104">
        <f>BE26+BG26+BI26+BK26+BM26</f>
        <v>4</v>
      </c>
      <c r="BC26" s="313">
        <f>AZ26+BD26</f>
        <v>12.5</v>
      </c>
      <c r="BD26" s="104">
        <f>BF26+BH26+BJ26+BL26+BN26</f>
        <v>3.5</v>
      </c>
      <c r="BE26" s="104">
        <f>COUNTIF(A26:AI26,"*$BTP*")</f>
        <v>1</v>
      </c>
      <c r="BF26" s="104">
        <f>BE26*1.5</f>
        <v>1.5</v>
      </c>
      <c r="BG26" s="104">
        <f>COUNTIF(A26:AI26,"*$M*")</f>
        <v>1</v>
      </c>
      <c r="BH26" s="104">
        <f>BG26*1</f>
        <v>1</v>
      </c>
      <c r="BI26" s="104">
        <f>COUNTIF(A26:AI26,"*$PM*")</f>
        <v>1</v>
      </c>
      <c r="BJ26" s="104">
        <f>BI26*0.5</f>
        <v>0.5</v>
      </c>
      <c r="BK26" s="104">
        <f>COUNTIF(A26:AI26,"*$AM*")</f>
        <v>1</v>
      </c>
      <c r="BL26" s="104">
        <f>BK26*0.5</f>
        <v>0.5</v>
      </c>
      <c r="BM26" s="104">
        <f>COUNTIF(A26:AI26,"*$FC*")</f>
        <v>0</v>
      </c>
      <c r="BN26" s="104">
        <f>BM26*1</f>
        <v>0</v>
      </c>
      <c r="BO26" s="104">
        <f>COUNTIF($D26:$AA26,BO$4)</f>
        <v>0</v>
      </c>
      <c r="BP26" s="104">
        <f>COUNTIF($D26:$AA26,BP$4)</f>
        <v>1</v>
      </c>
      <c r="BQ26" s="104">
        <f>COUNTIF($D26:$AA26,BQ$4)</f>
        <v>0</v>
      </c>
      <c r="BR26" s="175"/>
    </row>
    <row r="27" ht="19.5" customHeight="1" spans="1:70">
      <c r="A27" s="306"/>
      <c r="B27" s="527" t="s">
        <v>1835</v>
      </c>
      <c r="C27" s="181"/>
      <c r="D27" s="181" t="s">
        <v>1802</v>
      </c>
      <c r="E27" s="181" t="s">
        <v>1802</v>
      </c>
      <c r="F27" s="181" t="s">
        <v>1802</v>
      </c>
      <c r="G27" s="181" t="s">
        <v>1802</v>
      </c>
      <c r="H27" s="7" t="s">
        <v>1355</v>
      </c>
      <c r="I27" s="181"/>
      <c r="J27" s="181"/>
      <c r="K27" s="181"/>
      <c r="L27" s="181" t="s">
        <v>1802</v>
      </c>
      <c r="M27" s="181" t="s">
        <v>1802</v>
      </c>
      <c r="N27" s="181"/>
      <c r="O27" s="181" t="s">
        <v>151</v>
      </c>
      <c r="P27" s="181" t="s">
        <v>1095</v>
      </c>
      <c r="Q27" s="181" t="s">
        <v>1095</v>
      </c>
      <c r="R27" s="181" t="s">
        <v>1095</v>
      </c>
      <c r="S27" s="181" t="s">
        <v>1095</v>
      </c>
      <c r="T27" s="181" t="s">
        <v>1095</v>
      </c>
      <c r="U27" s="181" t="s">
        <v>1095</v>
      </c>
      <c r="V27" s="181" t="s">
        <v>1095</v>
      </c>
      <c r="W27" s="181"/>
      <c r="X27" s="181"/>
      <c r="Y27" s="181"/>
      <c r="AA27" s="315"/>
      <c r="AC27" s="181"/>
      <c r="AD27" s="181"/>
      <c r="AE27" s="181"/>
      <c r="AF27" s="181"/>
      <c r="AG27" s="181"/>
      <c r="AH27" s="155"/>
      <c r="AI27" s="312">
        <f>COUNTIF($D27:$AE27,AI$4)</f>
        <v>0</v>
      </c>
      <c r="AJ27" s="327">
        <f>COUNTIF($D27:$AE27,AJ$4)</f>
        <v>0</v>
      </c>
      <c r="AK27" s="312">
        <f>COUNTIF($D27:$AE27,AK$4)</f>
        <v>0</v>
      </c>
      <c r="AL27" s="312">
        <f>COUNTIF($D27:$AE27,AL$4)</f>
        <v>0</v>
      </c>
      <c r="AM27" s="104">
        <f>COUNTIF($D27:$AE27,AM$4)</f>
        <v>0</v>
      </c>
      <c r="AN27" s="104">
        <f>COUNTIF($D27:$AE27,AN$4)</f>
        <v>0</v>
      </c>
      <c r="AO27" s="104">
        <f>COUNTIF($D27:$AE27,AO$4)</f>
        <v>0</v>
      </c>
      <c r="AP27" s="104">
        <f>COUNTIF($D27:$AE27,AP$4)</f>
        <v>6</v>
      </c>
      <c r="AQ27" s="104">
        <f>COUNTIF($D27:$AE27,AQ$4)</f>
        <v>0</v>
      </c>
      <c r="AR27" s="192"/>
      <c r="AS27" s="313"/>
      <c r="AT27" s="313"/>
      <c r="AU27" s="104">
        <f>SUMPRODUCT(--(WEEKDAY(C$3:AG$3,2)&lt;5),--ISNUMBER(MATCH(C27:AG27,{"DM","CS1","CS2","SB1","AE","CS/B"},0)))</f>
        <v>0</v>
      </c>
      <c r="AV27" s="104"/>
      <c r="AW27" s="104">
        <f>SUMPRODUCT(--(WEEKDAY(C$3:AG$3,2)=5),--ISNUMBER(MATCH(C27:AG27,{"DM","CS1","CS2","SB1","AE","CS/B"},0)))</f>
        <v>0</v>
      </c>
      <c r="AX27" s="104">
        <f>SUMPRODUCT(--(WEEKDAY(C$3:AG$3,2)&gt;5),--ISNUMBER(MATCH(C27:AG27,{"DM","CS1","CS2","SB1","AE","CS/B"},0)))</f>
        <v>0</v>
      </c>
      <c r="AY27" s="192"/>
      <c r="AZ27" s="104">
        <f>(AU27-AV27)+AW27*1.5+(AX27-AY27)*2+AN27*0.5+AP27*0.5+AS27-AT27</f>
        <v>3</v>
      </c>
      <c r="BA27" s="104">
        <f>AU27+AW27+AX27</f>
        <v>0</v>
      </c>
      <c r="BB27" s="104">
        <f>BE27+BG27+BI27+BK27+BM27</f>
        <v>0</v>
      </c>
      <c r="BC27" s="313">
        <f>AZ27+BD27</f>
        <v>3</v>
      </c>
      <c r="BD27" s="104">
        <f>BF27+BH27+BJ27+BL27+BN27</f>
        <v>0</v>
      </c>
      <c r="BE27" s="104">
        <f>COUNTIF(A27:AI27,"*$BTP*")</f>
        <v>0</v>
      </c>
      <c r="BF27" s="104">
        <f>BE27*1.5</f>
        <v>0</v>
      </c>
      <c r="BG27" s="104">
        <f>COUNTIF(A27:AI27,"*$M*")</f>
        <v>0</v>
      </c>
      <c r="BH27" s="104">
        <f>BG27*1</f>
        <v>0</v>
      </c>
      <c r="BI27" s="104">
        <f>COUNTIF(A27:AI27,"*$PM*")</f>
        <v>0</v>
      </c>
      <c r="BJ27" s="104">
        <f>BI27*0.5</f>
        <v>0</v>
      </c>
      <c r="BK27" s="104">
        <f>COUNTIF(A27:AI27,"*$AM*")</f>
        <v>0</v>
      </c>
      <c r="BL27" s="104">
        <f>BK27*0.5</f>
        <v>0</v>
      </c>
      <c r="BM27" s="104">
        <f>COUNTIF(A27:AI27,"*$FC*")</f>
        <v>0</v>
      </c>
      <c r="BN27" s="104">
        <f>BM27*1</f>
        <v>0</v>
      </c>
      <c r="BO27" s="104">
        <f>COUNTIF($D27:$AA27,BO$4)</f>
        <v>0</v>
      </c>
      <c r="BP27" s="104">
        <f>COUNTIF($D27:$AA27,BP$4)</f>
        <v>0</v>
      </c>
      <c r="BQ27" s="104">
        <f>COUNTIF($D27:$AA27,BQ$4)</f>
        <v>0</v>
      </c>
      <c r="BR27" s="322"/>
    </row>
    <row r="28" ht="19.5" customHeight="1" spans="1:70">
      <c r="A28" s="306"/>
      <c r="B28" s="320" t="s">
        <v>1836</v>
      </c>
      <c r="C28" s="315" t="s">
        <v>1793</v>
      </c>
      <c r="D28" s="315"/>
      <c r="E28" s="315" t="s">
        <v>1799</v>
      </c>
      <c r="F28" s="315"/>
      <c r="G28" s="181" t="s">
        <v>227</v>
      </c>
      <c r="H28" s="181" t="s">
        <v>227</v>
      </c>
      <c r="I28" s="315" t="s">
        <v>1837</v>
      </c>
      <c r="J28" s="315"/>
      <c r="K28" s="7"/>
      <c r="L28" s="7" t="s">
        <v>44</v>
      </c>
      <c r="M28" s="315"/>
      <c r="N28" s="7" t="s">
        <v>1598</v>
      </c>
      <c r="O28" s="181" t="s">
        <v>1838</v>
      </c>
      <c r="P28" s="315"/>
      <c r="Q28" s="315" t="s">
        <v>44</v>
      </c>
      <c r="R28" s="315"/>
      <c r="S28" s="315"/>
      <c r="T28" s="315"/>
      <c r="U28" s="7" t="s">
        <v>1839</v>
      </c>
      <c r="V28" s="7"/>
      <c r="W28" s="7"/>
      <c r="X28" s="315"/>
      <c r="Y28" s="315"/>
      <c r="Z28" s="315" t="s">
        <v>45</v>
      </c>
      <c r="AB28" s="315"/>
      <c r="AC28" s="7"/>
      <c r="AD28" s="315"/>
      <c r="AE28" s="181"/>
      <c r="AF28" s="315"/>
      <c r="AG28" s="315"/>
      <c r="AH28" s="155"/>
      <c r="AI28" s="312">
        <f>COUNTIF($D28:$AE28,AI$4)</f>
        <v>0</v>
      </c>
      <c r="AJ28" s="327">
        <f>COUNTIF($D28:$AE28,AJ$4)</f>
        <v>2</v>
      </c>
      <c r="AK28" s="312">
        <f>COUNTIF($D28:$AE28,AK$4)</f>
        <v>1</v>
      </c>
      <c r="AL28" s="312">
        <f>COUNTIF($D28:$AE28,AL$4)</f>
        <v>0</v>
      </c>
      <c r="AM28" s="104">
        <f>COUNTIF($D28:$AE28,AM$4)</f>
        <v>0</v>
      </c>
      <c r="AN28" s="104">
        <f>COUNTIF($D28:$AE28,AN$4)</f>
        <v>0</v>
      </c>
      <c r="AO28" s="104">
        <f>COUNTIF($D28:$AE28,AO$4)</f>
        <v>0</v>
      </c>
      <c r="AP28" s="104">
        <f>COUNTIF($D28:$AE28,AP$4)</f>
        <v>0</v>
      </c>
      <c r="AQ28" s="104">
        <f>COUNTIF($D28:$AE28,AQ$4)</f>
        <v>0</v>
      </c>
      <c r="AR28" s="192"/>
      <c r="AS28" s="313"/>
      <c r="AT28" s="313"/>
      <c r="AU28" s="104">
        <f>SUMPRODUCT(--(WEEKDAY(C$3:AG$3,2)&lt;5),--ISNUMBER(MATCH(C28:AG28,{"DM","CS1","CS2","SB1","AE","CS/B"},0)))</f>
        <v>2</v>
      </c>
      <c r="AV28" s="192"/>
      <c r="AW28" s="104">
        <f>SUMPRODUCT(--(WEEKDAY(C$3:AG$3,2)=5),--ISNUMBER(MATCH(C28:AG28,{"DM","CS1","CS2","SB1","AE","CS/B"},0)))</f>
        <v>0</v>
      </c>
      <c r="AX28" s="104">
        <f>SUMPRODUCT(--(WEEKDAY(C$3:AG$3,2)&gt;5),--ISNUMBER(MATCH(C28:AG28,{"DM","CS1","CS2","SB1","AE","CS/B"},0)))</f>
        <v>2</v>
      </c>
      <c r="AY28" s="192"/>
      <c r="AZ28" s="104">
        <f>(AU28-AV28)+AW28*1.5+(AX28-AY28)*2+AN28*0.5+AP28*0.5+AS28-AT28</f>
        <v>6</v>
      </c>
      <c r="BA28" s="104">
        <f>AU28+AW28+AX28</f>
        <v>4</v>
      </c>
      <c r="BB28" s="104">
        <f>BE28+BG28+BI28+BK28+BM28</f>
        <v>5</v>
      </c>
      <c r="BC28" s="313">
        <f>AZ28+BD28</f>
        <v>10</v>
      </c>
      <c r="BD28" s="104">
        <f>BF28+BH28+BJ28+BL28+BN28</f>
        <v>4</v>
      </c>
      <c r="BE28" s="104">
        <f>COUNTIF(A28:AI28,"*$BTP*")</f>
        <v>0</v>
      </c>
      <c r="BF28" s="104">
        <f>BE28*1.5</f>
        <v>0</v>
      </c>
      <c r="BG28" s="104">
        <f>COUNTIF(A28:AI28,"*$M*")</f>
        <v>1</v>
      </c>
      <c r="BH28" s="104">
        <f>BG28*1</f>
        <v>1</v>
      </c>
      <c r="BI28" s="104">
        <f>COUNTIF(A28:AI28,"*$PM*")</f>
        <v>1</v>
      </c>
      <c r="BJ28" s="104">
        <f>BI28*0.5</f>
        <v>0.5</v>
      </c>
      <c r="BK28" s="104">
        <f>COUNTIF(A28:AI28,"*$AM*")</f>
        <v>1</v>
      </c>
      <c r="BL28" s="104">
        <f>BK28*0.5</f>
        <v>0.5</v>
      </c>
      <c r="BM28" s="104">
        <f>COUNTIF(A28:AI28,"*$FC*")</f>
        <v>2</v>
      </c>
      <c r="BN28" s="104">
        <f>BM28*1</f>
        <v>2</v>
      </c>
      <c r="BO28" s="104">
        <f>COUNTIF($D28:$AA28,BO$4)</f>
        <v>0</v>
      </c>
      <c r="BP28" s="104">
        <f>COUNTIF($D28:$AA28,BP$4)</f>
        <v>1</v>
      </c>
      <c r="BQ28" s="104">
        <f>COUNTIF($D28:$AA28,BQ$4)</f>
        <v>0</v>
      </c>
      <c r="BR28" s="322"/>
    </row>
    <row r="29" ht="19.5" customHeight="1" spans="1:70">
      <c r="A29" s="306"/>
      <c r="B29" s="320" t="s">
        <v>1840</v>
      </c>
      <c r="C29" s="181"/>
      <c r="D29" s="7"/>
      <c r="E29" s="7"/>
      <c r="F29" s="181"/>
      <c r="G29" s="181" t="s">
        <v>1566</v>
      </c>
      <c r="H29" s="7" t="s">
        <v>1355</v>
      </c>
      <c r="I29" s="505"/>
      <c r="J29" s="505"/>
      <c r="K29" s="7"/>
      <c r="L29" s="7" t="s">
        <v>1799</v>
      </c>
      <c r="M29" s="505"/>
      <c r="N29" s="2" t="s">
        <v>1841</v>
      </c>
      <c r="O29" s="503" t="s">
        <v>47</v>
      </c>
      <c r="P29" s="181"/>
      <c r="Q29" s="181"/>
      <c r="R29" s="505"/>
      <c r="S29" s="181"/>
      <c r="T29" s="181"/>
      <c r="U29" s="181" t="s">
        <v>56</v>
      </c>
      <c r="V29" s="7" t="s">
        <v>45</v>
      </c>
      <c r="W29" s="7"/>
      <c r="X29" s="7"/>
      <c r="Y29" s="315" t="s">
        <v>44</v>
      </c>
      <c r="Z29" s="7" t="s">
        <v>56</v>
      </c>
      <c r="AA29" s="7" t="s">
        <v>50</v>
      </c>
      <c r="AB29" s="505"/>
      <c r="AD29" s="181" t="s">
        <v>1598</v>
      </c>
      <c r="AE29" s="181"/>
      <c r="AF29" s="181"/>
      <c r="AG29" s="181"/>
      <c r="AH29" s="155"/>
      <c r="AI29" s="312">
        <f>COUNTIF($D29:$AE29,AI$4)</f>
        <v>0</v>
      </c>
      <c r="AJ29" s="327">
        <f>COUNTIF($D29:$AE29,AJ$4)</f>
        <v>1</v>
      </c>
      <c r="AK29" s="312">
        <f>COUNTIF($D29:$AE29,AK$4)</f>
        <v>1</v>
      </c>
      <c r="AL29" s="312">
        <f>COUNTIF($D29:$AE29,AL$4)</f>
        <v>0</v>
      </c>
      <c r="AM29" s="104">
        <f>COUNTIF($D29:$AE29,AM$4)</f>
        <v>1</v>
      </c>
      <c r="AN29" s="104">
        <f>COUNTIF($D29:$AE29,AN$4)</f>
        <v>2</v>
      </c>
      <c r="AO29" s="104">
        <f>COUNTIF($D29:$AE29,AO$4)</f>
        <v>0</v>
      </c>
      <c r="AP29" s="104">
        <f>COUNTIF($D29:$AE29,AP$4)</f>
        <v>0</v>
      </c>
      <c r="AQ29" s="104">
        <f>COUNTIF($D29:$AE29,AQ$4)</f>
        <v>0</v>
      </c>
      <c r="AR29" s="192"/>
      <c r="AS29" s="313">
        <v>0.5</v>
      </c>
      <c r="AT29" s="313"/>
      <c r="AU29" s="104">
        <f>SUMPRODUCT(--(WEEKDAY(C$3:AG$3,2)&lt;5),--ISNUMBER(MATCH(C29:AG29,{"DM","CS1","CS2","SB1","AE","CS/B"},0)))</f>
        <v>2</v>
      </c>
      <c r="AV29" s="192"/>
      <c r="AW29" s="104">
        <f>SUMPRODUCT(--(WEEKDAY(C$3:AG$3,2)=5),--ISNUMBER(MATCH(C29:AG29,{"DM","CS1","CS2","SB1","AE","CS/B"},0)))</f>
        <v>1</v>
      </c>
      <c r="AX29" s="104">
        <f>SUMPRODUCT(--(WEEKDAY(C$3:AG$3,2)&gt;5),--ISNUMBER(MATCH(C29:AG29,{"DM","CS1","CS2","SB1","AE","CS/B"},0)))</f>
        <v>0</v>
      </c>
      <c r="AY29" s="192"/>
      <c r="AZ29" s="104">
        <f>(AU29-AV29)+AW29*1.5+(AX29-AY29)*2+AN29*0.5+AP29*0.5+AS29-AT29</f>
        <v>5</v>
      </c>
      <c r="BA29" s="104">
        <f>AU29+AW29+AX29</f>
        <v>3</v>
      </c>
      <c r="BB29" s="104">
        <f>BE29+BG29+BI29+BK29+BM29</f>
        <v>2</v>
      </c>
      <c r="BC29" s="313">
        <f>AZ29+BD29</f>
        <v>7</v>
      </c>
      <c r="BD29" s="104">
        <f>BF29+BH29+BJ29+BL29+BN29</f>
        <v>2</v>
      </c>
      <c r="BE29" s="104">
        <f>COUNTIF(A29:AI29,"*$BTP*")</f>
        <v>1</v>
      </c>
      <c r="BF29" s="104">
        <f>BE29*1.5</f>
        <v>1.5</v>
      </c>
      <c r="BG29" s="104">
        <f>COUNTIF(A29:AI29,"*$M*")</f>
        <v>0</v>
      </c>
      <c r="BH29" s="104">
        <f>BG29*1</f>
        <v>0</v>
      </c>
      <c r="BI29" s="104">
        <f>COUNTIF(A29:AI29,"*$PM*")</f>
        <v>1</v>
      </c>
      <c r="BJ29" s="104">
        <f>BI29*0.5</f>
        <v>0.5</v>
      </c>
      <c r="BK29" s="104">
        <f>COUNTIF(A29:AI29,"*$AM*")</f>
        <v>0</v>
      </c>
      <c r="BL29" s="104">
        <f>BK29*0.5</f>
        <v>0</v>
      </c>
      <c r="BM29" s="104">
        <f>COUNTIF(A29:AI29,"*$FC*")</f>
        <v>0</v>
      </c>
      <c r="BN29" s="104">
        <f>BM29*1</f>
        <v>0</v>
      </c>
      <c r="BO29" s="104">
        <f>COUNTIF($D29:$AA29,BO$4)</f>
        <v>0</v>
      </c>
      <c r="BP29" s="104">
        <f>COUNTIF($D29:$AA29,BP$4)</f>
        <v>0</v>
      </c>
      <c r="BQ29" s="104">
        <f>COUNTIF($D29:$AA29,BQ$4)</f>
        <v>1</v>
      </c>
      <c r="BR29" s="322"/>
    </row>
    <row r="30" ht="19.5" customHeight="1" spans="1:70">
      <c r="A30" s="306"/>
      <c r="B30" s="528" t="s">
        <v>1710</v>
      </c>
      <c r="C30" s="502" t="s">
        <v>1796</v>
      </c>
      <c r="D30" s="7"/>
      <c r="E30" s="315"/>
      <c r="F30" s="315"/>
      <c r="G30" s="315"/>
      <c r="H30" s="315" t="s">
        <v>1598</v>
      </c>
      <c r="I30" s="315"/>
      <c r="J30" s="315"/>
      <c r="K30" s="315"/>
      <c r="L30" s="315"/>
      <c r="M30" s="315"/>
      <c r="N30" s="315"/>
      <c r="O30" s="315"/>
      <c r="P30" s="315"/>
      <c r="Q30" s="315" t="s">
        <v>48</v>
      </c>
      <c r="R30" s="502" t="s">
        <v>1797</v>
      </c>
      <c r="S30" s="315"/>
      <c r="T30" s="315"/>
      <c r="U30" s="315"/>
      <c r="V30" s="315"/>
      <c r="W30" s="315"/>
      <c r="X30" s="315"/>
      <c r="Y30" s="7"/>
      <c r="Z30" s="315"/>
      <c r="AA30" s="7"/>
      <c r="AB30" s="315"/>
      <c r="AC30" s="315"/>
      <c r="AD30" s="315"/>
      <c r="AE30" s="315"/>
      <c r="AF30" s="315"/>
      <c r="AG30" s="315"/>
      <c r="AH30" s="155"/>
      <c r="AI30" s="312">
        <f>COUNTIF($D30:$AE30,AI$4)</f>
        <v>1</v>
      </c>
      <c r="AJ30" s="327">
        <f>COUNTIF($D30:$AE30,AJ$4)</f>
        <v>0</v>
      </c>
      <c r="AK30" s="312">
        <f>COUNTIF($D30:$AE30,AK$4)</f>
        <v>0</v>
      </c>
      <c r="AL30" s="312">
        <f>COUNTIF($D30:$AE30,AL$4)</f>
        <v>0</v>
      </c>
      <c r="AM30" s="104">
        <f>COUNTIF($D30:$AE30,AM$4)</f>
        <v>0</v>
      </c>
      <c r="AN30" s="104">
        <f>COUNTIF($D30:$AE30,AN$4)</f>
        <v>0</v>
      </c>
      <c r="AO30" s="104">
        <f>COUNTIF($D30:$AE30,AO$4)</f>
        <v>0</v>
      </c>
      <c r="AP30" s="104">
        <f>COUNTIF($D30:$AE30,AP$4)</f>
        <v>0</v>
      </c>
      <c r="AQ30" s="104">
        <f>COUNTIF($D30:$AE30,AQ$4)</f>
        <v>0</v>
      </c>
      <c r="AR30" s="192"/>
      <c r="AS30" s="313"/>
      <c r="AT30" s="313"/>
      <c r="AU30" s="104">
        <f>SUMPRODUCT(--(WEEKDAY(C$3:AG$3,2)&lt;5),--ISNUMBER(MATCH(C30:AG30,{"DM","CS1","CS2","SB1","AE","CS/B"},0)))</f>
        <v>0</v>
      </c>
      <c r="AV30" s="192"/>
      <c r="AW30" s="104">
        <f>SUMPRODUCT(--(WEEKDAY(C$3:AG$3,2)=5),--ISNUMBER(MATCH(C30:AG30,{"DM","CS1","CS2","SB1","AE","CS/B"},0)))</f>
        <v>0</v>
      </c>
      <c r="AX30" s="104">
        <f>SUMPRODUCT(--(WEEKDAY(C$3:AG$3,2)&gt;5),--ISNUMBER(MATCH(C30:AG30,{"DM","CS1","CS2","SB1","AE","CS/B"},0)))</f>
        <v>1</v>
      </c>
      <c r="AY30" s="192"/>
      <c r="AZ30" s="104">
        <f>(AU30-AV30)+AW30*1.5+(AX30-AY30)*2+AN30*0.5+AP30*0.5+AS30-AT30</f>
        <v>2</v>
      </c>
      <c r="BA30" s="104">
        <f>AU30+AW30+AX30</f>
        <v>1</v>
      </c>
      <c r="BB30" s="104">
        <f>BE30+BG30+BI30+BK30+BM30</f>
        <v>0</v>
      </c>
      <c r="BC30" s="313">
        <f>AZ30+BD30</f>
        <v>2</v>
      </c>
      <c r="BD30" s="104">
        <f>BF30+BH30+BJ30+BL30+BN30</f>
        <v>0</v>
      </c>
      <c r="BE30" s="104">
        <f>COUNTIF(A30:AI30,"*$BTP*")</f>
        <v>0</v>
      </c>
      <c r="BF30" s="104">
        <f>BE30*1.5</f>
        <v>0</v>
      </c>
      <c r="BG30" s="104">
        <f>COUNTIF(A30:AI30,"*$M*")</f>
        <v>0</v>
      </c>
      <c r="BH30" s="104">
        <f>BG30*1</f>
        <v>0</v>
      </c>
      <c r="BI30" s="104">
        <f>COUNTIF(A30:AI30,"*$PM*")</f>
        <v>0</v>
      </c>
      <c r="BJ30" s="104">
        <f>BI30*0.5</f>
        <v>0</v>
      </c>
      <c r="BK30" s="104">
        <f>COUNTIF(A30:AI30,"*$AM*")</f>
        <v>0</v>
      </c>
      <c r="BL30" s="104">
        <f>BK30*0.5</f>
        <v>0</v>
      </c>
      <c r="BM30" s="104">
        <f>COUNTIF(A30:AI30,"*$FC*")</f>
        <v>0</v>
      </c>
      <c r="BN30" s="104">
        <f>BM30*1</f>
        <v>0</v>
      </c>
      <c r="BO30" s="104">
        <f>COUNTIF($D30:$AA30,BO$4)</f>
        <v>0</v>
      </c>
      <c r="BP30" s="104">
        <f>COUNTIF($D30:$AA30,BP$4)</f>
        <v>1</v>
      </c>
      <c r="BQ30" s="104">
        <f>COUNTIF($D30:$AA30,BQ$4)</f>
        <v>0</v>
      </c>
      <c r="BR30" s="322"/>
    </row>
    <row r="31" ht="19.5" customHeight="1" spans="1:70">
      <c r="A31" s="306"/>
      <c r="B31" s="529" t="s">
        <v>1682</v>
      </c>
      <c r="C31" s="181"/>
      <c r="D31" s="7" t="s">
        <v>1793</v>
      </c>
      <c r="E31" s="7"/>
      <c r="F31" s="7" t="s">
        <v>1799</v>
      </c>
      <c r="G31" s="181" t="s">
        <v>1842</v>
      </c>
      <c r="H31" s="181" t="s">
        <v>44</v>
      </c>
      <c r="I31" s="505"/>
      <c r="J31" s="505" t="s">
        <v>1843</v>
      </c>
      <c r="K31" s="505" t="s">
        <v>1692</v>
      </c>
      <c r="L31" s="181" t="s">
        <v>48</v>
      </c>
      <c r="M31" s="181"/>
      <c r="N31" s="7" t="s">
        <v>56</v>
      </c>
      <c r="O31" s="505"/>
      <c r="P31" s="503" t="s">
        <v>1095</v>
      </c>
      <c r="Q31" s="503" t="s">
        <v>1095</v>
      </c>
      <c r="R31" s="503" t="s">
        <v>1095</v>
      </c>
      <c r="S31" s="503" t="s">
        <v>1095</v>
      </c>
      <c r="T31" s="503" t="s">
        <v>1095</v>
      </c>
      <c r="U31" s="505" t="s">
        <v>1486</v>
      </c>
      <c r="V31" s="503" t="s">
        <v>1095</v>
      </c>
      <c r="W31" s="505"/>
      <c r="X31" s="505"/>
      <c r="Y31" s="315"/>
      <c r="Z31" s="181"/>
      <c r="AA31" s="7" t="s">
        <v>48</v>
      </c>
      <c r="AB31" s="181" t="s">
        <v>1844</v>
      </c>
      <c r="AC31" s="181"/>
      <c r="AD31" s="181" t="s">
        <v>45</v>
      </c>
      <c r="AE31" s="181"/>
      <c r="AF31" s="181"/>
      <c r="AG31" s="181"/>
      <c r="AH31" s="172"/>
      <c r="AI31" s="312">
        <f>COUNTIF($D31:$AE31,AI$4)</f>
        <v>2</v>
      </c>
      <c r="AJ31" s="327">
        <f>COUNTIF($D31:$AE31,AJ$4)</f>
        <v>1</v>
      </c>
      <c r="AK31" s="312">
        <f>COUNTIF($D31:$AE31,AK$4)</f>
        <v>1</v>
      </c>
      <c r="AL31" s="312">
        <f>COUNTIF($D31:$AE31,AL$4)</f>
        <v>1</v>
      </c>
      <c r="AM31" s="104">
        <f>COUNTIF($D31:$AE31,AM$4)</f>
        <v>0</v>
      </c>
      <c r="AN31" s="104">
        <f>COUNTIF($D31:$AE31,AN$4)</f>
        <v>1</v>
      </c>
      <c r="AO31" s="104">
        <f>COUNTIF($D31:$AE31,AO$4)</f>
        <v>0</v>
      </c>
      <c r="AP31" s="104">
        <f>COUNTIF($D31:$AE31,AP$4)</f>
        <v>0</v>
      </c>
      <c r="AQ31" s="104">
        <f>COUNTIF($D31:$AE31,AQ$4)</f>
        <v>0</v>
      </c>
      <c r="AR31" s="192"/>
      <c r="AS31" s="313"/>
      <c r="AT31" s="313">
        <v>0.5</v>
      </c>
      <c r="AU31" s="104">
        <f>SUMPRODUCT(--(WEEKDAY(C$3:AG$3,2)&lt;5),--ISNUMBER(MATCH(C31:AG31,{"DM","CS1","CS2","SB1","AE","CS/B"},0)))</f>
        <v>3</v>
      </c>
      <c r="AV31" s="192"/>
      <c r="AW31" s="104">
        <f>SUMPRODUCT(--(WEEKDAY(C$3:AG$3,2)=5),--ISNUMBER(MATCH(C31:AG31,{"DM","CS1","CS2","SB1","AE","CS/B"},0)))</f>
        <v>1</v>
      </c>
      <c r="AX31" s="104">
        <f>SUMPRODUCT(--(WEEKDAY(C$3:AG$3,2)&gt;5),--ISNUMBER(MATCH(C31:AG31,{"DM","CS1","CS2","SB1","AE","CS/B"},0)))</f>
        <v>1</v>
      </c>
      <c r="AY31" s="192"/>
      <c r="AZ31" s="104">
        <f>(AU31-AV31)+AW31*1.5+(AX31-AY31)*2+AN31*0.5+AP31*0.5+AS31-AT31</f>
        <v>6.5</v>
      </c>
      <c r="BA31" s="104">
        <f>AU31+AW31+AX31</f>
        <v>5</v>
      </c>
      <c r="BB31" s="104">
        <f>BE31+BG31+BI31+BK31+BM31</f>
        <v>2</v>
      </c>
      <c r="BC31" s="313">
        <f>AZ31+BD31</f>
        <v>8</v>
      </c>
      <c r="BD31" s="104">
        <f>BF31+BH31+BJ31+BL31+BN31</f>
        <v>1.5</v>
      </c>
      <c r="BE31" s="104">
        <f>COUNTIF(A31:AI31,"*$BTP*")</f>
        <v>0</v>
      </c>
      <c r="BF31" s="104">
        <f>BE31*1.5</f>
        <v>0</v>
      </c>
      <c r="BG31" s="104">
        <f>COUNTIF(A31:AI31,"*$M*")</f>
        <v>1</v>
      </c>
      <c r="BH31" s="104">
        <f>BG31*1</f>
        <v>1</v>
      </c>
      <c r="BI31" s="104">
        <f>COUNTIF(A31:AI31,"*$PM*")</f>
        <v>0</v>
      </c>
      <c r="BJ31" s="104">
        <f>BI31*0.5</f>
        <v>0</v>
      </c>
      <c r="BK31" s="104">
        <f>COUNTIF(A31:AI31,"*$AM*")</f>
        <v>1</v>
      </c>
      <c r="BL31" s="104">
        <f>BK31*0.5</f>
        <v>0.5</v>
      </c>
      <c r="BM31" s="104">
        <f>COUNTIF(A31:AI31,"*$FC*")</f>
        <v>0</v>
      </c>
      <c r="BN31" s="104">
        <f>BM31*1</f>
        <v>0</v>
      </c>
      <c r="BO31" s="104">
        <f>COUNTIF($D31:$AA31,BO$4)</f>
        <v>0</v>
      </c>
      <c r="BP31" s="104">
        <f>COUNTIF($D31:$AA31,BP$4)</f>
        <v>0</v>
      </c>
      <c r="BQ31" s="104">
        <f>COUNTIF($D31:$AA31,BQ$4)</f>
        <v>0</v>
      </c>
      <c r="BR31" s="322"/>
    </row>
    <row r="32" ht="19.5" customHeight="1" spans="1:70">
      <c r="A32" s="306"/>
      <c r="B32" s="529" t="s">
        <v>1845</v>
      </c>
      <c r="C32" s="315"/>
      <c r="D32" s="315"/>
      <c r="E32" s="181" t="s">
        <v>1521</v>
      </c>
      <c r="F32" s="181" t="s">
        <v>1802</v>
      </c>
      <c r="G32" s="7" t="s">
        <v>1793</v>
      </c>
      <c r="H32" s="7" t="s">
        <v>1355</v>
      </c>
      <c r="I32" s="315" t="s">
        <v>45</v>
      </c>
      <c r="J32" s="181"/>
      <c r="K32" s="181" t="s">
        <v>1802</v>
      </c>
      <c r="L32" s="315" t="s">
        <v>56</v>
      </c>
      <c r="M32" s="315" t="s">
        <v>1846</v>
      </c>
      <c r="O32" s="7"/>
      <c r="P32" s="315" t="s">
        <v>1095</v>
      </c>
      <c r="Q32" s="315" t="s">
        <v>1095</v>
      </c>
      <c r="R32" s="315" t="s">
        <v>1095</v>
      </c>
      <c r="S32" s="315" t="s">
        <v>1095</v>
      </c>
      <c r="T32" s="315" t="s">
        <v>1095</v>
      </c>
      <c r="U32" s="315" t="s">
        <v>1095</v>
      </c>
      <c r="V32" s="315" t="s">
        <v>1095</v>
      </c>
      <c r="W32" s="315" t="s">
        <v>1095</v>
      </c>
      <c r="X32" s="315" t="s">
        <v>1095</v>
      </c>
      <c r="Y32" s="315" t="s">
        <v>1095</v>
      </c>
      <c r="Z32" s="315" t="s">
        <v>1095</v>
      </c>
      <c r="AA32" s="315" t="s">
        <v>1095</v>
      </c>
      <c r="AB32" s="315" t="s">
        <v>1095</v>
      </c>
      <c r="AC32" s="315" t="s">
        <v>1095</v>
      </c>
      <c r="AD32" s="315"/>
      <c r="AE32" s="315"/>
      <c r="AF32" s="315"/>
      <c r="AG32" s="315"/>
      <c r="AH32" s="155"/>
      <c r="AI32" s="312">
        <f>COUNTIF($D32:$AE32,AI$4)</f>
        <v>0</v>
      </c>
      <c r="AJ32" s="327">
        <f>COUNTIF($D32:$AE32,AJ$4)</f>
        <v>0</v>
      </c>
      <c r="AK32" s="312">
        <f>COUNTIF($D32:$AE32,AK$4)</f>
        <v>1</v>
      </c>
      <c r="AL32" s="312">
        <f>COUNTIF($D32:$AE32,AL$4)</f>
        <v>1</v>
      </c>
      <c r="AM32" s="104">
        <f>COUNTIF($D32:$AE32,AM$4)</f>
        <v>0</v>
      </c>
      <c r="AN32" s="104">
        <f>COUNTIF($D32:$AE32,AN$4)</f>
        <v>1</v>
      </c>
      <c r="AO32" s="104">
        <f>COUNTIF($D32:$AE32,AO$4)</f>
        <v>0</v>
      </c>
      <c r="AP32" s="104">
        <f>COUNTIF($D32:$AE32,AP$4)</f>
        <v>2</v>
      </c>
      <c r="AQ32" s="104">
        <f>COUNTIF($D32:$AE32,AQ$4)</f>
        <v>0</v>
      </c>
      <c r="AR32" s="192"/>
      <c r="AS32" s="313">
        <v>1</v>
      </c>
      <c r="AT32" s="313"/>
      <c r="AU32" s="104">
        <f>SUMPRODUCT(--(WEEKDAY(C$3:AG$3,2)&lt;5),--ISNUMBER(MATCH(C32:AG32,{"DM","CS1","CS2","SB1","AE","CS/B"},0)))</f>
        <v>1</v>
      </c>
      <c r="AV32" s="192"/>
      <c r="AW32" s="104">
        <f>SUMPRODUCT(--(WEEKDAY(C$3:AG$3,2)=5),--ISNUMBER(MATCH(C32:AG32,{"DM","CS1","CS2","SB1","AE","CS/B"},0)))</f>
        <v>0</v>
      </c>
      <c r="AX32" s="104">
        <f>SUMPRODUCT(--(WEEKDAY(C$3:AG$3,2)&gt;5),--ISNUMBER(MATCH(C32:AG32,{"DM","CS1","CS2","SB1","AE","CS/B"},0)))</f>
        <v>1</v>
      </c>
      <c r="AY32" s="192"/>
      <c r="AZ32" s="104">
        <f>(AU32-AV32)+AW32*1.5+(AX32-AY32)*2+AN32*0.5+AP32*0.5+AS32-AT32</f>
        <v>5.5</v>
      </c>
      <c r="BA32" s="104">
        <f>AU32+AW32+AX32</f>
        <v>2</v>
      </c>
      <c r="BB32" s="104">
        <f>BE32+BG32+BI32+BK32+BM32</f>
        <v>2</v>
      </c>
      <c r="BC32" s="313">
        <f>AZ32+BD32</f>
        <v>7.5</v>
      </c>
      <c r="BD32" s="104">
        <f>BF32+BH32+BJ32+BL32+BN32</f>
        <v>2</v>
      </c>
      <c r="BE32" s="104">
        <f>COUNTIF(A32:AI32,"*$BTP*")</f>
        <v>1</v>
      </c>
      <c r="BF32" s="104">
        <f>BE32*1.5</f>
        <v>1.5</v>
      </c>
      <c r="BG32" s="104">
        <f>COUNTIF(A32:AI32,"*$M*")</f>
        <v>0</v>
      </c>
      <c r="BH32" s="104">
        <f>BG32*1</f>
        <v>0</v>
      </c>
      <c r="BI32" s="104">
        <f>COUNTIF(A32:AI32,"*$PM*")</f>
        <v>0</v>
      </c>
      <c r="BJ32" s="104">
        <f>BI32*0.5</f>
        <v>0</v>
      </c>
      <c r="BK32" s="104">
        <f>COUNTIF(A32:AI32,"*$AM*")</f>
        <v>1</v>
      </c>
      <c r="BL32" s="104">
        <f>BK32*0.5</f>
        <v>0.5</v>
      </c>
      <c r="BM32" s="104">
        <f>COUNTIF(A32:AI32,"*$FC*")</f>
        <v>0</v>
      </c>
      <c r="BN32" s="104">
        <f>BM32*1</f>
        <v>0</v>
      </c>
      <c r="BO32" s="104">
        <f>COUNTIF($D32:$AA32,BO$4)</f>
        <v>0</v>
      </c>
      <c r="BP32" s="104">
        <f>COUNTIF($D32:$AA32,BP$4)</f>
        <v>0</v>
      </c>
      <c r="BQ32" s="104">
        <f>COUNTIF($D32:$AA32,BQ$4)</f>
        <v>0</v>
      </c>
      <c r="BR32" s="322"/>
    </row>
    <row r="33" ht="19.5" customHeight="1" spans="1:70">
      <c r="A33" s="306"/>
      <c r="B33" s="320" t="s">
        <v>1847</v>
      </c>
      <c r="C33" s="181"/>
      <c r="D33" s="181" t="s">
        <v>1802</v>
      </c>
      <c r="E33" s="181" t="s">
        <v>62</v>
      </c>
      <c r="F33" s="530"/>
      <c r="G33" s="181"/>
      <c r="H33" s="181" t="s">
        <v>1355</v>
      </c>
      <c r="I33" s="530"/>
      <c r="J33" s="530"/>
      <c r="K33" s="7" t="s">
        <v>1848</v>
      </c>
      <c r="L33" s="181" t="s">
        <v>50</v>
      </c>
      <c r="M33" s="181" t="s">
        <v>1816</v>
      </c>
      <c r="N33" s="181" t="s">
        <v>1816</v>
      </c>
      <c r="O33" s="181" t="s">
        <v>62</v>
      </c>
      <c r="P33" s="530"/>
      <c r="Q33" s="530"/>
      <c r="R33" s="181" t="s">
        <v>1793</v>
      </c>
      <c r="S33" s="181"/>
      <c r="T33" s="181" t="s">
        <v>62</v>
      </c>
      <c r="U33" s="181"/>
      <c r="V33" s="505"/>
      <c r="W33" s="505"/>
      <c r="X33" s="505"/>
      <c r="Y33" s="181" t="s">
        <v>1793</v>
      </c>
      <c r="Z33" s="181" t="s">
        <v>42</v>
      </c>
      <c r="AB33" s="7"/>
      <c r="AC33" s="315" t="s">
        <v>44</v>
      </c>
      <c r="AD33" s="181"/>
      <c r="AE33" s="181"/>
      <c r="AF33" s="181"/>
      <c r="AG33" s="181"/>
      <c r="AH33" s="155"/>
      <c r="AI33" s="312">
        <f>COUNTIF($D33:$AE33,AI$4)</f>
        <v>0</v>
      </c>
      <c r="AJ33" s="327">
        <f>COUNTIF($D33:$AE33,AJ$4)</f>
        <v>1</v>
      </c>
      <c r="AK33" s="312">
        <f>COUNTIF($D33:$AE33,AK$4)</f>
        <v>0</v>
      </c>
      <c r="AL33" s="312">
        <f>COUNTIF($D33:$AE33,AL$4)</f>
        <v>2</v>
      </c>
      <c r="AM33" s="104">
        <f>COUNTIF($D33:$AE33,AM$4)</f>
        <v>1</v>
      </c>
      <c r="AN33" s="104">
        <f>COUNTIF($D33:$AE33,AN$4)</f>
        <v>0</v>
      </c>
      <c r="AO33" s="104">
        <f>COUNTIF($D33:$AE33,AO$4)</f>
        <v>3</v>
      </c>
      <c r="AP33" s="104">
        <f>COUNTIF($D33:$AE33,AP$4)</f>
        <v>1</v>
      </c>
      <c r="AQ33" s="104">
        <f>COUNTIF($D33:$AE33,AQ$4)</f>
        <v>0</v>
      </c>
      <c r="AR33" s="192"/>
      <c r="AS33" s="313"/>
      <c r="AT33" s="313"/>
      <c r="AU33" s="104">
        <f>SUMPRODUCT(--(WEEKDAY(C$3:AG$3,2)&lt;5),--ISNUMBER(MATCH(C33:AG33,{"DM","CS1","CS2","SB1","AE","CS/B"},0)))</f>
        <v>5</v>
      </c>
      <c r="AV33" s="192"/>
      <c r="AW33" s="104">
        <f>SUMPRODUCT(--(WEEKDAY(C$3:AG$3,2)=5),--ISNUMBER(MATCH(C33:AG33,{"DM","CS1","CS2","SB1","AE","CS/B"},0)))</f>
        <v>2</v>
      </c>
      <c r="AX33" s="104">
        <f>SUMPRODUCT(--(WEEKDAY(C$3:AG$3,2)&gt;5),--ISNUMBER(MATCH(C33:AG33,{"DM","CS1","CS2","SB1","AE","CS/B"},0)))</f>
        <v>0</v>
      </c>
      <c r="AY33" s="192"/>
      <c r="AZ33" s="104">
        <f>(AU33-AV33)+AW33*1.5+(AX33-AY33)*2+AN33*0.5+AP33*0.5+AS33-AT33</f>
        <v>8.5</v>
      </c>
      <c r="BA33" s="104">
        <f>AU33+AW33+AX33</f>
        <v>7</v>
      </c>
      <c r="BB33" s="104">
        <f>BE33+BG33+BI33+BK33+BM33</f>
        <v>0</v>
      </c>
      <c r="BC33" s="313">
        <f>AZ33+BD33</f>
        <v>8.5</v>
      </c>
      <c r="BD33" s="104">
        <f>BF33+BH33+BJ33+BL33+BN33</f>
        <v>0</v>
      </c>
      <c r="BE33" s="104">
        <f>COUNTIF(A33:AI33,"*$BTP*")</f>
        <v>0</v>
      </c>
      <c r="BF33" s="104">
        <f>BE33*1.5</f>
        <v>0</v>
      </c>
      <c r="BG33" s="104">
        <f>COUNTIF(A33:AI33,"*$M*")</f>
        <v>0</v>
      </c>
      <c r="BH33" s="104">
        <f>BG33*1</f>
        <v>0</v>
      </c>
      <c r="BI33" s="104">
        <f>COUNTIF(A33:AI33,"*$PM*")</f>
        <v>0</v>
      </c>
      <c r="BJ33" s="104">
        <f>BI33*0.5</f>
        <v>0</v>
      </c>
      <c r="BK33" s="104">
        <f>COUNTIF(A33:AI33,"*$AM*")</f>
        <v>0</v>
      </c>
      <c r="BL33" s="104">
        <f>BK33*0.5</f>
        <v>0</v>
      </c>
      <c r="BM33" s="104">
        <f>COUNTIF(A33:AI33,"*$FC*")</f>
        <v>0</v>
      </c>
      <c r="BN33" s="104">
        <f>BM33*1</f>
        <v>0</v>
      </c>
      <c r="BO33" s="104">
        <f>COUNTIF($D33:$AA33,BO$4)</f>
        <v>0</v>
      </c>
      <c r="BP33" s="104">
        <f>COUNTIF($D33:$AA33,BP$4)</f>
        <v>0</v>
      </c>
      <c r="BQ33" s="104">
        <f>COUNTIF($D33:$AA33,BQ$4)</f>
        <v>0</v>
      </c>
      <c r="BR33" s="322"/>
    </row>
    <row r="34" ht="19.5" customHeight="1" spans="1:70">
      <c r="A34" s="306"/>
      <c r="B34" s="325" t="s">
        <v>1849</v>
      </c>
      <c r="C34" s="315"/>
      <c r="D34" s="315"/>
      <c r="E34" s="315" t="s">
        <v>1850</v>
      </c>
      <c r="F34" s="315"/>
      <c r="G34" s="7"/>
      <c r="H34" s="181" t="s">
        <v>1851</v>
      </c>
      <c r="I34" s="315" t="s">
        <v>50</v>
      </c>
      <c r="J34" s="315"/>
      <c r="K34" s="181" t="s">
        <v>1802</v>
      </c>
      <c r="L34" s="308" t="s">
        <v>1852</v>
      </c>
      <c r="M34" s="7"/>
      <c r="N34" s="7" t="s">
        <v>1853</v>
      </c>
      <c r="O34" s="7" t="s">
        <v>45</v>
      </c>
      <c r="P34" s="315"/>
      <c r="Q34" s="315"/>
      <c r="R34" s="7"/>
      <c r="S34" s="315" t="s">
        <v>44</v>
      </c>
      <c r="T34" s="181"/>
      <c r="U34" s="7" t="s">
        <v>1790</v>
      </c>
      <c r="V34" s="7" t="s">
        <v>1790</v>
      </c>
      <c r="W34" s="315"/>
      <c r="X34" s="172" t="s">
        <v>1598</v>
      </c>
      <c r="Y34" s="315"/>
      <c r="Z34" s="315" t="s">
        <v>994</v>
      </c>
      <c r="AA34" s="7"/>
      <c r="AB34" s="7" t="s">
        <v>1854</v>
      </c>
      <c r="AC34" s="315"/>
      <c r="AD34" s="315"/>
      <c r="AE34" s="315"/>
      <c r="AF34" s="315"/>
      <c r="AG34" s="315"/>
      <c r="AH34" s="155"/>
      <c r="AI34" s="312">
        <f>COUNTIF($D34:$AE34,AI$4)</f>
        <v>0</v>
      </c>
      <c r="AJ34" s="327">
        <f>COUNTIF($D34:$AE34,AJ$4)</f>
        <v>1</v>
      </c>
      <c r="AK34" s="312">
        <f>COUNTIF($D34:$AE34,AK$4)</f>
        <v>1</v>
      </c>
      <c r="AL34" s="312">
        <f>COUNTIF($D34:$AE34,AL$4)</f>
        <v>0</v>
      </c>
      <c r="AM34" s="104">
        <f>COUNTIF($D34:$AE34,AM$4)</f>
        <v>1</v>
      </c>
      <c r="AN34" s="104">
        <f>COUNTIF($D34:$AE34,AN$4)</f>
        <v>0</v>
      </c>
      <c r="AO34" s="104">
        <f>COUNTIF($D34:$AE34,AO$4)</f>
        <v>0</v>
      </c>
      <c r="AP34" s="104">
        <f>COUNTIF($D34:$AE34,AP$4)</f>
        <v>1</v>
      </c>
      <c r="AQ34" s="104">
        <f>COUNTIF($D34:$AE34,AQ$4)</f>
        <v>0</v>
      </c>
      <c r="AR34" s="192"/>
      <c r="AS34" s="313"/>
      <c r="AT34" s="313">
        <v>1</v>
      </c>
      <c r="AU34" s="104">
        <f>SUMPRODUCT(--(WEEKDAY(C$3:AG$3,2)&lt;5),--ISNUMBER(MATCH(C34:AG34,{"DM","CS1","CS2","SB1","AE","CS/B"},0)))</f>
        <v>1</v>
      </c>
      <c r="AV34" s="192"/>
      <c r="AW34" s="104">
        <f>SUMPRODUCT(--(WEEKDAY(C$3:AG$3,2)=5),--ISNUMBER(MATCH(C34:AG34,{"DM","CS1","CS2","SB1","AE","CS/B"},0)))</f>
        <v>1</v>
      </c>
      <c r="AX34" s="104">
        <f>SUMPRODUCT(--(WEEKDAY(C$3:AG$3,2)&gt;5),--ISNUMBER(MATCH(C34:AG34,{"DM","CS1","CS2","SB1","AE","CS/B"},0)))</f>
        <v>1</v>
      </c>
      <c r="AY34" s="192">
        <v>1</v>
      </c>
      <c r="AZ34" s="104">
        <f>(AU34-AV34)+AW34*1.5+(AX34-AY34)*2+AN34*0.5+AP34*0.5+AS34-AT34</f>
        <v>2</v>
      </c>
      <c r="BA34" s="104">
        <f>AU34+AW34+AX34</f>
        <v>3</v>
      </c>
      <c r="BB34" s="104">
        <f>BE34+BG34+BI34+BK34+BM34</f>
        <v>6</v>
      </c>
      <c r="BC34" s="313">
        <f>AZ34+BD34</f>
        <v>7</v>
      </c>
      <c r="BD34" s="104">
        <f>BF34+BH34+BJ34+BL34+BN34</f>
        <v>5</v>
      </c>
      <c r="BE34" s="104">
        <f>COUNTIF(A34:AI34,"*$BTP*")</f>
        <v>1</v>
      </c>
      <c r="BF34" s="104">
        <f>BE34*1.5</f>
        <v>1.5</v>
      </c>
      <c r="BG34" s="104">
        <f>COUNTIF(A34:AI34,"*$M*")</f>
        <v>2</v>
      </c>
      <c r="BH34" s="104">
        <f>BG34*1</f>
        <v>2</v>
      </c>
      <c r="BI34" s="104">
        <f>COUNTIF(A34:AI34,"*$PM*")</f>
        <v>0</v>
      </c>
      <c r="BJ34" s="104">
        <f>BI34*0.5</f>
        <v>0</v>
      </c>
      <c r="BK34" s="104">
        <f>COUNTIF(A34:AI34,"*$AM*")</f>
        <v>3</v>
      </c>
      <c r="BL34" s="104">
        <f>BK34*0.5</f>
        <v>1.5</v>
      </c>
      <c r="BM34" s="104">
        <f>COUNTIF(A34:AI34,"*$FC*")</f>
        <v>0</v>
      </c>
      <c r="BN34" s="104">
        <f>BM34*1</f>
        <v>0</v>
      </c>
      <c r="BO34" s="104">
        <f>COUNTIF($D34:$Z34,BO$4)</f>
        <v>0</v>
      </c>
      <c r="BP34" s="104">
        <f>COUNTIF($D34:$Z34,BP$4)</f>
        <v>1</v>
      </c>
      <c r="BQ34" s="104">
        <f>COUNTIF($D34:$Z34,BQ$4)</f>
        <v>0</v>
      </c>
      <c r="BR34" s="322"/>
    </row>
    <row r="35" ht="19.5" customHeight="1" spans="1:70">
      <c r="A35" s="306"/>
      <c r="B35" s="320" t="s">
        <v>1855</v>
      </c>
      <c r="C35" s="181"/>
      <c r="D35" s="181" t="s">
        <v>1532</v>
      </c>
      <c r="E35" s="181"/>
      <c r="F35" s="7" t="s">
        <v>1799</v>
      </c>
      <c r="G35" s="181" t="s">
        <v>1802</v>
      </c>
      <c r="H35" s="7" t="s">
        <v>1355</v>
      </c>
      <c r="I35" s="7"/>
      <c r="J35" s="181" t="s">
        <v>62</v>
      </c>
      <c r="K35" s="7"/>
      <c r="L35" s="315" t="s">
        <v>1846</v>
      </c>
      <c r="M35" s="181" t="s">
        <v>1802</v>
      </c>
      <c r="N35" s="315" t="s">
        <v>1856</v>
      </c>
      <c r="O35" s="315" t="s">
        <v>1857</v>
      </c>
      <c r="P35" s="181"/>
      <c r="Q35" s="181"/>
      <c r="R35" s="181" t="s">
        <v>47</v>
      </c>
      <c r="S35" s="181" t="s">
        <v>47</v>
      </c>
      <c r="T35" s="181" t="s">
        <v>47</v>
      </c>
      <c r="U35" s="181" t="s">
        <v>47</v>
      </c>
      <c r="V35" s="181" t="s">
        <v>47</v>
      </c>
      <c r="W35" s="181"/>
      <c r="X35" s="181"/>
      <c r="Y35" s="315"/>
      <c r="Z35" s="7"/>
      <c r="AA35" s="181" t="s">
        <v>1858</v>
      </c>
      <c r="AB35" s="315" t="s">
        <v>1542</v>
      </c>
      <c r="AC35" s="7"/>
      <c r="AD35" s="181"/>
      <c r="AE35" s="181"/>
      <c r="AF35" s="181"/>
      <c r="AG35" s="181"/>
      <c r="AH35" s="155"/>
      <c r="AI35" s="312">
        <f>COUNTIF($D35:$AE35,AI$4)</f>
        <v>0</v>
      </c>
      <c r="AJ35" s="327">
        <f>COUNTIF($D35:$AE35,AJ$4)</f>
        <v>0</v>
      </c>
      <c r="AK35" s="312">
        <f>COUNTIF($D35:$AE35,AK$4)</f>
        <v>0</v>
      </c>
      <c r="AL35" s="312">
        <f>COUNTIF($D35:$AE35,AL$4)</f>
        <v>0</v>
      </c>
      <c r="AM35" s="104">
        <f>COUNTIF($D35:$AE35,AM$4)</f>
        <v>0</v>
      </c>
      <c r="AN35" s="104">
        <f>COUNTIF($D35:$AE35,AN$4)</f>
        <v>0</v>
      </c>
      <c r="AO35" s="104">
        <f>COUNTIF($D35:$AE35,AO$4)</f>
        <v>1</v>
      </c>
      <c r="AP35" s="104">
        <f>COUNTIF($D35:$AE35,AP$4)</f>
        <v>2</v>
      </c>
      <c r="AQ35" s="104">
        <f>COUNTIF($D35:$AE35,AQ$4)</f>
        <v>0</v>
      </c>
      <c r="AR35" s="192"/>
      <c r="AS35" s="313">
        <v>0.5</v>
      </c>
      <c r="AT35" s="313"/>
      <c r="AU35" s="104">
        <f>SUMPRODUCT(--(WEEKDAY(C$3:AG$3,2)&lt;5),--ISNUMBER(MATCH(C35:AG35,{"DM","CS1","CS2","SB1","AE","CS/B"},0)))</f>
        <v>0</v>
      </c>
      <c r="AV35" s="192"/>
      <c r="AW35" s="104">
        <f>SUMPRODUCT(--(WEEKDAY(C$3:AG$3,2)=5),--ISNUMBER(MATCH(C35:AG35,{"DM","CS1","CS2","SB1","AE","CS/B"},0)))</f>
        <v>0</v>
      </c>
      <c r="AX35" s="104">
        <f>SUMPRODUCT(--(WEEKDAY(C$3:AG$3,2)&gt;5),--ISNUMBER(MATCH(C35:AG35,{"DM","CS1","CS2","SB1","AE","CS/B"},0)))</f>
        <v>1</v>
      </c>
      <c r="AY35" s="192"/>
      <c r="AZ35" s="104">
        <f>(AU35-AV35)+AW35*1.5+(AX35-AY35)*2+AN35*0.5+AP35*0.5+AS35-AT35</f>
        <v>3.5</v>
      </c>
      <c r="BA35" s="104">
        <f>AU35+AW35+AX35</f>
        <v>1</v>
      </c>
      <c r="BB35" s="104">
        <f>BE35+BG35+BI35+BK35+BM35</f>
        <v>6</v>
      </c>
      <c r="BC35" s="313">
        <f>AZ35+BD35</f>
        <v>9</v>
      </c>
      <c r="BD35" s="104">
        <f>BF35+BH35+BJ35+BL35+BN35</f>
        <v>5.5</v>
      </c>
      <c r="BE35" s="104">
        <f>COUNTIF(A35:AI35,"*$BTP*")</f>
        <v>1</v>
      </c>
      <c r="BF35" s="104">
        <f>BE35*1.5</f>
        <v>1.5</v>
      </c>
      <c r="BG35" s="104">
        <f>COUNTIF(A35:AI35,"*$M*")</f>
        <v>3</v>
      </c>
      <c r="BH35" s="104">
        <f>BG35*1</f>
        <v>3</v>
      </c>
      <c r="BI35" s="104">
        <f>COUNTIF(A35:AI35,"*$PM*")</f>
        <v>1</v>
      </c>
      <c r="BJ35" s="104">
        <f>BI35*0.5</f>
        <v>0.5</v>
      </c>
      <c r="BK35" s="104">
        <f>COUNTIF(A35:AI35,"*$AM*")</f>
        <v>1</v>
      </c>
      <c r="BL35" s="104">
        <f>BK35*0.5</f>
        <v>0.5</v>
      </c>
      <c r="BM35" s="104">
        <f>COUNTIF(A35:AI35,"*$FC*")</f>
        <v>0</v>
      </c>
      <c r="BN35" s="104">
        <f>BM35*1</f>
        <v>0</v>
      </c>
      <c r="BO35" s="104">
        <f>COUNTIF($D35:$Z35,BO$4)</f>
        <v>0</v>
      </c>
      <c r="BP35" s="104">
        <f>COUNTIF($D35:$Z35,BP$4)</f>
        <v>0</v>
      </c>
      <c r="BQ35" s="104">
        <f>COUNTIF($D35:$Z35,BQ$4)</f>
        <v>5</v>
      </c>
      <c r="BR35" s="322"/>
    </row>
    <row r="36" ht="19.5" customHeight="1" spans="1:70">
      <c r="A36" s="306"/>
      <c r="B36" s="320" t="s">
        <v>1859</v>
      </c>
      <c r="C36" s="315" t="s">
        <v>431</v>
      </c>
      <c r="D36" s="315" t="s">
        <v>431</v>
      </c>
      <c r="E36" s="315" t="s">
        <v>431</v>
      </c>
      <c r="F36" s="315" t="s">
        <v>431</v>
      </c>
      <c r="G36" s="315" t="s">
        <v>431</v>
      </c>
      <c r="H36" s="315"/>
      <c r="I36" s="315"/>
      <c r="J36" s="315"/>
      <c r="K36" s="181" t="s">
        <v>62</v>
      </c>
      <c r="M36" s="315" t="s">
        <v>1598</v>
      </c>
      <c r="N36" s="315" t="s">
        <v>1804</v>
      </c>
      <c r="O36" s="315" t="s">
        <v>1568</v>
      </c>
      <c r="P36" s="315"/>
      <c r="Q36" s="315"/>
      <c r="R36" s="315" t="s">
        <v>1598</v>
      </c>
      <c r="S36" s="315"/>
      <c r="T36" s="315" t="s">
        <v>45</v>
      </c>
      <c r="U36" s="315"/>
      <c r="V36" s="181" t="s">
        <v>1860</v>
      </c>
      <c r="W36" s="315"/>
      <c r="X36" s="7"/>
      <c r="Y36" s="315" t="s">
        <v>1824</v>
      </c>
      <c r="Z36" s="7"/>
      <c r="AA36" s="315" t="s">
        <v>1799</v>
      </c>
      <c r="AB36" s="172" t="s">
        <v>1806</v>
      </c>
      <c r="AC36" s="7"/>
      <c r="AD36" s="315"/>
      <c r="AE36" s="315"/>
      <c r="AF36" s="315"/>
      <c r="AG36" s="315"/>
      <c r="AH36" s="155"/>
      <c r="AI36" s="312">
        <f>COUNTIF($H36:$AE36,AI$4)</f>
        <v>0</v>
      </c>
      <c r="AJ36" s="327">
        <f>COUNTIF($H36:$AE36,AJ$4)</f>
        <v>0</v>
      </c>
      <c r="AK36" s="312">
        <f>COUNTIF($H36:$AE36,AK$4)</f>
        <v>1</v>
      </c>
      <c r="AL36" s="312">
        <f>COUNTIF($H36:$AE36,AL$4)</f>
        <v>0</v>
      </c>
      <c r="AM36" s="104">
        <f>COUNTIF($H36:$AE36,AM$4)</f>
        <v>0</v>
      </c>
      <c r="AN36" s="104">
        <f>COUNTIF($H36:$AE36,AN$4)</f>
        <v>0</v>
      </c>
      <c r="AO36" s="104">
        <f>COUNTIF($H36:$AE36,AO$4)</f>
        <v>1</v>
      </c>
      <c r="AP36" s="104">
        <f>COUNTIF($H36:$AE36,AP$4)</f>
        <v>0</v>
      </c>
      <c r="AQ36" s="104">
        <f>COUNTIF($H36:$AE36,AQ$4)</f>
        <v>0</v>
      </c>
      <c r="AR36" s="192"/>
      <c r="AS36" s="313">
        <v>1</v>
      </c>
      <c r="AT36" s="313"/>
      <c r="AU36" s="104">
        <f>SUMPRODUCT(--(WEEKDAY(C$3:AG$3,2)&lt;5),--ISNUMBER(MATCH(C36:AG36,{"DM","CS1","CS2","SB1","AE","CS/B"},0)))</f>
        <v>2</v>
      </c>
      <c r="AV36" s="192"/>
      <c r="AW36" s="104">
        <f>SUMPRODUCT(--(WEEKDAY(C$3:AG$3,2)=5),--ISNUMBER(MATCH(C36:AG36,{"DM","CS1","CS2","SB1","AE","CS/B"},0)))</f>
        <v>0</v>
      </c>
      <c r="AX36" s="104">
        <f>SUMPRODUCT(--(WEEKDAY(C$3:AG$3,2)&gt;5),--ISNUMBER(MATCH(C36:AG36,{"DM","CS1","CS2","SB1","AE","CS/B"},0)))</f>
        <v>0</v>
      </c>
      <c r="AY36" s="192"/>
      <c r="AZ36" s="104">
        <f>(AU36-AV36)+AW36*1.5+(AX36-AY36)*2+AN36*0.5+AP36*0.5+AS36-AT36</f>
        <v>3</v>
      </c>
      <c r="BA36" s="104">
        <f>AU36+AW36+AX36</f>
        <v>2</v>
      </c>
      <c r="BB36" s="104">
        <f>BE36+BG36+BI36+BK36+BM36</f>
        <v>8</v>
      </c>
      <c r="BC36" s="313">
        <f>AZ36+BD36</f>
        <v>11.5</v>
      </c>
      <c r="BD36" s="104">
        <f>BF36+BH36+BJ36+BL36+BN36</f>
        <v>8.5</v>
      </c>
      <c r="BE36" s="104">
        <f>COUNTIF(A36:AI36,"*$BTP*")</f>
        <v>1</v>
      </c>
      <c r="BF36" s="104">
        <f>BE36*1.5</f>
        <v>1.5</v>
      </c>
      <c r="BG36" s="104">
        <f>COUNTIF(A36:AI36,"*$M*")</f>
        <v>2</v>
      </c>
      <c r="BH36" s="104">
        <f>BG36*1</f>
        <v>2</v>
      </c>
      <c r="BI36" s="104">
        <f>COUNTIF(A36:AI36,"*$PM*")</f>
        <v>0</v>
      </c>
      <c r="BJ36" s="104">
        <f>BI36*0.5</f>
        <v>0</v>
      </c>
      <c r="BK36" s="104">
        <f>COUNTIF(A36:AI36,"*$AM*")</f>
        <v>0</v>
      </c>
      <c r="BL36" s="104">
        <f>BK36*0.5</f>
        <v>0</v>
      </c>
      <c r="BM36" s="104">
        <f>COUNTIF(A36:AI36,"*$FC*")</f>
        <v>5</v>
      </c>
      <c r="BN36" s="104">
        <f>BM36*1</f>
        <v>5</v>
      </c>
      <c r="BO36" s="104">
        <f>COUNTIF($H36:$AA36,BO$4)</f>
        <v>0</v>
      </c>
      <c r="BP36" s="104">
        <f>COUNTIF($H36:$AA36,BP$4)</f>
        <v>2</v>
      </c>
      <c r="BQ36" s="104">
        <f>COUNTIF($H36:$AA36,BQ$4)</f>
        <v>0</v>
      </c>
      <c r="BR36" s="322"/>
    </row>
    <row r="37" ht="19.5" customHeight="1" spans="1:70">
      <c r="A37" s="306"/>
      <c r="B37" s="320" t="s">
        <v>1861</v>
      </c>
      <c r="C37" s="181" t="s">
        <v>62</v>
      </c>
      <c r="D37" s="181"/>
      <c r="E37" s="181"/>
      <c r="F37" s="181"/>
      <c r="G37" s="172" t="s">
        <v>62</v>
      </c>
      <c r="H37" s="7"/>
      <c r="I37" s="181"/>
      <c r="J37" s="181"/>
      <c r="K37" s="181"/>
      <c r="L37" s="181" t="s">
        <v>62</v>
      </c>
      <c r="M37" s="181"/>
      <c r="N37" s="181" t="s">
        <v>1454</v>
      </c>
      <c r="O37" s="7" t="s">
        <v>50</v>
      </c>
      <c r="P37" s="7"/>
      <c r="Q37" s="172" t="s">
        <v>62</v>
      </c>
      <c r="R37" s="181"/>
      <c r="S37" s="7"/>
      <c r="T37" s="181"/>
      <c r="U37" s="7" t="s">
        <v>1790</v>
      </c>
      <c r="V37" s="7" t="s">
        <v>1790</v>
      </c>
      <c r="W37" s="181"/>
      <c r="X37" s="181"/>
      <c r="Y37" s="181"/>
      <c r="Z37" s="7"/>
      <c r="AB37" s="315"/>
      <c r="AC37" s="181" t="s">
        <v>1862</v>
      </c>
      <c r="AD37" s="181"/>
      <c r="AE37" s="181"/>
      <c r="AF37" s="181"/>
      <c r="AG37" s="181"/>
      <c r="AH37" s="155"/>
      <c r="AI37" s="312">
        <f>COUNTIF($D37:$AE37,AI$4)</f>
        <v>0</v>
      </c>
      <c r="AJ37" s="327">
        <f>COUNTIF($D37:$AE37,AJ$4)</f>
        <v>0</v>
      </c>
      <c r="AK37" s="312">
        <f>COUNTIF($D37:$AE37,AK$4)</f>
        <v>0</v>
      </c>
      <c r="AL37" s="312">
        <f>COUNTIF($D37:$AE37,AL$4)</f>
        <v>0</v>
      </c>
      <c r="AM37" s="104">
        <f>COUNTIF($D37:$AE37,AM$4)</f>
        <v>1</v>
      </c>
      <c r="AN37" s="104">
        <f>COUNTIF($D37:$AE37,AN$4)</f>
        <v>0</v>
      </c>
      <c r="AO37" s="104">
        <f>COUNTIF($D37:$AE37,AO$4)</f>
        <v>3</v>
      </c>
      <c r="AP37" s="104">
        <f>COUNTIF($D37:$AE37,AP$4)</f>
        <v>0</v>
      </c>
      <c r="AQ37" s="104">
        <f>COUNTIF($D37:$AE37,AQ$4)</f>
        <v>0</v>
      </c>
      <c r="AR37" s="192"/>
      <c r="AS37" s="313">
        <v>0.5</v>
      </c>
      <c r="AT37" s="313"/>
      <c r="AU37" s="104">
        <f>SUMPRODUCT(--(WEEKDAY(C$3:AG$3,2)&lt;5),--ISNUMBER(MATCH(C37:AG37,{"DM","CS1","CS2","SB1","AE","CS/B"},0)))</f>
        <v>2</v>
      </c>
      <c r="AV37" s="192"/>
      <c r="AW37" s="104">
        <f>SUMPRODUCT(--(WEEKDAY(C$3:AG$3,2)=5),--ISNUMBER(MATCH(C37:AG37,{"DM","CS1","CS2","SB1","AE","CS/B"},0)))</f>
        <v>1</v>
      </c>
      <c r="AX37" s="104">
        <f>SUMPRODUCT(--(WEEKDAY(C$3:AG$3,2)&gt;5),--ISNUMBER(MATCH(C37:AG37,{"DM","CS1","CS2","SB1","AE","CS/B"},0)))</f>
        <v>2</v>
      </c>
      <c r="AY37" s="192"/>
      <c r="AZ37" s="104">
        <f>(AU37-AV37)+AW37*1.5+(AX37-AY37)*2+AN37*0.5+AP37*0.5+AS37-AT37</f>
        <v>8</v>
      </c>
      <c r="BA37" s="104">
        <f>AU37+AW37+AX37</f>
        <v>5</v>
      </c>
      <c r="BB37" s="104">
        <f>BE37+BG37+BI37+BK37+BM37</f>
        <v>2</v>
      </c>
      <c r="BC37" s="313">
        <f>AZ37+BD37</f>
        <v>9</v>
      </c>
      <c r="BD37" s="104">
        <f>BF37+BH37+BJ37+BL37+BN37</f>
        <v>1</v>
      </c>
      <c r="BE37" s="104">
        <f>COUNTIF(A37:AI37,"*$BTP*")</f>
        <v>0</v>
      </c>
      <c r="BF37" s="104">
        <f>BE37*1.5</f>
        <v>0</v>
      </c>
      <c r="BG37" s="104">
        <f>COUNTIF(A37:AI37,"*$M*")</f>
        <v>0</v>
      </c>
      <c r="BH37" s="104">
        <f>BG37*1</f>
        <v>0</v>
      </c>
      <c r="BI37" s="104">
        <f>COUNTIF(A37:AI37,"*$PM*")</f>
        <v>0</v>
      </c>
      <c r="BJ37" s="104">
        <f>BI37*0.5</f>
        <v>0</v>
      </c>
      <c r="BK37" s="104">
        <f>COUNTIF(A37:AI37,"*$AM*")</f>
        <v>2</v>
      </c>
      <c r="BL37" s="104">
        <f>BK37*0.5</f>
        <v>1</v>
      </c>
      <c r="BM37" s="104">
        <f>COUNTIF(A37:AI37,"*$FC*")</f>
        <v>0</v>
      </c>
      <c r="BN37" s="104">
        <f>BM37*1</f>
        <v>0</v>
      </c>
      <c r="BO37" s="104">
        <f>COUNTIF($D37:$Z37,BO$4)</f>
        <v>0</v>
      </c>
      <c r="BP37" s="104">
        <f>COUNTIF($D37:$Z37,BP$4)</f>
        <v>0</v>
      </c>
      <c r="BQ37" s="104">
        <f>COUNTIF($D37:$Z37,BQ$4)</f>
        <v>0</v>
      </c>
      <c r="BR37" s="322"/>
    </row>
    <row r="38" ht="19.5" customHeight="1" spans="1:70">
      <c r="A38" s="306"/>
      <c r="B38" s="320" t="s">
        <v>1863</v>
      </c>
      <c r="C38" s="172" t="s">
        <v>293</v>
      </c>
      <c r="D38" s="172" t="s">
        <v>293</v>
      </c>
      <c r="E38" s="172"/>
      <c r="F38" s="172"/>
      <c r="G38" s="7"/>
      <c r="H38" s="308" t="s">
        <v>1864</v>
      </c>
      <c r="I38" s="7"/>
      <c r="J38" s="7"/>
      <c r="K38" s="181" t="s">
        <v>1296</v>
      </c>
      <c r="L38" s="7" t="s">
        <v>1799</v>
      </c>
      <c r="N38" s="7" t="s">
        <v>1799</v>
      </c>
      <c r="O38" s="7" t="s">
        <v>1865</v>
      </c>
      <c r="P38" s="181" t="s">
        <v>1236</v>
      </c>
      <c r="Q38" s="172"/>
      <c r="R38" s="172"/>
      <c r="S38" s="7"/>
      <c r="T38" s="172"/>
      <c r="U38" s="7" t="s">
        <v>1799</v>
      </c>
      <c r="V38" s="315" t="s">
        <v>1866</v>
      </c>
      <c r="W38" s="181" t="s">
        <v>62</v>
      </c>
      <c r="X38" s="172"/>
      <c r="Y38" s="172"/>
      <c r="Z38" s="315" t="s">
        <v>1824</v>
      </c>
      <c r="AA38" s="7"/>
      <c r="AB38" s="172" t="s">
        <v>1806</v>
      </c>
      <c r="AC38" s="172"/>
      <c r="AD38" s="172"/>
      <c r="AE38" s="172"/>
      <c r="AF38" s="172"/>
      <c r="AG38" s="172"/>
      <c r="AH38" s="155"/>
      <c r="AI38" s="312">
        <f>COUNTIF($D38:$AE38,AI$4)</f>
        <v>0</v>
      </c>
      <c r="AJ38" s="327">
        <f>COUNTIF($D38:$AE38,AJ$4)</f>
        <v>0</v>
      </c>
      <c r="AK38" s="312">
        <f>COUNTIF($D38:$AE38,AK$4)</f>
        <v>0</v>
      </c>
      <c r="AL38" s="312">
        <f>COUNTIF($D38:$AE38,AL$4)</f>
        <v>0</v>
      </c>
      <c r="AM38" s="104">
        <f>COUNTIF($D38:$AE38,AM$4)</f>
        <v>0</v>
      </c>
      <c r="AN38" s="104">
        <f>COUNTIF($D38:$AE38,AN$4)</f>
        <v>0</v>
      </c>
      <c r="AO38" s="104">
        <f>COUNTIF($D38:$AE38,AO$4)</f>
        <v>1</v>
      </c>
      <c r="AP38" s="104">
        <f>COUNTIF($D38:$AE38,AP$4)</f>
        <v>0</v>
      </c>
      <c r="AQ38" s="104">
        <f>COUNTIF($D38:$AE38,AQ$4)</f>
        <v>0</v>
      </c>
      <c r="AR38" s="192"/>
      <c r="AS38" s="313"/>
      <c r="AT38" s="313">
        <v>0.5</v>
      </c>
      <c r="AU38" s="104">
        <f>SUMPRODUCT(--(WEEKDAY(C$3:AG$3,2)&lt;5),--ISNUMBER(MATCH(C38:AG38,{"DM","CS1","CS2","SB1","AE","CS/B"},0)))</f>
        <v>0</v>
      </c>
      <c r="AV38" s="192"/>
      <c r="AW38" s="104">
        <f>SUMPRODUCT(--(WEEKDAY(C$3:AG$3,2)=5),--ISNUMBER(MATCH(C38:AG38,{"DM","CS1","CS2","SB1","AE","CS/B"},0)))</f>
        <v>0</v>
      </c>
      <c r="AX38" s="104">
        <f>SUMPRODUCT(--(WEEKDAY(C$3:AG$3,2)&gt;5),--ISNUMBER(MATCH(C38:AG38,{"DM","CS1","CS2","SB1","AE","CS/B"},0)))</f>
        <v>1</v>
      </c>
      <c r="AY38" s="192"/>
      <c r="AZ38" s="104">
        <f>(AU38-AV38)+AW38*1.5+(AX38-AY38)*2+AN38*0.5+AP38*0.5+AS38-AT38</f>
        <v>1.5</v>
      </c>
      <c r="BA38" s="104">
        <f>AU38+AW38+AX38</f>
        <v>1</v>
      </c>
      <c r="BB38" s="104">
        <f>BE38+BG38+BI38+BK38+BM38</f>
        <v>8</v>
      </c>
      <c r="BC38" s="313">
        <f>AZ38+BD38</f>
        <v>10</v>
      </c>
      <c r="BD38" s="104">
        <f>BF38+BH38+BJ38+BL38+BN38</f>
        <v>8.5</v>
      </c>
      <c r="BE38" s="104">
        <f>COUNTIF(A38:AI38,"*$BTP*")</f>
        <v>2</v>
      </c>
      <c r="BF38" s="104">
        <f>BE38*1.5</f>
        <v>3</v>
      </c>
      <c r="BG38" s="104">
        <f>COUNTIF(A38:AI38,"*$M*")</f>
        <v>3</v>
      </c>
      <c r="BH38" s="104">
        <f>BG38*1</f>
        <v>3</v>
      </c>
      <c r="BI38" s="104">
        <f>COUNTIF(A38:AI38,"*$PM*")</f>
        <v>1</v>
      </c>
      <c r="BJ38" s="104">
        <f>BI38*0.5</f>
        <v>0.5</v>
      </c>
      <c r="BK38" s="104">
        <f>COUNTIF(A38:AI38,"*$AM*")</f>
        <v>0</v>
      </c>
      <c r="BL38" s="104">
        <f>BK38*0.5</f>
        <v>0</v>
      </c>
      <c r="BM38" s="104">
        <f>COUNTIF(A38:AI38,"*$FC*")</f>
        <v>2</v>
      </c>
      <c r="BN38" s="104">
        <f>BM38*1</f>
        <v>2</v>
      </c>
      <c r="BO38" s="104">
        <f>COUNTIF($D38:$AA38,BO$4)</f>
        <v>0</v>
      </c>
      <c r="BP38" s="104">
        <f>COUNTIF($D38:$AA38,BP$4)</f>
        <v>0</v>
      </c>
      <c r="BQ38" s="104">
        <f>COUNTIF($D38:$AA38,BQ$4)</f>
        <v>0</v>
      </c>
      <c r="BR38" s="322"/>
    </row>
    <row r="39" ht="19.5" customHeight="1" spans="1:70">
      <c r="A39" s="306"/>
      <c r="B39" s="320" t="s">
        <v>1867</v>
      </c>
      <c r="C39" s="172" t="s">
        <v>202</v>
      </c>
      <c r="D39" s="172" t="s">
        <v>202</v>
      </c>
      <c r="E39" s="172" t="s">
        <v>202</v>
      </c>
      <c r="F39" s="172"/>
      <c r="G39" s="7"/>
      <c r="H39" s="7"/>
      <c r="I39" s="172" t="s">
        <v>62</v>
      </c>
      <c r="J39" s="181"/>
      <c r="L39" s="181" t="s">
        <v>1802</v>
      </c>
      <c r="M39" s="181" t="s">
        <v>62</v>
      </c>
      <c r="N39" s="172"/>
      <c r="O39" s="181" t="s">
        <v>1868</v>
      </c>
      <c r="P39" s="172"/>
      <c r="Q39" s="7"/>
      <c r="R39" s="181"/>
      <c r="S39" s="181" t="s">
        <v>62</v>
      </c>
      <c r="T39" s="181"/>
      <c r="U39" s="7" t="s">
        <v>1790</v>
      </c>
      <c r="V39" s="181" t="s">
        <v>62</v>
      </c>
      <c r="W39" s="181"/>
      <c r="X39" s="181"/>
      <c r="Y39" s="315" t="s">
        <v>1799</v>
      </c>
      <c r="Z39" s="7"/>
      <c r="AA39" s="7" t="s">
        <v>1869</v>
      </c>
      <c r="AB39" s="181" t="s">
        <v>62</v>
      </c>
      <c r="AC39" s="315" t="s">
        <v>1799</v>
      </c>
      <c r="AD39" s="181"/>
      <c r="AE39" s="181"/>
      <c r="AF39" s="181"/>
      <c r="AG39" s="181"/>
      <c r="AH39" s="155"/>
      <c r="AI39" s="312">
        <f>COUNTIF($D39:$AE39,AI$4)</f>
        <v>0</v>
      </c>
      <c r="AJ39" s="327">
        <f>COUNTIF($D39:$AE39,AJ$4)</f>
        <v>0</v>
      </c>
      <c r="AK39" s="312">
        <f>COUNTIF($D39:$AE39,AK$4)</f>
        <v>0</v>
      </c>
      <c r="AL39" s="312">
        <f>COUNTIF($D39:$AE39,AL$4)</f>
        <v>0</v>
      </c>
      <c r="AM39" s="104">
        <f>COUNTIF($D39:$AE39,AM$4)</f>
        <v>0</v>
      </c>
      <c r="AN39" s="104">
        <f>COUNTIF($D39:$AE39,AN$4)</f>
        <v>0</v>
      </c>
      <c r="AO39" s="104">
        <f>COUNTIF($D39:$AE39,AO$4)</f>
        <v>5</v>
      </c>
      <c r="AP39" s="104">
        <f>COUNTIF($D39:$AE39,AP$4)</f>
        <v>1</v>
      </c>
      <c r="AQ39" s="104">
        <f>COUNTIF($D39:$AE39,AQ$4)</f>
        <v>0</v>
      </c>
      <c r="AR39" s="192"/>
      <c r="AS39" s="313"/>
      <c r="AT39" s="313">
        <v>0.5</v>
      </c>
      <c r="AU39" s="104">
        <f>SUMPRODUCT(--(WEEKDAY(C$3:AG$3,2)&lt;5),--ISNUMBER(MATCH(C39:AG39,{"DM","CS1","CS2","SB1","AE","CS/B"},0)))</f>
        <v>3</v>
      </c>
      <c r="AV39" s="192"/>
      <c r="AW39" s="104">
        <f>SUMPRODUCT(--(WEEKDAY(C$3:AG$3,2)=5),--ISNUMBER(MATCH(C39:AG39,{"DM","CS1","CS2","SB1","AE","CS/B"},0)))</f>
        <v>1</v>
      </c>
      <c r="AX39" s="104">
        <f>SUMPRODUCT(--(WEEKDAY(C$3:AG$3,2)&gt;5),--ISNUMBER(MATCH(C39:AG39,{"DM","CS1","CS2","SB1","AE","CS/B"},0)))</f>
        <v>1</v>
      </c>
      <c r="AY39" s="192"/>
      <c r="AZ39" s="104">
        <f>(AU39-AV39)+AW39*1.5+(AX39-AY39)*2+AN39*0.5+AP39*0.5+AS39-AT39</f>
        <v>6.5</v>
      </c>
      <c r="BA39" s="104">
        <f>AU39+AW39+AX39</f>
        <v>5</v>
      </c>
      <c r="BB39" s="104">
        <f>BE39+BG39+BI39+BK39+BM39</f>
        <v>5</v>
      </c>
      <c r="BC39" s="313">
        <f>AZ39+BD39</f>
        <v>11</v>
      </c>
      <c r="BD39" s="104">
        <f>BF39+BH39+BJ39+BL39+BN39</f>
        <v>4.5</v>
      </c>
      <c r="BE39" s="104">
        <f>COUNTIF(A39:AI39,"*$BTP*")</f>
        <v>0</v>
      </c>
      <c r="BF39" s="104">
        <f>BE39*1.5</f>
        <v>0</v>
      </c>
      <c r="BG39" s="104">
        <f>COUNTIF(A39:AI39,"*$M*")</f>
        <v>1</v>
      </c>
      <c r="BH39" s="104">
        <f>BG39*1</f>
        <v>1</v>
      </c>
      <c r="BI39" s="104">
        <f>COUNTIF(A39:AI39,"*$PM*")</f>
        <v>1</v>
      </c>
      <c r="BJ39" s="104">
        <f>BI39*0.5</f>
        <v>0.5</v>
      </c>
      <c r="BK39" s="104">
        <f>COUNTIF(A39:AI39,"*$AM*")</f>
        <v>0</v>
      </c>
      <c r="BL39" s="104">
        <f>BK39*0.5</f>
        <v>0</v>
      </c>
      <c r="BM39" s="104">
        <f>COUNTIF(A39:AI39,"*$FC*")</f>
        <v>3</v>
      </c>
      <c r="BN39" s="104">
        <f>BM39*1</f>
        <v>3</v>
      </c>
      <c r="BO39" s="104">
        <f>COUNTIF($D39:$AA39,BO$4)</f>
        <v>0</v>
      </c>
      <c r="BP39" s="104">
        <f>COUNTIF($D39:$AA39,BP$4)</f>
        <v>0</v>
      </c>
      <c r="BQ39" s="104">
        <f>COUNTIF($D39:$AA39,BQ$4)</f>
        <v>0</v>
      </c>
      <c r="BR39" s="322"/>
    </row>
    <row r="40" ht="19.5" customHeight="1" spans="1:70">
      <c r="A40" s="306"/>
      <c r="B40" s="320" t="s">
        <v>1870</v>
      </c>
      <c r="C40" s="172" t="s">
        <v>287</v>
      </c>
      <c r="D40" s="172"/>
      <c r="E40" s="315" t="s">
        <v>1799</v>
      </c>
      <c r="F40" s="7" t="s">
        <v>62</v>
      </c>
      <c r="G40" s="7"/>
      <c r="H40" s="7" t="s">
        <v>62</v>
      </c>
      <c r="I40" s="181"/>
      <c r="J40" s="181"/>
      <c r="K40" s="7" t="s">
        <v>1799</v>
      </c>
      <c r="M40" s="181" t="s">
        <v>1172</v>
      </c>
      <c r="N40" s="181" t="s">
        <v>1871</v>
      </c>
      <c r="O40" s="181" t="s">
        <v>1872</v>
      </c>
      <c r="P40" s="7" t="s">
        <v>1799</v>
      </c>
      <c r="Q40" s="172"/>
      <c r="R40" s="181"/>
      <c r="S40" s="181"/>
      <c r="T40" s="181"/>
      <c r="U40" s="181" t="s">
        <v>1873</v>
      </c>
      <c r="V40" s="181" t="s">
        <v>1874</v>
      </c>
      <c r="W40" s="181"/>
      <c r="X40" s="181" t="s">
        <v>62</v>
      </c>
      <c r="Y40" s="7"/>
      <c r="Z40" s="181" t="s">
        <v>1875</v>
      </c>
      <c r="AA40" s="7"/>
      <c r="AB40" s="172" t="s">
        <v>1806</v>
      </c>
      <c r="AC40" s="181"/>
      <c r="AD40" s="181"/>
      <c r="AE40" s="181"/>
      <c r="AF40" s="181"/>
      <c r="AG40" s="181"/>
      <c r="AH40" s="155"/>
      <c r="AI40" s="312">
        <f>COUNTIF($D40:$AE40,AI$4)</f>
        <v>0</v>
      </c>
      <c r="AJ40" s="327">
        <f>COUNTIF($D40:$AE40,AJ$4)</f>
        <v>0</v>
      </c>
      <c r="AK40" s="312">
        <f>COUNTIF($D40:$AE40,AK$4)</f>
        <v>0</v>
      </c>
      <c r="AL40" s="312">
        <f>COUNTIF($D40:$AE40,AL$4)</f>
        <v>0</v>
      </c>
      <c r="AM40" s="104">
        <f>COUNTIF($D40:$AE40,AM$4)</f>
        <v>0</v>
      </c>
      <c r="AN40" s="104">
        <f>COUNTIF($D40:$AE40,AN$4)</f>
        <v>0</v>
      </c>
      <c r="AO40" s="104">
        <f>COUNTIF($D40:$AE40,AO$4)</f>
        <v>3</v>
      </c>
      <c r="AP40" s="104">
        <f>COUNTIF($D40:$AE40,AP$4)</f>
        <v>0</v>
      </c>
      <c r="AQ40" s="104">
        <f>COUNTIF($D40:$AE40,AQ$4)</f>
        <v>0</v>
      </c>
      <c r="AR40" s="192"/>
      <c r="AS40" s="313"/>
      <c r="AT40" s="313">
        <v>0.5</v>
      </c>
      <c r="AU40" s="104">
        <f>SUMPRODUCT(--(WEEKDAY(C$3:AG$3,2)&lt;5),--ISNUMBER(MATCH(C40:AG40,{"DM","CS1","CS2","SB1","AE","CS/B"},0)))</f>
        <v>1</v>
      </c>
      <c r="AV40" s="192"/>
      <c r="AW40" s="104">
        <f>SUMPRODUCT(--(WEEKDAY(C$3:AG$3,2)=5),--ISNUMBER(MATCH(C40:AG40,{"DM","CS1","CS2","SB1","AE","CS/B"},0)))</f>
        <v>1</v>
      </c>
      <c r="AX40" s="104">
        <f>SUMPRODUCT(--(WEEKDAY(C$3:AG$3,2)&gt;5),--ISNUMBER(MATCH(C40:AG40,{"DM","CS1","CS2","SB1","AE","CS/B"},0)))</f>
        <v>1</v>
      </c>
      <c r="AY40" s="192"/>
      <c r="AZ40" s="104">
        <f>(AU40-AV40)+AW40*1.5+(AX40-AY40)*2+AN40*0.5+AP40*0.5+AS40-AT40</f>
        <v>4</v>
      </c>
      <c r="BA40" s="104">
        <f>AU40+AW40+AX40</f>
        <v>3</v>
      </c>
      <c r="BB40" s="104">
        <f>BE40+BG40+BI40+BK40+BM40</f>
        <v>7</v>
      </c>
      <c r="BC40" s="313">
        <f>AZ40+BD40</f>
        <v>11</v>
      </c>
      <c r="BD40" s="104">
        <f>BF40+BH40+BJ40+BL40+BN40</f>
        <v>7</v>
      </c>
      <c r="BE40" s="104">
        <f>COUNTIF(A40:AI40,"*$BTP*")</f>
        <v>1</v>
      </c>
      <c r="BF40" s="104">
        <f>BE40*1.5</f>
        <v>1.5</v>
      </c>
      <c r="BG40" s="104">
        <f>COUNTIF(A40:AI40,"*$M*")</f>
        <v>4</v>
      </c>
      <c r="BH40" s="104">
        <f>BG40*1</f>
        <v>4</v>
      </c>
      <c r="BI40" s="104">
        <f>COUNTIF(A40:AI40,"*$PM*")</f>
        <v>1</v>
      </c>
      <c r="BJ40" s="104">
        <f>BI40*0.5</f>
        <v>0.5</v>
      </c>
      <c r="BK40" s="104">
        <f>COUNTIF(A40:AI40,"*$AM*")</f>
        <v>0</v>
      </c>
      <c r="BL40" s="104">
        <f>BK40*0.5</f>
        <v>0</v>
      </c>
      <c r="BM40" s="104">
        <f>COUNTIF(A40:AI40,"*$FC*")</f>
        <v>1</v>
      </c>
      <c r="BN40" s="104">
        <f>BM40*1</f>
        <v>1</v>
      </c>
      <c r="BO40" s="104">
        <f>COUNTIF($D40:$Z40,BO$4)</f>
        <v>0</v>
      </c>
      <c r="BP40" s="104">
        <f>COUNTIF($D40:$Z40,BP$4)</f>
        <v>0</v>
      </c>
      <c r="BQ40" s="104">
        <f>COUNTIF($D40:$Z40,BQ$4)</f>
        <v>0</v>
      </c>
      <c r="BR40" s="322"/>
    </row>
    <row r="41" ht="19.5" customHeight="1" spans="1:70">
      <c r="A41" s="306"/>
      <c r="B41" s="320" t="s">
        <v>1876</v>
      </c>
      <c r="C41" s="172"/>
      <c r="D41" s="181" t="s">
        <v>1877</v>
      </c>
      <c r="E41" s="315" t="s">
        <v>1799</v>
      </c>
      <c r="F41" s="172"/>
      <c r="G41" s="315" t="s">
        <v>219</v>
      </c>
      <c r="H41" s="315" t="s">
        <v>219</v>
      </c>
      <c r="I41" s="315" t="s">
        <v>219</v>
      </c>
      <c r="J41" s="315" t="s">
        <v>219</v>
      </c>
      <c r="K41" s="315" t="s">
        <v>219</v>
      </c>
      <c r="L41" s="172"/>
      <c r="M41" s="172" t="s">
        <v>375</v>
      </c>
      <c r="N41" s="7" t="s">
        <v>375</v>
      </c>
      <c r="O41" s="181" t="s">
        <v>1860</v>
      </c>
      <c r="P41" s="172"/>
      <c r="Q41" s="172"/>
      <c r="R41" s="181"/>
      <c r="S41" s="181" t="s">
        <v>45</v>
      </c>
      <c r="T41" s="181"/>
      <c r="U41" s="7" t="s">
        <v>1799</v>
      </c>
      <c r="V41" s="181" t="s">
        <v>1579</v>
      </c>
      <c r="W41" s="181"/>
      <c r="X41" s="181"/>
      <c r="Y41" s="181"/>
      <c r="Z41" s="7" t="s">
        <v>42</v>
      </c>
      <c r="AA41" s="7"/>
      <c r="AB41" s="172" t="s">
        <v>1806</v>
      </c>
      <c r="AC41" s="181" t="s">
        <v>62</v>
      </c>
      <c r="AD41" s="181"/>
      <c r="AE41" s="181"/>
      <c r="AF41" s="181"/>
      <c r="AG41" s="181"/>
      <c r="AH41" s="155"/>
      <c r="AI41" s="312">
        <f>COUNTIF($D41:$AE41,AI$4)</f>
        <v>0</v>
      </c>
      <c r="AJ41" s="327">
        <f>COUNTIF($D41:$AE41,AJ$4)</f>
        <v>0</v>
      </c>
      <c r="AK41" s="312">
        <f>COUNTIF($D41:$AE41,AK$4)</f>
        <v>1</v>
      </c>
      <c r="AL41" s="312">
        <f>COUNTIF($D41:$AE41,AL$4)</f>
        <v>0</v>
      </c>
      <c r="AM41" s="104">
        <f>COUNTIF($D41:$AE41,AM$4)</f>
        <v>0</v>
      </c>
      <c r="AN41" s="104">
        <f>COUNTIF($D41:$AE41,AN$4)</f>
        <v>0</v>
      </c>
      <c r="AO41" s="104">
        <f>COUNTIF($D41:$AE41,AO$4)</f>
        <v>1</v>
      </c>
      <c r="AP41" s="104">
        <f>COUNTIF($D41:$AE41,AP$4)</f>
        <v>0</v>
      </c>
      <c r="AQ41" s="104">
        <f>COUNTIF($D41:$AE41,AQ$4)</f>
        <v>0</v>
      </c>
      <c r="AR41" s="192"/>
      <c r="AS41" s="313"/>
      <c r="AT41" s="313">
        <v>0.5</v>
      </c>
      <c r="AU41" s="104">
        <f>SUMPRODUCT(--(WEEKDAY(C$3:AG$3,2)&lt;5),--ISNUMBER(MATCH(C41:AG41,{"DM","CS1","CS2","SB1","AE","CS/B"},0)))</f>
        <v>1</v>
      </c>
      <c r="AV41" s="192"/>
      <c r="AW41" s="104">
        <f>SUMPRODUCT(--(WEEKDAY(C$3:AG$3,2)=5),--ISNUMBER(MATCH(C41:AG41,{"DM","CS1","CS2","SB1","AE","CS/B"},0)))</f>
        <v>1</v>
      </c>
      <c r="AX41" s="104">
        <f>SUMPRODUCT(--(WEEKDAY(C$3:AG$3,2)&gt;5),--ISNUMBER(MATCH(C41:AG41,{"DM","CS1","CS2","SB1","AE","CS/B"},0)))</f>
        <v>0</v>
      </c>
      <c r="AY41" s="192"/>
      <c r="AZ41" s="104">
        <f>(AU41-AV41)+AW41*1.5+(AX41-AY41)*2+AN41*0.5+AP41*0.5+AS41-AT41</f>
        <v>2</v>
      </c>
      <c r="BA41" s="104">
        <f>AU41+AW41+AX41</f>
        <v>2</v>
      </c>
      <c r="BB41" s="104">
        <f>BE41+BG41+BI41+BK41+BM41</f>
        <v>8</v>
      </c>
      <c r="BC41" s="313">
        <f>AZ41+BD41</f>
        <v>9.5</v>
      </c>
      <c r="BD41" s="104">
        <f>BF41+BH41+BJ41+BL41+BN41</f>
        <v>7.5</v>
      </c>
      <c r="BE41" s="104">
        <f>COUNTIF(A41:AI41,"*$BTP*")</f>
        <v>0</v>
      </c>
      <c r="BF41" s="104">
        <f>BE41*1.5</f>
        <v>0</v>
      </c>
      <c r="BG41" s="104">
        <f>COUNTIF(A41:AI41,"*$M*")</f>
        <v>2</v>
      </c>
      <c r="BH41" s="104">
        <f>BG41*1</f>
        <v>2</v>
      </c>
      <c r="BI41" s="104">
        <f>COUNTIF(A41:AI41,"*$PM*")</f>
        <v>1</v>
      </c>
      <c r="BJ41" s="104">
        <f>BI41*0.5</f>
        <v>0.5</v>
      </c>
      <c r="BK41" s="104">
        <f>COUNTIF(A41:AI41,"*$AM*")</f>
        <v>0</v>
      </c>
      <c r="BL41" s="104">
        <f>BK41*0.5</f>
        <v>0</v>
      </c>
      <c r="BM41" s="104">
        <f>COUNTIF(A41:AI41,"*$FC*")</f>
        <v>5</v>
      </c>
      <c r="BN41" s="104">
        <f>BM41*1</f>
        <v>5</v>
      </c>
      <c r="BO41" s="104">
        <f>COUNTIF($D41:$AA41,BO$4)</f>
        <v>0</v>
      </c>
      <c r="BP41" s="104">
        <f>COUNTIF($D41:$AA41,BP$4)</f>
        <v>0</v>
      </c>
      <c r="BQ41" s="104">
        <f>COUNTIF($D41:$AA41,BQ$4)</f>
        <v>0</v>
      </c>
      <c r="BR41" s="322"/>
    </row>
    <row r="42" ht="19.5" customHeight="1" spans="1:70">
      <c r="A42" s="306"/>
      <c r="B42" s="320" t="s">
        <v>1878</v>
      </c>
      <c r="C42" s="172"/>
      <c r="D42" s="172"/>
      <c r="E42" s="181" t="s">
        <v>673</v>
      </c>
      <c r="F42" s="308" t="s">
        <v>1815</v>
      </c>
      <c r="G42" s="172"/>
      <c r="H42" s="7" t="s">
        <v>1799</v>
      </c>
      <c r="I42" s="181" t="s">
        <v>1879</v>
      </c>
      <c r="J42" s="181" t="s">
        <v>313</v>
      </c>
      <c r="K42" s="181" t="s">
        <v>313</v>
      </c>
      <c r="L42" s="181" t="s">
        <v>313</v>
      </c>
      <c r="M42" s="181" t="s">
        <v>313</v>
      </c>
      <c r="N42" s="172"/>
      <c r="O42" s="7" t="s">
        <v>1799</v>
      </c>
      <c r="P42" s="172" t="s">
        <v>62</v>
      </c>
      <c r="Q42" s="172"/>
      <c r="R42" s="181" t="s">
        <v>56</v>
      </c>
      <c r="S42" s="7" t="s">
        <v>1598</v>
      </c>
      <c r="T42" s="181"/>
      <c r="U42" s="7" t="s">
        <v>1790</v>
      </c>
      <c r="V42" s="7" t="s">
        <v>1799</v>
      </c>
      <c r="W42" s="7"/>
      <c r="X42" s="181"/>
      <c r="Z42" s="315" t="s">
        <v>1799</v>
      </c>
      <c r="AA42" s="7" t="s">
        <v>56</v>
      </c>
      <c r="AB42" s="172" t="s">
        <v>1880</v>
      </c>
      <c r="AC42" s="181"/>
      <c r="AE42" s="181"/>
      <c r="AF42" s="181"/>
      <c r="AG42" s="181"/>
      <c r="AH42" s="155"/>
      <c r="AI42" s="312">
        <f>COUNTIF($D42:$AE42,AI$4)</f>
        <v>0</v>
      </c>
      <c r="AJ42" s="327">
        <f>COUNTIF($D42:$AE42,AJ$4)</f>
        <v>0</v>
      </c>
      <c r="AK42" s="312">
        <f>COUNTIF($D42:$AE42,AK$4)</f>
        <v>0</v>
      </c>
      <c r="AL42" s="312">
        <f>COUNTIF($D42:$AE42,AL$4)</f>
        <v>0</v>
      </c>
      <c r="AM42" s="104">
        <f>COUNTIF($D42:$AE42,AM$4)</f>
        <v>0</v>
      </c>
      <c r="AN42" s="104">
        <f>COUNTIF($D42:$AE42,AN$4)</f>
        <v>2</v>
      </c>
      <c r="AO42" s="104">
        <f>COUNTIF($D42:$AE42,AO$4)</f>
        <v>1</v>
      </c>
      <c r="AP42" s="104">
        <f>COUNTIF($D42:$AE42,AP$4)</f>
        <v>0</v>
      </c>
      <c r="AQ42" s="104">
        <f>COUNTIF($D42:$AE42,AQ$4)</f>
        <v>0</v>
      </c>
      <c r="AR42" s="192"/>
      <c r="AS42" s="313"/>
      <c r="AT42" s="313">
        <v>0.5</v>
      </c>
      <c r="AU42" s="104">
        <f>SUMPRODUCT(--(WEEKDAY(C$3:AG$3,2)&lt;5),--ISNUMBER(MATCH(C42:AG42,{"DM","CS1","CS2","SB1","AE","CS/B"},0)))</f>
        <v>0</v>
      </c>
      <c r="AV42" s="192"/>
      <c r="AW42" s="104">
        <f>SUMPRODUCT(--(WEEKDAY(C$3:AG$3,2)=5),--ISNUMBER(MATCH(C42:AG42,{"DM","CS1","CS2","SB1","AE","CS/B"},0)))</f>
        <v>0</v>
      </c>
      <c r="AX42" s="104">
        <f>SUMPRODUCT(--(WEEKDAY(C$3:AG$3,2)&gt;5),--ISNUMBER(MATCH(C42:AG42,{"DM","CS1","CS2","SB1","AE","CS/B"},0)))</f>
        <v>1</v>
      </c>
      <c r="AY42" s="192"/>
      <c r="AZ42" s="104">
        <f>(AU42-AV42)+AW42*1.5+(AX42-AY42)*2+AN42*0.5+AP42*0.5+AS42-AT42</f>
        <v>2.5</v>
      </c>
      <c r="BA42" s="104">
        <f>AU42+AW42+AX42</f>
        <v>1</v>
      </c>
      <c r="BB42" s="104">
        <f>BE42+BG42+BI42+BK42+BM42</f>
        <v>7</v>
      </c>
      <c r="BC42" s="313">
        <f>AZ42+BD42</f>
        <v>9</v>
      </c>
      <c r="BD42" s="104">
        <f>BF42+BH42+BJ42+BL42+BN42</f>
        <v>6.5</v>
      </c>
      <c r="BE42" s="104">
        <f>COUNTIF(A42:AI42,"*$BTP*")</f>
        <v>0</v>
      </c>
      <c r="BF42" s="104">
        <f>BE42*1.5</f>
        <v>0</v>
      </c>
      <c r="BG42" s="104">
        <f>COUNTIF(A42:AI42,"*$M*")</f>
        <v>2</v>
      </c>
      <c r="BH42" s="104">
        <f>BG42*1</f>
        <v>2</v>
      </c>
      <c r="BI42" s="104">
        <f>COUNTIF(A42:AI42,"*$PM*")</f>
        <v>0</v>
      </c>
      <c r="BJ42" s="104">
        <f>BI42*0.5</f>
        <v>0</v>
      </c>
      <c r="BK42" s="104">
        <f>COUNTIF(A42:AI42,"*$AM*")</f>
        <v>1</v>
      </c>
      <c r="BL42" s="104">
        <f>BK42*0.5</f>
        <v>0.5</v>
      </c>
      <c r="BM42" s="104">
        <f>COUNTIF(A42:AI42,"*$FC*")</f>
        <v>4</v>
      </c>
      <c r="BN42" s="104">
        <f>BM42*1</f>
        <v>4</v>
      </c>
      <c r="BO42" s="104">
        <f>COUNTIF($D42:$AA42,BO$4)</f>
        <v>0</v>
      </c>
      <c r="BP42" s="104">
        <f>COUNTIF($D42:$AA42,BP$4)</f>
        <v>1</v>
      </c>
      <c r="BQ42" s="104">
        <f>COUNTIF($D42:$AA42,BQ$4)</f>
        <v>0</v>
      </c>
      <c r="BR42" s="322"/>
    </row>
    <row r="43" ht="19.5" customHeight="1" spans="1:70">
      <c r="A43" s="306"/>
      <c r="B43" s="326" t="s">
        <v>228</v>
      </c>
      <c r="C43" s="531"/>
      <c r="D43" s="155"/>
      <c r="E43" s="155"/>
      <c r="F43" s="155"/>
      <c r="G43" s="7"/>
      <c r="H43" s="7"/>
      <c r="I43" s="155"/>
      <c r="J43" s="155"/>
      <c r="K43" s="155"/>
      <c r="L43" s="155"/>
      <c r="M43" s="7"/>
      <c r="N43" s="155"/>
      <c r="O43" s="155"/>
      <c r="P43" s="155"/>
      <c r="Q43" s="172"/>
      <c r="R43" s="172"/>
      <c r="S43" s="155"/>
      <c r="T43" s="169"/>
      <c r="U43" s="154"/>
      <c r="V43" s="7"/>
      <c r="W43" s="181"/>
      <c r="X43" s="155"/>
      <c r="Y43" s="171"/>
      <c r="Z43" s="171"/>
      <c r="AA43" s="171"/>
      <c r="AB43" s="171"/>
      <c r="AC43" s="171"/>
      <c r="AD43" s="171"/>
      <c r="AE43" s="155"/>
      <c r="AF43" s="155"/>
      <c r="AG43" s="169"/>
      <c r="AH43" s="155"/>
      <c r="AI43" s="312"/>
      <c r="AJ43" s="327"/>
      <c r="AK43" s="312"/>
      <c r="AL43" s="312"/>
      <c r="AM43" s="192"/>
      <c r="AN43" s="192"/>
      <c r="AO43" s="192"/>
      <c r="AP43" s="192"/>
      <c r="AQ43" s="192"/>
      <c r="AR43" s="192"/>
      <c r="AS43" s="192"/>
      <c r="AT43" s="192"/>
      <c r="AU43" s="104"/>
      <c r="AV43" s="192"/>
      <c r="AW43" s="192"/>
      <c r="AX43" s="104"/>
      <c r="AY43" s="192"/>
      <c r="AZ43" s="192"/>
      <c r="BA43" s="104"/>
      <c r="BB43" s="104" t="s">
        <v>1881</v>
      </c>
      <c r="BC43" s="104">
        <f>SUM(BC18:BC42)</f>
        <v>203.5</v>
      </c>
      <c r="BD43" s="104"/>
      <c r="BE43" s="104"/>
      <c r="BF43" s="104"/>
      <c r="BG43" s="104"/>
      <c r="BH43" s="104"/>
      <c r="BI43" s="104"/>
      <c r="BJ43" s="104"/>
      <c r="BK43" s="104"/>
      <c r="BL43" s="104"/>
      <c r="BM43" s="104"/>
      <c r="BN43" s="104"/>
      <c r="BO43" s="192"/>
      <c r="BP43" s="192"/>
      <c r="BQ43" s="192"/>
      <c r="BR43" s="322"/>
    </row>
    <row r="44" ht="19.5" customHeight="1" spans="1:70">
      <c r="A44" s="306"/>
      <c r="B44" s="328" t="s">
        <v>1882</v>
      </c>
      <c r="C44" s="531"/>
      <c r="D44" s="171"/>
      <c r="E44" s="171"/>
      <c r="F44" s="171"/>
      <c r="G44" s="171"/>
      <c r="H44" s="155"/>
      <c r="I44" s="155"/>
      <c r="J44" s="155"/>
      <c r="K44" s="155"/>
      <c r="L44" s="155"/>
      <c r="M44" s="7"/>
      <c r="N44" s="155"/>
      <c r="O44" s="155"/>
      <c r="P44" s="155"/>
      <c r="Q44" s="172"/>
      <c r="R44" s="172"/>
      <c r="S44" s="155"/>
      <c r="T44" s="169"/>
      <c r="U44" s="154"/>
      <c r="V44" s="240"/>
      <c r="W44" s="155"/>
      <c r="X44" s="155"/>
      <c r="Y44" s="171"/>
      <c r="Z44" s="171"/>
      <c r="AA44" s="171"/>
      <c r="AB44" s="171"/>
      <c r="AC44" s="171"/>
      <c r="AD44" s="171"/>
      <c r="AE44" s="155"/>
      <c r="AF44" s="155"/>
      <c r="AG44" s="169"/>
      <c r="AH44" s="532"/>
      <c r="AI44" s="312"/>
      <c r="AJ44" s="327"/>
      <c r="AK44" s="312"/>
      <c r="AL44" s="312"/>
      <c r="AM44" s="192"/>
      <c r="AN44" s="192"/>
      <c r="AO44" s="192"/>
      <c r="AP44" s="192"/>
      <c r="AQ44" s="192"/>
      <c r="AR44" s="192"/>
      <c r="AS44" s="192"/>
      <c r="AT44" s="192"/>
      <c r="AU44" s="104"/>
      <c r="AV44" s="192"/>
      <c r="AW44" s="192"/>
      <c r="AX44" s="104"/>
      <c r="AY44" s="192"/>
      <c r="AZ44" s="192"/>
      <c r="BA44" s="104"/>
      <c r="BB44" s="104" t="s">
        <v>1883</v>
      </c>
      <c r="BC44" s="104" t="s">
        <v>1884</v>
      </c>
      <c r="BD44" s="104"/>
      <c r="BE44" s="104"/>
      <c r="BF44" s="104"/>
      <c r="BG44" s="104"/>
      <c r="BH44" s="104"/>
      <c r="BI44" s="104"/>
      <c r="BJ44" s="104"/>
      <c r="BK44" s="104"/>
      <c r="BL44" s="104"/>
      <c r="BM44" s="104"/>
      <c r="BN44" s="104"/>
      <c r="BO44" s="192"/>
      <c r="BP44" s="192"/>
      <c r="BQ44" s="192"/>
      <c r="BR44" s="322"/>
    </row>
    <row r="45" ht="19.5" customHeight="1" spans="1:70">
      <c r="A45" s="306"/>
      <c r="B45" s="328" t="s">
        <v>1885</v>
      </c>
      <c r="C45" s="531"/>
      <c r="D45" s="171"/>
      <c r="E45" s="171"/>
      <c r="F45" s="171"/>
      <c r="G45" s="171"/>
      <c r="H45" s="155"/>
      <c r="I45" s="155"/>
      <c r="J45" s="155"/>
      <c r="K45" s="155"/>
      <c r="L45" s="155"/>
      <c r="M45" s="7"/>
      <c r="N45" s="155"/>
      <c r="O45" s="155"/>
      <c r="P45" s="155"/>
      <c r="Q45" s="172"/>
      <c r="R45" s="172"/>
      <c r="S45" s="155"/>
      <c r="T45" s="169"/>
      <c r="U45" s="154"/>
      <c r="V45" s="240"/>
      <c r="W45" s="155"/>
      <c r="X45" s="155"/>
      <c r="Y45" s="171"/>
      <c r="Z45" s="171"/>
      <c r="AA45" s="171"/>
      <c r="AB45" s="171"/>
      <c r="AC45" s="171"/>
      <c r="AD45" s="171"/>
      <c r="AE45" s="155"/>
      <c r="AF45" s="155"/>
      <c r="AG45" s="169"/>
      <c r="AH45" s="532"/>
      <c r="AI45" s="312"/>
      <c r="AJ45" s="327"/>
      <c r="AK45" s="312"/>
      <c r="AL45" s="312"/>
      <c r="AM45" s="192"/>
      <c r="AN45" s="192"/>
      <c r="AO45" s="192"/>
      <c r="AP45" s="192"/>
      <c r="AQ45" s="192"/>
      <c r="AR45" s="192"/>
      <c r="AS45" s="192"/>
      <c r="AT45" s="192"/>
      <c r="AU45" s="104"/>
      <c r="AV45" s="192"/>
      <c r="AW45" s="192"/>
      <c r="AX45" s="104"/>
      <c r="AY45" s="192"/>
      <c r="AZ45" s="192"/>
      <c r="BA45" s="104"/>
      <c r="BB45" s="104"/>
      <c r="BC45" s="104"/>
      <c r="BD45" s="104"/>
      <c r="BE45" s="104"/>
      <c r="BF45" s="104"/>
      <c r="BG45" s="104"/>
      <c r="BH45" s="104"/>
      <c r="BI45" s="104"/>
      <c r="BJ45" s="104"/>
      <c r="BK45" s="104"/>
      <c r="BL45" s="104"/>
      <c r="BM45" s="104"/>
      <c r="BN45" s="104"/>
      <c r="BO45" s="192"/>
      <c r="BP45" s="192"/>
      <c r="BQ45" s="192"/>
      <c r="BR45" s="322"/>
    </row>
    <row r="46" ht="19.5" customHeight="1" spans="1:70">
      <c r="A46" s="306"/>
      <c r="B46" s="328" t="s">
        <v>1886</v>
      </c>
      <c r="C46" s="531"/>
      <c r="D46" s="171"/>
      <c r="E46" s="171"/>
      <c r="F46" s="171"/>
      <c r="G46" s="171"/>
      <c r="H46" s="155"/>
      <c r="I46" s="155"/>
      <c r="J46" s="155"/>
      <c r="K46" s="155"/>
      <c r="L46" s="155"/>
      <c r="M46" s="7"/>
      <c r="N46" s="155"/>
      <c r="O46" s="155"/>
      <c r="P46" s="155"/>
      <c r="Q46" s="172"/>
      <c r="R46" s="172"/>
      <c r="S46" s="155"/>
      <c r="T46" s="169"/>
      <c r="U46" s="154"/>
      <c r="V46" s="240"/>
      <c r="W46" s="155"/>
      <c r="X46" s="155"/>
      <c r="Y46" s="171"/>
      <c r="Z46" s="171"/>
      <c r="AA46" s="171"/>
      <c r="AB46" s="171"/>
      <c r="AC46" s="171"/>
      <c r="AD46" s="171"/>
      <c r="AE46" s="155"/>
      <c r="AF46" s="155"/>
      <c r="AG46" s="169"/>
      <c r="AH46" s="532"/>
      <c r="AI46" s="312"/>
      <c r="AJ46" s="327"/>
      <c r="AK46" s="312"/>
      <c r="AL46" s="312"/>
      <c r="AM46" s="192"/>
      <c r="AN46" s="192"/>
      <c r="AO46" s="192"/>
      <c r="AP46" s="192"/>
      <c r="AQ46" s="192"/>
      <c r="AR46" s="192"/>
      <c r="AS46" s="192"/>
      <c r="AT46" s="192"/>
      <c r="AU46" s="104"/>
      <c r="AV46" s="192"/>
      <c r="AW46" s="192"/>
      <c r="AX46" s="104"/>
      <c r="AY46" s="192"/>
      <c r="AZ46" s="192"/>
      <c r="BA46" s="104"/>
      <c r="BB46" s="104"/>
      <c r="BC46" s="104"/>
      <c r="BD46" s="104"/>
      <c r="BE46" s="104"/>
      <c r="BF46" s="104"/>
      <c r="BG46" s="104"/>
      <c r="BH46" s="104"/>
      <c r="BI46" s="104"/>
      <c r="BJ46" s="104"/>
      <c r="BK46" s="104"/>
      <c r="BL46" s="104"/>
      <c r="BM46" s="104"/>
      <c r="BN46" s="104"/>
      <c r="BO46" s="192"/>
      <c r="BP46" s="192"/>
      <c r="BQ46" s="192"/>
      <c r="BR46" s="322"/>
    </row>
    <row r="47" ht="19.5" customHeight="1" spans="1:70">
      <c r="A47" s="306"/>
      <c r="B47" s="329"/>
      <c r="C47" s="330"/>
      <c r="D47" s="331"/>
      <c r="E47" s="331"/>
      <c r="F47" s="331"/>
      <c r="G47" s="331"/>
      <c r="H47" s="330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0"/>
      <c r="AC47" s="330"/>
      <c r="AD47" s="330"/>
      <c r="AE47" s="330"/>
      <c r="AF47" s="330"/>
      <c r="AG47" s="330"/>
      <c r="AH47" s="507"/>
      <c r="AI47" s="332"/>
      <c r="AJ47" s="333"/>
      <c r="AK47" s="332"/>
      <c r="AL47" s="332"/>
      <c r="AM47" s="200"/>
      <c r="AN47" s="200"/>
      <c r="AO47" s="200"/>
      <c r="AP47" s="200"/>
      <c r="AQ47" s="200"/>
      <c r="AR47" s="200"/>
      <c r="AS47" s="200"/>
      <c r="AT47" s="200"/>
      <c r="AU47" s="200"/>
      <c r="AV47" s="200"/>
      <c r="AW47" s="200"/>
      <c r="AX47" s="200">
        <f>SUMPRODUCT(--WEEKDAY(C$3:AG$3,2)&gt;5,--((C47:AG47="DM"))+(C47:AG47="CS1")+((C47:AG47="CS2"))+(C47:AG47="SB1")+(C47:AG47="AE")+(C47:AG47="EM"))</f>
        <v>0</v>
      </c>
      <c r="AY47" s="200"/>
      <c r="AZ47" s="200">
        <f>(AU47-AV47)/2+(AX47-AY47)</f>
        <v>0</v>
      </c>
      <c r="BA47" s="200"/>
      <c r="BB47" s="200"/>
      <c r="BC47" s="200"/>
      <c r="BD47" s="200"/>
      <c r="BE47" s="200"/>
      <c r="BF47" s="200"/>
      <c r="BG47" s="200"/>
      <c r="BH47" s="200"/>
      <c r="BI47" s="200"/>
      <c r="BJ47" s="200"/>
      <c r="BK47" s="200"/>
      <c r="BL47" s="200"/>
      <c r="BM47" s="200"/>
      <c r="BN47" s="200"/>
      <c r="BO47" s="200"/>
      <c r="BP47" s="200"/>
      <c r="BQ47" s="200"/>
      <c r="BR47" s="334"/>
    </row>
    <row r="48" ht="19.5" customHeight="1" spans="1:70">
      <c r="A48" s="306"/>
      <c r="B48" s="335" t="s">
        <v>48</v>
      </c>
      <c r="C48" s="336" t="str">
        <f>VLOOKUP("DM",C5:C43,1,FALSE)</f>
        <v>DM</v>
      </c>
      <c r="D48" s="336" t="str">
        <f>VLOOKUP("DM",D5:D43,1,FALSE)</f>
        <v>DM</v>
      </c>
      <c r="E48" s="336" t="str">
        <f>VLOOKUP("DM",E6:E43,1,FALSE)</f>
        <v>DM</v>
      </c>
      <c r="F48" s="336" t="str">
        <f>VLOOKUP("DM",F5:F43,1,FALSE)</f>
        <v>DM</v>
      </c>
      <c r="G48" s="336" t="str">
        <f>VLOOKUP("DM",G5:G42,1,FALSE)</f>
        <v>DM</v>
      </c>
      <c r="H48" s="336" t="str">
        <f>VLOOKUP("DM",H5:H42,1,FALSE)</f>
        <v>DM</v>
      </c>
      <c r="I48" s="336" t="str">
        <f>VLOOKUP("DM",I5:I43,1,FALSE)</f>
        <v>DM</v>
      </c>
      <c r="J48" s="336" t="str">
        <f>VLOOKUP("DM",J5:J43,1,FALSE)</f>
        <v>DM</v>
      </c>
      <c r="K48" s="336" t="str">
        <f>VLOOKUP("DM",K5:K43,1,FALSE)</f>
        <v>DM</v>
      </c>
      <c r="L48" s="336" t="str">
        <f>VLOOKUP("DM",L5:L43,1,FALSE)</f>
        <v>DM</v>
      </c>
      <c r="M48" s="336" t="str">
        <f>VLOOKUP("DM",M5:M43,1,FALSE)</f>
        <v>DM</v>
      </c>
      <c r="N48" s="336" t="str">
        <f>VLOOKUP("DM",N5:N43,1,FALSE)</f>
        <v>DM</v>
      </c>
      <c r="O48" s="336" t="str">
        <f>VLOOKUP("DM",O5:O43,1,FALSE)</f>
        <v>DM</v>
      </c>
      <c r="P48" s="336" t="str">
        <f>VLOOKUP("DM",P5:P43,1,FALSE)</f>
        <v>DM</v>
      </c>
      <c r="Q48" s="336" t="str">
        <f>VLOOKUP("DM",Q5:Q43,1,FALSE)</f>
        <v>DM</v>
      </c>
      <c r="R48" s="336" t="str">
        <f>VLOOKUP("DM",R5:R43,1,FALSE)</f>
        <v>DM</v>
      </c>
      <c r="S48" s="336" t="str">
        <f>VLOOKUP("DM",S5:S43,1,FALSE)</f>
        <v>DM</v>
      </c>
      <c r="T48" s="336" t="str">
        <f>VLOOKUP("DM",T5:T43,1,FALSE)</f>
        <v>DM</v>
      </c>
      <c r="U48" s="336" t="str">
        <f>VLOOKUP("DM",U5:U43,1,FALSE)</f>
        <v>DM</v>
      </c>
      <c r="V48" s="336" t="str">
        <f>VLOOKUP("DM",V5:V41,1,FALSE)</f>
        <v>DM</v>
      </c>
      <c r="W48" s="336" t="str">
        <f>VLOOKUP("DM",W5:W43,1,FALSE)</f>
        <v>DM</v>
      </c>
      <c r="X48" s="336" t="str">
        <f>VLOOKUP("DM",X5:X43,1,FALSE)</f>
        <v>DM</v>
      </c>
      <c r="Y48" s="336" t="str">
        <f>VLOOKUP("DM",Y5:Y43,1,FALSE)</f>
        <v>DM</v>
      </c>
      <c r="Z48" s="336" t="str">
        <f>VLOOKUP("DM",Z5:Z43,1,FALSE)</f>
        <v>DM</v>
      </c>
      <c r="AA48" s="336" t="str">
        <f>VLOOKUP("DM",AA7:AA43,1,FALSE)</f>
        <v>DM</v>
      </c>
      <c r="AB48" s="336" t="str">
        <f>VLOOKUP("DM",AB5:AB43,1,FALSE)</f>
        <v>DM</v>
      </c>
      <c r="AC48" s="336" t="str">
        <f>VLOOKUP("DM",AC5:AC43,1,FALSE)</f>
        <v>DM</v>
      </c>
      <c r="AD48" s="336" t="str">
        <f>VLOOKUP("DM",AD5:AD43,1,FALSE)</f>
        <v>DM</v>
      </c>
      <c r="AE48" s="336" t="e">
        <f>VLOOKUP("DM",AE5:AE43,1,FALSE)</f>
        <v>#N/A</v>
      </c>
      <c r="AF48" s="336" t="e">
        <f>VLOOKUP("DM",AF5:AF43,1,FALSE)</f>
        <v>#N/A</v>
      </c>
      <c r="AG48" s="336" t="e">
        <f>VLOOKUP("DM",AG5:AG43,1,FALSE)</f>
        <v>#N/A</v>
      </c>
      <c r="AH48" s="336" t="e">
        <f>VLOOKUP("DM",AH5:AH43,1,FALSE)</f>
        <v>#N/A</v>
      </c>
      <c r="AI48" s="312"/>
      <c r="AJ48" s="327"/>
      <c r="AK48" s="312"/>
      <c r="AL48" s="312"/>
      <c r="AM48" s="104"/>
      <c r="AN48" s="104"/>
      <c r="AO48" s="104"/>
      <c r="AP48" s="104"/>
      <c r="AQ48" s="104"/>
      <c r="AR48" s="104"/>
      <c r="AS48" s="104"/>
      <c r="AT48" s="104"/>
      <c r="AU48" s="104"/>
      <c r="AV48" s="104"/>
      <c r="AW48" s="104"/>
      <c r="AX48" s="104"/>
      <c r="AY48" s="104"/>
      <c r="AZ48" s="104"/>
      <c r="BA48" s="104"/>
      <c r="BB48" s="104"/>
      <c r="BC48" s="104"/>
      <c r="BD48" s="104"/>
      <c r="BE48" s="104"/>
      <c r="BF48" s="104"/>
      <c r="BG48" s="104"/>
      <c r="BH48" s="104"/>
      <c r="BI48" s="104"/>
      <c r="BJ48" s="104"/>
      <c r="BK48" s="104"/>
      <c r="BL48" s="104"/>
      <c r="BM48" s="104"/>
      <c r="BN48" s="104"/>
      <c r="BO48" s="104"/>
      <c r="BP48" s="104"/>
      <c r="BQ48" s="104"/>
      <c r="BR48" s="175"/>
    </row>
    <row r="49" ht="19.5" customHeight="1" spans="1:70">
      <c r="A49" s="306" t="e">
        <f>LTE()</f>
        <v>#NAME?</v>
      </c>
      <c r="B49" s="337" t="s">
        <v>44</v>
      </c>
      <c r="C49" s="336" t="str">
        <f>VLOOKUP("CS1",C5:C43,1,FALSE)</f>
        <v>CS1</v>
      </c>
      <c r="D49" s="336" t="str">
        <f>VLOOKUP("CS1",D5:D43,1,FALSE)</f>
        <v>CS1</v>
      </c>
      <c r="E49" s="336" t="str">
        <f>VLOOKUP("CS1",E6:E43,1,FALSE)</f>
        <v>CS1</v>
      </c>
      <c r="F49" s="336" t="str">
        <f>VLOOKUP("CS1",F5:F43,1,FALSE)</f>
        <v>CS1</v>
      </c>
      <c r="G49" s="336" t="str">
        <f>VLOOKUP("CS1",G5:G42,1,FALSE)</f>
        <v>CS1</v>
      </c>
      <c r="H49" s="336" t="str">
        <f>VLOOKUP("CS1",H5:H42,1,FALSE)</f>
        <v>CS1</v>
      </c>
      <c r="I49" s="336" t="str">
        <f>VLOOKUP("CS1",I5:I43,1,FALSE)</f>
        <v>CS1</v>
      </c>
      <c r="J49" s="336" t="str">
        <f>VLOOKUP("CS1",J5:J43,1,FALSE)</f>
        <v>CS1</v>
      </c>
      <c r="K49" s="336" t="str">
        <f>VLOOKUP("CS1",K5:K43,1,FALSE)</f>
        <v>CS1</v>
      </c>
      <c r="L49" s="336" t="str">
        <f>VLOOKUP("CS1",L5:L43,1,FALSE)</f>
        <v>CS1</v>
      </c>
      <c r="M49" s="336" t="str">
        <f>VLOOKUP("CS1",M5:M43,1,FALSE)</f>
        <v>CS1</v>
      </c>
      <c r="N49" s="336" t="str">
        <f>VLOOKUP("CS1",N5:N43,1,FALSE)</f>
        <v>CS1</v>
      </c>
      <c r="O49" s="336" t="str">
        <f>VLOOKUP("CS1",O5:O43,1,FALSE)</f>
        <v>CS1</v>
      </c>
      <c r="P49" s="336" t="str">
        <f>VLOOKUP("CS1",P5:P43,1,FALSE)</f>
        <v>CS1</v>
      </c>
      <c r="Q49" s="336" t="str">
        <f>VLOOKUP("CS1",Q5:Q43,1,FALSE)</f>
        <v>CS1</v>
      </c>
      <c r="R49" s="336" t="str">
        <f>VLOOKUP("CS1",R5:R43,1,FALSE)</f>
        <v>CS1</v>
      </c>
      <c r="S49" s="336" t="str">
        <f>VLOOKUP("CS1",S5:S43,1,FALSE)</f>
        <v>CS1</v>
      </c>
      <c r="T49" s="336" t="str">
        <f>VLOOKUP("CS1",T5:T43,1,FALSE)</f>
        <v>CS1</v>
      </c>
      <c r="U49" s="336" t="str">
        <f>VLOOKUP("CS1",U5:U43,1,FALSE)</f>
        <v>CS1</v>
      </c>
      <c r="V49" s="336" t="str">
        <f>VLOOKUP("CS1",V5:V41,1,FALSE)</f>
        <v>CS1</v>
      </c>
      <c r="W49" s="336" t="str">
        <f>VLOOKUP("CS1",W5:W43,1,FALSE)</f>
        <v>CS1</v>
      </c>
      <c r="X49" s="336" t="str">
        <f>VLOOKUP("CS1",X5:X43,1,FALSE)</f>
        <v>CS1</v>
      </c>
      <c r="Y49" s="336" t="str">
        <f>VLOOKUP("CS1",Y5:Y43,1,FALSE)</f>
        <v>CS1</v>
      </c>
      <c r="Z49" s="336" t="str">
        <f>VLOOKUP("CS1",Z5:Z43,1,FALSE)</f>
        <v>CS1</v>
      </c>
      <c r="AA49" s="336" t="str">
        <f>VLOOKUP("CS1",AA7:AA43,1,FALSE)</f>
        <v>CS1</v>
      </c>
      <c r="AB49" s="336" t="str">
        <f>VLOOKUP("CS1",AB5:AB43,1,FALSE)</f>
        <v>CS1</v>
      </c>
      <c r="AC49" s="336" t="str">
        <f>VLOOKUP("CS1",AC5:AC43,1,FALSE)</f>
        <v>CS1</v>
      </c>
      <c r="AD49" s="336" t="str">
        <f>VLOOKUP("CS1",AD5:AD43,1,FALSE)</f>
        <v>CS1</v>
      </c>
      <c r="AE49" s="336" t="e">
        <f>VLOOKUP("CS1",AE5:AE43,1,FALSE)</f>
        <v>#N/A</v>
      </c>
      <c r="AF49" s="336" t="e">
        <f>VLOOKUP("CS1",AF5:AF43,1,FALSE)</f>
        <v>#N/A</v>
      </c>
      <c r="AG49" s="336" t="e">
        <f>VLOOKUP("CS1",AG5:AG43,1,FALSE)</f>
        <v>#N/A</v>
      </c>
      <c r="AH49" s="336" t="e">
        <f>VLOOKUP("CS1",AH5:AH43,1,FALSE)</f>
        <v>#N/A</v>
      </c>
      <c r="AI49" s="312"/>
      <c r="AJ49" s="327"/>
      <c r="AK49" s="312"/>
      <c r="AL49" s="312"/>
      <c r="AM49" s="104"/>
      <c r="AN49" s="104"/>
      <c r="AO49" s="104"/>
      <c r="AP49" s="104"/>
      <c r="AQ49" s="104"/>
      <c r="AR49" s="104"/>
      <c r="AS49" s="104"/>
      <c r="AT49" s="104"/>
      <c r="AU49" s="104"/>
      <c r="AV49" s="104"/>
      <c r="AW49" s="104"/>
      <c r="AX49" s="104"/>
      <c r="AY49" s="104"/>
      <c r="AZ49" s="104"/>
      <c r="BA49" s="104"/>
      <c r="BB49" s="104"/>
      <c r="BC49" s="104"/>
      <c r="BD49" s="104"/>
      <c r="BE49" s="104"/>
      <c r="BF49" s="104"/>
      <c r="BG49" s="104"/>
      <c r="BH49" s="104"/>
      <c r="BI49" s="104"/>
      <c r="BJ49" s="104"/>
      <c r="BK49" s="104"/>
      <c r="BL49" s="104"/>
      <c r="BM49" s="104"/>
      <c r="BN49" s="104"/>
      <c r="BO49" s="104"/>
      <c r="BP49" s="104"/>
      <c r="BQ49" s="104"/>
      <c r="BR49" s="175"/>
    </row>
    <row r="50" ht="19.5" customHeight="1" spans="1:70">
      <c r="A50" s="306"/>
      <c r="B50" s="338" t="s">
        <v>45</v>
      </c>
      <c r="C50" s="336" t="e">
        <f>VLOOKUP("CS2",C5:C43,1,FALSE)</f>
        <v>#N/A</v>
      </c>
      <c r="D50" s="336" t="e">
        <f>VLOOKUP("CS2",D5:D43,1,FALSE)</f>
        <v>#N/A</v>
      </c>
      <c r="E50" s="336" t="str">
        <f>VLOOKUP("CS2",E6:E43,1,FALSE)</f>
        <v>CS2</v>
      </c>
      <c r="F50" s="336" t="str">
        <f>VLOOKUP("CS2",F5:F43,1,FALSE)</f>
        <v>CS2</v>
      </c>
      <c r="G50" s="336" t="e">
        <f>VLOOKUP("CS2",G5:G42,1,FALSE)</f>
        <v>#N/A</v>
      </c>
      <c r="H50" s="336" t="str">
        <f>VLOOKUP("CS2",H5:H42,1,FALSE)</f>
        <v>CS2</v>
      </c>
      <c r="I50" s="336" t="str">
        <f>VLOOKUP("CS2",I5:I43,1,FALSE)</f>
        <v>CS2</v>
      </c>
      <c r="J50" s="336" t="e">
        <f>VLOOKUP("CS2",J5:J43,1,FALSE)</f>
        <v>#N/A</v>
      </c>
      <c r="K50" s="336" t="e">
        <f>VLOOKUP("CS2",K5:K43,1,FALSE)</f>
        <v>#N/A</v>
      </c>
      <c r="L50" s="336" t="str">
        <f>VLOOKUP("CS2",L5:L43,1,FALSE)</f>
        <v>CS2</v>
      </c>
      <c r="M50" s="336" t="str">
        <f>VLOOKUP("CS2",M5:M43,1,FALSE)</f>
        <v>CS2</v>
      </c>
      <c r="N50" s="336" t="e">
        <f>VLOOKUP("CS2",N5:N43,1,FALSE)</f>
        <v>#N/A</v>
      </c>
      <c r="O50" s="336" t="str">
        <f>VLOOKUP("CS2",O5:O43,1,FALSE)</f>
        <v>CS2</v>
      </c>
      <c r="P50" s="336" t="str">
        <f>VLOOKUP("CS2",P5:P43,1,FALSE)</f>
        <v>CS2</v>
      </c>
      <c r="Q50" s="336" t="e">
        <f>VLOOKUP("CS2",Q5:Q43,1,FALSE)</f>
        <v>#N/A</v>
      </c>
      <c r="R50" s="336" t="e">
        <f>VLOOKUP("CS2",R5:R43,1,FALSE)</f>
        <v>#N/A</v>
      </c>
      <c r="S50" s="336" t="str">
        <f>VLOOKUP("CS2",S5:S43,1,FALSE)</f>
        <v>CS2</v>
      </c>
      <c r="T50" s="336" t="str">
        <f>VLOOKUP("CS2",T5:T43,1,FALSE)</f>
        <v>CS2</v>
      </c>
      <c r="U50" s="336" t="e">
        <f>VLOOKUP("CS2",U5:U43,1,FALSE)</f>
        <v>#N/A</v>
      </c>
      <c r="V50" s="336" t="str">
        <f>VLOOKUP("CS2",V5:V41,1,FALSE)</f>
        <v>CS2</v>
      </c>
      <c r="W50" s="336" t="str">
        <f>VLOOKUP("CS2",W5:W43,1,FALSE)</f>
        <v>CS2</v>
      </c>
      <c r="X50" s="336" t="e">
        <f>VLOOKUP("CS2",X5:X43,1,FALSE)</f>
        <v>#N/A</v>
      </c>
      <c r="Y50" s="336" t="e">
        <f>VLOOKUP("CS2",Y5:Y43,1,FALSE)</f>
        <v>#N/A</v>
      </c>
      <c r="Z50" s="336" t="str">
        <f>VLOOKUP("CS2",Z5:Z43,1,FALSE)</f>
        <v>CS2</v>
      </c>
      <c r="AA50" s="336" t="e">
        <f>VLOOKUP("CS2",AA7:AA43,1,FALSE)</f>
        <v>#N/A</v>
      </c>
      <c r="AB50" s="336" t="e">
        <f>VLOOKUP("CS2",AB5:AB43,1,FALSE)</f>
        <v>#N/A</v>
      </c>
      <c r="AC50" s="336" t="str">
        <f>VLOOKUP("CS2",AC5:AC43,1,FALSE)</f>
        <v>CS2</v>
      </c>
      <c r="AD50" s="336" t="str">
        <f>VLOOKUP("CS2",AD5:AD43,1,FALSE)</f>
        <v>CS2</v>
      </c>
      <c r="AE50" s="336" t="e">
        <f>VLOOKUP("CS2",AE5:AE43,1,FALSE)</f>
        <v>#N/A</v>
      </c>
      <c r="AF50" s="336" t="e">
        <f>VLOOKUP("CS2",AF5:AF43,1,FALSE)</f>
        <v>#N/A</v>
      </c>
      <c r="AG50" s="336" t="e">
        <f>VLOOKUP("CS2",AG5:AG43,1,FALSE)</f>
        <v>#N/A</v>
      </c>
      <c r="AH50" s="336" t="e">
        <f>VLOOKUP("CS2",AH5:AH43,1,FALSE)</f>
        <v>#N/A</v>
      </c>
      <c r="AI50" s="312"/>
      <c r="AJ50" s="327"/>
      <c r="AK50" s="312"/>
      <c r="AL50" s="312"/>
      <c r="AM50" s="104"/>
      <c r="AN50" s="104"/>
      <c r="AO50" s="104"/>
      <c r="AP50" s="104"/>
      <c r="AQ50" s="104"/>
      <c r="AR50" s="104"/>
      <c r="AS50" s="104"/>
      <c r="AT50" s="104"/>
      <c r="AU50" s="104"/>
      <c r="AV50" s="104"/>
      <c r="AW50" s="104"/>
      <c r="AX50" s="104"/>
      <c r="AY50" s="104"/>
      <c r="AZ50" s="104"/>
      <c r="BA50" s="104"/>
      <c r="BB50" s="104"/>
      <c r="BC50" s="104"/>
      <c r="BD50" s="104"/>
      <c r="BE50" s="104"/>
      <c r="BF50" s="104"/>
      <c r="BG50" s="104"/>
      <c r="BH50" s="104"/>
      <c r="BI50" s="104"/>
      <c r="BJ50" s="104"/>
      <c r="BK50" s="104"/>
      <c r="BL50" s="104"/>
      <c r="BM50" s="104"/>
      <c r="BN50" s="104"/>
      <c r="BO50" s="104"/>
      <c r="BP50" s="104"/>
      <c r="BQ50" s="104"/>
      <c r="BR50" s="175"/>
    </row>
    <row r="51" ht="19.5" customHeight="1" spans="1:70">
      <c r="A51" s="306"/>
      <c r="B51" s="339" t="s">
        <v>1793</v>
      </c>
      <c r="C51" s="336" t="str">
        <f>VLOOKUP("CS/B",C5:C43,1,FALSE)</f>
        <v>CS/B</v>
      </c>
      <c r="D51" s="336" t="str">
        <f>VLOOKUP("CS/B",D5:D43,1,FALSE)</f>
        <v>CS/B</v>
      </c>
      <c r="E51" s="336" t="e">
        <f>VLOOKUP("CS/B",E6:E43,1,FALSE)</f>
        <v>#N/A</v>
      </c>
      <c r="F51" s="336" t="e">
        <f>VLOOKUP("CS/B",F5:F43,1,FALSE)</f>
        <v>#N/A</v>
      </c>
      <c r="G51" s="336" t="str">
        <f>VLOOKUP("CS/B",G5:G42,1,FALSE)</f>
        <v>CS/B</v>
      </c>
      <c r="H51" s="336" t="e">
        <f>VLOOKUP("CS/B",H5:H42,1,FALSE)</f>
        <v>#N/A</v>
      </c>
      <c r="I51" s="336" t="e">
        <f>VLOOKUP("CS/B",I5:I43,1,FALSE)</f>
        <v>#N/A</v>
      </c>
      <c r="J51" s="336" t="str">
        <f>VLOOKUP("CS/B",J5:J43,1,FALSE)</f>
        <v>CS/B</v>
      </c>
      <c r="K51" s="336" t="str">
        <f>VLOOKUP("CS/B",K5:K43,1,FALSE)</f>
        <v>CS/B</v>
      </c>
      <c r="L51" s="336" t="e">
        <f>VLOOKUP("CS/B",L5:L43,1,FALSE)</f>
        <v>#N/A</v>
      </c>
      <c r="M51" s="336" t="e">
        <f>VLOOKUP("CS/B",M5:M43,1,FALSE)</f>
        <v>#N/A</v>
      </c>
      <c r="N51" s="336" t="str">
        <f>VLOOKUP("CS/B",N5:N43,1,FALSE)</f>
        <v>CS/B</v>
      </c>
      <c r="O51" s="336" t="e">
        <f>VLOOKUP("CS/B",O5:O43,1,FALSE)</f>
        <v>#N/A</v>
      </c>
      <c r="P51" s="336" t="e">
        <f>VLOOKUP("CS/B",P5:P43,1,FALSE)</f>
        <v>#N/A</v>
      </c>
      <c r="Q51" s="336" t="str">
        <f>VLOOKUP("CS/B",Q5:Q43,1,FALSE)</f>
        <v>CS/B</v>
      </c>
      <c r="R51" s="336" t="str">
        <f>VLOOKUP("CS/B",R5:R43,1,FALSE)</f>
        <v>CS/B</v>
      </c>
      <c r="S51" s="336" t="e">
        <f>VLOOKUP("CS/B",S5:S43,1,FALSE)</f>
        <v>#N/A</v>
      </c>
      <c r="T51" s="336" t="e">
        <f>VLOOKUP("CS/B",T5:T43,1,FALSE)</f>
        <v>#N/A</v>
      </c>
      <c r="U51" s="336" t="str">
        <f>VLOOKUP("CS/B",U5:U43,1,FALSE)</f>
        <v>CS/B</v>
      </c>
      <c r="V51" s="336" t="e">
        <f>VLOOKUP("CS/B",V5:V41,1,FALSE)</f>
        <v>#N/A</v>
      </c>
      <c r="W51" s="336" t="e">
        <f>VLOOKUP("CS/B",W5:W43,1,FALSE)</f>
        <v>#N/A</v>
      </c>
      <c r="X51" s="336" t="str">
        <f>VLOOKUP("CS/B",X5:X43,1,FALSE)</f>
        <v>CS/B</v>
      </c>
      <c r="Y51" s="336" t="str">
        <f>VLOOKUP("CS/B",Y5:Y43,1,FALSE)</f>
        <v>CS/B</v>
      </c>
      <c r="Z51" s="336" t="e">
        <f>VLOOKUP("CS/B",Z5:Z43,1,FALSE)</f>
        <v>#N/A</v>
      </c>
      <c r="AA51" s="336" t="e">
        <f>VLOOKUP("CS/B",AA7:AA43,1,FALSE)</f>
        <v>#N/A</v>
      </c>
      <c r="AB51" s="336" t="str">
        <f>VLOOKUP("CS/B",AB5:AB43,1,FALSE)</f>
        <v>CS/B</v>
      </c>
      <c r="AC51" s="336" t="e">
        <f>VLOOKUP("CS/B",AC5:AC43,1,FALSE)</f>
        <v>#N/A</v>
      </c>
      <c r="AD51" s="336" t="e">
        <f>VLOOKUP("CS/B",AD5:AD43,1,FALSE)</f>
        <v>#N/A</v>
      </c>
      <c r="AE51" s="336" t="e">
        <f>VLOOKUP("CS/B",AE5:AE43,1,FALSE)</f>
        <v>#N/A</v>
      </c>
      <c r="AF51" s="336" t="e">
        <f>VLOOKUP("CS/B",AF5:AF43,1,FALSE)</f>
        <v>#N/A</v>
      </c>
      <c r="AG51" s="336" t="e">
        <f>VLOOKUP("CS/B",AG5:AG43,1,FALSE)</f>
        <v>#N/A</v>
      </c>
      <c r="AH51" s="336" t="e">
        <f>VLOOKUP("CS/B",AH5:AH43,1,FALSE)</f>
        <v>#N/A</v>
      </c>
      <c r="AI51" s="312"/>
      <c r="AJ51" s="327"/>
      <c r="AK51" s="312"/>
      <c r="AL51" s="312"/>
      <c r="AM51" s="104"/>
      <c r="AN51" s="104"/>
      <c r="AO51" s="104"/>
      <c r="AP51" s="104"/>
      <c r="AQ51" s="104"/>
      <c r="AR51" s="104"/>
      <c r="AS51" s="104"/>
      <c r="AT51" s="104"/>
      <c r="AU51" s="104"/>
      <c r="AV51" s="104"/>
      <c r="AW51" s="104"/>
      <c r="AX51" s="104"/>
      <c r="AY51" s="104"/>
      <c r="AZ51" s="104"/>
      <c r="BA51" s="104"/>
      <c r="BB51" s="104"/>
      <c r="BC51" s="104"/>
      <c r="BD51" s="104"/>
      <c r="BE51" s="104"/>
      <c r="BF51" s="104"/>
      <c r="BG51" s="104"/>
      <c r="BH51" s="104"/>
      <c r="BI51" s="104"/>
      <c r="BJ51" s="104"/>
      <c r="BK51" s="104"/>
      <c r="BL51" s="104"/>
      <c r="BM51" s="104"/>
      <c r="BN51" s="104"/>
      <c r="BO51" s="104"/>
      <c r="BP51" s="104"/>
      <c r="BQ51" s="104"/>
      <c r="BR51" s="175"/>
    </row>
    <row r="52" ht="19.5" customHeight="1" spans="1:70">
      <c r="A52" s="306"/>
      <c r="B52" s="340" t="s">
        <v>50</v>
      </c>
      <c r="C52" s="336" t="e">
        <f>VLOOKUP("SB1",C5:C43,1,FALSE)</f>
        <v>#N/A</v>
      </c>
      <c r="D52" s="336" t="e">
        <f>VLOOKUP("SB1",D5:D43,1,FALSE)</f>
        <v>#N/A</v>
      </c>
      <c r="E52" s="336" t="str">
        <f>VLOOKUP("SB1",E6:E43,1,FALSE)</f>
        <v>SB1</v>
      </c>
      <c r="F52" s="336" t="str">
        <f>VLOOKUP("SB1",F5:F43,1,FALSE)</f>
        <v>SB1</v>
      </c>
      <c r="G52" s="336" t="e">
        <f>VLOOKUP("SB1",G5:G42,1,FALSE)</f>
        <v>#N/A</v>
      </c>
      <c r="H52" s="336" t="str">
        <f>VLOOKUP("SB1",H5:H42,1,FALSE)</f>
        <v>SB1</v>
      </c>
      <c r="I52" s="336" t="str">
        <f>VLOOKUP("SB1",I5:I43,1,FALSE)</f>
        <v>SB1</v>
      </c>
      <c r="J52" s="336" t="e">
        <f>VLOOKUP("SB1",J5:J43,1,FALSE)</f>
        <v>#N/A</v>
      </c>
      <c r="K52" s="336" t="e">
        <f>VLOOKUP("SB1",K5:K43,1,FALSE)</f>
        <v>#N/A</v>
      </c>
      <c r="L52" s="336" t="str">
        <f>VLOOKUP("SB1",L5:L43,1,FALSE)</f>
        <v>SB1</v>
      </c>
      <c r="M52" s="336" t="str">
        <f>VLOOKUP("SB1",M5:M43,1,FALSE)</f>
        <v>SB1</v>
      </c>
      <c r="N52" s="336" t="e">
        <f>VLOOKUP("SB1",N5:N43,1,FALSE)</f>
        <v>#N/A</v>
      </c>
      <c r="O52" s="336" t="str">
        <f>VLOOKUP("SB1",O5:O43,1,FALSE)</f>
        <v>SB1</v>
      </c>
      <c r="P52" s="336" t="str">
        <f>VLOOKUP("SB1",P5:P43,1,FALSE)</f>
        <v>SB1</v>
      </c>
      <c r="Q52" s="336" t="e">
        <f>VLOOKUP("SB1",Q5:Q43,1,FALSE)</f>
        <v>#N/A</v>
      </c>
      <c r="R52" s="336" t="e">
        <f>VLOOKUP("SB1",R5:R43,1,FALSE)</f>
        <v>#N/A</v>
      </c>
      <c r="S52" s="336" t="e">
        <f>VLOOKUP("SB1",S5:S43,1,FALSE)</f>
        <v>#N/A</v>
      </c>
      <c r="T52" s="336" t="e">
        <f>VLOOKUP("SB1",T5:T43,1,FALSE)</f>
        <v>#N/A</v>
      </c>
      <c r="U52" s="336" t="e">
        <f>VLOOKUP("SB1",U5:U43,1,FALSE)</f>
        <v>#N/A</v>
      </c>
      <c r="V52" s="336" t="e">
        <f>VLOOKUP("SB1",V5:V41,1,FALSE)</f>
        <v>#N/A</v>
      </c>
      <c r="W52" s="336" t="e">
        <f>VLOOKUP("SB1",W5:W43,1,FALSE)</f>
        <v>#N/A</v>
      </c>
      <c r="X52" s="336" t="e">
        <f>VLOOKUP("SB1",X5:X43,1,FALSE)</f>
        <v>#N/A</v>
      </c>
      <c r="Y52" s="336" t="e">
        <f>VLOOKUP("SB1",Y5:Y43,1,FALSE)</f>
        <v>#N/A</v>
      </c>
      <c r="Z52" s="336" t="str">
        <f>VLOOKUP("SB1",Z5:Z43,1,FALSE)</f>
        <v>SB1</v>
      </c>
      <c r="AA52" s="336" t="str">
        <f>VLOOKUP("SB1",AA7:AA43,1,FALSE)</f>
        <v>SB1</v>
      </c>
      <c r="AB52" s="336" t="e">
        <f>VLOOKUP("SB1",AB5:AB43,1,FALSE)</f>
        <v>#N/A</v>
      </c>
      <c r="AC52" s="336" t="e">
        <f>VLOOKUP("SB1",AC5:AC43,1,FALSE)</f>
        <v>#N/A</v>
      </c>
      <c r="AD52" s="336" t="e">
        <f>VLOOKUP("SB1",AD5:AD43,1,FALSE)</f>
        <v>#N/A</v>
      </c>
      <c r="AE52" s="336" t="e">
        <f>VLOOKUP("SB1",AE5:AE43,1,FALSE)</f>
        <v>#N/A</v>
      </c>
      <c r="AF52" s="336" t="e">
        <f>VLOOKUP("SB1",AF5:AF43,1,FALSE)</f>
        <v>#N/A</v>
      </c>
      <c r="AG52" s="336" t="e">
        <f>VLOOKUP("SB1",AG5:AG43,1,FALSE)</f>
        <v>#N/A</v>
      </c>
      <c r="AH52" s="336" t="e">
        <f>VLOOKUP("SB1",AH5:AH43,1,FALSE)</f>
        <v>#N/A</v>
      </c>
      <c r="AI52" s="312"/>
      <c r="AJ52" s="327"/>
      <c r="AK52" s="312"/>
      <c r="AL52" s="312"/>
      <c r="AM52" s="104"/>
      <c r="AN52" s="104"/>
      <c r="AO52" s="104"/>
      <c r="AP52" s="104"/>
      <c r="AQ52" s="104"/>
      <c r="AR52" s="104"/>
      <c r="AS52" s="104"/>
      <c r="AT52" s="104"/>
      <c r="AU52" s="104"/>
      <c r="AV52" s="104"/>
      <c r="AW52" s="104"/>
      <c r="AX52" s="104"/>
      <c r="AY52" s="104"/>
      <c r="AZ52" s="104"/>
      <c r="BA52" s="104"/>
      <c r="BB52" s="104"/>
      <c r="BC52" s="104"/>
      <c r="BD52" s="104"/>
      <c r="BE52" s="104"/>
      <c r="BF52" s="104"/>
      <c r="BG52" s="104"/>
      <c r="BH52" s="104"/>
      <c r="BI52" s="104"/>
      <c r="BJ52" s="104"/>
      <c r="BK52" s="104"/>
      <c r="BL52" s="104"/>
      <c r="BM52" s="104"/>
      <c r="BN52" s="104"/>
      <c r="BO52" s="104"/>
      <c r="BP52" s="104"/>
      <c r="BQ52" s="104"/>
      <c r="BR52" s="175"/>
    </row>
    <row r="53" ht="18.75" customHeight="1" spans="1:70">
      <c r="A53" s="306"/>
      <c r="B53" s="341" t="s">
        <v>56</v>
      </c>
      <c r="C53" s="336" t="e">
        <f>VLOOKUP("SB2",C5:C43,1,FALSE)</f>
        <v>#N/A</v>
      </c>
      <c r="D53" s="336" t="str">
        <f>VLOOKUP("SB2",D5:D43,1,FALSE)</f>
        <v>SB2</v>
      </c>
      <c r="E53" s="336" t="str">
        <f>VLOOKUP("SB2",E6:E43,1,FALSE)</f>
        <v>SB2</v>
      </c>
      <c r="F53" s="336" t="str">
        <f>VLOOKUP("SB2",F5:F43,1,FALSE)</f>
        <v>SB2</v>
      </c>
      <c r="G53" s="336" t="str">
        <f>VLOOKUP("SB2",G5:G42,1,FALSE)</f>
        <v>SB2</v>
      </c>
      <c r="H53" s="336" t="str">
        <f>VLOOKUP("SB2",H5:H42,1,FALSE)</f>
        <v>SB2</v>
      </c>
      <c r="I53" s="336" t="e">
        <f>VLOOKUP("SB2",I5:I43,1,FALSE)</f>
        <v>#N/A</v>
      </c>
      <c r="J53" s="336" t="e">
        <f>VLOOKUP("SB2",J5:J43,1,FALSE)</f>
        <v>#N/A</v>
      </c>
      <c r="K53" s="336" t="str">
        <f>VLOOKUP("SB2",K5:K43,1,FALSE)</f>
        <v>SB2</v>
      </c>
      <c r="L53" s="336" t="str">
        <f>VLOOKUP("SB2",L5:L43,1,FALSE)</f>
        <v>SB2</v>
      </c>
      <c r="M53" s="336" t="str">
        <f>VLOOKUP("SB2",M5:M43,1,FALSE)</f>
        <v>SB2</v>
      </c>
      <c r="N53" s="336" t="str">
        <f>VLOOKUP("SB2",N5:N43,1,FALSE)</f>
        <v>SB2</v>
      </c>
      <c r="O53" s="336" t="str">
        <f>VLOOKUP("SB2",O5:O43,1,FALSE)</f>
        <v>SB2</v>
      </c>
      <c r="P53" s="336" t="e">
        <f>VLOOKUP("SB2",P5:P43,1,FALSE)</f>
        <v>#N/A</v>
      </c>
      <c r="Q53" s="336" t="e">
        <f>VLOOKUP("SB2",Q5:Q43,1,FALSE)</f>
        <v>#N/A</v>
      </c>
      <c r="R53" s="336" t="str">
        <f>VLOOKUP("SB2",R5:R43,1,FALSE)</f>
        <v>SB2</v>
      </c>
      <c r="S53" s="336" t="e">
        <f>VLOOKUP("SB2",S5:S43,1,FALSE)</f>
        <v>#N/A</v>
      </c>
      <c r="T53" s="336" t="e">
        <f>VLOOKUP("SB2",T5:T43,1,FALSE)</f>
        <v>#N/A</v>
      </c>
      <c r="U53" s="336" t="str">
        <f>VLOOKUP("SB2",U5:U43,1,FALSE)</f>
        <v>SB2</v>
      </c>
      <c r="V53" s="336" t="str">
        <f>VLOOKUP("SB2",V5:V41,1,FALSE)</f>
        <v>SB2</v>
      </c>
      <c r="W53" s="336" t="e">
        <f>VLOOKUP("SB2",W5:W43,1,FALSE)</f>
        <v>#N/A</v>
      </c>
      <c r="X53" s="336" t="e">
        <f>VLOOKUP("SB2",X5:X43,1,FALSE)</f>
        <v>#N/A</v>
      </c>
      <c r="Y53" s="336" t="str">
        <f>VLOOKUP("SB2",Y5:Y43,1,FALSE)</f>
        <v>SB2</v>
      </c>
      <c r="Z53" s="336" t="str">
        <f>VLOOKUP("SB2",Z5:Z43,1,FALSE)</f>
        <v>SB2</v>
      </c>
      <c r="AA53" s="336" t="str">
        <f>VLOOKUP("SB2",AA7:AA43,1,FALSE)</f>
        <v>SB2</v>
      </c>
      <c r="AB53" s="336" t="str">
        <f>VLOOKUP("SB2",AB5:AB43,1,FALSE)</f>
        <v>SB2</v>
      </c>
      <c r="AC53" s="336" t="str">
        <f>VLOOKUP("SB2",AC5:AC43,1,FALSE)</f>
        <v>SB2</v>
      </c>
      <c r="AD53" s="336" t="e">
        <f>VLOOKUP("SB2",AD5:AD43,1,FALSE)</f>
        <v>#N/A</v>
      </c>
      <c r="AE53" s="336" t="e">
        <f>VLOOKUP("SB2",AE5:AE43,1,FALSE)</f>
        <v>#N/A</v>
      </c>
      <c r="AF53" s="336" t="e">
        <f>VLOOKUP("SB2",AF5:AF43,1,FALSE)</f>
        <v>#N/A</v>
      </c>
      <c r="AG53" s="336" t="e">
        <f>VLOOKUP("SB2",AG5:AG43,1,FALSE)</f>
        <v>#N/A</v>
      </c>
      <c r="AH53" s="336" t="e">
        <f>VLOOKUP("SB2",AH5:AH43,1,FALSE)</f>
        <v>#N/A</v>
      </c>
      <c r="AI53" s="312"/>
      <c r="AJ53" s="327"/>
      <c r="AK53" s="312"/>
      <c r="AL53" s="312"/>
      <c r="AM53" s="104"/>
      <c r="AN53" s="104"/>
      <c r="AO53" s="104"/>
      <c r="AP53" s="104"/>
      <c r="AQ53" s="104"/>
      <c r="AR53" s="104"/>
      <c r="AS53" s="104"/>
      <c r="AT53" s="104"/>
      <c r="AU53" s="104"/>
      <c r="AV53" s="104"/>
      <c r="AW53" s="104"/>
      <c r="AX53" s="104"/>
      <c r="AY53" s="104"/>
      <c r="AZ53" s="104"/>
      <c r="BA53" s="104"/>
      <c r="BB53" s="104"/>
      <c r="BC53" s="104"/>
      <c r="BD53" s="104"/>
      <c r="BE53" s="104"/>
      <c r="BF53" s="104"/>
      <c r="BG53" s="104"/>
      <c r="BH53" s="104"/>
      <c r="BI53" s="104"/>
      <c r="BJ53" s="104"/>
      <c r="BK53" s="104"/>
      <c r="BL53" s="104"/>
      <c r="BM53" s="104"/>
      <c r="BN53" s="104"/>
      <c r="BO53" s="104"/>
      <c r="BP53" s="104"/>
      <c r="BQ53" s="104"/>
      <c r="BR53" s="175"/>
    </row>
    <row r="54" ht="19.5" customHeight="1" spans="1:70">
      <c r="A54" s="306"/>
      <c r="B54" s="342" t="s">
        <v>62</v>
      </c>
      <c r="C54" s="336" t="str">
        <f>VLOOKUP("AE",C5:C43,1,FALSE)</f>
        <v>AE</v>
      </c>
      <c r="D54" s="336" t="str">
        <f>VLOOKUP("AE",D5:D43,1,FALSE)</f>
        <v>AE</v>
      </c>
      <c r="E54" s="336" t="str">
        <f>VLOOKUP("AE",E6:E43,1,FALSE)</f>
        <v>AE</v>
      </c>
      <c r="F54" s="336" t="str">
        <f>VLOOKUP("AE",F5:F43,1,FALSE)</f>
        <v>AE</v>
      </c>
      <c r="G54" s="336" t="str">
        <f>VLOOKUP("AE",G5:G42,1,FALSE)</f>
        <v>AE</v>
      </c>
      <c r="H54" s="336" t="str">
        <f>VLOOKUP("AE",H5:H42,1,FALSE)</f>
        <v>AE</v>
      </c>
      <c r="I54" s="336" t="str">
        <f>VLOOKUP("AE",I5:I43,1,FALSE)</f>
        <v>AE</v>
      </c>
      <c r="J54" s="336" t="str">
        <f>VLOOKUP("AE",J5:J43,1,FALSE)</f>
        <v>AE</v>
      </c>
      <c r="K54" s="336" t="str">
        <f>VLOOKUP("AE",K5:K43,1,FALSE)</f>
        <v>AE</v>
      </c>
      <c r="L54" s="336" t="str">
        <f>VLOOKUP("AE",L5:L43,1,FALSE)</f>
        <v>AE</v>
      </c>
      <c r="M54" s="336" t="str">
        <f>VLOOKUP("AE",M5:M43,1,FALSE)</f>
        <v>AE</v>
      </c>
      <c r="N54" s="336" t="str">
        <f>VLOOKUP("AE",N5:N43,1,FALSE)</f>
        <v>AE</v>
      </c>
      <c r="O54" s="336" t="str">
        <f>VLOOKUP("AE",O5:O43,1,FALSE)</f>
        <v>AE</v>
      </c>
      <c r="P54" s="336" t="str">
        <f>VLOOKUP("AE",P5:P43,1,FALSE)</f>
        <v>AE</v>
      </c>
      <c r="Q54" s="336" t="str">
        <f>VLOOKUP("AE",Q5:Q43,1,FALSE)</f>
        <v>AE</v>
      </c>
      <c r="R54" s="336" t="str">
        <f>VLOOKUP("AE",R5:R43,1,FALSE)</f>
        <v>AE</v>
      </c>
      <c r="S54" s="336" t="str">
        <f>VLOOKUP("AE",S5:S43,1,FALSE)</f>
        <v>AE</v>
      </c>
      <c r="T54" s="336" t="str">
        <f>VLOOKUP("AE",T5:T43,1,FALSE)</f>
        <v>AE</v>
      </c>
      <c r="U54" s="336" t="str">
        <f>VLOOKUP("AE",U5:U43,1,FALSE)</f>
        <v>AE</v>
      </c>
      <c r="V54" s="336" t="str">
        <f>VLOOKUP("AE",V5:V41,1,FALSE)</f>
        <v>AE</v>
      </c>
      <c r="W54" s="336" t="str">
        <f>VLOOKUP("AE",W5:W43,1,FALSE)</f>
        <v>AE</v>
      </c>
      <c r="X54" s="336" t="str">
        <f>VLOOKUP("AE",X5:X43,1,FALSE)</f>
        <v>AE</v>
      </c>
      <c r="Y54" s="336" t="str">
        <f>VLOOKUP("AE",Y5:Y43,1,FALSE)</f>
        <v>AE</v>
      </c>
      <c r="Z54" s="336" t="str">
        <f>VLOOKUP("AE",Z5:Z43,1,FALSE)</f>
        <v>AE</v>
      </c>
      <c r="AA54" s="336" t="str">
        <f>VLOOKUP("AE",AA7:AA43,1,FALSE)</f>
        <v>AE</v>
      </c>
      <c r="AB54" s="336" t="str">
        <f>VLOOKUP("AE",AB5:AB43,1,FALSE)</f>
        <v>AE</v>
      </c>
      <c r="AC54" s="336" t="str">
        <f>VLOOKUP("AE",AC5:AC43,1,FALSE)</f>
        <v>AE</v>
      </c>
      <c r="AD54" s="336" t="str">
        <f>VLOOKUP("AE",AD5:AD43,1,FALSE)</f>
        <v>AE</v>
      </c>
      <c r="AE54" s="336" t="e">
        <f>VLOOKUP("AE",AE5:AE43,1,FALSE)</f>
        <v>#N/A</v>
      </c>
      <c r="AF54" s="336" t="e">
        <f>VLOOKUP("AE",AF5:AF43,1,FALSE)</f>
        <v>#N/A</v>
      </c>
      <c r="AG54" s="336" t="e">
        <f>VLOOKUP("AE",AG5:AG43,1,FALSE)</f>
        <v>#N/A</v>
      </c>
      <c r="AH54" s="336" t="e">
        <f>VLOOKUP("AE",AH5:AH43,1,FALSE)</f>
        <v>#N/A</v>
      </c>
      <c r="AI54" s="312"/>
      <c r="AJ54" s="327"/>
      <c r="AK54" s="312"/>
      <c r="AL54" s="312"/>
      <c r="AM54" s="104"/>
      <c r="AN54" s="104"/>
      <c r="AO54" s="104"/>
      <c r="AP54" s="104"/>
      <c r="AQ54" s="104"/>
      <c r="AR54" s="104"/>
      <c r="AS54" s="104"/>
      <c r="AT54" s="104"/>
      <c r="AU54" s="104"/>
      <c r="AV54" s="104"/>
      <c r="AW54" s="104"/>
      <c r="AX54" s="104"/>
      <c r="AY54" s="104"/>
      <c r="AZ54" s="104"/>
      <c r="BA54" s="104"/>
      <c r="BB54" s="104"/>
      <c r="BC54" s="104"/>
      <c r="BD54" s="104"/>
      <c r="BE54" s="104"/>
      <c r="BF54" s="104"/>
      <c r="BG54" s="104"/>
      <c r="BH54" s="104"/>
      <c r="BI54" s="104"/>
      <c r="BJ54" s="104"/>
      <c r="BK54" s="104"/>
      <c r="BL54" s="104"/>
      <c r="BM54" s="104"/>
      <c r="BN54" s="104"/>
      <c r="BO54" s="104"/>
      <c r="BP54" s="104"/>
      <c r="BQ54" s="104"/>
      <c r="BR54" s="175"/>
    </row>
  </sheetData>
  <mergeCells count="3">
    <mergeCell ref="C1:S1"/>
    <mergeCell ref="AS3:AS4"/>
    <mergeCell ref="AT3:AT4"/>
  </mergeCells>
  <conditionalFormatting sqref="T18">
    <cfRule type="expression" dxfId="135" priority="9">
      <formula>WEEKDAY(V$3,2)&gt;5</formula>
    </cfRule>
  </conditionalFormatting>
  <conditionalFormatting sqref="D25">
    <cfRule type="expression" dxfId="135" priority="6">
      <formula>WEEKDAY(G$3,2)&gt;5</formula>
    </cfRule>
    <cfRule type="expression" dxfId="135" priority="7">
      <formula>WEEKDAY(F$3,2)&gt;5</formula>
    </cfRule>
  </conditionalFormatting>
  <conditionalFormatting sqref="X25">
    <cfRule type="expression" dxfId="135" priority="10">
      <formula>WEEKDAY(AA$3,2)&gt;5</formula>
    </cfRule>
    <cfRule type="expression" dxfId="135" priority="11">
      <formula>WEEKDAY(Z$3,2)&gt;5</formula>
    </cfRule>
  </conditionalFormatting>
  <conditionalFormatting sqref="AC37">
    <cfRule type="expression" dxfId="135" priority="1">
      <formula>WEEKDAY(AC$3,2)&gt;5</formula>
    </cfRule>
    <cfRule type="expression" dxfId="135" priority="2">
      <formula>WEEKDAY(AB$3,2)&gt;5</formula>
    </cfRule>
  </conditionalFormatting>
  <conditionalFormatting sqref="O40">
    <cfRule type="expression" dxfId="135" priority="3">
      <formula>WEEKDAY(Q$3,2)&gt;5</formula>
    </cfRule>
  </conditionalFormatting>
  <conditionalFormatting sqref="R23:R24">
    <cfRule type="expression" dxfId="135" priority="4">
      <formula>WEEKDAY(U$3,2)&gt;5</formula>
    </cfRule>
    <cfRule type="expression" dxfId="135" priority="5">
      <formula>WEEKDAY(V$3,2)&gt;5</formula>
    </cfRule>
  </conditionalFormatting>
  <conditionalFormatting sqref="A1:BR54">
    <cfRule type="cellIs" dxfId="154" priority="79" operator="equal">
      <formula>"RESERVE"</formula>
    </cfRule>
  </conditionalFormatting>
  <conditionalFormatting sqref="T2:X46 C3:S46 Y3:AH46">
    <cfRule type="expression" dxfId="135" priority="72">
      <formula>WEEKDAY(T$3,2)&gt;5</formula>
    </cfRule>
  </conditionalFormatting>
  <conditionalFormatting sqref="J4:J54 AA4:AA54 C5:I54 K5:Z54 AB5:AH54">
    <cfRule type="cellIs" dxfId="136" priority="57" operator="equal">
      <formula>"B"</formula>
    </cfRule>
    <cfRule type="cellIs" dxfId="136" priority="58" operator="equal">
      <formula>"AL"</formula>
    </cfRule>
    <cfRule type="cellIs" dxfId="137" priority="59" operator="equal">
      <formula>"DM"</formula>
    </cfRule>
    <cfRule type="cellIs" dxfId="138" priority="60" operator="equal">
      <formula>"CS1"</formula>
    </cfRule>
    <cfRule type="cellIs" dxfId="139" priority="61" operator="equal">
      <formula>"CS2"</formula>
    </cfRule>
    <cfRule type="cellIs" dxfId="140" priority="62" operator="equal">
      <formula>"SB1"</formula>
    </cfRule>
    <cfRule type="cellIs" dxfId="141" priority="63" operator="equal">
      <formula>"SB2"</formula>
    </cfRule>
    <cfRule type="cellIs" dxfId="142" priority="64" operator="equal">
      <formula>"AE"</formula>
    </cfRule>
  </conditionalFormatting>
  <conditionalFormatting sqref="J4:J46 AA4:AA46 C5:I46 K5:Z46 AB5:AH46">
    <cfRule type="cellIs" dxfId="136" priority="66" operator="equal">
      <formula>"DB"</formula>
    </cfRule>
    <cfRule type="containsText" dxfId="143" priority="67" operator="between" text="$AM">
      <formula>NOT(ISERROR(SEARCH("$AM",C4)))</formula>
    </cfRule>
    <cfRule type="containsText" dxfId="144" priority="68" operator="between" text="$PM">
      <formula>NOT(ISERROR(SEARCH("$PM",C4)))</formula>
    </cfRule>
    <cfRule type="containsText" dxfId="145" priority="69" operator="between" text="$L">
      <formula>NOT(ISERROR(SEARCH("$L",C4)))</formula>
    </cfRule>
    <cfRule type="containsText" dxfId="146" priority="70" operator="between" text="$BTP">
      <formula>NOT(ISERROR(SEARCH("$BTP",C4)))</formula>
    </cfRule>
    <cfRule type="containsText" dxfId="147" priority="71" operator="between" text="$M">
      <formula>NOT(ISERROR(SEARCH("$M",C4)))</formula>
    </cfRule>
    <cfRule type="containsText" dxfId="148" priority="73" operator="between" text="$N">
      <formula>NOT(ISERROR(SEARCH("$N",C4)))</formula>
    </cfRule>
    <cfRule type="containsText" dxfId="149" priority="74" operator="between" text="$FC">
      <formula>NOT(ISERROR(SEARCH("$FC",C4)))</formula>
    </cfRule>
    <cfRule type="containsText" dxfId="150" priority="75" operator="between" text="OAL">
      <formula>NOT(ISERROR(SEARCH("OAL",C4)))</formula>
    </cfRule>
    <cfRule type="containsText" dxfId="151" priority="76" operator="between" text="S+">
      <formula>NOT(ISERROR(SEARCH("S+",C4)))</formula>
    </cfRule>
    <cfRule type="containsText" dxfId="152" priority="77" operator="between" text="EX-D">
      <formula>NOT(ISERROR(SEARCH("EX-D",C4)))</formula>
    </cfRule>
  </conditionalFormatting>
  <conditionalFormatting sqref="J4:J17 C5:C11 E5:E6 G5:G17 H5:H12 I5:I17 K5:K14 M5:M22 N5:O6 P5:P10 Q5:Q26 R5:R30 S5:T26 U5:U9 V5:V15 W5:W24 X5:X25 Y5:Y26 Z5:AC42 AD5:AD25 AE5:AE32 AF5:AF29 AG5:AG25 AH5:AH27 D6 F6:F11 L6:L10 D8:D11 E8:E10 N8 O11:O26 E12:E24 L12:L13 N12:N23 P12:P19 U12:U27 C13:C26 F13:F23 D14:D19 H14:H23 K16:K17 L16:L27 V17 G19:G31 I19:I26 J19:J22 K19:K26 V19:V26 D21:D28 P21:P25 J24:J25 M24:M29 F25:F30 H25:H34 N25:N28 E26:E28 J27:J33 AD27:AD29 AG27:AG28 C28 I28:I31 K28 O28:O32 P28:P29 Q28:Q32 S28:T34 V28:X28 Y28:Y42 U29:U33 E30:E32 N30:N32 V30:W34 X30:X32 D31 K31:M32 P31:P32 AD31:AD32 AF31:AG31 C32 F32 R32 D33 E34:F34 K34 L34:L35 M34:M36 Q34:R34 AD34:AH34 D35:D36 G35:G36 N35 O35:O37 C36 E36:F36 I36:I37 K36:K38 S36 V36 J37 N37 W37:W39 AG37 H38:H39 L38:L39 P38 V38 I39:J39 M39:M40 O39:O41 E40:E42 N40 U40:U41 V40:V42 D41 G41:I41 J41:K42 F42 L42:M42 U43:U46">
    <cfRule type="containsText" dxfId="153" priority="78" operator="between" text="VACC">
      <formula>NOT(ISERROR(SEARCH("VACC",C4)))</formula>
    </cfRule>
  </conditionalFormatting>
  <conditionalFormatting sqref="C5:C11 E5:E6 G5:I8 J5:J12 K5 M5:M12 N5:O6 P5:P10 Q5:S12 T5:T15 U5:U6 V5:V14 W5:W12 X5:X10 Y5:Y9 Z5 AA5:AA6 AB5 AC5:AC9 AD5:AD12 AF5 AG5:AG15 AH5:AH7 D6 F6:F11 L6:L10 AE6:AE7 AB7 D8:D11 E8:E10 K8 N8 U8:U9 Z8:Z13 AF8:AF12 AA9:AA12 AB9 AE9:AE15 AH9:AH13 H10 I10:I12 K10:K14 G11:G17 O11 Y11:Y24 AB11:AB14 AC11:AC12 E12:E17 H12 L12:L13 P12 U12:U15 X12:X19 C13:C34 F13:F23 N13 O13:O14 D14:D17 H14:H19 I14:J17 M14:M17 P14:P17 Q14:Q27 W14:W21 AA14:AA15 AD14 N15:N17 R15:S15 Z15 AF15 L16:L19 O16:O19 AB16:AB19 K17 R17:R19 S17 T17:T18 U17:U24 V17 Z17:AA17 AC17 AD17:AE20 AF17:AG19 AH17:AH18 D19 E19:E24 G19:G23 I19:I31 J19:K19 M19:M20 P19 S19:S21 Z19:AA20 AC19:AC26 V20:V21 D21:D22 H21:H23 J21:L21 O21:O31 P21:P25 R21:R23 T21:T27 X21 AF21:AF22 N22:N23 AB22 K23:K24 L23:L27 V23 W23:W24 X23:X25 AA23 AG23:AG25 AH23:AH24 J24:J25 M24:M29 AB24 AF24 D25 F25:F30 G25:G31 H25:H28 R25:R27 S25 Z25 AE25:AE28 E26:E28 K26 U26:V27 AA26:AA27 D27:D28 J27:J29 N27:N28 P27:P29 S27 Z27 AB27 AD27 K28 W28 Q29 S29 U29 Y29 AD29 E30:E32 H30:H34 N30 X30 AA30 AC30 AE30 D31 K31:K32 M31:M32 Z31:Z32 AB31:AB32 F32 J32:J33 N32 R32:W32 D33 AC33 E34:F34 K34 L34:L35 S34 Y34:Z34 AF34 AH34 D35:D36 G35:G36 M35:M36 N35 O35:O37 AA35:AB35 C36 E36:F36 K36:K37 V36 Y36 AC36:AC37 I37:J37 N37 AB37 H38:H39 L38:L39 P38 V38:W38 Z38 M39:M40 O39:O41 N40 U40 V40:V41 Z40 D41 G41:J41 K41:K42 E42:F42 L42:M42">
    <cfRule type="cellIs" dxfId="136" priority="13" operator="equal">
      <formula>"B"</formula>
    </cfRule>
    <cfRule type="cellIs" dxfId="136" priority="14" operator="equal">
      <formula>"AL"</formula>
    </cfRule>
    <cfRule type="cellIs" dxfId="137" priority="15" operator="equal">
      <formula>"DM"</formula>
    </cfRule>
    <cfRule type="cellIs" dxfId="138" priority="16" operator="equal">
      <formula>"CS1"</formula>
    </cfRule>
    <cfRule type="cellIs" dxfId="139" priority="17" operator="equal">
      <formula>"CS2"</formula>
    </cfRule>
    <cfRule type="cellIs" dxfId="140" priority="18" operator="equal">
      <formula>"SB1"</formula>
    </cfRule>
    <cfRule type="cellIs" dxfId="141" priority="19" operator="equal">
      <formula>"SB2"</formula>
    </cfRule>
    <cfRule type="cellIs" dxfId="142" priority="20" operator="equal">
      <formula>"AE"</formula>
    </cfRule>
    <cfRule type="cellIs" dxfId="136" priority="21" operator="equal">
      <formula>"DB"</formula>
    </cfRule>
    <cfRule type="containsText" dxfId="143" priority="22" operator="between" text="$AM">
      <formula>NOT(ISERROR(SEARCH("$AM",C5)))</formula>
    </cfRule>
    <cfRule type="containsText" dxfId="144" priority="23" operator="between" text="$PM">
      <formula>NOT(ISERROR(SEARCH("$PM",C5)))</formula>
    </cfRule>
    <cfRule type="containsText" dxfId="145" priority="24" operator="between" text="$L">
      <formula>NOT(ISERROR(SEARCH("$L",C5)))</formula>
    </cfRule>
    <cfRule type="containsText" dxfId="146" priority="25" operator="between" text="$BTP">
      <formula>NOT(ISERROR(SEARCH("$BTP",C5)))</formula>
    </cfRule>
    <cfRule type="containsText" dxfId="147" priority="26" operator="between" text="$M">
      <formula>NOT(ISERROR(SEARCH("$M",C5)))</formula>
    </cfRule>
    <cfRule type="containsText" dxfId="148" priority="27" operator="between" text="$N">
      <formula>NOT(ISERROR(SEARCH("$N",C5)))</formula>
    </cfRule>
    <cfRule type="containsText" dxfId="149" priority="28" operator="between" text="$FC">
      <formula>NOT(ISERROR(SEARCH("$FC",C5)))</formula>
    </cfRule>
    <cfRule type="containsText" dxfId="150" priority="29" operator="between" text="OAL">
      <formula>NOT(ISERROR(SEARCH("OAL",C5)))</formula>
    </cfRule>
    <cfRule type="containsText" dxfId="151" priority="30" operator="between" text="S+">
      <formula>NOT(ISERROR(SEARCH("S+",C5)))</formula>
    </cfRule>
    <cfRule type="containsText" dxfId="152" priority="31" operator="between" text="EX-D">
      <formula>NOT(ISERROR(SEARCH("EX-D",C5)))</formula>
    </cfRule>
  </conditionalFormatting>
  <conditionalFormatting sqref="C5:C11 E5:E6 G5:G9 H5:J12 K5 M5:O6 P5:P10 Q5:S12 T5:T15 U5:U6 V5:V9 W5:W12 X5:X10 Y5:Y9 Z5 AA5:AA6 AB5 AC5:AC9 AD5:AD12 AF5 AG5:AG15 AH5:AH7 D6 F6:F11 L6 AE6:AE7 AB7 D8:D11 E8:E10 K8 N8 U8:U9 Z8:Z13 AF8:AF12 L9:L10 M9:M12 AA9 AB9:AB14 AE9:AE15 AH9:AH13 K10:K14 G11:G17 O11 V11:V14 Y11:Y13 AC11:AC12 E12:E17 L12:L13 P12 U12:U15 X12:X19 AA12 C13:C28 F13:F23 N13:O13 D14:D17 H14:H19 I14:J17 M14:M17 P14:P17 Q14:Q27 W14:W21 AA14:AA15 AD14 N15:N17 O15:O19 R15:S15 Y15:Y19 Z15 AF15 L16:L19 AB16:AB19 K17 R17:R19 S17 T17:T18 U17:U24 V17 Z17:AA17 AC17 AD17:AE20 AF17:AG19 AH17:AH18 D19 E19:E28 G19:G31 I19:I31 J19:K19 M19:M20 P19 S19:S21 Z19:AA20 AC19:AC27 N20 V20:V21 D21:D22 H21:H23 J21:L21 O21:O22 P21:P29 R21:R23 T21:T28 X21 Y21:Y24 AF21:AF22 N22:N23 AB22:AB24 K23:K24 L23:L27 V23 W23:W24 X23:X25 AA23:AA24 AG23:AG25 AH23:AH24 J24:J33 M24:M29 AF24 D25 F25:F30 H25:H34 O25:O32 R25:R28 Z25 AE25:AE28 K26:K28 U26:V27 W26:W28 AA26:AA27 D27:D28 N27:N28 S27:S29 X27:Y27 Z27:Z28 AB27 AD27 AF27:AF28 AG27:AH27 Q29 U29 Y29 AD29 E30:E32 N30 X30 AA30 AC30 AE30 D31 K31:M32 Z31:Z32 AB31:AB32 AD31 C32 F32 N32 P32:Y32 AA32 AC32:AC33 D33 E34:F34 K34 L34:L35 M34:M36 S34 Z34 AF34 AH34 D35:D36 G35:G36 N35 Y35:Y36 AA35:AA36 AB35 C36 E36:F36 I36:I37 K36:K37 O36:O37 V36 AC36:AC37 J37 N37 AB37 H38:H39 L38:L39 P38 V38:W38 Z38 I39:J39 M39:M40 O39:O41 Y39 AC39 N40 U40 V40:V42 Z40:AB40 D41 G41:J41 K41:K42 E42:F42 L42:M42 Z42">
    <cfRule type="expression" dxfId="135" priority="32">
      <formula>WEEKDAY(#REF!,2)&gt;5</formula>
    </cfRule>
  </conditionalFormatting>
  <conditionalFormatting sqref="G5 Z5 W6:X7 U8 Z8:Z10 S10:S12 W10:W12 X10 Y11:Y12 V12 X12 Z12 AB12 C14 U14:V14 AA14:AA15 AB14 T15 W15:Z15 T20 V20 AB22 T26 AA26 AE26 AD27 W28 AE28 AE30 Z31 AH34 Y36 AB37 H38 Z38 V40 F42">
    <cfRule type="expression" dxfId="135" priority="33">
      <formula>WEEKDAY(I$3,2)&gt;5</formula>
    </cfRule>
  </conditionalFormatting>
  <conditionalFormatting sqref="G5 C10:C11 C14 C21:C22 C36:G36 H38 F42">
    <cfRule type="expression" dxfId="135" priority="35">
      <formula>WEEKDAY(I$3,2)&gt;5</formula>
    </cfRule>
  </conditionalFormatting>
  <conditionalFormatting sqref="C5:C11 E5:E6 G5:G17 H5:H12 I5:J17 K5:K14 M5:M22 N5:O6 P5:P10 Q5:Q26 R5:R30 S5:T26 U5:U9 V5:V15 W5:W24 X5:X25 Y5:Y26 Z5:AC42 AD5:AD25 AE5:AE32 AF5:AF29 AG5:AG25 AH5:AH27 D6 F6:F11 L6:L10 D8:D11 E8:E10 N8 O11:O26 E12:E24 L12:L13 N12:N23 P12:P19 U12:U27 C13:C26 F13:F23 D14:D19 H14:H23 K16:K17 L16:L27 V17 G19:G31 I19:I26 J19:J22 K19:K26 V19:V26 D21:D28 P21:P25 J24:J25 M24:M29 F25:F30 H25:H34 N25:N28 E26:E28 J27:J33 AD27:AD29 AG27:AG28 C28 I28:I31 K28 O28:O32 P28:P29 Q28:Q32 S28:T34 V28:X28 Y28:Y42 U29:U33 E30:E32 N30:N32 V30:W34 X30:X32 D31 K31:M32 P31:P32 AD31:AD32 AF31:AG31 C32 F32 R32 D33 E34:F34 K34 L34:L35 M34:M36 Q34:R34 AD34:AH34 D35:D36 G35:G36 N35 O35:O37 C36 E36:F36 I36:I37 K36:K38 S36 V36 J37 N37 W37:W39 AG37 H38:H39 L38:L39 P38 V38 I39:J39 M39:M40 O39:O41 E40:E42 N40 U40:U41 V40:V42 D41 G41:I41 J41:K42 F42 L42:M42 U43:U46">
    <cfRule type="cellIs" dxfId="136" priority="36" operator="equal">
      <formula>"B"</formula>
    </cfRule>
    <cfRule type="cellIs" dxfId="136" priority="37" operator="equal">
      <formula>"AL"</formula>
    </cfRule>
    <cfRule type="cellIs" dxfId="137" priority="38" operator="equal">
      <formula>"DM"</formula>
    </cfRule>
    <cfRule type="cellIs" dxfId="138" priority="39" operator="equal">
      <formula>"CS1"</formula>
    </cfRule>
    <cfRule type="cellIs" dxfId="139" priority="40" operator="equal">
      <formula>"CS2"</formula>
    </cfRule>
    <cfRule type="cellIs" dxfId="140" priority="41" operator="equal">
      <formula>"SB1"</formula>
    </cfRule>
    <cfRule type="cellIs" dxfId="141" priority="42" operator="equal">
      <formula>"SB2"</formula>
    </cfRule>
    <cfRule type="cellIs" dxfId="142" priority="43" operator="equal">
      <formula>"AE"</formula>
    </cfRule>
    <cfRule type="cellIs" dxfId="136" priority="45" operator="equal">
      <formula>"DB"</formula>
    </cfRule>
    <cfRule type="containsText" dxfId="143" priority="46" operator="between" text="$AM">
      <formula>NOT(ISERROR(SEARCH("$AM",C5)))</formula>
    </cfRule>
    <cfRule type="containsText" dxfId="144" priority="47" operator="between" text="$PM">
      <formula>NOT(ISERROR(SEARCH("$PM",C5)))</formula>
    </cfRule>
    <cfRule type="containsText" dxfId="145" priority="48" operator="between" text="$L">
      <formula>NOT(ISERROR(SEARCH("$L",C5)))</formula>
    </cfRule>
    <cfRule type="containsText" dxfId="146" priority="49" operator="between" text="$BTP">
      <formula>NOT(ISERROR(SEARCH("$BTP",C5)))</formula>
    </cfRule>
    <cfRule type="containsText" dxfId="147" priority="50" operator="between" text="$M">
      <formula>NOT(ISERROR(SEARCH("$M",C5)))</formula>
    </cfRule>
    <cfRule type="containsText" dxfId="148" priority="51" operator="between" text="$N">
      <formula>NOT(ISERROR(SEARCH("$N",C5)))</formula>
    </cfRule>
    <cfRule type="containsText" dxfId="149" priority="52" operator="between" text="$FC">
      <formula>NOT(ISERROR(SEARCH("$FC",C5)))</formula>
    </cfRule>
    <cfRule type="containsText" dxfId="150" priority="53" operator="between" text="OAL">
      <formula>NOT(ISERROR(SEARCH("OAL",C5)))</formula>
    </cfRule>
    <cfRule type="containsText" dxfId="151" priority="54" operator="between" text="S+">
      <formula>NOT(ISERROR(SEARCH("S+",C5)))</formula>
    </cfRule>
    <cfRule type="containsText" dxfId="152" priority="55" operator="between" text="EX-D">
      <formula>NOT(ISERROR(SEARCH("EX-D",C5)))</formula>
    </cfRule>
    <cfRule type="expression" dxfId="135" priority="56">
      <formula>WEEKDAY(#REF!,2)&gt;5</formula>
    </cfRule>
  </conditionalFormatting>
  <conditionalFormatting sqref="C5:AH54">
    <cfRule type="containsText" dxfId="5513" priority="44" operator="between" text="CS/B">
      <formula>NOT(ISERROR(SEARCH("CS/B",C5)))</formula>
    </cfRule>
  </conditionalFormatting>
  <conditionalFormatting sqref="Z5 W6:X7 U8 Z8:Z10 S10:S12 W10:W12 X10 Y11:Y12 V12 X12 Z12 AB12 U14:V14 AA14:AA15 AB14 T15 W15:Z15 T20 V20 Z20:AA20 G22 AB22 AC25 T26 AA26 AE26 AD27 W28 AE28 AE30 Z31 AH34 Y36 AB37 Z38 V40 U43:U46">
    <cfRule type="expression" dxfId="135" priority="34">
      <formula>WEEKDAY(AA$3,2)&gt;5</formula>
    </cfRule>
  </conditionalFormatting>
  <conditionalFormatting sqref="BQ5:BR46">
    <cfRule type="cellIs" dxfId="154" priority="65" operator="lessThan">
      <formula>1</formula>
    </cfRule>
  </conditionalFormatting>
  <conditionalFormatting sqref="T18 AB18 G21 H21:H22 C25 G25 H25:H26 G27 N27 U27 F32 T32 D33">
    <cfRule type="expression" dxfId="135" priority="8">
      <formula>WEEKDAY(U$3,2)&gt;5</formula>
    </cfRule>
  </conditionalFormatting>
  <conditionalFormatting sqref="C19 C23:C24">
    <cfRule type="expression" dxfId="135" priority="12">
      <formula>WEEKDAY(D$3,2)&gt;5</formula>
    </cfRule>
  </conditionalFormatting>
  <dataValidations count="3">
    <dataValidation type="list" allowBlank="1" sqref="B5:C5 G5 J5 R5 AG5:AH5 N6 J8 M10 D14 W14:X14 AH18 E20 G20 I20 S20 B21:C21 B22:G22 B23:C23 F23 K23 AC23 AE23:AF23 AD26 I32 I34 AG35:AH35 T38 AE38 C39:E39 N39 P39 S39 V39:X39 C40:D40 C41 L41 C42:D42 N42 AE42:AH42 C43:F43 I43:L43 S43:U43 X43:AH43 B6:B13 B15:B20 B24:B29 J39:J40 P41:P42 T40:T41 X40:X42 AH6:AH16 AH20:AH30 AH32:AH34 AH36:AH38 C44:L46 N43:P46 S44:AH46 AD39:AH41" showDropDown="1">
      <formula1>'Setting key Duty'!$B$7:$B$56</formula1>
    </dataValidation>
    <dataValidation type="list" allowBlank="1" sqref="I5 K5 M5 O5:Q5 S5:T5 V5:Z5 AB5:AF5 C6:D6 F6:G6 L6:M6 O6:X6 Z6:AG6 C7 W7:Y7 AB7:AG7 C8:E8 H8:I8 K8 W8:AG8 C9:F9 J9 L9:M9 P9:Y9 AB9:AG9 D10 H10:L10 P10:T10 W10:X10 Z10 AB10 AD10:AG10 C11:D11 I11 K11 R11:T11 W11 Y11 AC11:AG11 E12 G12 I12:M12 R12:Z12 AB12:AC12 AE12:AG12 H13:AG13 J14 M14 P14 R14:V14 Y14 AA14:AG14 C15:F15 I15 N15:T15 V15:AA15 AC15:AG15 C16:K16 P16:T16 W16:Y16 AB16:AG16 C17:AH17 C18:F18 H18 L18 P18:U18 W18 Y18 AB18 C19:T19 W19:AB19 C20:D20 F20 K20:M20 Q20:R20 T20:X20 Z20 AC20:AG20 D21:G21 I21:AG21 J22 L22 N22:O22 Q22:W22 Y22:Z22 AB22:AG22 D23 I23 N23:T23 V23:Z23 AB23 AG23 C24:E24 I24:L24 O24:U24 W24:Y24 AB24:AG24 I25:J25 L25 N25 P25:T25 X25 Z25 AC25 I26:T26 V26:Y26 AA26:AC26 I27:Y27 AA27 AC27:AG27 C28:J28 O28:T28 W28:Z28 F29:G29 I29:J29 O29:U29 Y29 E30:X30 Z30 G31:M31 O31:Z31 C32:F32 J32:M32 P32:AC32 AE32:AG32 C33:J33 L33:Z33 C34:F34 H34 J34:L34 P34:Q34 S34 W34:Z34 C35:E35 G35 J35 L35:Y35 AD35:AF35 C36:K36 M36:W36 Y36 AD36:AG36 C37:G37 I37:N37 R37 T37 W37:Y37 AB37:AG37 C38:F38 H38 K38 P38:R38 V38:Z38 AB38:AD38 AF38:AG38 F39 I39 L39:M39 O39 Y39 AB39:AC39 E40 M40:O40 U40:V40 Z40 D41:E41 G41:K41 O41 V41 E42:F42 J42:M42 Z42 C13:C14 C29:C31 F10:F11 M28:M29 AB28:AB29 AB40:AB42 AC33:AG34 AE25:AG26 AD18:AG19 AD28:AG29 C25:G27 I6:J7 P7:U8 AA35:AB36 AB30:AG31" showDropDown="1">
      <formula1>'Setting key Duty'!$B$7:$B$54</formula1>
    </dataValidation>
    <dataValidation type="list" allowBlank="1" sqref="C47:AH54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R52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6" width="10.752380952381" customWidth="1"/>
    <col min="17" max="17" width="10.247619047619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12" hidden="1" customWidth="1" outlineLevel="1"/>
    <col min="43" max="43" width="9.38095238095238" hidden="1" customWidth="1" outlineLevel="1"/>
    <col min="44" max="44" width="6.75238095238095" customWidth="1" collapsed="1"/>
    <col min="45" max="46" width="6.75238095238095" customWidth="1"/>
    <col min="47" max="47" width="8.87619047619048" customWidth="1" outlineLevel="1"/>
    <col min="48" max="49" width="7.87619047619048" customWidth="1" outlineLevel="1"/>
    <col min="50" max="50" width="9.13333333333333" customWidth="1" outlineLevel="1"/>
    <col min="51" max="51" width="8.24761904761905" customWidth="1" outlineLevel="1"/>
    <col min="52" max="52" width="5.5047619047619" customWidth="1" outlineLevel="1"/>
    <col min="53" max="55" width="9.38095238095238" customWidth="1"/>
    <col min="56" max="66" width="9.38095238095238" customWidth="1" outlineLevel="1"/>
    <col min="67" max="67" width="9.38095238095238" customWidth="1"/>
    <col min="68" max="68" width="9.5047619047619" customWidth="1"/>
    <col min="69" max="70" width="9.38095238095238" customWidth="1"/>
  </cols>
  <sheetData>
    <row r="1" ht="3" customHeight="1" spans="1:70">
      <c r="A1" s="279"/>
      <c r="B1" s="280" t="s">
        <v>1</v>
      </c>
      <c r="C1" s="281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2"/>
      <c r="AH1" s="282"/>
      <c r="AI1" s="283"/>
      <c r="AJ1" s="283"/>
      <c r="AK1" s="283"/>
      <c r="AL1" s="283"/>
      <c r="AM1" s="284"/>
      <c r="AN1" s="284"/>
      <c r="AO1" s="284"/>
      <c r="AP1" s="284"/>
      <c r="AQ1" s="284"/>
      <c r="AR1" s="284"/>
      <c r="AS1" s="285"/>
      <c r="AT1" s="285"/>
      <c r="AU1" s="284"/>
      <c r="AV1" s="284"/>
      <c r="AW1" s="284"/>
      <c r="AX1" s="284"/>
      <c r="AY1" s="284"/>
      <c r="AZ1" s="284"/>
      <c r="BA1" s="284"/>
      <c r="BB1" s="284"/>
      <c r="BC1" s="284"/>
      <c r="BD1" s="284"/>
      <c r="BE1" s="284"/>
      <c r="BF1" s="284"/>
      <c r="BG1" s="284"/>
      <c r="BH1" s="284"/>
      <c r="BI1" s="284"/>
      <c r="BJ1" s="284"/>
      <c r="BK1" s="284"/>
      <c r="BL1" s="284"/>
      <c r="BM1" s="284"/>
      <c r="BN1" s="284"/>
      <c r="BO1" s="284"/>
      <c r="BP1" s="284"/>
      <c r="BQ1" s="284"/>
      <c r="BR1" s="285"/>
    </row>
    <row r="2" ht="26.25" customHeight="1" spans="1:70">
      <c r="A2" s="286"/>
      <c r="B2" s="287" t="s">
        <v>2</v>
      </c>
      <c r="C2" s="131"/>
      <c r="D2" s="131"/>
      <c r="E2" s="131"/>
      <c r="F2" s="131" t="s">
        <v>1464</v>
      </c>
      <c r="G2" s="131" t="s">
        <v>1464</v>
      </c>
      <c r="H2" s="131"/>
      <c r="I2" s="131" t="s">
        <v>266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88"/>
      <c r="U2" s="131"/>
      <c r="V2" s="289"/>
      <c r="W2" s="131" t="s">
        <v>371</v>
      </c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5"/>
      <c r="AJ2" s="135"/>
      <c r="AK2" s="135"/>
      <c r="AL2" s="135"/>
      <c r="AM2" s="135"/>
      <c r="AN2" s="135"/>
      <c r="AO2" s="135"/>
      <c r="AP2" s="135"/>
      <c r="AQ2" s="135"/>
      <c r="AR2" s="135"/>
      <c r="AS2" s="134"/>
      <c r="AT2" s="134"/>
      <c r="AU2" s="135"/>
      <c r="AV2" s="135"/>
      <c r="AW2" s="135"/>
      <c r="AX2" s="135"/>
      <c r="AY2" s="135"/>
      <c r="AZ2" s="135"/>
      <c r="BA2" s="135"/>
      <c r="BB2" s="135"/>
      <c r="BC2" s="135"/>
      <c r="BD2" s="135"/>
      <c r="BE2" s="290"/>
      <c r="BF2" s="290"/>
      <c r="BG2" s="290"/>
      <c r="BH2" s="290"/>
      <c r="BI2" s="290"/>
      <c r="BJ2" s="290"/>
      <c r="BK2" s="290"/>
      <c r="BL2" s="290"/>
      <c r="BM2" s="290"/>
      <c r="BN2" s="290"/>
      <c r="BO2" s="135"/>
      <c r="BP2" s="135"/>
      <c r="BQ2" s="135"/>
      <c r="BR2" s="291"/>
    </row>
    <row r="3" ht="26.25" customHeight="1" spans="1:70">
      <c r="A3" s="286"/>
      <c r="B3" s="287" t="s">
        <v>10</v>
      </c>
      <c r="C3" s="292">
        <v>46082</v>
      </c>
      <c r="D3" s="293">
        <f>C3+1</f>
        <v>46083</v>
      </c>
      <c r="E3" s="293">
        <f>D3+1</f>
        <v>46084</v>
      </c>
      <c r="F3" s="293">
        <f>E3+1</f>
        <v>46085</v>
      </c>
      <c r="G3" s="293">
        <f>F3+1</f>
        <v>46086</v>
      </c>
      <c r="H3" s="293">
        <f>G3+1</f>
        <v>46087</v>
      </c>
      <c r="I3" s="293">
        <f>H3+1</f>
        <v>46088</v>
      </c>
      <c r="J3" s="293">
        <f>I3+1</f>
        <v>46089</v>
      </c>
      <c r="K3" s="293">
        <f>J3+1</f>
        <v>46090</v>
      </c>
      <c r="L3" s="293">
        <f>K3+1</f>
        <v>46091</v>
      </c>
      <c r="M3" s="293">
        <f>L3+1</f>
        <v>46092</v>
      </c>
      <c r="N3" s="293">
        <f>M3+1</f>
        <v>46093</v>
      </c>
      <c r="O3" s="293">
        <f>N3+1</f>
        <v>46094</v>
      </c>
      <c r="P3" s="293">
        <f>O3+1</f>
        <v>46095</v>
      </c>
      <c r="Q3" s="293">
        <f>P3+1</f>
        <v>46096</v>
      </c>
      <c r="R3" s="293">
        <f>Q3+1</f>
        <v>46097</v>
      </c>
      <c r="S3" s="293">
        <f>R3+1</f>
        <v>46098</v>
      </c>
      <c r="T3" s="294">
        <f>S3+1</f>
        <v>46099</v>
      </c>
      <c r="U3" s="293">
        <f>T3+1</f>
        <v>46100</v>
      </c>
      <c r="V3" s="295">
        <f>U3+1</f>
        <v>46101</v>
      </c>
      <c r="W3" s="293">
        <f>V3+1</f>
        <v>46102</v>
      </c>
      <c r="X3" s="293">
        <f>W3+1</f>
        <v>46103</v>
      </c>
      <c r="Y3" s="293">
        <f>X3+1</f>
        <v>46104</v>
      </c>
      <c r="Z3" s="293">
        <f>Y3+1</f>
        <v>46105</v>
      </c>
      <c r="AA3" s="293">
        <f>Z3+1</f>
        <v>46106</v>
      </c>
      <c r="AB3" s="293">
        <f>AA3+1</f>
        <v>46107</v>
      </c>
      <c r="AC3" s="293">
        <f>AB3+1</f>
        <v>46108</v>
      </c>
      <c r="AD3" s="293">
        <f>AC3+1</f>
        <v>46109</v>
      </c>
      <c r="AE3" s="293">
        <f>AD3+1</f>
        <v>46110</v>
      </c>
      <c r="AF3" s="293">
        <f>AE3+1</f>
        <v>46111</v>
      </c>
      <c r="AG3" s="294">
        <f>AF3+1</f>
        <v>46112</v>
      </c>
      <c r="AH3" s="293">
        <f>AG3+1</f>
        <v>46113</v>
      </c>
      <c r="AI3" s="141" t="str">
        <f>'Setting key Duty'!$C7</f>
        <v>DM</v>
      </c>
      <c r="AJ3" s="142" t="str">
        <f>'Setting key Duty'!$C8</f>
        <v>CS1</v>
      </c>
      <c r="AK3" s="143" t="str">
        <f>'Setting key Duty'!$C9</f>
        <v>CS2</v>
      </c>
      <c r="AL3" s="143" t="str">
        <f>'Setting key Duty'!$C10</f>
        <v>CS/B</v>
      </c>
      <c r="AM3" s="143" t="str">
        <f>'Setting key Duty'!$C11</f>
        <v>SB1</v>
      </c>
      <c r="AN3" s="143" t="str">
        <f>'Setting key Duty'!$C12</f>
        <v>SB2</v>
      </c>
      <c r="AO3" s="143" t="str">
        <f>'Setting key Duty'!$C13</f>
        <v>AE</v>
      </c>
      <c r="AP3" s="143" t="str">
        <f>'Setting key Duty'!$C16</f>
        <v>Outfield Reserve</v>
      </c>
      <c r="AQ3" s="143" t="str">
        <f>'Setting key Duty'!C14</f>
        <v>EM</v>
      </c>
      <c r="AR3" s="143"/>
      <c r="AS3" s="296" t="s">
        <v>1786</v>
      </c>
      <c r="AT3" s="296" t="s">
        <v>1787</v>
      </c>
      <c r="AU3" s="143" t="s">
        <v>11</v>
      </c>
      <c r="AV3" s="143" t="s">
        <v>12</v>
      </c>
      <c r="AW3" s="143" t="s">
        <v>1788</v>
      </c>
      <c r="AX3" s="143" t="s">
        <v>13</v>
      </c>
      <c r="AY3" s="143" t="s">
        <v>14</v>
      </c>
      <c r="AZ3" s="143" t="s">
        <v>15</v>
      </c>
      <c r="BA3" s="143" t="s">
        <v>16</v>
      </c>
      <c r="BB3" s="143" t="s">
        <v>17</v>
      </c>
      <c r="BC3" s="297" t="s">
        <v>18</v>
      </c>
      <c r="BD3" s="143" t="s">
        <v>19</v>
      </c>
      <c r="BE3" s="143" t="s">
        <v>21</v>
      </c>
      <c r="BF3" s="143" t="s">
        <v>22</v>
      </c>
      <c r="BG3" s="143" t="s">
        <v>25</v>
      </c>
      <c r="BH3" s="143" t="s">
        <v>26</v>
      </c>
      <c r="BI3" s="143" t="s">
        <v>28</v>
      </c>
      <c r="BJ3" s="143" t="s">
        <v>29</v>
      </c>
      <c r="BK3" s="143" t="s">
        <v>30</v>
      </c>
      <c r="BL3" s="143" t="s">
        <v>31</v>
      </c>
      <c r="BM3" s="143" t="str">
        <f>'Setting key Duty'!C52</f>
        <v>Field Camp</v>
      </c>
      <c r="BN3" s="143" t="s">
        <v>32</v>
      </c>
      <c r="BO3" s="143" t="str">
        <f>'Setting key Duty'!$C15</f>
        <v>Block</v>
      </c>
      <c r="BP3" s="143" t="str">
        <f>'Setting key Duty'!C17</f>
        <v>Reserve</v>
      </c>
      <c r="BQ3" s="143" t="str">
        <f>'Setting key Duty'!$C22</f>
        <v>AL</v>
      </c>
      <c r="BR3" s="291"/>
    </row>
    <row r="4" ht="18" customHeight="1" spans="1:70">
      <c r="A4" s="298"/>
      <c r="B4" s="299" t="s">
        <v>33</v>
      </c>
      <c r="C4" s="300" t="str">
        <f>TEXT(C3,"ddd")</f>
        <v>Sun</v>
      </c>
      <c r="D4" s="301" t="str">
        <f>TEXT(D3,"ddd")</f>
        <v>Mon</v>
      </c>
      <c r="E4" s="301" t="str">
        <f>TEXT(E3,"ddd")</f>
        <v>Tue</v>
      </c>
      <c r="F4" s="301" t="str">
        <f>TEXT(F3,"ddd")</f>
        <v>Wed</v>
      </c>
      <c r="G4" s="301" t="str">
        <f>TEXT(G3,"ddd")</f>
        <v>Thu</v>
      </c>
      <c r="H4" s="301" t="str">
        <f>TEXT(H3,"ddd")</f>
        <v>Fri</v>
      </c>
      <c r="I4" s="301" t="str">
        <f>TEXT(I3,"ddd")</f>
        <v>Sat</v>
      </c>
      <c r="J4" s="301" t="str">
        <f>TEXT(J3,"ddd")</f>
        <v>Sun</v>
      </c>
      <c r="K4" s="301" t="str">
        <f>TEXT(K3,"ddd")</f>
        <v>Mon</v>
      </c>
      <c r="L4" s="301" t="str">
        <f>TEXT(L3,"ddd")</f>
        <v>Tue</v>
      </c>
      <c r="M4" s="301" t="str">
        <f>TEXT(M3,"ddd")</f>
        <v>Wed</v>
      </c>
      <c r="N4" s="301" t="str">
        <f>TEXT(N3,"ddd")</f>
        <v>Thu</v>
      </c>
      <c r="O4" s="301" t="str">
        <f>TEXT(O3,"ddd")</f>
        <v>Fri</v>
      </c>
      <c r="P4" s="301" t="str">
        <f>TEXT(P3,"ddd")</f>
        <v>Sat</v>
      </c>
      <c r="Q4" s="301" t="str">
        <f>TEXT(Q3,"ddd")</f>
        <v>Sun</v>
      </c>
      <c r="R4" s="301" t="str">
        <f>TEXT(R3,"ddd")</f>
        <v>Mon</v>
      </c>
      <c r="S4" s="301" t="str">
        <f>TEXT(S3,"ddd")</f>
        <v>Tue</v>
      </c>
      <c r="T4" s="300" t="str">
        <f>TEXT(T3,"ddd")</f>
        <v>Wed</v>
      </c>
      <c r="U4" s="301" t="str">
        <f>TEXT(U3,"ddd")</f>
        <v>Thu</v>
      </c>
      <c r="V4" s="302" t="str">
        <f>TEXT(V3,"ddd")</f>
        <v>Fri</v>
      </c>
      <c r="W4" s="301" t="str">
        <f>TEXT(W3,"ddd")</f>
        <v>Sat</v>
      </c>
      <c r="X4" s="301" t="str">
        <f>TEXT(X3,"ddd")</f>
        <v>Sun</v>
      </c>
      <c r="Y4" s="301" t="str">
        <f>TEXT(Y3,"ddd")</f>
        <v>Mon</v>
      </c>
      <c r="Z4" s="301" t="str">
        <f>TEXT(Z3,"ddd")</f>
        <v>Tue</v>
      </c>
      <c r="AA4" s="301" t="str">
        <f>TEXT(AA3,"ddd")</f>
        <v>Wed</v>
      </c>
      <c r="AB4" s="301" t="str">
        <f>TEXT(AB3,"ddd")</f>
        <v>Thu</v>
      </c>
      <c r="AC4" s="301" t="str">
        <f>TEXT(AC3,"ddd")</f>
        <v>Fri</v>
      </c>
      <c r="AD4" s="301" t="str">
        <f>TEXT(AD3,"ddd")</f>
        <v>Sat</v>
      </c>
      <c r="AE4" s="301" t="str">
        <f>TEXT(AE3,"ddd")</f>
        <v>Sun</v>
      </c>
      <c r="AF4" s="301" t="str">
        <f>TEXT(AF3,"ddd")</f>
        <v>Mon</v>
      </c>
      <c r="AG4" s="300" t="str">
        <f>TEXT(AG3,"ddd")</f>
        <v>Tue</v>
      </c>
      <c r="AH4" s="301" t="str">
        <f>TEXT(AH3,"ddd")</f>
        <v>Wed</v>
      </c>
      <c r="AI4" s="148" t="str">
        <f>'Setting key Duty'!$B7</f>
        <v>DM</v>
      </c>
      <c r="AJ4" s="149" t="str">
        <f>'Setting key Duty'!$B8</f>
        <v>CS1</v>
      </c>
      <c r="AK4" s="150" t="str">
        <f>'Setting key Duty'!$B9</f>
        <v>CS2</v>
      </c>
      <c r="AL4" s="150" t="str">
        <f>'Setting key Duty'!$B10</f>
        <v>CS/B</v>
      </c>
      <c r="AM4" s="150" t="str">
        <f>'Setting key Duty'!$B11</f>
        <v>SB1</v>
      </c>
      <c r="AN4" s="150" t="str">
        <f>'Setting key Duty'!$B12</f>
        <v>SB2</v>
      </c>
      <c r="AO4" s="150" t="str">
        <f>'Setting key Duty'!$B13</f>
        <v>AE</v>
      </c>
      <c r="AP4" s="150" t="str">
        <f>'Setting key Duty'!$B16</f>
        <v>Outfield Reserve</v>
      </c>
      <c r="AQ4" s="150" t="str">
        <f>'Setting key Duty'!B14</f>
        <v>EM</v>
      </c>
      <c r="AR4" s="150"/>
      <c r="AS4" s="303"/>
      <c r="AT4" s="303"/>
      <c r="AU4" s="150"/>
      <c r="AV4" s="150"/>
      <c r="AW4" s="150"/>
      <c r="AX4" s="150"/>
      <c r="AY4" s="150"/>
      <c r="AZ4" s="150"/>
      <c r="BA4" s="150"/>
      <c r="BB4" s="150"/>
      <c r="BC4" s="304"/>
      <c r="BD4" s="150"/>
      <c r="BE4" s="150" t="s">
        <v>35</v>
      </c>
      <c r="BF4" s="150"/>
      <c r="BG4" s="150" t="s">
        <v>37</v>
      </c>
      <c r="BH4" s="150"/>
      <c r="BI4" s="150" t="s">
        <v>39</v>
      </c>
      <c r="BJ4" s="150"/>
      <c r="BK4" s="150" t="s">
        <v>40</v>
      </c>
      <c r="BL4" s="150"/>
      <c r="BM4" s="150" t="str">
        <f>'Setting key Duty'!B52</f>
        <v>$FC</v>
      </c>
      <c r="BN4" s="150"/>
      <c r="BO4" s="150">
        <f>'Setting key Duty'!$B15</f>
        <v>0</v>
      </c>
      <c r="BP4" s="150" t="str">
        <f>'Setting key Duty'!B17</f>
        <v>RESERVE</v>
      </c>
      <c r="BQ4" s="150" t="str">
        <f>'Setting key Duty'!$B22</f>
        <v>AL</v>
      </c>
      <c r="BR4" s="305"/>
    </row>
    <row r="5" ht="41.25" customHeight="1" spans="1:70">
      <c r="A5" s="306"/>
      <c r="B5" s="307" t="s">
        <v>1789</v>
      </c>
      <c r="C5" s="499"/>
      <c r="D5" s="499"/>
      <c r="E5" s="172"/>
      <c r="F5" s="308" t="s">
        <v>48</v>
      </c>
      <c r="G5" s="308"/>
      <c r="H5" s="499" t="s">
        <v>1288</v>
      </c>
      <c r="I5" s="499"/>
      <c r="J5" s="499"/>
      <c r="K5" s="181"/>
      <c r="L5" s="7"/>
      <c r="M5" s="172"/>
      <c r="N5" s="308"/>
      <c r="O5" s="500" t="s">
        <v>47</v>
      </c>
      <c r="P5" s="499"/>
      <c r="Q5" s="499"/>
      <c r="R5" s="308" t="s">
        <v>44</v>
      </c>
      <c r="S5" s="308"/>
      <c r="T5" s="7"/>
      <c r="U5" s="308"/>
      <c r="V5" s="499" t="s">
        <v>371</v>
      </c>
      <c r="W5" s="499" t="s">
        <v>371</v>
      </c>
      <c r="X5" s="499" t="s">
        <v>371</v>
      </c>
      <c r="Y5" s="499" t="s">
        <v>371</v>
      </c>
      <c r="Z5" s="501"/>
      <c r="AA5" s="501"/>
      <c r="AB5" s="308"/>
      <c r="AC5" s="308"/>
      <c r="AD5" s="308" t="s">
        <v>48</v>
      </c>
      <c r="AE5" s="308"/>
      <c r="AF5" s="308"/>
      <c r="AG5" s="308" t="s">
        <v>48</v>
      </c>
      <c r="AH5" s="155"/>
      <c r="AI5" s="312">
        <f>COUNTIF($C5:$AG5,AI$4)</f>
        <v>3</v>
      </c>
      <c r="AJ5" s="312">
        <f>COUNTIF($C5:$AG5,AJ$4)</f>
        <v>1</v>
      </c>
      <c r="AK5" s="312">
        <f>COUNTIF($C5:$AG5,AK$4)</f>
        <v>0</v>
      </c>
      <c r="AL5" s="312">
        <f>COUNTIF($C5:$AG5,AL$4)</f>
        <v>0</v>
      </c>
      <c r="AM5" s="312">
        <f>COUNTIF($C5:$AG5,AM$4)</f>
        <v>0</v>
      </c>
      <c r="AN5" s="312">
        <f>COUNTIF($C5:$AG5,AN$4)</f>
        <v>0</v>
      </c>
      <c r="AO5" s="312">
        <f>COUNTIF($C5:$AG5,AO$4)</f>
        <v>0</v>
      </c>
      <c r="AP5" s="312">
        <f>COUNTIF($C5:$AG5,AP$4)</f>
        <v>0</v>
      </c>
      <c r="AQ5" s="312">
        <f>COUNTIF($C5:$AG5,AQ$4)</f>
        <v>0</v>
      </c>
      <c r="AR5" s="104"/>
      <c r="AS5" s="313">
        <v>1</v>
      </c>
      <c r="AT5" s="313"/>
      <c r="AU5" s="104">
        <f>SUMPRODUCT(--(WEEKDAY(C$3:AG$3,2)&lt;5),--ISNUMBER(MATCH(C5:AG5,{"DM","CS1","CS2","SB1","AE","CS/B"},0)))</f>
        <v>3</v>
      </c>
      <c r="AV5" s="104"/>
      <c r="AW5" s="104">
        <f>SUMPRODUCT(--(WEEKDAY(C$3:AG$3,2)=5),--ISNUMBER(MATCH(C5:AG5,{"DM","CS1","CS2","SB1","AE","CS/B"},0)))</f>
        <v>0</v>
      </c>
      <c r="AX5" s="104">
        <f>SUMPRODUCT(--(WEEKDAY(C$3:AG$3,2)&gt;5),--ISNUMBER(MATCH(C5:AG5,{"DM","CS1","CS2","SB1","AE","CS/B"},0)))</f>
        <v>1</v>
      </c>
      <c r="AY5" s="104"/>
      <c r="AZ5" s="104">
        <f>(AU5-AV5)+AW5*1.5+(AX5-AY5)*2+AN5*0.5+AP5*0.5+AS5-AT5</f>
        <v>6</v>
      </c>
      <c r="BA5" s="104">
        <f>AU5+AW5+AX5</f>
        <v>4</v>
      </c>
      <c r="BB5" s="104">
        <f>BE5+BG5+BI5+BK5+BM5</f>
        <v>0</v>
      </c>
      <c r="BC5" s="313">
        <f>AZ5+BD5</f>
        <v>6</v>
      </c>
      <c r="BD5" s="104">
        <f>BF5+BH5+BJ5+BL5+BN5</f>
        <v>0</v>
      </c>
      <c r="BE5" s="104">
        <f>COUNTIF(A5:AI5,"*$BTP*")</f>
        <v>0</v>
      </c>
      <c r="BF5" s="104">
        <f>BE5*1.5</f>
        <v>0</v>
      </c>
      <c r="BG5" s="104">
        <f>COUNTIF(A5:AI5,"*$M*")</f>
        <v>0</v>
      </c>
      <c r="BH5" s="104">
        <f>BG5*1</f>
        <v>0</v>
      </c>
      <c r="BI5" s="104">
        <f>COUNTIF(A5:AI5,"*$PM*")</f>
        <v>0</v>
      </c>
      <c r="BJ5" s="104">
        <f>BI5*0.5</f>
        <v>0</v>
      </c>
      <c r="BK5" s="104">
        <f>COUNTIF(A5:AI5,"*$AM*")</f>
        <v>0</v>
      </c>
      <c r="BL5" s="104">
        <f>BK5*0.5</f>
        <v>0</v>
      </c>
      <c r="BM5" s="104">
        <f>COUNTIF(A5:AI5,"*$FC*")</f>
        <v>0</v>
      </c>
      <c r="BN5" s="104">
        <f>BM5*1</f>
        <v>0</v>
      </c>
      <c r="BO5" s="104">
        <f>COUNTIF($D5:$AA5,BO$4)</f>
        <v>0</v>
      </c>
      <c r="BP5" s="104">
        <f>COUNTIF($D5:$AA5,BP$4)</f>
        <v>0</v>
      </c>
      <c r="BQ5" s="104">
        <f>COUNTIF($D5:$AA5,BQ$4)</f>
        <v>1</v>
      </c>
      <c r="BR5" s="175"/>
    </row>
    <row r="6" ht="36" customHeight="1" spans="1:70">
      <c r="A6" s="306"/>
      <c r="B6" s="314" t="s">
        <v>1792</v>
      </c>
      <c r="C6" s="315"/>
      <c r="D6" s="315"/>
      <c r="E6" s="315" t="s">
        <v>44</v>
      </c>
      <c r="F6" s="315" t="s">
        <v>1887</v>
      </c>
      <c r="G6" s="315"/>
      <c r="H6" s="2" t="s">
        <v>1888</v>
      </c>
      <c r="I6" s="502" t="s">
        <v>1889</v>
      </c>
      <c r="J6" s="502"/>
      <c r="K6" s="315"/>
      <c r="L6" s="315"/>
      <c r="M6" s="308"/>
      <c r="N6" s="315" t="s">
        <v>1598</v>
      </c>
      <c r="O6" s="315"/>
      <c r="P6" s="315" t="s">
        <v>48</v>
      </c>
      <c r="Q6" s="502"/>
      <c r="R6" s="502"/>
      <c r="S6" s="502"/>
      <c r="T6" s="502"/>
      <c r="U6" s="315"/>
      <c r="V6" s="503" t="s">
        <v>47</v>
      </c>
      <c r="W6" s="502"/>
      <c r="X6" s="502"/>
      <c r="Y6" s="502" t="s">
        <v>1288</v>
      </c>
      <c r="AA6" s="502"/>
      <c r="AC6" s="181" t="s">
        <v>48</v>
      </c>
      <c r="AD6" s="315"/>
      <c r="AE6" s="502"/>
      <c r="AF6" s="172"/>
      <c r="AG6" s="502" t="s">
        <v>42</v>
      </c>
      <c r="AH6" s="155"/>
      <c r="AI6" s="312">
        <f>COUNTIF($C6:$AG6,AI$4)</f>
        <v>2</v>
      </c>
      <c r="AJ6" s="312">
        <f>COUNTIF($C6:$AG6,AJ$4)</f>
        <v>1</v>
      </c>
      <c r="AK6" s="312">
        <f>COUNTIF($C6:$AG6,AK$4)</f>
        <v>0</v>
      </c>
      <c r="AL6" s="312">
        <f>COUNTIF($C6:$AG6,AL$4)</f>
        <v>0</v>
      </c>
      <c r="AM6" s="312">
        <f>COUNTIF($C6:$AG6,AM$4)</f>
        <v>0</v>
      </c>
      <c r="AN6" s="312">
        <f>COUNTIF($C6:$AG6,AN$4)</f>
        <v>0</v>
      </c>
      <c r="AO6" s="312">
        <f>COUNTIF($C6:$AG6,AO$4)</f>
        <v>0</v>
      </c>
      <c r="AP6" s="312">
        <f>COUNTIF($C6:$AG6,AP$4)</f>
        <v>0</v>
      </c>
      <c r="AQ6" s="312">
        <f>COUNTIF($C6:$AG6,AQ$4)</f>
        <v>0</v>
      </c>
      <c r="AR6" s="104"/>
      <c r="AS6" s="313">
        <v>1.5</v>
      </c>
      <c r="AT6" s="313"/>
      <c r="AU6" s="104">
        <f>SUMPRODUCT(--(WEEKDAY(C$3:AG$3,2)&lt;5),--ISNUMBER(MATCH(C6:AG6,{"DM","CS1","CS2","SB1","AE","CS/B"},0)))</f>
        <v>1</v>
      </c>
      <c r="AV6" s="104"/>
      <c r="AW6" s="104">
        <f>SUMPRODUCT(--(WEEKDAY(C$3:AG$3,2)=5),--ISNUMBER(MATCH(C6:AG6,{"DM","CS1","CS2","SB1","AE","CS/B"},0)))</f>
        <v>1</v>
      </c>
      <c r="AX6" s="104">
        <f>SUMPRODUCT(--(WEEKDAY(C$3:AG$3,2)&gt;5),--ISNUMBER(MATCH(C6:AG6,{"DM","CS1","CS2","SB1","AE","CS/B"},0)))</f>
        <v>1</v>
      </c>
      <c r="AY6" s="104"/>
      <c r="AZ6" s="104">
        <f>(AU6-AV6)+AW6*1.5+(AX6-AY6)*2+AN6*0.5+AP6*0.5+AS6-AT6</f>
        <v>6</v>
      </c>
      <c r="BA6" s="104">
        <f>AU6+AW6+AX6</f>
        <v>3</v>
      </c>
      <c r="BB6" s="104">
        <f>BE6+BG6+BI6+BK6+BM6</f>
        <v>1</v>
      </c>
      <c r="BC6" s="313">
        <f>AZ6+BD6</f>
        <v>7</v>
      </c>
      <c r="BD6" s="104">
        <f>BF6+BH6+BJ6+BL6+BN6</f>
        <v>1</v>
      </c>
      <c r="BE6" s="104">
        <f>COUNTIF(A6:AI6,"*$BTP*")</f>
        <v>0</v>
      </c>
      <c r="BF6" s="104">
        <f>BE6*1.5</f>
        <v>0</v>
      </c>
      <c r="BG6" s="104">
        <f>COUNTIF(A6:AI6,"*$M*")</f>
        <v>1</v>
      </c>
      <c r="BH6" s="104">
        <f>BG6*1</f>
        <v>1</v>
      </c>
      <c r="BI6" s="104">
        <f>COUNTIF(A6:AI6,"*$PM*")</f>
        <v>0</v>
      </c>
      <c r="BJ6" s="104">
        <f>BI6*0.5</f>
        <v>0</v>
      </c>
      <c r="BK6" s="104">
        <f>COUNTIF(A6:AI6,"*$AM*")</f>
        <v>0</v>
      </c>
      <c r="BL6" s="104">
        <f>BK6*0.5</f>
        <v>0</v>
      </c>
      <c r="BM6" s="104">
        <f>COUNTIF(A6:AI6,"*$FC*")</f>
        <v>0</v>
      </c>
      <c r="BN6" s="104">
        <f>BM6*1</f>
        <v>0</v>
      </c>
      <c r="BO6" s="104">
        <f>COUNTIF($D6:$AA6,BO$4)</f>
        <v>0</v>
      </c>
      <c r="BP6" s="104">
        <f>COUNTIF($D6:$AA6,BP$4)</f>
        <v>1</v>
      </c>
      <c r="BQ6" s="104">
        <f>COUNTIF($D6:$AA6,BQ$4)</f>
        <v>1</v>
      </c>
      <c r="BR6" s="175"/>
    </row>
    <row r="7" ht="50.25" hidden="1" customHeight="1" spans="1:70">
      <c r="A7" s="306"/>
      <c r="B7" s="307" t="s">
        <v>1794</v>
      </c>
      <c r="C7" s="181"/>
      <c r="D7" s="172"/>
      <c r="E7" s="172"/>
      <c r="F7" s="315" t="s">
        <v>1887</v>
      </c>
      <c r="G7" s="181"/>
      <c r="H7" s="181"/>
      <c r="I7" s="181"/>
      <c r="J7" s="181"/>
      <c r="K7" s="172"/>
      <c r="L7" s="181"/>
      <c r="M7" s="181"/>
      <c r="N7" s="181"/>
      <c r="O7" s="181"/>
      <c r="P7" s="181"/>
      <c r="Q7" s="181"/>
      <c r="R7" s="172"/>
      <c r="S7" s="181"/>
      <c r="T7" s="172"/>
      <c r="U7" s="181"/>
      <c r="V7" s="181"/>
      <c r="W7" s="181"/>
      <c r="X7" s="181"/>
      <c r="Y7" s="181"/>
      <c r="Z7" s="181"/>
      <c r="AA7" s="181"/>
      <c r="AB7" s="172"/>
      <c r="AC7" s="172"/>
      <c r="AD7" s="181"/>
      <c r="AE7" s="181"/>
      <c r="AF7" s="172"/>
      <c r="AG7" s="172"/>
      <c r="AH7" s="155"/>
      <c r="AI7" s="312">
        <f>COUNTIF($C7:$AG7,AI$4)</f>
        <v>0</v>
      </c>
      <c r="AJ7" s="312">
        <f>COUNTIF($C7:$AG7,AJ$4)</f>
        <v>0</v>
      </c>
      <c r="AK7" s="312">
        <f>COUNTIF($C7:$AG7,AK$4)</f>
        <v>0</v>
      </c>
      <c r="AL7" s="312">
        <f>COUNTIF($C7:$AG7,AL$4)</f>
        <v>0</v>
      </c>
      <c r="AM7" s="312">
        <f>COUNTIF($C7:$AG7,AM$4)</f>
        <v>0</v>
      </c>
      <c r="AN7" s="312">
        <f>COUNTIF($C7:$AG7,AN$4)</f>
        <v>0</v>
      </c>
      <c r="AO7" s="312">
        <f>COUNTIF($C7:$AG7,AO$4)</f>
        <v>0</v>
      </c>
      <c r="AP7" s="312">
        <f>COUNTIF($C7:$AG7,AP$4)</f>
        <v>0</v>
      </c>
      <c r="AQ7" s="312">
        <f>COUNTIF($C7:$AG7,AQ$4)</f>
        <v>0</v>
      </c>
      <c r="AR7" s="104"/>
      <c r="AS7" s="313"/>
      <c r="AT7" s="313"/>
      <c r="AU7" s="104">
        <f>SUMPRODUCT(--(WEEKDAY(C$3:AG$3,2)&lt;5),--ISNUMBER(MATCH(C7:AG7,{"DM","CS1","CS2","SB1","AE","CS/B"},0)))</f>
        <v>0</v>
      </c>
      <c r="AV7" s="104"/>
      <c r="AW7" s="104">
        <f>SUMPRODUCT(--(WEEKDAY(C$3:AG$3,2)=5),--ISNUMBER(MATCH(C7:AG7,{"DM","CS1","CS2","SB1","AE","CS/B"},0)))</f>
        <v>0</v>
      </c>
      <c r="AX7" s="104">
        <f>SUMPRODUCT(--(WEEKDAY(C$3:AG$3,2)&gt;5),--ISNUMBER(MATCH(C7:AG7,{"DM","CS1","CS2","SB1","AE","CS/B"},0)))</f>
        <v>0</v>
      </c>
      <c r="AY7" s="104"/>
      <c r="AZ7" s="104">
        <f>(AU7-AV7)+AW7*1.5+(AX7-AY7)*2+AN7*0.5+AP7*0.5+AS7-AT7</f>
        <v>0</v>
      </c>
      <c r="BA7" s="104">
        <f>AU7+AW7+AX7</f>
        <v>0</v>
      </c>
      <c r="BB7" s="104">
        <f>BE7+BG7+BI7+BK7+BM7</f>
        <v>0</v>
      </c>
      <c r="BC7" s="313">
        <f>AZ7+BD7</f>
        <v>0</v>
      </c>
      <c r="BD7" s="104">
        <f>BF7+BH7+BJ7+BL7+BN7</f>
        <v>0</v>
      </c>
      <c r="BE7" s="104">
        <f>COUNTIF(A7:AI7,"*$BTP*")</f>
        <v>0</v>
      </c>
      <c r="BF7" s="104">
        <f>BE7*1.5</f>
        <v>0</v>
      </c>
      <c r="BG7" s="104">
        <f>COUNTIF(A7:AI7,"*$M*")</f>
        <v>0</v>
      </c>
      <c r="BH7" s="104">
        <f>BG7*1</f>
        <v>0</v>
      </c>
      <c r="BI7" s="104">
        <f>COUNTIF(A7:AI7,"*$PM*")</f>
        <v>0</v>
      </c>
      <c r="BJ7" s="104">
        <f>BI7*0.5</f>
        <v>0</v>
      </c>
      <c r="BK7" s="104">
        <f>COUNTIF(A7:AI7,"*$AM*")</f>
        <v>0</v>
      </c>
      <c r="BL7" s="104">
        <f>BK7*0.5</f>
        <v>0</v>
      </c>
      <c r="BM7" s="104">
        <f>COUNTIF(A7:AI7,"*$FC*")</f>
        <v>0</v>
      </c>
      <c r="BN7" s="104">
        <f>BM7*1</f>
        <v>0</v>
      </c>
      <c r="BO7" s="104">
        <f>COUNTIF($D7:$AA7,BO$4)</f>
        <v>0</v>
      </c>
      <c r="BP7" s="104">
        <f>COUNTIF($D7:$AA7,BP$4)</f>
        <v>0</v>
      </c>
      <c r="BQ7" s="104">
        <f>COUNTIF($D7:$AA7,BQ$4)</f>
        <v>0</v>
      </c>
      <c r="BR7" s="175"/>
    </row>
    <row r="8" ht="49.5" customHeight="1" spans="1:70">
      <c r="A8" s="306"/>
      <c r="B8" s="307" t="s">
        <v>1798</v>
      </c>
      <c r="C8" s="315"/>
      <c r="D8" s="315"/>
      <c r="E8" s="315" t="s">
        <v>1890</v>
      </c>
      <c r="F8" s="315" t="s">
        <v>375</v>
      </c>
      <c r="G8" s="315" t="s">
        <v>375</v>
      </c>
      <c r="H8" s="315" t="s">
        <v>375</v>
      </c>
      <c r="I8" s="315" t="s">
        <v>44</v>
      </c>
      <c r="J8" s="315"/>
      <c r="K8" s="315"/>
      <c r="L8" s="172"/>
      <c r="M8" s="172"/>
      <c r="N8" s="315" t="s">
        <v>48</v>
      </c>
      <c r="O8" s="315"/>
      <c r="P8" s="315"/>
      <c r="Q8" s="315" t="s">
        <v>1598</v>
      </c>
      <c r="R8" s="172"/>
      <c r="S8" s="315"/>
      <c r="T8" s="308"/>
      <c r="U8" s="315" t="s">
        <v>45</v>
      </c>
      <c r="V8" s="315"/>
      <c r="W8" s="315"/>
      <c r="X8" s="315"/>
      <c r="Y8" s="315" t="s">
        <v>48</v>
      </c>
      <c r="Z8" s="172"/>
      <c r="AB8" s="172"/>
      <c r="AC8" s="315" t="s">
        <v>1095</v>
      </c>
      <c r="AD8" s="315" t="s">
        <v>1095</v>
      </c>
      <c r="AE8" s="315" t="s">
        <v>1095</v>
      </c>
      <c r="AF8" s="315" t="s">
        <v>1095</v>
      </c>
      <c r="AG8" s="315"/>
      <c r="AH8" s="155"/>
      <c r="AI8" s="312">
        <f>COUNTIF($C8:$AG8,AI$4)</f>
        <v>2</v>
      </c>
      <c r="AJ8" s="312">
        <f>COUNTIF($C8:$AG8,AJ$4)</f>
        <v>1</v>
      </c>
      <c r="AK8" s="312">
        <f>COUNTIF($C8:$AG8,AK$4)</f>
        <v>1</v>
      </c>
      <c r="AL8" s="312">
        <f>COUNTIF($C8:$AG8,AL$4)</f>
        <v>0</v>
      </c>
      <c r="AM8" s="312">
        <f>COUNTIF($C8:$AG8,AM$4)</f>
        <v>0</v>
      </c>
      <c r="AN8" s="312">
        <f>COUNTIF($C8:$AG8,AN$4)</f>
        <v>0</v>
      </c>
      <c r="AO8" s="312">
        <f>COUNTIF($C8:$AG8,AO$4)</f>
        <v>0</v>
      </c>
      <c r="AP8" s="312">
        <f>COUNTIF($C8:$AG8,AP$4)</f>
        <v>0</v>
      </c>
      <c r="AQ8" s="312">
        <f>COUNTIF($C8:$AG8,AQ$4)</f>
        <v>0</v>
      </c>
      <c r="AR8" s="104"/>
      <c r="AS8" s="313"/>
      <c r="AT8" s="313"/>
      <c r="AU8" s="104">
        <f>SUMPRODUCT(--(WEEKDAY(C$3:AG$3,2)&lt;5),--ISNUMBER(MATCH(C8:AG8,{"DM","CS1","CS2","SB1","AE","CS/B"},0)))</f>
        <v>3</v>
      </c>
      <c r="AV8" s="104"/>
      <c r="AW8" s="104">
        <f>SUMPRODUCT(--(WEEKDAY(C$3:AG$3,2)=5),--ISNUMBER(MATCH(C8:AG8,{"DM","CS1","CS2","SB1","AE","CS/B"},0)))</f>
        <v>0</v>
      </c>
      <c r="AX8" s="104">
        <f>SUMPRODUCT(--(WEEKDAY(C$3:AG$3,2)&gt;5),--ISNUMBER(MATCH(C8:AG8,{"DM","CS1","CS2","SB1","AE","CS/B"},0)))</f>
        <v>1</v>
      </c>
      <c r="AY8" s="104"/>
      <c r="AZ8" s="104">
        <f>(AU8-AV8)+AW8*1.5+(AX8-AY8)*2+AN8*0.5+AP8*0.5+AS8-AT8</f>
        <v>5</v>
      </c>
      <c r="BA8" s="104">
        <f>AU8+AW8+AX8</f>
        <v>4</v>
      </c>
      <c r="BB8" s="104">
        <f>BE8+BG8+BI8+BK8+BM8</f>
        <v>0</v>
      </c>
      <c r="BC8" s="313">
        <f>AZ8+BD8</f>
        <v>5</v>
      </c>
      <c r="BD8" s="104">
        <f>BF8+BH8+BJ8+BL8+BN8</f>
        <v>0</v>
      </c>
      <c r="BE8" s="104">
        <f>COUNTIF(A8:AI8,"*$BTP*")</f>
        <v>0</v>
      </c>
      <c r="BF8" s="104">
        <f>BE8*1.5</f>
        <v>0</v>
      </c>
      <c r="BG8" s="104">
        <f>COUNTIF(A8:AI8,"*$M*")</f>
        <v>0</v>
      </c>
      <c r="BH8" s="104">
        <f>BG8*1</f>
        <v>0</v>
      </c>
      <c r="BI8" s="104">
        <f>COUNTIF(A8:AI8,"*$PM*")</f>
        <v>0</v>
      </c>
      <c r="BJ8" s="104">
        <f>BI8*0.5</f>
        <v>0</v>
      </c>
      <c r="BK8" s="104">
        <f>COUNTIF(A8:AI8,"*$AM*")</f>
        <v>0</v>
      </c>
      <c r="BL8" s="104">
        <f>BK8*0.5</f>
        <v>0</v>
      </c>
      <c r="BM8" s="104">
        <f>COUNTIF(A8:AI8,"*$FC*")</f>
        <v>0</v>
      </c>
      <c r="BN8" s="104">
        <f>BM8*1</f>
        <v>0</v>
      </c>
      <c r="BO8" s="104">
        <f>COUNTIF($D8:$AA8,BO$4)</f>
        <v>0</v>
      </c>
      <c r="BP8" s="104">
        <f>COUNTIF($D8:$AA8,BP$4)</f>
        <v>1</v>
      </c>
      <c r="BQ8" s="104">
        <f>COUNTIF($D8:$AA8,BQ$4)</f>
        <v>0</v>
      </c>
      <c r="BR8" s="175"/>
    </row>
    <row r="9" ht="42.75" customHeight="1" spans="1:70">
      <c r="A9" s="306"/>
      <c r="B9" s="314" t="s">
        <v>1760</v>
      </c>
      <c r="C9" s="181"/>
      <c r="D9" s="181" t="s">
        <v>1288</v>
      </c>
      <c r="E9" s="181" t="s">
        <v>50</v>
      </c>
      <c r="F9" s="315" t="s">
        <v>1887</v>
      </c>
      <c r="G9" s="181" t="s">
        <v>266</v>
      </c>
      <c r="H9" s="181" t="s">
        <v>266</v>
      </c>
      <c r="I9" s="181" t="s">
        <v>1889</v>
      </c>
      <c r="J9" s="181"/>
      <c r="K9" s="181"/>
      <c r="L9" s="308" t="s">
        <v>1481</v>
      </c>
      <c r="M9" s="181"/>
      <c r="N9" s="181" t="s">
        <v>1890</v>
      </c>
      <c r="O9" s="181" t="s">
        <v>1890</v>
      </c>
      <c r="P9" s="504"/>
      <c r="Q9" s="181"/>
      <c r="R9" s="172"/>
      <c r="S9" s="181" t="s">
        <v>45</v>
      </c>
      <c r="U9" s="181"/>
      <c r="V9" s="172"/>
      <c r="W9" s="181"/>
      <c r="X9" s="181" t="s">
        <v>1598</v>
      </c>
      <c r="Y9" s="7"/>
      <c r="AA9" s="181"/>
      <c r="AB9" s="172"/>
      <c r="AC9" s="172" t="s">
        <v>1799</v>
      </c>
      <c r="AD9" s="181"/>
      <c r="AE9" s="181" t="s">
        <v>45</v>
      </c>
      <c r="AF9" s="181"/>
      <c r="AG9" s="181" t="s">
        <v>1598</v>
      </c>
      <c r="AH9" s="155"/>
      <c r="AI9" s="312">
        <f>COUNTIF($C9:$AG9,AI$4)</f>
        <v>0</v>
      </c>
      <c r="AJ9" s="312">
        <f>COUNTIF($C9:$AG9,AJ$4)</f>
        <v>0</v>
      </c>
      <c r="AK9" s="312">
        <f>COUNTIF($C9:$AG9,AK$4)</f>
        <v>2</v>
      </c>
      <c r="AL9" s="312">
        <f>COUNTIF($C9:$AG9,AL$4)</f>
        <v>0</v>
      </c>
      <c r="AM9" s="312">
        <f>COUNTIF($C9:$AG9,AM$4)</f>
        <v>1</v>
      </c>
      <c r="AN9" s="312">
        <f>COUNTIF($C9:$AG9,AN$4)</f>
        <v>0</v>
      </c>
      <c r="AO9" s="312">
        <f>COUNTIF($C9:$AG9,AO$4)</f>
        <v>0</v>
      </c>
      <c r="AP9" s="312">
        <f>COUNTIF($C9:$AG9,AP$4)</f>
        <v>0</v>
      </c>
      <c r="AQ9" s="312">
        <f>COUNTIF($C9:$AG9,AQ$4)</f>
        <v>0</v>
      </c>
      <c r="AR9" s="104"/>
      <c r="AS9" s="313">
        <v>2</v>
      </c>
      <c r="AT9" s="313"/>
      <c r="AU9" s="104">
        <f>SUMPRODUCT(--(WEEKDAY(C$3:AG$3,2)&lt;5),--ISNUMBER(MATCH(C9:AG9,{"DM","CS1","CS2","SB1","AE","CS/B"},0)))</f>
        <v>2</v>
      </c>
      <c r="AV9" s="104"/>
      <c r="AW9" s="104">
        <f>SUMPRODUCT(--(WEEKDAY(C$3:AG$3,2)=5),--ISNUMBER(MATCH(C9:AG9,{"DM","CS1","CS2","SB1","AE","CS/B"},0)))</f>
        <v>0</v>
      </c>
      <c r="AX9" s="104">
        <f>SUMPRODUCT(--(WEEKDAY(C$3:AG$3,2)&gt;5),--ISNUMBER(MATCH(C9:AG9,{"DM","CS1","CS2","SB1","AE","CS/B"},0)))</f>
        <v>1</v>
      </c>
      <c r="AY9" s="104"/>
      <c r="AZ9" s="104">
        <f>(AU9-AV9)+AW9*1.5+(AX9-AY9)*2+AN9*0.5+AP9*0.5+AS9-AT9</f>
        <v>6</v>
      </c>
      <c r="BA9" s="104">
        <f>AU9+AW9+AX9</f>
        <v>3</v>
      </c>
      <c r="BB9" s="104">
        <f>BE9+BG9+BI9+BK9+BM9</f>
        <v>2</v>
      </c>
      <c r="BC9" s="313">
        <f>AZ9+BD9</f>
        <v>7.5</v>
      </c>
      <c r="BD9" s="104">
        <f>BF9+BH9+BJ9+BL9+BN9</f>
        <v>1.5</v>
      </c>
      <c r="BE9" s="104">
        <f>COUNTIF(A9:AI9,"*$BTP*")</f>
        <v>0</v>
      </c>
      <c r="BF9" s="104">
        <f>BE9*1.5</f>
        <v>0</v>
      </c>
      <c r="BG9" s="104">
        <f>COUNTIF(A9:AI9,"*$M*")</f>
        <v>1</v>
      </c>
      <c r="BH9" s="104">
        <f>BG9*1</f>
        <v>1</v>
      </c>
      <c r="BI9" s="104">
        <f>COUNTIF(A9:AI9,"*$PM*")</f>
        <v>0</v>
      </c>
      <c r="BJ9" s="104">
        <f>BI9*0.5</f>
        <v>0</v>
      </c>
      <c r="BK9" s="104">
        <f>COUNTIF(A9:AI9,"*$AM*")</f>
        <v>1</v>
      </c>
      <c r="BL9" s="104">
        <f>BK9*0.5</f>
        <v>0.5</v>
      </c>
      <c r="BM9" s="104">
        <f>COUNTIF(A9:AI9,"*$FC*")</f>
        <v>0</v>
      </c>
      <c r="BN9" s="104">
        <f>BM9*1</f>
        <v>0</v>
      </c>
      <c r="BO9" s="104">
        <f>COUNTIF($D9:$AA9,BO$4)</f>
        <v>0</v>
      </c>
      <c r="BP9" s="104">
        <f>COUNTIF($D9:$AA9,BP$4)</f>
        <v>1</v>
      </c>
      <c r="BQ9" s="104">
        <f>COUNTIF($D9:$AA9,BQ$4)</f>
        <v>0</v>
      </c>
      <c r="BR9" s="175"/>
    </row>
    <row r="10" ht="19.5" customHeight="1" spans="1:70">
      <c r="A10" s="306"/>
      <c r="B10" s="314" t="s">
        <v>1800</v>
      </c>
      <c r="C10" s="315" t="s">
        <v>48</v>
      </c>
      <c r="D10" s="315" t="s">
        <v>1598</v>
      </c>
      <c r="E10" s="172"/>
      <c r="F10" s="315" t="s">
        <v>1891</v>
      </c>
      <c r="G10" s="181"/>
      <c r="H10" s="2" t="s">
        <v>48</v>
      </c>
      <c r="I10" s="172"/>
      <c r="J10" s="181"/>
      <c r="K10" s="181"/>
      <c r="L10" s="315"/>
      <c r="M10" s="181" t="s">
        <v>56</v>
      </c>
      <c r="N10" s="172" t="s">
        <v>45</v>
      </c>
      <c r="O10" s="315"/>
      <c r="P10" s="315" t="s">
        <v>44</v>
      </c>
      <c r="Q10" s="315"/>
      <c r="S10" s="315"/>
      <c r="T10" s="181"/>
      <c r="U10" s="315"/>
      <c r="V10" s="315"/>
      <c r="W10" s="315" t="s">
        <v>44</v>
      </c>
      <c r="X10" s="315"/>
      <c r="Y10" s="172" t="s">
        <v>56</v>
      </c>
      <c r="Z10" s="315"/>
      <c r="AA10" s="315" t="s">
        <v>48</v>
      </c>
      <c r="AB10" s="315"/>
      <c r="AC10" s="315" t="s">
        <v>1095</v>
      </c>
      <c r="AD10" s="315" t="s">
        <v>1095</v>
      </c>
      <c r="AE10" s="315" t="s">
        <v>1095</v>
      </c>
      <c r="AF10" s="315" t="s">
        <v>1095</v>
      </c>
      <c r="AG10" s="315" t="s">
        <v>56</v>
      </c>
      <c r="AH10" s="155"/>
      <c r="AI10" s="312">
        <f>COUNTIF($C10:$AG10,AI$4)</f>
        <v>3</v>
      </c>
      <c r="AJ10" s="312">
        <f>COUNTIF($C10:$AG10,AJ$4)</f>
        <v>2</v>
      </c>
      <c r="AK10" s="312">
        <f>COUNTIF($C10:$AG10,AK$4)</f>
        <v>1</v>
      </c>
      <c r="AL10" s="312">
        <f>COUNTIF($C10:$AG10,AL$4)</f>
        <v>0</v>
      </c>
      <c r="AM10" s="312">
        <f>COUNTIF($C10:$AG10,AM$4)</f>
        <v>0</v>
      </c>
      <c r="AN10" s="312">
        <f>COUNTIF($C10:$AG10,AN$4)</f>
        <v>3</v>
      </c>
      <c r="AO10" s="312">
        <f>COUNTIF($C10:$AG10,AO$4)</f>
        <v>0</v>
      </c>
      <c r="AP10" s="312">
        <f>COUNTIF($C10:$AG10,AP$4)</f>
        <v>0</v>
      </c>
      <c r="AQ10" s="312">
        <f>COUNTIF($C10:$AG10,AQ$4)</f>
        <v>0</v>
      </c>
      <c r="AR10" s="104"/>
      <c r="AS10" s="313"/>
      <c r="AT10" s="313">
        <v>8</v>
      </c>
      <c r="AU10" s="104">
        <f>SUMPRODUCT(--(WEEKDAY(C$3:AG$3,2)&lt;5),--ISNUMBER(MATCH(C10:AG10,{"DM","CS1","CS2","SB1","AE","CS/B"},0)))</f>
        <v>2</v>
      </c>
      <c r="AV10" s="104"/>
      <c r="AW10" s="104">
        <f>SUMPRODUCT(--(WEEKDAY(C$3:AG$3,2)=5),--ISNUMBER(MATCH(C10:AG10,{"DM","CS1","CS2","SB1","AE","CS/B"},0)))</f>
        <v>1</v>
      </c>
      <c r="AX10" s="104">
        <f>SUMPRODUCT(--(WEEKDAY(C$3:AG$3,2)&gt;5),--ISNUMBER(MATCH(C10:AG10,{"DM","CS1","CS2","SB1","AE","CS/B"},0)))</f>
        <v>3</v>
      </c>
      <c r="AY10" s="104"/>
      <c r="AZ10" s="104">
        <f>(AU10-AV10)+AW10*1.5+(AX10-AY10)*2+AN10*0.5+AP10*0.5+AS10-AT10</f>
        <v>3</v>
      </c>
      <c r="BA10" s="104">
        <f>AU10+AW10+AX10</f>
        <v>6</v>
      </c>
      <c r="BB10" s="104">
        <f>BE10+BG10+BI10+BK10+BM10</f>
        <v>1</v>
      </c>
      <c r="BC10" s="313">
        <f>AZ10+BD10</f>
        <v>3.5</v>
      </c>
      <c r="BD10" s="104">
        <f>BF10+BH10+BJ10+BL10+BN10</f>
        <v>0.5</v>
      </c>
      <c r="BE10" s="104">
        <f>COUNTIF(A10:AI10,"*$BTP*")</f>
        <v>0</v>
      </c>
      <c r="BF10" s="104">
        <f>BE10*1.5</f>
        <v>0</v>
      </c>
      <c r="BG10" s="104">
        <f>COUNTIF(A10:AI10,"*$M*")</f>
        <v>0</v>
      </c>
      <c r="BH10" s="104">
        <f>BG10*1</f>
        <v>0</v>
      </c>
      <c r="BI10" s="104">
        <f>COUNTIF(A10:AI10,"*$PM*")</f>
        <v>0</v>
      </c>
      <c r="BJ10" s="104">
        <f>BI10*0.5</f>
        <v>0</v>
      </c>
      <c r="BK10" s="104">
        <f>COUNTIF(A10:AI10,"*$AM*")</f>
        <v>1</v>
      </c>
      <c r="BL10" s="104">
        <f>BK10*0.5</f>
        <v>0.5</v>
      </c>
      <c r="BM10" s="104">
        <f>COUNTIF(A10:AI10,"*$FC*")</f>
        <v>0</v>
      </c>
      <c r="BN10" s="104">
        <f>BM10*1</f>
        <v>0</v>
      </c>
      <c r="BO10" s="104">
        <f>COUNTIF($D10:$AA10,BO$4)</f>
        <v>0</v>
      </c>
      <c r="BP10" s="104">
        <f>COUNTIF($D10:$AA10,BP$4)</f>
        <v>1</v>
      </c>
      <c r="BQ10" s="104">
        <f>COUNTIF($D10:$AA10,BQ$4)</f>
        <v>0</v>
      </c>
      <c r="BR10" s="175"/>
    </row>
    <row r="11" ht="19.5" customHeight="1" spans="1:70">
      <c r="A11" s="306"/>
      <c r="B11" s="307" t="s">
        <v>1801</v>
      </c>
      <c r="C11" s="181"/>
      <c r="D11" s="181"/>
      <c r="E11" s="181" t="s">
        <v>45</v>
      </c>
      <c r="G11" s="7" t="s">
        <v>266</v>
      </c>
      <c r="H11" s="7" t="s">
        <v>266</v>
      </c>
      <c r="I11" s="2" t="s">
        <v>1889</v>
      </c>
      <c r="J11" s="181"/>
      <c r="K11" s="181"/>
      <c r="L11" s="181" t="s">
        <v>45</v>
      </c>
      <c r="M11" s="181"/>
      <c r="O11" s="172"/>
      <c r="P11" s="181" t="s">
        <v>1598</v>
      </c>
      <c r="Q11" s="181"/>
      <c r="R11" s="181" t="s">
        <v>56</v>
      </c>
      <c r="T11" s="181"/>
      <c r="U11" s="315" t="s">
        <v>44</v>
      </c>
      <c r="V11" s="181" t="s">
        <v>1598</v>
      </c>
      <c r="W11" s="181"/>
      <c r="X11" s="181" t="s">
        <v>45</v>
      </c>
      <c r="Y11" s="181"/>
      <c r="Z11" s="181"/>
      <c r="AA11" s="181"/>
      <c r="AB11" s="181"/>
      <c r="AC11" s="181" t="s">
        <v>1095</v>
      </c>
      <c r="AD11" s="181" t="s">
        <v>1095</v>
      </c>
      <c r="AE11" s="181" t="s">
        <v>1095</v>
      </c>
      <c r="AF11" s="181" t="s">
        <v>1095</v>
      </c>
      <c r="AG11" s="181"/>
      <c r="AH11" s="155"/>
      <c r="AI11" s="312">
        <f>COUNTIF($C11:$AG11,AI$4)</f>
        <v>0</v>
      </c>
      <c r="AJ11" s="312">
        <f>COUNTIF($C11:$AG11,AJ$4)</f>
        <v>1</v>
      </c>
      <c r="AK11" s="312">
        <f>COUNTIF($C11:$AG11,AK$4)</f>
        <v>3</v>
      </c>
      <c r="AL11" s="312">
        <f>COUNTIF($C11:$AG11,AL$4)</f>
        <v>0</v>
      </c>
      <c r="AM11" s="312">
        <f>COUNTIF($C11:$AG11,AM$4)</f>
        <v>0</v>
      </c>
      <c r="AN11" s="312">
        <f>COUNTIF($C11:$AG11,AN$4)</f>
        <v>1</v>
      </c>
      <c r="AO11" s="312">
        <f>COUNTIF($C11:$AG11,AO$4)</f>
        <v>0</v>
      </c>
      <c r="AP11" s="312">
        <f>COUNTIF($C11:$AG11,AP$4)</f>
        <v>0</v>
      </c>
      <c r="AQ11" s="312">
        <f>COUNTIF($C11:$AG11,AQ$4)</f>
        <v>0</v>
      </c>
      <c r="AR11" s="104"/>
      <c r="AS11" s="313">
        <v>0.5</v>
      </c>
      <c r="AT11" s="313"/>
      <c r="AU11" s="104">
        <f>SUMPRODUCT(--(WEEKDAY(C$3:AG$3,2)&lt;5),--ISNUMBER(MATCH(C11:AG11,{"DM","CS1","CS2","SB1","AE","CS/B"},0)))</f>
        <v>3</v>
      </c>
      <c r="AV11" s="104"/>
      <c r="AW11" s="104">
        <f>SUMPRODUCT(--(WEEKDAY(C$3:AG$3,2)=5),--ISNUMBER(MATCH(C11:AG11,{"DM","CS1","CS2","SB1","AE","CS/B"},0)))</f>
        <v>0</v>
      </c>
      <c r="AX11" s="104">
        <f>SUMPRODUCT(--(WEEKDAY(C$3:AG$3,2)&gt;5),--ISNUMBER(MATCH(C11:AG11,{"DM","CS1","CS2","SB1","AE","CS/B"},0)))</f>
        <v>1</v>
      </c>
      <c r="AY11" s="104"/>
      <c r="AZ11" s="104">
        <f>(AU11-AV11)+AW11*1.5+(AX11-AY11)*2+AN11*0.5+AP11*0.5+AS11-AT11</f>
        <v>6</v>
      </c>
      <c r="BA11" s="104">
        <f>AU11+AW11+AX11</f>
        <v>4</v>
      </c>
      <c r="BB11" s="104">
        <f>BE11+BG11+BI11+BK11+BM11</f>
        <v>1</v>
      </c>
      <c r="BC11" s="313">
        <f>AZ11+BD11</f>
        <v>7</v>
      </c>
      <c r="BD11" s="104">
        <f>BF11+BH11+BJ11+BL11+BN11</f>
        <v>1</v>
      </c>
      <c r="BE11" s="104">
        <f>COUNTIF(A11:AI11,"*$BTP*")</f>
        <v>0</v>
      </c>
      <c r="BF11" s="104">
        <f>BE11*1.5</f>
        <v>0</v>
      </c>
      <c r="BG11" s="104">
        <f>COUNTIF(A11:AI11,"*$M*")</f>
        <v>1</v>
      </c>
      <c r="BH11" s="104">
        <f>BG11*1</f>
        <v>1</v>
      </c>
      <c r="BI11" s="104">
        <f>COUNTIF(A11:AI11,"*$PM*")</f>
        <v>0</v>
      </c>
      <c r="BJ11" s="104">
        <f>BI11*0.5</f>
        <v>0</v>
      </c>
      <c r="BK11" s="104">
        <f>COUNTIF(A11:AI11,"*$AM*")</f>
        <v>0</v>
      </c>
      <c r="BL11" s="104">
        <f>BK11*0.5</f>
        <v>0</v>
      </c>
      <c r="BM11" s="104">
        <f>COUNTIF(A11:AI11,"*$FC*")</f>
        <v>0</v>
      </c>
      <c r="BN11" s="104">
        <f>BM11*1</f>
        <v>0</v>
      </c>
      <c r="BO11" s="104">
        <f>COUNTIF($D11:$AA11,BO$4)</f>
        <v>0</v>
      </c>
      <c r="BP11" s="104">
        <f>COUNTIF($D11:$AA11,BP$4)</f>
        <v>2</v>
      </c>
      <c r="BQ11" s="104">
        <f>COUNTIF($D11:$AA11,BQ$4)</f>
        <v>0</v>
      </c>
      <c r="BR11" s="175"/>
    </row>
    <row r="12" ht="46.5" hidden="1" customHeight="1" spans="1:70">
      <c r="A12" s="306"/>
      <c r="B12" s="307" t="s">
        <v>1711</v>
      </c>
      <c r="C12" s="315"/>
      <c r="D12" s="315"/>
      <c r="E12" s="315"/>
      <c r="F12" s="315"/>
      <c r="G12" s="315"/>
      <c r="H12" s="315"/>
      <c r="I12" s="315"/>
      <c r="J12" s="315"/>
      <c r="K12" s="315"/>
      <c r="L12" s="315"/>
      <c r="M12" s="315"/>
      <c r="N12" s="315"/>
      <c r="O12" s="315"/>
      <c r="P12" s="315"/>
      <c r="Q12" s="315"/>
      <c r="R12" s="315"/>
      <c r="S12" s="315"/>
      <c r="T12" s="315"/>
      <c r="U12" s="315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155"/>
      <c r="AI12" s="312">
        <f>COUNTIF($C12:$AG12,AI$4)</f>
        <v>0</v>
      </c>
      <c r="AJ12" s="312">
        <f>COUNTIF($C12:$AG12,AJ$4)</f>
        <v>0</v>
      </c>
      <c r="AK12" s="312">
        <f>COUNTIF($C12:$AG12,AK$4)</f>
        <v>0</v>
      </c>
      <c r="AL12" s="312">
        <f>COUNTIF($C12:$AG12,AL$4)</f>
        <v>0</v>
      </c>
      <c r="AM12" s="312">
        <f>COUNTIF($C12:$AG12,AM$4)</f>
        <v>0</v>
      </c>
      <c r="AN12" s="312">
        <f>COUNTIF($C12:$AG12,AN$4)</f>
        <v>0</v>
      </c>
      <c r="AO12" s="312">
        <f>COUNTIF($C12:$AG12,AO$4)</f>
        <v>0</v>
      </c>
      <c r="AP12" s="312">
        <f>COUNTIF($C12:$AG12,AP$4)</f>
        <v>0</v>
      </c>
      <c r="AQ12" s="312">
        <f>COUNTIF($C12:$AG12,AQ$4)</f>
        <v>0</v>
      </c>
      <c r="AR12" s="104"/>
      <c r="AS12" s="313"/>
      <c r="AT12" s="313"/>
      <c r="AU12" s="104">
        <f>SUMPRODUCT(--(WEEKDAY(C$3:AG$3,2)&lt;5),--ISNUMBER(MATCH(C12:AG12,{"DM","CS1","CS2","SB1","AE","CS/B"},0)))</f>
        <v>0</v>
      </c>
      <c r="AV12" s="104"/>
      <c r="AW12" s="104">
        <f>SUMPRODUCT(--(WEEKDAY(C$3:AG$3,2)=5),--ISNUMBER(MATCH(C12:AG12,{"DM","CS1","CS2","SB1","AE","CS/B"},0)))</f>
        <v>0</v>
      </c>
      <c r="AX12" s="104">
        <f>SUMPRODUCT(--(WEEKDAY(C$3:AG$3,2)&gt;5),--ISNUMBER(MATCH(C12:AG12,{"DM","CS1","CS2","SB1","AE","CS/B"},0)))</f>
        <v>0</v>
      </c>
      <c r="AY12" s="104"/>
      <c r="AZ12" s="104">
        <f>(AU12-AV12)+AW12*1.5+(AX12-AY12)*2+AN12*0.5+AP12*0.5+AS12-AT12</f>
        <v>0</v>
      </c>
      <c r="BA12" s="104">
        <f>AU12+AW12+AX12</f>
        <v>0</v>
      </c>
      <c r="BB12" s="104">
        <f>BE12+BG12+BI12+BK12+BM12</f>
        <v>0</v>
      </c>
      <c r="BC12" s="313">
        <f>AZ12+BD12</f>
        <v>0</v>
      </c>
      <c r="BD12" s="104">
        <f>BF12+BH12+BJ12+BL12+BN12</f>
        <v>0</v>
      </c>
      <c r="BE12" s="104">
        <f>COUNTIF(A12:AI12,"*$BTP*")</f>
        <v>0</v>
      </c>
      <c r="BF12" s="104">
        <f>BE12*1.5</f>
        <v>0</v>
      </c>
      <c r="BG12" s="104">
        <f>COUNTIF(A12:AI12,"*$M*")</f>
        <v>0</v>
      </c>
      <c r="BH12" s="104">
        <f>BG12*1</f>
        <v>0</v>
      </c>
      <c r="BI12" s="104">
        <f>COUNTIF(A12:AI12,"*$PM*")</f>
        <v>0</v>
      </c>
      <c r="BJ12" s="104">
        <f>BI12*0.5</f>
        <v>0</v>
      </c>
      <c r="BK12" s="104">
        <f>COUNTIF(A12:AI12,"*$AM*")</f>
        <v>0</v>
      </c>
      <c r="BL12" s="104">
        <f>BK12*0.5</f>
        <v>0</v>
      </c>
      <c r="BM12" s="104">
        <f>COUNTIF(A12:AI12,"*$FC*")</f>
        <v>0</v>
      </c>
      <c r="BN12" s="104">
        <f>BM12*1</f>
        <v>0</v>
      </c>
      <c r="BO12" s="104">
        <f>COUNTIF($D12:$AA12,BO$4)</f>
        <v>0</v>
      </c>
      <c r="BP12" s="104">
        <f>COUNTIF($D12:$AA12,BP$4)</f>
        <v>0</v>
      </c>
      <c r="BQ12" s="104">
        <f>COUNTIF($D12:$AA12,BQ$4)</f>
        <v>0</v>
      </c>
      <c r="BR12" s="175"/>
    </row>
    <row r="13" ht="19.5" customHeight="1" spans="1:70">
      <c r="A13" s="306"/>
      <c r="B13" s="307" t="s">
        <v>1892</v>
      </c>
      <c r="C13" s="181"/>
      <c r="D13" s="181" t="s">
        <v>1288</v>
      </c>
      <c r="E13" s="181"/>
      <c r="F13" s="315" t="s">
        <v>56</v>
      </c>
      <c r="G13" s="315" t="s">
        <v>44</v>
      </c>
      <c r="H13" s="181"/>
      <c r="I13" s="181"/>
      <c r="J13" s="181" t="s">
        <v>1598</v>
      </c>
      <c r="K13" s="181" t="s">
        <v>56</v>
      </c>
      <c r="L13" s="7"/>
      <c r="M13" s="181"/>
      <c r="N13" s="181"/>
      <c r="O13" s="181" t="s">
        <v>44</v>
      </c>
      <c r="P13" s="181"/>
      <c r="Q13" s="181"/>
      <c r="R13" s="181"/>
      <c r="S13" s="181" t="s">
        <v>44</v>
      </c>
      <c r="U13" s="181"/>
      <c r="V13" s="181"/>
      <c r="W13" s="181" t="s">
        <v>1598</v>
      </c>
      <c r="X13" s="181"/>
      <c r="Y13" s="181"/>
      <c r="AA13" s="181" t="s">
        <v>1893</v>
      </c>
      <c r="AB13" s="181" t="s">
        <v>1893</v>
      </c>
      <c r="AC13" s="181" t="s">
        <v>1893</v>
      </c>
      <c r="AD13" s="181" t="s">
        <v>45</v>
      </c>
      <c r="AE13" s="181"/>
      <c r="AF13" s="181" t="s">
        <v>1893</v>
      </c>
      <c r="AG13" s="181" t="s">
        <v>1893</v>
      </c>
      <c r="AH13" s="155"/>
      <c r="AI13" s="312">
        <f>COUNTIF($C13:$AG13,AI$4)</f>
        <v>0</v>
      </c>
      <c r="AJ13" s="312">
        <f>COUNTIF($C13:$AG13,AJ$4)</f>
        <v>3</v>
      </c>
      <c r="AK13" s="312">
        <f>COUNTIF($C13:$AG13,AK$4)</f>
        <v>1</v>
      </c>
      <c r="AL13" s="312">
        <f>COUNTIF($C13:$AG13,AL$4)</f>
        <v>0</v>
      </c>
      <c r="AM13" s="312">
        <f>COUNTIF($C13:$AG13,AM$4)</f>
        <v>0</v>
      </c>
      <c r="AN13" s="312">
        <f>COUNTIF($C13:$AG13,AN$4)</f>
        <v>2</v>
      </c>
      <c r="AO13" s="312">
        <f>COUNTIF($C13:$AG13,AO$4)</f>
        <v>0</v>
      </c>
      <c r="AP13" s="312">
        <f>COUNTIF($C13:$AG13,AP$4)</f>
        <v>0</v>
      </c>
      <c r="AQ13" s="312">
        <f>COUNTIF($C13:$AG13,AQ$4)</f>
        <v>0</v>
      </c>
      <c r="AR13" s="104"/>
      <c r="AS13" s="313">
        <v>1</v>
      </c>
      <c r="AT13" s="313"/>
      <c r="AU13" s="104">
        <f>SUMPRODUCT(--(WEEKDAY(C$3:AG$3,2)&lt;5),--ISNUMBER(MATCH(C13:AG13,{"DM","CS1","CS2","SB1","AE","CS/B"},0)))</f>
        <v>2</v>
      </c>
      <c r="AV13" s="104"/>
      <c r="AW13" s="104">
        <f>SUMPRODUCT(--(WEEKDAY(C$3:AG$3,2)=5),--ISNUMBER(MATCH(C13:AG13,{"DM","CS1","CS2","SB1","AE","CS/B"},0)))</f>
        <v>1</v>
      </c>
      <c r="AX13" s="104">
        <f>SUMPRODUCT(--(WEEKDAY(C$3:AG$3,2)&gt;5),--ISNUMBER(MATCH(C13:AG13,{"DM","CS1","CS2","SB1","AE","CS/B"},0)))</f>
        <v>1</v>
      </c>
      <c r="AY13" s="104"/>
      <c r="AZ13" s="104">
        <f>(AU13-AV13)+AW13*1.5+(AX13-AY13)*2+AN13*0.5+AP13*0.5+AS13-AT13</f>
        <v>7.5</v>
      </c>
      <c r="BA13" s="104">
        <f>AU13+AW13+AX13</f>
        <v>4</v>
      </c>
      <c r="BB13" s="104">
        <f>BE13+BG13+BI13+BK13+BM13</f>
        <v>0</v>
      </c>
      <c r="BC13" s="313">
        <f>AZ13+BD13</f>
        <v>7.5</v>
      </c>
      <c r="BD13" s="104">
        <f>BF13+BH13+BJ13+BL13+BN13</f>
        <v>0</v>
      </c>
      <c r="BE13" s="104">
        <f>COUNTIF(A13:AI13,"*$BTP*")</f>
        <v>0</v>
      </c>
      <c r="BF13" s="104">
        <f>BE13*1.5</f>
        <v>0</v>
      </c>
      <c r="BG13" s="104">
        <f>COUNTIF(A13:AI13,"*$M*")</f>
        <v>0</v>
      </c>
      <c r="BH13" s="104">
        <f>BG13*1</f>
        <v>0</v>
      </c>
      <c r="BI13" s="104">
        <f>COUNTIF(A13:AI13,"*$PM*")</f>
        <v>0</v>
      </c>
      <c r="BJ13" s="104">
        <f>BI13*0.5</f>
        <v>0</v>
      </c>
      <c r="BK13" s="104">
        <f>COUNTIF(A13:AI13,"*$AM*")</f>
        <v>0</v>
      </c>
      <c r="BL13" s="104">
        <f>BK13*0.5</f>
        <v>0</v>
      </c>
      <c r="BM13" s="104">
        <f>COUNTIF(A13:AI13,"*$FC*")</f>
        <v>0</v>
      </c>
      <c r="BN13" s="104">
        <f>BM13*1</f>
        <v>0</v>
      </c>
      <c r="BO13" s="104">
        <f>COUNTIF($D13:$AA13,BO$4)</f>
        <v>0</v>
      </c>
      <c r="BP13" s="104">
        <f>COUNTIF($D13:$AA13,BP$4)</f>
        <v>2</v>
      </c>
      <c r="BQ13" s="104">
        <f>COUNTIF($D13:$AA13,BQ$4)</f>
        <v>0</v>
      </c>
      <c r="BR13" s="175"/>
    </row>
    <row r="14" ht="51" customHeight="1" spans="1:70">
      <c r="A14" s="306"/>
      <c r="B14" s="314" t="s">
        <v>1810</v>
      </c>
      <c r="C14" s="315"/>
      <c r="D14" s="315" t="s">
        <v>56</v>
      </c>
      <c r="E14" s="315"/>
      <c r="H14" s="315" t="s">
        <v>45</v>
      </c>
      <c r="I14" s="315"/>
      <c r="J14" s="172"/>
      <c r="K14" s="315" t="s">
        <v>1598</v>
      </c>
      <c r="L14" s="315"/>
      <c r="M14" s="315" t="s">
        <v>44</v>
      </c>
      <c r="N14" s="315"/>
      <c r="O14" s="315"/>
      <c r="P14" s="315" t="s">
        <v>45</v>
      </c>
      <c r="Q14" s="315"/>
      <c r="R14" s="502"/>
      <c r="S14" s="502"/>
      <c r="T14" s="502"/>
      <c r="U14" s="502"/>
      <c r="V14" s="315" t="s">
        <v>56</v>
      </c>
      <c r="W14" s="315"/>
      <c r="X14" s="502"/>
      <c r="Y14" s="502"/>
      <c r="AA14" s="315" t="s">
        <v>45</v>
      </c>
      <c r="AB14" s="315"/>
      <c r="AC14" s="2" t="s">
        <v>1894</v>
      </c>
      <c r="AD14" s="502"/>
      <c r="AE14" s="315" t="s">
        <v>1598</v>
      </c>
      <c r="AF14" s="315"/>
      <c r="AG14" s="502"/>
      <c r="AH14" s="155"/>
      <c r="AI14" s="312">
        <f>COUNTIF($C14:$AG14,AI$4)</f>
        <v>0</v>
      </c>
      <c r="AJ14" s="312">
        <f>COUNTIF($C14:$AG14,AJ$4)</f>
        <v>1</v>
      </c>
      <c r="AK14" s="312">
        <f>COUNTIF($C14:$AG14,AK$4)</f>
        <v>3</v>
      </c>
      <c r="AL14" s="312">
        <f>COUNTIF($C14:$AG14,AL$4)</f>
        <v>0</v>
      </c>
      <c r="AM14" s="312">
        <f>COUNTIF($C14:$AG14,AM$4)</f>
        <v>0</v>
      </c>
      <c r="AN14" s="312">
        <f>COUNTIF($C14:$AG14,AN$4)</f>
        <v>2</v>
      </c>
      <c r="AO14" s="312">
        <f>COUNTIF($C14:$AG14,AO$4)</f>
        <v>0</v>
      </c>
      <c r="AP14" s="312">
        <f>COUNTIF($C14:$AG14,AP$4)</f>
        <v>0</v>
      </c>
      <c r="AQ14" s="312">
        <f>COUNTIF($C14:$AG14,AQ$4)</f>
        <v>0</v>
      </c>
      <c r="AR14" s="104"/>
      <c r="AS14" s="313"/>
      <c r="AT14" s="313">
        <v>0.5</v>
      </c>
      <c r="AU14" s="104">
        <f>SUMPRODUCT(--(WEEKDAY(C$3:AG$3,2)&lt;5),--ISNUMBER(MATCH(C14:AG14,{"DM","CS1","CS2","SB1","AE","CS/B"},0)))</f>
        <v>2</v>
      </c>
      <c r="AV14" s="104"/>
      <c r="AW14" s="104">
        <f>SUMPRODUCT(--(WEEKDAY(C$3:AG$3,2)=5),--ISNUMBER(MATCH(C14:AG14,{"DM","CS1","CS2","SB1","AE","CS/B"},0)))</f>
        <v>1</v>
      </c>
      <c r="AX14" s="104">
        <f>SUMPRODUCT(--(WEEKDAY(C$3:AG$3,2)&gt;5),--ISNUMBER(MATCH(C14:AG14,{"DM","CS1","CS2","SB1","AE","CS/B"},0)))</f>
        <v>1</v>
      </c>
      <c r="AY14" s="104"/>
      <c r="AZ14" s="104">
        <f>(AU14-AV14)+AW14*1.5+(AX14-AY14)*2+AN14*0.5+AP14*0.5+AS14-AT14</f>
        <v>6</v>
      </c>
      <c r="BA14" s="104">
        <f>AU14+AW14+AX14</f>
        <v>4</v>
      </c>
      <c r="BB14" s="104">
        <f>BE14+BG14+BI14+BK14+BM14</f>
        <v>0</v>
      </c>
      <c r="BC14" s="313">
        <f>AZ14+BD14</f>
        <v>6</v>
      </c>
      <c r="BD14" s="104">
        <f>BF14+BH14+BJ14+BL14+BN14</f>
        <v>0</v>
      </c>
      <c r="BE14" s="104">
        <f>COUNTIF(A14:AI14,"*$BTP*")</f>
        <v>0</v>
      </c>
      <c r="BF14" s="104">
        <f>BE14*1.5</f>
        <v>0</v>
      </c>
      <c r="BG14" s="104">
        <f>COUNTIF(A14:AI14,"*$M*")</f>
        <v>0</v>
      </c>
      <c r="BH14" s="104">
        <f>BG14*1</f>
        <v>0</v>
      </c>
      <c r="BI14" s="104">
        <f>COUNTIF(A14:AI14,"*$PM*")</f>
        <v>0</v>
      </c>
      <c r="BJ14" s="104">
        <f>BI14*0.5</f>
        <v>0</v>
      </c>
      <c r="BK14" s="104">
        <f>COUNTIF(A14:AI14,"*$AM*")</f>
        <v>0</v>
      </c>
      <c r="BL14" s="104">
        <f>BK14*0.5</f>
        <v>0</v>
      </c>
      <c r="BM14" s="104">
        <f>COUNTIF(A14:AI14,"*$FC*")</f>
        <v>0</v>
      </c>
      <c r="BN14" s="104">
        <f>BM14*1</f>
        <v>0</v>
      </c>
      <c r="BO14" s="104">
        <f>COUNTIF($D14:$AA14,BO$4)</f>
        <v>0</v>
      </c>
      <c r="BP14" s="104">
        <f>COUNTIF($D14:$AA14,BP$4)</f>
        <v>1</v>
      </c>
      <c r="BQ14" s="104">
        <f>COUNTIF($D14:$AA14,BQ$4)</f>
        <v>0</v>
      </c>
      <c r="BR14" s="175"/>
    </row>
    <row r="15" ht="45" customHeight="1" spans="1:70">
      <c r="A15" s="306"/>
      <c r="B15" s="314" t="s">
        <v>1811</v>
      </c>
      <c r="C15" s="181"/>
      <c r="D15" s="181"/>
      <c r="E15" s="181"/>
      <c r="F15" s="181" t="s">
        <v>1895</v>
      </c>
      <c r="G15" s="181" t="s">
        <v>1896</v>
      </c>
      <c r="H15" s="181"/>
      <c r="I15" s="505"/>
      <c r="J15" s="315"/>
      <c r="K15" s="181"/>
      <c r="L15" s="181" t="s">
        <v>44</v>
      </c>
      <c r="M15" s="181"/>
      <c r="N15" s="181"/>
      <c r="O15" s="505" t="s">
        <v>1288</v>
      </c>
      <c r="P15" s="181"/>
      <c r="Q15" s="181" t="s">
        <v>44</v>
      </c>
      <c r="R15" s="181"/>
      <c r="T15" s="181"/>
      <c r="U15" s="181"/>
      <c r="V15" s="181" t="s">
        <v>45</v>
      </c>
      <c r="W15" s="181"/>
      <c r="X15" s="181"/>
      <c r="Y15" s="505" t="s">
        <v>1287</v>
      </c>
      <c r="Z15" s="181" t="s">
        <v>1897</v>
      </c>
      <c r="AA15" s="315" t="s">
        <v>62</v>
      </c>
      <c r="AB15" s="181"/>
      <c r="AD15" s="181"/>
      <c r="AE15" s="181"/>
      <c r="AF15" s="181" t="s">
        <v>1602</v>
      </c>
      <c r="AH15" s="155"/>
      <c r="AI15" s="312">
        <f>COUNTIF($C15:$AF15,AI$4)</f>
        <v>0</v>
      </c>
      <c r="AJ15" s="312">
        <f>COUNTIF($C15:$AF15,AJ$4)</f>
        <v>2</v>
      </c>
      <c r="AK15" s="312">
        <f>COUNTIF($C15:$AF15,AK$4)</f>
        <v>1</v>
      </c>
      <c r="AL15" s="312">
        <f>COUNTIF($C15:$AF15,AL$4)</f>
        <v>0</v>
      </c>
      <c r="AM15" s="312">
        <f>COUNTIF($C15:$AF15,AM$4)</f>
        <v>0</v>
      </c>
      <c r="AN15" s="312">
        <f>COUNTIF($C15:$AF15,AN$4)</f>
        <v>0</v>
      </c>
      <c r="AO15" s="312">
        <f>COUNTIF($C15:$AF15,AO$4)</f>
        <v>1</v>
      </c>
      <c r="AP15" s="312">
        <f>COUNTIF($C15:$AF15,AP$4)</f>
        <v>0</v>
      </c>
      <c r="AQ15" s="312">
        <f>COUNTIF($C15:$AF15,AQ$4)</f>
        <v>0</v>
      </c>
      <c r="AR15" s="104"/>
      <c r="AS15" s="313"/>
      <c r="AT15" s="313"/>
      <c r="AU15" s="104">
        <f>SUMPRODUCT(--(WEEKDAY(C$3:AG$3,2)&lt;5),--ISNUMBER(MATCH(C15:AG15,{"DM","CS1","CS2","SB1","AE","CS/B"},0)))</f>
        <v>2</v>
      </c>
      <c r="AV15" s="104"/>
      <c r="AW15" s="104">
        <f>SUMPRODUCT(--(WEEKDAY(C$3:AG$3,2)=5),--ISNUMBER(MATCH(C15:AG15,{"DM","CS1","CS2","SB1","AE","CS/B"},0)))</f>
        <v>1</v>
      </c>
      <c r="AX15" s="104">
        <f>SUMPRODUCT(--(WEEKDAY(C$3:AG$3,2)&gt;5),--ISNUMBER(MATCH(C15:AG15,{"DM","CS1","CS2","SB1","AE","CS/B"},0)))</f>
        <v>1</v>
      </c>
      <c r="AY15" s="104"/>
      <c r="AZ15" s="104">
        <f>(AU15-AV15)+AW15*1.5+(AX15-AY15)*2+AN15*0.5+AP15*0.5+AS15-AT15</f>
        <v>5.5</v>
      </c>
      <c r="BA15" s="104">
        <f>AU15+AW15+AX15</f>
        <v>4</v>
      </c>
      <c r="BB15" s="104">
        <f>BE15+BG15+BI15+BK15+BM15</f>
        <v>3</v>
      </c>
      <c r="BC15" s="313">
        <f>AZ15+BD15</f>
        <v>7</v>
      </c>
      <c r="BD15" s="104">
        <f>BF15+BH15+BJ15+BL15+BN15</f>
        <v>1.5</v>
      </c>
      <c r="BE15" s="104">
        <f>COUNTIF(A15:AI15,"*$BTP*")</f>
        <v>0</v>
      </c>
      <c r="BF15" s="104">
        <f>BE15*1.5</f>
        <v>0</v>
      </c>
      <c r="BG15" s="104">
        <f>COUNTIF(A15:AI15,"*$M*")</f>
        <v>0</v>
      </c>
      <c r="BH15" s="104">
        <f>BG15*1</f>
        <v>0</v>
      </c>
      <c r="BI15" s="104">
        <f>COUNTIF(A15:AI15,"*$PM*")</f>
        <v>1</v>
      </c>
      <c r="BJ15" s="104">
        <f>BI15*0.5</f>
        <v>0.5</v>
      </c>
      <c r="BK15" s="104">
        <f>COUNTIF(A15:AI15,"*$AM*")</f>
        <v>2</v>
      </c>
      <c r="BL15" s="104">
        <f>BK15*0.5</f>
        <v>1</v>
      </c>
      <c r="BM15" s="104">
        <f>COUNTIF(A15:AI15,"*$FC*")</f>
        <v>0</v>
      </c>
      <c r="BN15" s="104">
        <f>BM15*1</f>
        <v>0</v>
      </c>
      <c r="BO15" s="104">
        <f>COUNTIF($D15:$AA15,BO$4)</f>
        <v>0</v>
      </c>
      <c r="BP15" s="104">
        <f>COUNTIF($D15:$AA15,BP$4)</f>
        <v>0</v>
      </c>
      <c r="BQ15" s="104">
        <f>COUNTIF($D15:$AA15,BQ$4)</f>
        <v>0</v>
      </c>
      <c r="BR15" s="175"/>
    </row>
    <row r="16" ht="47.25" customHeight="1" spans="1:70">
      <c r="A16" s="306"/>
      <c r="B16" s="307" t="s">
        <v>1817</v>
      </c>
      <c r="C16" s="315" t="s">
        <v>1654</v>
      </c>
      <c r="D16" s="315" t="s">
        <v>1654</v>
      </c>
      <c r="E16" s="315" t="s">
        <v>1654</v>
      </c>
      <c r="F16" s="315" t="s">
        <v>1654</v>
      </c>
      <c r="G16" s="315" t="s">
        <v>1654</v>
      </c>
      <c r="H16" s="315" t="s">
        <v>1654</v>
      </c>
      <c r="I16" s="315" t="s">
        <v>1654</v>
      </c>
      <c r="J16" s="315" t="s">
        <v>1654</v>
      </c>
      <c r="K16" s="315" t="s">
        <v>1654</v>
      </c>
      <c r="L16" s="315" t="s">
        <v>1654</v>
      </c>
      <c r="M16" s="315" t="s">
        <v>1654</v>
      </c>
      <c r="N16" s="315" t="s">
        <v>1654</v>
      </c>
      <c r="O16" s="315" t="s">
        <v>1654</v>
      </c>
      <c r="P16" s="315" t="s">
        <v>1654</v>
      </c>
      <c r="Q16" s="315" t="s">
        <v>1654</v>
      </c>
      <c r="R16" s="315" t="s">
        <v>1654</v>
      </c>
      <c r="S16" s="315" t="s">
        <v>1654</v>
      </c>
      <c r="T16" s="315" t="s">
        <v>1654</v>
      </c>
      <c r="U16" s="315" t="s">
        <v>1654</v>
      </c>
      <c r="V16" s="315" t="s">
        <v>1654</v>
      </c>
      <c r="W16" s="315" t="s">
        <v>1654</v>
      </c>
      <c r="X16" s="315" t="s">
        <v>1654</v>
      </c>
      <c r="Y16" s="315" t="s">
        <v>1654</v>
      </c>
      <c r="Z16" s="315" t="s">
        <v>1654</v>
      </c>
      <c r="AA16" s="315" t="s">
        <v>1654</v>
      </c>
      <c r="AB16" s="315" t="s">
        <v>1654</v>
      </c>
      <c r="AC16" s="315" t="s">
        <v>1654</v>
      </c>
      <c r="AD16" s="315" t="s">
        <v>1654</v>
      </c>
      <c r="AE16" s="315" t="s">
        <v>1654</v>
      </c>
      <c r="AF16" s="315" t="s">
        <v>1654</v>
      </c>
      <c r="AG16" s="315" t="s">
        <v>1654</v>
      </c>
      <c r="AH16" s="181"/>
      <c r="AI16" s="312">
        <f>COUNTIF($C16:$AG16,AI$4)</f>
        <v>0</v>
      </c>
      <c r="AJ16" s="312">
        <f>COUNTIF($C16:$AG16,AJ$4)</f>
        <v>0</v>
      </c>
      <c r="AK16" s="312">
        <f>COUNTIF($C16:$AG16,AK$4)</f>
        <v>0</v>
      </c>
      <c r="AL16" s="312">
        <f>COUNTIF($C16:$AG16,AL$4)</f>
        <v>0</v>
      </c>
      <c r="AM16" s="312">
        <f>COUNTIF($C16:$AG16,AM$4)</f>
        <v>0</v>
      </c>
      <c r="AN16" s="312">
        <f>COUNTIF($C16:$AG16,AN$4)</f>
        <v>0</v>
      </c>
      <c r="AO16" s="312">
        <f>COUNTIF($C16:$AG16,AO$4)</f>
        <v>0</v>
      </c>
      <c r="AP16" s="312">
        <f>COUNTIF($C16:$AG16,AP$4)</f>
        <v>0</v>
      </c>
      <c r="AQ16" s="312">
        <f>COUNTIF($C16:$AG16,AQ$4)</f>
        <v>0</v>
      </c>
      <c r="AR16" s="104"/>
      <c r="AS16" s="313"/>
      <c r="AT16" s="313"/>
      <c r="AU16" s="104">
        <f>SUMPRODUCT(--(WEEKDAY(C$3:AG$3,2)&lt;5),--ISNUMBER(MATCH(C16:AG16,{"DM","CS1","CS2","SB1","AE","CS/B"},0)))</f>
        <v>0</v>
      </c>
      <c r="AV16" s="104"/>
      <c r="AW16" s="104">
        <f>SUMPRODUCT(--(WEEKDAY(C$3:AG$3,2)=5),--ISNUMBER(MATCH(C16:AG16,{"DM","CS1","CS2","SB1","AE","CS/B"},0)))</f>
        <v>0</v>
      </c>
      <c r="AX16" s="104">
        <f>SUMPRODUCT(--(WEEKDAY(C$3:AG$3,2)&gt;5),--ISNUMBER(MATCH(C16:AG16,{"DM","CS1","CS2","SB1","AE","CS/B"},0)))</f>
        <v>0</v>
      </c>
      <c r="AY16" s="104"/>
      <c r="AZ16" s="104">
        <f>(AU16-AV16)+AW16*1.5+(AX16-AY16)*2+AN16*0.5+AP16*0.5+AS16-AT16</f>
        <v>0</v>
      </c>
      <c r="BA16" s="104">
        <f>AU16+AW16+AX16</f>
        <v>0</v>
      </c>
      <c r="BB16" s="104">
        <f>BE16+BG16+BI16+BK16+BM16</f>
        <v>0</v>
      </c>
      <c r="BC16" s="313">
        <f>AZ16+BD16</f>
        <v>0</v>
      </c>
      <c r="BD16" s="104">
        <f>BF16+BH16+BJ16+BL16+BN16</f>
        <v>0</v>
      </c>
      <c r="BE16" s="104">
        <f>COUNTIF(A16:AI16,"*$BTP*")</f>
        <v>0</v>
      </c>
      <c r="BF16" s="104">
        <f>BE16*1.5</f>
        <v>0</v>
      </c>
      <c r="BG16" s="104">
        <f>COUNTIF(A16:AI16,"*$M*")</f>
        <v>0</v>
      </c>
      <c r="BH16" s="104">
        <f>BG16*1</f>
        <v>0</v>
      </c>
      <c r="BI16" s="104">
        <f>COUNTIF(A16:AI16,"*$PM*")</f>
        <v>0</v>
      </c>
      <c r="BJ16" s="104">
        <f>BI16*0.5</f>
        <v>0</v>
      </c>
      <c r="BK16" s="104">
        <f>COUNTIF(A16:AI16,"*$AM*")</f>
        <v>0</v>
      </c>
      <c r="BL16" s="104">
        <f>BK16*0.5</f>
        <v>0</v>
      </c>
      <c r="BM16" s="104">
        <f>COUNTIF(A16:AI16,"*$FC*")</f>
        <v>0</v>
      </c>
      <c r="BN16" s="104">
        <f>BM16*1</f>
        <v>0</v>
      </c>
      <c r="BO16" s="104">
        <f>COUNTIF($D16:$AA16,BO$4)</f>
        <v>0</v>
      </c>
      <c r="BP16" s="104">
        <f>COUNTIF($D16:$AA16,BP$4)</f>
        <v>0</v>
      </c>
      <c r="BQ16" s="104">
        <f>COUNTIF($D16:$AA16,BQ$4)</f>
        <v>0</v>
      </c>
      <c r="BR16" s="175"/>
    </row>
    <row r="17" ht="45" customHeight="1" spans="1:70">
      <c r="A17" s="306"/>
      <c r="B17" s="320" t="s">
        <v>1818</v>
      </c>
      <c r="C17" s="181"/>
      <c r="D17" s="181" t="s">
        <v>48</v>
      </c>
      <c r="E17" s="181"/>
      <c r="F17" s="181" t="s">
        <v>1887</v>
      </c>
      <c r="G17" s="181" t="s">
        <v>48</v>
      </c>
      <c r="H17" s="181"/>
      <c r="I17" s="172"/>
      <c r="J17" s="181" t="s">
        <v>48</v>
      </c>
      <c r="K17" s="181"/>
      <c r="L17" s="181"/>
      <c r="M17" s="181" t="s">
        <v>45</v>
      </c>
      <c r="N17" s="181"/>
      <c r="O17" s="181" t="s">
        <v>48</v>
      </c>
      <c r="P17" s="181"/>
      <c r="Q17" s="181"/>
      <c r="R17" s="315"/>
      <c r="S17" s="315"/>
      <c r="T17" s="315"/>
      <c r="U17" s="315" t="s">
        <v>56</v>
      </c>
      <c r="V17" s="181"/>
      <c r="W17" s="181" t="s">
        <v>48</v>
      </c>
      <c r="X17" s="181"/>
      <c r="Y17" s="181"/>
      <c r="AA17" s="181"/>
      <c r="AB17" s="172" t="s">
        <v>45</v>
      </c>
      <c r="AC17" s="181"/>
      <c r="AD17" s="181"/>
      <c r="AE17" s="181"/>
      <c r="AF17" s="181" t="s">
        <v>1598</v>
      </c>
      <c r="AG17" s="181"/>
      <c r="AH17" s="155"/>
      <c r="AI17" s="312">
        <f>COUNTIF($C17:$AG17,AI$4)</f>
        <v>5</v>
      </c>
      <c r="AJ17" s="312">
        <f>COUNTIF($C17:$AG17,AJ$4)</f>
        <v>0</v>
      </c>
      <c r="AK17" s="312">
        <f>COUNTIF($C17:$AG17,AK$4)</f>
        <v>2</v>
      </c>
      <c r="AL17" s="312">
        <f>COUNTIF($C17:$AG17,AL$4)</f>
        <v>0</v>
      </c>
      <c r="AM17" s="312">
        <f>COUNTIF($C17:$AG17,AM$4)</f>
        <v>0</v>
      </c>
      <c r="AN17" s="312">
        <f>COUNTIF($C17:$AG17,AN$4)</f>
        <v>1</v>
      </c>
      <c r="AO17" s="312">
        <f>COUNTIF($C17:$AG17,AO$4)</f>
        <v>0</v>
      </c>
      <c r="AP17" s="312">
        <f>COUNTIF($C17:$AG17,AP$4)</f>
        <v>0</v>
      </c>
      <c r="AQ17" s="312">
        <f>COUNTIF($C17:$AG17,AQ$4)</f>
        <v>0</v>
      </c>
      <c r="AR17" s="104"/>
      <c r="AS17" s="313">
        <v>0.5</v>
      </c>
      <c r="AT17" s="313"/>
      <c r="AU17" s="104">
        <f>SUMPRODUCT(--(WEEKDAY(C$3:AG$3,2)&lt;5),--ISNUMBER(MATCH(C17:AG17,{"DM","CS1","CS2","SB1","AE","CS/B"},0)))</f>
        <v>4</v>
      </c>
      <c r="AV17" s="104"/>
      <c r="AW17" s="104">
        <f>SUMPRODUCT(--(WEEKDAY(C$3:AG$3,2)=5),--ISNUMBER(MATCH(C17:AG17,{"DM","CS1","CS2","SB1","AE","CS/B"},0)))</f>
        <v>1</v>
      </c>
      <c r="AX17" s="104">
        <f>SUMPRODUCT(--(WEEKDAY(C$3:AG$3,2)&gt;5),--ISNUMBER(MATCH(C17:AG17,{"DM","CS1","CS2","SB1","AE","CS/B"},0)))</f>
        <v>2</v>
      </c>
      <c r="AY17" s="104"/>
      <c r="AZ17" s="104">
        <f>(AU17-AV17)+AW17*1.5+(AX17-AY17)*2+AN17*0.5+AP17*0.5+AS17-AT17</f>
        <v>10.5</v>
      </c>
      <c r="BA17" s="104">
        <f>AU17+AW17+AX17</f>
        <v>7</v>
      </c>
      <c r="BB17" s="104">
        <f>BE17+BG17+BI17+BK17+BM17</f>
        <v>0</v>
      </c>
      <c r="BC17" s="313">
        <f>AZ17+BD17</f>
        <v>10.5</v>
      </c>
      <c r="BD17" s="104">
        <f>BF17+BH17+BJ17+BL17+BN17</f>
        <v>0</v>
      </c>
      <c r="BE17" s="104">
        <f>COUNTIF(A17:AI17,"*$BTP*")</f>
        <v>0</v>
      </c>
      <c r="BF17" s="104">
        <f>BE17*1.5</f>
        <v>0</v>
      </c>
      <c r="BG17" s="104">
        <f>COUNTIF(A17:AI17,"*$M*")</f>
        <v>0</v>
      </c>
      <c r="BH17" s="104">
        <f>BG17*1</f>
        <v>0</v>
      </c>
      <c r="BI17" s="104">
        <f>COUNTIF(A17:AI17,"*$PM*")</f>
        <v>0</v>
      </c>
      <c r="BJ17" s="104">
        <f>BI17*0.5</f>
        <v>0</v>
      </c>
      <c r="BK17" s="104">
        <f>COUNTIF(A17:AI17,"*$AM*")</f>
        <v>0</v>
      </c>
      <c r="BL17" s="104">
        <f>BK17*0.5</f>
        <v>0</v>
      </c>
      <c r="BM17" s="104">
        <f>COUNTIF(A17:AI17,"*$FC*")</f>
        <v>0</v>
      </c>
      <c r="BN17" s="104">
        <f>BM17*1</f>
        <v>0</v>
      </c>
      <c r="BO17" s="104">
        <f>COUNTIF($D17:$AA17,BO$4)</f>
        <v>0</v>
      </c>
      <c r="BP17" s="104">
        <f>COUNTIF($D17:$AA17,BP$4)</f>
        <v>0</v>
      </c>
      <c r="BQ17" s="104">
        <f>COUNTIF($D17:$AA17,BQ$4)</f>
        <v>0</v>
      </c>
      <c r="BR17" s="175"/>
    </row>
    <row r="18" ht="60.75" customHeight="1" spans="1:70">
      <c r="A18" s="306"/>
      <c r="B18" s="320" t="s">
        <v>1820</v>
      </c>
      <c r="D18" s="502"/>
      <c r="E18" s="315" t="s">
        <v>1799</v>
      </c>
      <c r="G18" s="315" t="s">
        <v>266</v>
      </c>
      <c r="H18" s="315" t="s">
        <v>266</v>
      </c>
      <c r="I18" s="502" t="s">
        <v>1889</v>
      </c>
      <c r="J18" s="502"/>
      <c r="K18" s="315"/>
      <c r="L18" s="7"/>
      <c r="M18" s="315"/>
      <c r="N18" s="315" t="s">
        <v>1799</v>
      </c>
      <c r="O18" s="315"/>
      <c r="P18" s="315"/>
      <c r="Q18" s="172"/>
      <c r="R18" s="172"/>
      <c r="S18" s="315"/>
      <c r="U18" s="315"/>
      <c r="V18" s="315"/>
      <c r="W18" s="315"/>
      <c r="X18" s="315"/>
      <c r="Y18" s="315"/>
      <c r="Z18" s="315" t="s">
        <v>45</v>
      </c>
      <c r="AA18" s="315"/>
      <c r="AB18" s="315"/>
      <c r="AC18" s="315" t="s">
        <v>1598</v>
      </c>
      <c r="AD18" s="315"/>
      <c r="AE18" s="181" t="s">
        <v>48</v>
      </c>
      <c r="AF18" s="315"/>
      <c r="AH18" s="155"/>
      <c r="AI18" s="312">
        <f>COUNTIF($C18:$AG18,AI$4)</f>
        <v>1</v>
      </c>
      <c r="AJ18" s="312">
        <f>COUNTIF($C18:$AG18,AJ$4)</f>
        <v>0</v>
      </c>
      <c r="AK18" s="312">
        <f>COUNTIF($C18:$AG18,AK$4)</f>
        <v>1</v>
      </c>
      <c r="AL18" s="312">
        <f>COUNTIF($C18:$AG18,AL$4)</f>
        <v>0</v>
      </c>
      <c r="AM18" s="312">
        <f>COUNTIF($C18:$AG18,AM$4)</f>
        <v>0</v>
      </c>
      <c r="AN18" s="312">
        <f>COUNTIF($C18:$AG18,AN$4)</f>
        <v>0</v>
      </c>
      <c r="AO18" s="312">
        <f>COUNTIF($C18:$AG18,AO$4)</f>
        <v>0</v>
      </c>
      <c r="AP18" s="312">
        <f>COUNTIF($C18:$AG18,AP$4)</f>
        <v>0</v>
      </c>
      <c r="AQ18" s="312">
        <f>COUNTIF($C18:$AG18,AQ$4)</f>
        <v>0</v>
      </c>
      <c r="AR18" s="104"/>
      <c r="AS18" s="313">
        <v>3.5</v>
      </c>
      <c r="AT18" s="313"/>
      <c r="AU18" s="104">
        <f>SUMPRODUCT(--(WEEKDAY(C$3:AG$3,2)&lt;5),--ISNUMBER(MATCH(C18:AG18,{"DM","CS1","CS2","SB1","AE","CS/B"},0)))</f>
        <v>1</v>
      </c>
      <c r="AV18" s="104"/>
      <c r="AW18" s="104">
        <f>SUMPRODUCT(--(WEEKDAY(C$3:AG$3,2)=5),--ISNUMBER(MATCH(C18:AG18,{"DM","CS1","CS2","SB1","AE","CS/B"},0)))</f>
        <v>0</v>
      </c>
      <c r="AX18" s="104">
        <f>SUMPRODUCT(--(WEEKDAY(C$3:AG$3,2)&gt;5),--ISNUMBER(MATCH(C18:AG18,{"DM","CS1","CS2","SB1","AE","CS/B"},0)))</f>
        <v>1</v>
      </c>
      <c r="AY18" s="104"/>
      <c r="AZ18" s="104">
        <f>(AU18-AV18)+AW18*1.5+(AX18-AY18)*2+AN18*0.5+AP18*0.5+AS18-AT18</f>
        <v>6.5</v>
      </c>
      <c r="BA18" s="104">
        <f>AU18+AW18+AX18</f>
        <v>2</v>
      </c>
      <c r="BB18" s="104">
        <f>BE18+BG18+BI18+BK18+BM18</f>
        <v>1</v>
      </c>
      <c r="BC18" s="313">
        <f>AZ18+BD18</f>
        <v>7.5</v>
      </c>
      <c r="BD18" s="104">
        <f>BF18+BH18+BJ18+BL18+BN18</f>
        <v>1</v>
      </c>
      <c r="BE18" s="104">
        <f>COUNTIF(A18:AI18,"*$BTP*")</f>
        <v>0</v>
      </c>
      <c r="BF18" s="104">
        <f>BE18*1.5</f>
        <v>0</v>
      </c>
      <c r="BG18" s="104">
        <f>COUNTIF(A18:AI18,"*$M*")</f>
        <v>1</v>
      </c>
      <c r="BH18" s="104">
        <f>BG18*1</f>
        <v>1</v>
      </c>
      <c r="BI18" s="104">
        <f>COUNTIF(A18:AI18,"*$PM*")</f>
        <v>0</v>
      </c>
      <c r="BJ18" s="104">
        <f>BI18*0.5</f>
        <v>0</v>
      </c>
      <c r="BK18" s="104">
        <f>COUNTIF(A18:AI18,"*$AM*")</f>
        <v>0</v>
      </c>
      <c r="BL18" s="104">
        <f>BK18*0.5</f>
        <v>0</v>
      </c>
      <c r="BM18" s="104">
        <f>COUNTIF(A18:AI18,"*$FC*")</f>
        <v>0</v>
      </c>
      <c r="BN18" s="104">
        <f>BM18*1</f>
        <v>0</v>
      </c>
      <c r="BO18" s="104">
        <f>COUNTIF($D18:$AA18,BO$4)</f>
        <v>0</v>
      </c>
      <c r="BP18" s="104">
        <f>COUNTIF($D18:$AA18,BP$4)</f>
        <v>0</v>
      </c>
      <c r="BQ18" s="104">
        <f>COUNTIF($D18:$AA18,BQ$4)</f>
        <v>0</v>
      </c>
      <c r="BR18" s="175"/>
    </row>
    <row r="19" ht="53.25" customHeight="1" spans="1:70">
      <c r="A19" s="306"/>
      <c r="B19" s="320" t="s">
        <v>1821</v>
      </c>
      <c r="C19" s="181"/>
      <c r="D19" s="181" t="s">
        <v>44</v>
      </c>
      <c r="E19" s="502"/>
      <c r="F19" s="315" t="s">
        <v>1799</v>
      </c>
      <c r="G19" s="181" t="s">
        <v>1598</v>
      </c>
      <c r="H19" s="181"/>
      <c r="I19" s="181" t="s">
        <v>45</v>
      </c>
      <c r="J19" s="502"/>
      <c r="K19" s="181"/>
      <c r="L19" s="7"/>
      <c r="M19" s="181" t="s">
        <v>1095</v>
      </c>
      <c r="N19" s="181" t="s">
        <v>1095</v>
      </c>
      <c r="O19" s="181" t="s">
        <v>1095</v>
      </c>
      <c r="P19" s="181" t="s">
        <v>1095</v>
      </c>
      <c r="Q19" s="181" t="s">
        <v>1095</v>
      </c>
      <c r="R19" s="181" t="s">
        <v>1288</v>
      </c>
      <c r="S19" s="502"/>
      <c r="T19" s="181"/>
      <c r="U19" s="181" t="s">
        <v>48</v>
      </c>
      <c r="V19" s="502"/>
      <c r="W19" s="181"/>
      <c r="X19" s="181"/>
      <c r="Y19" s="181" t="s">
        <v>44</v>
      </c>
      <c r="Z19" s="502"/>
      <c r="AA19" s="181" t="s">
        <v>44</v>
      </c>
      <c r="AB19" s="315" t="s">
        <v>56</v>
      </c>
      <c r="AC19" s="502" t="s">
        <v>1095</v>
      </c>
      <c r="AD19" s="502" t="s">
        <v>1095</v>
      </c>
      <c r="AE19" s="502" t="s">
        <v>1095</v>
      </c>
      <c r="AF19" s="181" t="s">
        <v>45</v>
      </c>
      <c r="AG19" s="502"/>
      <c r="AH19" s="155"/>
      <c r="AI19" s="312">
        <f>COUNTIF($C19:$AG19,AI$4)</f>
        <v>1</v>
      </c>
      <c r="AJ19" s="312">
        <f>COUNTIF($C19:$AG19,AJ$4)</f>
        <v>3</v>
      </c>
      <c r="AK19" s="312">
        <f>COUNTIF($C19:$AG19,AK$4)</f>
        <v>2</v>
      </c>
      <c r="AL19" s="312">
        <f>COUNTIF($C19:$AG19,AL$4)</f>
        <v>0</v>
      </c>
      <c r="AM19" s="312">
        <f>COUNTIF($C19:$AG19,AM$4)</f>
        <v>0</v>
      </c>
      <c r="AN19" s="312">
        <f>COUNTIF($C19:$AG19,AN$4)</f>
        <v>1</v>
      </c>
      <c r="AO19" s="312">
        <f>COUNTIF($C19:$AG19,AO$4)</f>
        <v>0</v>
      </c>
      <c r="AP19" s="312">
        <f>COUNTIF($C19:$AG19,AP$4)</f>
        <v>0</v>
      </c>
      <c r="AQ19" s="312">
        <f>COUNTIF($C19:$AG19,AQ$4)</f>
        <v>0</v>
      </c>
      <c r="AR19" s="104"/>
      <c r="AS19" s="313"/>
      <c r="AT19" s="313">
        <v>2</v>
      </c>
      <c r="AU19" s="104">
        <f>SUMPRODUCT(--(WEEKDAY(C$3:AG$3,2)&lt;5),--ISNUMBER(MATCH(C19:AG19,{"DM","CS1","CS2","SB1","AE","CS/B"},0)))</f>
        <v>5</v>
      </c>
      <c r="AV19" s="104"/>
      <c r="AW19" s="104">
        <f>SUMPRODUCT(--(WEEKDAY(C$3:AG$3,2)=5),--ISNUMBER(MATCH(C19:AG19,{"DM","CS1","CS2","SB1","AE","CS/B"},0)))</f>
        <v>0</v>
      </c>
      <c r="AX19" s="104">
        <f>SUMPRODUCT(--(WEEKDAY(C$3:AG$3,2)&gt;5),--ISNUMBER(MATCH(C19:AG19,{"DM","CS1","CS2","SB1","AE","CS/B"},0)))</f>
        <v>1</v>
      </c>
      <c r="AY19" s="104"/>
      <c r="AZ19" s="104">
        <f>(AU19-AV19)+AW19*1.5+(AX19-AY19)*2+AN19*0.5+AP19*0.5+AS19-AT19</f>
        <v>5.5</v>
      </c>
      <c r="BA19" s="104">
        <f>AU19+AW19+AX19</f>
        <v>6</v>
      </c>
      <c r="BB19" s="104">
        <f>BE19+BG19+BI19+BK19+BM19</f>
        <v>0</v>
      </c>
      <c r="BC19" s="313">
        <f>AZ19+BD19</f>
        <v>5.5</v>
      </c>
      <c r="BD19" s="104">
        <f>BF19+BH19+BJ19+BL19+BN19</f>
        <v>0</v>
      </c>
      <c r="BE19" s="104">
        <f>COUNTIF(A19:AI19,"*$BTP*")</f>
        <v>0</v>
      </c>
      <c r="BF19" s="104">
        <f>BE19*1.5</f>
        <v>0</v>
      </c>
      <c r="BG19" s="104">
        <f>COUNTIF(A19:AI19,"*$M*")</f>
        <v>0</v>
      </c>
      <c r="BH19" s="104">
        <f>BG19*1</f>
        <v>0</v>
      </c>
      <c r="BI19" s="104">
        <f>COUNTIF(A19:AI19,"*$PM*")</f>
        <v>0</v>
      </c>
      <c r="BJ19" s="104">
        <f>BI19*0.5</f>
        <v>0</v>
      </c>
      <c r="BK19" s="104">
        <f>COUNTIF(A19:AI19,"*$AM*")</f>
        <v>0</v>
      </c>
      <c r="BL19" s="104">
        <f>BK19*0.5</f>
        <v>0</v>
      </c>
      <c r="BM19" s="104">
        <f>COUNTIF(A19:AI19,"*$FC*")</f>
        <v>0</v>
      </c>
      <c r="BN19" s="104">
        <f>BM19*1</f>
        <v>0</v>
      </c>
      <c r="BO19" s="104">
        <f>COUNTIF($D19:$AA19,BO$4)</f>
        <v>0</v>
      </c>
      <c r="BP19" s="104">
        <f>COUNTIF($D19:$AA19,BP$4)</f>
        <v>1</v>
      </c>
      <c r="BQ19" s="104">
        <f>COUNTIF($D19:$AA19,BQ$4)</f>
        <v>0</v>
      </c>
      <c r="BR19" s="175"/>
    </row>
    <row r="20" ht="51" customHeight="1" spans="1:70">
      <c r="A20" s="306"/>
      <c r="B20" s="320" t="s">
        <v>1823</v>
      </c>
      <c r="C20" s="315"/>
      <c r="D20" s="315"/>
      <c r="E20" s="315" t="s">
        <v>1598</v>
      </c>
      <c r="F20" s="181" t="s">
        <v>1898</v>
      </c>
      <c r="G20" s="181" t="s">
        <v>1896</v>
      </c>
      <c r="H20" s="502"/>
      <c r="I20" s="502" t="s">
        <v>1899</v>
      </c>
      <c r="J20" s="315"/>
      <c r="K20" s="315"/>
      <c r="L20" s="315"/>
      <c r="N20" s="315" t="s">
        <v>1288</v>
      </c>
      <c r="O20" s="502"/>
      <c r="P20" s="315"/>
      <c r="Q20" s="315"/>
      <c r="R20" s="315"/>
      <c r="S20" s="502"/>
      <c r="T20" s="315" t="s">
        <v>48</v>
      </c>
      <c r="U20" s="315"/>
      <c r="V20" s="502"/>
      <c r="W20" s="315"/>
      <c r="X20" s="315"/>
      <c r="Y20" s="426" t="s">
        <v>45</v>
      </c>
      <c r="Z20" s="315"/>
      <c r="AA20" s="172"/>
      <c r="AB20" s="315" t="s">
        <v>44</v>
      </c>
      <c r="AC20" s="502"/>
      <c r="AD20" s="315"/>
      <c r="AE20" s="315" t="s">
        <v>44</v>
      </c>
      <c r="AF20" s="315"/>
      <c r="AG20" s="315" t="s">
        <v>1900</v>
      </c>
      <c r="AH20" s="155"/>
      <c r="AI20" s="312">
        <f>COUNTIF($C20:$AG20,AI$4)</f>
        <v>1</v>
      </c>
      <c r="AJ20" s="312">
        <f>COUNTIF($C20:$AG20,AJ$4)</f>
        <v>2</v>
      </c>
      <c r="AK20" s="312">
        <f>COUNTIF($C20:$AG20,AK$4)</f>
        <v>1</v>
      </c>
      <c r="AL20" s="312">
        <f>COUNTIF($C20:$AG20,AL$4)</f>
        <v>0</v>
      </c>
      <c r="AM20" s="312">
        <f>COUNTIF($C20:$AG20,AM$4)</f>
        <v>0</v>
      </c>
      <c r="AN20" s="312">
        <f>COUNTIF($C20:$AG20,AN$4)</f>
        <v>0</v>
      </c>
      <c r="AO20" s="312">
        <f>COUNTIF($C20:$AG20,AO$4)</f>
        <v>0</v>
      </c>
      <c r="AP20" s="312">
        <f>COUNTIF($C20:$AG20,AP$4)</f>
        <v>0</v>
      </c>
      <c r="AQ20" s="312">
        <f>COUNTIF($C20:$AG20,AQ$4)</f>
        <v>0</v>
      </c>
      <c r="AR20" s="104"/>
      <c r="AS20" s="313">
        <v>1</v>
      </c>
      <c r="AT20" s="313"/>
      <c r="AU20" s="104">
        <f>SUMPRODUCT(--(WEEKDAY(C$3:AG$3,2)&lt;5),--ISNUMBER(MATCH(C20:AG20,{"DM","CS1","CS2","SB1","AE","CS/B"},0)))</f>
        <v>3</v>
      </c>
      <c r="AV20" s="104"/>
      <c r="AW20" s="104">
        <f>SUMPRODUCT(--(WEEKDAY(C$3:AG$3,2)=5),--ISNUMBER(MATCH(C20:AG20,{"DM","CS1","CS2","SB1","AE","CS/B"},0)))</f>
        <v>0</v>
      </c>
      <c r="AX20" s="104">
        <f>SUMPRODUCT(--(WEEKDAY(C$3:AG$3,2)&gt;5),--ISNUMBER(MATCH(C20:AG20,{"DM","CS1","CS2","SB1","AE","CS/B"},0)))</f>
        <v>1</v>
      </c>
      <c r="AY20" s="104"/>
      <c r="AZ20" s="104">
        <f>(AU20-AV20)+AW20*1.5+(AX20-AY20)*2+AN20*0.5+AP20*0.5+AS20-AT20</f>
        <v>6</v>
      </c>
      <c r="BA20" s="104">
        <f>AU20+AW20+AX20</f>
        <v>4</v>
      </c>
      <c r="BB20" s="104">
        <f>BE20+BG20+BI20+BK20+BM20</f>
        <v>2</v>
      </c>
      <c r="BC20" s="313">
        <f>AZ20+BD20</f>
        <v>8</v>
      </c>
      <c r="BD20" s="104">
        <f>BF20+BH20+BJ20+BL20+BN20</f>
        <v>2</v>
      </c>
      <c r="BE20" s="104">
        <f>COUNTIF(A20:AI20,"*$BTP*")</f>
        <v>0</v>
      </c>
      <c r="BF20" s="104">
        <f>BE20*1.5</f>
        <v>0</v>
      </c>
      <c r="BG20" s="104">
        <f>COUNTIF(A20:AI20,"*$M*")</f>
        <v>2</v>
      </c>
      <c r="BH20" s="104">
        <f>BG20*1</f>
        <v>2</v>
      </c>
      <c r="BI20" s="104">
        <f>COUNTIF(A20:AI20,"*$PM*")</f>
        <v>0</v>
      </c>
      <c r="BJ20" s="104">
        <f>BI20*0.5</f>
        <v>0</v>
      </c>
      <c r="BK20" s="104">
        <f>COUNTIF(A20:AI20,"*$AM*")</f>
        <v>0</v>
      </c>
      <c r="BL20" s="104">
        <f>BK20*0.5</f>
        <v>0</v>
      </c>
      <c r="BM20" s="104">
        <f>COUNTIF(A20:AI20,"*$FC*")</f>
        <v>0</v>
      </c>
      <c r="BN20" s="104">
        <f>BM20*1</f>
        <v>0</v>
      </c>
      <c r="BO20" s="104">
        <f>COUNTIF($D20:$AA20,BO$4)</f>
        <v>0</v>
      </c>
      <c r="BP20" s="104">
        <f>COUNTIF($D20:$AA20,BP$4)</f>
        <v>1</v>
      </c>
      <c r="BQ20" s="104">
        <f>COUNTIF($D20:$AA20,BQ$4)</f>
        <v>0</v>
      </c>
      <c r="BR20" s="175"/>
    </row>
    <row r="21" ht="68.25" customHeight="1" spans="1:70">
      <c r="A21" s="306"/>
      <c r="B21" s="320" t="s">
        <v>1825</v>
      </c>
      <c r="C21" s="505"/>
      <c r="D21" s="181"/>
      <c r="E21" s="181"/>
      <c r="F21" s="181" t="s">
        <v>1898</v>
      </c>
      <c r="G21" s="181" t="s">
        <v>1896</v>
      </c>
      <c r="H21" s="505"/>
      <c r="I21" s="181"/>
      <c r="J21" s="181"/>
      <c r="K21" s="181"/>
      <c r="L21" s="181"/>
      <c r="N21" s="181"/>
      <c r="O21" s="505"/>
      <c r="P21" s="181"/>
      <c r="Q21" s="181" t="s">
        <v>48</v>
      </c>
      <c r="R21" s="181"/>
      <c r="S21" s="181"/>
      <c r="T21" s="181"/>
      <c r="U21" s="181"/>
      <c r="V21" s="505"/>
      <c r="W21" s="181"/>
      <c r="X21" s="181" t="s">
        <v>48</v>
      </c>
      <c r="Y21" s="181"/>
      <c r="Z21" s="181"/>
      <c r="AA21" s="181"/>
      <c r="AB21" s="181" t="s">
        <v>48</v>
      </c>
      <c r="AC21" s="505"/>
      <c r="AD21" s="181"/>
      <c r="AE21" s="181"/>
      <c r="AF21" s="181" t="s">
        <v>48</v>
      </c>
      <c r="AG21" s="181"/>
      <c r="AH21" s="155"/>
      <c r="AI21" s="312">
        <f>COUNTIF($C21:$AG21,AI$4)</f>
        <v>4</v>
      </c>
      <c r="AJ21" s="312">
        <f>COUNTIF($C21:$AG21,AJ$4)</f>
        <v>0</v>
      </c>
      <c r="AK21" s="312">
        <f>COUNTIF($C21:$AG21,AK$4)</f>
        <v>0</v>
      </c>
      <c r="AL21" s="312">
        <f>COUNTIF($C21:$AG21,AL$4)</f>
        <v>0</v>
      </c>
      <c r="AM21" s="312">
        <f>COUNTIF($C21:$AG21,AM$4)</f>
        <v>0</v>
      </c>
      <c r="AN21" s="312">
        <f>COUNTIF($C21:$AG21,AN$4)</f>
        <v>0</v>
      </c>
      <c r="AO21" s="312">
        <f>COUNTIF($C21:$AG21,AO$4)</f>
        <v>0</v>
      </c>
      <c r="AP21" s="312">
        <f>COUNTIF($C21:$AG21,AP$4)</f>
        <v>0</v>
      </c>
      <c r="AQ21" s="312">
        <f>COUNTIF($C21:$AG21,AQ$4)</f>
        <v>0</v>
      </c>
      <c r="AR21" s="104"/>
      <c r="AS21" s="313"/>
      <c r="AT21" s="313"/>
      <c r="AU21" s="104">
        <f>SUMPRODUCT(--(WEEKDAY(C$3:AG$3,2)&lt;5),--ISNUMBER(MATCH(C21:AG21,{"DM","CS1","CS2","SB1","AE","CS/B"},0)))</f>
        <v>2</v>
      </c>
      <c r="AV21" s="104"/>
      <c r="AW21" s="104">
        <f>SUMPRODUCT(--(WEEKDAY(C$3:AG$3,2)=5),--ISNUMBER(MATCH(C21:AG21,{"DM","CS1","CS2","SB1","AE","CS/B"},0)))</f>
        <v>0</v>
      </c>
      <c r="AX21" s="104">
        <f>SUMPRODUCT(--(WEEKDAY(C$3:AG$3,2)&gt;5),--ISNUMBER(MATCH(C21:AG21,{"DM","CS1","CS2","SB1","AE","CS/B"},0)))</f>
        <v>2</v>
      </c>
      <c r="AY21" s="104"/>
      <c r="AZ21" s="104">
        <f>(AU21-AV21)+AW21*1.5+(AX21-AY21)*2+AN21*0.5+AP21*0.5+AS21-AT21</f>
        <v>6</v>
      </c>
      <c r="BA21" s="104">
        <f>AU21+AW21+AX21</f>
        <v>4</v>
      </c>
      <c r="BB21" s="104">
        <f>BE21+BG21+BI21+BK21+BM21</f>
        <v>1</v>
      </c>
      <c r="BC21" s="313">
        <f>AZ21+BD21</f>
        <v>7</v>
      </c>
      <c r="BD21" s="104">
        <f>BF21+BH21+BJ21+BL21+BN21</f>
        <v>1</v>
      </c>
      <c r="BE21" s="104">
        <f>COUNTIF(A21:AI21,"*$BTP*")</f>
        <v>0</v>
      </c>
      <c r="BF21" s="104">
        <f>BE21*1.5</f>
        <v>0</v>
      </c>
      <c r="BG21" s="104">
        <f>COUNTIF(A21:AI21,"*$M*")</f>
        <v>1</v>
      </c>
      <c r="BH21" s="104">
        <f>BG21*1</f>
        <v>1</v>
      </c>
      <c r="BI21" s="104">
        <f>COUNTIF(A21:AI21,"*$PM*")</f>
        <v>0</v>
      </c>
      <c r="BJ21" s="104">
        <f>BI21*0.5</f>
        <v>0</v>
      </c>
      <c r="BK21" s="104">
        <f>COUNTIF(A21:AI21,"*$AM*")</f>
        <v>0</v>
      </c>
      <c r="BL21" s="104">
        <f>BK21*0.5</f>
        <v>0</v>
      </c>
      <c r="BM21" s="104">
        <f>COUNTIF(A21:AI21,"*$FC*")</f>
        <v>0</v>
      </c>
      <c r="BN21" s="104">
        <f>BM21*1</f>
        <v>0</v>
      </c>
      <c r="BO21" s="104">
        <f>COUNTIF($D21:$AA21,BO$4)</f>
        <v>0</v>
      </c>
      <c r="BP21" s="104">
        <f>COUNTIF($D21:$AA21,BP$4)</f>
        <v>0</v>
      </c>
      <c r="BQ21" s="104">
        <f>COUNTIF($D21:$AA21,BQ$4)</f>
        <v>0</v>
      </c>
      <c r="BR21" s="175"/>
    </row>
    <row r="22" ht="19.5" customHeight="1" spans="1:70">
      <c r="A22" s="306"/>
      <c r="B22" s="320" t="s">
        <v>1828</v>
      </c>
      <c r="C22" s="315"/>
      <c r="D22" s="315" t="s">
        <v>1793</v>
      </c>
      <c r="E22" s="172"/>
      <c r="F22" s="181" t="s">
        <v>1799</v>
      </c>
      <c r="G22" s="315"/>
      <c r="H22" s="315"/>
      <c r="I22" s="315" t="s">
        <v>48</v>
      </c>
      <c r="J22" s="315"/>
      <c r="K22" s="315"/>
      <c r="L22" s="315" t="s">
        <v>1890</v>
      </c>
      <c r="M22" s="315" t="s">
        <v>375</v>
      </c>
      <c r="N22" s="315" t="s">
        <v>375</v>
      </c>
      <c r="O22" s="315" t="s">
        <v>375</v>
      </c>
      <c r="P22" s="315" t="s">
        <v>375</v>
      </c>
      <c r="Q22" s="315" t="s">
        <v>375</v>
      </c>
      <c r="R22" s="315" t="s">
        <v>375</v>
      </c>
      <c r="S22" s="315" t="s">
        <v>375</v>
      </c>
      <c r="T22" s="315"/>
      <c r="U22" s="315"/>
      <c r="V22" s="181" t="s">
        <v>48</v>
      </c>
      <c r="W22" s="315"/>
      <c r="X22" s="315"/>
      <c r="Y22" s="181"/>
      <c r="Z22" s="315" t="s">
        <v>48</v>
      </c>
      <c r="AA22" s="315"/>
      <c r="AB22" s="315"/>
      <c r="AC22" s="315" t="s">
        <v>1095</v>
      </c>
      <c r="AD22" s="315" t="s">
        <v>1095</v>
      </c>
      <c r="AE22" s="315" t="s">
        <v>1095</v>
      </c>
      <c r="AF22" s="315" t="s">
        <v>1095</v>
      </c>
      <c r="AG22" s="315"/>
      <c r="AH22" s="155"/>
      <c r="AI22" s="312">
        <f>COUNTIF($C22:$AG22,AI$4)</f>
        <v>3</v>
      </c>
      <c r="AJ22" s="312">
        <f>COUNTIF($C22:$AG22,AJ$4)</f>
        <v>0</v>
      </c>
      <c r="AK22" s="312">
        <f>COUNTIF($C22:$AG22,AK$4)</f>
        <v>0</v>
      </c>
      <c r="AL22" s="312">
        <f>COUNTIF($C22:$AG22,AL$4)</f>
        <v>1</v>
      </c>
      <c r="AM22" s="312">
        <f>COUNTIF($C22:$AG22,AM$4)</f>
        <v>0</v>
      </c>
      <c r="AN22" s="312">
        <f>COUNTIF($C22:$AG22,AN$4)</f>
        <v>0</v>
      </c>
      <c r="AO22" s="312">
        <f>COUNTIF($C22:$AG22,AO$4)</f>
        <v>0</v>
      </c>
      <c r="AP22" s="312">
        <f>COUNTIF($C22:$AG22,AP$4)</f>
        <v>0</v>
      </c>
      <c r="AQ22" s="312">
        <f>COUNTIF($C22:$AG22,AQ$4)</f>
        <v>0</v>
      </c>
      <c r="AR22" s="104"/>
      <c r="AS22" s="313"/>
      <c r="AT22" s="313">
        <v>0.5</v>
      </c>
      <c r="AU22" s="104">
        <f>SUMPRODUCT(--(WEEKDAY(C$3:AG$3,2)&lt;5),--ISNUMBER(MATCH(C22:AG22,{"DM","CS1","CS2","SB1","AE","CS/B"},0)))</f>
        <v>2</v>
      </c>
      <c r="AV22" s="104"/>
      <c r="AW22" s="104">
        <f>SUMPRODUCT(--(WEEKDAY(C$3:AG$3,2)=5),--ISNUMBER(MATCH(C22:AG22,{"DM","CS1","CS2","SB1","AE","CS/B"},0)))</f>
        <v>1</v>
      </c>
      <c r="AX22" s="104">
        <f>SUMPRODUCT(--(WEEKDAY(C$3:AG$3,2)&gt;5),--ISNUMBER(MATCH(C22:AG22,{"DM","CS1","CS2","SB1","AE","CS/B"},0)))</f>
        <v>1</v>
      </c>
      <c r="AY22" s="104"/>
      <c r="AZ22" s="104">
        <f>(AU22-AV22)+AW22*1.5+(AX22-AY22)*2+AN22*0.5+AP22*0.5+AS22-AT22</f>
        <v>5</v>
      </c>
      <c r="BA22" s="104">
        <f>AU22+AW22+AX22</f>
        <v>4</v>
      </c>
      <c r="BB22" s="104">
        <f>BE22+BG22+BI22+BK22+BM22</f>
        <v>0</v>
      </c>
      <c r="BC22" s="313">
        <f>AZ22+BD22</f>
        <v>5</v>
      </c>
      <c r="BD22" s="104">
        <f>BF22+BH22+BJ22+BL22+BN22</f>
        <v>0</v>
      </c>
      <c r="BE22" s="104">
        <f>COUNTIF(A22:AI22,"*$BTP*")</f>
        <v>0</v>
      </c>
      <c r="BF22" s="104">
        <f>BE22*1.5</f>
        <v>0</v>
      </c>
      <c r="BG22" s="104">
        <f>COUNTIF(A22:AI22,"*$M*")</f>
        <v>0</v>
      </c>
      <c r="BH22" s="104">
        <f>BG22*1</f>
        <v>0</v>
      </c>
      <c r="BI22" s="104">
        <f>COUNTIF(A22:AI22,"*$PM*")</f>
        <v>0</v>
      </c>
      <c r="BJ22" s="104">
        <f>BI22*0.5</f>
        <v>0</v>
      </c>
      <c r="BK22" s="104">
        <f>COUNTIF(A22:AI22,"*$AM*")</f>
        <v>0</v>
      </c>
      <c r="BL22" s="104">
        <f>BK22*0.5</f>
        <v>0</v>
      </c>
      <c r="BM22" s="104">
        <f>COUNTIF(A22:AI22,"*$FC*")</f>
        <v>0</v>
      </c>
      <c r="BN22" s="104">
        <f>BM22*1</f>
        <v>0</v>
      </c>
      <c r="BO22" s="104">
        <f>COUNTIF($D22:$AA22,BO$4)</f>
        <v>0</v>
      </c>
      <c r="BP22" s="104">
        <f>COUNTIF($D22:$AA22,BP$4)</f>
        <v>0</v>
      </c>
      <c r="BQ22" s="104">
        <f>COUNTIF($D22:$AA22,BQ$4)</f>
        <v>0</v>
      </c>
      <c r="BR22" s="175"/>
    </row>
    <row r="23" ht="48" customHeight="1" spans="1:70">
      <c r="A23" s="306"/>
      <c r="B23" s="320" t="s">
        <v>1832</v>
      </c>
      <c r="C23" s="181"/>
      <c r="D23" s="181"/>
      <c r="G23" s="181"/>
      <c r="H23" s="181"/>
      <c r="I23" s="181"/>
      <c r="J23" s="181"/>
      <c r="K23" s="181"/>
      <c r="L23" s="181"/>
      <c r="N23" s="181"/>
      <c r="P23" s="181"/>
      <c r="R23" s="181"/>
      <c r="S23" s="181"/>
      <c r="T23" s="181"/>
      <c r="U23" s="181"/>
      <c r="W23" s="181"/>
      <c r="Y23" s="181"/>
      <c r="Z23" s="181"/>
      <c r="AA23" s="181"/>
      <c r="AB23" s="181"/>
      <c r="AD23" s="181"/>
      <c r="AF23" s="181"/>
      <c r="AG23" s="181"/>
      <c r="AH23" s="155"/>
      <c r="AI23" s="312">
        <f>COUNTIF($C23:$AG23,AI$4)</f>
        <v>0</v>
      </c>
      <c r="AJ23" s="312">
        <f>COUNTIF($C23:$AG23,AJ$4)</f>
        <v>0</v>
      </c>
      <c r="AK23" s="312">
        <f>COUNTIF($C23:$AG23,AK$4)</f>
        <v>0</v>
      </c>
      <c r="AL23" s="312">
        <f>COUNTIF($C23:$AG23,AL$4)</f>
        <v>0</v>
      </c>
      <c r="AM23" s="312">
        <f>COUNTIF($C23:$AG23,AM$4)</f>
        <v>0</v>
      </c>
      <c r="AN23" s="312">
        <f>COUNTIF($C23:$AG23,AN$4)</f>
        <v>0</v>
      </c>
      <c r="AO23" s="312">
        <f>COUNTIF($C23:$AG23,AO$4)</f>
        <v>0</v>
      </c>
      <c r="AP23" s="312">
        <f>COUNTIF($C23:$AG23,AP$4)</f>
        <v>0</v>
      </c>
      <c r="AQ23" s="312">
        <f>COUNTIF($C23:$AG23,AQ$4)</f>
        <v>0</v>
      </c>
      <c r="AR23" s="104"/>
      <c r="AS23" s="313"/>
      <c r="AT23" s="313">
        <v>9</v>
      </c>
      <c r="AU23" s="104">
        <f>SUMPRODUCT(--(WEEKDAY(C$3:AG$3,2)&lt;5),--ISNUMBER(MATCH(C23:AG23,{"DM","CS1","CS2","SB1","AE","CS/B"},0)))</f>
        <v>0</v>
      </c>
      <c r="AV23" s="104"/>
      <c r="AW23" s="104">
        <f>SUMPRODUCT(--(WEEKDAY(C$3:AG$3,2)=5),--ISNUMBER(MATCH(C23:AG23,{"DM","CS1","CS2","SB1","AE","CS/B"},0)))</f>
        <v>0</v>
      </c>
      <c r="AX23" s="104">
        <f>SUMPRODUCT(--(WEEKDAY(C$3:AG$3,2)&gt;5),--ISNUMBER(MATCH(C23:AG23,{"DM","CS1","CS2","SB1","AE","CS/B"},0)))</f>
        <v>0</v>
      </c>
      <c r="AY23" s="104"/>
      <c r="AZ23" s="104">
        <f>(AU23-AV23)+AW23*1.5+(AX23-AY23)*2+AN23*0.5+AP23*0.5+AS23-AT23</f>
        <v>-9</v>
      </c>
      <c r="BA23" s="104">
        <f>AU23+AW23+AX23</f>
        <v>0</v>
      </c>
      <c r="BB23" s="104">
        <f>BE23+BG23+BI23+BK23+BM23</f>
        <v>0</v>
      </c>
      <c r="BC23" s="313">
        <f>AZ23+BD23</f>
        <v>-9</v>
      </c>
      <c r="BD23" s="104">
        <f>BF23+BH23+BJ23+BL23+BN23</f>
        <v>0</v>
      </c>
      <c r="BE23" s="104">
        <f>COUNTIF(A23:AI23,"*$BTP*")</f>
        <v>0</v>
      </c>
      <c r="BF23" s="104">
        <f>BE23*1.5</f>
        <v>0</v>
      </c>
      <c r="BG23" s="104">
        <f>COUNTIF(A23:AI23,"*$M*")</f>
        <v>0</v>
      </c>
      <c r="BH23" s="104">
        <f>BG23*1</f>
        <v>0</v>
      </c>
      <c r="BI23" s="104">
        <f>COUNTIF(A23:AI23,"*$PM*")</f>
        <v>0</v>
      </c>
      <c r="BJ23" s="104">
        <f>BI23*0.5</f>
        <v>0</v>
      </c>
      <c r="BK23" s="104">
        <f>COUNTIF(A23:AI23,"*$AM*")</f>
        <v>0</v>
      </c>
      <c r="BL23" s="104">
        <f>BK23*0.5</f>
        <v>0</v>
      </c>
      <c r="BM23" s="104">
        <f>COUNTIF(A23:AI23,"*$FC*")</f>
        <v>0</v>
      </c>
      <c r="BN23" s="104">
        <f>BM23*1</f>
        <v>0</v>
      </c>
      <c r="BO23" s="104">
        <f>COUNTIF($D23:$AA23,BO$4)</f>
        <v>0</v>
      </c>
      <c r="BP23" s="104">
        <f>COUNTIF($D23:$AA23,BP$4)</f>
        <v>0</v>
      </c>
      <c r="BQ23" s="104">
        <f>COUNTIF($D23:$AA23,BQ$4)</f>
        <v>0</v>
      </c>
      <c r="BR23" s="175"/>
    </row>
    <row r="24" ht="48.75" customHeight="1" spans="1:70">
      <c r="A24" s="306"/>
      <c r="B24" s="320" t="s">
        <v>1833</v>
      </c>
      <c r="D24" s="315"/>
      <c r="E24" s="181" t="s">
        <v>1901</v>
      </c>
      <c r="F24" s="2" t="s">
        <v>62</v>
      </c>
      <c r="G24" s="315"/>
      <c r="H24" s="506" t="s">
        <v>50</v>
      </c>
      <c r="I24" s="315"/>
      <c r="J24" s="502"/>
      <c r="K24" s="315"/>
      <c r="L24" s="315" t="s">
        <v>1807</v>
      </c>
      <c r="M24" s="315"/>
      <c r="N24" s="315"/>
      <c r="O24" s="502"/>
      <c r="P24" s="502"/>
      <c r="Q24" s="502"/>
      <c r="R24" s="315" t="s">
        <v>1799</v>
      </c>
      <c r="S24" s="315"/>
      <c r="T24" s="315"/>
      <c r="U24" s="315"/>
      <c r="V24" s="315" t="s">
        <v>1400</v>
      </c>
      <c r="W24" s="499" t="s">
        <v>371</v>
      </c>
      <c r="X24" s="499" t="s">
        <v>371</v>
      </c>
      <c r="Y24" s="315"/>
      <c r="Z24" s="315" t="s">
        <v>1602</v>
      </c>
      <c r="AA24" s="315" t="s">
        <v>56</v>
      </c>
      <c r="AB24" s="7" t="s">
        <v>1902</v>
      </c>
      <c r="AC24" s="181" t="s">
        <v>1903</v>
      </c>
      <c r="AD24" s="315"/>
      <c r="AE24" s="315"/>
      <c r="AF24" s="315"/>
      <c r="AG24" s="315"/>
      <c r="AH24" s="155"/>
      <c r="AI24" s="312">
        <f>COUNTIF($C24:$AG24,AI$4)</f>
        <v>0</v>
      </c>
      <c r="AJ24" s="312">
        <f>COUNTIF($C24:$AG24,AJ$4)</f>
        <v>0</v>
      </c>
      <c r="AK24" s="312">
        <f>COUNTIF($C24:$AG24,AK$4)</f>
        <v>0</v>
      </c>
      <c r="AL24" s="312">
        <f>COUNTIF($C24:$AG24,AL$4)</f>
        <v>0</v>
      </c>
      <c r="AM24" s="312">
        <f>COUNTIF($C24:$AG24,AM$4)</f>
        <v>1</v>
      </c>
      <c r="AN24" s="312">
        <f>COUNTIF($C24:$AG24,AN$4)</f>
        <v>1</v>
      </c>
      <c r="AO24" s="312">
        <f>COUNTIF($C24:$AG24,AO$4)</f>
        <v>1</v>
      </c>
      <c r="AP24" s="312">
        <f>COUNTIF($C24:$AG24,AP$4)</f>
        <v>0</v>
      </c>
      <c r="AQ24" s="312">
        <f>COUNTIF($C24:$AG24,AQ$4)</f>
        <v>0</v>
      </c>
      <c r="AR24" s="104"/>
      <c r="AS24" s="313">
        <v>1.5</v>
      </c>
      <c r="AT24" s="313"/>
      <c r="AU24" s="104">
        <f>SUMPRODUCT(--(WEEKDAY(C$3:AG$3,2)&lt;5),--ISNUMBER(MATCH(C24:AG24,{"DM","CS1","CS2","SB1","AE","CS/B"},0)))</f>
        <v>1</v>
      </c>
      <c r="AV24" s="104"/>
      <c r="AW24" s="104">
        <f>SUMPRODUCT(--(WEEKDAY(C$3:AG$3,2)=5),--ISNUMBER(MATCH(C24:AG24,{"DM","CS1","CS2","SB1","AE","CS/B"},0)))</f>
        <v>1</v>
      </c>
      <c r="AX24" s="104">
        <f>SUMPRODUCT(--(WEEKDAY(C$3:AG$3,2)&gt;5),--ISNUMBER(MATCH(C24:AG24,{"DM","CS1","CS2","SB1","AE","CS/B"},0)))</f>
        <v>0</v>
      </c>
      <c r="AY24" s="104"/>
      <c r="AZ24" s="104">
        <f>(AU24-AV24)+AW24*1.5+(AX24-AY24)*2+AN24*0.5+AP24*0.5+AS24-AT24</f>
        <v>4.5</v>
      </c>
      <c r="BA24" s="104">
        <f>AU24+AW24+AX24</f>
        <v>2</v>
      </c>
      <c r="BB24" s="104">
        <f>BE24+BG24+BI24+BK24+BM24</f>
        <v>4</v>
      </c>
      <c r="BC24" s="313">
        <f>AZ24+BD24</f>
        <v>7</v>
      </c>
      <c r="BD24" s="104">
        <f>BF24+BH24+BJ24+BL24+BN24</f>
        <v>2.5</v>
      </c>
      <c r="BE24" s="104">
        <f>COUNTIF(A24:AI24,"*$BTP*")</f>
        <v>0</v>
      </c>
      <c r="BF24" s="104">
        <f>BE24*1.5</f>
        <v>0</v>
      </c>
      <c r="BG24" s="104">
        <f>COUNTIF(A24:AI24,"*$M*")</f>
        <v>1</v>
      </c>
      <c r="BH24" s="104">
        <f>BG24*1</f>
        <v>1</v>
      </c>
      <c r="BI24" s="104">
        <f>COUNTIF(A24:AI24,"*$PM*")</f>
        <v>0</v>
      </c>
      <c r="BJ24" s="104">
        <f>BI24*0.5</f>
        <v>0</v>
      </c>
      <c r="BK24" s="104">
        <f>COUNTIF(A24:AI24,"*$AM*")</f>
        <v>3</v>
      </c>
      <c r="BL24" s="104">
        <f>BK24*0.5</f>
        <v>1.5</v>
      </c>
      <c r="BM24" s="104">
        <f>COUNTIF(A24:AI24,"*$FC*")</f>
        <v>0</v>
      </c>
      <c r="BN24" s="104">
        <f>BM24*1</f>
        <v>0</v>
      </c>
      <c r="BO24" s="104">
        <f>COUNTIF($D24:$AA24,BO$4)</f>
        <v>0</v>
      </c>
      <c r="BP24" s="104">
        <f>COUNTIF($D24:$AA24,BP$4)</f>
        <v>0</v>
      </c>
      <c r="BQ24" s="104">
        <f>COUNTIF($D24:$AA24,BQ$4)</f>
        <v>0</v>
      </c>
      <c r="BR24" s="175"/>
    </row>
    <row r="25" ht="51" customHeight="1" spans="1:70">
      <c r="A25" s="306"/>
      <c r="B25" s="320" t="s">
        <v>1835</v>
      </c>
      <c r="C25" s="181"/>
      <c r="D25" s="181" t="s">
        <v>1890</v>
      </c>
      <c r="E25" s="181" t="s">
        <v>375</v>
      </c>
      <c r="F25" s="181" t="s">
        <v>375</v>
      </c>
      <c r="G25" s="181" t="s">
        <v>375</v>
      </c>
      <c r="H25" s="181" t="s">
        <v>375</v>
      </c>
      <c r="I25" s="181" t="s">
        <v>375</v>
      </c>
      <c r="J25" s="181"/>
      <c r="K25" s="181" t="s">
        <v>48</v>
      </c>
      <c r="L25" s="308"/>
      <c r="M25" s="315" t="s">
        <v>48</v>
      </c>
      <c r="N25" s="181"/>
      <c r="O25" s="181"/>
      <c r="P25" s="181"/>
      <c r="Q25" s="181"/>
      <c r="R25" s="315" t="s">
        <v>48</v>
      </c>
      <c r="T25" s="315" t="s">
        <v>44</v>
      </c>
      <c r="U25" s="181"/>
      <c r="V25" s="181"/>
      <c r="W25" s="181"/>
      <c r="X25" s="181"/>
      <c r="Y25" s="181"/>
      <c r="Z25" s="181" t="s">
        <v>44</v>
      </c>
      <c r="AA25" s="181"/>
      <c r="AB25" s="181"/>
      <c r="AC25" s="181"/>
      <c r="AD25" s="181"/>
      <c r="AE25" s="181"/>
      <c r="AF25" s="181"/>
      <c r="AG25" s="181"/>
      <c r="AH25" s="155"/>
      <c r="AI25" s="312">
        <f>COUNTIF($C25:$AG25,AI$4)</f>
        <v>3</v>
      </c>
      <c r="AJ25" s="312">
        <f>COUNTIF($C25:$AG25,AJ$4)</f>
        <v>2</v>
      </c>
      <c r="AK25" s="312">
        <f>COUNTIF($C25:$AG25,AK$4)</f>
        <v>0</v>
      </c>
      <c r="AL25" s="312">
        <f>COUNTIF($C25:$AG25,AL$4)</f>
        <v>0</v>
      </c>
      <c r="AM25" s="312">
        <f>COUNTIF($C25:$AG25,AM$4)</f>
        <v>0</v>
      </c>
      <c r="AN25" s="312">
        <f>COUNTIF($C25:$AG25,AN$4)</f>
        <v>0</v>
      </c>
      <c r="AO25" s="312">
        <f>COUNTIF($C25:$AG25,AO$4)</f>
        <v>0</v>
      </c>
      <c r="AP25" s="312">
        <f>COUNTIF($C25:$AG25,AP$4)</f>
        <v>0</v>
      </c>
      <c r="AQ25" s="312">
        <f>COUNTIF($C25:$AG25,AQ$4)</f>
        <v>0</v>
      </c>
      <c r="AR25" s="192"/>
      <c r="AS25" s="313"/>
      <c r="AT25" s="313">
        <v>4</v>
      </c>
      <c r="AU25" s="104">
        <f>SUMPRODUCT(--(WEEKDAY(C$3:AG$3,2)&lt;5),--ISNUMBER(MATCH(C25:AG25,{"DM","CS1","CS2","SB1","AE","CS/B"},0)))</f>
        <v>5</v>
      </c>
      <c r="AV25" s="104"/>
      <c r="AW25" s="104">
        <f>SUMPRODUCT(--(WEEKDAY(C$3:AG$3,2)=5),--ISNUMBER(MATCH(C25:AG25,{"DM","CS1","CS2","SB1","AE","CS/B"},0)))</f>
        <v>0</v>
      </c>
      <c r="AX25" s="104">
        <f>SUMPRODUCT(--(WEEKDAY(C$3:AG$3,2)&gt;5),--ISNUMBER(MATCH(C25:AG25,{"DM","CS1","CS2","SB1","AE","CS/B"},0)))</f>
        <v>0</v>
      </c>
      <c r="AY25" s="192"/>
      <c r="AZ25" s="104">
        <f>(AU25-AV25)+AW25*1.5+(AX25-AY25)*2+AN25*0.5+AP25*0.5+AS25-AT25</f>
        <v>1</v>
      </c>
      <c r="BA25" s="104">
        <f>AU25+AW25+AX25</f>
        <v>5</v>
      </c>
      <c r="BB25" s="104">
        <f>BE25+BG25+BI25+BK25+BM25</f>
        <v>0</v>
      </c>
      <c r="BC25" s="313">
        <f>AZ25+BD25</f>
        <v>1</v>
      </c>
      <c r="BD25" s="104">
        <f>BF25+BH25+BJ25+BL25+BN25</f>
        <v>0</v>
      </c>
      <c r="BE25" s="104">
        <f>COUNTIF(A25:AI25,"*$BTP*")</f>
        <v>0</v>
      </c>
      <c r="BF25" s="104">
        <f>BE25*1.5</f>
        <v>0</v>
      </c>
      <c r="BG25" s="104">
        <f>COUNTIF(A25:AI25,"*$M*")</f>
        <v>0</v>
      </c>
      <c r="BH25" s="104">
        <f>BG25*1</f>
        <v>0</v>
      </c>
      <c r="BI25" s="104">
        <f>COUNTIF(A25:AI25,"*$PM*")</f>
        <v>0</v>
      </c>
      <c r="BJ25" s="104">
        <f>BI25*0.5</f>
        <v>0</v>
      </c>
      <c r="BK25" s="104">
        <f>COUNTIF(A25:AI25,"*$AM*")</f>
        <v>0</v>
      </c>
      <c r="BL25" s="104">
        <f>BK25*0.5</f>
        <v>0</v>
      </c>
      <c r="BM25" s="104">
        <f>COUNTIF(A25:AI25,"*$FC*")</f>
        <v>0</v>
      </c>
      <c r="BN25" s="104">
        <f>BM25*1</f>
        <v>0</v>
      </c>
      <c r="BO25" s="104">
        <f>COUNTIF($D25:$AA25,BO$4)</f>
        <v>0</v>
      </c>
      <c r="BP25" s="104">
        <f>COUNTIF($D25:$AA25,BP$4)</f>
        <v>0</v>
      </c>
      <c r="BQ25" s="104">
        <f>COUNTIF($D25:$AA25,BQ$4)</f>
        <v>0</v>
      </c>
      <c r="BR25" s="322"/>
    </row>
    <row r="26" ht="19.5" customHeight="1" spans="1:70">
      <c r="A26" s="306"/>
      <c r="B26" s="320" t="s">
        <v>1836</v>
      </c>
      <c r="C26" s="315" t="s">
        <v>1793</v>
      </c>
      <c r="D26" s="315"/>
      <c r="E26" s="315" t="s">
        <v>56</v>
      </c>
      <c r="F26" s="181" t="s">
        <v>1904</v>
      </c>
      <c r="G26" s="315"/>
      <c r="H26" s="315" t="s">
        <v>1095</v>
      </c>
      <c r="I26" s="315" t="s">
        <v>1095</v>
      </c>
      <c r="J26" s="315" t="s">
        <v>1095</v>
      </c>
      <c r="K26" s="315" t="s">
        <v>1095</v>
      </c>
      <c r="L26" s="315" t="s">
        <v>1095</v>
      </c>
      <c r="M26" s="315" t="s">
        <v>1095</v>
      </c>
      <c r="N26" s="315" t="s">
        <v>1095</v>
      </c>
      <c r="O26" s="315"/>
      <c r="P26" s="315"/>
      <c r="Q26" s="315"/>
      <c r="R26" s="315"/>
      <c r="S26" s="315"/>
      <c r="T26" s="315"/>
      <c r="U26" s="315"/>
      <c r="V26" s="181"/>
      <c r="W26" s="315" t="s">
        <v>45</v>
      </c>
      <c r="X26" s="315"/>
      <c r="Y26" s="315"/>
      <c r="Z26" s="315"/>
      <c r="AA26" s="315" t="s">
        <v>1799</v>
      </c>
      <c r="AB26" s="315"/>
      <c r="AC26" s="7"/>
      <c r="AD26" s="315" t="s">
        <v>1598</v>
      </c>
      <c r="AE26" s="315"/>
      <c r="AF26" s="315"/>
      <c r="AG26" s="315" t="s">
        <v>45</v>
      </c>
      <c r="AH26" s="155"/>
      <c r="AI26" s="312">
        <f>COUNTIF($C26:$AG26,AI$4)</f>
        <v>0</v>
      </c>
      <c r="AJ26" s="312">
        <f>COUNTIF($C26:$AG26,AJ$4)</f>
        <v>0</v>
      </c>
      <c r="AK26" s="312">
        <f>COUNTIF($C26:$AG26,AK$4)</f>
        <v>2</v>
      </c>
      <c r="AL26" s="312">
        <f>COUNTIF($C26:$AG26,AL$4)</f>
        <v>1</v>
      </c>
      <c r="AM26" s="312">
        <f>COUNTIF($C26:$AG26,AM$4)</f>
        <v>0</v>
      </c>
      <c r="AN26" s="312">
        <f>COUNTIF($C26:$AG26,AN$4)</f>
        <v>1</v>
      </c>
      <c r="AO26" s="312">
        <f>COUNTIF($C26:$AG26,AO$4)</f>
        <v>0</v>
      </c>
      <c r="AP26" s="312">
        <f>COUNTIF($C26:$AG26,AP$4)</f>
        <v>0</v>
      </c>
      <c r="AQ26" s="312">
        <f>COUNTIF($C26:$AG26,AQ$4)</f>
        <v>0</v>
      </c>
      <c r="AR26" s="192"/>
      <c r="AS26" s="313">
        <v>1</v>
      </c>
      <c r="AT26" s="313"/>
      <c r="AU26" s="104">
        <f>SUMPRODUCT(--(WEEKDAY(C$3:AG$3,2)&lt;5),--ISNUMBER(MATCH(C26:AG26,{"DM","CS1","CS2","SB1","AE","CS/B"},0)))</f>
        <v>1</v>
      </c>
      <c r="AV26" s="192"/>
      <c r="AW26" s="104">
        <f>SUMPRODUCT(--(WEEKDAY(C$3:AG$3,2)=5),--ISNUMBER(MATCH(C26:AG26,{"DM","CS1","CS2","SB1","AE","CS/B"},0)))</f>
        <v>0</v>
      </c>
      <c r="AX26" s="104">
        <f>SUMPRODUCT(--(WEEKDAY(C$3:AG$3,2)&gt;5),--ISNUMBER(MATCH(C26:AG26,{"DM","CS1","CS2","SB1","AE","CS/B"},0)))</f>
        <v>2</v>
      </c>
      <c r="AY26" s="192"/>
      <c r="AZ26" s="104">
        <f>(AU26-AV26)+AW26*1.5+(AX26-AY26)*2+AN26*0.5+AP26*0.5+AS26-AT26</f>
        <v>6.5</v>
      </c>
      <c r="BA26" s="104">
        <f>AU26+AW26+AX26</f>
        <v>3</v>
      </c>
      <c r="BB26" s="104">
        <f>BE26+BG26+BI26+BK26+BM26</f>
        <v>1</v>
      </c>
      <c r="BC26" s="313">
        <f>AZ26+BD26</f>
        <v>7</v>
      </c>
      <c r="BD26" s="104">
        <f>BF26+BH26+BJ26+BL26+BN26</f>
        <v>0.5</v>
      </c>
      <c r="BE26" s="104">
        <f>COUNTIF(A26:AI26,"*$BTP*")</f>
        <v>0</v>
      </c>
      <c r="BF26" s="104">
        <f>BE26*1.5</f>
        <v>0</v>
      </c>
      <c r="BG26" s="104">
        <f>COUNTIF(A26:AI26,"*$M*")</f>
        <v>0</v>
      </c>
      <c r="BH26" s="104">
        <f>BG26*1</f>
        <v>0</v>
      </c>
      <c r="BI26" s="104">
        <f>COUNTIF(A26:AI26,"*$PM*")</f>
        <v>0</v>
      </c>
      <c r="BJ26" s="104">
        <f>BI26*0.5</f>
        <v>0</v>
      </c>
      <c r="BK26" s="104">
        <f>COUNTIF(A26:AI26,"*$AM*")</f>
        <v>1</v>
      </c>
      <c r="BL26" s="104">
        <f>BK26*0.5</f>
        <v>0.5</v>
      </c>
      <c r="BM26" s="104">
        <f>COUNTIF(A26:AI26,"*$FC*")</f>
        <v>0</v>
      </c>
      <c r="BN26" s="104">
        <f>BM26*1</f>
        <v>0</v>
      </c>
      <c r="BO26" s="104">
        <f>COUNTIF($D26:$AA26,BO$4)</f>
        <v>0</v>
      </c>
      <c r="BP26" s="104">
        <f>COUNTIF($D26:$AA26,BP$4)</f>
        <v>0</v>
      </c>
      <c r="BQ26" s="104">
        <f>COUNTIF($D26:$AA26,BQ$4)</f>
        <v>0</v>
      </c>
      <c r="BR26" s="322"/>
    </row>
    <row r="27" ht="19.5" customHeight="1" spans="1:70">
      <c r="A27" s="306"/>
      <c r="B27" s="320" t="s">
        <v>1840</v>
      </c>
      <c r="C27" s="181"/>
      <c r="D27" s="181" t="s">
        <v>1287</v>
      </c>
      <c r="E27" s="181"/>
      <c r="F27" s="315" t="s">
        <v>1905</v>
      </c>
      <c r="G27" s="181" t="s">
        <v>266</v>
      </c>
      <c r="H27" s="181" t="s">
        <v>266</v>
      </c>
      <c r="I27" s="181" t="s">
        <v>1889</v>
      </c>
      <c r="J27" s="181"/>
      <c r="K27" s="181"/>
      <c r="L27" s="181" t="s">
        <v>1598</v>
      </c>
      <c r="M27" s="181"/>
      <c r="N27" s="315"/>
      <c r="O27" s="181" t="s">
        <v>45</v>
      </c>
      <c r="P27" s="181"/>
      <c r="Q27" s="181"/>
      <c r="R27" s="181" t="s">
        <v>45</v>
      </c>
      <c r="S27" s="181"/>
      <c r="T27" s="181" t="s">
        <v>45</v>
      </c>
      <c r="V27" s="7"/>
      <c r="W27" s="181"/>
      <c r="X27" s="181"/>
      <c r="Y27" s="181"/>
      <c r="Z27" s="181"/>
      <c r="AA27" s="181"/>
      <c r="AB27" s="181" t="s">
        <v>1598</v>
      </c>
      <c r="AC27" s="181"/>
      <c r="AD27" s="181" t="s">
        <v>44</v>
      </c>
      <c r="AE27" s="181"/>
      <c r="AF27" s="181" t="s">
        <v>56</v>
      </c>
      <c r="AG27" s="7" t="s">
        <v>44</v>
      </c>
      <c r="AH27" s="155"/>
      <c r="AI27" s="312">
        <f>COUNTIF($C27:$AG27,AI$4)</f>
        <v>0</v>
      </c>
      <c r="AJ27" s="312">
        <f>COUNTIF($C27:$AG27,AJ$4)</f>
        <v>2</v>
      </c>
      <c r="AK27" s="312">
        <f>COUNTIF($C27:$AG27,AK$4)</f>
        <v>3</v>
      </c>
      <c r="AL27" s="312">
        <f>COUNTIF($C27:$AG27,AL$4)</f>
        <v>0</v>
      </c>
      <c r="AM27" s="312">
        <f>COUNTIF($C27:$AG27,AM$4)</f>
        <v>0</v>
      </c>
      <c r="AN27" s="312">
        <f>COUNTIF($C27:$AG27,AN$4)</f>
        <v>1</v>
      </c>
      <c r="AO27" s="312">
        <f>COUNTIF($C27:$AG27,AO$4)</f>
        <v>0</v>
      </c>
      <c r="AP27" s="312">
        <f>COUNTIF($C27:$AG27,AP$4)</f>
        <v>0</v>
      </c>
      <c r="AQ27" s="312">
        <f>COUNTIF($C27:$AG27,AQ$4)</f>
        <v>0</v>
      </c>
      <c r="AR27" s="192"/>
      <c r="AS27" s="313"/>
      <c r="AT27" s="313">
        <v>2</v>
      </c>
      <c r="AU27" s="104">
        <f>SUMPRODUCT(--(WEEKDAY(C$3:AG$3,2)&lt;5),--ISNUMBER(MATCH(C27:AG27,{"DM","CS1","CS2","SB1","AE","CS/B"},0)))</f>
        <v>3</v>
      </c>
      <c r="AV27" s="192"/>
      <c r="AW27" s="104">
        <f>SUMPRODUCT(--(WEEKDAY(C$3:AG$3,2)=5),--ISNUMBER(MATCH(C27:AG27,{"DM","CS1","CS2","SB1","AE","CS/B"},0)))</f>
        <v>1</v>
      </c>
      <c r="AX27" s="104">
        <f>SUMPRODUCT(--(WEEKDAY(C$3:AG$3,2)&gt;5),--ISNUMBER(MATCH(C27:AG27,{"DM","CS1","CS2","SB1","AE","CS/B"},0)))</f>
        <v>1</v>
      </c>
      <c r="AY27" s="192"/>
      <c r="AZ27" s="104">
        <f>(AU27-AV27)+AW27*1.5+(AX27-AY27)*2+AN27*0.5+AP27*0.5+AS27-AT27</f>
        <v>5</v>
      </c>
      <c r="BA27" s="104">
        <f>AU27+AW27+AX27</f>
        <v>5</v>
      </c>
      <c r="BB27" s="104">
        <f>BE27+BG27+BI27+BK27+BM27</f>
        <v>2</v>
      </c>
      <c r="BC27" s="313">
        <f>AZ27+BD27</f>
        <v>6.5</v>
      </c>
      <c r="BD27" s="104">
        <f>BF27+BH27+BJ27+BL27+BN27</f>
        <v>1.5</v>
      </c>
      <c r="BE27" s="104">
        <f>COUNTIF(A27:AI27,"*$BTP*")</f>
        <v>0</v>
      </c>
      <c r="BF27" s="104">
        <f>BE27*1.5</f>
        <v>0</v>
      </c>
      <c r="BG27" s="104">
        <f>COUNTIF(A27:AI27,"*$M*")</f>
        <v>1</v>
      </c>
      <c r="BH27" s="104">
        <f>BG27*1</f>
        <v>1</v>
      </c>
      <c r="BI27" s="104">
        <f>COUNTIF(A27:AI27,"*$PM*")</f>
        <v>0</v>
      </c>
      <c r="BJ27" s="104">
        <f>BI27*0.5</f>
        <v>0</v>
      </c>
      <c r="BK27" s="104">
        <f>COUNTIF(A27:AI27,"*$AM*")</f>
        <v>1</v>
      </c>
      <c r="BL27" s="104">
        <f>BK27*0.5</f>
        <v>0.5</v>
      </c>
      <c r="BM27" s="104">
        <f>COUNTIF(A27:AI27,"*$FC*")</f>
        <v>0</v>
      </c>
      <c r="BN27" s="104">
        <f>BM27*1</f>
        <v>0</v>
      </c>
      <c r="BO27" s="104">
        <f>COUNTIF($D27:$AA27,BO$4)</f>
        <v>0</v>
      </c>
      <c r="BP27" s="104">
        <f>COUNTIF($D27:$AA27,BP$4)</f>
        <v>1</v>
      </c>
      <c r="BQ27" s="104">
        <f>COUNTIF($D27:$AA27,BQ$4)</f>
        <v>0</v>
      </c>
      <c r="BR27" s="322"/>
    </row>
    <row r="28" ht="19.5" customHeight="1" spans="1:70">
      <c r="A28" s="306"/>
      <c r="B28" s="320" t="s">
        <v>1682</v>
      </c>
      <c r="C28" s="315"/>
      <c r="D28" s="315"/>
      <c r="E28" s="315" t="s">
        <v>48</v>
      </c>
      <c r="F28" s="181" t="s">
        <v>1887</v>
      </c>
      <c r="G28" s="315" t="s">
        <v>1793</v>
      </c>
      <c r="H28" s="315"/>
      <c r="I28" s="502"/>
      <c r="J28" s="181" t="s">
        <v>45</v>
      </c>
      <c r="K28" s="315"/>
      <c r="L28" s="172" t="s">
        <v>48</v>
      </c>
      <c r="M28" s="315"/>
      <c r="N28" s="7"/>
      <c r="O28" s="315" t="s">
        <v>1598</v>
      </c>
      <c r="P28" s="315"/>
      <c r="Q28" s="315"/>
      <c r="S28" s="181" t="s">
        <v>48</v>
      </c>
      <c r="T28" s="315"/>
      <c r="U28" s="315"/>
      <c r="V28" s="502"/>
      <c r="W28" s="502"/>
      <c r="X28" s="502"/>
      <c r="Y28" s="315"/>
      <c r="Z28" s="315"/>
      <c r="AA28" s="7"/>
      <c r="AB28" s="181" t="s">
        <v>1527</v>
      </c>
      <c r="AC28" s="315" t="s">
        <v>45</v>
      </c>
      <c r="AD28" s="315"/>
      <c r="AE28" s="315"/>
      <c r="AF28" s="315"/>
      <c r="AG28" s="315"/>
      <c r="AH28" s="172"/>
      <c r="AI28" s="312">
        <f>COUNTIF($C28:$AG28,AI$4)</f>
        <v>3</v>
      </c>
      <c r="AJ28" s="312">
        <f>COUNTIF($C28:$AG28,AJ$4)</f>
        <v>0</v>
      </c>
      <c r="AK28" s="312">
        <f>COUNTIF($C28:$AG28,AK$4)</f>
        <v>2</v>
      </c>
      <c r="AL28" s="312">
        <f>COUNTIF($C28:$AG28,AL$4)</f>
        <v>1</v>
      </c>
      <c r="AM28" s="312">
        <f>COUNTIF($C28:$AG28,AM$4)</f>
        <v>0</v>
      </c>
      <c r="AN28" s="312">
        <f>COUNTIF($C28:$AG28,AN$4)</f>
        <v>0</v>
      </c>
      <c r="AO28" s="312">
        <f>COUNTIF($C28:$AG28,AO$4)</f>
        <v>0</v>
      </c>
      <c r="AP28" s="312">
        <f>COUNTIF($C28:$AG28,AP$4)</f>
        <v>0</v>
      </c>
      <c r="AQ28" s="312">
        <f>COUNTIF($C28:$AG28,AQ$4)</f>
        <v>0</v>
      </c>
      <c r="AR28" s="192"/>
      <c r="AS28" s="313"/>
      <c r="AT28" s="313">
        <v>1</v>
      </c>
      <c r="AU28" s="104">
        <f>SUMPRODUCT(--(WEEKDAY(C$3:AG$3,2)&lt;5),--ISNUMBER(MATCH(C28:AG28,{"DM","CS1","CS2","SB1","AE","CS/B"},0)))</f>
        <v>4</v>
      </c>
      <c r="AV28" s="192"/>
      <c r="AW28" s="104">
        <f>SUMPRODUCT(--(WEEKDAY(C$3:AG$3,2)=5),--ISNUMBER(MATCH(C28:AG28,{"DM","CS1","CS2","SB1","AE","CS/B"},0)))</f>
        <v>1</v>
      </c>
      <c r="AX28" s="104">
        <f>SUMPRODUCT(--(WEEKDAY(C$3:AG$3,2)&gt;5),--ISNUMBER(MATCH(C28:AG28,{"DM","CS1","CS2","SB1","AE","CS/B"},0)))</f>
        <v>1</v>
      </c>
      <c r="AY28" s="192"/>
      <c r="AZ28" s="104">
        <f>(AU28-AV28)+AW28*1.5+(AX28-AY28)*2+AN28*0.5+AP28*0.5+AS28-AT28</f>
        <v>6.5</v>
      </c>
      <c r="BA28" s="104">
        <f>AU28+AW28+AX28</f>
        <v>6</v>
      </c>
      <c r="BB28" s="104">
        <f>BE28+BG28+BI28+BK28+BM28</f>
        <v>1</v>
      </c>
      <c r="BC28" s="313">
        <f>AZ28+BD28</f>
        <v>7</v>
      </c>
      <c r="BD28" s="104">
        <f>BF28+BH28+BJ28+BL28+BN28</f>
        <v>0.5</v>
      </c>
      <c r="BE28" s="104">
        <f>COUNTIF(A28:AI28,"*$BTP*")</f>
        <v>0</v>
      </c>
      <c r="BF28" s="104">
        <f>BE28*1.5</f>
        <v>0</v>
      </c>
      <c r="BG28" s="104">
        <f>COUNTIF(A28:AI28,"*$M*")</f>
        <v>0</v>
      </c>
      <c r="BH28" s="104">
        <f>BG28*1</f>
        <v>0</v>
      </c>
      <c r="BI28" s="104">
        <f>COUNTIF(A28:AI28,"*$PM*")</f>
        <v>0</v>
      </c>
      <c r="BJ28" s="104">
        <f>BI28*0.5</f>
        <v>0</v>
      </c>
      <c r="BK28" s="104">
        <f>COUNTIF(A28:AI28,"*$AM*")</f>
        <v>1</v>
      </c>
      <c r="BL28" s="104">
        <f>BK28*0.5</f>
        <v>0.5</v>
      </c>
      <c r="BM28" s="104">
        <f>COUNTIF(A28:AI28,"*$FC*")</f>
        <v>0</v>
      </c>
      <c r="BN28" s="104">
        <f>BM28*1</f>
        <v>0</v>
      </c>
      <c r="BO28" s="104">
        <f>COUNTIF($D28:$AA28,BO$4)</f>
        <v>0</v>
      </c>
      <c r="BP28" s="104">
        <f>COUNTIF($D28:$AA28,BP$4)</f>
        <v>1</v>
      </c>
      <c r="BQ28" s="104">
        <f>COUNTIF($D28:$AA28,BQ$4)</f>
        <v>0</v>
      </c>
      <c r="BR28" s="322"/>
    </row>
    <row r="29" ht="19.5" customHeight="1" spans="1:70">
      <c r="A29" s="306"/>
      <c r="B29" s="320" t="s">
        <v>1845</v>
      </c>
      <c r="C29" s="181"/>
      <c r="D29" s="181" t="s">
        <v>1901</v>
      </c>
      <c r="E29" s="2"/>
      <c r="F29" s="181" t="s">
        <v>1898</v>
      </c>
      <c r="G29" s="181" t="s">
        <v>1896</v>
      </c>
      <c r="H29" s="181"/>
      <c r="I29" s="181" t="s">
        <v>62</v>
      </c>
      <c r="J29" s="181"/>
      <c r="L29" s="181"/>
      <c r="M29" s="181" t="s">
        <v>1598</v>
      </c>
      <c r="N29" s="181"/>
      <c r="O29" s="181" t="s">
        <v>1906</v>
      </c>
      <c r="P29" s="181"/>
      <c r="Q29" s="181"/>
      <c r="R29" s="315" t="s">
        <v>1799</v>
      </c>
      <c r="S29" s="181"/>
      <c r="T29" s="181"/>
      <c r="U29" s="181"/>
      <c r="V29" s="181" t="s">
        <v>44</v>
      </c>
      <c r="W29" s="181"/>
      <c r="X29" s="181"/>
      <c r="Y29" s="181"/>
      <c r="Z29" s="181" t="s">
        <v>1907</v>
      </c>
      <c r="AA29" s="181"/>
      <c r="AC29" s="315"/>
      <c r="AD29" s="181"/>
      <c r="AE29" s="181" t="s">
        <v>62</v>
      </c>
      <c r="AF29" s="181"/>
      <c r="AG29" s="7" t="s">
        <v>1799</v>
      </c>
      <c r="AH29" s="155"/>
      <c r="AI29" s="312">
        <f>COUNTIF($C29:$AG29,AI$4)</f>
        <v>0</v>
      </c>
      <c r="AJ29" s="312">
        <f>COUNTIF($C29:$AG29,AJ$4)</f>
        <v>1</v>
      </c>
      <c r="AK29" s="312">
        <f>COUNTIF($C29:$AG29,AK$4)</f>
        <v>0</v>
      </c>
      <c r="AL29" s="312">
        <f>COUNTIF($C29:$AG29,AL$4)</f>
        <v>0</v>
      </c>
      <c r="AM29" s="312">
        <f>COUNTIF($C29:$AG29,AM$4)</f>
        <v>0</v>
      </c>
      <c r="AN29" s="312">
        <f>COUNTIF($C29:$AG29,AN$4)</f>
        <v>0</v>
      </c>
      <c r="AO29" s="312">
        <f>COUNTIF($C29:$AG29,AO$4)</f>
        <v>2</v>
      </c>
      <c r="AP29" s="312">
        <f>COUNTIF($C29:$AG29,AP$4)</f>
        <v>0</v>
      </c>
      <c r="AQ29" s="312">
        <f>COUNTIF($C29:$AG29,AQ$4)</f>
        <v>0</v>
      </c>
      <c r="AR29" s="192"/>
      <c r="AS29" s="313"/>
      <c r="AT29" s="313">
        <v>1.5</v>
      </c>
      <c r="AU29" s="104">
        <f>SUMPRODUCT(--(WEEKDAY(C$3:AG$3,2)&lt;5),--ISNUMBER(MATCH(C29:AG29,{"DM","CS1","CS2","SB1","AE","CS/B"},0)))</f>
        <v>0</v>
      </c>
      <c r="AV29" s="192"/>
      <c r="AW29" s="104">
        <f>SUMPRODUCT(--(WEEKDAY(C$3:AG$3,2)=5),--ISNUMBER(MATCH(C29:AG29,{"DM","CS1","CS2","SB1","AE","CS/B"},0)))</f>
        <v>1</v>
      </c>
      <c r="AX29" s="104">
        <f>SUMPRODUCT(--(WEEKDAY(C$3:AG$3,2)&gt;5),--ISNUMBER(MATCH(C29:AG29,{"DM","CS1","CS2","SB1","AE","CS/B"},0)))</f>
        <v>2</v>
      </c>
      <c r="AY29" s="192"/>
      <c r="AZ29" s="104">
        <f>(AU29-AV29)+AW29*1.5+(AX29-AY29)*2+AN29*0.5+AP29*0.5+AS29-AT29</f>
        <v>4</v>
      </c>
      <c r="BA29" s="104">
        <f>AU29+AW29+AX29</f>
        <v>3</v>
      </c>
      <c r="BB29" s="104">
        <f>BE29+BG29+BI29+BK29+BM29</f>
        <v>4</v>
      </c>
      <c r="BC29" s="313">
        <f>AZ29+BD29</f>
        <v>7.5</v>
      </c>
      <c r="BD29" s="104">
        <f>BF29+BH29+BJ29+BL29+BN29</f>
        <v>3.5</v>
      </c>
      <c r="BE29" s="104">
        <f>COUNTIF(A29:AI29,"*$BTP*")</f>
        <v>0</v>
      </c>
      <c r="BF29" s="104">
        <f>BE29*1.5</f>
        <v>0</v>
      </c>
      <c r="BG29" s="104">
        <f>COUNTIF(A29:AI29,"*$M*")</f>
        <v>3</v>
      </c>
      <c r="BH29" s="104">
        <f>BG29*1</f>
        <v>3</v>
      </c>
      <c r="BI29" s="104">
        <f>COUNTIF(A29:AI29,"*$PM*")</f>
        <v>1</v>
      </c>
      <c r="BJ29" s="104">
        <f>BI29*0.5</f>
        <v>0.5</v>
      </c>
      <c r="BK29" s="104">
        <f>COUNTIF(A29:AI29,"*$AM*")</f>
        <v>0</v>
      </c>
      <c r="BL29" s="104">
        <f>BK29*0.5</f>
        <v>0</v>
      </c>
      <c r="BM29" s="104">
        <f>COUNTIF(A29:AI29,"*$FC*")</f>
        <v>0</v>
      </c>
      <c r="BN29" s="104">
        <f>BM29*1</f>
        <v>0</v>
      </c>
      <c r="BO29" s="104">
        <f>COUNTIF($D29:$AA29,BO$4)</f>
        <v>0</v>
      </c>
      <c r="BP29" s="104">
        <f>COUNTIF($D29:$AA29,BP$4)</f>
        <v>1</v>
      </c>
      <c r="BQ29" s="104">
        <f>COUNTIF($D29:$AA29,BQ$4)</f>
        <v>0</v>
      </c>
      <c r="BR29" s="322"/>
    </row>
    <row r="30" ht="47.25" customHeight="1" spans="1:70">
      <c r="A30" s="306"/>
      <c r="B30" s="320" t="s">
        <v>1847</v>
      </c>
      <c r="C30" s="502"/>
      <c r="D30" s="502" t="s">
        <v>1908</v>
      </c>
      <c r="E30" s="502" t="s">
        <v>1909</v>
      </c>
      <c r="F30" s="2" t="s">
        <v>44</v>
      </c>
      <c r="G30" s="315"/>
      <c r="H30" s="315" t="s">
        <v>1888</v>
      </c>
      <c r="I30" s="315" t="s">
        <v>1889</v>
      </c>
      <c r="J30" s="502"/>
      <c r="K30" s="181" t="s">
        <v>44</v>
      </c>
      <c r="L30" s="315"/>
      <c r="M30" s="315" t="s">
        <v>1287</v>
      </c>
      <c r="N30" s="315"/>
      <c r="O30" s="315" t="s">
        <v>1287</v>
      </c>
      <c r="P30" s="315" t="s">
        <v>62</v>
      </c>
      <c r="Q30" s="502"/>
      <c r="R30" s="315"/>
      <c r="S30" s="315" t="s">
        <v>62</v>
      </c>
      <c r="T30" s="315"/>
      <c r="U30" s="315"/>
      <c r="V30" s="502"/>
      <c r="W30" s="315" t="s">
        <v>62</v>
      </c>
      <c r="X30" s="502"/>
      <c r="Y30" s="315"/>
      <c r="Z30" s="181" t="s">
        <v>62</v>
      </c>
      <c r="AA30" s="315"/>
      <c r="AB30" s="172"/>
      <c r="AC30" s="502"/>
      <c r="AD30" s="502"/>
      <c r="AE30" s="502"/>
      <c r="AF30" s="315" t="s">
        <v>44</v>
      </c>
      <c r="AG30" s="315"/>
      <c r="AH30" s="155"/>
      <c r="AI30" s="312">
        <f>COUNTIF($C30:$AG30,AI$4)</f>
        <v>0</v>
      </c>
      <c r="AJ30" s="312">
        <f>COUNTIF($C30:$AG30,AJ$4)</f>
        <v>3</v>
      </c>
      <c r="AK30" s="312">
        <f>COUNTIF($C30:$AG30,AK$4)</f>
        <v>0</v>
      </c>
      <c r="AL30" s="312">
        <f>COUNTIF($C30:$AG30,AL$4)</f>
        <v>0</v>
      </c>
      <c r="AM30" s="312">
        <f>COUNTIF($C30:$AG30,AM$4)</f>
        <v>0</v>
      </c>
      <c r="AN30" s="312">
        <f>COUNTIF($C30:$AG30,AN$4)</f>
        <v>0</v>
      </c>
      <c r="AO30" s="312">
        <f>COUNTIF($C30:$AG30,AO$4)</f>
        <v>4</v>
      </c>
      <c r="AP30" s="312">
        <f>COUNTIF($C30:$AG30,AP$4)</f>
        <v>0</v>
      </c>
      <c r="AQ30" s="312">
        <f>COUNTIF($C30:$AG30,AQ$4)</f>
        <v>0</v>
      </c>
      <c r="AR30" s="192"/>
      <c r="AS30" s="313"/>
      <c r="AT30" s="313">
        <v>0.5</v>
      </c>
      <c r="AU30" s="104">
        <f>SUMPRODUCT(--(WEEKDAY(C$3:AG$3,2)&lt;5),--ISNUMBER(MATCH(C30:AG30,{"DM","CS1","CS2","SB1","AE","CS/B"},0)))</f>
        <v>5</v>
      </c>
      <c r="AV30" s="192"/>
      <c r="AW30" s="104">
        <f>SUMPRODUCT(--(WEEKDAY(C$3:AG$3,2)=5),--ISNUMBER(MATCH(C30:AG30,{"DM","CS1","CS2","SB1","AE","CS/B"},0)))</f>
        <v>0</v>
      </c>
      <c r="AX30" s="104">
        <f>SUMPRODUCT(--(WEEKDAY(C$3:AG$3,2)&gt;5),--ISNUMBER(MATCH(C30:AG30,{"DM","CS1","CS2","SB1","AE","CS/B"},0)))</f>
        <v>2</v>
      </c>
      <c r="AY30" s="192"/>
      <c r="AZ30" s="104">
        <f>(AU30-AV30)+AW30*1.5+(AX30-AY30)*2+AN30*0.5+AP30*0.5+AS30-AT30</f>
        <v>8.5</v>
      </c>
      <c r="BA30" s="104">
        <f>AU30+AW30+AX30</f>
        <v>7</v>
      </c>
      <c r="BB30" s="104">
        <f>BE30+BG30+BI30+BK30+BM30</f>
        <v>1</v>
      </c>
      <c r="BC30" s="313">
        <f>AZ30+BD30</f>
        <v>9.5</v>
      </c>
      <c r="BD30" s="104">
        <f>BF30+BH30+BJ30+BL30+BN30</f>
        <v>1</v>
      </c>
      <c r="BE30" s="104">
        <f>COUNTIF(A30:AI30,"*$BTP*")</f>
        <v>0</v>
      </c>
      <c r="BF30" s="104">
        <f>BE30*1.5</f>
        <v>0</v>
      </c>
      <c r="BG30" s="104">
        <f>COUNTIF(A30:AI30,"*$M*")</f>
        <v>1</v>
      </c>
      <c r="BH30" s="104">
        <f>BG30*1</f>
        <v>1</v>
      </c>
      <c r="BI30" s="104">
        <f>COUNTIF(A30:AI30,"*$PM*")</f>
        <v>0</v>
      </c>
      <c r="BJ30" s="104">
        <f>BI30*0.5</f>
        <v>0</v>
      </c>
      <c r="BK30" s="104">
        <f>COUNTIF(A30:AI30,"*$AM*")</f>
        <v>0</v>
      </c>
      <c r="BL30" s="104">
        <f>BK30*0.5</f>
        <v>0</v>
      </c>
      <c r="BM30" s="104">
        <f>COUNTIF(A30:AI30,"*$FC*")</f>
        <v>0</v>
      </c>
      <c r="BN30" s="104">
        <f>BM30*1</f>
        <v>0</v>
      </c>
      <c r="BO30" s="104">
        <f>COUNTIF($D30:$AA30,BO$4)</f>
        <v>0</v>
      </c>
      <c r="BP30" s="104">
        <f>COUNTIF($D30:$AA30,BP$4)</f>
        <v>0</v>
      </c>
      <c r="BQ30" s="104">
        <f>COUNTIF($D30:$AA30,BQ$4)</f>
        <v>0</v>
      </c>
      <c r="BR30" s="322"/>
    </row>
    <row r="31" ht="19.5" customHeight="1" spans="1:70">
      <c r="A31" s="306"/>
      <c r="B31" s="320" t="s">
        <v>1849</v>
      </c>
      <c r="C31" s="181" t="s">
        <v>1598</v>
      </c>
      <c r="D31" s="181"/>
      <c r="E31" s="308" t="s">
        <v>1415</v>
      </c>
      <c r="F31" s="2" t="s">
        <v>45</v>
      </c>
      <c r="G31" s="181"/>
      <c r="H31" s="181"/>
      <c r="I31" s="181"/>
      <c r="J31" s="181" t="s">
        <v>44</v>
      </c>
      <c r="K31" s="181"/>
      <c r="L31" s="181" t="s">
        <v>56</v>
      </c>
      <c r="M31" s="181"/>
      <c r="N31" s="181" t="s">
        <v>1555</v>
      </c>
      <c r="O31" s="181"/>
      <c r="P31" s="181"/>
      <c r="Q31" s="181" t="s">
        <v>45</v>
      </c>
      <c r="R31" s="181"/>
      <c r="S31" s="181" t="s">
        <v>1598</v>
      </c>
      <c r="T31" s="181"/>
      <c r="U31" s="181"/>
      <c r="V31" s="499" t="s">
        <v>371</v>
      </c>
      <c r="W31" s="499" t="s">
        <v>371</v>
      </c>
      <c r="X31" s="499" t="s">
        <v>371</v>
      </c>
      <c r="Y31" s="181" t="s">
        <v>1599</v>
      </c>
      <c r="Z31" s="181"/>
      <c r="AA31" s="315" t="s">
        <v>1910</v>
      </c>
      <c r="AB31" s="315"/>
      <c r="AC31" s="181" t="s">
        <v>44</v>
      </c>
      <c r="AD31" s="181" t="s">
        <v>1911</v>
      </c>
      <c r="AE31" s="181" t="s">
        <v>1911</v>
      </c>
      <c r="AF31" s="181"/>
      <c r="AG31" s="181"/>
      <c r="AH31" s="155"/>
      <c r="AI31" s="312">
        <f>COUNTIF($C31:$AG31,AI$4)</f>
        <v>0</v>
      </c>
      <c r="AJ31" s="312">
        <f>COUNTIF($C31:$AG31,AJ$4)</f>
        <v>2</v>
      </c>
      <c r="AK31" s="312">
        <f>COUNTIF($C31:$AG31,AK$4)</f>
        <v>2</v>
      </c>
      <c r="AL31" s="312">
        <f>COUNTIF($C31:$AG31,AL$4)</f>
        <v>0</v>
      </c>
      <c r="AM31" s="312">
        <f>COUNTIF($C31:$AG31,AM$4)</f>
        <v>0</v>
      </c>
      <c r="AN31" s="312">
        <f>COUNTIF($C31:$AG31,AN$4)</f>
        <v>1</v>
      </c>
      <c r="AO31" s="312">
        <f>COUNTIF($C31:$AG31,AO$4)</f>
        <v>0</v>
      </c>
      <c r="AP31" s="312">
        <f>COUNTIF($C31:$AG31,AP$4)</f>
        <v>0</v>
      </c>
      <c r="AQ31" s="312">
        <f>COUNTIF($C31:$AG31,AQ$4)</f>
        <v>0</v>
      </c>
      <c r="AR31" s="192"/>
      <c r="AS31" s="313"/>
      <c r="AT31" s="313">
        <v>2</v>
      </c>
      <c r="AU31" s="104">
        <f>SUMPRODUCT(--(WEEKDAY(C$3:AG$3,2)&lt;5),--ISNUMBER(MATCH(C31:AG31,{"DM","CS1","CS2","SB1","AE","CS/B"},0)))</f>
        <v>1</v>
      </c>
      <c r="AV31" s="192"/>
      <c r="AW31" s="104">
        <f>SUMPRODUCT(--(WEEKDAY(C$3:AG$3,2)=5),--ISNUMBER(MATCH(C31:AG31,{"DM","CS1","CS2","SB1","AE","CS/B"},0)))</f>
        <v>1</v>
      </c>
      <c r="AX31" s="104">
        <f>SUMPRODUCT(--(WEEKDAY(C$3:AG$3,2)&gt;5),--ISNUMBER(MATCH(C31:AG31,{"DM","CS1","CS2","SB1","AE","CS/B"},0)))</f>
        <v>2</v>
      </c>
      <c r="AY31" s="192"/>
      <c r="AZ31" s="104">
        <f>(AU31-AV31)+AW31*1.5+(AX31-AY31)*2+AN31*0.5+AP31*0.5+AS31-AT31</f>
        <v>5</v>
      </c>
      <c r="BA31" s="104">
        <f>AU31+AW31+AX31</f>
        <v>4</v>
      </c>
      <c r="BB31" s="104">
        <f>BE31+BG31+BI31+BK31+BM31</f>
        <v>3</v>
      </c>
      <c r="BC31" s="313">
        <f>AZ31+BD31</f>
        <v>8</v>
      </c>
      <c r="BD31" s="104">
        <f>BF31+BH31+BJ31+BL31+BN31</f>
        <v>3</v>
      </c>
      <c r="BE31" s="104">
        <f>COUNTIF(A31:AI31,"*$BTP*")</f>
        <v>1</v>
      </c>
      <c r="BF31" s="104">
        <f>BE31*1.5</f>
        <v>1.5</v>
      </c>
      <c r="BG31" s="104">
        <f>COUNTIF(A31:AI31,"*$M*")</f>
        <v>1</v>
      </c>
      <c r="BH31" s="104">
        <f>BG31*1</f>
        <v>1</v>
      </c>
      <c r="BI31" s="104">
        <f>COUNTIF(A31:AI31,"*$PM*")</f>
        <v>0</v>
      </c>
      <c r="BJ31" s="104">
        <f>BI31*0.5</f>
        <v>0</v>
      </c>
      <c r="BK31" s="104">
        <f>COUNTIF(A31:AI31,"*$AM*")</f>
        <v>1</v>
      </c>
      <c r="BL31" s="104">
        <f>BK31*0.5</f>
        <v>0.5</v>
      </c>
      <c r="BM31" s="104">
        <f>COUNTIF(A31:AI31,"*$FC*")</f>
        <v>0</v>
      </c>
      <c r="BN31" s="104">
        <f>BM31*1</f>
        <v>0</v>
      </c>
      <c r="BO31" s="104">
        <f>COUNTIF($D31:$Z31,BO$4)</f>
        <v>0</v>
      </c>
      <c r="BP31" s="104">
        <f>COUNTIF($D31:$Z31,BP$4)</f>
        <v>1</v>
      </c>
      <c r="BQ31" s="104">
        <f>COUNTIF($D31:$Z31,BQ$4)</f>
        <v>0</v>
      </c>
      <c r="BR31" s="322"/>
    </row>
    <row r="32" ht="19.5" customHeight="1" spans="1:70">
      <c r="A32" s="306"/>
      <c r="B32" s="320" t="s">
        <v>1855</v>
      </c>
      <c r="C32" s="315"/>
      <c r="D32" s="315" t="s">
        <v>1804</v>
      </c>
      <c r="E32" s="315" t="s">
        <v>62</v>
      </c>
      <c r="F32" s="172" t="s">
        <v>1804</v>
      </c>
      <c r="G32" s="315" t="s">
        <v>56</v>
      </c>
      <c r="H32" s="315" t="s">
        <v>44</v>
      </c>
      <c r="I32" s="315"/>
      <c r="J32" s="315"/>
      <c r="K32" s="315"/>
      <c r="L32" s="172"/>
      <c r="M32" s="315"/>
      <c r="N32" s="315" t="s">
        <v>44</v>
      </c>
      <c r="O32" s="181" t="s">
        <v>56</v>
      </c>
      <c r="P32" s="315"/>
      <c r="Q32" s="315"/>
      <c r="R32" s="172" t="s">
        <v>982</v>
      </c>
      <c r="S32" s="315"/>
      <c r="T32" s="315" t="s">
        <v>1598</v>
      </c>
      <c r="U32" s="315"/>
      <c r="V32" s="315"/>
      <c r="W32" s="315"/>
      <c r="X32" s="315" t="s">
        <v>44</v>
      </c>
      <c r="Y32" s="315"/>
      <c r="Z32" s="315"/>
      <c r="AA32" s="315" t="s">
        <v>1542</v>
      </c>
      <c r="AB32" s="315"/>
      <c r="AC32" s="315" t="s">
        <v>1095</v>
      </c>
      <c r="AD32" s="315" t="s">
        <v>1095</v>
      </c>
      <c r="AE32" s="315" t="s">
        <v>1095</v>
      </c>
      <c r="AF32" s="315" t="s">
        <v>1095</v>
      </c>
      <c r="AG32" s="315"/>
      <c r="AH32" s="155"/>
      <c r="AI32" s="312">
        <f>COUNTIF($C32:$AG32,AI$4)</f>
        <v>0</v>
      </c>
      <c r="AJ32" s="312">
        <f>COUNTIF($C32:$AG32,AJ$4)</f>
        <v>3</v>
      </c>
      <c r="AK32" s="312">
        <f>COUNTIF($C32:$AG32,AK$4)</f>
        <v>0</v>
      </c>
      <c r="AL32" s="312">
        <f>COUNTIF($C32:$AG32,AL$4)</f>
        <v>0</v>
      </c>
      <c r="AM32" s="312">
        <f>COUNTIF($C32:$AG32,AM$4)</f>
        <v>0</v>
      </c>
      <c r="AN32" s="312">
        <f>COUNTIF($C32:$AG32,AN$4)</f>
        <v>2</v>
      </c>
      <c r="AO32" s="312">
        <f>COUNTIF($C32:$AG32,AO$4)</f>
        <v>1</v>
      </c>
      <c r="AP32" s="312">
        <f>COUNTIF($C32:$AG32,AP$4)</f>
        <v>0</v>
      </c>
      <c r="AQ32" s="312">
        <f>COUNTIF($C32:$AG32,AQ$4)</f>
        <v>0</v>
      </c>
      <c r="AR32" s="192"/>
      <c r="AS32" s="313"/>
      <c r="AT32" s="313"/>
      <c r="AU32" s="104">
        <f>SUMPRODUCT(--(WEEKDAY(C$3:AG$3,2)&lt;5),--ISNUMBER(MATCH(C32:AG32,{"DM","CS1","CS2","SB1","AE","CS/B"},0)))</f>
        <v>2</v>
      </c>
      <c r="AV32" s="192"/>
      <c r="AW32" s="104">
        <f>SUMPRODUCT(--(WEEKDAY(C$3:AG$3,2)=5),--ISNUMBER(MATCH(C32:AG32,{"DM","CS1","CS2","SB1","AE","CS/B"},0)))</f>
        <v>1</v>
      </c>
      <c r="AX32" s="104">
        <f>SUMPRODUCT(--(WEEKDAY(C$3:AG$3,2)&gt;5),--ISNUMBER(MATCH(C32:AG32,{"DM","CS1","CS2","SB1","AE","CS/B"},0)))</f>
        <v>1</v>
      </c>
      <c r="AY32" s="192"/>
      <c r="AZ32" s="104">
        <f>(AU32-AV32)+AW32*1.5+(AX32-AY32)*2+AN32*0.5+AP32*0.5+AS32-AT32</f>
        <v>6.5</v>
      </c>
      <c r="BA32" s="104">
        <f>AU32+AW32+AX32</f>
        <v>4</v>
      </c>
      <c r="BB32" s="104">
        <f>BE32+BG32+BI32+BK32+BM32</f>
        <v>2</v>
      </c>
      <c r="BC32" s="313">
        <f>AZ32+BD32</f>
        <v>8</v>
      </c>
      <c r="BD32" s="104">
        <f>BF32+BH32+BJ32+BL32+BN32</f>
        <v>1.5</v>
      </c>
      <c r="BE32" s="104">
        <f>COUNTIF(A32:AI32,"*$BTP*")</f>
        <v>0</v>
      </c>
      <c r="BF32" s="104">
        <f>BE32*1.5</f>
        <v>0</v>
      </c>
      <c r="BG32" s="104">
        <f>COUNTIF(A32:AI32,"*$M*")</f>
        <v>1</v>
      </c>
      <c r="BH32" s="104">
        <f>BG32*1</f>
        <v>1</v>
      </c>
      <c r="BI32" s="104">
        <f>COUNTIF(A32:AI32,"*$PM*")</f>
        <v>0</v>
      </c>
      <c r="BJ32" s="104">
        <f>BI32*0.5</f>
        <v>0</v>
      </c>
      <c r="BK32" s="104">
        <f>COUNTIF(A32:AI32,"*$AM*")</f>
        <v>1</v>
      </c>
      <c r="BL32" s="104">
        <f>BK32*0.5</f>
        <v>0.5</v>
      </c>
      <c r="BM32" s="104">
        <f>COUNTIF(A32:AI32,"*$FC*")</f>
        <v>0</v>
      </c>
      <c r="BN32" s="104">
        <f>BM32*1</f>
        <v>0</v>
      </c>
      <c r="BO32" s="104">
        <f>COUNTIF($D32:$Z32,BO$4)</f>
        <v>0</v>
      </c>
      <c r="BP32" s="104">
        <f>COUNTIF($D32:$Z32,BP$4)</f>
        <v>1</v>
      </c>
      <c r="BQ32" s="104">
        <f>COUNTIF($D32:$Z32,BQ$4)</f>
        <v>0</v>
      </c>
      <c r="BR32" s="322"/>
    </row>
    <row r="33" ht="19.5" customHeight="1" spans="1:70">
      <c r="A33" s="306"/>
      <c r="B33" s="320" t="s">
        <v>1859</v>
      </c>
      <c r="C33" s="181" t="s">
        <v>44</v>
      </c>
      <c r="D33" s="181"/>
      <c r="E33" s="181"/>
      <c r="F33" s="181" t="s">
        <v>1898</v>
      </c>
      <c r="G33" s="181" t="s">
        <v>1896</v>
      </c>
      <c r="H33" s="181"/>
      <c r="I33" s="181"/>
      <c r="J33" s="172"/>
      <c r="K33" s="181" t="s">
        <v>45</v>
      </c>
      <c r="L33" s="172"/>
      <c r="M33" s="181"/>
      <c r="N33" s="181"/>
      <c r="O33" s="181"/>
      <c r="P33" s="181"/>
      <c r="Q33" s="181"/>
      <c r="R33" s="181" t="s">
        <v>1598</v>
      </c>
      <c r="S33" s="181"/>
      <c r="U33" s="181"/>
      <c r="V33" s="181" t="s">
        <v>1799</v>
      </c>
      <c r="W33" s="181"/>
      <c r="X33" s="181"/>
      <c r="Y33" s="181" t="s">
        <v>62</v>
      </c>
      <c r="Z33" s="181"/>
      <c r="AB33" s="7" t="s">
        <v>1799</v>
      </c>
      <c r="AD33" s="181"/>
      <c r="AE33" s="181"/>
      <c r="AF33" s="181"/>
      <c r="AG33" s="181"/>
      <c r="AH33" s="155"/>
      <c r="AI33" s="312">
        <f>COUNTIF($C33:$AG33,AI$4)</f>
        <v>0</v>
      </c>
      <c r="AJ33" s="312">
        <f>COUNTIF($C33:$AG33,AJ$4)</f>
        <v>1</v>
      </c>
      <c r="AK33" s="312">
        <f>COUNTIF($C33:$AG33,AK$4)</f>
        <v>1</v>
      </c>
      <c r="AL33" s="312">
        <f>COUNTIF($C33:$AG33,AL$4)</f>
        <v>0</v>
      </c>
      <c r="AM33" s="312">
        <f>COUNTIF($C33:$AG33,AM$4)</f>
        <v>0</v>
      </c>
      <c r="AN33" s="312">
        <f>COUNTIF($C33:$AG33,AN$4)</f>
        <v>0</v>
      </c>
      <c r="AO33" s="312">
        <f>COUNTIF($C33:$AG33,AO$4)</f>
        <v>1</v>
      </c>
      <c r="AP33" s="312">
        <f>COUNTIF($C33:$AG33,AP$4)</f>
        <v>0</v>
      </c>
      <c r="AQ33" s="312">
        <f>COUNTIF($C33:$AG33,AQ$4)</f>
        <v>0</v>
      </c>
      <c r="AR33" s="192"/>
      <c r="AS33" s="313">
        <v>2.5</v>
      </c>
      <c r="AT33" s="313"/>
      <c r="AU33" s="104">
        <f>SUMPRODUCT(--(WEEKDAY(C$3:AG$3,2)&lt;5),--ISNUMBER(MATCH(C33:AG33,{"DM","CS1","CS2","SB1","AE","CS/B"},0)))</f>
        <v>2</v>
      </c>
      <c r="AV33" s="192"/>
      <c r="AW33" s="104">
        <f>SUMPRODUCT(--(WEEKDAY(C$3:AG$3,2)=5),--ISNUMBER(MATCH(C33:AG33,{"DM","CS1","CS2","SB1","AE","CS/B"},0)))</f>
        <v>0</v>
      </c>
      <c r="AX33" s="104">
        <f>SUMPRODUCT(--(WEEKDAY(C$3:AG$3,2)&gt;5),--ISNUMBER(MATCH(C33:AG33,{"DM","CS1","CS2","SB1","AE","CS/B"},0)))</f>
        <v>1</v>
      </c>
      <c r="AY33" s="192"/>
      <c r="AZ33" s="104">
        <f>(AU33-AV33)+AW33*1.5+(AX33-AY33)*2+AN33*0.5+AP33*0.5+AS33-AT33</f>
        <v>6.5</v>
      </c>
      <c r="BA33" s="104">
        <f>AU33+AW33+AX33</f>
        <v>3</v>
      </c>
      <c r="BB33" s="104">
        <f>BE33+BG33+BI33+BK33+BM33</f>
        <v>1</v>
      </c>
      <c r="BC33" s="313">
        <f>AZ33+BD33</f>
        <v>7.5</v>
      </c>
      <c r="BD33" s="104">
        <f>BF33+BH33+BJ33+BL33+BN33</f>
        <v>1</v>
      </c>
      <c r="BE33" s="104">
        <f>COUNTIF(A33:AI33,"*$BTP*")</f>
        <v>0</v>
      </c>
      <c r="BF33" s="104">
        <f>BE33*1.5</f>
        <v>0</v>
      </c>
      <c r="BG33" s="104">
        <f>COUNTIF(A33:AI33,"*$M*")</f>
        <v>1</v>
      </c>
      <c r="BH33" s="104">
        <f>BG33*1</f>
        <v>1</v>
      </c>
      <c r="BI33" s="104">
        <f>COUNTIF(A33:AI33,"*$PM*")</f>
        <v>0</v>
      </c>
      <c r="BJ33" s="104">
        <f>BI33*0.5</f>
        <v>0</v>
      </c>
      <c r="BK33" s="104">
        <f>COUNTIF(A33:AI33,"*$AM*")</f>
        <v>0</v>
      </c>
      <c r="BL33" s="104">
        <f>BK33*0.5</f>
        <v>0</v>
      </c>
      <c r="BM33" s="104">
        <f>COUNTIF(A33:AI33,"*$FC*")</f>
        <v>0</v>
      </c>
      <c r="BN33" s="104">
        <f>BM33*1</f>
        <v>0</v>
      </c>
      <c r="BO33" s="104">
        <f>COUNTIF($H33:$AA33,BO$4)</f>
        <v>0</v>
      </c>
      <c r="BP33" s="104">
        <f>COUNTIF($H33:$AA33,BP$4)</f>
        <v>1</v>
      </c>
      <c r="BQ33" s="104">
        <f>COUNTIF($H33:$AA33,BQ$4)</f>
        <v>0</v>
      </c>
      <c r="BR33" s="322"/>
    </row>
    <row r="34" ht="51.75" customHeight="1" spans="1:70">
      <c r="A34" s="306"/>
      <c r="B34" s="320" t="s">
        <v>1861</v>
      </c>
      <c r="C34" s="315"/>
      <c r="D34" s="181" t="s">
        <v>1912</v>
      </c>
      <c r="E34" s="315" t="s">
        <v>1799</v>
      </c>
      <c r="F34" s="315" t="s">
        <v>1799</v>
      </c>
      <c r="G34" s="315" t="s">
        <v>62</v>
      </c>
      <c r="I34" s="315" t="s">
        <v>1598</v>
      </c>
      <c r="J34" s="315"/>
      <c r="K34" s="315"/>
      <c r="L34" s="315" t="s">
        <v>62</v>
      </c>
      <c r="M34" s="315"/>
      <c r="N34" s="315"/>
      <c r="P34" s="315"/>
      <c r="Q34" s="181" t="s">
        <v>62</v>
      </c>
      <c r="S34" s="315"/>
      <c r="T34" s="181" t="s">
        <v>56</v>
      </c>
      <c r="U34" s="315" t="s">
        <v>62</v>
      </c>
      <c r="V34" s="315"/>
      <c r="W34" s="499" t="s">
        <v>371</v>
      </c>
      <c r="X34" s="499" t="s">
        <v>371</v>
      </c>
      <c r="Y34" s="315"/>
      <c r="AA34" s="315" t="s">
        <v>1807</v>
      </c>
      <c r="AB34" s="315" t="s">
        <v>62</v>
      </c>
      <c r="AC34" s="315"/>
      <c r="AD34" s="315"/>
      <c r="AE34" s="315"/>
      <c r="AF34" s="315" t="s">
        <v>62</v>
      </c>
      <c r="AG34" s="315"/>
      <c r="AH34" s="155"/>
      <c r="AI34" s="312">
        <f>COUNTIF($C34:$AG34,AI$4)</f>
        <v>0</v>
      </c>
      <c r="AJ34" s="312">
        <f>COUNTIF($C34:$AG34,AJ$4)</f>
        <v>0</v>
      </c>
      <c r="AK34" s="312">
        <f>COUNTIF($C34:$AG34,AK$4)</f>
        <v>0</v>
      </c>
      <c r="AL34" s="312">
        <f>COUNTIF($C34:$AG34,AL$4)</f>
        <v>0</v>
      </c>
      <c r="AM34" s="312">
        <f>COUNTIF($C34:$AG34,AM$4)</f>
        <v>0</v>
      </c>
      <c r="AN34" s="312">
        <f>COUNTIF($C34:$AG34,AN$4)</f>
        <v>1</v>
      </c>
      <c r="AO34" s="312">
        <f>COUNTIF($C34:$AG34,AO$4)</f>
        <v>6</v>
      </c>
      <c r="AP34" s="312">
        <f>COUNTIF($C34:$AG34,AP$4)</f>
        <v>0</v>
      </c>
      <c r="AQ34" s="312">
        <f>COUNTIF($C34:$AG34,AQ$4)</f>
        <v>0</v>
      </c>
      <c r="AR34" s="192"/>
      <c r="AS34" s="313"/>
      <c r="AT34" s="313">
        <v>0.5</v>
      </c>
      <c r="AU34" s="104">
        <f>SUMPRODUCT(--(WEEKDAY(C$3:AG$3,2)&lt;5),--ISNUMBER(MATCH(C34:AG34,{"DM","CS1","CS2","SB1","AE","CS/B"},0)))</f>
        <v>5</v>
      </c>
      <c r="AV34" s="192"/>
      <c r="AW34" s="104">
        <f>SUMPRODUCT(--(WEEKDAY(C$3:AG$3,2)=5),--ISNUMBER(MATCH(C34:AG34,{"DM","CS1","CS2","SB1","AE","CS/B"},0)))</f>
        <v>0</v>
      </c>
      <c r="AX34" s="104">
        <f>SUMPRODUCT(--(WEEKDAY(C$3:AG$3,2)&gt;5),--ISNUMBER(MATCH(C34:AG34,{"DM","CS1","CS2","SB1","AE","CS/B"},0)))</f>
        <v>1</v>
      </c>
      <c r="AY34" s="192"/>
      <c r="AZ34" s="104">
        <f>(AU34-AV34)+AW34*1.5+(AX34-AY34)*2+AN34*0.5+AP34*0.5+AS34-AT34</f>
        <v>7</v>
      </c>
      <c r="BA34" s="104">
        <f>AU34+AW34+AX34</f>
        <v>6</v>
      </c>
      <c r="BB34" s="104">
        <f>BE34+BG34+BI34+BK34+BM34</f>
        <v>2</v>
      </c>
      <c r="BC34" s="313">
        <f>AZ34+BD34</f>
        <v>8</v>
      </c>
      <c r="BD34" s="104">
        <f>BF34+BH34+BJ34+BL34+BN34</f>
        <v>1</v>
      </c>
      <c r="BE34" s="104">
        <f>COUNTIF(A34:AI34,"*$BTP*")</f>
        <v>0</v>
      </c>
      <c r="BF34" s="104">
        <f>BE34*1.5</f>
        <v>0</v>
      </c>
      <c r="BG34" s="104">
        <f>COUNTIF(A34:AI34,"*$M*")</f>
        <v>0</v>
      </c>
      <c r="BH34" s="104">
        <f>BG34*1</f>
        <v>0</v>
      </c>
      <c r="BI34" s="104">
        <f>COUNTIF(A34:AI34,"*$PM*")</f>
        <v>0</v>
      </c>
      <c r="BJ34" s="104">
        <f>BI34*0.5</f>
        <v>0</v>
      </c>
      <c r="BK34" s="104">
        <f>COUNTIF(A34:AI34,"*$AM*")</f>
        <v>2</v>
      </c>
      <c r="BL34" s="104">
        <f>BK34*0.5</f>
        <v>1</v>
      </c>
      <c r="BM34" s="104">
        <f>COUNTIF(A34:AI34,"*$FC*")</f>
        <v>0</v>
      </c>
      <c r="BN34" s="104">
        <f>BM34*1</f>
        <v>0</v>
      </c>
      <c r="BO34" s="104">
        <f>COUNTIF($D34:$Z34,BO$4)</f>
        <v>0</v>
      </c>
      <c r="BP34" s="104">
        <f>COUNTIF($D34:$Z34,BP$4)</f>
        <v>1</v>
      </c>
      <c r="BQ34" s="104">
        <f>COUNTIF($D34:$Z34,BQ$4)</f>
        <v>0</v>
      </c>
      <c r="BR34" s="322"/>
    </row>
    <row r="35" ht="19.5" customHeight="1" spans="1:70">
      <c r="A35" s="306"/>
      <c r="B35" s="320" t="s">
        <v>1863</v>
      </c>
      <c r="D35" s="181" t="s">
        <v>1799</v>
      </c>
      <c r="E35" s="181"/>
      <c r="F35" s="181" t="s">
        <v>1898</v>
      </c>
      <c r="G35" s="181" t="s">
        <v>1896</v>
      </c>
      <c r="H35" s="181"/>
      <c r="I35" s="181"/>
      <c r="J35" s="181"/>
      <c r="K35" s="7" t="s">
        <v>1799</v>
      </c>
      <c r="L35" s="181"/>
      <c r="M35" s="315" t="s">
        <v>1913</v>
      </c>
      <c r="N35" s="315" t="s">
        <v>56</v>
      </c>
      <c r="O35" s="181"/>
      <c r="P35" s="181"/>
      <c r="R35" s="181" t="s">
        <v>1912</v>
      </c>
      <c r="S35" s="181" t="s">
        <v>56</v>
      </c>
      <c r="T35" s="181"/>
      <c r="U35" s="181"/>
      <c r="V35" s="181"/>
      <c r="W35" s="181"/>
      <c r="X35" s="181" t="s">
        <v>62</v>
      </c>
      <c r="AA35" s="181"/>
      <c r="AB35" s="181"/>
      <c r="AC35" s="181" t="s">
        <v>56</v>
      </c>
      <c r="AD35" s="181" t="s">
        <v>62</v>
      </c>
      <c r="AE35" s="181"/>
      <c r="AF35" s="181"/>
      <c r="AH35" s="155"/>
      <c r="AI35" s="312">
        <f>COUNTIF($C35:$AG35,AI$4)</f>
        <v>0</v>
      </c>
      <c r="AJ35" s="312">
        <f>COUNTIF($C35:$AG35,AJ$4)</f>
        <v>0</v>
      </c>
      <c r="AK35" s="312">
        <f>COUNTIF($C35:$AG35,AK$4)</f>
        <v>0</v>
      </c>
      <c r="AL35" s="312">
        <f>COUNTIF($C35:$AG35,AL$4)</f>
        <v>0</v>
      </c>
      <c r="AM35" s="312">
        <f>COUNTIF($C35:$AG35,AM$4)</f>
        <v>0</v>
      </c>
      <c r="AN35" s="312">
        <f>COUNTIF($C35:$AG35,AN$4)</f>
        <v>3</v>
      </c>
      <c r="AO35" s="312">
        <f>COUNTIF($C35:$AG35,AO$4)</f>
        <v>2</v>
      </c>
      <c r="AP35" s="312">
        <f>COUNTIF($C35:$AG35,AP$4)</f>
        <v>0</v>
      </c>
      <c r="AQ35" s="312">
        <f>COUNTIF($C35:$AG35,AQ$4)</f>
        <v>0</v>
      </c>
      <c r="AR35" s="192"/>
      <c r="AS35" s="313">
        <v>1</v>
      </c>
      <c r="AT35" s="313"/>
      <c r="AU35" s="104">
        <f>SUMPRODUCT(--(WEEKDAY(C$3:AG$3,2)&lt;5),--ISNUMBER(MATCH(C35:AG35,{"DM","CS1","CS2","SB1","AE","CS/B"},0)))</f>
        <v>0</v>
      </c>
      <c r="AV35" s="192"/>
      <c r="AW35" s="104">
        <f>SUMPRODUCT(--(WEEKDAY(C$3:AG$3,2)=5),--ISNUMBER(MATCH(C35:AG35,{"DM","CS1","CS2","SB1","AE","CS/B"},0)))</f>
        <v>0</v>
      </c>
      <c r="AX35" s="104">
        <f>SUMPRODUCT(--(WEEKDAY(C$3:AG$3,2)&gt;5),--ISNUMBER(MATCH(C35:AG35,{"DM","CS1","CS2","SB1","AE","CS/B"},0)))</f>
        <v>2</v>
      </c>
      <c r="AY35" s="192"/>
      <c r="AZ35" s="104">
        <f>(AU35-AV35)+AW35*1.5+(AX35-AY35)*2+AN35*0.5+AP35*0.5+AS35-AT35</f>
        <v>6.5</v>
      </c>
      <c r="BA35" s="104">
        <f>AU35+AW35+AX35</f>
        <v>2</v>
      </c>
      <c r="BB35" s="104">
        <f>BE35+BG35+BI35+BK35+BM35</f>
        <v>3</v>
      </c>
      <c r="BC35" s="313">
        <f>AZ35+BD35</f>
        <v>8.5</v>
      </c>
      <c r="BD35" s="104">
        <f>BF35+BH35+BJ35+BL35+BN35</f>
        <v>2</v>
      </c>
      <c r="BE35" s="104">
        <f>COUNTIF(A35:AI35,"*$BTP*")</f>
        <v>0</v>
      </c>
      <c r="BF35" s="104">
        <f>BE35*1.5</f>
        <v>0</v>
      </c>
      <c r="BG35" s="104">
        <f>COUNTIF(A35:AI35,"*$M*")</f>
        <v>1</v>
      </c>
      <c r="BH35" s="104">
        <f>BG35*1</f>
        <v>1</v>
      </c>
      <c r="BI35" s="104">
        <f>COUNTIF(A35:AI35,"*$PM*")</f>
        <v>1</v>
      </c>
      <c r="BJ35" s="104">
        <f>BI35*0.5</f>
        <v>0.5</v>
      </c>
      <c r="BK35" s="104">
        <f>COUNTIF(A35:AI35,"*$AM*")</f>
        <v>1</v>
      </c>
      <c r="BL35" s="104">
        <f>BK35*0.5</f>
        <v>0.5</v>
      </c>
      <c r="BM35" s="104">
        <f>COUNTIF(A35:AI35,"*$FC*")</f>
        <v>0</v>
      </c>
      <c r="BN35" s="104">
        <f>BM35*1</f>
        <v>0</v>
      </c>
      <c r="BO35" s="104">
        <f>COUNTIF($D35:$AA35,BO$4)</f>
        <v>0</v>
      </c>
      <c r="BP35" s="104">
        <f>COUNTIF($D35:$AA35,BP$4)</f>
        <v>0</v>
      </c>
      <c r="BQ35" s="104">
        <f>COUNTIF($D35:$AA35,BQ$4)</f>
        <v>0</v>
      </c>
      <c r="BR35" s="322"/>
    </row>
    <row r="36" ht="19.5" customHeight="1" spans="1:70">
      <c r="A36" s="306"/>
      <c r="B36" s="320" t="s">
        <v>1867</v>
      </c>
      <c r="D36" s="315"/>
      <c r="E36" s="181" t="s">
        <v>1807</v>
      </c>
      <c r="G36" s="7"/>
      <c r="H36" s="315" t="s">
        <v>62</v>
      </c>
      <c r="I36" s="7"/>
      <c r="J36" s="315"/>
      <c r="K36" s="315"/>
      <c r="L36" s="315"/>
      <c r="M36" s="315"/>
      <c r="N36" s="315"/>
      <c r="O36" s="315" t="s">
        <v>1799</v>
      </c>
      <c r="P36" s="315"/>
      <c r="Q36" s="315"/>
      <c r="R36" s="315" t="s">
        <v>62</v>
      </c>
      <c r="S36" s="315"/>
      <c r="T36" s="315"/>
      <c r="U36" s="315"/>
      <c r="V36" s="315"/>
      <c r="W36" s="499" t="s">
        <v>371</v>
      </c>
      <c r="X36" s="499" t="s">
        <v>371</v>
      </c>
      <c r="Y36" s="315"/>
      <c r="Z36" s="315"/>
      <c r="AA36" s="315"/>
      <c r="AB36" s="7" t="s">
        <v>1799</v>
      </c>
      <c r="AD36" s="315"/>
      <c r="AE36" s="181"/>
      <c r="AF36" s="315" t="s">
        <v>1799</v>
      </c>
      <c r="AG36" s="181" t="s">
        <v>62</v>
      </c>
      <c r="AH36" s="155"/>
      <c r="AI36" s="312">
        <f>COUNTIF($C36:$AG36,AI$4)</f>
        <v>0</v>
      </c>
      <c r="AJ36" s="312">
        <f>COUNTIF($C36:$AG36,AJ$4)</f>
        <v>0</v>
      </c>
      <c r="AK36" s="312">
        <f>COUNTIF($C36:$AG36,AK$4)</f>
        <v>0</v>
      </c>
      <c r="AL36" s="312">
        <f>COUNTIF($C36:$AG36,AL$4)</f>
        <v>0</v>
      </c>
      <c r="AM36" s="312">
        <f>COUNTIF($C36:$AG36,AM$4)</f>
        <v>0</v>
      </c>
      <c r="AN36" s="312">
        <f>COUNTIF($C36:$AG36,AN$4)</f>
        <v>0</v>
      </c>
      <c r="AO36" s="312">
        <f>COUNTIF($C36:$AG36,AO$4)</f>
        <v>3</v>
      </c>
      <c r="AP36" s="312">
        <f>COUNTIF($C36:$AG36,AP$4)</f>
        <v>0</v>
      </c>
      <c r="AQ36" s="312">
        <f>COUNTIF($C36:$AG36,AQ$4)</f>
        <v>0</v>
      </c>
      <c r="AR36" s="192"/>
      <c r="AS36" s="313">
        <v>2</v>
      </c>
      <c r="AT36" s="313"/>
      <c r="AU36" s="104">
        <f>SUMPRODUCT(--(WEEKDAY(C$3:AG$3,2)&lt;5),--ISNUMBER(MATCH(C36:AG36,{"DM","CS1","CS2","SB1","AE","CS/B"},0)))</f>
        <v>2</v>
      </c>
      <c r="AV36" s="192"/>
      <c r="AW36" s="104">
        <f>SUMPRODUCT(--(WEEKDAY(C$3:AG$3,2)=5),--ISNUMBER(MATCH(C36:AG36,{"DM","CS1","CS2","SB1","AE","CS/B"},0)))</f>
        <v>1</v>
      </c>
      <c r="AX36" s="104">
        <f>SUMPRODUCT(--(WEEKDAY(C$3:AG$3,2)&gt;5),--ISNUMBER(MATCH(C36:AG36,{"DM","CS1","CS2","SB1","AE","CS/B"},0)))</f>
        <v>0</v>
      </c>
      <c r="AY36" s="192"/>
      <c r="AZ36" s="104">
        <f>(AU36-AV36)+AW36*1.5+(AX36-AY36)*2+AN36*0.5+AP36*0.5+AS36-AT36</f>
        <v>5.5</v>
      </c>
      <c r="BA36" s="104">
        <f>AU36+AW36+AX36</f>
        <v>3</v>
      </c>
      <c r="BB36" s="104">
        <f>BE36+BG36+BI36+BK36+BM36</f>
        <v>1</v>
      </c>
      <c r="BC36" s="313">
        <f>AZ36+BD36</f>
        <v>6</v>
      </c>
      <c r="BD36" s="104">
        <f>BF36+BH36+BJ36+BL36+BN36</f>
        <v>0.5</v>
      </c>
      <c r="BE36" s="104">
        <f>COUNTIF(A36:AI36,"*$BTP*")</f>
        <v>0</v>
      </c>
      <c r="BF36" s="104">
        <f>BE36*1.5</f>
        <v>0</v>
      </c>
      <c r="BG36" s="104">
        <f>COUNTIF(A36:AI36,"*$M*")</f>
        <v>0</v>
      </c>
      <c r="BH36" s="104">
        <f>BG36*1</f>
        <v>0</v>
      </c>
      <c r="BI36" s="104">
        <f>COUNTIF(A36:AI36,"*$PM*")</f>
        <v>0</v>
      </c>
      <c r="BJ36" s="104">
        <f>BI36*0.5</f>
        <v>0</v>
      </c>
      <c r="BK36" s="104">
        <f>COUNTIF(A36:AI36,"*$AM*")</f>
        <v>1</v>
      </c>
      <c r="BL36" s="104">
        <f>BK36*0.5</f>
        <v>0.5</v>
      </c>
      <c r="BM36" s="104">
        <f>COUNTIF(A36:AI36,"*$FC*")</f>
        <v>0</v>
      </c>
      <c r="BN36" s="104">
        <f>BM36*1</f>
        <v>0</v>
      </c>
      <c r="BO36" s="104">
        <f>COUNTIF($D36:$AA36,BO$4)</f>
        <v>0</v>
      </c>
      <c r="BP36" s="104">
        <f>COUNTIF($D36:$AA36,BP$4)</f>
        <v>0</v>
      </c>
      <c r="BQ36" s="104">
        <f>COUNTIF($D36:$AA36,BQ$4)</f>
        <v>0</v>
      </c>
      <c r="BR36" s="322"/>
    </row>
    <row r="37" ht="19.5" customHeight="1" spans="1:70">
      <c r="A37" s="306"/>
      <c r="B37" s="320" t="s">
        <v>1870</v>
      </c>
      <c r="C37" s="181" t="s">
        <v>1901</v>
      </c>
      <c r="D37" s="181" t="s">
        <v>62</v>
      </c>
      <c r="E37" s="181"/>
      <c r="F37" s="181" t="s">
        <v>1895</v>
      </c>
      <c r="G37" s="181" t="s">
        <v>1896</v>
      </c>
      <c r="H37" s="181"/>
      <c r="I37" s="181"/>
      <c r="J37" s="181"/>
      <c r="K37" s="181" t="s">
        <v>1912</v>
      </c>
      <c r="L37" s="181"/>
      <c r="M37" s="181"/>
      <c r="N37" s="181" t="s">
        <v>62</v>
      </c>
      <c r="O37" s="181"/>
      <c r="P37" s="181"/>
      <c r="Q37" s="181"/>
      <c r="R37" s="181"/>
      <c r="S37" s="181"/>
      <c r="T37" s="181"/>
      <c r="U37" s="181"/>
      <c r="V37" s="181" t="s">
        <v>62</v>
      </c>
      <c r="W37" s="181"/>
      <c r="X37" s="181"/>
      <c r="Y37" s="181"/>
      <c r="Z37" s="181" t="s">
        <v>1799</v>
      </c>
      <c r="AA37" s="172"/>
      <c r="AB37" s="181"/>
      <c r="AC37" s="181"/>
      <c r="AE37" s="172"/>
      <c r="AF37" s="181"/>
      <c r="AG37" s="181"/>
      <c r="AH37" s="155"/>
      <c r="AI37" s="312">
        <f>COUNTIF($C37:$AG37,AI$4)</f>
        <v>0</v>
      </c>
      <c r="AJ37" s="312">
        <f>COUNTIF($C37:$AG37,AJ$4)</f>
        <v>0</v>
      </c>
      <c r="AK37" s="312">
        <f>COUNTIF($C37:$AG37,AK$4)</f>
        <v>0</v>
      </c>
      <c r="AL37" s="312">
        <f>COUNTIF($C37:$AG37,AL$4)</f>
        <v>0</v>
      </c>
      <c r="AM37" s="312">
        <f>COUNTIF($C37:$AG37,AM$4)</f>
        <v>0</v>
      </c>
      <c r="AN37" s="312">
        <f>COUNTIF($C37:$AG37,AN$4)</f>
        <v>0</v>
      </c>
      <c r="AO37" s="312">
        <f>COUNTIF($C37:$AG37,AO$4)</f>
        <v>3</v>
      </c>
      <c r="AP37" s="312">
        <f>COUNTIF($C37:$AG37,AP$4)</f>
        <v>0</v>
      </c>
      <c r="AQ37" s="312">
        <f>COUNTIF($C37:$AG37,AQ$4)</f>
        <v>0</v>
      </c>
      <c r="AR37" s="192"/>
      <c r="AS37" s="313">
        <v>2</v>
      </c>
      <c r="AT37" s="313"/>
      <c r="AU37" s="104">
        <f>SUMPRODUCT(--(WEEKDAY(C$3:AG$3,2)&lt;5),--ISNUMBER(MATCH(C37:AG37,{"DM","CS1","CS2","SB1","AE","CS/B"},0)))</f>
        <v>2</v>
      </c>
      <c r="AV37" s="192"/>
      <c r="AW37" s="104">
        <f>SUMPRODUCT(--(WEEKDAY(C$3:AG$3,2)=5),--ISNUMBER(MATCH(C37:AG37,{"DM","CS1","CS2","SB1","AE","CS/B"},0)))</f>
        <v>1</v>
      </c>
      <c r="AX37" s="104">
        <f>SUMPRODUCT(--(WEEKDAY(C$3:AG$3,2)&gt;5),--ISNUMBER(MATCH(C37:AG37,{"DM","CS1","CS2","SB1","AE","CS/B"},0)))</f>
        <v>0</v>
      </c>
      <c r="AY37" s="192"/>
      <c r="AZ37" s="104">
        <f>(AU37-AV37)+AW37*1.5+(AX37-AY37)*2+AN37*0.5+AP37*0.5+AS37-AT37</f>
        <v>5.5</v>
      </c>
      <c r="BA37" s="104">
        <f>AU37+AW37+AX37</f>
        <v>3</v>
      </c>
      <c r="BB37" s="104">
        <f>BE37+BG37+BI37+BK37+BM37</f>
        <v>3</v>
      </c>
      <c r="BC37" s="313">
        <f>AZ37+BD37</f>
        <v>7.5</v>
      </c>
      <c r="BD37" s="104">
        <f>BF37+BH37+BJ37+BL37+BN37</f>
        <v>2</v>
      </c>
      <c r="BE37" s="104">
        <f>COUNTIF(A37:AI37,"*$BTP*")</f>
        <v>0</v>
      </c>
      <c r="BF37" s="104">
        <f>BE37*1.5</f>
        <v>0</v>
      </c>
      <c r="BG37" s="104">
        <f>COUNTIF(A37:AI37,"*$M*")</f>
        <v>1</v>
      </c>
      <c r="BH37" s="104">
        <f>BG37*1</f>
        <v>1</v>
      </c>
      <c r="BI37" s="104">
        <f>COUNTIF(A37:AI37,"*$PM*")</f>
        <v>1</v>
      </c>
      <c r="BJ37" s="104">
        <f>BI37*0.5</f>
        <v>0.5</v>
      </c>
      <c r="BK37" s="104">
        <f>COUNTIF(A37:AI37,"*$AM*")</f>
        <v>1</v>
      </c>
      <c r="BL37" s="104">
        <f>BK37*0.5</f>
        <v>0.5</v>
      </c>
      <c r="BM37" s="104">
        <f>COUNTIF(A37:AI37,"*$FC*")</f>
        <v>0</v>
      </c>
      <c r="BN37" s="104">
        <f>BM37*1</f>
        <v>0</v>
      </c>
      <c r="BO37" s="104">
        <f>COUNTIF($D37:$Z37,BO$4)</f>
        <v>0</v>
      </c>
      <c r="BP37" s="104">
        <f>COUNTIF($D37:$Z37,BP$4)</f>
        <v>0</v>
      </c>
      <c r="BQ37" s="104">
        <f>COUNTIF($D37:$Z37,BQ$4)</f>
        <v>0</v>
      </c>
      <c r="BR37" s="322"/>
    </row>
    <row r="38" ht="19.5" customHeight="1" spans="1:70">
      <c r="A38" s="306"/>
      <c r="B38" s="320" t="s">
        <v>1876</v>
      </c>
      <c r="C38" s="172"/>
      <c r="D38" s="172"/>
      <c r="E38" s="181"/>
      <c r="F38" s="181" t="s">
        <v>1895</v>
      </c>
      <c r="G38" s="181" t="s">
        <v>1896</v>
      </c>
      <c r="H38" s="172"/>
      <c r="I38" s="172"/>
      <c r="J38" s="172" t="s">
        <v>62</v>
      </c>
      <c r="K38" s="172"/>
      <c r="L38" s="172"/>
      <c r="M38" s="172" t="s">
        <v>62</v>
      </c>
      <c r="N38" s="172"/>
      <c r="O38" s="172"/>
      <c r="P38" s="172"/>
      <c r="Q38" s="172"/>
      <c r="R38" s="315" t="s">
        <v>1807</v>
      </c>
      <c r="S38" s="172"/>
      <c r="T38" s="172" t="s">
        <v>62</v>
      </c>
      <c r="U38" s="172"/>
      <c r="V38" s="172"/>
      <c r="W38" s="172"/>
      <c r="X38" s="172"/>
      <c r="Y38" s="7" t="s">
        <v>1914</v>
      </c>
      <c r="AB38" s="172"/>
      <c r="AC38" s="172" t="s">
        <v>62</v>
      </c>
      <c r="AD38" s="172"/>
      <c r="AE38" s="172"/>
      <c r="AF38" s="172"/>
      <c r="AG38" s="7"/>
      <c r="AH38" s="155"/>
      <c r="AI38" s="312">
        <f>COUNTIF($C38:$AG38,AI$4)</f>
        <v>0</v>
      </c>
      <c r="AJ38" s="312">
        <f>COUNTIF($C38:$AG38,AJ$4)</f>
        <v>0</v>
      </c>
      <c r="AK38" s="312">
        <f>COUNTIF($C38:$AG38,AK$4)</f>
        <v>0</v>
      </c>
      <c r="AL38" s="312">
        <f>COUNTIF($C38:$AG38,AL$4)</f>
        <v>0</v>
      </c>
      <c r="AM38" s="312">
        <f>COUNTIF($C38:$AG38,AM$4)</f>
        <v>0</v>
      </c>
      <c r="AN38" s="312">
        <f>COUNTIF($C38:$AG38,AN$4)</f>
        <v>0</v>
      </c>
      <c r="AO38" s="312">
        <f>COUNTIF($C38:$AG38,AO$4)</f>
        <v>4</v>
      </c>
      <c r="AP38" s="312">
        <f>COUNTIF($C38:$AG38,AP$4)</f>
        <v>0</v>
      </c>
      <c r="AQ38" s="312">
        <f>COUNTIF($C38:$AG38,AQ$4)</f>
        <v>0</v>
      </c>
      <c r="AR38" s="192"/>
      <c r="AS38" s="313">
        <v>0.5</v>
      </c>
      <c r="AT38" s="313"/>
      <c r="AU38" s="104">
        <f>SUMPRODUCT(--(WEEKDAY(C$3:AG$3,2)&lt;5),--ISNUMBER(MATCH(C38:AG38,{"DM","CS1","CS2","SB1","AE","CS/B"},0)))</f>
        <v>2</v>
      </c>
      <c r="AV38" s="192"/>
      <c r="AW38" s="104">
        <f>SUMPRODUCT(--(WEEKDAY(C$3:AG$3,2)=5),--ISNUMBER(MATCH(C38:AG38,{"DM","CS1","CS2","SB1","AE","CS/B"},0)))</f>
        <v>1</v>
      </c>
      <c r="AX38" s="104">
        <f>SUMPRODUCT(--(WEEKDAY(C$3:AG$3,2)&gt;5),--ISNUMBER(MATCH(C38:AG38,{"DM","CS1","CS2","SB1","AE","CS/B"},0)))</f>
        <v>1</v>
      </c>
      <c r="AY38" s="192"/>
      <c r="AZ38" s="104">
        <f>(AU38-AV38)+AW38*1.5+(AX38-AY38)*2+AN38*0.5+AP38*0.5+AS38-AT38</f>
        <v>6</v>
      </c>
      <c r="BA38" s="104">
        <f>AU38+AW38+AX38</f>
        <v>4</v>
      </c>
      <c r="BB38" s="104">
        <f>BE38+BG38+BI38+BK38+BM38</f>
        <v>3</v>
      </c>
      <c r="BC38" s="313">
        <f>AZ38+BD38</f>
        <v>8</v>
      </c>
      <c r="BD38" s="104">
        <f>BF38+BH38+BJ38+BL38+BN38</f>
        <v>2</v>
      </c>
      <c r="BE38" s="104">
        <f>COUNTIF(A38:AI38,"*$BTP*")</f>
        <v>0</v>
      </c>
      <c r="BF38" s="104">
        <f>BE38*1.5</f>
        <v>0</v>
      </c>
      <c r="BG38" s="104">
        <f>COUNTIF(A38:AI38,"*$M*")</f>
        <v>0</v>
      </c>
      <c r="BH38" s="104">
        <f>BG38*1</f>
        <v>0</v>
      </c>
      <c r="BI38" s="104">
        <f>COUNTIF(A38:AI38,"*$PM*")</f>
        <v>1</v>
      </c>
      <c r="BJ38" s="104">
        <f>BI38*0.5</f>
        <v>0.5</v>
      </c>
      <c r="BK38" s="104">
        <f>COUNTIF(A38:AI38,"*$AM*")</f>
        <v>1</v>
      </c>
      <c r="BL38" s="104">
        <f>BK38*0.5</f>
        <v>0.5</v>
      </c>
      <c r="BM38" s="104">
        <f>COUNTIF(A38:AI38,"*$FC*")</f>
        <v>1</v>
      </c>
      <c r="BN38" s="104">
        <f>BM38*1</f>
        <v>1</v>
      </c>
      <c r="BO38" s="104">
        <f>COUNTIF($D38:$AA38,BO$4)</f>
        <v>0</v>
      </c>
      <c r="BP38" s="104">
        <f>COUNTIF($D38:$AA38,BP$4)</f>
        <v>0</v>
      </c>
      <c r="BQ38" s="104">
        <f>COUNTIF($D38:$AA38,BQ$4)</f>
        <v>0</v>
      </c>
      <c r="BR38" s="322"/>
    </row>
    <row r="39" ht="19.5" customHeight="1" spans="1:70">
      <c r="A39" s="306"/>
      <c r="B39" s="320" t="s">
        <v>1878</v>
      </c>
      <c r="C39" s="315" t="s">
        <v>62</v>
      </c>
      <c r="D39" s="172" t="s">
        <v>1915</v>
      </c>
      <c r="E39" s="172"/>
      <c r="F39" s="2" t="s">
        <v>50</v>
      </c>
      <c r="G39" s="172"/>
      <c r="H39" s="315" t="s">
        <v>56</v>
      </c>
      <c r="I39" s="502"/>
      <c r="J39" s="181"/>
      <c r="K39" s="172" t="s">
        <v>62</v>
      </c>
      <c r="L39" s="172"/>
      <c r="M39" s="172" t="s">
        <v>1799</v>
      </c>
      <c r="N39" s="172"/>
      <c r="O39" s="172" t="s">
        <v>62</v>
      </c>
      <c r="P39" s="172"/>
      <c r="Q39" s="172"/>
      <c r="S39" s="181"/>
      <c r="T39" s="181" t="s">
        <v>1799</v>
      </c>
      <c r="U39" s="181"/>
      <c r="V39" s="181"/>
      <c r="W39" s="499" t="s">
        <v>371</v>
      </c>
      <c r="X39" s="499" t="s">
        <v>371</v>
      </c>
      <c r="Z39" s="315" t="s">
        <v>56</v>
      </c>
      <c r="AA39" s="181"/>
      <c r="AB39" s="181"/>
      <c r="AC39" s="181"/>
      <c r="AD39" s="181"/>
      <c r="AE39" s="181"/>
      <c r="AF39" s="181"/>
      <c r="AG39" s="7"/>
      <c r="AH39" s="155"/>
      <c r="AI39" s="312">
        <f>COUNTIF($C39:$AG39,AI$4)</f>
        <v>0</v>
      </c>
      <c r="AJ39" s="312">
        <f>COUNTIF($C39:$AG39,AJ$4)</f>
        <v>0</v>
      </c>
      <c r="AK39" s="312">
        <f>COUNTIF($C39:$AG39,AK$4)</f>
        <v>0</v>
      </c>
      <c r="AL39" s="312">
        <f>COUNTIF($C39:$AG39,AL$4)</f>
        <v>0</v>
      </c>
      <c r="AM39" s="312">
        <f>COUNTIF($C39:$AG39,AM$4)</f>
        <v>1</v>
      </c>
      <c r="AN39" s="312">
        <f>COUNTIF($C39:$AG39,AN$4)</f>
        <v>2</v>
      </c>
      <c r="AO39" s="312">
        <f>COUNTIF($C39:$AG39,AO$4)</f>
        <v>3</v>
      </c>
      <c r="AP39" s="312">
        <f>COUNTIF($C39:$AG39,AP$4)</f>
        <v>0</v>
      </c>
      <c r="AQ39" s="312">
        <f>COUNTIF($C39:$AG39,AQ$4)</f>
        <v>0</v>
      </c>
      <c r="AR39" s="192"/>
      <c r="AS39" s="313">
        <v>2</v>
      </c>
      <c r="AT39" s="313"/>
      <c r="AU39" s="104">
        <f>SUMPRODUCT(--(WEEKDAY(C$3:AG$3,2)&lt;5),--ISNUMBER(MATCH(C39:AG39,{"DM","CS1","CS2","SB1","AE","CS/B"},0)))</f>
        <v>2</v>
      </c>
      <c r="AV39" s="192"/>
      <c r="AW39" s="104">
        <f>SUMPRODUCT(--(WEEKDAY(C$3:AG$3,2)=5),--ISNUMBER(MATCH(C39:AG39,{"DM","CS1","CS2","SB1","AE","CS/B"},0)))</f>
        <v>1</v>
      </c>
      <c r="AX39" s="104">
        <f>SUMPRODUCT(--(WEEKDAY(C$3:AG$3,2)&gt;5),--ISNUMBER(MATCH(C39:AG39,{"DM","CS1","CS2","SB1","AE","CS/B"},0)))</f>
        <v>1</v>
      </c>
      <c r="AY39" s="192"/>
      <c r="AZ39" s="104">
        <f>(AU39-AV39)+AW39*1.5+(AX39-AY39)*2+AN39*0.5+AP39*0.5+AS39-AT39</f>
        <v>8.5</v>
      </c>
      <c r="BA39" s="104">
        <f>AU39+AW39+AX39</f>
        <v>4</v>
      </c>
      <c r="BB39" s="104">
        <f>BE39+BG39+BI39+BK39+BM39</f>
        <v>0</v>
      </c>
      <c r="BC39" s="313">
        <f>AZ39+BD39</f>
        <v>8.5</v>
      </c>
      <c r="BD39" s="104">
        <f>BF39+BH39+BJ39+BL39+BN39</f>
        <v>0</v>
      </c>
      <c r="BE39" s="104">
        <f>COUNTIF(A39:AI39,"*$BTP*")</f>
        <v>0</v>
      </c>
      <c r="BF39" s="104">
        <f>BE39*1.5</f>
        <v>0</v>
      </c>
      <c r="BG39" s="104">
        <f>COUNTIF(A39:AI39,"*$M*")</f>
        <v>0</v>
      </c>
      <c r="BH39" s="104">
        <f>BG39*1</f>
        <v>0</v>
      </c>
      <c r="BI39" s="104">
        <f>COUNTIF(A39:AI39,"*$PM*")</f>
        <v>0</v>
      </c>
      <c r="BJ39" s="104">
        <f>BI39*0.5</f>
        <v>0</v>
      </c>
      <c r="BK39" s="104">
        <f>COUNTIF(A39:AI39,"*$AM*")</f>
        <v>0</v>
      </c>
      <c r="BL39" s="104">
        <f>BK39*0.5</f>
        <v>0</v>
      </c>
      <c r="BM39" s="104">
        <f>COUNTIF(A39:AI39,"*$FC*")</f>
        <v>0</v>
      </c>
      <c r="BN39" s="104">
        <f>BM39*1</f>
        <v>0</v>
      </c>
      <c r="BO39" s="104">
        <f>COUNTIF($D39:$AA39,BO$4)</f>
        <v>0</v>
      </c>
      <c r="BP39" s="104">
        <f>COUNTIF($D39:$AA39,BP$4)</f>
        <v>0</v>
      </c>
      <c r="BQ39" s="104">
        <f>COUNTIF($D39:$AA39,BQ$4)</f>
        <v>0</v>
      </c>
      <c r="BR39" s="322"/>
    </row>
    <row r="40" ht="19.5" customHeight="1" spans="1:70">
      <c r="A40" s="306"/>
      <c r="B40" s="326" t="s">
        <v>228</v>
      </c>
      <c r="C40" s="169"/>
      <c r="D40" s="155"/>
      <c r="E40" s="155"/>
      <c r="F40" s="155"/>
      <c r="G40" s="172"/>
      <c r="I40" s="155"/>
      <c r="J40" s="155"/>
      <c r="K40" s="155"/>
      <c r="L40" s="155"/>
      <c r="M40" s="172"/>
      <c r="N40" s="155"/>
      <c r="O40" s="155"/>
      <c r="P40" s="155"/>
      <c r="Q40" s="172"/>
      <c r="R40" s="181"/>
      <c r="S40" s="155"/>
      <c r="T40" s="169"/>
      <c r="U40" s="154"/>
      <c r="V40" s="172"/>
      <c r="W40" s="181"/>
      <c r="X40" s="155"/>
      <c r="Y40" s="155"/>
      <c r="Z40" s="155"/>
      <c r="AA40" s="155"/>
      <c r="AB40" s="155"/>
      <c r="AC40" s="155"/>
      <c r="AD40" s="155"/>
      <c r="AE40" s="155"/>
      <c r="AF40" s="155"/>
      <c r="AG40" s="169"/>
      <c r="AH40" s="155"/>
      <c r="AI40" s="312"/>
      <c r="AJ40" s="327"/>
      <c r="AK40" s="312"/>
      <c r="AL40" s="312"/>
      <c r="AM40" s="192"/>
      <c r="AN40" s="192"/>
      <c r="AO40" s="192"/>
      <c r="AP40" s="192"/>
      <c r="AQ40" s="192"/>
      <c r="AR40" s="192"/>
      <c r="AS40" s="192"/>
      <c r="AT40" s="192"/>
      <c r="AU40" s="104"/>
      <c r="AV40" s="192"/>
      <c r="AW40" s="192"/>
      <c r="AX40" s="104"/>
      <c r="AY40" s="192"/>
      <c r="AZ40" s="192"/>
      <c r="BA40" s="104"/>
      <c r="BB40" s="104"/>
      <c r="BC40" s="104" t="s">
        <v>1916</v>
      </c>
      <c r="BD40" s="104"/>
      <c r="BE40" s="104"/>
      <c r="BF40" s="104"/>
      <c r="BG40" s="104"/>
      <c r="BH40" s="104"/>
      <c r="BI40" s="104"/>
      <c r="BJ40" s="104"/>
      <c r="BK40" s="104"/>
      <c r="BL40" s="104"/>
      <c r="BM40" s="104"/>
      <c r="BN40" s="104"/>
      <c r="BO40" s="192"/>
      <c r="BP40" s="192"/>
      <c r="BQ40" s="192"/>
      <c r="BR40" s="322"/>
    </row>
    <row r="41" ht="19.5" customHeight="1" spans="1:70">
      <c r="A41" s="306"/>
      <c r="B41" s="328" t="s">
        <v>1882</v>
      </c>
      <c r="C41" s="169"/>
      <c r="D41" s="155"/>
      <c r="E41" s="155"/>
      <c r="F41" s="155"/>
      <c r="G41" s="155"/>
      <c r="I41" s="155"/>
      <c r="J41" s="155"/>
      <c r="K41" s="155"/>
      <c r="L41" s="155"/>
      <c r="M41" s="172"/>
      <c r="N41" s="155"/>
      <c r="O41" s="155"/>
      <c r="P41" s="155"/>
      <c r="Q41" s="172"/>
      <c r="R41" s="172"/>
      <c r="S41" s="155"/>
      <c r="T41" s="169"/>
      <c r="U41" s="154"/>
      <c r="V41" s="240"/>
      <c r="W41" s="155"/>
      <c r="X41" s="155"/>
      <c r="Y41" s="155"/>
      <c r="Z41" s="155"/>
      <c r="AA41" s="155"/>
      <c r="AB41" s="155"/>
      <c r="AC41" s="155"/>
      <c r="AD41" s="155"/>
      <c r="AE41" s="155"/>
      <c r="AF41" s="155"/>
      <c r="AG41" s="169"/>
      <c r="AH41" s="155"/>
      <c r="AI41" s="312"/>
      <c r="AJ41" s="327"/>
      <c r="AK41" s="312"/>
      <c r="AL41" s="312"/>
      <c r="AM41" s="192"/>
      <c r="AN41" s="192"/>
      <c r="AO41" s="192"/>
      <c r="AP41" s="192"/>
      <c r="AQ41" s="192"/>
      <c r="AR41" s="192"/>
      <c r="AS41" s="192"/>
      <c r="AT41" s="192"/>
      <c r="AU41" s="104"/>
      <c r="AV41" s="192"/>
      <c r="AW41" s="192"/>
      <c r="AX41" s="104"/>
      <c r="AY41" s="192"/>
      <c r="AZ41" s="192"/>
      <c r="BA41" s="104"/>
      <c r="BB41" s="104"/>
      <c r="BC41" s="104" t="s">
        <v>1917</v>
      </c>
      <c r="BD41" s="104"/>
      <c r="BE41" s="104"/>
      <c r="BF41" s="104"/>
      <c r="BG41" s="104"/>
      <c r="BH41" s="104"/>
      <c r="BI41" s="104"/>
      <c r="BJ41" s="104"/>
      <c r="BK41" s="104"/>
      <c r="BL41" s="104"/>
      <c r="BM41" s="104"/>
      <c r="BN41" s="104"/>
      <c r="BO41" s="192"/>
      <c r="BP41" s="192"/>
      <c r="BQ41" s="192"/>
      <c r="BR41" s="322"/>
    </row>
    <row r="42" ht="19.5" customHeight="1" spans="1:70">
      <c r="A42" s="306"/>
      <c r="B42" s="328" t="s">
        <v>1885</v>
      </c>
      <c r="C42" s="169"/>
      <c r="D42" s="155"/>
      <c r="E42" s="155"/>
      <c r="F42" s="155"/>
      <c r="G42" s="155"/>
      <c r="H42" s="155"/>
      <c r="I42" s="155"/>
      <c r="J42" s="155"/>
      <c r="K42" s="155"/>
      <c r="L42" s="155"/>
      <c r="M42" s="172"/>
      <c r="N42" s="155"/>
      <c r="O42" s="155"/>
      <c r="P42" s="155"/>
      <c r="Q42" s="172"/>
      <c r="R42" s="172"/>
      <c r="S42" s="155"/>
      <c r="T42" s="169"/>
      <c r="U42" s="154" t="s">
        <v>1918</v>
      </c>
      <c r="V42" s="240"/>
      <c r="W42" s="155"/>
      <c r="X42" s="155"/>
      <c r="Y42" s="155"/>
      <c r="Z42" s="155"/>
      <c r="AA42" s="155"/>
      <c r="AB42" s="155"/>
      <c r="AC42" s="155"/>
      <c r="AD42" s="155"/>
      <c r="AE42" s="155"/>
      <c r="AF42" s="155"/>
      <c r="AG42" s="169"/>
      <c r="AH42" s="155"/>
      <c r="AI42" s="312"/>
      <c r="AJ42" s="327"/>
      <c r="AK42" s="312"/>
      <c r="AL42" s="312"/>
      <c r="AM42" s="192"/>
      <c r="AN42" s="192"/>
      <c r="AO42" s="192"/>
      <c r="AP42" s="192"/>
      <c r="AQ42" s="192"/>
      <c r="AR42" s="192"/>
      <c r="AS42" s="192"/>
      <c r="AT42" s="192"/>
      <c r="AU42" s="104"/>
      <c r="AV42" s="192"/>
      <c r="AW42" s="192"/>
      <c r="AX42" s="104"/>
      <c r="AY42" s="192"/>
      <c r="AZ42" s="192"/>
      <c r="BA42" s="104"/>
      <c r="BB42" s="104"/>
      <c r="BC42" s="104"/>
      <c r="BD42" s="104"/>
      <c r="BE42" s="104"/>
      <c r="BF42" s="104"/>
      <c r="BG42" s="104"/>
      <c r="BH42" s="104"/>
      <c r="BI42" s="104"/>
      <c r="BJ42" s="104"/>
      <c r="BK42" s="104"/>
      <c r="BL42" s="104"/>
      <c r="BM42" s="104"/>
      <c r="BN42" s="104"/>
      <c r="BO42" s="192"/>
      <c r="BP42" s="192"/>
      <c r="BQ42" s="192"/>
      <c r="BR42" s="322"/>
    </row>
    <row r="43" ht="19.5" customHeight="1" spans="1:70">
      <c r="A43" s="306"/>
      <c r="B43" s="328" t="s">
        <v>1886</v>
      </c>
      <c r="C43" s="169"/>
      <c r="D43" s="155"/>
      <c r="E43" s="155"/>
      <c r="F43" s="155"/>
      <c r="G43" s="155"/>
      <c r="H43" s="155"/>
      <c r="I43" s="155"/>
      <c r="J43" s="155"/>
      <c r="K43" s="155"/>
      <c r="L43" s="155"/>
      <c r="M43" s="172"/>
      <c r="N43" s="155"/>
      <c r="O43" s="155"/>
      <c r="P43" s="155"/>
      <c r="Q43" s="172"/>
      <c r="R43" s="172"/>
      <c r="S43" s="155"/>
      <c r="T43" s="169"/>
      <c r="U43" s="154"/>
      <c r="V43" s="240"/>
      <c r="W43" s="155"/>
      <c r="X43" s="155"/>
      <c r="Y43" s="155"/>
      <c r="Z43" s="155"/>
      <c r="AA43" s="155"/>
      <c r="AB43" s="155"/>
      <c r="AC43" s="155"/>
      <c r="AD43" s="155"/>
      <c r="AE43" s="155"/>
      <c r="AF43" s="155"/>
      <c r="AG43" s="169"/>
      <c r="AH43" s="155"/>
      <c r="AI43" s="312"/>
      <c r="AJ43" s="327"/>
      <c r="AK43" s="312"/>
      <c r="AL43" s="312"/>
      <c r="AM43" s="192"/>
      <c r="AN43" s="192"/>
      <c r="AO43" s="192"/>
      <c r="AP43" s="192"/>
      <c r="AQ43" s="192"/>
      <c r="AR43" s="192"/>
      <c r="AS43" s="192"/>
      <c r="AT43" s="192"/>
      <c r="AU43" s="104"/>
      <c r="AV43" s="192"/>
      <c r="AW43" s="192"/>
      <c r="AX43" s="104"/>
      <c r="AY43" s="192"/>
      <c r="AZ43" s="192"/>
      <c r="BA43" s="104"/>
      <c r="BB43" s="104"/>
      <c r="BC43" s="104"/>
      <c r="BD43" s="104"/>
      <c r="BE43" s="104"/>
      <c r="BF43" s="104"/>
      <c r="BG43" s="104"/>
      <c r="BH43" s="104"/>
      <c r="BI43" s="104"/>
      <c r="BJ43" s="104"/>
      <c r="BK43" s="104"/>
      <c r="BL43" s="104"/>
      <c r="BM43" s="104"/>
      <c r="BN43" s="104"/>
      <c r="BO43" s="192"/>
      <c r="BP43" s="192"/>
      <c r="BQ43" s="192"/>
      <c r="BR43" s="322"/>
    </row>
    <row r="44" ht="19.5" customHeight="1" spans="1:70">
      <c r="A44" s="306"/>
      <c r="B44" s="329"/>
      <c r="C44" s="330"/>
      <c r="D44" s="331"/>
      <c r="E44" s="331"/>
      <c r="F44" s="331"/>
      <c r="G44" s="331"/>
      <c r="H44" s="330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0"/>
      <c r="AC44" s="330"/>
      <c r="AD44" s="330"/>
      <c r="AE44" s="330"/>
      <c r="AF44" s="330"/>
      <c r="AG44" s="330"/>
      <c r="AH44" s="507"/>
      <c r="AI44" s="332"/>
      <c r="AJ44" s="333"/>
      <c r="AK44" s="332"/>
      <c r="AL44" s="332"/>
      <c r="AM44" s="200"/>
      <c r="AN44" s="200"/>
      <c r="AO44" s="200"/>
      <c r="AP44" s="200"/>
      <c r="AQ44" s="200"/>
      <c r="AR44" s="200"/>
      <c r="AS44" s="200"/>
      <c r="AT44" s="200"/>
      <c r="AU44" s="200"/>
      <c r="AV44" s="200"/>
      <c r="AW44" s="200"/>
      <c r="AX44" s="200">
        <f>SUMPRODUCT(--WEEKDAY(C$3:AG$3,2)&gt;5,--((C44:AG44="DM"))+(C44:AG44="CS1")+((C44:AG44="CS2"))+(C44:AG44="SB1")+(C44:AG44="AE")+(C44:AG44="EM"))</f>
        <v>0</v>
      </c>
      <c r="AY44" s="200"/>
      <c r="AZ44" s="200">
        <f>(AU44-AV44)/2+(AX44-AY44)</f>
        <v>0</v>
      </c>
      <c r="BA44" s="200"/>
      <c r="BB44" s="200"/>
      <c r="BC44" s="200"/>
      <c r="BD44" s="200"/>
      <c r="BE44" s="200"/>
      <c r="BF44" s="200"/>
      <c r="BG44" s="200"/>
      <c r="BH44" s="200"/>
      <c r="BI44" s="200"/>
      <c r="BJ44" s="200"/>
      <c r="BK44" s="200"/>
      <c r="BL44" s="200"/>
      <c r="BM44" s="200"/>
      <c r="BN44" s="200"/>
      <c r="BO44" s="200"/>
      <c r="BP44" s="200"/>
      <c r="BQ44" s="200"/>
      <c r="BR44" s="334"/>
    </row>
    <row r="45" ht="19.5" customHeight="1" spans="1:70">
      <c r="A45" s="306"/>
      <c r="B45" s="335" t="s">
        <v>48</v>
      </c>
      <c r="C45" s="336" t="str">
        <f>VLOOKUP("DM",C5:C40,1,FALSE)</f>
        <v>DM</v>
      </c>
      <c r="D45" s="336" t="str">
        <f>VLOOKUP("DM",D5:D40,1,FALSE)</f>
        <v>DM</v>
      </c>
      <c r="E45" s="336" t="str">
        <f>VLOOKUP("DM",E5:E40,1,FALSE)</f>
        <v>DM</v>
      </c>
      <c r="F45" s="336" t="str">
        <f>VLOOKUP("DM",F5:F40,1,FALSE)</f>
        <v>DM</v>
      </c>
      <c r="G45" s="336" t="str">
        <f>VLOOKUP("DM",G5:G39,1,FALSE)</f>
        <v>DM</v>
      </c>
      <c r="H45" s="336" t="str">
        <f>VLOOKUP("DM",H5:H39,1,FALSE)</f>
        <v>DM</v>
      </c>
      <c r="I45" s="336" t="str">
        <f>VLOOKUP("DM",I5:I40,1,FALSE)</f>
        <v>DM</v>
      </c>
      <c r="J45" s="336" t="str">
        <f>VLOOKUP("DM",J5:J40,1,FALSE)</f>
        <v>DM</v>
      </c>
      <c r="K45" s="336" t="str">
        <f>VLOOKUP("DM",K5:K40,1,FALSE)</f>
        <v>DM</v>
      </c>
      <c r="L45" s="336" t="str">
        <f>VLOOKUP("DM",L6:L40,1,FALSE)</f>
        <v>DM</v>
      </c>
      <c r="M45" s="336" t="str">
        <f>VLOOKUP("DM",M5:M40,1,FALSE)</f>
        <v>DM</v>
      </c>
      <c r="N45" s="336" t="str">
        <f>VLOOKUP("DM",N5:N40,1,FALSE)</f>
        <v>DM</v>
      </c>
      <c r="O45" s="336" t="str">
        <f>VLOOKUP("DM",O5:O40,1,FALSE)</f>
        <v>DM</v>
      </c>
      <c r="P45" s="336" t="str">
        <f>VLOOKUP("DM",P5:P40,1,FALSE)</f>
        <v>DM</v>
      </c>
      <c r="Q45" s="336" t="str">
        <f>VLOOKUP("DM",Q5:Q40,1,FALSE)</f>
        <v>DM</v>
      </c>
      <c r="R45" s="336" t="str">
        <f>VLOOKUP("DM",R5:R40,1,FALSE)</f>
        <v>DM</v>
      </c>
      <c r="S45" s="336" t="str">
        <f>VLOOKUP("DM",S5:S40,1,FALSE)</f>
        <v>DM</v>
      </c>
      <c r="T45" s="336" t="str">
        <f>VLOOKUP("DM",T6:T40,1,FALSE)</f>
        <v>DM</v>
      </c>
      <c r="U45" s="336" t="str">
        <f>VLOOKUP("DM",U5:U40,1,FALSE)</f>
        <v>DM</v>
      </c>
      <c r="V45" s="336" t="str">
        <f>VLOOKUP("DM",V5:V38,1,FALSE)</f>
        <v>DM</v>
      </c>
      <c r="W45" s="336" t="str">
        <f>VLOOKUP("DM",W5:W40,1,FALSE)</f>
        <v>DM</v>
      </c>
      <c r="X45" s="336" t="str">
        <f>VLOOKUP("DM",X5:X40,1,FALSE)</f>
        <v>DM</v>
      </c>
      <c r="Y45" s="336" t="str">
        <f>VLOOKUP("DM",Y5:Y40,1,FALSE)</f>
        <v>DM</v>
      </c>
      <c r="Z45" s="336" t="str">
        <f>VLOOKUP("DM",Z5:Z40,1,FALSE)</f>
        <v>DM</v>
      </c>
      <c r="AA45" s="336" t="str">
        <f>VLOOKUP("DM",AA5:AA40,1,FALSE)</f>
        <v>DM</v>
      </c>
      <c r="AB45" s="336" t="str">
        <f>VLOOKUP("DM",AB5:AB40,1,FALSE)</f>
        <v>DM</v>
      </c>
      <c r="AC45" s="336" t="str">
        <f>VLOOKUP("DM",AC5:AC40,1,FALSE)</f>
        <v>DM</v>
      </c>
      <c r="AD45" s="336" t="str">
        <f>VLOOKUP("DM",AD5:AD40,1,FALSE)</f>
        <v>DM</v>
      </c>
      <c r="AE45" s="336" t="str">
        <f>VLOOKUP("DM",AE5:AE40,1,FALSE)</f>
        <v>DM</v>
      </c>
      <c r="AF45" s="336" t="str">
        <f>VLOOKUP("DM",AF5:AF40,1,FALSE)</f>
        <v>DM</v>
      </c>
      <c r="AG45" s="336" t="str">
        <f>VLOOKUP("DM",AG5:AG40,1,FALSE)</f>
        <v>DM</v>
      </c>
      <c r="AH45" s="336" t="e">
        <f>VLOOKUP("DM",AH5:AH40,1,FALSE)</f>
        <v>#N/A</v>
      </c>
      <c r="AI45" s="312"/>
      <c r="AJ45" s="327"/>
      <c r="AK45" s="312"/>
      <c r="AL45" s="312"/>
      <c r="AM45" s="104"/>
      <c r="AN45" s="104"/>
      <c r="AO45" s="104"/>
      <c r="AP45" s="104"/>
      <c r="AQ45" s="104"/>
      <c r="AR45" s="104"/>
      <c r="AS45" s="104"/>
      <c r="AT45" s="104"/>
      <c r="AU45" s="104"/>
      <c r="AV45" s="104"/>
      <c r="AW45" s="104"/>
      <c r="AX45" s="104"/>
      <c r="AY45" s="104"/>
      <c r="AZ45" s="104"/>
      <c r="BA45" s="104"/>
      <c r="BB45" s="104"/>
      <c r="BC45" s="104"/>
      <c r="BD45" s="104"/>
      <c r="BE45" s="104"/>
      <c r="BF45" s="104"/>
      <c r="BG45" s="104"/>
      <c r="BH45" s="104"/>
      <c r="BI45" s="104"/>
      <c r="BJ45" s="104"/>
      <c r="BK45" s="104"/>
      <c r="BL45" s="104"/>
      <c r="BM45" s="104"/>
      <c r="BN45" s="104"/>
      <c r="BO45" s="104"/>
      <c r="BP45" s="104"/>
      <c r="BQ45" s="104"/>
      <c r="BR45" s="175"/>
    </row>
    <row r="46" ht="19.5" customHeight="1" spans="1:70">
      <c r="A46" s="306" t="e">
        <f>LTE()</f>
        <v>#NAME?</v>
      </c>
      <c r="B46" s="337" t="s">
        <v>44</v>
      </c>
      <c r="C46" s="336" t="str">
        <f>VLOOKUP("CS1",C5:C40,1,FALSE)</f>
        <v>CS1</v>
      </c>
      <c r="D46" s="336" t="str">
        <f>VLOOKUP("CS1",D5:D40,1,FALSE)</f>
        <v>CS1</v>
      </c>
      <c r="E46" s="336" t="str">
        <f>VLOOKUP("CS1",E5:E40,1,FALSE)</f>
        <v>CS1</v>
      </c>
      <c r="F46" s="336" t="str">
        <f>VLOOKUP("CS1",F5:F40,1,FALSE)</f>
        <v>CS1</v>
      </c>
      <c r="G46" s="336" t="str">
        <f>VLOOKUP("CS1",G5:G39,1,FALSE)</f>
        <v>CS1</v>
      </c>
      <c r="H46" s="336" t="str">
        <f>VLOOKUP("CS1",H5:H39,1,FALSE)</f>
        <v>CS1</v>
      </c>
      <c r="I46" s="336" t="str">
        <f>VLOOKUP("CS1",I5:I40,1,FALSE)</f>
        <v>CS1</v>
      </c>
      <c r="J46" s="336" t="str">
        <f>VLOOKUP("CS1",J5:J40,1,FALSE)</f>
        <v>CS1</v>
      </c>
      <c r="K46" s="336" t="str">
        <f>VLOOKUP("CS1",K5:K40,1,FALSE)</f>
        <v>CS1</v>
      </c>
      <c r="L46" s="336" t="str">
        <f>VLOOKUP("CS1",L6:L40,1,FALSE)</f>
        <v>CS1</v>
      </c>
      <c r="M46" s="336" t="str">
        <f>VLOOKUP("CS1",M6:M40,1,FALSE)</f>
        <v>CS1</v>
      </c>
      <c r="N46" s="336" t="str">
        <f>VLOOKUP("CS1",N5:N40,1,FALSE)</f>
        <v>CS1</v>
      </c>
      <c r="O46" s="336" t="str">
        <f>VLOOKUP("CS1",O5:O40,1,FALSE)</f>
        <v>CS1</v>
      </c>
      <c r="P46" s="336" t="str">
        <f>VLOOKUP("CS1",P5:P40,1,FALSE)</f>
        <v>CS1</v>
      </c>
      <c r="Q46" s="336" t="str">
        <f>VLOOKUP("CS1",Q5:Q40,1,FALSE)</f>
        <v>CS1</v>
      </c>
      <c r="R46" s="336" t="str">
        <f>VLOOKUP("CS1",R5:R40,1,FALSE)</f>
        <v>CS1</v>
      </c>
      <c r="S46" s="336" t="str">
        <f>VLOOKUP("CS1",S5:S40,1,FALSE)</f>
        <v>CS1</v>
      </c>
      <c r="T46" s="336" t="str">
        <f>VLOOKUP("CS1",T6:T40,1,FALSE)</f>
        <v>CS1</v>
      </c>
      <c r="U46" s="336" t="str">
        <f>VLOOKUP("CS1",U5:U40,1,FALSE)</f>
        <v>CS1</v>
      </c>
      <c r="V46" s="336" t="str">
        <f>VLOOKUP("CS1",V5:V38,1,FALSE)</f>
        <v>CS1</v>
      </c>
      <c r="W46" s="336" t="str">
        <f>VLOOKUP("CS1",W5:W40,1,FALSE)</f>
        <v>CS1</v>
      </c>
      <c r="X46" s="336" t="str">
        <f>VLOOKUP("CS1",X5:X40,1,FALSE)</f>
        <v>CS1</v>
      </c>
      <c r="Y46" s="336" t="str">
        <f>VLOOKUP("CS1",Y5:Y40,1,FALSE)</f>
        <v>CS1</v>
      </c>
      <c r="Z46" s="336" t="str">
        <f>VLOOKUP("CS1",Z5:Z40,1,FALSE)</f>
        <v>CS1</v>
      </c>
      <c r="AA46" s="336" t="str">
        <f>VLOOKUP("CS1",AA6:AA40,1,FALSE)</f>
        <v>CS1</v>
      </c>
      <c r="AB46" s="336" t="str">
        <f>VLOOKUP("CS1",AB5:AB40,1,FALSE)</f>
        <v>CS1</v>
      </c>
      <c r="AC46" s="336" t="str">
        <f>VLOOKUP("CS1",AC5:AC40,1,FALSE)</f>
        <v>CS1</v>
      </c>
      <c r="AD46" s="336" t="str">
        <f>VLOOKUP("CS1",AD5:AD40,1,FALSE)</f>
        <v>CS1</v>
      </c>
      <c r="AE46" s="336" t="str">
        <f>VLOOKUP("CS1",AE5:AE40,1,FALSE)</f>
        <v>CS1</v>
      </c>
      <c r="AF46" s="336" t="str">
        <f>VLOOKUP("CS1",AF5:AF40,1,FALSE)</f>
        <v>CS1</v>
      </c>
      <c r="AG46" s="336" t="str">
        <f>VLOOKUP("CS1",AG5:AG40,1,FALSE)</f>
        <v>CS1</v>
      </c>
      <c r="AH46" s="336" t="e">
        <f>VLOOKUP("CS1",AH5:AH40,1,FALSE)</f>
        <v>#N/A</v>
      </c>
      <c r="AI46" s="312"/>
      <c r="AJ46" s="327"/>
      <c r="AK46" s="312"/>
      <c r="AL46" s="312"/>
      <c r="AM46" s="104"/>
      <c r="AN46" s="104"/>
      <c r="AO46" s="104"/>
      <c r="AP46" s="104"/>
      <c r="AQ46" s="104"/>
      <c r="AR46" s="104"/>
      <c r="AS46" s="104"/>
      <c r="AT46" s="104"/>
      <c r="AU46" s="104"/>
      <c r="AV46" s="104"/>
      <c r="AW46" s="104"/>
      <c r="AX46" s="104"/>
      <c r="AY46" s="104"/>
      <c r="AZ46" s="104"/>
      <c r="BA46" s="104"/>
      <c r="BB46" s="104"/>
      <c r="BC46" s="104"/>
      <c r="BD46" s="104"/>
      <c r="BE46" s="104"/>
      <c r="BF46" s="104"/>
      <c r="BG46" s="104"/>
      <c r="BH46" s="104"/>
      <c r="BI46" s="104"/>
      <c r="BJ46" s="104"/>
      <c r="BK46" s="104"/>
      <c r="BL46" s="104"/>
      <c r="BM46" s="104"/>
      <c r="BN46" s="104"/>
      <c r="BO46" s="104"/>
      <c r="BP46" s="104"/>
      <c r="BQ46" s="104"/>
      <c r="BR46" s="175"/>
    </row>
    <row r="47" ht="19.5" customHeight="1" spans="1:70">
      <c r="A47" s="306"/>
      <c r="B47" s="338" t="s">
        <v>45</v>
      </c>
      <c r="C47" s="336" t="e">
        <f>VLOOKUP("CS2",C5:C40,1,FALSE)</f>
        <v>#N/A</v>
      </c>
      <c r="D47" s="336" t="e">
        <f>VLOOKUP("CS2",D5:D40,1,FALSE)</f>
        <v>#N/A</v>
      </c>
      <c r="E47" s="336" t="str">
        <f>VLOOKUP("CS2",E6:E40,1,FALSE)</f>
        <v>CS2</v>
      </c>
      <c r="F47" s="336" t="str">
        <f>VLOOKUP("CS2",F5:F40,1,FALSE)</f>
        <v>CS2</v>
      </c>
      <c r="G47" s="336" t="e">
        <f>VLOOKUP("CS2",G5:G39,1,FALSE)</f>
        <v>#N/A</v>
      </c>
      <c r="H47" s="336" t="str">
        <f>VLOOKUP("CS2",H5:H39,1,FALSE)</f>
        <v>CS2</v>
      </c>
      <c r="I47" s="336" t="str">
        <f>VLOOKUP("CS2",I5:I40,1,FALSE)</f>
        <v>CS2</v>
      </c>
      <c r="J47" s="336" t="str">
        <f>VLOOKUP("CS2",J5:J40,1,FALSE)</f>
        <v>CS2</v>
      </c>
      <c r="K47" s="336" t="str">
        <f>VLOOKUP("CS2",K5:K40,1,FALSE)</f>
        <v>CS2</v>
      </c>
      <c r="L47" s="336" t="str">
        <f>VLOOKUP("CS2",L6:L40,1,FALSE)</f>
        <v>CS2</v>
      </c>
      <c r="M47" s="336" t="str">
        <f>VLOOKUP("CS2",M6:M40,1,FALSE)</f>
        <v>CS2</v>
      </c>
      <c r="N47" s="336" t="str">
        <f>VLOOKUP("CS2",N5:N40,1,FALSE)</f>
        <v>CS2</v>
      </c>
      <c r="O47" s="336" t="str">
        <f>VLOOKUP("CS2",O5:O40,1,FALSE)</f>
        <v>CS2</v>
      </c>
      <c r="P47" s="336" t="str">
        <f>VLOOKUP("CS2",P5:P40,1,FALSE)</f>
        <v>CS2</v>
      </c>
      <c r="Q47" s="336" t="str">
        <f>VLOOKUP("CS2",Q5:Q40,1,FALSE)</f>
        <v>CS2</v>
      </c>
      <c r="R47" s="336" t="str">
        <f>VLOOKUP("CS2",R5:R40,1,FALSE)</f>
        <v>CS2</v>
      </c>
      <c r="S47" s="336" t="str">
        <f>VLOOKUP("CS2",S5:S40,1,FALSE)</f>
        <v>CS2</v>
      </c>
      <c r="T47" s="336" t="str">
        <f>VLOOKUP("CS2",T6:T40,1,FALSE)</f>
        <v>CS2</v>
      </c>
      <c r="U47" s="336" t="str">
        <f>VLOOKUP("CS2",U5:U40,1,FALSE)</f>
        <v>CS2</v>
      </c>
      <c r="V47" s="336" t="str">
        <f>VLOOKUP("CS2",V5:V38,1,FALSE)</f>
        <v>CS2</v>
      </c>
      <c r="W47" s="336" t="str">
        <f>VLOOKUP("CS2",W5:W40,1,FALSE)</f>
        <v>CS2</v>
      </c>
      <c r="X47" s="336" t="str">
        <f>VLOOKUP("CS2",X5:X40,1,FALSE)</f>
        <v>CS2</v>
      </c>
      <c r="Y47" s="336" t="str">
        <f>VLOOKUP("CS2",Y5:Y40,1,FALSE)</f>
        <v>CS2</v>
      </c>
      <c r="Z47" s="336" t="str">
        <f>VLOOKUP("CS2",Z5:Z40,1,FALSE)</f>
        <v>CS2</v>
      </c>
      <c r="AA47" s="336" t="str">
        <f>VLOOKUP("CS2",AA6:AA40,1,FALSE)</f>
        <v>CS2</v>
      </c>
      <c r="AB47" s="336" t="str">
        <f>VLOOKUP("CS2",AB5:AB40,1,FALSE)</f>
        <v>CS2</v>
      </c>
      <c r="AC47" s="336" t="str">
        <f>VLOOKUP("CS2",AC5:AC40,1,FALSE)</f>
        <v>CS2</v>
      </c>
      <c r="AD47" s="336" t="str">
        <f>VLOOKUP("CS2",AD5:AD40,1,FALSE)</f>
        <v>CS2</v>
      </c>
      <c r="AE47" s="336" t="str">
        <f>VLOOKUP("CS2",AE5:AE40,1,FALSE)</f>
        <v>CS2</v>
      </c>
      <c r="AF47" s="336" t="str">
        <f>VLOOKUP("CS2",AF5:AF40,1,FALSE)</f>
        <v>CS2</v>
      </c>
      <c r="AG47" s="336" t="str">
        <f>VLOOKUP("CS2",AG5:AG40,1,FALSE)</f>
        <v>CS2</v>
      </c>
      <c r="AH47" s="336" t="e">
        <f>VLOOKUP("CS2",AH5:AH40,1,FALSE)</f>
        <v>#N/A</v>
      </c>
      <c r="AI47" s="312"/>
      <c r="AJ47" s="327"/>
      <c r="AK47" s="312"/>
      <c r="AL47" s="312"/>
      <c r="AM47" s="104"/>
      <c r="AN47" s="104"/>
      <c r="AO47" s="104"/>
      <c r="AP47" s="104"/>
      <c r="AQ47" s="104"/>
      <c r="AR47" s="104"/>
      <c r="AS47" s="104"/>
      <c r="AT47" s="104"/>
      <c r="AU47" s="104"/>
      <c r="AV47" s="104"/>
      <c r="AW47" s="104"/>
      <c r="AX47" s="104"/>
      <c r="AY47" s="104"/>
      <c r="AZ47" s="104"/>
      <c r="BA47" s="104"/>
      <c r="BB47" s="104"/>
      <c r="BC47" s="104"/>
      <c r="BD47" s="104"/>
      <c r="BE47" s="104"/>
      <c r="BF47" s="104"/>
      <c r="BG47" s="104"/>
      <c r="BH47" s="104"/>
      <c r="BI47" s="104"/>
      <c r="BJ47" s="104"/>
      <c r="BK47" s="104"/>
      <c r="BL47" s="104"/>
      <c r="BM47" s="104"/>
      <c r="BN47" s="104"/>
      <c r="BO47" s="104"/>
      <c r="BP47" s="104"/>
      <c r="BQ47" s="104"/>
      <c r="BR47" s="175"/>
    </row>
    <row r="48" ht="19.5" customHeight="1" spans="1:70">
      <c r="A48" s="306"/>
      <c r="B48" s="339" t="s">
        <v>1793</v>
      </c>
      <c r="C48" s="336" t="str">
        <f>VLOOKUP("CS/B",C5:C40,1,FALSE)</f>
        <v>CS/B</v>
      </c>
      <c r="D48" s="336" t="str">
        <f>VLOOKUP("CS/B",D5:D40,1,FALSE)</f>
        <v>CS/B</v>
      </c>
      <c r="E48" s="336" t="e">
        <f>VLOOKUP("CS/B",E6:E40,1,FALSE)</f>
        <v>#N/A</v>
      </c>
      <c r="F48" s="336" t="e">
        <f>VLOOKUP("CS/B",F5:F40,1,FALSE)</f>
        <v>#N/A</v>
      </c>
      <c r="G48" s="336" t="str">
        <f>VLOOKUP("CS/B",G5:G39,1,FALSE)</f>
        <v>CS/B</v>
      </c>
      <c r="H48" s="336" t="e">
        <f>VLOOKUP("CS/B",H5:H39,1,FALSE)</f>
        <v>#N/A</v>
      </c>
      <c r="I48" s="336" t="e">
        <f>VLOOKUP("CS/B",I5:I40,1,FALSE)</f>
        <v>#N/A</v>
      </c>
      <c r="J48" s="336" t="e">
        <f>VLOOKUP("CS/B",J5:J40,1,FALSE)</f>
        <v>#N/A</v>
      </c>
      <c r="K48" s="336" t="e">
        <f>VLOOKUP("CS/B",K5:K40,1,FALSE)</f>
        <v>#N/A</v>
      </c>
      <c r="L48" s="336" t="e">
        <f>VLOOKUP("CS/B",L6:L40,1,FALSE)</f>
        <v>#N/A</v>
      </c>
      <c r="M48" s="336" t="e">
        <f>VLOOKUP("CS/B",M6:M40,1,FALSE)</f>
        <v>#N/A</v>
      </c>
      <c r="N48" s="336" t="e">
        <f>VLOOKUP("CS/B",N5:N40,1,FALSE)</f>
        <v>#N/A</v>
      </c>
      <c r="O48" s="336" t="e">
        <f>VLOOKUP("CS/B",O5:O40,1,FALSE)</f>
        <v>#N/A</v>
      </c>
      <c r="P48" s="336" t="e">
        <f>VLOOKUP("CS/B",P5:P40,1,FALSE)</f>
        <v>#N/A</v>
      </c>
      <c r="Q48" s="336" t="e">
        <f>VLOOKUP("CS/B",Q5:Q40,1,FALSE)</f>
        <v>#N/A</v>
      </c>
      <c r="R48" s="336" t="e">
        <f>VLOOKUP("CS/B",R5:R40,1,FALSE)</f>
        <v>#N/A</v>
      </c>
      <c r="S48" s="336" t="e">
        <f>VLOOKUP("CS/B",S5:S40,1,FALSE)</f>
        <v>#N/A</v>
      </c>
      <c r="T48" s="336" t="e">
        <f>VLOOKUP("CS/B",T6:T40,1,FALSE)</f>
        <v>#N/A</v>
      </c>
      <c r="U48" s="336" t="e">
        <f>VLOOKUP("CS/B",U5:U40,1,FALSE)</f>
        <v>#N/A</v>
      </c>
      <c r="V48" s="336" t="e">
        <f>VLOOKUP("CS/B",V5:V38,1,FALSE)</f>
        <v>#N/A</v>
      </c>
      <c r="W48" s="336" t="e">
        <f>VLOOKUP("CS/B",W5:W40,1,FALSE)</f>
        <v>#N/A</v>
      </c>
      <c r="X48" s="336" t="e">
        <f>VLOOKUP("CS/B",X5:X40,1,FALSE)</f>
        <v>#N/A</v>
      </c>
      <c r="Y48" s="336" t="e">
        <f>VLOOKUP("CS/B",Y5:Y40,1,FALSE)</f>
        <v>#N/A</v>
      </c>
      <c r="Z48" s="336" t="e">
        <f>VLOOKUP("CS/B",Z5:Z40,1,FALSE)</f>
        <v>#N/A</v>
      </c>
      <c r="AA48" s="336" t="e">
        <f>VLOOKUP("CS/B",AA6:AA40,1,FALSE)</f>
        <v>#N/A</v>
      </c>
      <c r="AB48" s="336" t="e">
        <f>VLOOKUP("CS/B",AB5:AB40,1,FALSE)</f>
        <v>#N/A</v>
      </c>
      <c r="AC48" s="336" t="e">
        <f>VLOOKUP("CS/B",AC5:AC40,1,FALSE)</f>
        <v>#N/A</v>
      </c>
      <c r="AD48" s="336" t="e">
        <f>VLOOKUP("CS/B",AD5:AD40,1,FALSE)</f>
        <v>#N/A</v>
      </c>
      <c r="AE48" s="336" t="e">
        <f>VLOOKUP("CS/B",AE5:AE40,1,FALSE)</f>
        <v>#N/A</v>
      </c>
      <c r="AF48" s="336" t="e">
        <f>VLOOKUP("CS/B",AF5:AF40,1,FALSE)</f>
        <v>#N/A</v>
      </c>
      <c r="AG48" s="336" t="e">
        <f>VLOOKUP("CS/B",AG5:AG40,1,FALSE)</f>
        <v>#N/A</v>
      </c>
      <c r="AH48" s="336" t="e">
        <f>VLOOKUP("CS/B",AH5:AH40,1,FALSE)</f>
        <v>#N/A</v>
      </c>
      <c r="AI48" s="312"/>
      <c r="AJ48" s="327"/>
      <c r="AK48" s="312"/>
      <c r="AL48" s="312"/>
      <c r="AM48" s="104"/>
      <c r="AN48" s="104"/>
      <c r="AO48" s="104"/>
      <c r="AP48" s="104"/>
      <c r="AQ48" s="104"/>
      <c r="AR48" s="104"/>
      <c r="AS48" s="104"/>
      <c r="AT48" s="104"/>
      <c r="AU48" s="104"/>
      <c r="AV48" s="104"/>
      <c r="AW48" s="104"/>
      <c r="AX48" s="104"/>
      <c r="AY48" s="104"/>
      <c r="AZ48" s="104"/>
      <c r="BA48" s="104"/>
      <c r="BB48" s="104"/>
      <c r="BC48" s="104"/>
      <c r="BD48" s="104"/>
      <c r="BE48" s="104"/>
      <c r="BF48" s="104"/>
      <c r="BG48" s="104"/>
      <c r="BH48" s="104"/>
      <c r="BI48" s="104"/>
      <c r="BJ48" s="104"/>
      <c r="BK48" s="104"/>
      <c r="BL48" s="104"/>
      <c r="BM48" s="104"/>
      <c r="BN48" s="104"/>
      <c r="BO48" s="104"/>
      <c r="BP48" s="104"/>
      <c r="BQ48" s="104"/>
      <c r="BR48" s="175"/>
    </row>
    <row r="49" ht="19.5" customHeight="1" spans="1:70">
      <c r="A49" s="306"/>
      <c r="B49" s="340" t="s">
        <v>50</v>
      </c>
      <c r="C49" s="336" t="e">
        <f>VLOOKUP("SB1",C5:C40,1,FALSE)</f>
        <v>#N/A</v>
      </c>
      <c r="D49" s="336" t="e">
        <f>VLOOKUP("SB1",D5:D40,1,FALSE)</f>
        <v>#N/A</v>
      </c>
      <c r="E49" s="336" t="str">
        <f>VLOOKUP("SB1",E6:E40,1,FALSE)</f>
        <v>SB1</v>
      </c>
      <c r="F49" s="336" t="str">
        <f>VLOOKUP("SB1",F5:F40,1,FALSE)</f>
        <v>SB1</v>
      </c>
      <c r="G49" s="336" t="e">
        <f>VLOOKUP("SB1",G5:G39,1,FALSE)</f>
        <v>#N/A</v>
      </c>
      <c r="H49" s="336" t="str">
        <f>VLOOKUP("SB1",H5:H39,1,FALSE)</f>
        <v>SB1</v>
      </c>
      <c r="I49" s="336" t="e">
        <f>VLOOKUP("SB1",I5:I40,1,FALSE)</f>
        <v>#N/A</v>
      </c>
      <c r="J49" s="336" t="e">
        <f>VLOOKUP("SB1",J5:J40,1,FALSE)</f>
        <v>#N/A</v>
      </c>
      <c r="K49" s="336" t="e">
        <f>VLOOKUP("SB1",K5:K40,1,FALSE)</f>
        <v>#N/A</v>
      </c>
      <c r="L49" s="336" t="e">
        <f>VLOOKUP("SB1",L6:L40,1,FALSE)</f>
        <v>#N/A</v>
      </c>
      <c r="M49" s="336" t="e">
        <f>VLOOKUP("SB1",M6:M40,1,FALSE)</f>
        <v>#N/A</v>
      </c>
      <c r="N49" s="336" t="e">
        <f>VLOOKUP("SB1",N5:N40,1,FALSE)</f>
        <v>#N/A</v>
      </c>
      <c r="O49" s="336" t="e">
        <f>VLOOKUP("SB1",O5:O40,1,FALSE)</f>
        <v>#N/A</v>
      </c>
      <c r="P49" s="336" t="e">
        <f>VLOOKUP("SB1",P5:P40,1,FALSE)</f>
        <v>#N/A</v>
      </c>
      <c r="Q49" s="336" t="e">
        <f>VLOOKUP("SB1",Q5:Q40,1,FALSE)</f>
        <v>#N/A</v>
      </c>
      <c r="R49" s="336" t="e">
        <f>VLOOKUP("SB1",R5:R40,1,FALSE)</f>
        <v>#N/A</v>
      </c>
      <c r="S49" s="336" t="e">
        <f>VLOOKUP("SB1",S5:S40,1,FALSE)</f>
        <v>#N/A</v>
      </c>
      <c r="T49" s="336" t="e">
        <f>VLOOKUP("SB1",T6:T40,1,FALSE)</f>
        <v>#N/A</v>
      </c>
      <c r="U49" s="336" t="e">
        <f>VLOOKUP("SB1",U5:U40,1,FALSE)</f>
        <v>#N/A</v>
      </c>
      <c r="V49" s="336" t="e">
        <f>VLOOKUP("SB1",V5:V38,1,FALSE)</f>
        <v>#N/A</v>
      </c>
      <c r="W49" s="336" t="e">
        <f>VLOOKUP("SB1",W5:W40,1,FALSE)</f>
        <v>#N/A</v>
      </c>
      <c r="X49" s="336" t="e">
        <f>VLOOKUP("SB1",X5:X40,1,FALSE)</f>
        <v>#N/A</v>
      </c>
      <c r="Y49" s="336" t="e">
        <f>VLOOKUP("SB1",Y5:Y40,1,FALSE)</f>
        <v>#N/A</v>
      </c>
      <c r="Z49" s="336" t="e">
        <f>VLOOKUP("SB1",Z5:Z40,1,FALSE)</f>
        <v>#N/A</v>
      </c>
      <c r="AA49" s="336" t="e">
        <f>VLOOKUP("SB1",AA6:AA40,1,FALSE)</f>
        <v>#N/A</v>
      </c>
      <c r="AB49" s="336" t="e">
        <f>VLOOKUP("SB1",AB5:AB40,1,FALSE)</f>
        <v>#N/A</v>
      </c>
      <c r="AC49" s="336" t="e">
        <f>VLOOKUP("SB1",AC5:AC40,1,FALSE)</f>
        <v>#N/A</v>
      </c>
      <c r="AD49" s="336" t="e">
        <f>VLOOKUP("SB1",AD5:AD40,1,FALSE)</f>
        <v>#N/A</v>
      </c>
      <c r="AE49" s="336" t="e">
        <f>VLOOKUP("SB1",AE5:AE40,1,FALSE)</f>
        <v>#N/A</v>
      </c>
      <c r="AF49" s="336" t="e">
        <f>VLOOKUP("SB1",AF5:AF40,1,FALSE)</f>
        <v>#N/A</v>
      </c>
      <c r="AG49" s="336" t="e">
        <f>VLOOKUP("SB1",AG5:AG40,1,FALSE)</f>
        <v>#N/A</v>
      </c>
      <c r="AH49" s="336" t="e">
        <f>VLOOKUP("SB1",AH5:AH40,1,FALSE)</f>
        <v>#N/A</v>
      </c>
      <c r="AI49" s="312"/>
      <c r="AJ49" s="327"/>
      <c r="AK49" s="312"/>
      <c r="AL49" s="312"/>
      <c r="AM49" s="104"/>
      <c r="AN49" s="104"/>
      <c r="AO49" s="104"/>
      <c r="AP49" s="104"/>
      <c r="AQ49" s="104"/>
      <c r="AR49" s="104"/>
      <c r="AS49" s="104"/>
      <c r="AT49" s="104"/>
      <c r="AU49" s="104"/>
      <c r="AV49" s="104"/>
      <c r="AW49" s="104"/>
      <c r="AX49" s="104"/>
      <c r="AY49" s="104"/>
      <c r="AZ49" s="104"/>
      <c r="BA49" s="104"/>
      <c r="BB49" s="104"/>
      <c r="BC49" s="104"/>
      <c r="BD49" s="104"/>
      <c r="BE49" s="104"/>
      <c r="BF49" s="104"/>
      <c r="BG49" s="104"/>
      <c r="BH49" s="104"/>
      <c r="BI49" s="104"/>
      <c r="BJ49" s="104"/>
      <c r="BK49" s="104"/>
      <c r="BL49" s="104"/>
      <c r="BM49" s="104"/>
      <c r="BN49" s="104"/>
      <c r="BO49" s="104"/>
      <c r="BP49" s="104"/>
      <c r="BQ49" s="104"/>
      <c r="BR49" s="175"/>
    </row>
    <row r="50" ht="18.75" customHeight="1" spans="1:70">
      <c r="A50" s="306"/>
      <c r="B50" s="341" t="s">
        <v>56</v>
      </c>
      <c r="C50" s="336" t="e">
        <f>VLOOKUP("SB2",C5:C40,1,FALSE)</f>
        <v>#N/A</v>
      </c>
      <c r="D50" s="336" t="str">
        <f>VLOOKUP("SB2",D5:D40,1,FALSE)</f>
        <v>SB2</v>
      </c>
      <c r="E50" s="336" t="str">
        <f>VLOOKUP("SB2",E6:E40,1,FALSE)</f>
        <v>SB2</v>
      </c>
      <c r="F50" s="336" t="str">
        <f>VLOOKUP("SB2",F5:F40,1,FALSE)</f>
        <v>SB2</v>
      </c>
      <c r="G50" s="336" t="str">
        <f>VLOOKUP("SB2",G5:G39,1,FALSE)</f>
        <v>SB2</v>
      </c>
      <c r="H50" s="336" t="str">
        <f>VLOOKUP("SB2",H5:H39,1,FALSE)</f>
        <v>SB2</v>
      </c>
      <c r="I50" s="336" t="e">
        <f>VLOOKUP("SB2",I5:I40,1,FALSE)</f>
        <v>#N/A</v>
      </c>
      <c r="J50" s="336" t="e">
        <f>VLOOKUP("SB2",J5:J40,1,FALSE)</f>
        <v>#N/A</v>
      </c>
      <c r="K50" s="336" t="str">
        <f>VLOOKUP("SB2",K5:K40,1,FALSE)</f>
        <v>SB2</v>
      </c>
      <c r="L50" s="336" t="str">
        <f>VLOOKUP("SB2",L6:L40,1,FALSE)</f>
        <v>SB2</v>
      </c>
      <c r="M50" s="336" t="str">
        <f>VLOOKUP("SB2",M6:M40,1,FALSE)</f>
        <v>SB2</v>
      </c>
      <c r="N50" s="336" t="str">
        <f>VLOOKUP("SB2",N5:N40,1,FALSE)</f>
        <v>SB2</v>
      </c>
      <c r="O50" s="336" t="str">
        <f>VLOOKUP("SB2",O5:O40,1,FALSE)</f>
        <v>SB2</v>
      </c>
      <c r="P50" s="336" t="e">
        <f>VLOOKUP("SB2",P5:P40,1,FALSE)</f>
        <v>#N/A</v>
      </c>
      <c r="Q50" s="336" t="e">
        <f>VLOOKUP("SB2",Q5:Q40,1,FALSE)</f>
        <v>#N/A</v>
      </c>
      <c r="R50" s="336" t="str">
        <f>VLOOKUP("SB2",R5:R40,1,FALSE)</f>
        <v>SB2</v>
      </c>
      <c r="S50" s="336" t="str">
        <f>VLOOKUP("SB2",S5:S40,1,FALSE)</f>
        <v>SB2</v>
      </c>
      <c r="T50" s="336" t="str">
        <f>VLOOKUP("SB2",T6:T40,1,FALSE)</f>
        <v>SB2</v>
      </c>
      <c r="U50" s="336" t="str">
        <f>VLOOKUP("SB2",U5:U40,1,FALSE)</f>
        <v>SB2</v>
      </c>
      <c r="V50" s="336" t="str">
        <f>VLOOKUP("SB2",V5:V38,1,FALSE)</f>
        <v>SB2</v>
      </c>
      <c r="W50" s="336" t="e">
        <f>VLOOKUP("SB2",W5:W40,1,FALSE)</f>
        <v>#N/A</v>
      </c>
      <c r="X50" s="336" t="e">
        <f>VLOOKUP("SB2",X5:X40,1,FALSE)</f>
        <v>#N/A</v>
      </c>
      <c r="Y50" s="336" t="str">
        <f>VLOOKUP("SB2",Y5:Y40,1,FALSE)</f>
        <v>SB2</v>
      </c>
      <c r="Z50" s="336" t="str">
        <f>VLOOKUP("SB2",Z5:Z40,1,FALSE)</f>
        <v>SB2</v>
      </c>
      <c r="AA50" s="336" t="str">
        <f>VLOOKUP("SB2",AA6:AA40,1,FALSE)</f>
        <v>SB2</v>
      </c>
      <c r="AB50" s="336" t="str">
        <f>VLOOKUP("SB2",AB5:AB40,1,FALSE)</f>
        <v>SB2</v>
      </c>
      <c r="AC50" s="336" t="str">
        <f>VLOOKUP("SB2",AC5:AC40,1,FALSE)</f>
        <v>SB2</v>
      </c>
      <c r="AD50" s="336" t="e">
        <f>VLOOKUP("SB2",AD5:AD40,1,FALSE)</f>
        <v>#N/A</v>
      </c>
      <c r="AE50" s="336" t="e">
        <f>VLOOKUP("SB2",AE5:AE40,1,FALSE)</f>
        <v>#N/A</v>
      </c>
      <c r="AF50" s="336" t="str">
        <f>VLOOKUP("SB2",AF5:AF40,1,FALSE)</f>
        <v>SB2</v>
      </c>
      <c r="AG50" s="336" t="str">
        <f>VLOOKUP("SB2",AG5:AG40,1,FALSE)</f>
        <v>SB2</v>
      </c>
      <c r="AH50" s="336" t="e">
        <f>VLOOKUP("SB2",AH5:AH40,1,FALSE)</f>
        <v>#N/A</v>
      </c>
      <c r="AI50" s="312"/>
      <c r="AJ50" s="327"/>
      <c r="AK50" s="312"/>
      <c r="AL50" s="312"/>
      <c r="AM50" s="104"/>
      <c r="AN50" s="104"/>
      <c r="AO50" s="104"/>
      <c r="AP50" s="104"/>
      <c r="AQ50" s="104"/>
      <c r="AR50" s="104"/>
      <c r="AS50" s="104"/>
      <c r="AT50" s="104"/>
      <c r="AU50" s="104"/>
      <c r="AV50" s="104"/>
      <c r="AW50" s="104"/>
      <c r="AX50" s="104"/>
      <c r="AY50" s="104"/>
      <c r="AZ50" s="104"/>
      <c r="BA50" s="104"/>
      <c r="BB50" s="104"/>
      <c r="BC50" s="104"/>
      <c r="BD50" s="104"/>
      <c r="BE50" s="104"/>
      <c r="BF50" s="104"/>
      <c r="BG50" s="104"/>
      <c r="BH50" s="104"/>
      <c r="BI50" s="104"/>
      <c r="BJ50" s="104"/>
      <c r="BK50" s="104"/>
      <c r="BL50" s="104"/>
      <c r="BM50" s="104"/>
      <c r="BN50" s="104"/>
      <c r="BO50" s="104"/>
      <c r="BP50" s="104"/>
      <c r="BQ50" s="104"/>
      <c r="BR50" s="175"/>
    </row>
    <row r="51" ht="19.5" customHeight="1" spans="1:70">
      <c r="A51" s="306"/>
      <c r="B51" s="342" t="s">
        <v>62</v>
      </c>
      <c r="C51" s="336" t="str">
        <f>VLOOKUP("AE",C5:C40,1,FALSE)</f>
        <v>AE</v>
      </c>
      <c r="D51" s="336" t="str">
        <f>VLOOKUP("AE",D5:D40,1,FALSE)</f>
        <v>AE</v>
      </c>
      <c r="E51" s="336" t="str">
        <f>VLOOKUP("AE",E6:E40,1,FALSE)</f>
        <v>AE</v>
      </c>
      <c r="F51" s="336" t="str">
        <f>VLOOKUP("AE",F5:F40,1,FALSE)</f>
        <v>AE</v>
      </c>
      <c r="G51" s="336" t="str">
        <f>VLOOKUP("AE",G5:G39,1,FALSE)</f>
        <v>AE</v>
      </c>
      <c r="H51" s="336" t="str">
        <f>VLOOKUP("AE",H5:H39,1,FALSE)</f>
        <v>AE</v>
      </c>
      <c r="I51" s="336" t="str">
        <f>VLOOKUP("AE",I5:I40,1,FALSE)</f>
        <v>AE</v>
      </c>
      <c r="J51" s="336" t="str">
        <f>VLOOKUP("AE",J5:J40,1,FALSE)</f>
        <v>AE</v>
      </c>
      <c r="K51" s="336" t="str">
        <f>VLOOKUP("AE",K5:K40,1,FALSE)</f>
        <v>AE</v>
      </c>
      <c r="L51" s="336" t="str">
        <f>VLOOKUP("AE",L6:L40,1,FALSE)</f>
        <v>AE</v>
      </c>
      <c r="M51" s="336" t="str">
        <f>VLOOKUP("AE",M6:M40,1,FALSE)</f>
        <v>AE</v>
      </c>
      <c r="N51" s="336" t="str">
        <f>VLOOKUP("AE",N5:N40,1,FALSE)</f>
        <v>AE</v>
      </c>
      <c r="O51" s="336" t="str">
        <f>VLOOKUP("AE",O5:O40,1,FALSE)</f>
        <v>AE</v>
      </c>
      <c r="P51" s="336" t="str">
        <f>VLOOKUP("AE",P5:P40,1,FALSE)</f>
        <v>AE</v>
      </c>
      <c r="Q51" s="336" t="str">
        <f>VLOOKUP("AE",Q5:Q40,1,FALSE)</f>
        <v>AE</v>
      </c>
      <c r="R51" s="336" t="str">
        <f>VLOOKUP("AE",R5:R40,1,FALSE)</f>
        <v>AE</v>
      </c>
      <c r="S51" s="336" t="str">
        <f>VLOOKUP("AE",S5:S40,1,FALSE)</f>
        <v>AE</v>
      </c>
      <c r="T51" s="336" t="str">
        <f>VLOOKUP("AE",T6:T40,1,FALSE)</f>
        <v>AE</v>
      </c>
      <c r="U51" s="336" t="str">
        <f>VLOOKUP("AE",U5:U40,1,FALSE)</f>
        <v>AE</v>
      </c>
      <c r="V51" s="336" t="str">
        <f>VLOOKUP("AE",V5:V39,1,FALSE)</f>
        <v>AE</v>
      </c>
      <c r="W51" s="336" t="str">
        <f>VLOOKUP("AE",W5:W40,1,FALSE)</f>
        <v>AE</v>
      </c>
      <c r="X51" s="336" t="str">
        <f>VLOOKUP("AE",X5:X40,1,FALSE)</f>
        <v>AE</v>
      </c>
      <c r="Y51" s="336" t="str">
        <f>VLOOKUP("AE",Y5:Y40,1,FALSE)</f>
        <v>AE</v>
      </c>
      <c r="Z51" s="336" t="str">
        <f>VLOOKUP("AE",Z5:Z40,1,FALSE)</f>
        <v>AE</v>
      </c>
      <c r="AA51" s="336" t="str">
        <f>VLOOKUP("AE",AA6:AA40,1,FALSE)</f>
        <v>AE</v>
      </c>
      <c r="AB51" s="336" t="str">
        <f>VLOOKUP("AE",AB5:AB40,1,FALSE)</f>
        <v>AE</v>
      </c>
      <c r="AC51" s="336" t="str">
        <f>VLOOKUP("AE",AC5:AC40,1,FALSE)</f>
        <v>AE</v>
      </c>
      <c r="AD51" s="336" t="str">
        <f>VLOOKUP("AE",AD5:AD40,1,FALSE)</f>
        <v>AE</v>
      </c>
      <c r="AE51" s="336" t="str">
        <f>VLOOKUP("AE",AE5:AE40,1,FALSE)</f>
        <v>AE</v>
      </c>
      <c r="AF51" s="336" t="str">
        <f>VLOOKUP("AE",AF5:AF40,1,FALSE)</f>
        <v>AE</v>
      </c>
      <c r="AG51" s="336" t="str">
        <f>VLOOKUP("AE",AG5:AG40,1,FALSE)</f>
        <v>AE</v>
      </c>
      <c r="AH51" s="336" t="e">
        <f>VLOOKUP("AE",AH5:AH40,1,FALSE)</f>
        <v>#N/A</v>
      </c>
      <c r="AI51" s="312"/>
      <c r="AJ51" s="327"/>
      <c r="AK51" s="312"/>
      <c r="AL51" s="312"/>
      <c r="AM51" s="104"/>
      <c r="AN51" s="104"/>
      <c r="AO51" s="104"/>
      <c r="AP51" s="104"/>
      <c r="AQ51" s="104"/>
      <c r="AR51" s="104"/>
      <c r="AS51" s="104"/>
      <c r="AT51" s="104"/>
      <c r="AU51" s="104"/>
      <c r="AV51" s="104"/>
      <c r="AW51" s="104"/>
      <c r="AX51" s="104"/>
      <c r="AY51" s="104"/>
      <c r="AZ51" s="104"/>
      <c r="BA51" s="104"/>
      <c r="BB51" s="104"/>
      <c r="BC51" s="104"/>
      <c r="BD51" s="104"/>
      <c r="BE51" s="104"/>
      <c r="BF51" s="104"/>
      <c r="BG51" s="104"/>
      <c r="BH51" s="104"/>
      <c r="BI51" s="104"/>
      <c r="BJ51" s="104"/>
      <c r="BK51" s="104"/>
      <c r="BL51" s="104"/>
      <c r="BM51" s="104"/>
      <c r="BN51" s="104"/>
      <c r="BO51" s="104"/>
      <c r="BP51" s="104"/>
      <c r="BQ51" s="104"/>
      <c r="BR51" s="175"/>
    </row>
    <row r="52" ht="19.5" customHeight="1" spans="1:70">
      <c r="A52" s="306"/>
      <c r="B52" s="2" t="s">
        <v>1598</v>
      </c>
      <c r="C52" t="str">
        <f>VLOOKUP("RESERVE",C5:C39,1,FALSE)</f>
        <v>RESERVE</v>
      </c>
      <c r="D52" t="str">
        <f>VLOOKUP("RESERVE",D5:D39,1,FALSE)</f>
        <v>RESERVE</v>
      </c>
      <c r="E52" t="str">
        <f>VLOOKUP("RESERVE",E5:E39,1,FALSE)</f>
        <v>RESERVE</v>
      </c>
      <c r="F52" t="e">
        <f>VLOOKUP("RESERVE",F5:F39,1,FALSE)</f>
        <v>#N/A</v>
      </c>
      <c r="G52" t="str">
        <f>VLOOKUP("RESERVE",G5:G39,1,FALSE)</f>
        <v>RESERVE</v>
      </c>
      <c r="H52" t="e">
        <f>VLOOKUP("RESERVE",H5:H39,1,FALSE)</f>
        <v>#N/A</v>
      </c>
      <c r="I52" t="str">
        <f>VLOOKUP("RESERVE",I5:I39,1,FALSE)</f>
        <v>RESERVE</v>
      </c>
      <c r="J52" t="str">
        <f>VLOOKUP("RESERVE",J5:J39,1,FALSE)</f>
        <v>RESERVE</v>
      </c>
      <c r="K52" t="str">
        <f>VLOOKUP("RESERVE",K5:K39,1,FALSE)</f>
        <v>RESERVE</v>
      </c>
      <c r="L52" t="str">
        <f>VLOOKUP("RESERVE",L5:L39,1,FALSE)</f>
        <v>RESERVE</v>
      </c>
      <c r="M52" t="str">
        <f>VLOOKUP("RESERVE",M5:M39,1,FALSE)</f>
        <v>RESERVE</v>
      </c>
      <c r="N52" t="str">
        <f>VLOOKUP("RESERVE",N5:N39,1,FALSE)</f>
        <v>RESERVE</v>
      </c>
      <c r="O52" t="str">
        <f>VLOOKUP("RESERVE",O5:O39,1,FALSE)</f>
        <v>RESERVE</v>
      </c>
      <c r="P52" t="str">
        <f>VLOOKUP("RESERVE",P5:P39,1,FALSE)</f>
        <v>RESERVE</v>
      </c>
      <c r="Q52" t="str">
        <f>VLOOKUP("RESERVE",Q5:Q39,1,FALSE)</f>
        <v>RESERVE</v>
      </c>
      <c r="R52" t="str">
        <f>VLOOKUP("RESERVE",R5:R40,1,FALSE)</f>
        <v>RESERVE</v>
      </c>
      <c r="S52" t="str">
        <f>VLOOKUP("RESERVE",S5:S39,1,FALSE)</f>
        <v>RESERVE</v>
      </c>
      <c r="T52" t="str">
        <f>VLOOKUP("RESERVE",T5:T39,1,FALSE)</f>
        <v>RESERVE</v>
      </c>
      <c r="U52" t="e">
        <f>VLOOKUP("RESERVE",U5:U39,1,FALSE)</f>
        <v>#N/A</v>
      </c>
      <c r="V52" t="str">
        <f>VLOOKUP("RESERVE",V5:V39,1,FALSE)</f>
        <v>RESERVE</v>
      </c>
      <c r="W52" t="str">
        <f>VLOOKUP("RESERVE",W5:W39,1,FALSE)</f>
        <v>RESERVE</v>
      </c>
      <c r="X52" t="str">
        <f>VLOOKUP("RESERVE",X5:X39,1,FALSE)</f>
        <v>RESERVE</v>
      </c>
      <c r="Y52" t="e">
        <f>VLOOKUP("RESERVE",Y5:Y37,1,FALSE)</f>
        <v>#N/A</v>
      </c>
      <c r="Z52" t="e">
        <f>VLOOKUP("RESERVE",Z5:Z39,1,FALSE)</f>
        <v>#N/A</v>
      </c>
      <c r="AA52" t="e">
        <f>VLOOKUP("RESERVE",AA5:AA39,1,FALSE)</f>
        <v>#N/A</v>
      </c>
      <c r="AB52" t="str">
        <f>VLOOKUP("RESERVE",AB5:AB39,1,FALSE)</f>
        <v>RESERVE</v>
      </c>
      <c r="AC52" t="str">
        <f>VLOOKUP("RESERVE",AC5:AC39,1,FALSE)</f>
        <v>RESERVE</v>
      </c>
      <c r="AD52" t="str">
        <f>VLOOKUP("RESERVE",AD5:AD39,1,FALSE)</f>
        <v>RESERVE</v>
      </c>
      <c r="AE52" t="str">
        <f>VLOOKUP("RESERVE",AE5:AE39,1,FALSE)</f>
        <v>RESERVE</v>
      </c>
      <c r="AF52" t="str">
        <f>VLOOKUP("RESERVE",AF5:AF39,1,FALSE)</f>
        <v>RESERVE</v>
      </c>
      <c r="AG52" t="str">
        <f>VLOOKUP("RESERVE",AG5:AG39,1,FALSE)</f>
        <v>RESERVE</v>
      </c>
      <c r="AH52" t="e">
        <f>VLOOKUP("RESERVE",AH5:AH39,1,FALSE)</f>
        <v>#N/A</v>
      </c>
      <c r="AI52" s="312"/>
      <c r="AJ52" s="327"/>
      <c r="AK52" s="312"/>
      <c r="AL52" s="312"/>
      <c r="AM52" s="104"/>
      <c r="AN52" s="104"/>
      <c r="AO52" s="104"/>
      <c r="AP52" s="104"/>
      <c r="AQ52" s="104"/>
      <c r="AR52" s="104"/>
      <c r="AS52" s="104"/>
      <c r="AT52" s="104"/>
      <c r="AU52" s="104"/>
      <c r="AV52" s="104"/>
      <c r="AW52" s="104"/>
      <c r="AX52" s="104"/>
      <c r="AY52" s="104"/>
      <c r="AZ52" s="104"/>
      <c r="BA52" s="104"/>
      <c r="BB52" s="104"/>
      <c r="BC52" s="104"/>
      <c r="BD52" s="104"/>
      <c r="BE52" s="104"/>
      <c r="BF52" s="104"/>
      <c r="BG52" s="104"/>
      <c r="BH52" s="104"/>
      <c r="BI52" s="104"/>
      <c r="BJ52" s="104"/>
      <c r="BK52" s="104"/>
      <c r="BL52" s="104"/>
      <c r="BM52" s="104"/>
      <c r="BN52" s="104"/>
      <c r="BO52" s="104"/>
      <c r="BP52" s="104"/>
      <c r="BQ52" s="104"/>
      <c r="BR52" s="175"/>
    </row>
  </sheetData>
  <mergeCells count="3">
    <mergeCell ref="C1:S1"/>
    <mergeCell ref="AS3:AS4"/>
    <mergeCell ref="AT3:AT4"/>
  </mergeCells>
  <conditionalFormatting sqref="D23">
    <cfRule type="expression" dxfId="135" priority="6">
      <formula>WEEKDAY(G$3,2)&gt;5</formula>
    </cfRule>
    <cfRule type="expression" dxfId="135" priority="7">
      <formula>WEEKDAY(F$3,2)&gt;5</formula>
    </cfRule>
  </conditionalFormatting>
  <conditionalFormatting sqref="AC34">
    <cfRule type="expression" dxfId="135" priority="1">
      <formula>WEEKDAY(AC$3,2)&gt;5</formula>
    </cfRule>
    <cfRule type="expression" dxfId="135" priority="2">
      <formula>WEEKDAY(AB$3,2)&gt;5</formula>
    </cfRule>
  </conditionalFormatting>
  <conditionalFormatting sqref="X35">
    <cfRule type="expression" dxfId="135" priority="9">
      <formula>WEEKDAY(AA$3,2)&gt;5</formula>
    </cfRule>
    <cfRule type="expression" dxfId="135" priority="10">
      <formula>WEEKDAY(Z$3,2)&gt;5</formula>
    </cfRule>
  </conditionalFormatting>
  <conditionalFormatting sqref="O37">
    <cfRule type="expression" dxfId="135" priority="3">
      <formula>WEEKDAY(Q$3,2)&gt;5</formula>
    </cfRule>
  </conditionalFormatting>
  <conditionalFormatting sqref="C21:C22">
    <cfRule type="expression" dxfId="135" priority="11">
      <formula>WEEKDAY(D$3,2)&gt;5</formula>
    </cfRule>
  </conditionalFormatting>
  <conditionalFormatting sqref="R21:R22">
    <cfRule type="expression" dxfId="135" priority="4">
      <formula>WEEKDAY(U$3,2)&gt;5</formula>
    </cfRule>
    <cfRule type="expression" dxfId="135" priority="5">
      <formula>WEEKDAY(V$3,2)&gt;5</formula>
    </cfRule>
  </conditionalFormatting>
  <conditionalFormatting sqref="A1:BR52">
    <cfRule type="cellIs" dxfId="154" priority="78" operator="equal">
      <formula>"RESERVE"</formula>
    </cfRule>
  </conditionalFormatting>
  <conditionalFormatting sqref="T2:X43 C3:S43 Y3:AH43">
    <cfRule type="expression" dxfId="135" priority="71">
      <formula>WEEKDAY(T$3,2)&gt;5</formula>
    </cfRule>
  </conditionalFormatting>
  <conditionalFormatting sqref="J4:J52 AA4:AA52 C5:I52 K5:Z52 AB5:AH52">
    <cfRule type="cellIs" dxfId="136" priority="56" operator="equal">
      <formula>"B"</formula>
    </cfRule>
    <cfRule type="cellIs" dxfId="136" priority="57" operator="equal">
      <formula>"AL"</formula>
    </cfRule>
    <cfRule type="cellIs" dxfId="137" priority="58" operator="equal">
      <formula>"DM"</formula>
    </cfRule>
    <cfRule type="cellIs" dxfId="138" priority="59" operator="equal">
      <formula>"CS1"</formula>
    </cfRule>
    <cfRule type="cellIs" dxfId="139" priority="60" operator="equal">
      <formula>"CS2"</formula>
    </cfRule>
    <cfRule type="cellIs" dxfId="140" priority="61" operator="equal">
      <formula>"SB1"</formula>
    </cfRule>
    <cfRule type="cellIs" dxfId="141" priority="62" operator="equal">
      <formula>"SB2"</formula>
    </cfRule>
    <cfRule type="cellIs" dxfId="142" priority="63" operator="equal">
      <formula>"AE"</formula>
    </cfRule>
  </conditionalFormatting>
  <conditionalFormatting sqref="J4:J43 AA4:AA43 C5:I43 K5:Z43 AB5:AH43">
    <cfRule type="cellIs" dxfId="136" priority="65" operator="equal">
      <formula>"DB"</formula>
    </cfRule>
    <cfRule type="containsText" dxfId="143" priority="66" operator="between" text="$AM">
      <formula>NOT(ISERROR(SEARCH("$AM",C4)))</formula>
    </cfRule>
    <cfRule type="containsText" dxfId="144" priority="67" operator="between" text="$PM">
      <formula>NOT(ISERROR(SEARCH("$PM",C4)))</formula>
    </cfRule>
    <cfRule type="containsText" dxfId="145" priority="68" operator="between" text="$L">
      <formula>NOT(ISERROR(SEARCH("$L",C4)))</formula>
    </cfRule>
    <cfRule type="containsText" dxfId="146" priority="69" operator="between" text="$BTP">
      <formula>NOT(ISERROR(SEARCH("$BTP",C4)))</formula>
    </cfRule>
    <cfRule type="containsText" dxfId="147" priority="70" operator="between" text="$M">
      <formula>NOT(ISERROR(SEARCH("$M",C4)))</formula>
    </cfRule>
    <cfRule type="containsText" dxfId="148" priority="72" operator="between" text="$N">
      <formula>NOT(ISERROR(SEARCH("$N",C4)))</formula>
    </cfRule>
    <cfRule type="containsText" dxfId="149" priority="73" operator="between" text="$FC">
      <formula>NOT(ISERROR(SEARCH("$FC",C4)))</formula>
    </cfRule>
    <cfRule type="containsText" dxfId="150" priority="74" operator="between" text="OAL">
      <formula>NOT(ISERROR(SEARCH("OAL",C4)))</formula>
    </cfRule>
    <cfRule type="containsText" dxfId="151" priority="75" operator="between" text="S+">
      <formula>NOT(ISERROR(SEARCH("S+",C4)))</formula>
    </cfRule>
    <cfRule type="containsText" dxfId="152" priority="76" operator="between" text="EX-D">
      <formula>NOT(ISERROR(SEARCH("EX-D",C4)))</formula>
    </cfRule>
  </conditionalFormatting>
  <conditionalFormatting sqref="J4:J16 C5:C10 E5:E6 G5:G16 H5:H9 I5:I10 K5:K6 M5:M7 N5:O6 P5:P9 Q5:Q17 R5:R6 S5:S14 T5:T6 U5:U8 V5:V14 W5:X22 Y5:Y24 Z5:AC39 AD5:AE29 AF5:AF28 AG5:AG6 AH5:AH25 D6 F6:F10 L6:L9 D8:D10 E8 K8:K13 T8:T17 AG8:AG23 M9:M16 O10:O24 R10:R17 E11:E13 H11 L11:L13 P11:P17 U11:U21 C12:C23 F12:F13 I12:I16 N12:N26 D13:D17 H13:H21 E15:E21 F15:F17 K15:K16 L15:L17 S16:S31 V16 G18:G28 I18:I29 J18:J20 K18:K24 M18:M19 V18:V21 D19:D26 F19:F22 P19:P23 Q19:Q22 R19:R24 T19:T31 L20:L24 J22:J23 M22:M29 H23:H31 U23:U25 V23:V24 E24:E26 Q24 W24:X24 F25:F29 J25:J27 AG25:AG28 C26 K26:L26 O26:Q29 R26:R27 V26:X26 Y26:Y39 U27:U30 D28 E28:E29 K28 V28:V33 W28:W31 X28:X29 C29 J29:J30 L29 N29 R29 D30 K30:K31 E31:F31 L31 M31:M33 N31:N32 Q31:R31 X31 AD31:AF32 AG31:AH31 D32:D33 G32:G33 O32:O34 C33 E33:F33 I33:I34 K33:K35 S33 J34 N34:N35 T34 W34:X36 AG34 E35:G35 H35:H36 L35:L36 M35:M37 P35 R35 V35 I36:J36 O36:O38 E37:E39 F37:G38 K37:K39 N37 U37:U38 V37:V39 D38 H38:I38 J38:J39 R38 C39 L39:M39 W39:X39 R40 U40:U43">
    <cfRule type="containsText" dxfId="153" priority="77" operator="between" text="VACC">
      <formula>NOT(ISERROR(SEARCH("VACC",C4)))</formula>
    </cfRule>
  </conditionalFormatting>
  <conditionalFormatting sqref="C5:C10 E5:E6 G5:G8 H5:H9 I5:I10 J5:J11 K5 M5:M7 N5:O6 P5:P9 Q5:Q11 R5:R6 S5:S8 T5:U6 V5:V13 W5:W11 X5:X9 Y5:Y8 Z5:AC5 AD5:AD11 AF5 AG5:AG6 AH5:AH12 D6 F6:F10 L6:L9 AE6:AE14 AB7 AC7:AC8 D8:D10 E8 T8:T12 U8 AF8:AF11 AG8:AG14 K9:K13 M9:M11 AA9:AA11 G10:G16 O10 R10:R11 S10 Z10:Z12 AB10:AB13 AC10 E11:E13 H11 L11:L13 P11 U11:U14 X11:X17 Y11:Y21 C12:C23 F12:F13 N12 O12:O13 D13:D16 H13:H17 I13:J16 M13:M16 P13:P16 Q13:Q17 S13:S14 W13:W19 AA13:AA16 AC13:AD13 AF13:AF17 N14:N16 R14 T14 Z14 E15:E16 F15:F17 L15:L17 O15:O17 AB15:AB16 K16 R16:R17 S16:S19 T16:T17 U16:U21 V16 Z16 AC16:AC17 AD16:AE19 AG16:AH17 E18:E21 G18:G21 I18:I29 M18 V18:V19 Z18:Z19 AA18:AB18 D19:D20 F19:F22 H19:H21 J19 O19:O28 P19:P23 Q19:Q22 R19:R24 T19:T24 X19 AC19:AC22 AF19:AF20 AG19 N20:N22 AB20:AB22 K21:K22 L21:L24 V21 W21:X22 AA21 AG21:AG23 AH21:AH22 J22:J23 M22:M24 S22:S23 Z22:Z24 AD22 AE22:AE24 AF22 D23 G23:G28 H23:H26 E24:E26 K24 Q24:Q25 U24:U25 V24:V26 W24:X24 AC24 C25:C31 D25:D26 F25:F29 J25:J27 N25:N26 P25:P27 AA25:AB25 AD25 K26:L26 M26:M29 W26 AE26 Q27 S27:S29 T27:U27 Y27 AA27 AC27:AD27 D28 E28:E29 H28:H31 K28 Z28:Z29 J29:J30 N29 R29 T29:W29 AC29:AC30 D30 K30:K31 E31:F31 L31 S31 V31:V33 W31:Z31 AB31 AH31 D32:D33 G32:G33 M32:M33 N32 O32:O34 AA32 C33 E33:F33 K33:K34 AC33:AC35 I34:J34 N34 T34 W34:X36 E35:H35 L35:L36 M35:M37 P35 R35 V35 AB35 O36:O38 E37:E39 F37:G38 N37 U37 Z37 D38 H38:J38 K38:K39 R38 V38 C39 L39:M39 W39:X39 R40">
    <cfRule type="cellIs" dxfId="136" priority="12" operator="equal">
      <formula>"B"</formula>
    </cfRule>
    <cfRule type="cellIs" dxfId="136" priority="13" operator="equal">
      <formula>"AL"</formula>
    </cfRule>
    <cfRule type="cellIs" dxfId="137" priority="14" operator="equal">
      <formula>"DM"</formula>
    </cfRule>
    <cfRule type="cellIs" dxfId="138" priority="15" operator="equal">
      <formula>"CS1"</formula>
    </cfRule>
    <cfRule type="cellIs" dxfId="139" priority="16" operator="equal">
      <formula>"CS2"</formula>
    </cfRule>
    <cfRule type="cellIs" dxfId="140" priority="17" operator="equal">
      <formula>"SB1"</formula>
    </cfRule>
    <cfRule type="cellIs" dxfId="141" priority="18" operator="equal">
      <formula>"SB2"</formula>
    </cfRule>
    <cfRule type="cellIs" dxfId="142" priority="19" operator="equal">
      <formula>"AE"</formula>
    </cfRule>
    <cfRule type="cellIs" dxfId="136" priority="20" operator="equal">
      <formula>"DB"</formula>
    </cfRule>
    <cfRule type="containsText" dxfId="143" priority="21" operator="between" text="$AM">
      <formula>NOT(ISERROR(SEARCH("$AM",C5)))</formula>
    </cfRule>
    <cfRule type="containsText" dxfId="144" priority="22" operator="between" text="$PM">
      <formula>NOT(ISERROR(SEARCH("$PM",C5)))</formula>
    </cfRule>
    <cfRule type="containsText" dxfId="145" priority="23" operator="between" text="$L">
      <formula>NOT(ISERROR(SEARCH("$L",C5)))</formula>
    </cfRule>
    <cfRule type="containsText" dxfId="146" priority="24" operator="between" text="$BTP">
      <formula>NOT(ISERROR(SEARCH("$BTP",C5)))</formula>
    </cfRule>
    <cfRule type="containsText" dxfId="147" priority="25" operator="between" text="$M">
      <formula>NOT(ISERROR(SEARCH("$M",C5)))</formula>
    </cfRule>
    <cfRule type="containsText" dxfId="148" priority="26" operator="between" text="$N">
      <formula>NOT(ISERROR(SEARCH("$N",C5)))</formula>
    </cfRule>
    <cfRule type="containsText" dxfId="149" priority="27" operator="between" text="$FC">
      <formula>NOT(ISERROR(SEARCH("$FC",C5)))</formula>
    </cfRule>
    <cfRule type="containsText" dxfId="150" priority="28" operator="between" text="OAL">
      <formula>NOT(ISERROR(SEARCH("OAL",C5)))</formula>
    </cfRule>
    <cfRule type="containsText" dxfId="151" priority="29" operator="between" text="S+">
      <formula>NOT(ISERROR(SEARCH("S+",C5)))</formula>
    </cfRule>
    <cfRule type="containsText" dxfId="152" priority="30" operator="between" text="EX-D">
      <formula>NOT(ISERROR(SEARCH("EX-D",C5)))</formula>
    </cfRule>
  </conditionalFormatting>
  <conditionalFormatting sqref="C5:C10 E5:E6 G5:G8 H5:H9 I5:I10 J5:J11 K5 M5:O6 P5:P9 Q5:Q11 R5:R6 S5:S8 T5:U6 V5:V8 W5:W11 X5:X9 Y5:Y8 Z5:AC5 AD5:AD11 AF5 AG5:AG6 AH5:AH12 D6 F6:F10 L6 AE6:AE14 AB7 AC7:AC8 D8:D10 E8:E9 L8:L9 T8:T12 U8 AF8:AF11 AG8:AG14 K9:K13 M9:M11 AB9:AB13 G10:G16 O10 R10:R11 S10 V10:V13 Z10:Z12 AA10:AA11 AC10 E11:E13 H11 L11:L13 P11 U11:U14 X11:X17 Y11:Y12 C12:C23 F12:F13 N12:O12 D13:D16 H13:H17 I13:J16 M13:M16 P13:P16 Q13:Q17 S13:S14 W13:W19 AA13:AA16 AC13:AD13 AF13:AF17 N14:N16 O14:O17 R14 T14 Y14:Y17 Z14 E15:E16 F15:F17 L15:L17 AB15:AB16 K16 R16:R17 S16:S19 T16:T17 U16:U21 V16 Z16 AC16:AC17 AD16:AE19 AG16:AH17 E18:E21 G18:G28 I18:I29 M18:N18 V18:V19 Z18:Z19 AA18:AB18 D19:D20 F19:F22 H19:H21 J19 O19:O20 P19:P27 Q19:Q22 R19:R24 T19:T24 X19 Y19:Y21 AC19:AC27 AF19:AF20 AG19 N20:N22 AB20:AB22 K21:K22 L21:L24 V21 W21:X22 AA21:AA22 AG21:AG23 AH21:AH22 J22:J27 M22:M24 O22:O28 S22 Z22:Z24 AD22 AE22:AE26 AF22 D23 E23:E26 H23:H31 K24:K26 Q24:Q25 U24:V25 W24:W26 X24:X25 C25:D26 F25:F29 N25:N26 Y25 AA25:AA27 AB25 AD25 AF25:AG26 AH25 L26 M26:M29 R26 S26:S29 T26:T27 Z26 Q27 U27 Y27 AD27:AD28 D28 E28:E29 K28 Z28:Z31 AB28 C29 J29:J30 L29 N29 P29:R29 T29:Y29 AA29 AC29:AC30 D30 K30:K31 E31:F31 L31 M31:M33 S31 V31:V33 W31:X31 AB31 AH31 D32:D33 G32:G33 N32 O32:O33 Y32 AA32 C33 E33:F33 I33:I34 K33:K34 AC33:AC35 J34 N34 T34 W34:X36 E35:G35 H35:H36 L35:L36 M35:M37 P35 R35 V35 Z35 AB35 I36:J36 O36:O38 Y36 E37:E39 F37:G38 N37 U37 Z37 AB37 D38 H38:J38 K38:K39 R38 V38:V39 C39 L39:M39 W39:X39 AA39 R40">
    <cfRule type="expression" dxfId="135" priority="31">
      <formula>WEEKDAY(#REF!,2)&gt;5</formula>
    </cfRule>
  </conditionalFormatting>
  <conditionalFormatting sqref="G5 W6:X7 W9:W11 X9 S10 Z10:Z11 AA10 V11 X11:Y11 AB11 C13 S13 U13:V13 AA13:AC13 AE13:AG13 T14 W14:Y14 AA15 V18 AB20 Z22 T24:T25 Z24 AE24 AD25 W26 AE26 S28 Z28 AH31 H35">
    <cfRule type="expression" dxfId="135" priority="32">
      <formula>WEEKDAY(I$3,2)&gt;5</formula>
    </cfRule>
  </conditionalFormatting>
  <conditionalFormatting sqref="G5 C9 C13 C19:C20 E19 J19 S19 Z19 AC19:AE19 AG19 C33:G33 H35">
    <cfRule type="expression" dxfId="135" priority="34">
      <formula>WEEKDAY(I$3,2)&gt;5</formula>
    </cfRule>
  </conditionalFormatting>
  <conditionalFormatting sqref="C5:C10 E5:E6 G5:G16 H5:H9 I5:I10 J5:J16 K5:K6 M5:M7 N5:O6 P5:P9 Q5:Q17 R5:R6 S5:S14 T5:T6 U5:U8 V5:V14 W5:X22 Y5:Y24 Z5:AC39 AD5:AE29 AF5:AF28 AG5:AG6 AH5:AH25 D6 F6:F10 L6:L9 D8:D10 E8 K8:K13 T8:T17 AG8:AG23 M9:M16 O10:O24 R10:R17 E11:E13 H11 L11:L13 P11:P17 U11:U21 C12:C23 F12:F13 I12:I16 N12:N26 D13:D17 H13:H21 E15:E21 F15:F17 K15:K16 L15:L17 S16:S31 V16 G18:G28 I18:I29 J18:J20 K18:K24 M18:M19 V18:V21 D19:D26 F19:F22 P19:P23 Q19:Q22 R19:R24 T19:T31 L20:L24 J22:J23 M22:M29 H23:H31 U23:U25 V23:V24 E24:E26 Q24 W24:X24 F25:F29 J25:J27 AG25:AG28 C26 K26:L26 O26:Q29 R26:R27 V26:X26 Y26:Y39 U27:U30 D28 E28:E29 K28 V28:V33 W28:W31 X28:X29 C29 J29:J30 L29 N29 R29 D30 K30:K31 E31:F31 L31 M31:M33 N31:N32 Q31:R31 X31 AD31:AF32 AG31:AH31 D32:D33 G32:G33 O32:O34 C33 E33:F33 I33:I34 K33:K35 S33 J34 N34:N35 T34 W34:X36 AG34 E35:G35 H35:H36 L35:L36 M35:M37 P35 R35 V35 I36:J36 O36:O38 E37:E39 F37:G38 K37:K39 N37 U37:U38 V37:V39 D38 H38:I38 J38:J39 R38 C39 L39:M39 W39:X39 R40 U40:U43">
    <cfRule type="cellIs" dxfId="136" priority="35" operator="equal">
      <formula>"B"</formula>
    </cfRule>
    <cfRule type="cellIs" dxfId="136" priority="36" operator="equal">
      <formula>"AL"</formula>
    </cfRule>
    <cfRule type="cellIs" dxfId="137" priority="37" operator="equal">
      <formula>"DM"</formula>
    </cfRule>
    <cfRule type="cellIs" dxfId="138" priority="38" operator="equal">
      <formula>"CS1"</formula>
    </cfRule>
    <cfRule type="cellIs" dxfId="139" priority="39" operator="equal">
      <formula>"CS2"</formula>
    </cfRule>
    <cfRule type="cellIs" dxfId="140" priority="40" operator="equal">
      <formula>"SB1"</formula>
    </cfRule>
    <cfRule type="cellIs" dxfId="141" priority="41" operator="equal">
      <formula>"SB2"</formula>
    </cfRule>
    <cfRule type="cellIs" dxfId="142" priority="42" operator="equal">
      <formula>"AE"</formula>
    </cfRule>
    <cfRule type="cellIs" dxfId="136" priority="44" operator="equal">
      <formula>"DB"</formula>
    </cfRule>
    <cfRule type="containsText" dxfId="143" priority="45" operator="between" text="$AM">
      <formula>NOT(ISERROR(SEARCH("$AM",C5)))</formula>
    </cfRule>
    <cfRule type="containsText" dxfId="144" priority="46" operator="between" text="$PM">
      <formula>NOT(ISERROR(SEARCH("$PM",C5)))</formula>
    </cfRule>
    <cfRule type="containsText" dxfId="145" priority="47" operator="between" text="$L">
      <formula>NOT(ISERROR(SEARCH("$L",C5)))</formula>
    </cfRule>
    <cfRule type="containsText" dxfId="146" priority="48" operator="between" text="$BTP">
      <formula>NOT(ISERROR(SEARCH("$BTP",C5)))</formula>
    </cfRule>
    <cfRule type="containsText" dxfId="147" priority="49" operator="between" text="$M">
      <formula>NOT(ISERROR(SEARCH("$M",C5)))</formula>
    </cfRule>
    <cfRule type="containsText" dxfId="148" priority="50" operator="between" text="$N">
      <formula>NOT(ISERROR(SEARCH("$N",C5)))</formula>
    </cfRule>
    <cfRule type="containsText" dxfId="149" priority="51" operator="between" text="$FC">
      <formula>NOT(ISERROR(SEARCH("$FC",C5)))</formula>
    </cfRule>
    <cfRule type="containsText" dxfId="150" priority="52" operator="between" text="OAL">
      <formula>NOT(ISERROR(SEARCH("OAL",C5)))</formula>
    </cfRule>
    <cfRule type="containsText" dxfId="151" priority="53" operator="between" text="S+">
      <formula>NOT(ISERROR(SEARCH("S+",C5)))</formula>
    </cfRule>
    <cfRule type="containsText" dxfId="152" priority="54" operator="between" text="EX-D">
      <formula>NOT(ISERROR(SEARCH("EX-D",C5)))</formula>
    </cfRule>
    <cfRule type="expression" dxfId="135" priority="55">
      <formula>WEEKDAY(#REF!,2)&gt;5</formula>
    </cfRule>
  </conditionalFormatting>
  <conditionalFormatting sqref="C5:AH52">
    <cfRule type="containsText" dxfId="5513" priority="43" operator="between" text="CS/B">
      <formula>NOT(ISERROR(SEARCH("CS/B",C5)))</formula>
    </cfRule>
  </conditionalFormatting>
  <conditionalFormatting sqref="BQ5:BR43">
    <cfRule type="cellIs" dxfId="154" priority="64" operator="lessThan">
      <formula>1</formula>
    </cfRule>
  </conditionalFormatting>
  <conditionalFormatting sqref="W6:X7 W9:W11 X9 S10 Z10:Z11 AA10 V11 X11:Y11 AB11 G13 S13 U13:V13 AA13:AC13 AE13:AG13 T14 W14:Y14 AA15 V18 Z18:AB18 AB20 Z22 T24:T25 Z24 AE24 AD25 W26 AE26 S28 Z28 AH31 AC35 U40:U43">
    <cfRule type="expression" dxfId="135" priority="33">
      <formula>WEEKDAY(X$3,2)&gt;5</formula>
    </cfRule>
  </conditionalFormatting>
  <conditionalFormatting sqref="G19 H19:H20 C23 G23 H23:H24 G25 N25 U25 AB25 F29 T29 D30">
    <cfRule type="expression" dxfId="135" priority="8">
      <formula>WEEKDAY(H$3,2)&gt;5</formula>
    </cfRule>
  </conditionalFormatting>
  <dataValidations count="5">
    <dataValidation type="list" allowBlank="1" sqref="B5:C5 G5 J5 R5 AG5:AH5 N6 G13 E20 B21:C21 T35 AG36:AH36 T38 AE38 D39 N39 P39 AD39:AF39 C40:F40 S40:U40 X40:AH40 C41:G41 B6:B12 B14:B20 B22:B27 AH6:AH15 AH17:AH27 AH29:AH35 AH37:AH39 S41:AH43 C42:L43 I40:L41 N40:P43" showDropDown="1">
      <formula1>'Setting key Duty'!$B$7:$B$56</formula1>
    </dataValidation>
    <dataValidation type="list" allowBlank="1" sqref="D5 F5 H5:I5 K5 N5:Q5 S5 U5:AF5 C6:G6 I6:M6 O6:Y6 AA6 AC6:AE6 AG6 C7 F7:J7 L7:Q7 S7 U7:AA7 AD7:AE7 C8:K8 N8:Q8 S8:Y8 AC8:AG8 C9:Q9 S9 U9 W9:X9 AA9 AD9:AG9 C10:D10 F10:G10 O10:Q10 S10:AG10 C11:E11 P11:R11 T11:AG11 C12:AG12 C13:D13 F13 H13:K13 M13:S13 U13:Y13 AA13:AG13 C14:E14 H14:I14 K14:Y14 AA14:AB14 AD14:AG14 C15:D15 H15:R15 T15:AB15 AD15:AF15 C16:AH16 C17:H17 J17:Y17 AA17 AC17:AG17 D18:E18 G18 I18:K18 M18:P18 S18 U18:AF18 C19:K19 M19:AG19 C20:D20 J20:L20 N20:Z20 AB20:AG20 D21 H21:L21 N21:AG21 F22 I22:AG22 G23 I23:J23 L23 N23 P23 R23:U23 W23 Y23:AB23 AF23:AG23 D24:E24 G24:AA24 AC24:AG24 C25:R25 T25:AG25 C26:AB26 AD26:AG26 C27:E27 G27:T27 W27:AF27 C28:K28 M28 O28:Q28 S28:Z28 AB28:AG28 C29:D29 F29:J29 L29:AA29 AC29:AF29 G30:AA30 AC30:AG30 G31:AG31 G32 N32:Q32 S32:AB32 AG32 C33:D33 H33:I33 K33 M33:S33 U33:Z33 AD33:AG33 C34:G34 I34:N34 Q34 S34 U34 W34:Y34 AA34:AB34 AE34:AG34 D35 H35:J35 L35:P35 R35 U35:X35 AA35:AF35 D36:E36 H36 J36:AA36 AD36:AF36 H37:AA37 AF37:AG37 H38:R38 U38:X38 AB38:AD38 AF38 C39 E39 G39:M39 W39:X39 Z39 R40 C22:D23 C30:E32 C37:D38 J10:M11" showDropDown="1">
      <formula1>'Setting key Duty'!$B$7:$B$54</formula1>
    </dataValidation>
    <dataValidation type="custom" allowBlank="1" sqref="F27">
      <formula1>NOT(ISERROR(SEARCH(('Setting key Duty'!$B$7:$B$54),(F27))))</formula1>
    </dataValidation>
    <dataValidation type="custom" allowBlank="1" sqref="P34 V34 AC34:AD34">
      <formula1>NOT(ISERROR(SEARCH((#REF!),(P34))))</formula1>
    </dataValidation>
    <dataValidation type="list" allowBlank="1" sqref="C44:AH51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56"/>
  <sheetViews>
    <sheetView showGridLines="0" zoomScale="70" zoomScaleNormal="70" workbookViewId="0">
      <pane xSplit="2" ySplit="4" topLeftCell="C5" activePane="bottomRight" state="frozen"/>
      <selection/>
      <selection pane="topRight"/>
      <selection pane="bottomLeft"/>
      <selection pane="bottomRight" activeCell="D2" sqref="D$1:D$1048576"/>
    </sheetView>
  </sheetViews>
  <sheetFormatPr defaultColWidth="12.6285714285714" defaultRowHeight="15.75" customHeight="1"/>
  <cols>
    <col min="1" max="1" width="2.13333333333333" customWidth="1"/>
    <col min="2" max="3" width="29.752380952381" customWidth="1"/>
    <col min="4" max="12" width="9.24761904761905" customWidth="1"/>
    <col min="13" max="13" width="9.38095238095238" customWidth="1"/>
    <col min="14" max="14" width="10.6285714285714" customWidth="1"/>
    <col min="15" max="15" width="9.24761904761905" customWidth="1"/>
    <col min="16" max="16" width="10" customWidth="1"/>
    <col min="17" max="17" width="10.752380952381" customWidth="1"/>
    <col min="18" max="18" width="10.247619047619" customWidth="1"/>
    <col min="19" max="19" width="9.62857142857143" customWidth="1"/>
    <col min="20" max="20" width="9.13333333333333" customWidth="1"/>
    <col min="21" max="27" width="9.24761904761905" customWidth="1"/>
    <col min="28" max="28" width="10.5047619047619" customWidth="1"/>
    <col min="29" max="29" width="10.3809523809524" customWidth="1"/>
    <col min="30" max="31" width="9.24761904761905" customWidth="1"/>
    <col min="32" max="32" width="10.5047619047619" customWidth="1"/>
    <col min="33" max="33" width="9.38095238095238" customWidth="1"/>
    <col min="34" max="40" width="9.38095238095238" hidden="1" customWidth="1" outlineLevel="1"/>
    <col min="41" max="41" width="12" hidden="1" customWidth="1" outlineLevel="1"/>
    <col min="42" max="42" width="9.38095238095238" hidden="1" customWidth="1" outlineLevel="1"/>
    <col min="43" max="43" width="6.75238095238095" customWidth="1" collapsed="1"/>
    <col min="44" max="44" width="6.75238095238095" customWidth="1"/>
    <col min="45" max="45" width="8.87619047619048" customWidth="1" outlineLevel="1"/>
    <col min="46" max="47" width="7.87619047619048" customWidth="1" outlineLevel="1"/>
    <col min="48" max="48" width="9.13333333333333" customWidth="1" outlineLevel="1"/>
    <col min="49" max="49" width="8.24761904761905" customWidth="1" outlineLevel="1"/>
    <col min="50" max="50" width="5.5047619047619" customWidth="1" outlineLevel="1"/>
    <col min="51" max="53" width="9.38095238095238" customWidth="1"/>
    <col min="54" max="54" width="9.38095238095238" hidden="1" customWidth="1"/>
    <col min="55" max="65" width="9.38095238095238" hidden="1" customWidth="1" outlineLevel="1"/>
    <col min="66" max="66" width="9.38095238095238" customWidth="1" collapsed="1"/>
    <col min="67" max="67" width="9.5047619047619" customWidth="1"/>
    <col min="68" max="69" width="9.38095238095238" customWidth="1"/>
  </cols>
  <sheetData>
    <row r="1" ht="3" customHeight="1" spans="1:69">
      <c r="A1" s="484"/>
      <c r="B1" s="280" t="s">
        <v>1</v>
      </c>
      <c r="C1" s="280"/>
      <c r="D1" s="281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25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2"/>
      <c r="AH1" s="282"/>
      <c r="AI1" s="282"/>
      <c r="AJ1" s="282"/>
      <c r="AK1" s="282"/>
      <c r="AL1" s="485"/>
      <c r="AM1" s="485"/>
      <c r="AN1" s="485"/>
      <c r="AO1" s="485"/>
      <c r="AP1" s="485"/>
      <c r="AQ1" s="485"/>
      <c r="AR1" s="485"/>
      <c r="AS1" s="485"/>
      <c r="AT1" s="485"/>
      <c r="AU1" s="485"/>
      <c r="AV1" s="485"/>
      <c r="AW1" s="485"/>
      <c r="AX1" s="485"/>
      <c r="AY1" s="485"/>
      <c r="AZ1" s="485"/>
      <c r="BA1" s="485"/>
      <c r="BB1" s="485"/>
      <c r="BC1" s="485"/>
      <c r="BD1" s="485"/>
      <c r="BE1" s="485"/>
      <c r="BF1" s="485"/>
      <c r="BG1" s="485"/>
      <c r="BH1" s="485"/>
      <c r="BI1" s="485"/>
      <c r="BJ1" s="485"/>
      <c r="BK1" s="485"/>
      <c r="BL1" s="485"/>
      <c r="BM1" s="485"/>
      <c r="BN1" s="485"/>
      <c r="BO1" s="485"/>
      <c r="BP1" s="485"/>
      <c r="BQ1" s="485"/>
    </row>
    <row r="2" ht="26.25" customHeight="1" spans="1:69">
      <c r="A2" s="384"/>
      <c r="B2" s="287" t="s">
        <v>2</v>
      </c>
      <c r="C2" s="287"/>
      <c r="D2" s="131"/>
      <c r="E2" s="131"/>
      <c r="F2" s="131" t="s">
        <v>365</v>
      </c>
      <c r="G2" s="131"/>
      <c r="H2" s="131"/>
      <c r="I2" s="131" t="s">
        <v>1919</v>
      </c>
      <c r="J2" s="131" t="s">
        <v>1919</v>
      </c>
      <c r="K2" s="131" t="s">
        <v>1919</v>
      </c>
      <c r="L2" s="131" t="s">
        <v>941</v>
      </c>
      <c r="M2" s="131"/>
      <c r="N2" s="131" t="s">
        <v>1920</v>
      </c>
      <c r="O2" s="131"/>
      <c r="P2" s="131" t="s">
        <v>1921</v>
      </c>
      <c r="Q2" s="131"/>
      <c r="R2" s="131"/>
      <c r="S2" s="131" t="s">
        <v>1922</v>
      </c>
      <c r="T2" s="131" t="s">
        <v>1923</v>
      </c>
      <c r="U2" s="288"/>
      <c r="V2" s="131"/>
      <c r="W2" s="289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4"/>
      <c r="BB2" s="134"/>
      <c r="BC2" s="134"/>
      <c r="BD2" s="390"/>
      <c r="BE2" s="390"/>
      <c r="BF2" s="390"/>
      <c r="BG2" s="390"/>
      <c r="BH2" s="390"/>
      <c r="BI2" s="390"/>
      <c r="BJ2" s="390"/>
      <c r="BK2" s="390"/>
      <c r="BL2" s="390"/>
      <c r="BM2" s="390"/>
      <c r="BN2" s="134"/>
      <c r="BO2" s="134"/>
      <c r="BP2" s="134"/>
      <c r="BQ2" s="134"/>
    </row>
    <row r="3" ht="26.25" customHeight="1" spans="1:69">
      <c r="A3" s="384"/>
      <c r="B3" s="287" t="s">
        <v>10</v>
      </c>
      <c r="C3" s="287"/>
      <c r="D3" s="292">
        <v>46113</v>
      </c>
      <c r="E3" s="293">
        <f>D3+1</f>
        <v>46114</v>
      </c>
      <c r="F3" s="293">
        <f>E3+1</f>
        <v>46115</v>
      </c>
      <c r="G3" s="293">
        <f>F3+1</f>
        <v>46116</v>
      </c>
      <c r="H3" s="293">
        <f>G3+1</f>
        <v>46117</v>
      </c>
      <c r="I3" s="293">
        <f>H3+1</f>
        <v>46118</v>
      </c>
      <c r="J3" s="293">
        <f>I3+1</f>
        <v>46119</v>
      </c>
      <c r="K3" s="293">
        <f>J3+1</f>
        <v>46120</v>
      </c>
      <c r="L3" s="293">
        <f>K3+1</f>
        <v>46121</v>
      </c>
      <c r="M3" s="293">
        <f>L3+1</f>
        <v>46122</v>
      </c>
      <c r="N3" s="293">
        <f>M3+1</f>
        <v>46123</v>
      </c>
      <c r="O3" s="293">
        <f>N3+1</f>
        <v>46124</v>
      </c>
      <c r="P3" s="293">
        <f>O3+1</f>
        <v>46125</v>
      </c>
      <c r="Q3" s="293">
        <f>P3+1</f>
        <v>46126</v>
      </c>
      <c r="R3" s="293">
        <f>Q3+1</f>
        <v>46127</v>
      </c>
      <c r="S3" s="293">
        <f>R3+1</f>
        <v>46128</v>
      </c>
      <c r="T3" s="293">
        <f>S3+1</f>
        <v>46129</v>
      </c>
      <c r="U3" s="294">
        <f>T3+1</f>
        <v>46130</v>
      </c>
      <c r="V3" s="293">
        <f>U3+1</f>
        <v>46131</v>
      </c>
      <c r="W3" s="295">
        <f>V3+1</f>
        <v>46132</v>
      </c>
      <c r="X3" s="293">
        <f>W3+1</f>
        <v>46133</v>
      </c>
      <c r="Y3" s="293">
        <f>X3+1</f>
        <v>46134</v>
      </c>
      <c r="Z3" s="293">
        <f>Y3+1</f>
        <v>46135</v>
      </c>
      <c r="AA3" s="293">
        <f>Z3+1</f>
        <v>46136</v>
      </c>
      <c r="AB3" s="293">
        <f>AA3+1</f>
        <v>46137</v>
      </c>
      <c r="AC3" s="293">
        <f>AB3+1</f>
        <v>46138</v>
      </c>
      <c r="AD3" s="293">
        <f>AC3+1</f>
        <v>46139</v>
      </c>
      <c r="AE3" s="293">
        <f>AD3+1</f>
        <v>46140</v>
      </c>
      <c r="AF3" s="293">
        <f>AE3+1</f>
        <v>46141</v>
      </c>
      <c r="AG3" s="293">
        <f>AF3+1</f>
        <v>46142</v>
      </c>
      <c r="AH3" s="134" t="str">
        <f>'Setting key Duty'!$C7</f>
        <v>DM</v>
      </c>
      <c r="AI3" s="134" t="str">
        <f>'Setting key Duty'!$C8</f>
        <v>CS1</v>
      </c>
      <c r="AJ3" s="134" t="str">
        <f>'Setting key Duty'!$C9</f>
        <v>CS2</v>
      </c>
      <c r="AK3" s="134" t="str">
        <f>'Setting key Duty'!$C10</f>
        <v>CS/B</v>
      </c>
      <c r="AL3" s="134" t="str">
        <f>'Setting key Duty'!$C11</f>
        <v>SB1</v>
      </c>
      <c r="AM3" s="134" t="str">
        <f>'Setting key Duty'!$C12</f>
        <v>SB2</v>
      </c>
      <c r="AN3" s="134" t="str">
        <f>'Setting key Duty'!$C13</f>
        <v>AE</v>
      </c>
      <c r="AO3" s="134" t="str">
        <f>'Setting key Duty'!$C16</f>
        <v>Outfield Reserve</v>
      </c>
      <c r="AP3" s="134" t="str">
        <f>'Setting key Duty'!C14</f>
        <v>EM</v>
      </c>
      <c r="AQ3" s="486" t="s">
        <v>1786</v>
      </c>
      <c r="AR3" s="486" t="s">
        <v>1787</v>
      </c>
      <c r="AS3" s="134" t="s">
        <v>11</v>
      </c>
      <c r="AT3" s="134" t="s">
        <v>12</v>
      </c>
      <c r="AU3" s="134" t="s">
        <v>1788</v>
      </c>
      <c r="AV3" s="134" t="s">
        <v>13</v>
      </c>
      <c r="AW3" s="134" t="s">
        <v>14</v>
      </c>
      <c r="AX3" s="134" t="s">
        <v>15</v>
      </c>
      <c r="AY3" s="134" t="s">
        <v>16</v>
      </c>
      <c r="AZ3" s="134" t="s">
        <v>17</v>
      </c>
      <c r="BA3" s="487" t="s">
        <v>18</v>
      </c>
      <c r="BB3" s="487"/>
      <c r="BC3" s="134" t="s">
        <v>19</v>
      </c>
      <c r="BD3" s="134" t="s">
        <v>21</v>
      </c>
      <c r="BE3" s="134" t="s">
        <v>22</v>
      </c>
      <c r="BF3" s="134" t="s">
        <v>25</v>
      </c>
      <c r="BG3" s="134" t="s">
        <v>26</v>
      </c>
      <c r="BH3" s="134" t="s">
        <v>28</v>
      </c>
      <c r="BI3" s="134" t="s">
        <v>29</v>
      </c>
      <c r="BJ3" s="134" t="s">
        <v>30</v>
      </c>
      <c r="BK3" s="134" t="s">
        <v>31</v>
      </c>
      <c r="BL3" s="134" t="str">
        <f>'Setting key Duty'!C52</f>
        <v>Field Camp</v>
      </c>
      <c r="BM3" s="134" t="s">
        <v>32</v>
      </c>
      <c r="BN3" s="134" t="str">
        <f>'Setting key Duty'!$C15</f>
        <v>Block</v>
      </c>
      <c r="BO3" s="134" t="str">
        <f>'Setting key Duty'!C17</f>
        <v>Reserve</v>
      </c>
      <c r="BP3" s="134" t="str">
        <f>'Setting key Duty'!$C22</f>
        <v>AL</v>
      </c>
      <c r="BQ3" s="134"/>
    </row>
    <row r="4" ht="18" customHeight="1" spans="1:69">
      <c r="A4" s="488"/>
      <c r="B4" s="299" t="s">
        <v>33</v>
      </c>
      <c r="C4" s="299"/>
      <c r="D4" s="300" t="str">
        <f>TEXT(D3,"ddd")</f>
        <v>Wed</v>
      </c>
      <c r="E4" s="301" t="str">
        <f>TEXT(E3,"ddd")</f>
        <v>Thu</v>
      </c>
      <c r="F4" s="301" t="str">
        <f>TEXT(F3,"ddd")</f>
        <v>Fri</v>
      </c>
      <c r="G4" s="301" t="str">
        <f>TEXT(G3,"ddd")</f>
        <v>Sat</v>
      </c>
      <c r="H4" s="301" t="str">
        <f>TEXT(H3,"ddd")</f>
        <v>Sun</v>
      </c>
      <c r="I4" s="301" t="str">
        <f>TEXT(I3,"ddd")</f>
        <v>Mon</v>
      </c>
      <c r="J4" s="301" t="str">
        <f>TEXT(J3,"ddd")</f>
        <v>Tue</v>
      </c>
      <c r="K4" s="301" t="str">
        <f>TEXT(K3,"ddd")</f>
        <v>Wed</v>
      </c>
      <c r="L4" s="301" t="str">
        <f>TEXT(L3,"ddd")</f>
        <v>Thu</v>
      </c>
      <c r="M4" s="301" t="str">
        <f>TEXT(M3,"ddd")</f>
        <v>Fri</v>
      </c>
      <c r="N4" s="301" t="str">
        <f>TEXT(N3,"ddd")</f>
        <v>Sat</v>
      </c>
      <c r="O4" s="301" t="str">
        <f>TEXT(O3,"ddd")</f>
        <v>Sun</v>
      </c>
      <c r="P4" s="301" t="str">
        <f>TEXT(P3,"ddd")</f>
        <v>Mon</v>
      </c>
      <c r="Q4" s="301" t="str">
        <f>TEXT(Q3,"ddd")</f>
        <v>Tue</v>
      </c>
      <c r="R4" s="301" t="str">
        <f>TEXT(R3,"ddd")</f>
        <v>Wed</v>
      </c>
      <c r="S4" s="301" t="str">
        <f>TEXT(S3,"ddd")</f>
        <v>Thu</v>
      </c>
      <c r="T4" s="301" t="str">
        <f>TEXT(T3,"ddd")</f>
        <v>Fri</v>
      </c>
      <c r="U4" s="300" t="str">
        <f>TEXT(U3,"ddd")</f>
        <v>Sat</v>
      </c>
      <c r="V4" s="301" t="str">
        <f>TEXT(V3,"ddd")</f>
        <v>Sun</v>
      </c>
      <c r="W4" s="302" t="str">
        <f>TEXT(W3,"ddd")</f>
        <v>Mon</v>
      </c>
      <c r="X4" s="301" t="str">
        <f>TEXT(X3,"ddd")</f>
        <v>Tue</v>
      </c>
      <c r="Y4" s="301" t="str">
        <f>TEXT(Y3,"ddd")</f>
        <v>Wed</v>
      </c>
      <c r="Z4" s="301" t="str">
        <f>TEXT(Z3,"ddd")</f>
        <v>Thu</v>
      </c>
      <c r="AA4" s="301" t="str">
        <f>TEXT(AA3,"ddd")</f>
        <v>Fri</v>
      </c>
      <c r="AB4" s="301" t="str">
        <f>TEXT(AB3,"ddd")</f>
        <v>Sat</v>
      </c>
      <c r="AC4" s="301" t="str">
        <f>TEXT(AC3,"ddd")</f>
        <v>Sun</v>
      </c>
      <c r="AD4" s="301" t="str">
        <f>TEXT(AD3,"ddd")</f>
        <v>Mon</v>
      </c>
      <c r="AE4" s="301" t="str">
        <f>TEXT(AE3,"ddd")</f>
        <v>Tue</v>
      </c>
      <c r="AF4" s="301" t="str">
        <f>TEXT(AF3,"ddd")</f>
        <v>Wed</v>
      </c>
      <c r="AG4" s="301" t="str">
        <f>TEXT(AG3,"ddd")</f>
        <v>Thu</v>
      </c>
      <c r="AH4" s="489" t="str">
        <f>'Setting key Duty'!$B7</f>
        <v>DM</v>
      </c>
      <c r="AI4" s="489" t="str">
        <f>'Setting key Duty'!$B8</f>
        <v>CS1</v>
      </c>
      <c r="AJ4" s="489" t="str">
        <f>'Setting key Duty'!$B9</f>
        <v>CS2</v>
      </c>
      <c r="AK4" s="489" t="str">
        <f>'Setting key Duty'!$B10</f>
        <v>CS/B</v>
      </c>
      <c r="AL4" s="489" t="str">
        <f>'Setting key Duty'!$B11</f>
        <v>SB1</v>
      </c>
      <c r="AM4" s="489" t="str">
        <f>'Setting key Duty'!$B12</f>
        <v>SB2</v>
      </c>
      <c r="AN4" s="489" t="str">
        <f>'Setting key Duty'!$B13</f>
        <v>AE</v>
      </c>
      <c r="AO4" s="489" t="str">
        <f>'Setting key Duty'!$B16</f>
        <v>Outfield Reserve</v>
      </c>
      <c r="AP4" s="489" t="str">
        <f>'Setting key Duty'!B14</f>
        <v>EM</v>
      </c>
      <c r="AQ4" s="170"/>
      <c r="AR4" s="170"/>
      <c r="AS4" s="489"/>
      <c r="AT4" s="489"/>
      <c r="AU4" s="489"/>
      <c r="AV4" s="489"/>
      <c r="AW4" s="489"/>
      <c r="AX4" s="489"/>
      <c r="AY4" s="489"/>
      <c r="AZ4" s="489"/>
      <c r="BA4" s="490"/>
      <c r="BB4" s="490"/>
      <c r="BC4" s="489"/>
      <c r="BD4" s="489" t="s">
        <v>35</v>
      </c>
      <c r="BE4" s="489"/>
      <c r="BF4" s="489" t="s">
        <v>37</v>
      </c>
      <c r="BG4" s="489"/>
      <c r="BH4" s="489" t="s">
        <v>39</v>
      </c>
      <c r="BI4" s="489"/>
      <c r="BJ4" s="489" t="s">
        <v>40</v>
      </c>
      <c r="BK4" s="489"/>
      <c r="BL4" s="489" t="str">
        <f>'Setting key Duty'!B52</f>
        <v>$FC</v>
      </c>
      <c r="BM4" s="489"/>
      <c r="BN4" s="489">
        <f>'Setting key Duty'!$B15</f>
        <v>0</v>
      </c>
      <c r="BO4" s="489" t="str">
        <f>'Setting key Duty'!B17</f>
        <v>RESERVE</v>
      </c>
      <c r="BP4" s="489" t="str">
        <f>'Setting key Duty'!$B22</f>
        <v>AL</v>
      </c>
      <c r="BQ4" s="489"/>
    </row>
    <row r="5" ht="41.25" customHeight="1" spans="1:69">
      <c r="A5" s="491"/>
      <c r="B5" s="307" t="s">
        <v>1789</v>
      </c>
      <c r="C5" s="320"/>
      <c r="D5" s="172"/>
      <c r="E5" s="172"/>
      <c r="F5" s="172"/>
      <c r="G5" s="172" t="s">
        <v>1924</v>
      </c>
      <c r="H5" s="172" t="s">
        <v>48</v>
      </c>
      <c r="I5" s="172"/>
      <c r="J5" s="172"/>
      <c r="K5" s="172"/>
      <c r="L5" s="172" t="s">
        <v>1925</v>
      </c>
      <c r="M5" s="172" t="s">
        <v>530</v>
      </c>
      <c r="N5" s="172"/>
      <c r="O5" s="172"/>
      <c r="P5" s="172" t="s">
        <v>1111</v>
      </c>
      <c r="Q5" s="172" t="s">
        <v>1111</v>
      </c>
      <c r="R5" s="172"/>
      <c r="S5" s="308" t="s">
        <v>48</v>
      </c>
      <c r="T5" s="172" t="s">
        <v>59</v>
      </c>
      <c r="U5" s="172"/>
      <c r="V5" s="172"/>
      <c r="W5" s="172"/>
      <c r="X5" s="172"/>
      <c r="Y5" s="172" t="s">
        <v>48</v>
      </c>
      <c r="Z5" s="172"/>
      <c r="AA5" s="172"/>
      <c r="AB5" s="172"/>
      <c r="AC5" s="172"/>
      <c r="AD5" s="172"/>
      <c r="AE5" s="172"/>
      <c r="AF5" s="172"/>
      <c r="AG5" s="172"/>
      <c r="AH5" s="492">
        <f>COUNTIF($D5:$AG5,AH$4)</f>
        <v>3</v>
      </c>
      <c r="AI5" s="492">
        <f>COUNTIF($D5:$AG5,AI$4)</f>
        <v>0</v>
      </c>
      <c r="AJ5" s="492">
        <f>COUNTIF($D5:$AG5,AJ$4)</f>
        <v>0</v>
      </c>
      <c r="AK5" s="492">
        <f>COUNTIF($D5:$AG5,AK$4)</f>
        <v>0</v>
      </c>
      <c r="AL5" s="492">
        <f>COUNTIF($D5:$AG5,AL$4)</f>
        <v>0</v>
      </c>
      <c r="AM5" s="492">
        <f>COUNTIF($D5:$AG5,AM$4)</f>
        <v>0</v>
      </c>
      <c r="AN5" s="492">
        <f>COUNTIF($D5:$AG5,AN$4)</f>
        <v>0</v>
      </c>
      <c r="AO5" s="492">
        <f>COUNTIF($D5:$AG5,AO$4)</f>
        <v>0</v>
      </c>
      <c r="AP5" s="492">
        <f>COUNTIF($D5:$AG5,AP$4)</f>
        <v>0</v>
      </c>
      <c r="AQ5" s="493"/>
      <c r="AR5" s="493"/>
      <c r="AS5" s="494">
        <f>SUMPRODUCT(--(WEEKDAY(D$3:AG$3,2)&lt;5),--ISNUMBER(MATCH(D5:AG5,{"DM","CS1","CS2","SB1","AE","CS/B"},0)))</f>
        <v>2</v>
      </c>
      <c r="AT5" s="494"/>
      <c r="AU5" s="494">
        <f>SUMPRODUCT(--(WEEKDAY(D$3:AG$3,2)=5),--ISNUMBER(MATCH(D5:AG5,{"DM","CS1","CS2","SB1","AE","CS/B","WEEKEND OUTFIELD RESERVE"},0)))</f>
        <v>0</v>
      </c>
      <c r="AV5" s="494">
        <f>SUMPRODUCT(--(WEEKDAY(D$3:AG$3,2)&gt;5),--ISNUMBER(MATCH(D5:AG5,{"DM","CS1","CS2","SB1","AE","CS/B","WEEKEND OUTFIELD RESERVE"},0)))</f>
        <v>1</v>
      </c>
      <c r="AW5" s="494"/>
      <c r="AX5" s="494">
        <f>(AS5-AT5)+AU5*1.5+(AV5-AW5)*2+AM5*0.5+AO5*0.5+AQ5-AR5</f>
        <v>4</v>
      </c>
      <c r="AY5" s="494">
        <f>AS5+AU5+AV5</f>
        <v>3</v>
      </c>
      <c r="AZ5" s="494">
        <f>BD5+BF5+BH5+BJ5+BL5</f>
        <v>0</v>
      </c>
      <c r="BA5" s="493">
        <f>AX5+BC5</f>
        <v>4</v>
      </c>
      <c r="BB5" s="493"/>
      <c r="BC5" s="494">
        <f>BE5+BG5+BI5+BK5+BM5</f>
        <v>0</v>
      </c>
      <c r="BD5" s="494">
        <f>COUNTIF(A5:AH5,"*$BTP*")</f>
        <v>0</v>
      </c>
      <c r="BE5" s="494">
        <f>BD5*1.5</f>
        <v>0</v>
      </c>
      <c r="BF5" s="494">
        <f>COUNTIF(A5:AH5,"*$M*")</f>
        <v>0</v>
      </c>
      <c r="BG5" s="494">
        <f>BF5*1</f>
        <v>0</v>
      </c>
      <c r="BH5" s="494">
        <f>COUNTIF(A5:AH5,"*$PM*")</f>
        <v>0</v>
      </c>
      <c r="BI5" s="494">
        <f>BH5*0.5</f>
        <v>0</v>
      </c>
      <c r="BJ5" s="494">
        <f>COUNTIF(A5:AH5,"*$AM*")</f>
        <v>0</v>
      </c>
      <c r="BK5" s="494">
        <f>BJ5*0.5</f>
        <v>0</v>
      </c>
      <c r="BL5" s="494">
        <f>COUNTIF(A5:AH5,"*$FC*")</f>
        <v>0</v>
      </c>
      <c r="BM5" s="494">
        <f>BL5*1</f>
        <v>0</v>
      </c>
      <c r="BN5" s="494">
        <f>COUNTIF($E5:$AB5,BN$4)</f>
        <v>0</v>
      </c>
      <c r="BO5" s="494">
        <f>COUNTIF($E5:$AB5,BO$4)</f>
        <v>0</v>
      </c>
      <c r="BP5" s="494">
        <f>COUNTIF($E5:$AB5,BP$4)</f>
        <v>0</v>
      </c>
      <c r="BQ5" s="494"/>
    </row>
    <row r="6" ht="36" customHeight="1" spans="1:69">
      <c r="A6" s="491"/>
      <c r="B6" s="314" t="s">
        <v>1792</v>
      </c>
      <c r="C6" s="320"/>
      <c r="D6" s="315"/>
      <c r="E6" s="315" t="s">
        <v>48</v>
      </c>
      <c r="F6" s="172"/>
      <c r="G6" s="172"/>
      <c r="H6" s="172"/>
      <c r="I6" s="172" t="s">
        <v>1598</v>
      </c>
      <c r="J6" s="172"/>
      <c r="K6" s="172"/>
      <c r="L6" s="172" t="s">
        <v>48</v>
      </c>
      <c r="M6" s="172"/>
      <c r="N6" s="308" t="s">
        <v>44</v>
      </c>
      <c r="O6" s="172"/>
      <c r="P6" s="172"/>
      <c r="Q6" s="172" t="s">
        <v>1926</v>
      </c>
      <c r="R6" s="172"/>
      <c r="S6" s="172"/>
      <c r="T6" s="172"/>
      <c r="U6" s="172"/>
      <c r="V6" s="172"/>
      <c r="W6" s="172" t="s">
        <v>1927</v>
      </c>
      <c r="X6" s="172" t="s">
        <v>56</v>
      </c>
      <c r="Y6" s="172"/>
      <c r="Z6" s="172" t="s">
        <v>44</v>
      </c>
      <c r="AA6" s="172"/>
      <c r="AB6" s="172"/>
      <c r="AC6" s="172"/>
      <c r="AD6" s="172" t="s">
        <v>56</v>
      </c>
      <c r="AE6" s="172"/>
      <c r="AF6" s="172"/>
      <c r="AG6" s="172"/>
      <c r="AH6" s="492">
        <f>COUNTIF($D6:$AG6,AH$4)</f>
        <v>2</v>
      </c>
      <c r="AI6" s="492">
        <f>COUNTIF($D6:$AG6,AI$4)</f>
        <v>2</v>
      </c>
      <c r="AJ6" s="492">
        <f>COUNTIF($D6:$AG6,AJ$4)</f>
        <v>0</v>
      </c>
      <c r="AK6" s="492">
        <f>COUNTIF($D6:$AG6,AK$4)</f>
        <v>0</v>
      </c>
      <c r="AL6" s="492">
        <f>COUNTIF($D6:$AG6,AL$4)</f>
        <v>0</v>
      </c>
      <c r="AM6" s="492">
        <f>COUNTIF($D6:$AG6,AM$4)</f>
        <v>2</v>
      </c>
      <c r="AN6" s="492">
        <f>COUNTIF($D6:$AG6,AN$4)</f>
        <v>0</v>
      </c>
      <c r="AO6" s="492">
        <f>COUNTIF($D6:$AG6,AO$4)</f>
        <v>0</v>
      </c>
      <c r="AP6" s="492">
        <f>COUNTIF($D6:$AG6,AP$4)</f>
        <v>0</v>
      </c>
      <c r="AQ6" s="493">
        <v>1</v>
      </c>
      <c r="AR6" s="493"/>
      <c r="AS6" s="494">
        <f>SUMPRODUCT(--(WEEKDAY(D$3:AG$3,2)&lt;5),--ISNUMBER(MATCH(D6:AG6,{"DM","CS1","CS2","SB1","AE","CS/B"},0)))</f>
        <v>3</v>
      </c>
      <c r="AT6" s="494"/>
      <c r="AU6" s="494">
        <f>SUMPRODUCT(--(WEEKDAY(D$3:AG$3,2)=5),--ISNUMBER(MATCH(D6:AG6,{"DM","CS1","CS2","SB1","AE","CS/B","WEEKEND OUTFIELD RESERVE"},0)))</f>
        <v>0</v>
      </c>
      <c r="AV6" s="494">
        <f>SUMPRODUCT(--(WEEKDAY(D$3:AG$3,2)&gt;5),--ISNUMBER(MATCH(D6:AG6,{"DM","CS1","CS2","SB1","AE","CS/B","WEEKEND OUTFIELD RESERVE"},0)))</f>
        <v>1</v>
      </c>
      <c r="AW6" s="494"/>
      <c r="AX6" s="494">
        <f>(AS6-AT6)+AU6*1.5+(AV6-AW6)*2+AM6*0.5+AO6*0.5+AQ6-AR6</f>
        <v>7</v>
      </c>
      <c r="AY6" s="494">
        <f>AS6+AU6+AV6</f>
        <v>4</v>
      </c>
      <c r="AZ6" s="494">
        <f>BD6+BF6+BH6+BJ6+BL6</f>
        <v>0</v>
      </c>
      <c r="BA6" s="493">
        <f>AX6+BC6</f>
        <v>7</v>
      </c>
      <c r="BB6" s="493">
        <f>(BA6-8)</f>
        <v>-1</v>
      </c>
      <c r="BC6" s="494">
        <f>BE6+BG6+BI6+BK6+BM6</f>
        <v>0</v>
      </c>
      <c r="BD6" s="494">
        <f>COUNTIF(A6:AH6,"*$BTP*")</f>
        <v>0</v>
      </c>
      <c r="BE6" s="494">
        <f>BD6*1.5</f>
        <v>0</v>
      </c>
      <c r="BF6" s="494">
        <f>COUNTIF(A6:AH6,"*$M*")</f>
        <v>0</v>
      </c>
      <c r="BG6" s="494">
        <f>BF6*1</f>
        <v>0</v>
      </c>
      <c r="BH6" s="494">
        <f>COUNTIF(A6:AH6,"*$PM*")</f>
        <v>0</v>
      </c>
      <c r="BI6" s="494">
        <f>BH6*0.5</f>
        <v>0</v>
      </c>
      <c r="BJ6" s="494">
        <f>COUNTIF(A6:AH6,"*$AM*")</f>
        <v>0</v>
      </c>
      <c r="BK6" s="494">
        <f>BJ6*0.5</f>
        <v>0</v>
      </c>
      <c r="BL6" s="494">
        <f>COUNTIF(A6:AH6,"*$FC*")</f>
        <v>0</v>
      </c>
      <c r="BM6" s="494">
        <f>BL6*1</f>
        <v>0</v>
      </c>
      <c r="BN6" s="494">
        <f>COUNTIF($E6:$AA6,BN$4)</f>
        <v>0</v>
      </c>
      <c r="BO6" s="494">
        <f>COUNTIF($E6:$AA6,BO$4)</f>
        <v>1</v>
      </c>
      <c r="BP6" s="494">
        <f>COUNTIF($E6:$AA6,BP$4)</f>
        <v>0</v>
      </c>
      <c r="BQ6" s="494"/>
    </row>
    <row r="7" ht="50.25" customHeight="1" spans="1:69">
      <c r="A7" s="491"/>
      <c r="B7" s="307" t="s">
        <v>1794</v>
      </c>
      <c r="C7" s="320">
        <f>COUNTIF(D7:AG7,"DM")</f>
        <v>0</v>
      </c>
      <c r="D7" s="181"/>
      <c r="E7" s="181"/>
      <c r="F7" s="172"/>
      <c r="G7" s="172"/>
      <c r="H7" s="172"/>
      <c r="I7" s="172"/>
      <c r="J7" s="172"/>
      <c r="K7" s="172"/>
      <c r="L7" s="172"/>
      <c r="M7" s="172"/>
      <c r="N7" s="172"/>
      <c r="O7" s="172"/>
      <c r="P7" s="172"/>
      <c r="Q7" s="172"/>
      <c r="R7" s="172"/>
      <c r="S7" s="172"/>
      <c r="T7" s="172"/>
      <c r="U7" s="172"/>
      <c r="V7" s="172"/>
      <c r="W7" s="172"/>
      <c r="X7" s="172"/>
      <c r="Y7" s="172"/>
      <c r="Z7" s="172"/>
      <c r="AA7" s="172"/>
      <c r="AB7" s="172"/>
      <c r="AC7" s="172"/>
      <c r="AD7" s="172"/>
      <c r="AE7" s="172"/>
      <c r="AF7" s="172"/>
      <c r="AG7" s="172"/>
      <c r="AH7" s="492">
        <f>COUNTIF($D7:$AG7,AH$4)</f>
        <v>0</v>
      </c>
      <c r="AI7" s="492">
        <f>COUNTIF($D7:$AG7,AI$4)</f>
        <v>0</v>
      </c>
      <c r="AJ7" s="492">
        <f>COUNTIF($D7:$AG7,AJ$4)</f>
        <v>0</v>
      </c>
      <c r="AK7" s="492">
        <f>COUNTIF($D7:$AG7,AK$4)</f>
        <v>0</v>
      </c>
      <c r="AL7" s="492">
        <f>COUNTIF($D7:$AG7,AL$4)</f>
        <v>0</v>
      </c>
      <c r="AM7" s="492">
        <f>COUNTIF($D7:$AG7,AM$4)</f>
        <v>0</v>
      </c>
      <c r="AN7" s="492">
        <f>COUNTIF($D7:$AG7,AN$4)</f>
        <v>0</v>
      </c>
      <c r="AO7" s="492">
        <f>COUNTIF($D7:$AG7,AO$4)</f>
        <v>0</v>
      </c>
      <c r="AP7" s="492">
        <f>COUNTIF($D7:$AG7,AP$4)</f>
        <v>0</v>
      </c>
      <c r="AQ7" s="493"/>
      <c r="AR7" s="493"/>
      <c r="AS7" s="494">
        <f>SUMPRODUCT(--(WEEKDAY(D$3:AG$3,2)&lt;5),--ISNUMBER(MATCH(D7:AG7,{"DM","CS1","CS2","SB1","AE","CS/B"},0)))</f>
        <v>0</v>
      </c>
      <c r="AT7" s="494"/>
      <c r="AU7" s="494">
        <f>SUMPRODUCT(--(WEEKDAY(D$3:AG$3,2)=5),--ISNUMBER(MATCH(D7:AG7,{"DM","CS1","CS2","SB1","AE","CS/B","WEEKEND OUTFIELD RESERVE"},0)))</f>
        <v>0</v>
      </c>
      <c r="AV7" s="494">
        <f>SUMPRODUCT(--(WEEKDAY(D$3:AG$3,2)&gt;5),--ISNUMBER(MATCH(D7:AG7,{"DM","CS1","CS2","SB1","AE","CS/B","WEEKEND OUTFIELD RESERVE"},0)))</f>
        <v>0</v>
      </c>
      <c r="AW7" s="494"/>
      <c r="AX7" s="494">
        <f>(AS7-AT7)+AU7*1.5+(AV7-AW7)*2+AM7*0.5+AO7*0.5+AQ7-AR7</f>
        <v>0</v>
      </c>
      <c r="AY7" s="494">
        <f>AS7+AU7+AV7</f>
        <v>0</v>
      </c>
      <c r="AZ7" s="494">
        <f>BD7+BF7+BH7+BJ7+BL7</f>
        <v>0</v>
      </c>
      <c r="BA7" s="493">
        <f>AX7+BC7</f>
        <v>0</v>
      </c>
      <c r="BB7" s="493">
        <f>(BA7-8)</f>
        <v>-8</v>
      </c>
      <c r="BC7" s="494">
        <f>BE7+BG7+BI7+BK7+BM7</f>
        <v>0</v>
      </c>
      <c r="BD7" s="494">
        <f>COUNTIF(A7:AH7,"*$BTP*")</f>
        <v>0</v>
      </c>
      <c r="BE7" s="494">
        <f>BD7*1.5</f>
        <v>0</v>
      </c>
      <c r="BF7" s="494">
        <f>COUNTIF(A7:AH7,"*$M*")</f>
        <v>0</v>
      </c>
      <c r="BG7" s="494">
        <f>BF7*1</f>
        <v>0</v>
      </c>
      <c r="BH7" s="494">
        <f>COUNTIF(A7:AH7,"*$PM*")</f>
        <v>0</v>
      </c>
      <c r="BI7" s="494">
        <f>BH7*0.5</f>
        <v>0</v>
      </c>
      <c r="BJ7" s="494">
        <f>COUNTIF(A7:AH7,"*$AM*")</f>
        <v>0</v>
      </c>
      <c r="BK7" s="494">
        <f>BJ7*0.5</f>
        <v>0</v>
      </c>
      <c r="BL7" s="494">
        <f>COUNTIF(A7:AH7,"*$FC*")</f>
        <v>0</v>
      </c>
      <c r="BM7" s="494">
        <f>BL7*1</f>
        <v>0</v>
      </c>
      <c r="BN7" s="494">
        <f>COUNTIF($E7:$AC7,BN$4)</f>
        <v>0</v>
      </c>
      <c r="BO7" s="494">
        <f>COUNTIF($E7:$AC7,BO$4)</f>
        <v>0</v>
      </c>
      <c r="BP7" s="494">
        <f>COUNTIF($E7:$AC7,BP$4)</f>
        <v>0</v>
      </c>
      <c r="BQ7" s="494"/>
    </row>
    <row r="8" ht="49.5" customHeight="1" spans="1:69">
      <c r="A8" s="491"/>
      <c r="B8" s="307" t="s">
        <v>1928</v>
      </c>
      <c r="C8" s="320"/>
      <c r="D8" s="315"/>
      <c r="E8" s="307"/>
      <c r="F8" s="172" t="s">
        <v>1095</v>
      </c>
      <c r="G8" s="172" t="s">
        <v>1095</v>
      </c>
      <c r="H8" s="172" t="s">
        <v>1095</v>
      </c>
      <c r="I8" s="172" t="s">
        <v>1929</v>
      </c>
      <c r="J8" s="172" t="s">
        <v>375</v>
      </c>
      <c r="K8" s="172" t="s">
        <v>375</v>
      </c>
      <c r="L8" s="172" t="s">
        <v>375</v>
      </c>
      <c r="M8" s="172"/>
      <c r="N8" s="172"/>
      <c r="O8" s="172" t="s">
        <v>48</v>
      </c>
      <c r="P8" s="172" t="s">
        <v>1111</v>
      </c>
      <c r="Q8" s="172" t="s">
        <v>1111</v>
      </c>
      <c r="R8" s="172"/>
      <c r="S8" s="172" t="s">
        <v>1793</v>
      </c>
      <c r="T8" s="172" t="s">
        <v>59</v>
      </c>
      <c r="U8" s="172"/>
      <c r="V8" s="172"/>
      <c r="W8" s="172" t="s">
        <v>48</v>
      </c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492">
        <f>COUNTIF($D8:$AG8,AH$4)</f>
        <v>2</v>
      </c>
      <c r="AI8" s="492">
        <f>COUNTIF($D8:$AG8,AI$4)</f>
        <v>0</v>
      </c>
      <c r="AJ8" s="492">
        <f>COUNTIF($D8:$AG8,AJ$4)</f>
        <v>0</v>
      </c>
      <c r="AK8" s="492">
        <f>COUNTIF($D8:$AG8,AK$4)</f>
        <v>1</v>
      </c>
      <c r="AL8" s="492">
        <f>COUNTIF($D8:$AG8,AL$4)</f>
        <v>0</v>
      </c>
      <c r="AM8" s="492">
        <f>COUNTIF($D8:$AG8,AM$4)</f>
        <v>0</v>
      </c>
      <c r="AN8" s="492">
        <f>COUNTIF($D8:$AG8,AN$4)</f>
        <v>0</v>
      </c>
      <c r="AO8" s="492">
        <f>COUNTIF($D8:$AG8,AO$4)</f>
        <v>0</v>
      </c>
      <c r="AP8" s="492">
        <f>COUNTIF($D8:$AG8,AP$4)</f>
        <v>0</v>
      </c>
      <c r="AQ8" s="493"/>
      <c r="AR8" s="493">
        <v>1</v>
      </c>
      <c r="AS8" s="494">
        <f>SUMPRODUCT(--(WEEKDAY(D$3:AG$3,2)&lt;5),--ISNUMBER(MATCH(D8:AG8,{"DM","CS1","CS2","SB1","AE","CS/B"},0)))</f>
        <v>2</v>
      </c>
      <c r="AT8" s="494"/>
      <c r="AU8" s="494">
        <f>SUMPRODUCT(--(WEEKDAY(D$3:AG$3,2)=5),--ISNUMBER(MATCH(D8:AG8,{"DM","CS1","CS2","SB1","AE","CS/B","WEEKEND OUTFIELD RESERVE"},0)))</f>
        <v>0</v>
      </c>
      <c r="AV8" s="494">
        <f>SUMPRODUCT(--(WEEKDAY(D$3:AG$3,2)&gt;5),--ISNUMBER(MATCH(D8:AG8,{"DM","CS1","CS2","SB1","AE","CS/B","WEEKEND OUTFIELD RESERVE"},0)))</f>
        <v>1</v>
      </c>
      <c r="AW8" s="494"/>
      <c r="AX8" s="494">
        <f>(AS8-AT8)+AU8*1.5+(AV8-AW8)*2+AM8*0.5+AO8*0.5+AQ8-AR8</f>
        <v>3</v>
      </c>
      <c r="AY8" s="494">
        <f>AS8+AU8+AV8</f>
        <v>3</v>
      </c>
      <c r="AZ8" s="494">
        <f>BD8+BF8+BH8+BJ8+BL8</f>
        <v>0</v>
      </c>
      <c r="BA8" s="493">
        <f>AX8+BC8</f>
        <v>3</v>
      </c>
      <c r="BB8" s="493">
        <f>(BA8-8)</f>
        <v>-5</v>
      </c>
      <c r="BC8" s="494">
        <f>BE8+BG8+BI8+BK8+BM8</f>
        <v>0</v>
      </c>
      <c r="BD8" s="494">
        <f>COUNTIF(A8:AH8,"*$BTP*")</f>
        <v>0</v>
      </c>
      <c r="BE8" s="494">
        <f>BD8*1.5</f>
        <v>0</v>
      </c>
      <c r="BF8" s="494">
        <f>COUNTIF(A8:AH8,"*$M*")</f>
        <v>0</v>
      </c>
      <c r="BG8" s="494">
        <f>BF8*1</f>
        <v>0</v>
      </c>
      <c r="BH8" s="494">
        <f>COUNTIF(A8:AH8,"*$PM*")</f>
        <v>0</v>
      </c>
      <c r="BI8" s="494">
        <f>BH8*0.5</f>
        <v>0</v>
      </c>
      <c r="BJ8" s="494">
        <f>COUNTIF(A8:AH8,"*$AM*")</f>
        <v>0</v>
      </c>
      <c r="BK8" s="494">
        <f>BJ8*0.5</f>
        <v>0</v>
      </c>
      <c r="BL8" s="494">
        <f>COUNTIF(A8:AH8,"*$FC*")</f>
        <v>0</v>
      </c>
      <c r="BM8" s="494">
        <f>BL8*1</f>
        <v>0</v>
      </c>
      <c r="BN8" s="494">
        <f>COUNTIF($E8:$AB8,BN$4)</f>
        <v>0</v>
      </c>
      <c r="BO8" s="494">
        <f>COUNTIF($E8:$AB8,BO$4)</f>
        <v>0</v>
      </c>
      <c r="BP8" s="494">
        <f>COUNTIF($E8:$AB8,BP$4)</f>
        <v>0</v>
      </c>
      <c r="BQ8" s="494"/>
    </row>
    <row r="9" ht="42.75" customHeight="1" spans="1:69">
      <c r="A9" s="491"/>
      <c r="B9" s="314" t="s">
        <v>1760</v>
      </c>
      <c r="C9" s="320"/>
      <c r="D9" s="181"/>
      <c r="E9" s="172"/>
      <c r="F9" s="172"/>
      <c r="G9" s="172"/>
      <c r="H9" s="172"/>
      <c r="I9" s="172"/>
      <c r="J9" s="172"/>
      <c r="K9" s="172" t="s">
        <v>1598</v>
      </c>
      <c r="L9" s="172"/>
      <c r="M9" s="172" t="s">
        <v>48</v>
      </c>
      <c r="N9" s="172"/>
      <c r="O9" s="172"/>
      <c r="P9" s="172"/>
      <c r="Q9" s="172"/>
      <c r="R9" s="172"/>
      <c r="S9" s="172"/>
      <c r="T9" s="172" t="s">
        <v>59</v>
      </c>
      <c r="U9" s="172"/>
      <c r="V9" s="172" t="s">
        <v>44</v>
      </c>
      <c r="W9" s="172"/>
      <c r="X9" s="172" t="s">
        <v>48</v>
      </c>
      <c r="Y9" s="172"/>
      <c r="Z9" s="172"/>
      <c r="AA9" s="7"/>
      <c r="AB9" s="172"/>
      <c r="AC9" s="172"/>
      <c r="AD9" s="172"/>
      <c r="AE9" s="172" t="s">
        <v>48</v>
      </c>
      <c r="AF9" s="172"/>
      <c r="AG9" s="172"/>
      <c r="AH9" s="492">
        <f>COUNTIF($D9:$AG9,AH$4)</f>
        <v>3</v>
      </c>
      <c r="AI9" s="492">
        <f>COUNTIF($D9:$AG9,AI$4)</f>
        <v>1</v>
      </c>
      <c r="AJ9" s="492">
        <f>COUNTIF($D9:$AG9,AJ$4)</f>
        <v>0</v>
      </c>
      <c r="AK9" s="492">
        <f>COUNTIF($D9:$AG9,AK$4)</f>
        <v>0</v>
      </c>
      <c r="AL9" s="492">
        <f>COUNTIF($D9:$AG9,AL$4)</f>
        <v>0</v>
      </c>
      <c r="AM9" s="492">
        <f>COUNTIF($D9:$AG9,AM$4)</f>
        <v>0</v>
      </c>
      <c r="AN9" s="492">
        <f>COUNTIF($D9:$AG9,AN$4)</f>
        <v>0</v>
      </c>
      <c r="AO9" s="492">
        <f>COUNTIF($D9:$AG9,AO$4)</f>
        <v>0</v>
      </c>
      <c r="AP9" s="492">
        <f>COUNTIF($D9:$AG9,AP$4)</f>
        <v>0</v>
      </c>
      <c r="AQ9" s="493"/>
      <c r="AR9" s="493"/>
      <c r="AS9" s="494">
        <f>SUMPRODUCT(--(WEEKDAY(D$3:AG$3,2)&lt;5),--ISNUMBER(MATCH(D9:AG9,{"DM","CS1","CS2","SB1","AE","CS/B"},0)))</f>
        <v>2</v>
      </c>
      <c r="AT9" s="494"/>
      <c r="AU9" s="494">
        <f>SUMPRODUCT(--(WEEKDAY(D$3:AG$3,2)=5),--ISNUMBER(MATCH(D9:AG9,{"DM","CS1","CS2","SB1","AE","CS/B","WEEKEND OUTFIELD RESERVE"},0)))</f>
        <v>1</v>
      </c>
      <c r="AV9" s="494">
        <f>SUMPRODUCT(--(WEEKDAY(D$3:AG$3,2)&gt;5),--ISNUMBER(MATCH(D9:AG9,{"DM","CS1","CS2","SB1","AE","CS/B","WEEKEND OUTFIELD RESERVE"},0)))</f>
        <v>1</v>
      </c>
      <c r="AW9" s="494"/>
      <c r="AX9" s="494">
        <f>(AS9-AT9)+AU9*1.5+(AV9-AW9)*2+AM9*0.5+AO9*0.5+AQ9-AR9</f>
        <v>5.5</v>
      </c>
      <c r="AY9" s="494">
        <f>AS9+AU9+AV9</f>
        <v>4</v>
      </c>
      <c r="AZ9" s="494">
        <f>BD9+BF9+BH9+BJ9+BL9</f>
        <v>0</v>
      </c>
      <c r="BA9" s="493">
        <f>AX9+BC9</f>
        <v>5.5</v>
      </c>
      <c r="BB9" s="493">
        <f>(BA9-8)</f>
        <v>-2.5</v>
      </c>
      <c r="BC9" s="494">
        <f>BE9+BG9+BI9+BK9+BM9</f>
        <v>0</v>
      </c>
      <c r="BD9" s="494">
        <f>COUNTIF(A9:AH9,"*$BTP*")</f>
        <v>0</v>
      </c>
      <c r="BE9" s="494">
        <f>BD9*1.5</f>
        <v>0</v>
      </c>
      <c r="BF9" s="494">
        <f>COUNTIF(A9:AH9,"*$M*")</f>
        <v>0</v>
      </c>
      <c r="BG9" s="494">
        <f>BF9*1</f>
        <v>0</v>
      </c>
      <c r="BH9" s="494">
        <f>COUNTIF(A9:AH9,"*$PM*")</f>
        <v>0</v>
      </c>
      <c r="BI9" s="494">
        <f>BH9*0.5</f>
        <v>0</v>
      </c>
      <c r="BJ9" s="494">
        <f>COUNTIF(A9:AH9,"*$AM*")</f>
        <v>0</v>
      </c>
      <c r="BK9" s="494">
        <f>BJ9*0.5</f>
        <v>0</v>
      </c>
      <c r="BL9" s="494">
        <f>COUNTIF(A9:AH9,"*$FC*")</f>
        <v>0</v>
      </c>
      <c r="BM9" s="494">
        <f>BL9*1</f>
        <v>0</v>
      </c>
      <c r="BN9" s="494">
        <f>COUNTIF($E9:$AB9,BN$4)</f>
        <v>0</v>
      </c>
      <c r="BO9" s="494">
        <f>COUNTIF($E9:$AB9,BO$4)</f>
        <v>1</v>
      </c>
      <c r="BP9" s="494">
        <f>COUNTIF($E9:$AB9,BP$4)</f>
        <v>0</v>
      </c>
      <c r="BQ9" s="494"/>
    </row>
    <row r="10" ht="19.5" customHeight="1" spans="1:69">
      <c r="A10" s="491"/>
      <c r="B10" s="314" t="s">
        <v>1800</v>
      </c>
      <c r="C10" s="320"/>
      <c r="D10" s="315" t="s">
        <v>1598</v>
      </c>
      <c r="E10" s="172"/>
      <c r="F10" s="172" t="s">
        <v>45</v>
      </c>
      <c r="G10" s="172"/>
      <c r="H10" s="172"/>
      <c r="I10" s="172"/>
      <c r="J10" s="172"/>
      <c r="K10" s="172"/>
      <c r="L10" s="172" t="s">
        <v>1793</v>
      </c>
      <c r="M10" s="172"/>
      <c r="N10" s="172"/>
      <c r="O10" s="172" t="s">
        <v>1598</v>
      </c>
      <c r="P10" s="172"/>
      <c r="Q10" s="172" t="s">
        <v>1930</v>
      </c>
      <c r="R10" s="172" t="s">
        <v>44</v>
      </c>
      <c r="S10" s="172"/>
      <c r="T10" s="172" t="s">
        <v>48</v>
      </c>
      <c r="U10" s="172"/>
      <c r="V10" s="172"/>
      <c r="W10" s="172" t="s">
        <v>44</v>
      </c>
      <c r="X10" s="172"/>
      <c r="Y10" s="172" t="s">
        <v>56</v>
      </c>
      <c r="Z10" s="172"/>
      <c r="AA10" s="172" t="s">
        <v>1931</v>
      </c>
      <c r="AB10" s="172" t="s">
        <v>48</v>
      </c>
      <c r="AC10" s="172"/>
      <c r="AD10" s="172" t="s">
        <v>1802</v>
      </c>
      <c r="AE10" s="172" t="s">
        <v>1802</v>
      </c>
      <c r="AF10" s="172"/>
      <c r="AG10" s="172"/>
      <c r="AH10" s="492">
        <f>COUNTIF($D10:$AG10,AH$4)</f>
        <v>2</v>
      </c>
      <c r="AI10" s="492">
        <f>COUNTIF($D10:$AG10,AI$4)</f>
        <v>2</v>
      </c>
      <c r="AJ10" s="492">
        <f>COUNTIF($D10:$AG10,AJ$4)</f>
        <v>1</v>
      </c>
      <c r="AK10" s="492">
        <f>COUNTIF($D10:$AG10,AK$4)</f>
        <v>1</v>
      </c>
      <c r="AL10" s="492">
        <f>COUNTIF($D10:$AG10,AL$4)</f>
        <v>0</v>
      </c>
      <c r="AM10" s="492">
        <f>COUNTIF($D10:$AG10,AM$4)</f>
        <v>1</v>
      </c>
      <c r="AN10" s="492">
        <f>COUNTIF($D10:$AG10,AN$4)</f>
        <v>0</v>
      </c>
      <c r="AO10" s="492">
        <f>COUNTIF($D10:$AG10,AO$4)</f>
        <v>2</v>
      </c>
      <c r="AP10" s="492">
        <f>COUNTIF($D10:$AG10,AP$4)</f>
        <v>0</v>
      </c>
      <c r="AQ10" s="493"/>
      <c r="AR10" s="493">
        <v>2.5</v>
      </c>
      <c r="AS10" s="494">
        <f>SUMPRODUCT(--(WEEKDAY(D$3:AG$3,2)&lt;5),--ISNUMBER(MATCH(D10:AG10,{"DM","CS1","CS2","SB1","AE","CS/B"},0)))</f>
        <v>3</v>
      </c>
      <c r="AT10" s="494"/>
      <c r="AU10" s="494">
        <f>SUMPRODUCT(--(WEEKDAY(D$3:AG$3,2)=5),--ISNUMBER(MATCH(D10:AG10,{"DM","CS1","CS2","SB1","AE","CS/B","WEEKEND OUTFIELD RESERVE"},0)))</f>
        <v>3</v>
      </c>
      <c r="AV10" s="494">
        <f>SUMPRODUCT(--(WEEKDAY(D$3:AG$3,2)&gt;5),--ISNUMBER(MATCH(D10:AG10,{"DM","CS1","CS2","SB1","AE","CS/B","WEEKEND OUTFIELD RESERVE"},0)))</f>
        <v>1</v>
      </c>
      <c r="AW10" s="494"/>
      <c r="AX10" s="494">
        <f>(AS10-AT10)+AU10*1.5+(AV10-AW10)*2+AM10*0.5+AO10*0.5+AQ10-AR10</f>
        <v>8.5</v>
      </c>
      <c r="AY10" s="494">
        <f>AS10+AU10+AV10</f>
        <v>7</v>
      </c>
      <c r="AZ10" s="494">
        <f>BD10+BF10+BH10+BJ10+BL10</f>
        <v>1</v>
      </c>
      <c r="BA10" s="493">
        <f>AX10+BC10</f>
        <v>9</v>
      </c>
      <c r="BB10" s="493">
        <f>(BA10-8)</f>
        <v>1</v>
      </c>
      <c r="BC10" s="494">
        <f>BE10+BG10+BI10+BK10+BM10</f>
        <v>0.5</v>
      </c>
      <c r="BD10" s="494">
        <f>COUNTIF(A10:AH10,"*$BTP*")</f>
        <v>0</v>
      </c>
      <c r="BE10" s="494">
        <f>BD10*1.5</f>
        <v>0</v>
      </c>
      <c r="BF10" s="494">
        <f>COUNTIF(A10:AH10,"*$M*")</f>
        <v>0</v>
      </c>
      <c r="BG10" s="494">
        <f>BF10*1</f>
        <v>0</v>
      </c>
      <c r="BH10" s="494">
        <f>COUNTIF(A10:AH10,"*$PM*")</f>
        <v>0</v>
      </c>
      <c r="BI10" s="494">
        <f>BH10*0.5</f>
        <v>0</v>
      </c>
      <c r="BJ10" s="494">
        <f>COUNTIF(A10:AH10,"*$AM*")</f>
        <v>1</v>
      </c>
      <c r="BK10" s="494">
        <f>BJ10*0.5</f>
        <v>0.5</v>
      </c>
      <c r="BL10" s="494">
        <f>COUNTIF(A10:AH10,"*$FC*")</f>
        <v>0</v>
      </c>
      <c r="BM10" s="494">
        <f>BL10*1</f>
        <v>0</v>
      </c>
      <c r="BN10" s="494">
        <f>COUNTIF($E10:$AB10,BN$4)</f>
        <v>0</v>
      </c>
      <c r="BO10" s="494">
        <f>COUNTIF($E10:$AB10,BO$4)</f>
        <v>1</v>
      </c>
      <c r="BP10" s="494">
        <f>COUNTIF($E10:$AB10,BP$4)</f>
        <v>0</v>
      </c>
      <c r="BQ10" s="494"/>
    </row>
    <row r="11" ht="56.25" customHeight="1" spans="1:69">
      <c r="A11" s="491"/>
      <c r="B11" s="307" t="s">
        <v>1932</v>
      </c>
      <c r="C11" s="320"/>
      <c r="D11" s="314"/>
      <c r="E11" s="318" t="s">
        <v>1481</v>
      </c>
      <c r="F11" s="172"/>
      <c r="G11" s="172"/>
      <c r="H11" s="172"/>
      <c r="I11" s="172"/>
      <c r="J11" s="172" t="s">
        <v>56</v>
      </c>
      <c r="K11" s="172" t="s">
        <v>45</v>
      </c>
      <c r="L11" s="172"/>
      <c r="M11" s="172"/>
      <c r="N11" s="172"/>
      <c r="O11" s="172"/>
      <c r="P11" s="172"/>
      <c r="Q11" s="172"/>
      <c r="R11" s="172"/>
      <c r="S11" s="172" t="s">
        <v>56</v>
      </c>
      <c r="T11" s="172"/>
      <c r="U11" s="172"/>
      <c r="V11" s="172"/>
      <c r="W11" s="172"/>
      <c r="X11" s="172" t="s">
        <v>44</v>
      </c>
      <c r="Y11" s="172"/>
      <c r="Z11" s="172"/>
      <c r="AA11" s="172" t="s">
        <v>1598</v>
      </c>
      <c r="AB11" s="172"/>
      <c r="AC11" s="172" t="s">
        <v>44</v>
      </c>
      <c r="AD11" s="172"/>
      <c r="AE11" s="172" t="s">
        <v>44</v>
      </c>
      <c r="AF11" s="172"/>
      <c r="AG11" s="172"/>
      <c r="AH11" s="492">
        <f>COUNTIF($D11:$AG11,AH$4)</f>
        <v>0</v>
      </c>
      <c r="AI11" s="492">
        <f>COUNTIF($D11:$AG11,AI$4)</f>
        <v>3</v>
      </c>
      <c r="AJ11" s="492">
        <f>COUNTIF($D11:$AG11,AJ$4)</f>
        <v>1</v>
      </c>
      <c r="AK11" s="492">
        <f>COUNTIF($D11:$AG11,AK$4)</f>
        <v>0</v>
      </c>
      <c r="AL11" s="492">
        <f>COUNTIF($D11:$AG11,AL$4)</f>
        <v>0</v>
      </c>
      <c r="AM11" s="492">
        <f>COUNTIF($D11:$AG11,AM$4)</f>
        <v>2</v>
      </c>
      <c r="AN11" s="492">
        <f>COUNTIF($D11:$AG11,AN$4)</f>
        <v>0</v>
      </c>
      <c r="AO11" s="492">
        <f>COUNTIF($D11:$AG11,AO$4)</f>
        <v>0</v>
      </c>
      <c r="AP11" s="492">
        <f>COUNTIF($D11:$AG11,AP$4)</f>
        <v>0</v>
      </c>
      <c r="AQ11" s="493">
        <v>1</v>
      </c>
      <c r="AR11" s="493"/>
      <c r="AS11" s="494">
        <f>SUMPRODUCT(--(WEEKDAY(D$3:AG$3,2)&lt;5),--ISNUMBER(MATCH(D11:AG11,{"DM","CS1","CS2","SB1","AE","CS/B"},0)))</f>
        <v>3</v>
      </c>
      <c r="AT11" s="494"/>
      <c r="AU11" s="494">
        <f>SUMPRODUCT(--(WEEKDAY(D$3:AG$3,2)=5),--ISNUMBER(MATCH(D11:AG11,{"DM","CS1","CS2","SB1","AE","CS/B","WEEKEND OUTFIELD RESERVE"},0)))</f>
        <v>0</v>
      </c>
      <c r="AV11" s="494">
        <f>SUMPRODUCT(--(WEEKDAY(D$3:AG$3,2)&gt;5),--ISNUMBER(MATCH(D11:AG11,{"DM","CS1","CS2","SB1","AE","CS/B","WEEKEND OUTFIELD RESERVE"},0)))</f>
        <v>1</v>
      </c>
      <c r="AW11" s="494"/>
      <c r="AX11" s="494">
        <f>(AS11-AT11)+AU11*1.5+(AV11-AW11)*2+AM11*0.5+AO11*0.5+AQ11-AR11</f>
        <v>7</v>
      </c>
      <c r="AY11" s="494">
        <f>AS11+AU11+AV11</f>
        <v>4</v>
      </c>
      <c r="AZ11" s="494">
        <f>BD11+BF11+BH11+BJ11+BL11</f>
        <v>1</v>
      </c>
      <c r="BA11" s="493">
        <f>AX11+BC11</f>
        <v>7.5</v>
      </c>
      <c r="BB11" s="493">
        <f>(BA11-8)</f>
        <v>-0.5</v>
      </c>
      <c r="BC11" s="494">
        <f>BE11+BG11+BI11+BK11+BM11</f>
        <v>0.5</v>
      </c>
      <c r="BD11" s="494">
        <f>COUNTIF(A11:AH11,"*$BTP*")</f>
        <v>0</v>
      </c>
      <c r="BE11" s="494">
        <f>BD11*1.5</f>
        <v>0</v>
      </c>
      <c r="BF11" s="494">
        <f>COUNTIF(A11:AH11,"*$M*")</f>
        <v>0</v>
      </c>
      <c r="BG11" s="494">
        <f>BF11*1</f>
        <v>0</v>
      </c>
      <c r="BH11" s="494">
        <f>COUNTIF(A11:AH11,"*$PM*")</f>
        <v>0</v>
      </c>
      <c r="BI11" s="494">
        <f>BH11*0.5</f>
        <v>0</v>
      </c>
      <c r="BJ11" s="494">
        <f>COUNTIF(A11:AH11,"*$AM*")</f>
        <v>1</v>
      </c>
      <c r="BK11" s="494">
        <f>BJ11*0.5</f>
        <v>0.5</v>
      </c>
      <c r="BL11" s="494">
        <f>COUNTIF(A11:AH11,"*$FC*")</f>
        <v>0</v>
      </c>
      <c r="BM11" s="494">
        <f>BL11*1</f>
        <v>0</v>
      </c>
      <c r="BN11" s="494">
        <f>COUNTIF($E11:$AB11,BN$4)</f>
        <v>0</v>
      </c>
      <c r="BO11" s="494">
        <f>COUNTIF($E11:$AB11,BO$4)</f>
        <v>1</v>
      </c>
      <c r="BP11" s="494">
        <f>COUNTIF($E11:$AB11,BP$4)</f>
        <v>0</v>
      </c>
      <c r="BQ11" s="494"/>
    </row>
    <row r="12" ht="19.5" customHeight="1" spans="1:69">
      <c r="A12" s="491"/>
      <c r="B12" s="307" t="s">
        <v>1933</v>
      </c>
      <c r="C12" s="495">
        <f>COUNTIF(D12:AG12,"DM")</f>
        <v>3</v>
      </c>
      <c r="D12" s="181" t="s">
        <v>1893</v>
      </c>
      <c r="E12" s="181" t="s">
        <v>1893</v>
      </c>
      <c r="F12" s="172"/>
      <c r="G12" s="172"/>
      <c r="H12" s="172"/>
      <c r="I12" s="172"/>
      <c r="J12" s="181" t="s">
        <v>1934</v>
      </c>
      <c r="K12" s="172"/>
      <c r="L12" s="172"/>
      <c r="M12" s="172"/>
      <c r="N12" s="172"/>
      <c r="O12" s="172"/>
      <c r="P12" s="172" t="s">
        <v>1598</v>
      </c>
      <c r="Q12" s="172" t="s">
        <v>48</v>
      </c>
      <c r="R12" s="172"/>
      <c r="S12" s="172" t="s">
        <v>48</v>
      </c>
      <c r="T12" s="172"/>
      <c r="U12" s="172"/>
      <c r="V12" s="172"/>
      <c r="W12" s="172" t="s">
        <v>56</v>
      </c>
      <c r="X12" s="172" t="s">
        <v>48</v>
      </c>
      <c r="Y12" s="172"/>
      <c r="Z12" s="172"/>
      <c r="AA12" s="172" t="s">
        <v>45</v>
      </c>
      <c r="AB12" s="172"/>
      <c r="AC12" s="172"/>
      <c r="AD12" s="7"/>
      <c r="AE12" s="172"/>
      <c r="AF12" s="172"/>
      <c r="AG12" s="172"/>
      <c r="AH12" s="492">
        <f>COUNTIF($D12:$AG12,AH$4)</f>
        <v>3</v>
      </c>
      <c r="AI12" s="492">
        <f>COUNTIF($D12:$AG12,AI$4)</f>
        <v>0</v>
      </c>
      <c r="AJ12" s="492">
        <f>COUNTIF($D12:$AG12,AJ$4)</f>
        <v>1</v>
      </c>
      <c r="AK12" s="492">
        <f>COUNTIF($D12:$AG12,AK$4)</f>
        <v>0</v>
      </c>
      <c r="AL12" s="492">
        <f>COUNTIF($D12:$AG12,AL$4)</f>
        <v>0</v>
      </c>
      <c r="AM12" s="492">
        <f>COUNTIF($D12:$AG12,AM$4)</f>
        <v>1</v>
      </c>
      <c r="AN12" s="492">
        <f>COUNTIF($D12:$AG12,AN$4)</f>
        <v>0</v>
      </c>
      <c r="AO12" s="492">
        <f>COUNTIF($D12:$AG12,AO$4)</f>
        <v>0</v>
      </c>
      <c r="AP12" s="492">
        <f>COUNTIF($D12:$AG12,AP$4)</f>
        <v>0</v>
      </c>
      <c r="AQ12" s="493">
        <v>1.5</v>
      </c>
      <c r="AR12" s="493"/>
      <c r="AS12" s="494">
        <f>SUMPRODUCT(--(WEEKDAY(D$3:AG$3,2)&lt;5),--ISNUMBER(MATCH(D12:AG12,{"DM","CS1","CS2","SB1","AE","CS/B"},0)))</f>
        <v>3</v>
      </c>
      <c r="AT12" s="494"/>
      <c r="AU12" s="494">
        <f>SUMPRODUCT(--(WEEKDAY(D$3:AG$3,2)=5),--ISNUMBER(MATCH(D12:AG12,{"DM","CS1","CS2","SB1","AE","CS/B","WEEKEND OUTFIELD RESERVE"},0)))</f>
        <v>1</v>
      </c>
      <c r="AV12" s="494">
        <f>SUMPRODUCT(--(WEEKDAY(D$3:AG$3,2)&gt;5),--ISNUMBER(MATCH(D12:AG12,{"DM","CS1","CS2","SB1","AE","CS/B","WEEKEND OUTFIELD RESERVE"},0)))</f>
        <v>0</v>
      </c>
      <c r="AW12" s="494"/>
      <c r="AX12" s="494">
        <f>(AS12-AT12)+AU12*1.5+(AV12-AW12)*2+AM12*0.5+AO12*0.5+AQ12-AR12</f>
        <v>6.5</v>
      </c>
      <c r="AY12" s="494">
        <f>AS12+AU12+AV12</f>
        <v>4</v>
      </c>
      <c r="AZ12" s="494">
        <f>BD12+BF12+BH12+BJ12+BL12</f>
        <v>1</v>
      </c>
      <c r="BA12" s="493">
        <f>AX12+BC12</f>
        <v>7</v>
      </c>
      <c r="BB12" s="493">
        <f>(BA12-8)</f>
        <v>-1</v>
      </c>
      <c r="BC12" s="494">
        <f>BE12+BG12+BI12+BK12+BM12</f>
        <v>0.5</v>
      </c>
      <c r="BD12" s="494">
        <f>COUNTIF(A12:AH12,"*$BTP*")</f>
        <v>0</v>
      </c>
      <c r="BE12" s="494">
        <f>BD12*1.5</f>
        <v>0</v>
      </c>
      <c r="BF12" s="494">
        <f>COUNTIF(A12:AH12,"*$M*")</f>
        <v>0</v>
      </c>
      <c r="BG12" s="494">
        <f>BF12*1</f>
        <v>0</v>
      </c>
      <c r="BH12" s="494">
        <f>COUNTIF(A12:AH12,"*$PM*")</f>
        <v>0</v>
      </c>
      <c r="BI12" s="494">
        <f>BH12*0.5</f>
        <v>0</v>
      </c>
      <c r="BJ12" s="494">
        <f>COUNTIF(A12:AH12,"*$AM*")</f>
        <v>1</v>
      </c>
      <c r="BK12" s="494">
        <f>BJ12*0.5</f>
        <v>0.5</v>
      </c>
      <c r="BL12" s="494">
        <f>COUNTIF(A12:AH12,"*$FC*")</f>
        <v>0</v>
      </c>
      <c r="BM12" s="494">
        <f>BL12*1</f>
        <v>0</v>
      </c>
      <c r="BN12" s="494">
        <f>COUNTIF($E12:$AB12,BN$4)</f>
        <v>0</v>
      </c>
      <c r="BO12" s="494">
        <f>COUNTIF($E12:$AB12,BO$4)</f>
        <v>1</v>
      </c>
      <c r="BP12" s="494">
        <f>COUNTIF($E12:$AB12,BP$4)</f>
        <v>0</v>
      </c>
      <c r="BQ12" s="494"/>
    </row>
    <row r="13" ht="69" customHeight="1" spans="1:69">
      <c r="A13" s="491"/>
      <c r="B13" s="314" t="s">
        <v>1810</v>
      </c>
      <c r="C13" s="495">
        <f>COUNTIF(D13:AG13,"DM")</f>
        <v>3</v>
      </c>
      <c r="D13" s="181"/>
      <c r="E13" s="181" t="s">
        <v>44</v>
      </c>
      <c r="F13" s="172"/>
      <c r="G13" s="172"/>
      <c r="H13" s="172"/>
      <c r="I13" s="172"/>
      <c r="J13" s="172"/>
      <c r="K13" s="172"/>
      <c r="L13" s="172" t="s">
        <v>44</v>
      </c>
      <c r="M13" s="172"/>
      <c r="N13" s="172"/>
      <c r="O13" s="172"/>
      <c r="P13" s="172"/>
      <c r="Q13" s="172"/>
      <c r="R13" s="172"/>
      <c r="S13" s="172"/>
      <c r="T13" s="172" t="s">
        <v>48</v>
      </c>
      <c r="U13" s="172"/>
      <c r="V13" s="172"/>
      <c r="W13" s="172" t="s">
        <v>48</v>
      </c>
      <c r="X13" s="172"/>
      <c r="Y13" s="172"/>
      <c r="Z13" s="172"/>
      <c r="AA13" s="172" t="s">
        <v>50</v>
      </c>
      <c r="AB13" s="172"/>
      <c r="AC13" s="172" t="s">
        <v>1793</v>
      </c>
      <c r="AD13" s="172"/>
      <c r="AE13" s="172"/>
      <c r="AF13" s="172" t="s">
        <v>1598</v>
      </c>
      <c r="AG13" s="172" t="s">
        <v>48</v>
      </c>
      <c r="AH13" s="492">
        <f>COUNTIF($D13:$AG13,AH$4)</f>
        <v>3</v>
      </c>
      <c r="AI13" s="492">
        <f>COUNTIF($D13:$AG13,AI$4)</f>
        <v>2</v>
      </c>
      <c r="AJ13" s="492">
        <f>COUNTIF($D13:$AG13,AJ$4)</f>
        <v>0</v>
      </c>
      <c r="AK13" s="492">
        <f>COUNTIF($D13:$AG13,AK$4)</f>
        <v>1</v>
      </c>
      <c r="AL13" s="492">
        <f>COUNTIF($D13:$AG13,AL$4)</f>
        <v>1</v>
      </c>
      <c r="AM13" s="492">
        <f>COUNTIF($D13:$AG13,AM$4)</f>
        <v>0</v>
      </c>
      <c r="AN13" s="492">
        <f>COUNTIF($D13:$AG13,AN$4)</f>
        <v>0</v>
      </c>
      <c r="AO13" s="492">
        <f>COUNTIF($D13:$AG13,AO$4)</f>
        <v>0</v>
      </c>
      <c r="AP13" s="492">
        <f>COUNTIF($D13:$AG13,AP$4)</f>
        <v>0</v>
      </c>
      <c r="AQ13" s="493"/>
      <c r="AR13" s="493"/>
      <c r="AS13" s="494">
        <f>SUMPRODUCT(--(WEEKDAY(D$3:AG$3,2)&lt;5),--ISNUMBER(MATCH(D13:AG13,{"DM","CS1","CS2","SB1","AE","CS/B"},0)))</f>
        <v>4</v>
      </c>
      <c r="AT13" s="494"/>
      <c r="AU13" s="494">
        <f>SUMPRODUCT(--(WEEKDAY(D$3:AG$3,2)=5),--ISNUMBER(MATCH(D13:AG13,{"DM","CS1","CS2","SB1","AE","CS/B","WEEKEND OUTFIELD RESERVE"},0)))</f>
        <v>2</v>
      </c>
      <c r="AV13" s="494">
        <f>SUMPRODUCT(--(WEEKDAY(D$3:AG$3,2)&gt;5),--ISNUMBER(MATCH(D13:AG13,{"DM","CS1","CS2","SB1","AE","CS/B","WEEKEND OUTFIELD RESERVE"},0)))</f>
        <v>1</v>
      </c>
      <c r="AW13" s="494"/>
      <c r="AX13" s="494">
        <f>(AS13-AT13)+AU13*1.5+(AV13-AW13)*2+AM13*0.5+AO13*0.5+AQ13-AR13</f>
        <v>9</v>
      </c>
      <c r="AY13" s="494">
        <f>AS13+AU13+AV13</f>
        <v>7</v>
      </c>
      <c r="AZ13" s="494">
        <f>BD13+BF13+BH13+BJ13+BL13</f>
        <v>0</v>
      </c>
      <c r="BA13" s="493">
        <f>AX13+BC13</f>
        <v>9</v>
      </c>
      <c r="BB13" s="493">
        <f>(BA13-8)</f>
        <v>1</v>
      </c>
      <c r="BC13" s="494">
        <f>BE13+BG13+BI13+BK13+BM13</f>
        <v>0</v>
      </c>
      <c r="BD13" s="494">
        <f>COUNTIF(A13:AH13,"*$BTP*")</f>
        <v>0</v>
      </c>
      <c r="BE13" s="494">
        <f>BD13*1.5</f>
        <v>0</v>
      </c>
      <c r="BF13" s="494">
        <f>COUNTIF(A13:AH13,"*$M*")</f>
        <v>0</v>
      </c>
      <c r="BG13" s="494">
        <f>BF13*1</f>
        <v>0</v>
      </c>
      <c r="BH13" s="494">
        <f>COUNTIF(A13:AH13,"*$PM*")</f>
        <v>0</v>
      </c>
      <c r="BI13" s="494">
        <f>BH13*0.5</f>
        <v>0</v>
      </c>
      <c r="BJ13" s="494">
        <f>COUNTIF(A13:AH13,"*$AM*")</f>
        <v>0</v>
      </c>
      <c r="BK13" s="494">
        <f>BJ13*0.5</f>
        <v>0</v>
      </c>
      <c r="BL13" s="494">
        <f>COUNTIF(A13:AH13,"*$FC*")</f>
        <v>0</v>
      </c>
      <c r="BM13" s="494">
        <f>BL13*1</f>
        <v>0</v>
      </c>
      <c r="BN13" s="494">
        <f>COUNTIF($E13:$AB13,BN$4)</f>
        <v>0</v>
      </c>
      <c r="BO13" s="494">
        <f>COUNTIF($E13:$AB13,BO$4)</f>
        <v>0</v>
      </c>
      <c r="BP13" s="494">
        <f>COUNTIF($E13:$AB13,BP$4)</f>
        <v>0</v>
      </c>
      <c r="BQ13" s="494"/>
    </row>
    <row r="14" ht="63" customHeight="1" spans="1:69">
      <c r="A14" s="491"/>
      <c r="B14" s="314" t="s">
        <v>1935</v>
      </c>
      <c r="C14" s="320"/>
      <c r="D14" s="172" t="s">
        <v>62</v>
      </c>
      <c r="E14" s="315"/>
      <c r="F14" s="172" t="s">
        <v>44</v>
      </c>
      <c r="G14" s="172"/>
      <c r="H14" s="172"/>
      <c r="I14" s="172"/>
      <c r="J14" s="172"/>
      <c r="K14" s="172"/>
      <c r="L14" s="172"/>
      <c r="M14" s="172"/>
      <c r="N14" s="172" t="s">
        <v>1598</v>
      </c>
      <c r="O14" s="172"/>
      <c r="P14" s="172" t="s">
        <v>1793</v>
      </c>
      <c r="Q14" s="172"/>
      <c r="R14" s="172" t="s">
        <v>1598</v>
      </c>
      <c r="S14" s="172"/>
      <c r="T14" s="172"/>
      <c r="U14" s="172" t="s">
        <v>50</v>
      </c>
      <c r="V14" s="172"/>
      <c r="W14" s="172"/>
      <c r="X14" s="172"/>
      <c r="Y14" s="172"/>
      <c r="Z14" s="172"/>
      <c r="AA14" s="172"/>
      <c r="AB14" s="172"/>
      <c r="AC14" s="172" t="s">
        <v>1931</v>
      </c>
      <c r="AD14" s="172"/>
      <c r="AE14" s="172"/>
      <c r="AF14" s="172"/>
      <c r="AG14" s="172"/>
      <c r="AH14" s="492">
        <f>COUNTIF($D14:$AG14,AH$4)</f>
        <v>0</v>
      </c>
      <c r="AI14" s="492">
        <f>COUNTIF($D14:$AG14,AI$4)</f>
        <v>1</v>
      </c>
      <c r="AJ14" s="492">
        <f>COUNTIF($D14:$AG14,AJ$4)</f>
        <v>0</v>
      </c>
      <c r="AK14" s="492">
        <f>COUNTIF($D14:$AG14,AK$4)</f>
        <v>1</v>
      </c>
      <c r="AL14" s="492">
        <f>COUNTIF($D14:$AG14,AL$4)</f>
        <v>1</v>
      </c>
      <c r="AM14" s="492">
        <f>COUNTIF($D14:$AG14,AM$4)</f>
        <v>0</v>
      </c>
      <c r="AN14" s="492">
        <f>COUNTIF($D14:$AG14,AN$4)</f>
        <v>1</v>
      </c>
      <c r="AO14" s="492">
        <f>COUNTIF($D14:$AG14,AO$4)</f>
        <v>0</v>
      </c>
      <c r="AP14" s="492">
        <f>COUNTIF($D14:$AG14,AP$4)</f>
        <v>0</v>
      </c>
      <c r="AQ14" s="493">
        <v>1.5</v>
      </c>
      <c r="AR14" s="493"/>
      <c r="AS14" s="494">
        <f>SUMPRODUCT(--(WEEKDAY(D$3:AG$3,2)&lt;5),--ISNUMBER(MATCH(D14:AG14,{"DM","CS1","CS2","SB1","AE","CS/B"},0)))</f>
        <v>2</v>
      </c>
      <c r="AT14" s="494"/>
      <c r="AU14" s="494">
        <f>SUMPRODUCT(--(WEEKDAY(D$3:AG$3,2)=5),--ISNUMBER(MATCH(D14:AG14,{"DM","CS1","CS2","SB1","AE","CS/B","WEEKEND OUTFIELD RESERVE"},0)))</f>
        <v>1</v>
      </c>
      <c r="AV14" s="494">
        <f>SUMPRODUCT(--(WEEKDAY(D$3:AG$3,2)&gt;5),--ISNUMBER(MATCH(D14:AG14,{"DM","CS1","CS2","SB1","AE","CS/B","WEEKEND OUTFIELD RESERVE"},0)))</f>
        <v>2</v>
      </c>
      <c r="AW14" s="494"/>
      <c r="AX14" s="494">
        <f>(AS14-AT14)+AU14*1.5+(AV14-AW14)*2+AM14*0.5+AO14*0.5+AQ14-AR14</f>
        <v>9</v>
      </c>
      <c r="AY14" s="494">
        <f>AS14+AU14+AV14</f>
        <v>5</v>
      </c>
      <c r="AZ14" s="494">
        <f>BD14+BF14+BH14+BJ14+BL14</f>
        <v>0</v>
      </c>
      <c r="BA14" s="493">
        <f>AX14+BC14</f>
        <v>9</v>
      </c>
      <c r="BB14" s="493">
        <f>(BA14-8)</f>
        <v>1</v>
      </c>
      <c r="BC14" s="494">
        <f>BE14+BG14+BI14+BK14+BM14</f>
        <v>0</v>
      </c>
      <c r="BD14" s="494">
        <f>COUNTIF(A14:AH14,"*$BTP*")</f>
        <v>0</v>
      </c>
      <c r="BE14" s="494">
        <f>BD14*1.5</f>
        <v>0</v>
      </c>
      <c r="BF14" s="494">
        <f>COUNTIF(A14:AH14,"*$M*")</f>
        <v>0</v>
      </c>
      <c r="BG14" s="494">
        <f>BF14*1</f>
        <v>0</v>
      </c>
      <c r="BH14" s="494">
        <f>COUNTIF(A14:AH14,"*$PM*")</f>
        <v>0</v>
      </c>
      <c r="BI14" s="494">
        <f>BH14*0.5</f>
        <v>0</v>
      </c>
      <c r="BJ14" s="494">
        <f>COUNTIF(A14:AH14,"*$AM*")</f>
        <v>0</v>
      </c>
      <c r="BK14" s="494">
        <f>BJ14*0.5</f>
        <v>0</v>
      </c>
      <c r="BL14" s="494">
        <f>COUNTIF(A14:AH14,"*$FC*")</f>
        <v>0</v>
      </c>
      <c r="BM14" s="494">
        <f>BL14*1</f>
        <v>0</v>
      </c>
      <c r="BN14" s="494">
        <f>COUNTIF($E14:$AB14,BN$4)</f>
        <v>0</v>
      </c>
      <c r="BO14" s="494">
        <f>COUNTIF($E14:$AB14,BO$4)</f>
        <v>2</v>
      </c>
      <c r="BP14" s="494">
        <f>COUNTIF($E14:$AB14,BP$4)</f>
        <v>0</v>
      </c>
      <c r="BQ14" s="494"/>
    </row>
    <row r="15" ht="47.25" customHeight="1" spans="1:69">
      <c r="A15" s="491"/>
      <c r="B15" s="307" t="s">
        <v>1817</v>
      </c>
      <c r="C15" s="320"/>
      <c r="D15" s="181"/>
      <c r="E15" s="181"/>
      <c r="F15" s="172"/>
      <c r="G15" s="172"/>
      <c r="H15" s="172"/>
      <c r="I15" s="172"/>
      <c r="J15" s="172" t="s">
        <v>62</v>
      </c>
      <c r="K15" s="172"/>
      <c r="L15" s="172" t="s">
        <v>1598</v>
      </c>
      <c r="M15" s="172"/>
      <c r="N15" s="172"/>
      <c r="O15" s="172" t="s">
        <v>62</v>
      </c>
      <c r="P15" s="172"/>
      <c r="Q15" s="172" t="s">
        <v>56</v>
      </c>
      <c r="R15" s="172"/>
      <c r="S15" s="172" t="s">
        <v>62</v>
      </c>
      <c r="T15" s="172"/>
      <c r="U15" s="172"/>
      <c r="V15" s="172"/>
      <c r="W15" s="172"/>
      <c r="X15" s="172" t="s">
        <v>50</v>
      </c>
      <c r="Y15" s="172"/>
      <c r="Z15" s="172"/>
      <c r="AA15" s="172"/>
      <c r="AB15" s="172" t="s">
        <v>1931</v>
      </c>
      <c r="AC15" s="172"/>
      <c r="AD15" s="172" t="s">
        <v>1799</v>
      </c>
      <c r="AE15" s="172"/>
      <c r="AF15" s="172"/>
      <c r="AG15" s="172" t="s">
        <v>62</v>
      </c>
      <c r="AH15" s="492">
        <f>COUNTIF($D15:$AG15,AH$4)</f>
        <v>0</v>
      </c>
      <c r="AI15" s="492">
        <f>COUNTIF($D15:$AG15,AI$4)</f>
        <v>0</v>
      </c>
      <c r="AJ15" s="492">
        <f>COUNTIF($D15:$AG15,AJ$4)</f>
        <v>0</v>
      </c>
      <c r="AK15" s="492">
        <f>COUNTIF($D15:$AG15,AK$4)</f>
        <v>0</v>
      </c>
      <c r="AL15" s="492">
        <f>COUNTIF($D15:$AG15,AL$4)</f>
        <v>1</v>
      </c>
      <c r="AM15" s="492">
        <f>COUNTIF($D15:$AG15,AM$4)</f>
        <v>1</v>
      </c>
      <c r="AN15" s="492">
        <f>COUNTIF($D15:$AG15,AN$4)</f>
        <v>4</v>
      </c>
      <c r="AO15" s="492">
        <f>COUNTIF($D15:$AG15,AO$4)</f>
        <v>0</v>
      </c>
      <c r="AP15" s="492">
        <f>COUNTIF($D15:$AG15,AP$4)</f>
        <v>0</v>
      </c>
      <c r="AQ15" s="493"/>
      <c r="AR15" s="493"/>
      <c r="AS15" s="494">
        <f>SUMPRODUCT(--(WEEKDAY(D$3:AG$3,2)&lt;5),--ISNUMBER(MATCH(D15:AG15,{"DM","CS1","CS2","SB1","AE","CS/B"},0)))</f>
        <v>4</v>
      </c>
      <c r="AT15" s="494"/>
      <c r="AU15" s="494">
        <f>SUMPRODUCT(--(WEEKDAY(D$3:AG$3,2)=5),--ISNUMBER(MATCH(D15:AG15,{"DM","CS1","CS2","SB1","AE","CS/B","WEEKEND OUTFIELD RESERVE"},0)))</f>
        <v>0</v>
      </c>
      <c r="AV15" s="494">
        <f>SUMPRODUCT(--(WEEKDAY(D$3:AG$3,2)&gt;5),--ISNUMBER(MATCH(D15:AG15,{"DM","CS1","CS2","SB1","AE","CS/B","WEEKEND OUTFIELD RESERVE"},0)))</f>
        <v>2</v>
      </c>
      <c r="AW15" s="494"/>
      <c r="AX15" s="494">
        <f>(AS15-AT15)+AU15*1.5+(AV15-AW15)*2+AM15*0.5+AO15*0.5+AQ15-AR15</f>
        <v>8.5</v>
      </c>
      <c r="AY15" s="494">
        <f>AS15+AU15+AV15</f>
        <v>6</v>
      </c>
      <c r="AZ15" s="494">
        <f>BD15+BF15+BH15+BJ15+BL15</f>
        <v>0</v>
      </c>
      <c r="BA15" s="493">
        <f>AX15+BC15</f>
        <v>8.5</v>
      </c>
      <c r="BB15" s="493">
        <f>(BA15-8)</f>
        <v>0.5</v>
      </c>
      <c r="BC15" s="494">
        <f>BE15+BG15+BI15+BK15+BM15</f>
        <v>0</v>
      </c>
      <c r="BD15" s="494">
        <f>COUNTIF(A15:AH15,"*$BTP*")</f>
        <v>0</v>
      </c>
      <c r="BE15" s="494">
        <f>BD15*1.5</f>
        <v>0</v>
      </c>
      <c r="BF15" s="494">
        <f>COUNTIF(A15:AH15,"*$M*")</f>
        <v>0</v>
      </c>
      <c r="BG15" s="494">
        <f>BF15*1</f>
        <v>0</v>
      </c>
      <c r="BH15" s="494">
        <f>COUNTIF(A15:AH15,"*$PM*")</f>
        <v>0</v>
      </c>
      <c r="BI15" s="494">
        <f>BH15*0.5</f>
        <v>0</v>
      </c>
      <c r="BJ15" s="494">
        <f>COUNTIF(A15:AH15,"*$AM*")</f>
        <v>0</v>
      </c>
      <c r="BK15" s="494">
        <f>BJ15*0.5</f>
        <v>0</v>
      </c>
      <c r="BL15" s="494">
        <f>COUNTIF(A15:AH15,"*$FC*")</f>
        <v>0</v>
      </c>
      <c r="BM15" s="494">
        <f>BL15*1</f>
        <v>0</v>
      </c>
      <c r="BN15" s="494">
        <f>COUNTIF($E15:$AB15,BN$4)</f>
        <v>0</v>
      </c>
      <c r="BO15" s="494">
        <f>COUNTIF($E15:$AB15,BO$4)</f>
        <v>1</v>
      </c>
      <c r="BP15" s="494">
        <f>COUNTIF($E15:$AB15,BP$4)</f>
        <v>0</v>
      </c>
      <c r="BQ15" s="494"/>
    </row>
    <row r="16" ht="47.25" customHeight="1" spans="1:69">
      <c r="A16" s="491"/>
      <c r="B16" s="320" t="s">
        <v>1936</v>
      </c>
      <c r="C16" s="320"/>
      <c r="D16" s="315"/>
      <c r="E16" s="315"/>
      <c r="F16" s="172"/>
      <c r="G16" s="172"/>
      <c r="H16" s="172"/>
      <c r="I16" s="172" t="s">
        <v>62</v>
      </c>
      <c r="J16" s="172"/>
      <c r="K16" s="172"/>
      <c r="L16" s="172"/>
      <c r="M16" s="172"/>
      <c r="N16" s="172"/>
      <c r="O16" s="172"/>
      <c r="P16" s="172"/>
      <c r="Q16" s="172" t="s">
        <v>42</v>
      </c>
      <c r="R16" s="172" t="s">
        <v>62</v>
      </c>
      <c r="S16" s="172"/>
      <c r="T16" s="172" t="s">
        <v>56</v>
      </c>
      <c r="U16" s="172"/>
      <c r="V16" s="172" t="s">
        <v>62</v>
      </c>
      <c r="W16" s="172"/>
      <c r="X16" s="172"/>
      <c r="Y16" s="172" t="s">
        <v>1598</v>
      </c>
      <c r="Z16" s="172" t="s">
        <v>56</v>
      </c>
      <c r="AA16" s="172" t="s">
        <v>62</v>
      </c>
      <c r="AB16" s="172"/>
      <c r="AC16" s="172"/>
      <c r="AD16" s="172"/>
      <c r="AE16" s="172" t="s">
        <v>62</v>
      </c>
      <c r="AF16" s="172"/>
      <c r="AG16" s="172"/>
      <c r="AH16" s="492">
        <f>COUNTIF($D16:$AG16,AH$4)</f>
        <v>0</v>
      </c>
      <c r="AI16" s="492">
        <f>COUNTIF($D16:$AG16,AI$4)</f>
        <v>0</v>
      </c>
      <c r="AJ16" s="492">
        <f>COUNTIF($D16:$AG16,AJ$4)</f>
        <v>0</v>
      </c>
      <c r="AK16" s="492">
        <f>COUNTIF($D16:$AG16,AK$4)</f>
        <v>0</v>
      </c>
      <c r="AL16" s="492">
        <f>COUNTIF($D16:$AG16,AL$4)</f>
        <v>0</v>
      </c>
      <c r="AM16" s="492">
        <f>COUNTIF($D16:$AG16,AM$4)</f>
        <v>2</v>
      </c>
      <c r="AN16" s="492">
        <f>COUNTIF($D16:$AG16,AN$4)</f>
        <v>5</v>
      </c>
      <c r="AO16" s="492">
        <f>COUNTIF($D16:$AG16,AO$4)</f>
        <v>0</v>
      </c>
      <c r="AP16" s="492">
        <f>COUNTIF($D16:$AG16,AP$4)</f>
        <v>0</v>
      </c>
      <c r="AQ16" s="493"/>
      <c r="AR16" s="493"/>
      <c r="AS16" s="494">
        <f>SUMPRODUCT(--(WEEKDAY(D$3:AG$3,2)&lt;5),--ISNUMBER(MATCH(D16:AG16,{"DM","CS1","CS2","SB1","AE","CS/B"},0)))</f>
        <v>3</v>
      </c>
      <c r="AT16" s="494"/>
      <c r="AU16" s="494">
        <f>SUMPRODUCT(--(WEEKDAY(D$3:AG$3,2)=5),--ISNUMBER(MATCH(D16:AG16,{"DM","CS1","CS2","SB1","AE","CS/B","WEEKEND OUTFIELD RESERVE"},0)))</f>
        <v>1</v>
      </c>
      <c r="AV16" s="494">
        <f>SUMPRODUCT(--(WEEKDAY(D$3:AG$3,2)&gt;5),--ISNUMBER(MATCH(D16:AG16,{"DM","CS1","CS2","SB1","AE","CS/B","WEEKEND OUTFIELD RESERVE"},0)))</f>
        <v>1</v>
      </c>
      <c r="AW16" s="494"/>
      <c r="AX16" s="494">
        <f>(AS16-AT16)+AU16*1.5+(AV16-AW16)*2+AM16*0.5+AO16*0.5+AQ16-AR16</f>
        <v>7.5</v>
      </c>
      <c r="AY16" s="494">
        <f>AS16+AU16+AV16</f>
        <v>5</v>
      </c>
      <c r="AZ16" s="494" t="s">
        <v>1926</v>
      </c>
      <c r="BA16" s="493">
        <f>AX16+BC16</f>
        <v>7.5</v>
      </c>
      <c r="BB16" s="493">
        <f>(BA16-8)</f>
        <v>-0.5</v>
      </c>
      <c r="BC16" s="494">
        <f>BE16+BG16+BI16+BK16+BM16</f>
        <v>0</v>
      </c>
      <c r="BD16" s="494">
        <f>COUNTIF(A16:AH16,"*$BTP*")</f>
        <v>0</v>
      </c>
      <c r="BE16" s="494">
        <f>BD16*1.5</f>
        <v>0</v>
      </c>
      <c r="BF16" s="494">
        <f>COUNTIF(A16:AH16,"*$M*")</f>
        <v>0</v>
      </c>
      <c r="BG16" s="494">
        <f>BF16*1</f>
        <v>0</v>
      </c>
      <c r="BH16" s="494">
        <f>COUNTIF(A16:AH16,"*$PM*")</f>
        <v>0</v>
      </c>
      <c r="BI16" s="494">
        <f>BH16*0.5</f>
        <v>0</v>
      </c>
      <c r="BJ16" s="494">
        <f>COUNTIF(A16:AH16,"*$AM*")</f>
        <v>0</v>
      </c>
      <c r="BK16" s="494">
        <f>BJ16*0.5</f>
        <v>0</v>
      </c>
      <c r="BL16" s="494">
        <f>COUNTIF(A16:AH16,"*$FC*")</f>
        <v>0</v>
      </c>
      <c r="BM16" s="494">
        <f>BL16*1</f>
        <v>0</v>
      </c>
      <c r="BN16" s="494">
        <f>COUNTIF($E16:$AB16,BN$4)</f>
        <v>0</v>
      </c>
      <c r="BO16" s="494">
        <f>COUNTIF($E16:$AB16,BO$4)</f>
        <v>1</v>
      </c>
      <c r="BP16" s="494">
        <f>COUNTIF($E16:$AB16,BP$4)</f>
        <v>0</v>
      </c>
      <c r="BQ16" s="494"/>
    </row>
    <row r="17" ht="45" customHeight="1" spans="1:69">
      <c r="A17" s="491"/>
      <c r="B17" s="320" t="s">
        <v>1818</v>
      </c>
      <c r="C17" s="320"/>
      <c r="D17" s="181"/>
      <c r="E17" s="181" t="s">
        <v>45</v>
      </c>
      <c r="F17" s="172"/>
      <c r="G17" s="172"/>
      <c r="H17" s="172"/>
      <c r="I17" s="172"/>
      <c r="J17" s="172"/>
      <c r="K17" s="172" t="s">
        <v>50</v>
      </c>
      <c r="L17" s="172"/>
      <c r="M17" s="172" t="s">
        <v>44</v>
      </c>
      <c r="N17" s="172"/>
      <c r="O17" s="172"/>
      <c r="P17" s="172"/>
      <c r="Q17" s="172" t="s">
        <v>48</v>
      </c>
      <c r="R17" s="172"/>
      <c r="S17" s="172"/>
      <c r="T17" s="172" t="s">
        <v>50</v>
      </c>
      <c r="U17" s="172"/>
      <c r="V17" s="172" t="s">
        <v>48</v>
      </c>
      <c r="W17" s="172"/>
      <c r="X17" s="172" t="s">
        <v>45</v>
      </c>
      <c r="Y17" s="172"/>
      <c r="Z17" s="172" t="s">
        <v>1598</v>
      </c>
      <c r="AA17" s="172"/>
      <c r="AB17" s="172"/>
      <c r="AC17" s="172" t="s">
        <v>48</v>
      </c>
      <c r="AD17" s="172"/>
      <c r="AE17" s="172" t="s">
        <v>45</v>
      </c>
      <c r="AF17" s="172"/>
      <c r="AG17" s="172" t="s">
        <v>48</v>
      </c>
      <c r="AH17" s="492">
        <f>COUNTIF($D17:$AG17,AH$4)</f>
        <v>4</v>
      </c>
      <c r="AI17" s="492">
        <f>COUNTIF($D17:$AG17,AI$4)</f>
        <v>1</v>
      </c>
      <c r="AJ17" s="492">
        <f>COUNTIF($D17:$AG17,AJ$4)</f>
        <v>3</v>
      </c>
      <c r="AK17" s="492">
        <f>COUNTIF($D17:$AG17,AK$4)</f>
        <v>0</v>
      </c>
      <c r="AL17" s="492">
        <f>COUNTIF($D17:$AG17,AL$4)</f>
        <v>2</v>
      </c>
      <c r="AM17" s="492">
        <f>COUNTIF($D17:$AG17,AM$4)</f>
        <v>0</v>
      </c>
      <c r="AN17" s="492">
        <f>COUNTIF($D17:$AG17,AN$4)</f>
        <v>0</v>
      </c>
      <c r="AO17" s="492">
        <f>COUNTIF($D17:$AG17,AO$4)</f>
        <v>0</v>
      </c>
      <c r="AP17" s="492">
        <f>COUNTIF($D17:$AG17,AP$4)</f>
        <v>0</v>
      </c>
      <c r="AQ17" s="493">
        <v>3</v>
      </c>
      <c r="AR17" s="493"/>
      <c r="AS17" s="494">
        <f>SUMPRODUCT(--(WEEKDAY(D$3:AG$3,2)&lt;5),--ISNUMBER(MATCH(D17:AG17,{"DM","CS1","CS2","SB1","AE","CS/B"},0)))</f>
        <v>6</v>
      </c>
      <c r="AT17" s="494"/>
      <c r="AU17" s="494">
        <f>SUMPRODUCT(--(WEEKDAY(D$3:AG$3,2)=5),--ISNUMBER(MATCH(D17:AG17,{"DM","CS1","CS2","SB1","AE","CS/B","WEEKEND OUTFIELD RESERVE"},0)))</f>
        <v>2</v>
      </c>
      <c r="AV17" s="494">
        <f>SUMPRODUCT(--(WEEKDAY(D$3:AG$3,2)&gt;5),--ISNUMBER(MATCH(D17:AG17,{"DM","CS1","CS2","SB1","AE","CS/B","WEEKEND OUTFIELD RESERVE"},0)))</f>
        <v>2</v>
      </c>
      <c r="AW17" s="494"/>
      <c r="AX17" s="494">
        <f>(AS17-AT17)+AU17*1.5+(AV17-AW17)*2+AM17*0.5+AO17*0.5+AQ17-AR17</f>
        <v>16</v>
      </c>
      <c r="AY17" s="494">
        <f>AS17+AU17+AV17</f>
        <v>10</v>
      </c>
      <c r="AZ17" s="494">
        <f>BD17+BF17+BH17+BJ17+BL17</f>
        <v>0</v>
      </c>
      <c r="BA17" s="493">
        <f>AX17+BC17</f>
        <v>16</v>
      </c>
      <c r="BB17" s="493"/>
      <c r="BC17" s="494">
        <f>BE17+BG17+BI17+BK17+BM17</f>
        <v>0</v>
      </c>
      <c r="BD17" s="494">
        <f>COUNTIF(A17:AH17,"*$BTP*")</f>
        <v>0</v>
      </c>
      <c r="BE17" s="494">
        <f>BD17*1.5</f>
        <v>0</v>
      </c>
      <c r="BF17" s="494">
        <f>COUNTIF(A17:AH17,"*$M*")</f>
        <v>0</v>
      </c>
      <c r="BG17" s="494">
        <f>BF17*1</f>
        <v>0</v>
      </c>
      <c r="BH17" s="494">
        <f>COUNTIF(A17:AH17,"*$PM*")</f>
        <v>0</v>
      </c>
      <c r="BI17" s="494">
        <f>BH17*0.5</f>
        <v>0</v>
      </c>
      <c r="BJ17" s="494">
        <f>COUNTIF(A17:AH17,"*$AM*")</f>
        <v>0</v>
      </c>
      <c r="BK17" s="494">
        <f>BJ17*0.5</f>
        <v>0</v>
      </c>
      <c r="BL17" s="494">
        <f>COUNTIF(A17:AH17,"*$FC*")</f>
        <v>0</v>
      </c>
      <c r="BM17" s="494">
        <f>BL17*1</f>
        <v>0</v>
      </c>
      <c r="BN17" s="494">
        <f>COUNTIF($E17:$AB17,BN$4)</f>
        <v>0</v>
      </c>
      <c r="BO17" s="494">
        <f>COUNTIF($E17:$AB17,BO$4)</f>
        <v>1</v>
      </c>
      <c r="BP17" s="494">
        <f>COUNTIF($E17:$AB17,BP$4)</f>
        <v>0</v>
      </c>
      <c r="BQ17" s="494"/>
    </row>
    <row r="18" ht="60.75" customHeight="1" spans="1:69">
      <c r="A18" s="491"/>
      <c r="B18" s="320" t="s">
        <v>1820</v>
      </c>
      <c r="C18" s="320"/>
      <c r="D18" s="315"/>
      <c r="E18" s="315"/>
      <c r="F18" s="172"/>
      <c r="G18" s="172"/>
      <c r="H18" s="172"/>
      <c r="I18" s="172"/>
      <c r="J18" s="172" t="s">
        <v>48</v>
      </c>
      <c r="K18" s="172"/>
      <c r="L18" s="172" t="s">
        <v>1937</v>
      </c>
      <c r="M18" s="172"/>
      <c r="N18" s="172"/>
      <c r="O18" s="172"/>
      <c r="P18" s="172"/>
      <c r="Q18" s="172" t="s">
        <v>45</v>
      </c>
      <c r="R18" s="172"/>
      <c r="S18" s="172" t="s">
        <v>1799</v>
      </c>
      <c r="T18" s="172"/>
      <c r="U18" s="172" t="s">
        <v>48</v>
      </c>
      <c r="V18" s="172"/>
      <c r="W18" s="172"/>
      <c r="X18" s="172"/>
      <c r="Y18" s="172" t="s">
        <v>45</v>
      </c>
      <c r="Z18" s="172"/>
      <c r="AA18" s="172"/>
      <c r="AB18" s="172" t="s">
        <v>1598</v>
      </c>
      <c r="AC18" s="172"/>
      <c r="AD18" s="172" t="s">
        <v>48</v>
      </c>
      <c r="AE18" s="172"/>
      <c r="AF18" s="172"/>
      <c r="AG18" s="172" t="s">
        <v>1793</v>
      </c>
      <c r="AH18" s="492">
        <f>COUNTIF($D18:$AG18,AH$4)</f>
        <v>3</v>
      </c>
      <c r="AI18" s="492">
        <f>COUNTIF($D18:$AG18,AI$4)</f>
        <v>0</v>
      </c>
      <c r="AJ18" s="492">
        <f>COUNTIF($D18:$AG18,AJ$4)</f>
        <v>2</v>
      </c>
      <c r="AK18" s="492">
        <f>COUNTIF($D18:$AG18,AK$4)</f>
        <v>1</v>
      </c>
      <c r="AL18" s="492">
        <f>COUNTIF($D18:$AG18,AL$4)</f>
        <v>0</v>
      </c>
      <c r="AM18" s="492">
        <f>COUNTIF($D18:$AG18,AM$4)</f>
        <v>0</v>
      </c>
      <c r="AN18" s="492">
        <f>COUNTIF($D18:$AG18,AN$4)</f>
        <v>0</v>
      </c>
      <c r="AO18" s="492">
        <f>COUNTIF($D18:$AG18,AO$4)</f>
        <v>0</v>
      </c>
      <c r="AP18" s="492">
        <f>COUNTIF($D18:$AG18,AP$4)</f>
        <v>0</v>
      </c>
      <c r="AQ18" s="493"/>
      <c r="AR18" s="493"/>
      <c r="AS18" s="494">
        <f>SUMPRODUCT(--(WEEKDAY(D$3:AG$3,2)&lt;5),--ISNUMBER(MATCH(D18:AG18,{"DM","CS1","CS2","SB1","AE","CS/B"},0)))</f>
        <v>5</v>
      </c>
      <c r="AT18" s="494"/>
      <c r="AU18" s="494">
        <f>SUMPRODUCT(--(WEEKDAY(D$3:AG$3,2)=5),--ISNUMBER(MATCH(D18:AG18,{"DM","CS1","CS2","SB1","AE","CS/B","WEEKEND OUTFIELD RESERVE"},0)))</f>
        <v>0</v>
      </c>
      <c r="AV18" s="494">
        <f>SUMPRODUCT(--(WEEKDAY(D$3:AG$3,2)&gt;5),--ISNUMBER(MATCH(D18:AG18,{"DM","CS1","CS2","SB1","AE","CS/B","WEEKEND OUTFIELD RESERVE"},0)))</f>
        <v>1</v>
      </c>
      <c r="AW18" s="494"/>
      <c r="AX18" s="494">
        <f>(AS18-AT18)+AU18*1.5+(AV18-AW18)*2+AM18*0.5+AO18*0.5+AQ18-AR18</f>
        <v>7</v>
      </c>
      <c r="AY18" s="494">
        <f>AS18+AU18+AV18</f>
        <v>6</v>
      </c>
      <c r="AZ18" s="494">
        <f>BD18+BF18+BH18+BJ18+BL18</f>
        <v>1</v>
      </c>
      <c r="BA18" s="493">
        <f>AX18+BC18</f>
        <v>8</v>
      </c>
      <c r="BB18" s="493">
        <f>(BA18-8.5)</f>
        <v>-0.5</v>
      </c>
      <c r="BC18" s="494">
        <f>BE18+BG18+BI18+BK18+BM18</f>
        <v>1</v>
      </c>
      <c r="BD18" s="494">
        <f>COUNTIF(A18:AH18,"*$BTP*")</f>
        <v>0</v>
      </c>
      <c r="BE18" s="494">
        <f>BD18*1.5</f>
        <v>0</v>
      </c>
      <c r="BF18" s="494">
        <f>COUNTIF(A18:AH18,"*$M*")</f>
        <v>1</v>
      </c>
      <c r="BG18" s="494">
        <f>BF18*1</f>
        <v>1</v>
      </c>
      <c r="BH18" s="494">
        <f>COUNTIF(A18:AH18,"*$PM*")</f>
        <v>0</v>
      </c>
      <c r="BI18" s="494">
        <f>BH18*0.5</f>
        <v>0</v>
      </c>
      <c r="BJ18" s="494">
        <f>COUNTIF(A18:AH18,"*$AM*")</f>
        <v>0</v>
      </c>
      <c r="BK18" s="494">
        <f>BJ18*0.5</f>
        <v>0</v>
      </c>
      <c r="BL18" s="494">
        <f>COUNTIF(A18:AH18,"*$FC*")</f>
        <v>0</v>
      </c>
      <c r="BM18" s="494">
        <f>BL18*1</f>
        <v>0</v>
      </c>
      <c r="BN18" s="494">
        <f>COUNTIF($E18:$AB18,BN$4)</f>
        <v>0</v>
      </c>
      <c r="BO18" s="494">
        <f>COUNTIF($E18:$AB18,BO$4)</f>
        <v>1</v>
      </c>
      <c r="BP18" s="494">
        <f>COUNTIF($E18:$AB18,BP$4)</f>
        <v>0</v>
      </c>
      <c r="BQ18" s="494"/>
    </row>
    <row r="19" ht="53.25" customHeight="1" spans="1:69">
      <c r="A19" s="491"/>
      <c r="B19" s="320" t="s">
        <v>1821</v>
      </c>
      <c r="C19" s="320"/>
      <c r="D19" s="172"/>
      <c r="E19" s="172"/>
      <c r="F19" s="172"/>
      <c r="G19" s="172" t="s">
        <v>1938</v>
      </c>
      <c r="H19" s="172" t="s">
        <v>1938</v>
      </c>
      <c r="I19" s="172"/>
      <c r="J19" s="172"/>
      <c r="K19" s="172"/>
      <c r="L19" s="172" t="s">
        <v>1925</v>
      </c>
      <c r="M19" s="172"/>
      <c r="N19" s="172"/>
      <c r="O19" s="172" t="s">
        <v>44</v>
      </c>
      <c r="P19" s="172" t="s">
        <v>1111</v>
      </c>
      <c r="Q19" s="172" t="s">
        <v>1111</v>
      </c>
      <c r="R19" s="172"/>
      <c r="S19" s="172" t="s">
        <v>44</v>
      </c>
      <c r="T19" s="172" t="s">
        <v>59</v>
      </c>
      <c r="U19" s="172"/>
      <c r="V19" s="172"/>
      <c r="W19" s="172" t="s">
        <v>1939</v>
      </c>
      <c r="X19" s="172"/>
      <c r="Y19" s="172"/>
      <c r="Z19" s="172"/>
      <c r="AA19" s="172"/>
      <c r="AB19" s="172"/>
      <c r="AC19" s="172" t="s">
        <v>1940</v>
      </c>
      <c r="AD19" s="172"/>
      <c r="AE19" s="172"/>
      <c r="AF19" s="172" t="s">
        <v>48</v>
      </c>
      <c r="AG19" s="172"/>
      <c r="AH19" s="492">
        <f>COUNTIF($D19:$AG19,AH$4)</f>
        <v>1</v>
      </c>
      <c r="AI19" s="492">
        <f>COUNTIF($D19:$AG19,AI$4)</f>
        <v>2</v>
      </c>
      <c r="AJ19" s="492">
        <f>COUNTIF($D19:$AG19,AJ$4)</f>
        <v>0</v>
      </c>
      <c r="AK19" s="492">
        <f>COUNTIF($D19:$AG19,AK$4)</f>
        <v>0</v>
      </c>
      <c r="AL19" s="492">
        <f>COUNTIF($D19:$AG19,AL$4)</f>
        <v>0</v>
      </c>
      <c r="AM19" s="492">
        <f>COUNTIF($D19:$AG19,AM$4)</f>
        <v>0</v>
      </c>
      <c r="AN19" s="492">
        <f>COUNTIF($D19:$AG19,AN$4)</f>
        <v>0</v>
      </c>
      <c r="AO19" s="492">
        <f>COUNTIF($D19:$AG19,AO$4)</f>
        <v>0</v>
      </c>
      <c r="AP19" s="492">
        <f>COUNTIF($D19:$AG19,AP$4)</f>
        <v>0</v>
      </c>
      <c r="AQ19" s="493"/>
      <c r="AR19" s="493">
        <v>2</v>
      </c>
      <c r="AS19" s="494">
        <f>SUMPRODUCT(--(WEEKDAY(D$3:AG$3,2)&lt;5),--ISNUMBER(MATCH(D19:AG19,{"DM","CS1","CS2","SB1","AE","CS/B"},0)))</f>
        <v>2</v>
      </c>
      <c r="AT19" s="494"/>
      <c r="AU19" s="494">
        <f>SUMPRODUCT(--(WEEKDAY(D$3:AG$3,2)=5),--ISNUMBER(MATCH(D19:AG19,{"DM","CS1","CS2","SB1","AE","CS/B","WEEKEND OUTFIELD RESERVE"},0)))</f>
        <v>0</v>
      </c>
      <c r="AV19" s="494">
        <f>SUMPRODUCT(--(WEEKDAY(D$3:AG$3,2)&gt;5),--ISNUMBER(MATCH(D19:AG19,{"DM","CS1","CS2","SB1","AE","CS/B","WEEKEND OUTFIELD RESERVE"},0)))</f>
        <v>1</v>
      </c>
      <c r="AW19" s="494"/>
      <c r="AX19" s="494">
        <f>(AS19-AT19)+AU19*1.5+(AV19-AW19)*2+AM19*0.5+AO19*0.5+AQ19-AR19</f>
        <v>2</v>
      </c>
      <c r="AY19" s="494">
        <f>AS19+AU19+AV19</f>
        <v>3</v>
      </c>
      <c r="AZ19" s="494">
        <f>BD19+BF19+BH19+BJ19+BL19</f>
        <v>1</v>
      </c>
      <c r="BA19" s="493">
        <f>AX19+BC19</f>
        <v>2.5</v>
      </c>
      <c r="BB19" s="493">
        <f>(BA19-8.5)</f>
        <v>-6</v>
      </c>
      <c r="BC19" s="494">
        <f>BE19+BG19+BI19+BK19+BM19</f>
        <v>0.5</v>
      </c>
      <c r="BD19" s="494">
        <f>COUNTIF(A19:AH19,"*$BTP*")</f>
        <v>0</v>
      </c>
      <c r="BE19" s="494">
        <f>BD19*1.5</f>
        <v>0</v>
      </c>
      <c r="BF19" s="494">
        <f>COUNTIF(A19:AH19,"*$M*")</f>
        <v>0</v>
      </c>
      <c r="BG19" s="494">
        <f>BF19*1</f>
        <v>0</v>
      </c>
      <c r="BH19" s="494">
        <f>COUNTIF(A19:AH19,"*$PM*")</f>
        <v>1</v>
      </c>
      <c r="BI19" s="494">
        <f>BH19*0.5</f>
        <v>0.5</v>
      </c>
      <c r="BJ19" s="494">
        <f>COUNTIF(A19:AH19,"*$AM*")</f>
        <v>0</v>
      </c>
      <c r="BK19" s="494">
        <f>BJ19*0.5</f>
        <v>0</v>
      </c>
      <c r="BL19" s="494">
        <f>COUNTIF(A19:AH19,"*$FC*")</f>
        <v>0</v>
      </c>
      <c r="BM19" s="494">
        <f>BL19*1</f>
        <v>0</v>
      </c>
      <c r="BN19" s="494">
        <f>COUNTIF($E19:$AB19,BN$4)</f>
        <v>0</v>
      </c>
      <c r="BO19" s="494">
        <f>COUNTIF($E19:$AB19,BO$4)</f>
        <v>0</v>
      </c>
      <c r="BP19" s="494">
        <f>COUNTIF($E19:$AB19,BP$4)</f>
        <v>0</v>
      </c>
      <c r="BQ19" s="494"/>
    </row>
    <row r="20" ht="51" customHeight="1" spans="1:69">
      <c r="A20" s="491"/>
      <c r="B20" s="320" t="s">
        <v>1823</v>
      </c>
      <c r="C20" s="320"/>
      <c r="D20" s="315"/>
      <c r="E20" s="315"/>
      <c r="F20" s="172"/>
      <c r="G20" s="172" t="s">
        <v>48</v>
      </c>
      <c r="H20" s="172"/>
      <c r="I20" s="172"/>
      <c r="J20" s="172"/>
      <c r="K20" s="172" t="s">
        <v>48</v>
      </c>
      <c r="L20" s="172" t="s">
        <v>1925</v>
      </c>
      <c r="M20" s="172" t="s">
        <v>1095</v>
      </c>
      <c r="N20" s="172"/>
      <c r="O20" s="172"/>
      <c r="P20" s="172" t="s">
        <v>1111</v>
      </c>
      <c r="Q20" s="172" t="s">
        <v>1111</v>
      </c>
      <c r="R20" s="321" t="s">
        <v>48</v>
      </c>
      <c r="S20" s="172"/>
      <c r="T20" s="172" t="s">
        <v>59</v>
      </c>
      <c r="U20" s="172"/>
      <c r="V20" s="172"/>
      <c r="W20" s="172" t="s">
        <v>1941</v>
      </c>
      <c r="X20" s="172"/>
      <c r="Y20" s="172"/>
      <c r="Z20" s="172"/>
      <c r="AA20" s="172"/>
      <c r="AB20" s="172"/>
      <c r="AC20" s="172"/>
      <c r="AD20" s="172"/>
      <c r="AE20" s="172"/>
      <c r="AF20" s="172"/>
      <c r="AG20" s="172" t="s">
        <v>1942</v>
      </c>
      <c r="AH20" s="492">
        <f>COUNTIF($D20:$AG20,AH$4)</f>
        <v>3</v>
      </c>
      <c r="AI20" s="492">
        <f>COUNTIF($D20:$AG20,AI$4)</f>
        <v>0</v>
      </c>
      <c r="AJ20" s="492">
        <f>COUNTIF($D20:$AG20,AJ$4)</f>
        <v>0</v>
      </c>
      <c r="AK20" s="492">
        <f>COUNTIF($D20:$AG20,AK$4)</f>
        <v>0</v>
      </c>
      <c r="AL20" s="492">
        <f>COUNTIF($D20:$AG20,AL$4)</f>
        <v>0</v>
      </c>
      <c r="AM20" s="492">
        <f>COUNTIF($D20:$AG20,AM$4)</f>
        <v>0</v>
      </c>
      <c r="AN20" s="492">
        <f>COUNTIF($D20:$AG20,AN$4)</f>
        <v>0</v>
      </c>
      <c r="AO20" s="492">
        <f>COUNTIF($D20:$AG20,AO$4)</f>
        <v>0</v>
      </c>
      <c r="AP20" s="492">
        <f>COUNTIF($D20:$AG20,AP$4)</f>
        <v>0</v>
      </c>
      <c r="AQ20" s="493">
        <v>0.5</v>
      </c>
      <c r="AR20" s="493"/>
      <c r="AS20" s="494">
        <f>SUMPRODUCT(--(WEEKDAY(D$3:AG$3,2)&lt;5),--ISNUMBER(MATCH(D20:AG20,{"DM","CS1","CS2","SB1","AE","CS/B"},0)))</f>
        <v>2</v>
      </c>
      <c r="AT20" s="494"/>
      <c r="AU20" s="494">
        <f>SUMPRODUCT(--(WEEKDAY(D$3:AG$3,2)=5),--ISNUMBER(MATCH(D20:AG20,{"DM","CS1","CS2","SB1","AE","CS/B","WEEKEND OUTFIELD RESERVE"},0)))</f>
        <v>0</v>
      </c>
      <c r="AV20" s="494">
        <f>SUMPRODUCT(--(WEEKDAY(D$3:AG$3,2)&gt;5),--ISNUMBER(MATCH(D20:AG20,{"DM","CS1","CS2","SB1","AE","CS/B","WEEKEND OUTFIELD RESERVE"},0)))</f>
        <v>1</v>
      </c>
      <c r="AW20" s="494"/>
      <c r="AX20" s="494">
        <f>(AS20-AT20)+AU20*1.5+(AV20-AW20)*2+AM20*0.5+AO20*0.5+AQ20-AR20</f>
        <v>4.5</v>
      </c>
      <c r="AY20" s="494">
        <f>AS20+AU20+AV20</f>
        <v>3</v>
      </c>
      <c r="AZ20" s="494">
        <f>BD20+BF20+BH20+BJ20+BL20</f>
        <v>1</v>
      </c>
      <c r="BA20" s="493">
        <f>AX20+BC20</f>
        <v>5</v>
      </c>
      <c r="BB20" s="493">
        <f>(BA20-8.5)</f>
        <v>-3.5</v>
      </c>
      <c r="BC20" s="494">
        <f>BE20+BG20+BI20+BK20+BM20</f>
        <v>0.5</v>
      </c>
      <c r="BD20" s="494">
        <f>COUNTIF(A20:AH20,"*$BTP*")</f>
        <v>0</v>
      </c>
      <c r="BE20" s="494">
        <f>BD20*1.5</f>
        <v>0</v>
      </c>
      <c r="BF20" s="494">
        <f>COUNTIF(A20:AH20,"*$M*")</f>
        <v>0</v>
      </c>
      <c r="BG20" s="494">
        <f>BF20*1</f>
        <v>0</v>
      </c>
      <c r="BH20" s="494">
        <f>COUNTIF(A20:AH20,"*$PM*")</f>
        <v>1</v>
      </c>
      <c r="BI20" s="494">
        <f>BH20*0.5</f>
        <v>0.5</v>
      </c>
      <c r="BJ20" s="494">
        <f>COUNTIF(A20:AH20,"*$AM*")</f>
        <v>0</v>
      </c>
      <c r="BK20" s="494">
        <f>BJ20*0.5</f>
        <v>0</v>
      </c>
      <c r="BL20" s="494">
        <f>COUNTIF(A20:AH20,"*$FC*")</f>
        <v>0</v>
      </c>
      <c r="BM20" s="494">
        <f>BL20*1</f>
        <v>0</v>
      </c>
      <c r="BN20" s="494">
        <f>COUNTIF($E20:$AB20,BN$4)</f>
        <v>0</v>
      </c>
      <c r="BO20" s="494">
        <f>COUNTIF($E20:$AB20,BO$4)</f>
        <v>0</v>
      </c>
      <c r="BP20" s="494">
        <f>COUNTIF($E20:$AB20,BP$4)</f>
        <v>0</v>
      </c>
      <c r="BQ20" s="494"/>
    </row>
    <row r="21" ht="68.25" customHeight="1" spans="1:69">
      <c r="A21" s="491"/>
      <c r="B21" s="320" t="s">
        <v>1943</v>
      </c>
      <c r="C21" s="320"/>
      <c r="D21" s="181"/>
      <c r="E21" s="181"/>
      <c r="F21" s="172" t="s">
        <v>48</v>
      </c>
      <c r="G21" s="172"/>
      <c r="H21" s="172"/>
      <c r="I21" s="172"/>
      <c r="J21" s="172" t="s">
        <v>45</v>
      </c>
      <c r="K21" s="172"/>
      <c r="L21" s="172"/>
      <c r="M21" s="172" t="s">
        <v>1095</v>
      </c>
      <c r="N21" s="172" t="s">
        <v>48</v>
      </c>
      <c r="O21" s="172"/>
      <c r="P21" s="172" t="s">
        <v>48</v>
      </c>
      <c r="Q21" s="172"/>
      <c r="R21" s="172"/>
      <c r="S21" s="172" t="s">
        <v>1944</v>
      </c>
      <c r="T21" s="172"/>
      <c r="U21" s="172"/>
      <c r="V21" s="172"/>
      <c r="W21" s="172" t="s">
        <v>1288</v>
      </c>
      <c r="X21" s="172" t="s">
        <v>1598</v>
      </c>
      <c r="Y21" s="172"/>
      <c r="Z21" s="172" t="s">
        <v>48</v>
      </c>
      <c r="AA21" s="7"/>
      <c r="AB21" s="172"/>
      <c r="AC21" s="172" t="s">
        <v>1598</v>
      </c>
      <c r="AD21" s="172"/>
      <c r="AF21" s="172"/>
      <c r="AG21" s="172" t="s">
        <v>1288</v>
      </c>
      <c r="AH21" s="492">
        <f>COUNTIF($D21:$AG21,AH$4)</f>
        <v>4</v>
      </c>
      <c r="AI21" s="492">
        <f>COUNTIF($D21:$AG21,AI$4)</f>
        <v>0</v>
      </c>
      <c r="AJ21" s="492">
        <f>COUNTIF($D21:$AG21,AJ$4)</f>
        <v>1</v>
      </c>
      <c r="AK21" s="492">
        <f>COUNTIF($D21:$AG21,AK$4)</f>
        <v>0</v>
      </c>
      <c r="AL21" s="492">
        <f>COUNTIF($D21:$AG21,AL$4)</f>
        <v>0</v>
      </c>
      <c r="AM21" s="492">
        <f>COUNTIF($D21:$AG21,AM$4)</f>
        <v>0</v>
      </c>
      <c r="AN21" s="492">
        <f>COUNTIF($D21:$AG21,AN$4)</f>
        <v>0</v>
      </c>
      <c r="AO21" s="492">
        <f>COUNTIF($D21:$AG21,AO$4)</f>
        <v>0</v>
      </c>
      <c r="AP21" s="492">
        <f>COUNTIF($D21:$AG21,AP$4)</f>
        <v>0</v>
      </c>
      <c r="AQ21" s="493"/>
      <c r="AR21" s="493">
        <v>0.5</v>
      </c>
      <c r="AS21" s="494">
        <f>SUMPRODUCT(--(WEEKDAY(D$3:AG$3,2)&lt;5),--ISNUMBER(MATCH(D21:AG21,{"DM","CS1","CS2","SB1","AE","CS/B"},0)))</f>
        <v>3</v>
      </c>
      <c r="AT21" s="494"/>
      <c r="AU21" s="494">
        <f>SUMPRODUCT(--(WEEKDAY(D$3:AG$3,2)=5),--ISNUMBER(MATCH(D21:AG21,{"DM","CS1","CS2","SB1","AE","CS/B","WEEKEND OUTFIELD RESERVE"},0)))</f>
        <v>1</v>
      </c>
      <c r="AV21" s="494">
        <f>SUMPRODUCT(--(WEEKDAY(D$3:AG$3,2)&gt;5),--ISNUMBER(MATCH(D21:AG21,{"DM","CS1","CS2","SB1","AE","CS/B","WEEKEND OUTFIELD RESERVE"},0)))</f>
        <v>1</v>
      </c>
      <c r="AW21" s="494"/>
      <c r="AX21" s="494">
        <f>(AS21-AT21)+AU21*1.5+(AV21-AW21)*2+AM21*0.5+AO21*0.5+AQ21-AR21</f>
        <v>6</v>
      </c>
      <c r="AY21" s="494">
        <f>AS21+AU21+AV21</f>
        <v>5</v>
      </c>
      <c r="AZ21" s="494">
        <f>BD21+BF21+BH21+BJ21+BL21</f>
        <v>1</v>
      </c>
      <c r="BA21" s="493">
        <f>AX21+BC21</f>
        <v>7</v>
      </c>
      <c r="BB21" s="493">
        <f>(BA21-8.5)</f>
        <v>-1.5</v>
      </c>
      <c r="BC21" s="494">
        <f>BE21+BG21+BI21+BK21+BM21</f>
        <v>1</v>
      </c>
      <c r="BD21" s="494">
        <f>COUNTIF(A21:AH21,"*$BTP*")</f>
        <v>0</v>
      </c>
      <c r="BE21" s="494">
        <f>BD21*1.5</f>
        <v>0</v>
      </c>
      <c r="BF21" s="494">
        <f>COUNTIF(A21:AH21,"*$M*")</f>
        <v>1</v>
      </c>
      <c r="BG21" s="494">
        <f>BF21*1</f>
        <v>1</v>
      </c>
      <c r="BH21" s="494">
        <f>COUNTIF(A21:AH21,"*$PM*")</f>
        <v>0</v>
      </c>
      <c r="BI21" s="494">
        <f>BH21*0.5</f>
        <v>0</v>
      </c>
      <c r="BJ21" s="494">
        <f>COUNTIF(A21:AH21,"*$AM*")</f>
        <v>0</v>
      </c>
      <c r="BK21" s="494">
        <f>BJ21*0.5</f>
        <v>0</v>
      </c>
      <c r="BL21" s="494">
        <f>COUNTIF(A21:AH21,"*$FC*")</f>
        <v>0</v>
      </c>
      <c r="BM21" s="494">
        <f>BL21*1</f>
        <v>0</v>
      </c>
      <c r="BN21" s="494">
        <f>COUNTIF($E21:$AB21,BN$4)</f>
        <v>0</v>
      </c>
      <c r="BO21" s="494">
        <f>COUNTIF($E21:$AB21,BO$4)</f>
        <v>1</v>
      </c>
      <c r="BP21" s="494">
        <f>COUNTIF($E21:$AB21,BP$4)</f>
        <v>0</v>
      </c>
      <c r="BQ21" s="494"/>
    </row>
    <row r="22" ht="19.5" customHeight="1" spans="1:69">
      <c r="A22" s="491"/>
      <c r="B22" s="320" t="s">
        <v>1828</v>
      </c>
      <c r="C22" s="320"/>
      <c r="D22" s="315" t="s">
        <v>48</v>
      </c>
      <c r="E22" s="307"/>
      <c r="F22" s="172"/>
      <c r="G22" s="172" t="s">
        <v>45</v>
      </c>
      <c r="H22" s="172"/>
      <c r="I22" s="172" t="s">
        <v>48</v>
      </c>
      <c r="J22" s="172"/>
      <c r="K22" s="172"/>
      <c r="L22" s="172" t="s">
        <v>1925</v>
      </c>
      <c r="M22" s="172"/>
      <c r="N22" s="172"/>
      <c r="O22" s="172"/>
      <c r="P22" s="172" t="s">
        <v>1111</v>
      </c>
      <c r="Q22" s="172" t="s">
        <v>1111</v>
      </c>
      <c r="R22" s="172"/>
      <c r="S22" s="172" t="s">
        <v>1945</v>
      </c>
      <c r="T22" s="172" t="s">
        <v>59</v>
      </c>
      <c r="U22" s="172"/>
      <c r="V22" s="172"/>
      <c r="W22" s="172" t="s">
        <v>1095</v>
      </c>
      <c r="X22" s="172"/>
      <c r="Y22" s="172"/>
      <c r="Z22" s="172"/>
      <c r="AA22" s="172" t="s">
        <v>1095</v>
      </c>
      <c r="AB22" s="172"/>
      <c r="AC22" s="172"/>
      <c r="AD22" s="172" t="s">
        <v>1095</v>
      </c>
      <c r="AE22" s="172"/>
      <c r="AF22" s="172"/>
      <c r="AG22" s="172" t="s">
        <v>1942</v>
      </c>
      <c r="AH22" s="492">
        <f>COUNTIF($D22:$AG22,AH$4)</f>
        <v>2</v>
      </c>
      <c r="AI22" s="492">
        <f>COUNTIF($D22:$AG22,AI$4)</f>
        <v>0</v>
      </c>
      <c r="AJ22" s="492">
        <f>COUNTIF($D22:$AG22,AJ$4)</f>
        <v>1</v>
      </c>
      <c r="AK22" s="492">
        <f>COUNTIF($D22:$AG22,AK$4)</f>
        <v>0</v>
      </c>
      <c r="AL22" s="492">
        <f>COUNTIF($D22:$AG22,AL$4)</f>
        <v>0</v>
      </c>
      <c r="AM22" s="492">
        <f>COUNTIF($D22:$AG22,AM$4)</f>
        <v>0</v>
      </c>
      <c r="AN22" s="492">
        <f>COUNTIF($D22:$AG22,AN$4)</f>
        <v>0</v>
      </c>
      <c r="AO22" s="492">
        <f>COUNTIF($D22:$AG22,AO$4)</f>
        <v>0</v>
      </c>
      <c r="AP22" s="492">
        <f>COUNTIF($D22:$AG22,AP$4)</f>
        <v>0</v>
      </c>
      <c r="AQ22" s="493"/>
      <c r="AR22" s="493">
        <v>2</v>
      </c>
      <c r="AS22" s="494">
        <f>SUMPRODUCT(--(WEEKDAY(D$3:AG$3,2)&lt;5),--ISNUMBER(MATCH(D22:AG22,{"DM","CS1","CS2","SB1","AE","CS/B"},0)))</f>
        <v>2</v>
      </c>
      <c r="AT22" s="494"/>
      <c r="AU22" s="494">
        <f>SUMPRODUCT(--(WEEKDAY(D$3:AG$3,2)=5),--ISNUMBER(MATCH(D22:AG22,{"DM","CS1","CS2","SB1","AE","CS/B","WEEKEND OUTFIELD RESERVE"},0)))</f>
        <v>0</v>
      </c>
      <c r="AV22" s="494">
        <f>SUMPRODUCT(--(WEEKDAY(D$3:AG$3,2)&gt;5),--ISNUMBER(MATCH(D22:AG22,{"DM","CS1","CS2","SB1","AE","CS/B","WEEKEND OUTFIELD RESERVE"},0)))</f>
        <v>1</v>
      </c>
      <c r="AW22" s="494"/>
      <c r="AX22" s="494">
        <f>(AS22-AT22)+AU22*1.5+(AV22-AW22)*2+AM22*0.5+AO22*0.5+AQ22-AR22</f>
        <v>2</v>
      </c>
      <c r="AY22" s="494">
        <f>AS22+AU22+AV22</f>
        <v>3</v>
      </c>
      <c r="AZ22" s="494">
        <f>BD22+BF22+BH22+BJ22+BL22</f>
        <v>1</v>
      </c>
      <c r="BA22" s="493">
        <f>AX22+BC22</f>
        <v>2.5</v>
      </c>
      <c r="BB22" s="493">
        <f>(BA22-8.5)</f>
        <v>-6</v>
      </c>
      <c r="BC22" s="494">
        <f>BE22+BG22+BI22+BK22+BM22</f>
        <v>0.5</v>
      </c>
      <c r="BD22" s="494">
        <f>COUNTIF(A22:AH22,"*$BTP*")</f>
        <v>0</v>
      </c>
      <c r="BE22" s="494">
        <f>BD22*1.5</f>
        <v>0</v>
      </c>
      <c r="BF22" s="494">
        <f>COUNTIF(A22:AH22,"*$M*")</f>
        <v>0</v>
      </c>
      <c r="BG22" s="494">
        <f>BF22*1</f>
        <v>0</v>
      </c>
      <c r="BH22" s="494">
        <f>COUNTIF(A22:AH22,"*$PM*")</f>
        <v>1</v>
      </c>
      <c r="BI22" s="494">
        <f>BH22*0.5</f>
        <v>0.5</v>
      </c>
      <c r="BJ22" s="494">
        <f>COUNTIF(A22:AH22,"*$AM*")</f>
        <v>0</v>
      </c>
      <c r="BK22" s="494">
        <f>BJ22*0.5</f>
        <v>0</v>
      </c>
      <c r="BL22" s="494">
        <f>COUNTIF(A22:AH22,"*$FC*")</f>
        <v>0</v>
      </c>
      <c r="BM22" s="494">
        <f>BL22*1</f>
        <v>0</v>
      </c>
      <c r="BN22" s="494">
        <f>COUNTIF($E22:$AB22,BN$4)</f>
        <v>0</v>
      </c>
      <c r="BO22" s="494">
        <f>COUNTIF($E22:$AB22,BO$4)</f>
        <v>0</v>
      </c>
      <c r="BP22" s="494">
        <f>COUNTIF($E22:$AB22,BP$4)</f>
        <v>0</v>
      </c>
      <c r="BQ22" s="494"/>
    </row>
    <row r="23" ht="48" customHeight="1" spans="1:69">
      <c r="A23" s="491"/>
      <c r="B23" s="320" t="s">
        <v>1832</v>
      </c>
      <c r="C23" s="320">
        <f>COUNTIF(D23:AG23,"DM")</f>
        <v>0</v>
      </c>
      <c r="D23" s="181"/>
      <c r="E23" s="181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492">
        <f>COUNTIF($D23:$AG23,AH$4)</f>
        <v>0</v>
      </c>
      <c r="AI23" s="492">
        <f>COUNTIF($D23:$AG23,AI$4)</f>
        <v>0</v>
      </c>
      <c r="AJ23" s="492">
        <f>COUNTIF($D23:$AG23,AJ$4)</f>
        <v>0</v>
      </c>
      <c r="AK23" s="492">
        <f>COUNTIF($D23:$AG23,AK$4)</f>
        <v>0</v>
      </c>
      <c r="AL23" s="492">
        <f>COUNTIF($D23:$AG23,AL$4)</f>
        <v>0</v>
      </c>
      <c r="AM23" s="492">
        <f>COUNTIF($D23:$AG23,AM$4)</f>
        <v>0</v>
      </c>
      <c r="AN23" s="492">
        <f>COUNTIF($D23:$AG23,AN$4)</f>
        <v>0</v>
      </c>
      <c r="AO23" s="492">
        <f>COUNTIF($D23:$AG23,AO$4)</f>
        <v>0</v>
      </c>
      <c r="AP23" s="492">
        <f>COUNTIF($D23:$AG23,AP$4)</f>
        <v>0</v>
      </c>
      <c r="AQ23" s="493"/>
      <c r="AR23" s="493">
        <v>9</v>
      </c>
      <c r="AS23" s="494">
        <f>SUMPRODUCT(--(WEEKDAY(D$3:AG$3,2)&lt;5),--ISNUMBER(MATCH(D23:AG23,{"DM","CS1","CS2","SB1","AE","CS/B"},0)))</f>
        <v>0</v>
      </c>
      <c r="AT23" s="494"/>
      <c r="AU23" s="494">
        <f>SUMPRODUCT(--(WEEKDAY(D$3:AG$3,2)=5),--ISNUMBER(MATCH(D23:AG23,{"DM","CS1","CS2","SB1","AE","CS/B","WEEKEND OUTFIELD RESERVE"},0)))</f>
        <v>0</v>
      </c>
      <c r="AV23" s="494">
        <f>SUMPRODUCT(--(WEEKDAY(D$3:AG$3,2)&gt;5),--ISNUMBER(MATCH(D23:AG23,{"DM","CS1","CS2","SB1","AE","CS/B","WEEKEND OUTFIELD RESERVE"},0)))</f>
        <v>0</v>
      </c>
      <c r="AW23" s="494"/>
      <c r="AX23" s="494">
        <f>(AS23-AT23)+AU23*1.5+(AV23-AW23)*2+AM23*0.5+AO23*0.5+AQ23-AR23</f>
        <v>-9</v>
      </c>
      <c r="AY23" s="494">
        <f>AS23+AU23+AV23</f>
        <v>0</v>
      </c>
      <c r="AZ23" s="494">
        <f>BD23+BF23+BH23+BJ23+BL23</f>
        <v>0</v>
      </c>
      <c r="BA23" s="493">
        <f>AX23+BC23</f>
        <v>-9</v>
      </c>
      <c r="BB23" s="493">
        <f>(BA23-8.5)</f>
        <v>-17.5</v>
      </c>
      <c r="BC23" s="494">
        <f>BE23+BG23+BI23+BK23+BM23</f>
        <v>0</v>
      </c>
      <c r="BD23" s="494">
        <f>COUNTIF(A23:AH23,"*$BTP*")</f>
        <v>0</v>
      </c>
      <c r="BE23" s="494">
        <f>BD23*1.5</f>
        <v>0</v>
      </c>
      <c r="BF23" s="494">
        <f>COUNTIF(A23:AH23,"*$M*")</f>
        <v>0</v>
      </c>
      <c r="BG23" s="494">
        <f>BF23*1</f>
        <v>0</v>
      </c>
      <c r="BH23" s="494">
        <f>COUNTIF(A23:AH23,"*$PM*")</f>
        <v>0</v>
      </c>
      <c r="BI23" s="494">
        <f>BH23*0.5</f>
        <v>0</v>
      </c>
      <c r="BJ23" s="494">
        <f>COUNTIF(A23:AH23,"*$AM*")</f>
        <v>0</v>
      </c>
      <c r="BK23" s="494">
        <f>BJ23*0.5</f>
        <v>0</v>
      </c>
      <c r="BL23" s="494">
        <f>COUNTIF(A23:AH23,"*$FC*")</f>
        <v>0</v>
      </c>
      <c r="BM23" s="494">
        <f>BL23*1</f>
        <v>0</v>
      </c>
      <c r="BN23" s="494">
        <f>COUNTIF($E23:$AB23,BN$4)</f>
        <v>0</v>
      </c>
      <c r="BO23" s="494">
        <f>COUNTIF($E23:$AB23,BO$4)</f>
        <v>0</v>
      </c>
      <c r="BP23" s="494">
        <f>COUNTIF($E23:$AB23,BP$4)</f>
        <v>0</v>
      </c>
      <c r="BQ23" s="494"/>
    </row>
    <row r="24" ht="48.75" customHeight="1" spans="1:69">
      <c r="A24" s="491"/>
      <c r="B24" s="320" t="s">
        <v>1833</v>
      </c>
      <c r="C24" s="320"/>
      <c r="D24" s="315"/>
      <c r="E24" s="315" t="s">
        <v>56</v>
      </c>
      <c r="F24" s="172"/>
      <c r="G24" s="172" t="s">
        <v>44</v>
      </c>
      <c r="H24" s="172"/>
      <c r="I24" s="172"/>
      <c r="J24" s="172"/>
      <c r="K24" s="172" t="s">
        <v>1634</v>
      </c>
      <c r="L24" s="172"/>
      <c r="M24" s="172"/>
      <c r="N24" s="172"/>
      <c r="O24" s="172"/>
      <c r="P24" s="172" t="s">
        <v>44</v>
      </c>
      <c r="Q24" s="172"/>
      <c r="R24" s="172"/>
      <c r="S24" s="172" t="s">
        <v>1249</v>
      </c>
      <c r="T24" s="172"/>
      <c r="U24" s="172"/>
      <c r="V24" s="172"/>
      <c r="W24" s="172" t="s">
        <v>1598</v>
      </c>
      <c r="X24" s="172"/>
      <c r="Y24" s="172"/>
      <c r="Z24" s="172"/>
      <c r="AA24" s="172" t="s">
        <v>44</v>
      </c>
      <c r="AB24" s="172"/>
      <c r="AC24" s="172"/>
      <c r="AD24" s="172" t="s">
        <v>1778</v>
      </c>
      <c r="AE24" s="172"/>
      <c r="AF24" s="172" t="s">
        <v>1799</v>
      </c>
      <c r="AG24" s="172" t="s">
        <v>56</v>
      </c>
      <c r="AH24" s="492">
        <f>COUNTIF($D24:$AG24,AH$4)</f>
        <v>0</v>
      </c>
      <c r="AI24" s="492">
        <f>COUNTIF($D24:$AG24,AI$4)</f>
        <v>3</v>
      </c>
      <c r="AJ24" s="492">
        <f>COUNTIF($D24:$AG24,AJ$4)</f>
        <v>0</v>
      </c>
      <c r="AK24" s="492">
        <f>COUNTIF($D24:$AG24,AK$4)</f>
        <v>0</v>
      </c>
      <c r="AL24" s="492">
        <f>COUNTIF($D24:$AG24,AL$4)</f>
        <v>0</v>
      </c>
      <c r="AM24" s="492">
        <f>COUNTIF($D24:$AG24,AM$4)</f>
        <v>2</v>
      </c>
      <c r="AN24" s="492">
        <f>COUNTIF($D24:$AG24,AN$4)</f>
        <v>0</v>
      </c>
      <c r="AO24" s="492">
        <f>COUNTIF($D24:$AG24,AO$4)</f>
        <v>0</v>
      </c>
      <c r="AP24" s="492">
        <f>COUNTIF($D24:$AG24,AP$4)</f>
        <v>0</v>
      </c>
      <c r="AQ24" s="493"/>
      <c r="AR24" s="493">
        <v>0.5</v>
      </c>
      <c r="AS24" s="494">
        <f>SUMPRODUCT(--(WEEKDAY(D$3:AG$3,2)&lt;5),--ISNUMBER(MATCH(D24:AG24,{"DM","CS1","CS2","SB1","AE","CS/B"},0)))</f>
        <v>1</v>
      </c>
      <c r="AT24" s="494"/>
      <c r="AU24" s="494">
        <f>SUMPRODUCT(--(WEEKDAY(D$3:AG$3,2)=5),--ISNUMBER(MATCH(D24:AG24,{"DM","CS1","CS2","SB1","AE","CS/B","WEEKEND OUTFIELD RESERVE"},0)))</f>
        <v>1</v>
      </c>
      <c r="AV24" s="494">
        <f>SUMPRODUCT(--(WEEKDAY(D$3:AG$3,2)&gt;5),--ISNUMBER(MATCH(D24:AG24,{"DM","CS1","CS2","SB1","AE","CS/B","WEEKEND OUTFIELD RESERVE"},0)))</f>
        <v>1</v>
      </c>
      <c r="AW24" s="494"/>
      <c r="AX24" s="494">
        <f>(AS24-AT24)+AU24*1.5+(AV24-AW24)*2+AM24*0.5+AO24*0.5+AQ24-AR24</f>
        <v>5</v>
      </c>
      <c r="AY24" s="494">
        <f>AS24+AU24+AV24</f>
        <v>3</v>
      </c>
      <c r="AZ24" s="494">
        <f>BD24+BF24+BH24+BJ24+BL24</f>
        <v>3</v>
      </c>
      <c r="BA24" s="493">
        <f>AX24+BC24</f>
        <v>8</v>
      </c>
      <c r="BB24" s="493">
        <f>(BA24-8.5)</f>
        <v>-0.5</v>
      </c>
      <c r="BC24" s="494">
        <f>BE24+BG24+BI24+BK24+BM24</f>
        <v>3</v>
      </c>
      <c r="BD24" s="494">
        <f>COUNTIF(A24:AH24,"*$BTP*")</f>
        <v>1</v>
      </c>
      <c r="BE24" s="494">
        <f>BD24*1.5</f>
        <v>1.5</v>
      </c>
      <c r="BF24" s="494">
        <f>COUNTIF(A24:AH24,"*$M*")</f>
        <v>1</v>
      </c>
      <c r="BG24" s="494">
        <f>BF24*1</f>
        <v>1</v>
      </c>
      <c r="BH24" s="494">
        <f>COUNTIF(A24:AH24,"*$PM*")</f>
        <v>0</v>
      </c>
      <c r="BI24" s="494">
        <f>BH24*0.5</f>
        <v>0</v>
      </c>
      <c r="BJ24" s="494">
        <f>COUNTIF(A24:AH24,"*$AM*")</f>
        <v>1</v>
      </c>
      <c r="BK24" s="494">
        <f>BJ24*0.5</f>
        <v>0.5</v>
      </c>
      <c r="BL24" s="494">
        <f>COUNTIF(A24:AH24,"*$FC*")</f>
        <v>0</v>
      </c>
      <c r="BM24" s="494">
        <f>BL24*1</f>
        <v>0</v>
      </c>
      <c r="BN24" s="494">
        <f>COUNTIF($E24:$AB24,BN$4)</f>
        <v>0</v>
      </c>
      <c r="BO24" s="494">
        <f>COUNTIF($E24:$AB24,BO$4)</f>
        <v>1</v>
      </c>
      <c r="BP24" s="494">
        <f>COUNTIF($E24:$AB24,BP$4)</f>
        <v>0</v>
      </c>
      <c r="BQ24" s="494"/>
    </row>
    <row r="25" ht="19.5" customHeight="1" spans="1:69">
      <c r="A25" s="491"/>
      <c r="B25" s="320" t="s">
        <v>1836</v>
      </c>
      <c r="C25" s="495">
        <f>COUNTIF(D25:AG25,"DM")</f>
        <v>2</v>
      </c>
      <c r="D25" s="315"/>
      <c r="E25" s="315"/>
      <c r="F25" s="172"/>
      <c r="G25" s="172"/>
      <c r="H25" s="172" t="s">
        <v>1598</v>
      </c>
      <c r="I25" s="172"/>
      <c r="J25" s="172"/>
      <c r="K25" s="172"/>
      <c r="L25" s="172"/>
      <c r="M25" s="172"/>
      <c r="N25" s="172"/>
      <c r="O25" s="172"/>
      <c r="P25" s="172"/>
      <c r="Q25" s="172"/>
      <c r="R25" s="172" t="s">
        <v>45</v>
      </c>
      <c r="S25" s="172"/>
      <c r="T25" s="172" t="s">
        <v>1598</v>
      </c>
      <c r="U25" s="172"/>
      <c r="V25" s="172"/>
      <c r="W25" s="172" t="s">
        <v>1793</v>
      </c>
      <c r="X25" s="172"/>
      <c r="Y25" s="172" t="s">
        <v>1481</v>
      </c>
      <c r="Z25" s="172" t="s">
        <v>48</v>
      </c>
      <c r="AA25" s="172"/>
      <c r="AB25" s="172" t="s">
        <v>50</v>
      </c>
      <c r="AC25" s="172"/>
      <c r="AD25" s="172"/>
      <c r="AE25" s="172" t="s">
        <v>48</v>
      </c>
      <c r="AF25" s="172"/>
      <c r="AG25" s="172"/>
      <c r="AH25" s="492">
        <f>COUNTIF($D25:$AG25,AH$4)</f>
        <v>2</v>
      </c>
      <c r="AI25" s="492">
        <f>COUNTIF($D25:$AG25,AI$4)</f>
        <v>0</v>
      </c>
      <c r="AJ25" s="492">
        <f>COUNTIF($D25:$AG25,AJ$4)</f>
        <v>1</v>
      </c>
      <c r="AK25" s="492">
        <f>COUNTIF($D25:$AG25,AK$4)</f>
        <v>1</v>
      </c>
      <c r="AL25" s="492">
        <f>COUNTIF($D25:$AG25,AL$4)</f>
        <v>1</v>
      </c>
      <c r="AM25" s="492">
        <f>COUNTIF($D25:$AG25,AM$4)</f>
        <v>0</v>
      </c>
      <c r="AN25" s="492">
        <f>COUNTIF($D25:$AG25,AN$4)</f>
        <v>0</v>
      </c>
      <c r="AO25" s="492">
        <f>COUNTIF($D25:$AG25,AO$4)</f>
        <v>0</v>
      </c>
      <c r="AP25" s="492">
        <f>COUNTIF($D25:$AG25,AP$4)</f>
        <v>0</v>
      </c>
      <c r="AQ25" s="493"/>
      <c r="AR25" s="493">
        <v>0.5</v>
      </c>
      <c r="AS25" s="494">
        <f>SUMPRODUCT(--(WEEKDAY(D$3:AG$3,2)&lt;5),--ISNUMBER(MATCH(D25:AG25,{"DM","CS1","CS2","SB1","AE","CS/B"},0)))</f>
        <v>4</v>
      </c>
      <c r="AT25" s="496"/>
      <c r="AU25" s="494">
        <f>SUMPRODUCT(--(WEEKDAY(D$3:AG$3,2)=5),--ISNUMBER(MATCH(D25:AG25,{"DM","CS1","CS2","SB1","AE","CS/B","WEEKEND OUTFIELD RESERVE"},0)))</f>
        <v>0</v>
      </c>
      <c r="AV25" s="494">
        <f>SUMPRODUCT(--(WEEKDAY(D$3:AG$3,2)&gt;5),--ISNUMBER(MATCH(D25:AG25,{"DM","CS1","CS2","SB1","AE","CS/B","WEEKEND OUTFIELD RESERVE"},0)))</f>
        <v>1</v>
      </c>
      <c r="AW25" s="496"/>
      <c r="AX25" s="494">
        <f>(AS25-AT25)+AU25*1.5+(AV25-AW25)*2+AM25*0.5+AO25*0.5+AQ25-AR25</f>
        <v>5.5</v>
      </c>
      <c r="AY25" s="494">
        <f>AS25+AU25+AV25</f>
        <v>5</v>
      </c>
      <c r="AZ25" s="494">
        <f>BD25+BF25+BH25+BJ25+BL25</f>
        <v>1</v>
      </c>
      <c r="BA25" s="493">
        <f>AX25+BC25</f>
        <v>6</v>
      </c>
      <c r="BB25" s="493">
        <f>(BA25-8.5)</f>
        <v>-2.5</v>
      </c>
      <c r="BC25" s="494">
        <f>BE25+BG25+BI25+BK25+BM25</f>
        <v>0.5</v>
      </c>
      <c r="BD25" s="494">
        <f>COUNTIF(A25:AH25,"*$BTP*")</f>
        <v>0</v>
      </c>
      <c r="BE25" s="494">
        <f>BD25*1.5</f>
        <v>0</v>
      </c>
      <c r="BF25" s="494">
        <f>COUNTIF(A25:AH25,"*$M*")</f>
        <v>0</v>
      </c>
      <c r="BG25" s="494">
        <f>BF25*1</f>
        <v>0</v>
      </c>
      <c r="BH25" s="494">
        <f>COUNTIF(A25:AH25,"*$PM*")</f>
        <v>0</v>
      </c>
      <c r="BI25" s="494">
        <f>BH25*0.5</f>
        <v>0</v>
      </c>
      <c r="BJ25" s="494">
        <f>COUNTIF(A25:AH25,"*$AM*")</f>
        <v>1</v>
      </c>
      <c r="BK25" s="494">
        <f>BJ25*0.5</f>
        <v>0.5</v>
      </c>
      <c r="BL25" s="494">
        <f>COUNTIF(A25:AH25,"*$FC*")</f>
        <v>0</v>
      </c>
      <c r="BM25" s="494">
        <f>BL25*1</f>
        <v>0</v>
      </c>
      <c r="BN25" s="494">
        <f>COUNTIF($E25:$AB25,BN$4)</f>
        <v>0</v>
      </c>
      <c r="BO25" s="494">
        <f>COUNTIF($E25:$AB25,BO$4)</f>
        <v>2</v>
      </c>
      <c r="BP25" s="494">
        <f>COUNTIF($E25:$AB25,BP$4)</f>
        <v>0</v>
      </c>
      <c r="BQ25" s="496"/>
    </row>
    <row r="26" ht="19.5" customHeight="1" spans="1:69">
      <c r="A26" s="491"/>
      <c r="B26" s="320" t="s">
        <v>1840</v>
      </c>
      <c r="C26" s="495">
        <f>COUNTIF(D26:AG26,"DM")</f>
        <v>3</v>
      </c>
      <c r="D26" s="181"/>
      <c r="E26" s="172"/>
      <c r="F26" s="172" t="s">
        <v>1598</v>
      </c>
      <c r="G26" s="172"/>
      <c r="H26" s="172"/>
      <c r="I26" s="172"/>
      <c r="J26" s="172" t="s">
        <v>48</v>
      </c>
      <c r="K26" s="172"/>
      <c r="L26" s="172" t="s">
        <v>48</v>
      </c>
      <c r="M26" s="172" t="s">
        <v>56</v>
      </c>
      <c r="N26" s="172"/>
      <c r="O26" s="172"/>
      <c r="P26" s="172" t="s">
        <v>1946</v>
      </c>
      <c r="Q26" s="172" t="s">
        <v>1713</v>
      </c>
      <c r="R26" s="172" t="s">
        <v>1947</v>
      </c>
      <c r="S26" s="172" t="s">
        <v>1713</v>
      </c>
      <c r="T26" s="172" t="s">
        <v>1713</v>
      </c>
      <c r="U26" s="172"/>
      <c r="V26" s="172"/>
      <c r="W26" s="172" t="s">
        <v>1713</v>
      </c>
      <c r="X26" s="172" t="s">
        <v>1713</v>
      </c>
      <c r="Y26" s="172" t="s">
        <v>1713</v>
      </c>
      <c r="Z26" s="172" t="s">
        <v>1713</v>
      </c>
      <c r="AA26" s="172" t="s">
        <v>1713</v>
      </c>
      <c r="AB26" s="172" t="s">
        <v>44</v>
      </c>
      <c r="AC26" s="172"/>
      <c r="AD26" s="172" t="s">
        <v>48</v>
      </c>
      <c r="AE26" s="172"/>
      <c r="AF26" s="172" t="s">
        <v>1319</v>
      </c>
      <c r="AG26" s="172"/>
      <c r="AH26" s="492">
        <f>COUNTIF($D26:$AG26,AH$4)</f>
        <v>3</v>
      </c>
      <c r="AI26" s="492">
        <f>COUNTIF($D26:$AG26,AI$4)</f>
        <v>1</v>
      </c>
      <c r="AJ26" s="492">
        <f>COUNTIF($D26:$AG26,AJ$4)</f>
        <v>0</v>
      </c>
      <c r="AK26" s="492">
        <f>COUNTIF($D26:$AG26,AK$4)</f>
        <v>0</v>
      </c>
      <c r="AL26" s="492">
        <f>COUNTIF($D26:$AG26,AL$4)</f>
        <v>0</v>
      </c>
      <c r="AM26" s="492">
        <f>COUNTIF($D26:$AG26,AM$4)</f>
        <v>1</v>
      </c>
      <c r="AN26" s="492">
        <f>COUNTIF($D26:$AG26,AN$4)</f>
        <v>0</v>
      </c>
      <c r="AO26" s="492">
        <f>COUNTIF($D26:$AG26,AO$4)</f>
        <v>0</v>
      </c>
      <c r="AP26" s="492">
        <f>COUNTIF($D26:$AG26,AP$4)</f>
        <v>0</v>
      </c>
      <c r="AQ26" s="493"/>
      <c r="AR26" s="493">
        <v>1</v>
      </c>
      <c r="AS26" s="494">
        <f>SUMPRODUCT(--(WEEKDAY(D$3:AG$3,2)&lt;5),--ISNUMBER(MATCH(D26:AG26,{"DM","CS1","CS2","SB1","AE","CS/B"},0)))</f>
        <v>3</v>
      </c>
      <c r="AT26" s="496"/>
      <c r="AU26" s="494">
        <f>SUMPRODUCT(--(WEEKDAY(D$3:AG$3,2)=5),--ISNUMBER(MATCH(D26:AG26,{"DM","CS1","CS2","SB1","AE","CS/B","WEEKEND OUTFIELD RESERVE"},0)))</f>
        <v>0</v>
      </c>
      <c r="AV26" s="494">
        <f>SUMPRODUCT(--(WEEKDAY(D$3:AG$3,2)&gt;5),--ISNUMBER(MATCH(D26:AG26,{"DM","CS1","CS2","SB1","AE","CS/B","WEEKEND OUTFIELD RESERVE"},0)))</f>
        <v>1</v>
      </c>
      <c r="AW26" s="496"/>
      <c r="AX26" s="494">
        <f>(AS26-AT26)+AU26*1.5+(AV26-AW26)*2+AM26*0.5+AO26*0.5+AQ26-AR26</f>
        <v>4.5</v>
      </c>
      <c r="AY26" s="494">
        <f>AS26+AU26+AV26</f>
        <v>4</v>
      </c>
      <c r="AZ26" s="494">
        <f>BD26+BF26+BH26+BJ26+BL26</f>
        <v>1</v>
      </c>
      <c r="BA26" s="493">
        <f>AX26+BC26</f>
        <v>5.5</v>
      </c>
      <c r="BB26" s="493">
        <f>(BA26-8.5)</f>
        <v>-3</v>
      </c>
      <c r="BC26" s="494">
        <f>BE26+BG26+BI26+BK26+BM26</f>
        <v>1</v>
      </c>
      <c r="BD26" s="494">
        <f>COUNTIF(A26:AH26,"*$BTP*")</f>
        <v>0</v>
      </c>
      <c r="BE26" s="494">
        <f>BD26*1.5</f>
        <v>0</v>
      </c>
      <c r="BF26" s="494">
        <f>COUNTIF(A26:AH26,"*$M*")</f>
        <v>1</v>
      </c>
      <c r="BG26" s="494">
        <f>BF26*1</f>
        <v>1</v>
      </c>
      <c r="BH26" s="494">
        <f>COUNTIF(A26:AH26,"*$PM*")</f>
        <v>0</v>
      </c>
      <c r="BI26" s="494">
        <f>BH26*0.5</f>
        <v>0</v>
      </c>
      <c r="BJ26" s="494">
        <f>COUNTIF(A26:AH26,"*$AM*")</f>
        <v>0</v>
      </c>
      <c r="BK26" s="494">
        <f>BJ26*0.5</f>
        <v>0</v>
      </c>
      <c r="BL26" s="494">
        <f>COUNTIF(A26:AH26,"*$FC*")</f>
        <v>0</v>
      </c>
      <c r="BM26" s="494">
        <f>BL26*1</f>
        <v>0</v>
      </c>
      <c r="BN26" s="494">
        <f>COUNTIF($E26:$AB26,BN$4)</f>
        <v>0</v>
      </c>
      <c r="BO26" s="494">
        <f>COUNTIF($E26:$AB26,BO$4)</f>
        <v>1</v>
      </c>
      <c r="BP26" s="494">
        <f>COUNTIF($E26:$AB26,BP$4)</f>
        <v>0</v>
      </c>
      <c r="BQ26" s="496"/>
    </row>
    <row r="27" ht="19.5" customHeight="1" spans="1:69">
      <c r="A27" s="491"/>
      <c r="B27" s="320" t="s">
        <v>1682</v>
      </c>
      <c r="C27" s="495"/>
      <c r="D27" s="315" t="s">
        <v>44</v>
      </c>
      <c r="E27" s="315"/>
      <c r="F27" s="172"/>
      <c r="G27" s="172"/>
      <c r="H27" s="172"/>
      <c r="I27" s="172" t="s">
        <v>1948</v>
      </c>
      <c r="J27" s="172" t="s">
        <v>1948</v>
      </c>
      <c r="K27" s="172" t="s">
        <v>1948</v>
      </c>
      <c r="L27" s="172" t="s">
        <v>1948</v>
      </c>
      <c r="M27" s="172" t="s">
        <v>1948</v>
      </c>
      <c r="N27" s="172" t="s">
        <v>1948</v>
      </c>
      <c r="O27" s="172" t="s">
        <v>1948</v>
      </c>
      <c r="P27" s="172" t="s">
        <v>1948</v>
      </c>
      <c r="Q27" s="172" t="s">
        <v>1948</v>
      </c>
      <c r="R27" s="172" t="s">
        <v>1948</v>
      </c>
      <c r="S27" s="172" t="s">
        <v>1948</v>
      </c>
      <c r="T27" s="172" t="s">
        <v>1948</v>
      </c>
      <c r="U27" s="172" t="s">
        <v>1948</v>
      </c>
      <c r="V27" s="172" t="s">
        <v>1948</v>
      </c>
      <c r="W27" s="172" t="s">
        <v>1948</v>
      </c>
      <c r="X27" s="172" t="s">
        <v>1948</v>
      </c>
      <c r="Y27" s="172" t="s">
        <v>1948</v>
      </c>
      <c r="Z27" s="172" t="s">
        <v>1948</v>
      </c>
      <c r="AA27" s="172" t="s">
        <v>1948</v>
      </c>
      <c r="AB27" s="172" t="s">
        <v>1948</v>
      </c>
      <c r="AC27" s="172" t="s">
        <v>1948</v>
      </c>
      <c r="AD27" s="172" t="s">
        <v>1948</v>
      </c>
      <c r="AE27" s="172"/>
      <c r="AF27" s="172"/>
      <c r="AG27" s="172"/>
      <c r="AH27" s="492">
        <f>COUNTIF($D27:$AG27,AH$4)</f>
        <v>0</v>
      </c>
      <c r="AI27" s="492">
        <f>COUNTIF($D27:$AG27,AI$4)</f>
        <v>1</v>
      </c>
      <c r="AJ27" s="492">
        <f>COUNTIF($D27:$AG27,AJ$4)</f>
        <v>0</v>
      </c>
      <c r="AK27" s="492">
        <f>COUNTIF($D27:$AG27,AK$4)</f>
        <v>0</v>
      </c>
      <c r="AL27" s="492">
        <f>COUNTIF($D27:$AG27,AL$4)</f>
        <v>0</v>
      </c>
      <c r="AM27" s="492">
        <f>COUNTIF($D27:$AG27,AM$4)</f>
        <v>0</v>
      </c>
      <c r="AN27" s="492">
        <f>COUNTIF($D27:$AG27,AN$4)</f>
        <v>0</v>
      </c>
      <c r="AO27" s="492">
        <f>COUNTIF($D27:$AG27,AO$4)</f>
        <v>0</v>
      </c>
      <c r="AP27" s="492">
        <f>COUNTIF($D27:$AG27,AP$4)</f>
        <v>0</v>
      </c>
      <c r="AQ27" s="493"/>
      <c r="AR27" s="493">
        <v>0.5</v>
      </c>
      <c r="AS27" s="494">
        <f>SUMPRODUCT(--(WEEKDAY(D$3:AG$3,2)&lt;5),--ISNUMBER(MATCH(D27:AG27,{"DM","CS1","CS2","SB1","AE","CS/B"},0)))</f>
        <v>1</v>
      </c>
      <c r="AT27" s="496"/>
      <c r="AU27" s="494">
        <f>SUMPRODUCT(--(WEEKDAY(D$3:AG$3,2)=5),--ISNUMBER(MATCH(D27:AG27,{"DM","CS1","CS2","SB1","AE","CS/B","WEEKEND OUTFIELD RESERVE"},0)))</f>
        <v>0</v>
      </c>
      <c r="AV27" s="494">
        <f>SUMPRODUCT(--(WEEKDAY(D$3:AG$3,2)&gt;5),--ISNUMBER(MATCH(D27:AG27,{"DM","CS1","CS2","SB1","AE","CS/B","WEEKEND OUTFIELD RESERVE"},0)))</f>
        <v>0</v>
      </c>
      <c r="AW27" s="496"/>
      <c r="AX27" s="494">
        <f>(AS27-AT27)+AU27*1.5+(AV27-AW27)*2+AM27*0.5+AO27*0.5+AQ27-AR27</f>
        <v>0.5</v>
      </c>
      <c r="AY27" s="494">
        <f>AS27+AU27+AV27</f>
        <v>1</v>
      </c>
      <c r="AZ27" s="494">
        <f>BD27+BF27+BH27+BJ27+BL27</f>
        <v>0</v>
      </c>
      <c r="BA27" s="493">
        <f>AX27+BC27</f>
        <v>0.5</v>
      </c>
      <c r="BB27" s="493">
        <f>(BA27-8.5)</f>
        <v>-8</v>
      </c>
      <c r="BC27" s="494">
        <f>BE27+BG27+BI27+BK27+BM27</f>
        <v>0</v>
      </c>
      <c r="BD27" s="494">
        <f>COUNTIF(A27:AH27,"*$BTP*")</f>
        <v>0</v>
      </c>
      <c r="BE27" s="494">
        <f>BD27*1.5</f>
        <v>0</v>
      </c>
      <c r="BF27" s="494">
        <f>COUNTIF(A27:AH27,"*$M*")</f>
        <v>0</v>
      </c>
      <c r="BG27" s="494">
        <f>BF27*1</f>
        <v>0</v>
      </c>
      <c r="BH27" s="494">
        <f>COUNTIF(A27:AH27,"*$PM*")</f>
        <v>0</v>
      </c>
      <c r="BI27" s="494">
        <f>BH27*0.5</f>
        <v>0</v>
      </c>
      <c r="BJ27" s="494">
        <f>COUNTIF(A27:AH27,"*$AM*")</f>
        <v>0</v>
      </c>
      <c r="BK27" s="494">
        <f>BJ27*0.5</f>
        <v>0</v>
      </c>
      <c r="BL27" s="494">
        <f>COUNTIF(A27:AH27,"*$FC*")</f>
        <v>0</v>
      </c>
      <c r="BM27" s="494">
        <f>BL27*1</f>
        <v>0</v>
      </c>
      <c r="BN27" s="494">
        <f>COUNTIF($E27:$AB27,BN$4)</f>
        <v>0</v>
      </c>
      <c r="BO27" s="494">
        <f>COUNTIF($E27:$AB27,BO$4)</f>
        <v>0</v>
      </c>
      <c r="BP27" s="494">
        <f>COUNTIF($E27:$AB27,BP$4)</f>
        <v>0</v>
      </c>
      <c r="BQ27" s="496"/>
    </row>
    <row r="28" ht="19.5" customHeight="1" spans="1:69">
      <c r="A28" s="491"/>
      <c r="B28" s="320" t="s">
        <v>1845</v>
      </c>
      <c r="C28" s="495">
        <f>COUNTIF(D28:AG28,"DM")</f>
        <v>4</v>
      </c>
      <c r="D28" s="181" t="s">
        <v>45</v>
      </c>
      <c r="E28" s="181"/>
      <c r="F28" s="172"/>
      <c r="G28" s="172"/>
      <c r="H28" s="172"/>
      <c r="I28" s="172" t="s">
        <v>48</v>
      </c>
      <c r="J28" s="172"/>
      <c r="K28" s="172"/>
      <c r="L28" s="172"/>
      <c r="M28" s="172"/>
      <c r="N28" s="172"/>
      <c r="O28" s="172"/>
      <c r="P28" s="172"/>
      <c r="Q28" s="172"/>
      <c r="R28" s="172" t="s">
        <v>48</v>
      </c>
      <c r="S28" s="172"/>
      <c r="T28" s="172"/>
      <c r="U28" s="172"/>
      <c r="V28" s="172" t="s">
        <v>1793</v>
      </c>
      <c r="W28" s="172"/>
      <c r="X28" s="172"/>
      <c r="Y28" s="172" t="s">
        <v>48</v>
      </c>
      <c r="Z28" s="172"/>
      <c r="AA28" s="172" t="s">
        <v>48</v>
      </c>
      <c r="AB28" s="172"/>
      <c r="AC28" s="172"/>
      <c r="AD28" s="172" t="s">
        <v>1949</v>
      </c>
      <c r="AE28" s="172"/>
      <c r="AF28" s="172"/>
      <c r="AG28" s="172" t="s">
        <v>1598</v>
      </c>
      <c r="AH28" s="492">
        <f>COUNTIF($D28:$AG28,AH$4)</f>
        <v>4</v>
      </c>
      <c r="AI28" s="492">
        <f>COUNTIF($D28:$AG28,AI$4)</f>
        <v>0</v>
      </c>
      <c r="AJ28" s="492">
        <f>COUNTIF($D28:$AG28,AJ$4)</f>
        <v>1</v>
      </c>
      <c r="AK28" s="492">
        <f>COUNTIF($D28:$AG28,AK$4)</f>
        <v>1</v>
      </c>
      <c r="AL28" s="492">
        <f>COUNTIF($D28:$AG28,AL$4)</f>
        <v>0</v>
      </c>
      <c r="AM28" s="492">
        <f>COUNTIF($D28:$AG28,AM$4)</f>
        <v>0</v>
      </c>
      <c r="AN28" s="492">
        <f>COUNTIF($D28:$AG28,AN$4)</f>
        <v>0</v>
      </c>
      <c r="AO28" s="492">
        <f>COUNTIF($D28:$AG28,AO$4)</f>
        <v>0</v>
      </c>
      <c r="AP28" s="492">
        <f>COUNTIF($D28:$AG28,AP$4)</f>
        <v>0</v>
      </c>
      <c r="AQ28" s="493">
        <v>0.5</v>
      </c>
      <c r="AR28" s="493"/>
      <c r="AS28" s="494">
        <f>SUMPRODUCT(--(WEEKDAY(D$3:AG$3,2)&lt;5),--ISNUMBER(MATCH(D28:AG28,{"DM","CS1","CS2","SB1","AE","CS/B"},0)))</f>
        <v>4</v>
      </c>
      <c r="AT28" s="496"/>
      <c r="AU28" s="494">
        <f>SUMPRODUCT(--(WEEKDAY(D$3:AG$3,2)=5),--ISNUMBER(MATCH(D28:AG28,{"DM","CS1","CS2","SB1","AE","CS/B","WEEKEND OUTFIELD RESERVE"},0)))</f>
        <v>1</v>
      </c>
      <c r="AV28" s="494">
        <f>SUMPRODUCT(--(WEEKDAY(D$3:AG$3,2)&gt;5),--ISNUMBER(MATCH(D28:AG28,{"DM","CS1","CS2","SB1","AE","CS/B","WEEKEND OUTFIELD RESERVE"},0)))</f>
        <v>1</v>
      </c>
      <c r="AW28" s="496"/>
      <c r="AX28" s="494">
        <f>(AS28-AT28)+AU28*1.5+(AV28-AW28)*2+AM28*0.5+AO28*0.5+AQ28-AR28</f>
        <v>8</v>
      </c>
      <c r="AY28" s="494">
        <f>AS28+AU28+AV28</f>
        <v>6</v>
      </c>
      <c r="AZ28" s="494">
        <f>BD28+BF28+BH28+BJ28+BL28</f>
        <v>1</v>
      </c>
      <c r="BA28" s="493">
        <f>AX28+BC28</f>
        <v>8.5</v>
      </c>
      <c r="BB28" s="493">
        <f>(BA28-8.5)</f>
        <v>0</v>
      </c>
      <c r="BC28" s="494">
        <f>BE28+BG28+BI28+BK28+BM28</f>
        <v>0.5</v>
      </c>
      <c r="BD28" s="494">
        <f>COUNTIF(A28:AH28,"*$BTP*")</f>
        <v>0</v>
      </c>
      <c r="BE28" s="494">
        <f>BD28*1.5</f>
        <v>0</v>
      </c>
      <c r="BF28" s="494">
        <f>COUNTIF(A28:AH28,"*$M*")</f>
        <v>0</v>
      </c>
      <c r="BG28" s="494">
        <f>BF28*1</f>
        <v>0</v>
      </c>
      <c r="BH28" s="494">
        <f>COUNTIF(A28:AH28,"*$PM*")</f>
        <v>0</v>
      </c>
      <c r="BI28" s="494">
        <f>BH28*0.5</f>
        <v>0</v>
      </c>
      <c r="BJ28" s="494">
        <f>COUNTIF(A28:AH28,"*$AM*")</f>
        <v>1</v>
      </c>
      <c r="BK28" s="494">
        <f>BJ28*0.5</f>
        <v>0.5</v>
      </c>
      <c r="BL28" s="494">
        <f>COUNTIF(A28:AH28,"*$FC*")</f>
        <v>0</v>
      </c>
      <c r="BM28" s="494">
        <f>BL28*1</f>
        <v>0</v>
      </c>
      <c r="BN28" s="494">
        <f>COUNTIF($E28:$AB28,BN$4)</f>
        <v>0</v>
      </c>
      <c r="BO28" s="494">
        <f>COUNTIF($E28:$AB28,BO$4)</f>
        <v>0</v>
      </c>
      <c r="BP28" s="494">
        <f>COUNTIF($E28:$AB28,BP$4)</f>
        <v>0</v>
      </c>
      <c r="BQ28" s="496"/>
    </row>
    <row r="29" ht="47.25" customHeight="1" spans="1:69">
      <c r="A29" s="491"/>
      <c r="B29" s="320" t="s">
        <v>1847</v>
      </c>
      <c r="C29" s="320"/>
      <c r="D29" s="315"/>
      <c r="E29" s="315"/>
      <c r="F29" s="172"/>
      <c r="G29" s="172"/>
      <c r="H29" s="172"/>
      <c r="I29" s="172"/>
      <c r="J29" s="172" t="s">
        <v>44</v>
      </c>
      <c r="K29" s="172"/>
      <c r="L29" s="172" t="s">
        <v>1925</v>
      </c>
      <c r="M29" s="172" t="s">
        <v>45</v>
      </c>
      <c r="N29" s="172"/>
      <c r="O29" s="172" t="s">
        <v>1793</v>
      </c>
      <c r="P29" s="172" t="s">
        <v>1111</v>
      </c>
      <c r="Q29" s="172" t="s">
        <v>1111</v>
      </c>
      <c r="R29" s="172"/>
      <c r="S29" s="172" t="s">
        <v>1598</v>
      </c>
      <c r="T29" s="172" t="s">
        <v>59</v>
      </c>
      <c r="U29" s="172"/>
      <c r="V29" s="172"/>
      <c r="W29" s="172"/>
      <c r="X29" s="172"/>
      <c r="Y29" s="172" t="s">
        <v>44</v>
      </c>
      <c r="Z29" s="172"/>
      <c r="AA29" s="172" t="s">
        <v>1095</v>
      </c>
      <c r="AB29" s="172" t="s">
        <v>1095</v>
      </c>
      <c r="AC29" s="172" t="s">
        <v>1095</v>
      </c>
      <c r="AD29" s="172"/>
      <c r="AE29" s="172"/>
      <c r="AF29" s="172"/>
      <c r="AG29" s="172"/>
      <c r="AH29" s="492">
        <f>COUNTIF($D29:$AG29,AH$4)</f>
        <v>0</v>
      </c>
      <c r="AI29" s="492">
        <f>COUNTIF($D29:$AG29,AI$4)</f>
        <v>2</v>
      </c>
      <c r="AJ29" s="492">
        <f>COUNTIF($D29:$AG29,AJ$4)</f>
        <v>1</v>
      </c>
      <c r="AK29" s="492">
        <f>COUNTIF($D29:$AG29,AK$4)</f>
        <v>1</v>
      </c>
      <c r="AL29" s="492">
        <f>COUNTIF($D29:$AG29,AL$4)</f>
        <v>0</v>
      </c>
      <c r="AM29" s="492">
        <f>COUNTIF($D29:$AG29,AM$4)</f>
        <v>0</v>
      </c>
      <c r="AN29" s="492">
        <f>COUNTIF($D29:$AG29,AN$4)</f>
        <v>0</v>
      </c>
      <c r="AO29" s="492">
        <f>COUNTIF($D29:$AG29,AO$4)</f>
        <v>0</v>
      </c>
      <c r="AP29" s="492">
        <f>COUNTIF($D29:$AG29,AP$4)</f>
        <v>0</v>
      </c>
      <c r="AQ29" s="493">
        <v>2</v>
      </c>
      <c r="AR29" s="493"/>
      <c r="AS29" s="494">
        <f>SUMPRODUCT(--(WEEKDAY(D$3:AG$3,2)&lt;5),--ISNUMBER(MATCH(D29:AG29,{"DM","CS1","CS2","SB1","AE","CS/B"},0)))</f>
        <v>2</v>
      </c>
      <c r="AT29" s="496"/>
      <c r="AU29" s="494">
        <f>SUMPRODUCT(--(WEEKDAY(D$3:AG$3,2)=5),--ISNUMBER(MATCH(D29:AG29,{"DM","CS1","CS2","SB1","AE","CS/B","WEEKEND OUTFIELD RESERVE"},0)))</f>
        <v>1</v>
      </c>
      <c r="AV29" s="494">
        <f>SUMPRODUCT(--(WEEKDAY(D$3:AG$3,2)&gt;5),--ISNUMBER(MATCH(D29:AG29,{"DM","CS1","CS2","SB1","AE","CS/B","WEEKEND OUTFIELD RESERVE"},0)))</f>
        <v>1</v>
      </c>
      <c r="AW29" s="496"/>
      <c r="AX29" s="494">
        <f>(AS29-AT29)+AU29*1.5+(AV29-AW29)*2+AM29*0.5+AO29*0.5+AQ29-AR29</f>
        <v>7.5</v>
      </c>
      <c r="AY29" s="494">
        <f>AS29+AU29+AV29</f>
        <v>4</v>
      </c>
      <c r="AZ29" s="494">
        <f>BD29+BF29+BH29+BJ29+BL29</f>
        <v>0</v>
      </c>
      <c r="BA29" s="493">
        <f>AX29+BC29</f>
        <v>7.5</v>
      </c>
      <c r="BB29" s="493">
        <f>(BA29-8.5)</f>
        <v>-1</v>
      </c>
      <c r="BC29" s="494">
        <f>BE29+BG29+BI29+BK29+BM29</f>
        <v>0</v>
      </c>
      <c r="BD29" s="494">
        <f>COUNTIF(A29:AH29,"*$BTP*")</f>
        <v>0</v>
      </c>
      <c r="BE29" s="494">
        <f>BD29*1.5</f>
        <v>0</v>
      </c>
      <c r="BF29" s="494">
        <f>COUNTIF(A29:AH29,"*$M*")</f>
        <v>0</v>
      </c>
      <c r="BG29" s="494">
        <f>BF29*1</f>
        <v>0</v>
      </c>
      <c r="BH29" s="494">
        <f>COUNTIF(A29:AH29,"*$PM*")</f>
        <v>0</v>
      </c>
      <c r="BI29" s="494">
        <f>BH29*0.5</f>
        <v>0</v>
      </c>
      <c r="BJ29" s="494">
        <f>COUNTIF(A29:AH29,"*$AM*")</f>
        <v>0</v>
      </c>
      <c r="BK29" s="494">
        <f>BJ29*0.5</f>
        <v>0</v>
      </c>
      <c r="BL29" s="494">
        <f>COUNTIF(A29:AH29,"*$FC*")</f>
        <v>0</v>
      </c>
      <c r="BM29" s="494">
        <f>BL29*1</f>
        <v>0</v>
      </c>
      <c r="BN29" s="494">
        <f>COUNTIF($E29:$AB29,BN$4)</f>
        <v>0</v>
      </c>
      <c r="BO29" s="494">
        <f>COUNTIF($E29:$AB29,BO$4)</f>
        <v>1</v>
      </c>
      <c r="BP29" s="494">
        <f>COUNTIF($E29:$AB29,BP$4)</f>
        <v>0</v>
      </c>
      <c r="BQ29" s="496"/>
    </row>
    <row r="30" ht="19.5" customHeight="1" spans="1:69">
      <c r="A30" s="491"/>
      <c r="B30" s="320" t="s">
        <v>1849</v>
      </c>
      <c r="C30" s="495">
        <f>COUNTIF(D30:AG30,"DM")</f>
        <v>2</v>
      </c>
      <c r="D30" s="181"/>
      <c r="E30" s="181"/>
      <c r="F30" s="172"/>
      <c r="G30" s="172"/>
      <c r="H30" s="172" t="s">
        <v>45</v>
      </c>
      <c r="I30" s="172"/>
      <c r="J30" s="172" t="s">
        <v>1799</v>
      </c>
      <c r="K30" s="172" t="s">
        <v>48</v>
      </c>
      <c r="L30" s="172"/>
      <c r="M30" s="172"/>
      <c r="N30" s="172"/>
      <c r="O30" s="172"/>
      <c r="P30" s="172" t="s">
        <v>48</v>
      </c>
      <c r="Q30" s="172"/>
      <c r="R30" s="172"/>
      <c r="S30" s="172"/>
      <c r="T30" s="172"/>
      <c r="U30" s="172"/>
      <c r="V30" s="172"/>
      <c r="W30" s="172"/>
      <c r="X30" s="172" t="s">
        <v>1950</v>
      </c>
      <c r="Y30" s="172"/>
      <c r="Z30" s="172"/>
      <c r="AA30" s="172"/>
      <c r="AB30" s="172" t="s">
        <v>45</v>
      </c>
      <c r="AC30" s="172"/>
      <c r="AD30" s="172" t="s">
        <v>1802</v>
      </c>
      <c r="AF30" s="172" t="s">
        <v>1802</v>
      </c>
      <c r="AG30" s="172" t="s">
        <v>1951</v>
      </c>
      <c r="AH30" s="492">
        <f>COUNTIF($D30:$AG30,AH$4)</f>
        <v>2</v>
      </c>
      <c r="AI30" s="492">
        <f>COUNTIF($D30:$AG30,AI$4)</f>
        <v>0</v>
      </c>
      <c r="AJ30" s="492">
        <f>COUNTIF($D30:$AG30,AJ$4)</f>
        <v>2</v>
      </c>
      <c r="AK30" s="492">
        <f>COUNTIF($D30:$AG30,AK$4)</f>
        <v>0</v>
      </c>
      <c r="AL30" s="492">
        <f>COUNTIF($D30:$AG30,AL$4)</f>
        <v>0</v>
      </c>
      <c r="AM30" s="492">
        <f>COUNTIF($D30:$AG30,AM$4)</f>
        <v>0</v>
      </c>
      <c r="AN30" s="492">
        <f>COUNTIF($D30:$AG30,AN$4)</f>
        <v>0</v>
      </c>
      <c r="AO30" s="492">
        <f>COUNTIF($D30:$AG30,AO$4)</f>
        <v>2</v>
      </c>
      <c r="AP30" s="492">
        <f>COUNTIF($D30:$AG30,AP$4)</f>
        <v>0</v>
      </c>
      <c r="AQ30" s="493">
        <v>0.5</v>
      </c>
      <c r="AR30" s="493"/>
      <c r="AS30" s="494">
        <f>SUMPRODUCT(--(WEEKDAY(D$3:AG$3,2)&lt;5),--ISNUMBER(MATCH(D30:AG30,{"DM","CS1","CS2","SB1","AE","CS/B"},0)))</f>
        <v>2</v>
      </c>
      <c r="AT30" s="496"/>
      <c r="AU30" s="494">
        <f>SUMPRODUCT(--(WEEKDAY(D$3:AG$3,2)=5),--ISNUMBER(MATCH(D30:AG30,{"DM","CS1","CS2","SB1","AE","CS/B","WEEKEND OUTFIELD RESERVE"},0)))</f>
        <v>0</v>
      </c>
      <c r="AV30" s="494">
        <f>SUMPRODUCT(--(WEEKDAY(D$3:AG$3,2)&gt;5),--ISNUMBER(MATCH(D30:AG30,{"DM","CS1","CS2","SB1","AE","CS/B","WEEKEND OUTFIELD RESERVE"},0)))</f>
        <v>2</v>
      </c>
      <c r="AW30" s="496"/>
      <c r="AX30" s="494">
        <f>(AS30-AT30)+AU30*1.5+(AV30-AW30)*2+AM30*0.5+AO30*0.5+AQ30-AR30</f>
        <v>7.5</v>
      </c>
      <c r="AY30" s="494">
        <f>AS30+AU30+AV30</f>
        <v>4</v>
      </c>
      <c r="AZ30" s="494">
        <f>BD30+BF30+BH30+BJ30+BL30</f>
        <v>2</v>
      </c>
      <c r="BA30" s="493">
        <f>AX30+BC30</f>
        <v>8.5</v>
      </c>
      <c r="BB30" s="493">
        <f>(BA30-8.5)</f>
        <v>0</v>
      </c>
      <c r="BC30" s="494">
        <f>BE30+BG30+BI30+BK30+BM30</f>
        <v>1</v>
      </c>
      <c r="BD30" s="494">
        <f>COUNTIF(A30:AH30,"*$BTP*")</f>
        <v>0</v>
      </c>
      <c r="BE30" s="494">
        <f>BD30*1.5</f>
        <v>0</v>
      </c>
      <c r="BF30" s="494">
        <f>COUNTIF(A30:AH30,"*$M*")</f>
        <v>0</v>
      </c>
      <c r="BG30" s="494">
        <f>BF30*1</f>
        <v>0</v>
      </c>
      <c r="BH30" s="494">
        <f>COUNTIF(A30:AH30,"*$PM*")</f>
        <v>1</v>
      </c>
      <c r="BI30" s="494">
        <f>BH30*0.5</f>
        <v>0.5</v>
      </c>
      <c r="BJ30" s="494">
        <f>COUNTIF(A30:AH30,"*$AM*")</f>
        <v>1</v>
      </c>
      <c r="BK30" s="494">
        <f>BJ30*0.5</f>
        <v>0.5</v>
      </c>
      <c r="BL30" s="494">
        <f>COUNTIF(A30:AH30,"*$FC*")</f>
        <v>0</v>
      </c>
      <c r="BM30" s="494">
        <f>BL30*1</f>
        <v>0</v>
      </c>
      <c r="BN30" s="494">
        <f>COUNTIF($E30:$AA30,BN$4)</f>
        <v>0</v>
      </c>
      <c r="BO30" s="494">
        <f>COUNTIF($E30:$AA30,BO$4)</f>
        <v>0</v>
      </c>
      <c r="BP30" s="494">
        <f>COUNTIF($E30:$AA30,BP$4)</f>
        <v>0</v>
      </c>
      <c r="BQ30" s="496"/>
    </row>
    <row r="31" ht="19.5" customHeight="1" spans="1:69">
      <c r="A31" s="491"/>
      <c r="B31" s="320" t="s">
        <v>1855</v>
      </c>
      <c r="C31" s="320"/>
      <c r="D31" s="315"/>
      <c r="E31" s="315"/>
      <c r="F31" s="172"/>
      <c r="G31" s="172"/>
      <c r="H31" s="172" t="s">
        <v>44</v>
      </c>
      <c r="I31" s="172"/>
      <c r="J31" s="172" t="s">
        <v>50</v>
      </c>
      <c r="K31" s="172"/>
      <c r="L31" s="172"/>
      <c r="M31" s="172"/>
      <c r="N31" s="172"/>
      <c r="O31" s="172"/>
      <c r="P31" s="172" t="s">
        <v>62</v>
      </c>
      <c r="Q31" s="172"/>
      <c r="R31" s="172" t="s">
        <v>50</v>
      </c>
      <c r="S31" s="172"/>
      <c r="T31" s="172"/>
      <c r="U31" s="172"/>
      <c r="V31" s="172"/>
      <c r="W31" s="172"/>
      <c r="X31" s="172"/>
      <c r="Y31" s="172"/>
      <c r="Z31" s="172" t="s">
        <v>1793</v>
      </c>
      <c r="AA31" s="172"/>
      <c r="AB31" s="172"/>
      <c r="AC31" s="172"/>
      <c r="AD31" s="172" t="s">
        <v>1598</v>
      </c>
      <c r="AE31" s="172" t="s">
        <v>1802</v>
      </c>
      <c r="AF31" s="172" t="s">
        <v>56</v>
      </c>
      <c r="AG31" s="172"/>
      <c r="AH31" s="492">
        <f>COUNTIF($D31:$AG31,AH$4)</f>
        <v>0</v>
      </c>
      <c r="AI31" s="492">
        <f>COUNTIF($D31:$AG31,AI$4)</f>
        <v>1</v>
      </c>
      <c r="AJ31" s="492">
        <f>COUNTIF($D31:$AG31,AJ$4)</f>
        <v>0</v>
      </c>
      <c r="AK31" s="492">
        <f>COUNTIF($D31:$AG31,AK$4)</f>
        <v>1</v>
      </c>
      <c r="AL31" s="492">
        <f>COUNTIF($D31:$AG31,AL$4)</f>
        <v>2</v>
      </c>
      <c r="AM31" s="492">
        <f>COUNTIF($D31:$AG31,AM$4)</f>
        <v>1</v>
      </c>
      <c r="AN31" s="492">
        <f>COUNTIF($D31:$AG31,AN$4)</f>
        <v>1</v>
      </c>
      <c r="AO31" s="492">
        <f>COUNTIF($D31:$AG31,AO$4)</f>
        <v>1</v>
      </c>
      <c r="AP31" s="492">
        <f>COUNTIF($D31:$AG31,AP$4)</f>
        <v>0</v>
      </c>
      <c r="AQ31" s="493"/>
      <c r="AR31" s="493"/>
      <c r="AS31" s="494">
        <f>SUMPRODUCT(--(WEEKDAY(D$3:AG$3,2)&lt;5),--ISNUMBER(MATCH(D31:AG31,{"DM","CS1","CS2","SB1","AE","CS/B"},0)))</f>
        <v>4</v>
      </c>
      <c r="AT31" s="496"/>
      <c r="AU31" s="494">
        <f>SUMPRODUCT(--(WEEKDAY(D$3:AG$3,2)=5),--ISNUMBER(MATCH(D31:AG31,{"DM","CS1","CS2","SB1","AE","CS/B","WEEKEND OUTFIELD RESERVE"},0)))</f>
        <v>0</v>
      </c>
      <c r="AV31" s="494">
        <f>SUMPRODUCT(--(WEEKDAY(D$3:AG$3,2)&gt;5),--ISNUMBER(MATCH(D31:AG31,{"DM","CS1","CS2","SB1","AE","CS/B","WEEKEND OUTFIELD RESERVE"},0)))</f>
        <v>1</v>
      </c>
      <c r="AW31" s="496"/>
      <c r="AX31" s="494">
        <f>(AS31-AT31)+AU31*1.5+(AV31-AW31)*2+AM31*0.5+AO31*0.5+AQ31-AR31</f>
        <v>7</v>
      </c>
      <c r="AY31" s="494">
        <f>AS31+AU31+AV31</f>
        <v>5</v>
      </c>
      <c r="AZ31" s="494">
        <f>BD31+BF31+BH31+BJ31+BL31</f>
        <v>0</v>
      </c>
      <c r="BA31" s="493">
        <f>AX31+BC31</f>
        <v>7</v>
      </c>
      <c r="BB31" s="493">
        <f>(BA31-8.5)</f>
        <v>-1.5</v>
      </c>
      <c r="BC31" s="494">
        <f>BE31+BG31+BI31+BK31+BM31</f>
        <v>0</v>
      </c>
      <c r="BD31" s="494">
        <f>COUNTIF(A31:AH31,"*$BTP*")</f>
        <v>0</v>
      </c>
      <c r="BE31" s="494">
        <f>BD31*1.5</f>
        <v>0</v>
      </c>
      <c r="BF31" s="494">
        <f>COUNTIF(A31:AH31,"*$M*")</f>
        <v>0</v>
      </c>
      <c r="BG31" s="494">
        <f>BF31*1</f>
        <v>0</v>
      </c>
      <c r="BH31" s="494">
        <f>COUNTIF(A31:AH31,"*$PM*")</f>
        <v>0</v>
      </c>
      <c r="BI31" s="494">
        <f>BH31*0.5</f>
        <v>0</v>
      </c>
      <c r="BJ31" s="494">
        <f>COUNTIF(A31:AH31,"*$AM*")</f>
        <v>0</v>
      </c>
      <c r="BK31" s="494">
        <f>BJ31*0.5</f>
        <v>0</v>
      </c>
      <c r="BL31" s="494">
        <f>COUNTIF(A31:AH31,"*$FC*")</f>
        <v>0</v>
      </c>
      <c r="BM31" s="494">
        <f>BL31*1</f>
        <v>0</v>
      </c>
      <c r="BN31" s="494">
        <f>COUNTIF($E31:$AA31,BN$4)</f>
        <v>0</v>
      </c>
      <c r="BO31" s="494">
        <f>COUNTIF($E31:$AA31,BO$4)</f>
        <v>0</v>
      </c>
      <c r="BP31" s="494">
        <f>COUNTIF($E31:$AA31,BP$4)</f>
        <v>0</v>
      </c>
      <c r="BQ31" s="496"/>
    </row>
    <row r="32" ht="19.5" customHeight="1" spans="1:69">
      <c r="A32" s="491"/>
      <c r="B32" s="320" t="s">
        <v>1859</v>
      </c>
      <c r="C32" s="320"/>
      <c r="D32" s="181"/>
      <c r="E32" s="181"/>
      <c r="F32" s="172"/>
      <c r="G32" s="172"/>
      <c r="H32" s="172"/>
      <c r="I32" s="172" t="s">
        <v>44</v>
      </c>
      <c r="J32" s="172"/>
      <c r="K32" s="172" t="s">
        <v>1799</v>
      </c>
      <c r="L32" s="172"/>
      <c r="M32" s="172" t="s">
        <v>1598</v>
      </c>
      <c r="N32" s="172"/>
      <c r="O32" s="172"/>
      <c r="P32" s="172" t="s">
        <v>1799</v>
      </c>
      <c r="Q32" s="172"/>
      <c r="R32" s="172"/>
      <c r="S32" s="172"/>
      <c r="T32" s="172" t="s">
        <v>1542</v>
      </c>
      <c r="U32" s="172" t="s">
        <v>44</v>
      </c>
      <c r="V32" s="172"/>
      <c r="W32" s="172"/>
      <c r="X32" s="172"/>
      <c r="Y32" s="172"/>
      <c r="Z32" s="172"/>
      <c r="AA32" s="172"/>
      <c r="AB32" s="172" t="s">
        <v>488</v>
      </c>
      <c r="AC32" s="172" t="s">
        <v>488</v>
      </c>
      <c r="AD32" s="172" t="s">
        <v>488</v>
      </c>
      <c r="AE32" s="172" t="s">
        <v>488</v>
      </c>
      <c r="AF32" s="172" t="s">
        <v>488</v>
      </c>
      <c r="AG32" s="172"/>
      <c r="AH32" s="492">
        <f>COUNTIF($D32:$AG32,AH$4)</f>
        <v>0</v>
      </c>
      <c r="AI32" s="492">
        <f>COUNTIF($D32:$AG32,AI$4)</f>
        <v>2</v>
      </c>
      <c r="AJ32" s="492">
        <f>COUNTIF($D32:$AG32,AJ$4)</f>
        <v>0</v>
      </c>
      <c r="AK32" s="492">
        <f>COUNTIF($D32:$AG32,AK$4)</f>
        <v>0</v>
      </c>
      <c r="AL32" s="492">
        <f>COUNTIF($D32:$AG32,AL$4)</f>
        <v>0</v>
      </c>
      <c r="AM32" s="492">
        <f>COUNTIF($D32:$AG32,AM$4)</f>
        <v>0</v>
      </c>
      <c r="AN32" s="492">
        <f>COUNTIF($D32:$AG32,AN$4)</f>
        <v>0</v>
      </c>
      <c r="AO32" s="492">
        <f>COUNTIF($D32:$AG32,AO$4)</f>
        <v>0</v>
      </c>
      <c r="AP32" s="492">
        <f>COUNTIF($D32:$AG32,AP$4)</f>
        <v>0</v>
      </c>
      <c r="AQ32" s="493"/>
      <c r="AR32" s="493"/>
      <c r="AS32" s="494">
        <f>SUMPRODUCT(--(WEEKDAY(D$3:AG$3,2)&lt;5),--ISNUMBER(MATCH(D32:AG32,{"DM","CS1","CS2","SB1","AE","CS/B"},0)))</f>
        <v>1</v>
      </c>
      <c r="AT32" s="496"/>
      <c r="AU32" s="494">
        <f>SUMPRODUCT(--(WEEKDAY(D$3:AG$3,2)=5),--ISNUMBER(MATCH(D32:AG32,{"DM","CS1","CS2","SB1","AE","CS/B","WEEKEND OUTFIELD RESERVE"},0)))</f>
        <v>0</v>
      </c>
      <c r="AV32" s="494">
        <f>SUMPRODUCT(--(WEEKDAY(D$3:AG$3,2)&gt;5),--ISNUMBER(MATCH(D32:AG32,{"DM","CS1","CS2","SB1","AE","CS/B","WEEKEND OUTFIELD RESERVE"},0)))</f>
        <v>1</v>
      </c>
      <c r="AW32" s="496"/>
      <c r="AX32" s="494">
        <f>(AS32-AT32)+AU32*1.5+(AV32-AW32)*2+AM32*0.5+AO32*0.5+AQ32-AR32</f>
        <v>3</v>
      </c>
      <c r="AY32" s="494">
        <f>AS32+AU32+AV32</f>
        <v>2</v>
      </c>
      <c r="AZ32" s="494">
        <f>BD32+BF32+BH32+BJ32+BL32</f>
        <v>6</v>
      </c>
      <c r="BA32" s="493">
        <f>AX32+BC32</f>
        <v>8.5</v>
      </c>
      <c r="BB32" s="493">
        <f>(BA32-8.5)</f>
        <v>0</v>
      </c>
      <c r="BC32" s="494">
        <f>BE32+BG32+BI32+BK32+BM32</f>
        <v>5.5</v>
      </c>
      <c r="BD32" s="494">
        <f>COUNTIF(A32:AH32,"*$BTP*")</f>
        <v>0</v>
      </c>
      <c r="BE32" s="494">
        <f>BD32*1.5</f>
        <v>0</v>
      </c>
      <c r="BF32" s="494">
        <f>COUNTIF(A32:AH32,"*$M*")</f>
        <v>0</v>
      </c>
      <c r="BG32" s="494">
        <f>BF32*1</f>
        <v>0</v>
      </c>
      <c r="BH32" s="494">
        <f>COUNTIF(A32:AH32,"*$PM*")</f>
        <v>0</v>
      </c>
      <c r="BI32" s="494">
        <f>BH32*0.5</f>
        <v>0</v>
      </c>
      <c r="BJ32" s="494">
        <f>COUNTIF(A32:AH32,"*$AM*")</f>
        <v>1</v>
      </c>
      <c r="BK32" s="494">
        <f>BJ32*0.5</f>
        <v>0.5</v>
      </c>
      <c r="BL32" s="494">
        <f>COUNTIF(A32:AH32,"*$FC*")</f>
        <v>5</v>
      </c>
      <c r="BM32" s="494">
        <f>BL32*1</f>
        <v>5</v>
      </c>
      <c r="BN32" s="494">
        <f>COUNTIF($I32:$AB32,BN$4)</f>
        <v>0</v>
      </c>
      <c r="BO32" s="494">
        <f>COUNTIF($I32:$AB32,BO$4)</f>
        <v>1</v>
      </c>
      <c r="BP32" s="494">
        <f>COUNTIF($I32:$AB32,BP$4)</f>
        <v>0</v>
      </c>
      <c r="BQ32" s="496"/>
    </row>
    <row r="33" ht="51.75" customHeight="1" spans="1:69">
      <c r="A33" s="491"/>
      <c r="B33" s="320" t="s">
        <v>1861</v>
      </c>
      <c r="C33" s="320"/>
      <c r="D33" s="315"/>
      <c r="E33" s="315" t="s">
        <v>1799</v>
      </c>
      <c r="F33" s="172"/>
      <c r="G33" s="172"/>
      <c r="H33" s="172"/>
      <c r="I33" s="172"/>
      <c r="J33" s="172"/>
      <c r="K33" s="172" t="s">
        <v>62</v>
      </c>
      <c r="L33" s="172"/>
      <c r="M33" s="172"/>
      <c r="N33" s="172" t="s">
        <v>50</v>
      </c>
      <c r="O33" s="172"/>
      <c r="P33" s="172"/>
      <c r="Q33" s="172" t="s">
        <v>50</v>
      </c>
      <c r="R33" s="172"/>
      <c r="S33" s="172" t="s">
        <v>1632</v>
      </c>
      <c r="T33" s="172"/>
      <c r="U33" s="172" t="s">
        <v>1598</v>
      </c>
      <c r="V33" s="172"/>
      <c r="W33" s="172" t="s">
        <v>62</v>
      </c>
      <c r="X33" s="172"/>
      <c r="Y33" s="172"/>
      <c r="Z33" s="172"/>
      <c r="AA33" s="172" t="s">
        <v>56</v>
      </c>
      <c r="AB33" s="172" t="s">
        <v>62</v>
      </c>
      <c r="AC33" s="172"/>
      <c r="AD33" s="172" t="s">
        <v>1952</v>
      </c>
      <c r="AE33" s="172" t="s">
        <v>50</v>
      </c>
      <c r="AF33" s="172"/>
      <c r="AG33" s="172"/>
      <c r="AH33" s="492">
        <f>COUNTIF($D33:$AG33,AH$4)</f>
        <v>0</v>
      </c>
      <c r="AI33" s="492">
        <f>COUNTIF($D33:$AG33,AI$4)</f>
        <v>0</v>
      </c>
      <c r="AJ33" s="492">
        <f>COUNTIF($D33:$AG33,AJ$4)</f>
        <v>0</v>
      </c>
      <c r="AK33" s="492">
        <f>COUNTIF($D33:$AG33,AK$4)</f>
        <v>0</v>
      </c>
      <c r="AL33" s="492">
        <f>COUNTIF($D33:$AG33,AL$4)</f>
        <v>3</v>
      </c>
      <c r="AM33" s="492">
        <f>COUNTIF($D33:$AG33,AM$4)</f>
        <v>1</v>
      </c>
      <c r="AN33" s="492">
        <f>COUNTIF($D33:$AG33,AN$4)</f>
        <v>3</v>
      </c>
      <c r="AO33" s="492">
        <f>COUNTIF($D33:$AG33,AO$4)</f>
        <v>0</v>
      </c>
      <c r="AP33" s="492">
        <f>COUNTIF($D33:$AG33,AP$4)</f>
        <v>0</v>
      </c>
      <c r="AQ33" s="493">
        <v>0.5</v>
      </c>
      <c r="AR33" s="493"/>
      <c r="AS33" s="494">
        <f>SUMPRODUCT(--(WEEKDAY(D$3:AG$3,2)&lt;5),--ISNUMBER(MATCH(D33:AG33,{"DM","CS1","CS2","SB1","AE","CS/B"},0)))</f>
        <v>4</v>
      </c>
      <c r="AT33" s="496"/>
      <c r="AU33" s="494">
        <f>SUMPRODUCT(--(WEEKDAY(D$3:AG$3,2)=5),--ISNUMBER(MATCH(D33:AG33,{"DM","CS1","CS2","SB1","AE","CS/B","WEEKEND OUTFIELD RESERVE"},0)))</f>
        <v>0</v>
      </c>
      <c r="AV33" s="494">
        <f>SUMPRODUCT(--(WEEKDAY(D$3:AG$3,2)&gt;5),--ISNUMBER(MATCH(D33:AG33,{"DM","CS1","CS2","SB1","AE","CS/B","WEEKEND OUTFIELD RESERVE"},0)))</f>
        <v>2</v>
      </c>
      <c r="AW33" s="496"/>
      <c r="AX33" s="494">
        <f>(AS33-AT33)+AU33*1.5+(AV33-AW33)*2+AM33*0.5+AO33*0.5+AQ33-AR33</f>
        <v>9</v>
      </c>
      <c r="AY33" s="494">
        <f>AS33+AU33+AV33</f>
        <v>6</v>
      </c>
      <c r="AZ33" s="494">
        <f>BD33+BF33+BH33+BJ33+BL33</f>
        <v>2</v>
      </c>
      <c r="BA33" s="493">
        <f>AX33+BC33</f>
        <v>10</v>
      </c>
      <c r="BB33" s="493">
        <f>(BA33-8.5)</f>
        <v>1.5</v>
      </c>
      <c r="BC33" s="494">
        <f>BE33+BG33+BI33+BK33+BM33</f>
        <v>1</v>
      </c>
      <c r="BD33" s="494">
        <f>COUNTIF(A33:AH33,"*$BTP*")</f>
        <v>0</v>
      </c>
      <c r="BE33" s="494">
        <f>BD33*1.5</f>
        <v>0</v>
      </c>
      <c r="BF33" s="494">
        <f>COUNTIF(A33:AH33,"*$M*")</f>
        <v>0</v>
      </c>
      <c r="BG33" s="494">
        <f>BF33*1</f>
        <v>0</v>
      </c>
      <c r="BH33" s="494">
        <f>COUNTIF(A33:AH33,"*$PM*")</f>
        <v>1</v>
      </c>
      <c r="BI33" s="494">
        <f>BH33*0.5</f>
        <v>0.5</v>
      </c>
      <c r="BJ33" s="494">
        <f>COUNTIF(A33:AH33,"*$AM*")</f>
        <v>1</v>
      </c>
      <c r="BK33" s="494">
        <f>BJ33*0.5</f>
        <v>0.5</v>
      </c>
      <c r="BL33" s="494">
        <f>COUNTIF(A33:AH33,"*$FC*")</f>
        <v>0</v>
      </c>
      <c r="BM33" s="494">
        <f>BL33*1</f>
        <v>0</v>
      </c>
      <c r="BN33" s="494">
        <f>COUNTIF($E33:$AA33,BN$4)</f>
        <v>0</v>
      </c>
      <c r="BO33" s="494">
        <f>COUNTIF($E33:$AA33,BO$4)</f>
        <v>1</v>
      </c>
      <c r="BP33" s="494">
        <f>COUNTIF($E33:$AA33,BP$4)</f>
        <v>0</v>
      </c>
      <c r="BQ33" s="496"/>
    </row>
    <row r="34" ht="19.5" customHeight="1" spans="1:69">
      <c r="A34" s="491"/>
      <c r="B34" s="320" t="s">
        <v>1953</v>
      </c>
      <c r="C34" s="320"/>
      <c r="D34" s="181" t="s">
        <v>1954</v>
      </c>
      <c r="E34" s="181" t="s">
        <v>1902</v>
      </c>
      <c r="F34" s="172"/>
      <c r="G34" s="172" t="s">
        <v>1598</v>
      </c>
      <c r="H34" s="172"/>
      <c r="I34" s="172" t="s">
        <v>1799</v>
      </c>
      <c r="J34" s="172"/>
      <c r="K34" s="172"/>
      <c r="L34" s="172"/>
      <c r="M34" s="172"/>
      <c r="N34" s="172" t="s">
        <v>45</v>
      </c>
      <c r="O34" s="172"/>
      <c r="P34" s="172"/>
      <c r="Q34" s="172" t="s">
        <v>1955</v>
      </c>
      <c r="R34" s="172"/>
      <c r="S34" s="172"/>
      <c r="T34" s="172" t="s">
        <v>45</v>
      </c>
      <c r="U34" s="172"/>
      <c r="V34" s="172" t="s">
        <v>1799</v>
      </c>
      <c r="W34" s="172"/>
      <c r="X34" s="172"/>
      <c r="Y34" s="318" t="s">
        <v>1778</v>
      </c>
      <c r="Z34" s="172"/>
      <c r="AA34" s="172"/>
      <c r="AB34" s="172"/>
      <c r="AC34" s="172"/>
      <c r="AD34" s="172" t="s">
        <v>44</v>
      </c>
      <c r="AE34" s="172"/>
      <c r="AF34" s="172" t="s">
        <v>50</v>
      </c>
      <c r="AG34" s="172"/>
      <c r="AH34" s="492">
        <f>COUNTIF($D34:$AG34,AH$4)</f>
        <v>0</v>
      </c>
      <c r="AI34" s="492">
        <f>COUNTIF($D34:$AG34,AI$4)</f>
        <v>1</v>
      </c>
      <c r="AJ34" s="492">
        <f>COUNTIF($D34:$AG34,AJ$4)</f>
        <v>2</v>
      </c>
      <c r="AK34" s="492">
        <f>COUNTIF($D34:$AG34,AK$4)</f>
        <v>0</v>
      </c>
      <c r="AL34" s="492">
        <f>COUNTIF($D34:$AG34,AL$4)</f>
        <v>1</v>
      </c>
      <c r="AM34" s="492">
        <f>COUNTIF($D34:$AG34,AM$4)</f>
        <v>0</v>
      </c>
      <c r="AN34" s="492">
        <f>COUNTIF($D34:$AG34,AN$4)</f>
        <v>0</v>
      </c>
      <c r="AO34" s="492">
        <f>COUNTIF($D34:$AG34,AO$4)</f>
        <v>0</v>
      </c>
      <c r="AP34" s="492">
        <f>COUNTIF($D34:$AG34,AP$4)</f>
        <v>0</v>
      </c>
      <c r="AQ34" s="493">
        <v>1</v>
      </c>
      <c r="AR34" s="493"/>
      <c r="AS34" s="494">
        <f>SUMPRODUCT(--(WEEKDAY(D$3:AG$3,2)&lt;5),--ISNUMBER(MATCH(D34:AG34,{"DM","CS1","CS2","SB1","AE","CS/B"},0)))</f>
        <v>2</v>
      </c>
      <c r="AT34" s="496"/>
      <c r="AU34" s="494">
        <f>SUMPRODUCT(--(WEEKDAY(D$3:AG$3,2)=5),--ISNUMBER(MATCH(D34:AG34,{"DM","CS1","CS2","SB1","AE","CS/B","WEEKEND OUTFIELD RESERVE"},0)))</f>
        <v>1</v>
      </c>
      <c r="AV34" s="494">
        <f>SUMPRODUCT(--(WEEKDAY(D$3:AG$3,2)&gt;5),--ISNUMBER(MATCH(D34:AG34,{"DM","CS1","CS2","SB1","AE","CS/B","WEEKEND OUTFIELD RESERVE"},0)))</f>
        <v>1</v>
      </c>
      <c r="AW34" s="496"/>
      <c r="AX34" s="494">
        <f>(AS34-AT34)+AU34*1.5+(AV34-AW34)*2+AM34*0.5+AO34*0.5+AQ34-AR34</f>
        <v>6.5</v>
      </c>
      <c r="AY34" s="494">
        <f>AS34+AU34+AV34</f>
        <v>4</v>
      </c>
      <c r="AZ34" s="494">
        <f>BD34+BF34+BH34+BJ34+BL34</f>
        <v>2</v>
      </c>
      <c r="BA34" s="493">
        <f>AX34+BC34</f>
        <v>8.5</v>
      </c>
      <c r="BB34" s="493">
        <f>(BA34-8.5)</f>
        <v>0</v>
      </c>
      <c r="BC34" s="494">
        <f>BE34+BG34+BI34+BK34+BM34</f>
        <v>2</v>
      </c>
      <c r="BD34" s="494">
        <f>COUNTIF(A34:AH34,"*$BTP*")</f>
        <v>1</v>
      </c>
      <c r="BE34" s="494">
        <f>BD34*1.5</f>
        <v>1.5</v>
      </c>
      <c r="BF34" s="494">
        <f>COUNTIF(A34:AH34,"*$M*")</f>
        <v>0</v>
      </c>
      <c r="BG34" s="494">
        <f>BF34*1</f>
        <v>0</v>
      </c>
      <c r="BH34" s="494">
        <f>COUNTIF(A34:AH34,"*$PM*")</f>
        <v>0</v>
      </c>
      <c r="BI34" s="494">
        <f>BH34*0.5</f>
        <v>0</v>
      </c>
      <c r="BJ34" s="494">
        <f>COUNTIF(A34:AH34,"*$AM*")</f>
        <v>1</v>
      </c>
      <c r="BK34" s="494">
        <f>BJ34*0.5</f>
        <v>0.5</v>
      </c>
      <c r="BL34" s="494">
        <f>COUNTIF(A34:AH34,"*$FC*")</f>
        <v>0</v>
      </c>
      <c r="BM34" s="494">
        <f>BL34*1</f>
        <v>0</v>
      </c>
      <c r="BN34" s="494">
        <f>COUNTIF($E34:$AB34,BN$4)</f>
        <v>0</v>
      </c>
      <c r="BO34" s="494">
        <f>COUNTIF($E34:$AB34,BO$4)</f>
        <v>1</v>
      </c>
      <c r="BP34" s="494">
        <f>COUNTIF($E34:$AB34,BP$4)</f>
        <v>0</v>
      </c>
      <c r="BQ34" s="496"/>
    </row>
    <row r="35" ht="19.5" customHeight="1" spans="1:69">
      <c r="A35" s="491"/>
      <c r="B35" s="320" t="s">
        <v>1956</v>
      </c>
      <c r="C35" s="320"/>
      <c r="D35" s="315"/>
      <c r="E35" s="315" t="s">
        <v>62</v>
      </c>
      <c r="F35" s="172"/>
      <c r="G35" s="172"/>
      <c r="H35" s="172"/>
      <c r="I35" s="318" t="s">
        <v>1957</v>
      </c>
      <c r="J35" s="172"/>
      <c r="K35" s="172" t="s">
        <v>1954</v>
      </c>
      <c r="L35" s="172" t="s">
        <v>1902</v>
      </c>
      <c r="M35" s="172" t="s">
        <v>50</v>
      </c>
      <c r="N35" s="172"/>
      <c r="O35" s="172"/>
      <c r="P35" s="172"/>
      <c r="Q35" s="172" t="s">
        <v>1799</v>
      </c>
      <c r="R35" s="172" t="s">
        <v>56</v>
      </c>
      <c r="S35" s="172"/>
      <c r="T35" s="172" t="s">
        <v>44</v>
      </c>
      <c r="U35" s="172"/>
      <c r="V35" s="172"/>
      <c r="W35" s="172" t="s">
        <v>1632</v>
      </c>
      <c r="X35" s="172"/>
      <c r="Y35" s="172"/>
      <c r="Z35" s="172"/>
      <c r="AA35" s="172"/>
      <c r="AB35" s="172"/>
      <c r="AC35" s="172"/>
      <c r="AD35" s="172" t="s">
        <v>62</v>
      </c>
      <c r="AE35" s="172"/>
      <c r="AF35" s="172" t="s">
        <v>44</v>
      </c>
      <c r="AG35" s="172"/>
      <c r="AH35" s="492">
        <f>COUNTIF($D35:$AG35,AH$4)</f>
        <v>0</v>
      </c>
      <c r="AI35" s="492">
        <f>COUNTIF($D35:$AG35,AI$4)</f>
        <v>2</v>
      </c>
      <c r="AJ35" s="492">
        <f>COUNTIF($D35:$AG35,AJ$4)</f>
        <v>0</v>
      </c>
      <c r="AK35" s="492">
        <f>COUNTIF($D35:$AG35,AK$4)</f>
        <v>0</v>
      </c>
      <c r="AL35" s="492">
        <f>COUNTIF($D35:$AG35,AL$4)</f>
        <v>1</v>
      </c>
      <c r="AM35" s="492">
        <f>COUNTIF($D35:$AG35,AM$4)</f>
        <v>1</v>
      </c>
      <c r="AN35" s="492">
        <f>COUNTIF($D35:$AG35,AN$4)</f>
        <v>2</v>
      </c>
      <c r="AO35" s="492">
        <f>COUNTIF($D35:$AG35,AO$4)</f>
        <v>0</v>
      </c>
      <c r="AP35" s="492">
        <f>COUNTIF($D35:$AG35,AP$4)</f>
        <v>0</v>
      </c>
      <c r="AQ35" s="493"/>
      <c r="AR35" s="493"/>
      <c r="AS35" s="494">
        <f>SUMPRODUCT(--(WEEKDAY(D$3:AG$3,2)&lt;5),--ISNUMBER(MATCH(D35:AG35,{"DM","CS1","CS2","SB1","AE","CS/B"},0)))</f>
        <v>3</v>
      </c>
      <c r="AT35" s="496"/>
      <c r="AU35" s="494">
        <f>SUMPRODUCT(--(WEEKDAY(D$3:AG$3,2)=5),--ISNUMBER(MATCH(D35:AG35,{"DM","CS1","CS2","SB1","AE","CS/B","WEEKEND OUTFIELD RESERVE"},0)))</f>
        <v>2</v>
      </c>
      <c r="AV35" s="494">
        <f>SUMPRODUCT(--(WEEKDAY(D$3:AG$3,2)&gt;5),--ISNUMBER(MATCH(D35:AG35,{"DM","CS1","CS2","SB1","AE","CS/B","WEEKEND OUTFIELD RESERVE"},0)))</f>
        <v>0</v>
      </c>
      <c r="AW35" s="496"/>
      <c r="AX35" s="494">
        <f>(AS35-AT35)+AU35*1.5+(AV35-AW35)*2+AM35*0.5+AO35*0.5+AQ35-AR35</f>
        <v>6.5</v>
      </c>
      <c r="AY35" s="494">
        <f>AS35+AU35+AV35</f>
        <v>5</v>
      </c>
      <c r="AZ35" s="494">
        <f>BD35+BF35+BH35+BJ35+BL35</f>
        <v>2</v>
      </c>
      <c r="BA35" s="493">
        <f>AX35+BC35</f>
        <v>8.5</v>
      </c>
      <c r="BB35" s="493">
        <f>(BA35-8.5)</f>
        <v>0</v>
      </c>
      <c r="BC35" s="494">
        <f>BE35+BG35+BI35+BK35+BM35</f>
        <v>2</v>
      </c>
      <c r="BD35" s="494">
        <f>COUNTIF(A35:AH35,"*$BTP*")</f>
        <v>1</v>
      </c>
      <c r="BE35" s="494">
        <f>BD35*1.5</f>
        <v>1.5</v>
      </c>
      <c r="BF35" s="494">
        <f>COUNTIF(A35:AH35,"*$M*")</f>
        <v>0</v>
      </c>
      <c r="BG35" s="494">
        <f>BF35*1</f>
        <v>0</v>
      </c>
      <c r="BH35" s="494">
        <f>COUNTIF(A35:AH35,"*$PM*")</f>
        <v>0</v>
      </c>
      <c r="BI35" s="494">
        <f>BH35*0.5</f>
        <v>0</v>
      </c>
      <c r="BJ35" s="494">
        <f>COUNTIF(A35:AH35,"*$AM*")</f>
        <v>1</v>
      </c>
      <c r="BK35" s="494">
        <f>BJ35*0.5</f>
        <v>0.5</v>
      </c>
      <c r="BL35" s="494">
        <f>COUNTIF(A35:AH35,"*$FC*")</f>
        <v>0</v>
      </c>
      <c r="BM35" s="494">
        <f>BL35*1</f>
        <v>0</v>
      </c>
      <c r="BN35" s="494">
        <f>COUNTIF($E35:$Z35,BN$4)</f>
        <v>0</v>
      </c>
      <c r="BO35" s="494">
        <f>COUNTIF($E35:$Z35,BO$4)</f>
        <v>0</v>
      </c>
      <c r="BP35" s="494">
        <f>COUNTIF($E35:$Z35,BP$4)</f>
        <v>0</v>
      </c>
      <c r="BQ35" s="496"/>
    </row>
    <row r="36" ht="19.5" customHeight="1" spans="1:69">
      <c r="A36" s="491"/>
      <c r="B36" s="320" t="s">
        <v>1870</v>
      </c>
      <c r="C36" s="320"/>
      <c r="D36" s="181" t="s">
        <v>1902</v>
      </c>
      <c r="E36" s="181" t="s">
        <v>1954</v>
      </c>
      <c r="F36" s="172"/>
      <c r="G36" s="172"/>
      <c r="H36" s="172" t="s">
        <v>62</v>
      </c>
      <c r="I36" s="172"/>
      <c r="J36" s="172" t="s">
        <v>1598</v>
      </c>
      <c r="K36" s="172"/>
      <c r="L36" s="172"/>
      <c r="M36" s="172" t="s">
        <v>62</v>
      </c>
      <c r="N36" s="172"/>
      <c r="O36" s="172"/>
      <c r="P36" s="172" t="s">
        <v>56</v>
      </c>
      <c r="Q36" s="172" t="s">
        <v>1958</v>
      </c>
      <c r="R36" s="172"/>
      <c r="S36" s="172"/>
      <c r="T36" s="172"/>
      <c r="U36" s="172"/>
      <c r="V36" s="172" t="s">
        <v>1959</v>
      </c>
      <c r="W36" s="172"/>
      <c r="X36" s="172"/>
      <c r="Y36" s="172" t="s">
        <v>62</v>
      </c>
      <c r="Z36" s="172"/>
      <c r="AA36" s="172"/>
      <c r="AB36" s="172"/>
      <c r="AC36" s="172"/>
      <c r="AD36" s="172"/>
      <c r="AE36" s="172"/>
      <c r="AF36" s="172" t="s">
        <v>45</v>
      </c>
      <c r="AG36" s="172"/>
      <c r="AH36" s="492">
        <f>COUNTIF($D36:$AG36,AH$4)</f>
        <v>0</v>
      </c>
      <c r="AI36" s="492">
        <f>COUNTIF($D36:$AG36,AI$4)</f>
        <v>0</v>
      </c>
      <c r="AJ36" s="492">
        <f>COUNTIF($D36:$AG36,AJ$4)</f>
        <v>1</v>
      </c>
      <c r="AK36" s="492">
        <f>COUNTIF($D36:$AG36,AK$4)</f>
        <v>0</v>
      </c>
      <c r="AL36" s="492">
        <f>COUNTIF($D36:$AG36,AL$4)</f>
        <v>0</v>
      </c>
      <c r="AM36" s="492">
        <f>COUNTIF($D36:$AG36,AM$4)</f>
        <v>1</v>
      </c>
      <c r="AN36" s="492">
        <f>COUNTIF($D36:$AG36,AN$4)</f>
        <v>3</v>
      </c>
      <c r="AO36" s="492">
        <f>COUNTIF($D36:$AG36,AO$4)</f>
        <v>0</v>
      </c>
      <c r="AP36" s="492">
        <f>COUNTIF($D36:$AG36,AP$4)</f>
        <v>0</v>
      </c>
      <c r="AQ36" s="493">
        <v>0.5</v>
      </c>
      <c r="AR36" s="493"/>
      <c r="AS36" s="494">
        <f>SUMPRODUCT(--(WEEKDAY(D$3:AG$3,2)&lt;5),--ISNUMBER(MATCH(D36:AG36,{"DM","CS1","CS2","SB1","AE","CS/B"},0)))</f>
        <v>2</v>
      </c>
      <c r="AT36" s="496"/>
      <c r="AU36" s="494">
        <f>SUMPRODUCT(--(WEEKDAY(D$3:AG$3,2)=5),--ISNUMBER(MATCH(D36:AG36,{"DM","CS1","CS2","SB1","AE","CS/B","WEEKEND OUTFIELD RESERVE"},0)))</f>
        <v>1</v>
      </c>
      <c r="AV36" s="494">
        <f>SUMPRODUCT(--(WEEKDAY(D$3:AG$3,2)&gt;5),--ISNUMBER(MATCH(D36:AG36,{"DM","CS1","CS2","SB1","AE","CS/B","WEEKEND OUTFIELD RESERVE"},0)))</f>
        <v>1</v>
      </c>
      <c r="AW36" s="496"/>
      <c r="AX36" s="494">
        <f>(AS36-AT36)+AU36*1.5+(AV36-AW36)*2+AM36*0.5+AO36*0.5+AQ36-AR36</f>
        <v>6.5</v>
      </c>
      <c r="AY36" s="494">
        <f>AS36+AU36+AV36</f>
        <v>4</v>
      </c>
      <c r="AZ36" s="494">
        <f>BD36+BF36+BH36+BJ36+BL36</f>
        <v>2</v>
      </c>
      <c r="BA36" s="493">
        <f>AX36+BC36</f>
        <v>8</v>
      </c>
      <c r="BB36" s="493">
        <f>(BA36-8.5)</f>
        <v>-0.5</v>
      </c>
      <c r="BC36" s="494">
        <f>BE36+BG36+BI36+BK36+BM36</f>
        <v>1.5</v>
      </c>
      <c r="BD36" s="494">
        <f>COUNTIF(A36:AH36,"*$BTP*")</f>
        <v>0</v>
      </c>
      <c r="BE36" s="494">
        <f>BD36*1.5</f>
        <v>0</v>
      </c>
      <c r="BF36" s="494">
        <f>COUNTIF(A36:AH36,"*$M*")</f>
        <v>1</v>
      </c>
      <c r="BG36" s="494">
        <f>BF36*1</f>
        <v>1</v>
      </c>
      <c r="BH36" s="494">
        <f>COUNTIF(A36:AH36,"*$PM*")</f>
        <v>1</v>
      </c>
      <c r="BI36" s="494">
        <f>BH36*0.5</f>
        <v>0.5</v>
      </c>
      <c r="BJ36" s="494">
        <f>COUNTIF(A36:AH36,"*$AM*")</f>
        <v>0</v>
      </c>
      <c r="BK36" s="494">
        <f>BJ36*0.5</f>
        <v>0</v>
      </c>
      <c r="BL36" s="494">
        <f>COUNTIF(A36:AH36,"*$FC*")</f>
        <v>0</v>
      </c>
      <c r="BM36" s="494">
        <f>BL36*1</f>
        <v>0</v>
      </c>
      <c r="BN36" s="494">
        <f>COUNTIF($E36:$AA36,BN$4)</f>
        <v>0</v>
      </c>
      <c r="BO36" s="494">
        <f>COUNTIF($E36:$AA36,BO$4)</f>
        <v>1</v>
      </c>
      <c r="BP36" s="494">
        <f>COUNTIF($E36:$AA36,BP$4)</f>
        <v>0</v>
      </c>
      <c r="BQ36" s="496"/>
    </row>
    <row r="37" ht="19.5" customHeight="1" spans="1:69">
      <c r="A37" s="491"/>
      <c r="B37" s="320" t="s">
        <v>1876</v>
      </c>
      <c r="C37" s="320"/>
      <c r="D37" s="172"/>
      <c r="E37" s="172"/>
      <c r="F37" s="172" t="s">
        <v>62</v>
      </c>
      <c r="G37" s="172"/>
      <c r="H37" s="172"/>
      <c r="I37" s="172"/>
      <c r="J37" s="318" t="s">
        <v>1957</v>
      </c>
      <c r="K37" s="172"/>
      <c r="L37" s="172"/>
      <c r="M37" s="172" t="s">
        <v>1799</v>
      </c>
      <c r="N37" s="172"/>
      <c r="O37" s="172"/>
      <c r="P37" s="172"/>
      <c r="Q37" s="172" t="s">
        <v>44</v>
      </c>
      <c r="R37" s="172"/>
      <c r="S37" s="172"/>
      <c r="T37" s="172" t="s">
        <v>1527</v>
      </c>
      <c r="U37" s="172"/>
      <c r="V37" s="172" t="s">
        <v>1598</v>
      </c>
      <c r="W37" s="172"/>
      <c r="X37" s="172" t="s">
        <v>62</v>
      </c>
      <c r="Y37" s="172"/>
      <c r="Z37" s="172"/>
      <c r="AA37" s="172"/>
      <c r="AB37" s="172"/>
      <c r="AC37" s="172"/>
      <c r="AD37" s="172"/>
      <c r="AE37" s="172" t="s">
        <v>56</v>
      </c>
      <c r="AF37" s="172" t="s">
        <v>62</v>
      </c>
      <c r="AG37" s="172"/>
      <c r="AH37" s="492">
        <f>COUNTIF($D37:$AG37,AH$4)</f>
        <v>0</v>
      </c>
      <c r="AI37" s="492">
        <f>COUNTIF($D37:$AG37,AI$4)</f>
        <v>1</v>
      </c>
      <c r="AJ37" s="492">
        <f>COUNTIF($D37:$AG37,AJ$4)</f>
        <v>0</v>
      </c>
      <c r="AK37" s="492">
        <f>COUNTIF($D37:$AG37,AK$4)</f>
        <v>0</v>
      </c>
      <c r="AL37" s="492">
        <f>COUNTIF($D37:$AG37,AL$4)</f>
        <v>0</v>
      </c>
      <c r="AM37" s="492">
        <f>COUNTIF($D37:$AG37,AM$4)</f>
        <v>1</v>
      </c>
      <c r="AN37" s="492">
        <f>COUNTIF($D37:$AG37,AN$4)</f>
        <v>3</v>
      </c>
      <c r="AO37" s="492">
        <f>COUNTIF($D37:$AG37,AO$4)</f>
        <v>0</v>
      </c>
      <c r="AP37" s="492">
        <f>COUNTIF($D37:$AG37,AP$4)</f>
        <v>0</v>
      </c>
      <c r="AQ37" s="493">
        <v>1</v>
      </c>
      <c r="AR37" s="493"/>
      <c r="AS37" s="494">
        <f>SUMPRODUCT(--(WEEKDAY(D$3:AG$3,2)&lt;5),--ISNUMBER(MATCH(D37:AG37,{"DM","CS1","CS2","SB1","AE","CS/B"},0)))</f>
        <v>3</v>
      </c>
      <c r="AT37" s="496"/>
      <c r="AU37" s="494">
        <f>SUMPRODUCT(--(WEEKDAY(D$3:AG$3,2)=5),--ISNUMBER(MATCH(D37:AG37,{"DM","CS1","CS2","SB1","AE","CS/B","WEEKEND OUTFIELD RESERVE"},0)))</f>
        <v>1</v>
      </c>
      <c r="AV37" s="494">
        <f>SUMPRODUCT(--(WEEKDAY(D$3:AG$3,2)&gt;5),--ISNUMBER(MATCH(D37:AG37,{"DM","CS1","CS2","SB1","AE","CS/B","WEEKEND OUTFIELD RESERVE"},0)))</f>
        <v>0</v>
      </c>
      <c r="AW37" s="496"/>
      <c r="AX37" s="494">
        <f>(AS37-AT37)+AU37*1.5+(AV37-AW37)*2+AM37*0.5+AO37*0.5+AQ37-AR37</f>
        <v>6</v>
      </c>
      <c r="AY37" s="494">
        <f>AS37+AU37+AV37</f>
        <v>4</v>
      </c>
      <c r="AZ37" s="494">
        <f>BD37+BF37+BH37+BJ37+BL37</f>
        <v>2</v>
      </c>
      <c r="BA37" s="493">
        <f>AX37+BC37</f>
        <v>8</v>
      </c>
      <c r="BB37" s="493">
        <f>(BA37-8.5)</f>
        <v>-0.5</v>
      </c>
      <c r="BC37" s="494">
        <f>BE37+BG37+BI37+BK37+BM37</f>
        <v>2</v>
      </c>
      <c r="BD37" s="494">
        <f>COUNTIF(A37:AH37,"*$BTP*")</f>
        <v>1</v>
      </c>
      <c r="BE37" s="494">
        <f>BD37*1.5</f>
        <v>1.5</v>
      </c>
      <c r="BF37" s="494">
        <f>COUNTIF(A37:AH37,"*$M*")</f>
        <v>0</v>
      </c>
      <c r="BG37" s="494">
        <f>BF37*1</f>
        <v>0</v>
      </c>
      <c r="BH37" s="494">
        <f>COUNTIF(A37:AH37,"*$PM*")</f>
        <v>0</v>
      </c>
      <c r="BI37" s="494">
        <f>BH37*0.5</f>
        <v>0</v>
      </c>
      <c r="BJ37" s="494">
        <f>COUNTIF(A37:AH37,"*$AM*")</f>
        <v>1</v>
      </c>
      <c r="BK37" s="494">
        <f>BJ37*0.5</f>
        <v>0.5</v>
      </c>
      <c r="BL37" s="494">
        <f>COUNTIF(A37:AH37,"*$FC*")</f>
        <v>0</v>
      </c>
      <c r="BM37" s="494">
        <f>BL37*1</f>
        <v>0</v>
      </c>
      <c r="BN37" s="494">
        <f>COUNTIF($E37:$AA37,BN$4)</f>
        <v>0</v>
      </c>
      <c r="BO37" s="494">
        <f>COUNTIF($E37:$AA37,BO$4)</f>
        <v>1</v>
      </c>
      <c r="BP37" s="494">
        <f>COUNTIF($E37:$AA37,BP$4)</f>
        <v>0</v>
      </c>
      <c r="BQ37" s="496"/>
    </row>
    <row r="38" ht="19.5" customHeight="1" spans="1:69">
      <c r="A38" s="491"/>
      <c r="B38" s="320" t="s">
        <v>1878</v>
      </c>
      <c r="C38" s="320"/>
      <c r="D38" s="172"/>
      <c r="E38" s="181" t="s">
        <v>1598</v>
      </c>
      <c r="F38" s="172"/>
      <c r="G38" s="172"/>
      <c r="H38" s="172"/>
      <c r="I38" s="172" t="s">
        <v>1793</v>
      </c>
      <c r="J38" s="172"/>
      <c r="K38" s="172" t="s">
        <v>44</v>
      </c>
      <c r="L38" s="172"/>
      <c r="M38" s="172" t="s">
        <v>1960</v>
      </c>
      <c r="N38" s="172"/>
      <c r="O38" s="172"/>
      <c r="P38" s="172" t="s">
        <v>1955</v>
      </c>
      <c r="Q38" s="172"/>
      <c r="R38" s="172" t="s">
        <v>1799</v>
      </c>
      <c r="S38" s="172"/>
      <c r="T38" s="172"/>
      <c r="U38" s="172" t="s">
        <v>45</v>
      </c>
      <c r="V38" s="172"/>
      <c r="W38" s="7"/>
      <c r="X38" s="172"/>
      <c r="Y38" s="172" t="s">
        <v>50</v>
      </c>
      <c r="Z38" s="172"/>
      <c r="AA38" s="172"/>
      <c r="AB38" s="172"/>
      <c r="AC38" s="172"/>
      <c r="AD38" s="172" t="s">
        <v>1793</v>
      </c>
      <c r="AE38" s="172"/>
      <c r="AF38" s="172"/>
      <c r="AG38" s="172" t="s">
        <v>44</v>
      </c>
      <c r="AH38" s="492">
        <f>COUNTIF($D38:$AG38,AH$4)</f>
        <v>0</v>
      </c>
      <c r="AI38" s="492">
        <f>COUNTIF($D38:$AG38,AI$4)</f>
        <v>2</v>
      </c>
      <c r="AJ38" s="492">
        <f>COUNTIF($D38:$AG38,AJ$4)</f>
        <v>1</v>
      </c>
      <c r="AK38" s="492">
        <f>COUNTIF($D38:$AG38,AK$4)</f>
        <v>2</v>
      </c>
      <c r="AL38" s="492">
        <f>COUNTIF($D38:$AG38,AL$4)</f>
        <v>1</v>
      </c>
      <c r="AM38" s="492">
        <f>COUNTIF($D38:$AG38,AM$4)</f>
        <v>0</v>
      </c>
      <c r="AN38" s="492">
        <f>COUNTIF($D38:$AG38,AN$4)</f>
        <v>0</v>
      </c>
      <c r="AO38" s="492">
        <f>COUNTIF($D38:$AG38,AO$4)</f>
        <v>0</v>
      </c>
      <c r="AP38" s="492">
        <f>COUNTIF($D38:$AG38,AP$4)</f>
        <v>0</v>
      </c>
      <c r="AQ38" s="493">
        <v>0.5</v>
      </c>
      <c r="AR38" s="493"/>
      <c r="AS38" s="494">
        <f>SUMPRODUCT(--(WEEKDAY(D$3:AG$3,2)&lt;5),--ISNUMBER(MATCH(D38:AG38,{"DM","CS1","CS2","SB1","AE","CS/B"},0)))</f>
        <v>5</v>
      </c>
      <c r="AT38" s="496"/>
      <c r="AU38" s="494">
        <f>SUMPRODUCT(--(WEEKDAY(D$3:AG$3,2)=5),--ISNUMBER(MATCH(D38:AG38,{"DM","CS1","CS2","SB1","AE","CS/B","WEEKEND OUTFIELD RESERVE"},0)))</f>
        <v>0</v>
      </c>
      <c r="AV38" s="494">
        <f>SUMPRODUCT(--(WEEKDAY(D$3:AG$3,2)&gt;5),--ISNUMBER(MATCH(D38:AG38,{"DM","CS1","CS2","SB1","AE","CS/B","WEEKEND OUTFIELD RESERVE"},0)))</f>
        <v>1</v>
      </c>
      <c r="AW38" s="496"/>
      <c r="AX38" s="494">
        <f>(AS38-AT38)+AU38*1.5+(AV38-AW38)*2+AM38*0.5+AO38*0.5+AQ38-AR38</f>
        <v>7.5</v>
      </c>
      <c r="AY38" s="494">
        <f>AS38+AU38+AV38</f>
        <v>6</v>
      </c>
      <c r="AZ38" s="494">
        <f>BD38+BF38+BH38+BJ38+BL38</f>
        <v>2</v>
      </c>
      <c r="BA38" s="493">
        <f>AX38+BC38</f>
        <v>9.5</v>
      </c>
      <c r="BB38" s="493">
        <f>(BA38-8.5)</f>
        <v>1</v>
      </c>
      <c r="BC38" s="494">
        <f>BE38+BG38+BI38+BK38+BM38</f>
        <v>2</v>
      </c>
      <c r="BD38" s="494">
        <f>COUNTIF(A38:AH38,"*$BTP*")</f>
        <v>1</v>
      </c>
      <c r="BE38" s="494">
        <f>BD38*1.5</f>
        <v>1.5</v>
      </c>
      <c r="BF38" s="494">
        <f>COUNTIF(A38:AH38,"*$M*")</f>
        <v>0</v>
      </c>
      <c r="BG38" s="494">
        <f>BF38*1</f>
        <v>0</v>
      </c>
      <c r="BH38" s="494">
        <f>COUNTIF(A38:AH38,"*$PM*")</f>
        <v>0</v>
      </c>
      <c r="BI38" s="494">
        <f>BH38*0.5</f>
        <v>0</v>
      </c>
      <c r="BJ38" s="494">
        <f>COUNTIF(A38:AH38,"*$AM*")</f>
        <v>1</v>
      </c>
      <c r="BK38" s="494">
        <f>BJ38*0.5</f>
        <v>0.5</v>
      </c>
      <c r="BL38" s="494">
        <f>COUNTIF(A38:AH38,"*$FC*")</f>
        <v>0</v>
      </c>
      <c r="BM38" s="494">
        <f>BL38*1</f>
        <v>0</v>
      </c>
      <c r="BN38" s="494">
        <f>COUNTIF($E38:$AA38,BN$4)</f>
        <v>0</v>
      </c>
      <c r="BO38" s="494">
        <f>COUNTIF($E38:$AA38,BO$4)</f>
        <v>1</v>
      </c>
      <c r="BP38" s="494">
        <f>COUNTIF($E38:$AA38,BP$4)</f>
        <v>0</v>
      </c>
      <c r="BQ38" s="496"/>
    </row>
    <row r="39" ht="19.5" customHeight="1" spans="1:69">
      <c r="A39" s="491"/>
      <c r="B39" s="320" t="s">
        <v>1961</v>
      </c>
      <c r="C39" s="320"/>
      <c r="D39" s="172" t="s">
        <v>56</v>
      </c>
      <c r="E39" s="172" t="s">
        <v>1962</v>
      </c>
      <c r="F39" s="172"/>
      <c r="G39" s="172"/>
      <c r="H39" s="172"/>
      <c r="I39" s="172"/>
      <c r="J39" s="172" t="s">
        <v>1962</v>
      </c>
      <c r="K39" s="318" t="s">
        <v>1963</v>
      </c>
      <c r="L39" s="172"/>
      <c r="M39" s="172"/>
      <c r="N39" s="172"/>
      <c r="O39" s="172"/>
      <c r="P39" s="172"/>
      <c r="Q39" s="172" t="s">
        <v>62</v>
      </c>
      <c r="R39" s="172"/>
      <c r="S39" s="172"/>
      <c r="T39" s="172" t="s">
        <v>1799</v>
      </c>
      <c r="U39" s="172"/>
      <c r="V39" s="172"/>
      <c r="W39" s="172"/>
      <c r="X39" s="172" t="s">
        <v>1799</v>
      </c>
      <c r="Y39" s="172" t="s">
        <v>1964</v>
      </c>
      <c r="Z39" s="172"/>
      <c r="AA39" s="308" t="s">
        <v>419</v>
      </c>
      <c r="AB39" s="308" t="s">
        <v>419</v>
      </c>
      <c r="AC39" s="308" t="s">
        <v>419</v>
      </c>
      <c r="AD39" s="308" t="s">
        <v>419</v>
      </c>
      <c r="AE39" s="308" t="s">
        <v>419</v>
      </c>
      <c r="AF39" s="172"/>
      <c r="AG39" s="172"/>
      <c r="AH39" s="492">
        <f>COUNTIF($D39:$AG39,AH$4)</f>
        <v>0</v>
      </c>
      <c r="AI39" s="492">
        <f>COUNTIF($D39:$AG39,AI$4)</f>
        <v>0</v>
      </c>
      <c r="AJ39" s="492">
        <f>COUNTIF($D39:$AG39,AJ$4)</f>
        <v>0</v>
      </c>
      <c r="AK39" s="492">
        <f>COUNTIF($D39:$AG39,AK$4)</f>
        <v>0</v>
      </c>
      <c r="AL39" s="492">
        <f>COUNTIF($D39:$AG39,AL$4)</f>
        <v>0</v>
      </c>
      <c r="AM39" s="492">
        <f>COUNTIF($D39:$AG39,AM$4)</f>
        <v>1</v>
      </c>
      <c r="AN39" s="492">
        <f>COUNTIF($D39:$AG39,AN$4)</f>
        <v>1</v>
      </c>
      <c r="AO39" s="492">
        <f>COUNTIF($D39:$AG39,AO$4)</f>
        <v>0</v>
      </c>
      <c r="AP39" s="492">
        <f>COUNTIF($D39:$AG39,AP$4)</f>
        <v>0</v>
      </c>
      <c r="AQ39" s="493"/>
      <c r="AR39" s="493"/>
      <c r="AS39" s="494">
        <f>SUMPRODUCT(--(WEEKDAY(D$3:AG$3,2)&lt;5),--ISNUMBER(MATCH(D39:AG39,{"DM","CS1","CS2","SB1","AE","CS/B"},0)))</f>
        <v>1</v>
      </c>
      <c r="AT39" s="496"/>
      <c r="AU39" s="494">
        <f>SUMPRODUCT(--(WEEKDAY(D$3:AG$3,2)=5),--ISNUMBER(MATCH(D39:AG39,{"DM","CS1","CS2","SB1","AE","CS/B","WEEKEND OUTFIELD RESERVE"},0)))</f>
        <v>0</v>
      </c>
      <c r="AV39" s="494">
        <f>SUMPRODUCT(--(WEEKDAY(D$3:AG$3,2)&gt;5),--ISNUMBER(MATCH(D39:AG39,{"DM","CS1","CS2","SB1","AE","CS/B","WEEKEND OUTFIELD RESERVE"},0)))</f>
        <v>0</v>
      </c>
      <c r="AW39" s="496"/>
      <c r="AX39" s="494">
        <f>(AS39-AT39)+AU39*1.5+(AV39-AW39)*2+AM39*0.5+AO39*0.5+AQ39-AR39</f>
        <v>1.5</v>
      </c>
      <c r="AY39" s="494">
        <f>AS39+AU39+AV39</f>
        <v>1</v>
      </c>
      <c r="AZ39" s="494">
        <f>BD39+BF39+BH39+BJ39+BL39</f>
        <v>7</v>
      </c>
      <c r="BA39" s="493">
        <f>AX39+BC39</f>
        <v>8.5</v>
      </c>
      <c r="BB39" s="493">
        <f>(BA39-8.5)</f>
        <v>0</v>
      </c>
      <c r="BC39" s="494">
        <f>BE39+BG39+BI39+BK39+BM39</f>
        <v>7</v>
      </c>
      <c r="BD39" s="494">
        <f>COUNTIF(A39:AH39,"*$BTP*")</f>
        <v>1</v>
      </c>
      <c r="BE39" s="494">
        <f>BD39*1.5</f>
        <v>1.5</v>
      </c>
      <c r="BF39" s="494">
        <f>COUNTIF(A39:AH39,"*$M*")</f>
        <v>0</v>
      </c>
      <c r="BG39" s="494">
        <f>BF39*1</f>
        <v>0</v>
      </c>
      <c r="BH39" s="494">
        <f>COUNTIF(A39:AH39,"*$PM*")</f>
        <v>1</v>
      </c>
      <c r="BI39" s="494">
        <f>BH39*0.5</f>
        <v>0.5</v>
      </c>
      <c r="BJ39" s="494">
        <f>COUNTIF(A39:AH39,"*$AM*")</f>
        <v>0</v>
      </c>
      <c r="BK39" s="494">
        <f>BJ39*0.5</f>
        <v>0</v>
      </c>
      <c r="BL39" s="494">
        <f>COUNTIF(A39:AH39,"*$FC*")</f>
        <v>5</v>
      </c>
      <c r="BM39" s="494">
        <f>BL39*1</f>
        <v>5</v>
      </c>
      <c r="BN39" s="494">
        <f>COUNTIF($E39:$Z39,BN$4)</f>
        <v>0</v>
      </c>
      <c r="BO39" s="494">
        <f>COUNTIF($E39:$Z39,BO$4)</f>
        <v>0</v>
      </c>
      <c r="BP39" s="494">
        <f>COUNTIF($E39:$Z39,BP$4)</f>
        <v>0</v>
      </c>
      <c r="BQ39" s="496"/>
    </row>
    <row r="40" ht="19.5" customHeight="1" spans="1:69">
      <c r="A40" s="491"/>
      <c r="B40" s="320" t="s">
        <v>1965</v>
      </c>
      <c r="C40" s="320"/>
      <c r="D40" s="172"/>
      <c r="E40" s="172" t="s">
        <v>1962</v>
      </c>
      <c r="F40" s="172"/>
      <c r="G40" s="172"/>
      <c r="H40" s="172"/>
      <c r="I40" s="172" t="s">
        <v>56</v>
      </c>
      <c r="J40" s="172" t="s">
        <v>1962</v>
      </c>
      <c r="K40" s="172"/>
      <c r="L40" s="318" t="s">
        <v>1963</v>
      </c>
      <c r="M40" s="172"/>
      <c r="N40" s="172"/>
      <c r="O40" s="172"/>
      <c r="P40" s="318" t="s">
        <v>1966</v>
      </c>
      <c r="Q40" s="172"/>
      <c r="R40" s="172"/>
      <c r="S40" s="172"/>
      <c r="T40" s="172"/>
      <c r="U40" s="172" t="s">
        <v>62</v>
      </c>
      <c r="V40" s="172"/>
      <c r="W40" s="172"/>
      <c r="X40" s="172" t="s">
        <v>1967</v>
      </c>
      <c r="Y40" s="172"/>
      <c r="Z40" s="172"/>
      <c r="AA40" s="172"/>
      <c r="AB40" s="308" t="s">
        <v>1968</v>
      </c>
      <c r="AC40" s="308" t="s">
        <v>1968</v>
      </c>
      <c r="AD40" s="308" t="s">
        <v>1968</v>
      </c>
      <c r="AE40" s="308" t="s">
        <v>1968</v>
      </c>
      <c r="AF40" s="308" t="s">
        <v>1968</v>
      </c>
      <c r="AG40" s="172"/>
      <c r="AH40" s="492">
        <f>COUNTIF($D40:$AG40,AH$4)</f>
        <v>0</v>
      </c>
      <c r="AI40" s="492">
        <f>COUNTIF($D40:$AG40,AI$4)</f>
        <v>0</v>
      </c>
      <c r="AJ40" s="492">
        <f>COUNTIF($D40:$AG40,AJ$4)</f>
        <v>0</v>
      </c>
      <c r="AK40" s="492">
        <f>COUNTIF($D40:$AG40,AK$4)</f>
        <v>0</v>
      </c>
      <c r="AL40" s="492">
        <f>COUNTIF($D40:$AG40,AL$4)</f>
        <v>0</v>
      </c>
      <c r="AM40" s="492">
        <f>COUNTIF($D40:$AG40,AM$4)</f>
        <v>1</v>
      </c>
      <c r="AN40" s="492">
        <f>COUNTIF($D40:$AG40,AN$4)</f>
        <v>1</v>
      </c>
      <c r="AO40" s="492">
        <f>COUNTIF($D40:$AG40,AO$4)</f>
        <v>0</v>
      </c>
      <c r="AP40" s="492">
        <f>COUNTIF($D40:$AG40,AP$4)</f>
        <v>0</v>
      </c>
      <c r="AQ40" s="493"/>
      <c r="AR40" s="493"/>
      <c r="AS40" s="494">
        <f>SUMPRODUCT(--(WEEKDAY(D$3:AG$3,2)&lt;5),--ISNUMBER(MATCH(D40:AG40,{"DM","CS1","CS2","SB1","AE","CS/B"},0)))</f>
        <v>0</v>
      </c>
      <c r="AT40" s="496"/>
      <c r="AU40" s="494">
        <f>SUMPRODUCT(--(WEEKDAY(D$3:AG$3,2)=5),--ISNUMBER(MATCH(D40:AG40,{"DM","CS1","CS2","SB1","AE","CS/B","WEEKEND OUTFIELD RESERVE"},0)))</f>
        <v>0</v>
      </c>
      <c r="AV40" s="494">
        <f>SUMPRODUCT(--(WEEKDAY(D$3:AG$3,2)&gt;5),--ISNUMBER(MATCH(D40:AG40,{"DM","CS1","CS2","SB1","AE","CS/B","WEEKEND OUTFIELD RESERVE"},0)))</f>
        <v>1</v>
      </c>
      <c r="AW40" s="496"/>
      <c r="AX40" s="494">
        <f>(AS40-AT40)+AU40*1.5+(AV40-AW40)*2+AM40*0.5+AO40*0.5+AQ40-AR40</f>
        <v>2.5</v>
      </c>
      <c r="AY40" s="494">
        <f>AS40+AU40+AV40</f>
        <v>1</v>
      </c>
      <c r="AZ40" s="494">
        <f>BD40+BF40+BH40+BJ40+BL40</f>
        <v>8</v>
      </c>
      <c r="BA40" s="493">
        <f>AX40+BC40</f>
        <v>10.5</v>
      </c>
      <c r="BB40" s="493">
        <f>(BA40-8.5)</f>
        <v>2</v>
      </c>
      <c r="BC40" s="494">
        <f>BE40+BG40+BI40+BK40+BM40</f>
        <v>8</v>
      </c>
      <c r="BD40" s="494">
        <f>COUNTIF(A40:AH40,"*$BTP*")</f>
        <v>1</v>
      </c>
      <c r="BE40" s="494">
        <f>BD40*1.5</f>
        <v>1.5</v>
      </c>
      <c r="BF40" s="494">
        <f>COUNTIF(A40:AH40,"*$M*")</f>
        <v>1</v>
      </c>
      <c r="BG40" s="494">
        <f>BF40*1</f>
        <v>1</v>
      </c>
      <c r="BH40" s="494">
        <f>COUNTIF(A40:AH40,"*$PM*")</f>
        <v>0</v>
      </c>
      <c r="BI40" s="494">
        <f>BH40*0.5</f>
        <v>0</v>
      </c>
      <c r="BJ40" s="494">
        <f>COUNTIF(A40:AH40,"*$AM*")</f>
        <v>1</v>
      </c>
      <c r="BK40" s="494">
        <f>BJ40*0.5</f>
        <v>0.5</v>
      </c>
      <c r="BL40" s="494">
        <f>COUNTIF(A40:AH40,"*$FC*")</f>
        <v>5</v>
      </c>
      <c r="BM40" s="494">
        <f>BL40*1</f>
        <v>5</v>
      </c>
      <c r="BN40" s="494">
        <f>COUNTIF($E40:$AA40,BN$4)</f>
        <v>0</v>
      </c>
      <c r="BO40" s="494">
        <f>COUNTIF($E40:$AA40,BO$4)</f>
        <v>0</v>
      </c>
      <c r="BP40" s="494">
        <f>COUNTIF($E40:$AA40,BP$4)</f>
        <v>0</v>
      </c>
      <c r="BQ40" s="496"/>
    </row>
    <row r="41" ht="19.5" customHeight="1" spans="1:69">
      <c r="A41" s="491"/>
      <c r="B41" s="320" t="s">
        <v>1969</v>
      </c>
      <c r="C41" s="320"/>
      <c r="D41" s="172"/>
      <c r="E41" s="172" t="s">
        <v>1962</v>
      </c>
      <c r="F41" s="172"/>
      <c r="G41" s="172" t="s">
        <v>62</v>
      </c>
      <c r="H41" s="172"/>
      <c r="I41" s="172"/>
      <c r="J41" s="172" t="s">
        <v>1962</v>
      </c>
      <c r="K41" s="172" t="s">
        <v>56</v>
      </c>
      <c r="L41" s="172" t="s">
        <v>62</v>
      </c>
      <c r="M41" s="172"/>
      <c r="N41" s="172"/>
      <c r="O41" s="172"/>
      <c r="P41" s="172"/>
      <c r="Q41" s="172" t="s">
        <v>1903</v>
      </c>
      <c r="R41" s="172"/>
      <c r="S41" s="172" t="s">
        <v>1799</v>
      </c>
      <c r="T41" s="172" t="s">
        <v>62</v>
      </c>
      <c r="U41" s="172"/>
      <c r="V41" s="172"/>
      <c r="W41" s="172"/>
      <c r="X41" s="172"/>
      <c r="Y41" s="172" t="s">
        <v>1799</v>
      </c>
      <c r="Z41" s="172" t="s">
        <v>62</v>
      </c>
      <c r="AA41" s="172"/>
      <c r="AB41" s="172"/>
      <c r="AC41" s="172" t="s">
        <v>62</v>
      </c>
      <c r="AD41" s="172"/>
      <c r="AE41" s="172"/>
      <c r="AF41" s="172"/>
      <c r="AG41" s="172" t="s">
        <v>1799</v>
      </c>
      <c r="AH41" s="492">
        <f>COUNTIF($D41:$AG41,AH$4)</f>
        <v>0</v>
      </c>
      <c r="AI41" s="492">
        <f>COUNTIF($D41:$AG41,AI$4)</f>
        <v>0</v>
      </c>
      <c r="AJ41" s="492">
        <f>COUNTIF($D41:$AG41,AJ$4)</f>
        <v>0</v>
      </c>
      <c r="AK41" s="492">
        <f>COUNTIF($D41:$AG41,AK$4)</f>
        <v>0</v>
      </c>
      <c r="AL41" s="492">
        <f>COUNTIF($D41:$AG41,AL$4)</f>
        <v>0</v>
      </c>
      <c r="AM41" s="492">
        <f>COUNTIF($D41:$AG41,AM$4)</f>
        <v>1</v>
      </c>
      <c r="AN41" s="492">
        <f>COUNTIF($D41:$AG41,AN$4)</f>
        <v>5</v>
      </c>
      <c r="AO41" s="492">
        <f>COUNTIF($D41:$AG41,AO$4)</f>
        <v>0</v>
      </c>
      <c r="AP41" s="492">
        <f>COUNTIF($D41:$AG41,AP$4)</f>
        <v>0</v>
      </c>
      <c r="AQ41" s="493"/>
      <c r="AR41" s="493"/>
      <c r="AS41" s="494">
        <f>SUMPRODUCT(--(WEEKDAY(D$3:AG$3,2)&lt;5),--ISNUMBER(MATCH(D41:AG41,{"DM","CS1","CS2","SB1","AE","CS/B"},0)))</f>
        <v>2</v>
      </c>
      <c r="AT41" s="496"/>
      <c r="AU41" s="494">
        <f>SUMPRODUCT(--(WEEKDAY(D$3:AG$3,2)=5),--ISNUMBER(MATCH(D41:AG41,{"DM","CS1","CS2","SB1","AE","CS/B","WEEKEND OUTFIELD RESERVE"},0)))</f>
        <v>1</v>
      </c>
      <c r="AV41" s="494">
        <f>SUMPRODUCT(--(WEEKDAY(D$3:AG$3,2)&gt;5),--ISNUMBER(MATCH(D41:AG41,{"DM","CS1","CS2","SB1","AE","CS/B","WEEKEND OUTFIELD RESERVE"},0)))</f>
        <v>2</v>
      </c>
      <c r="AW41" s="496"/>
      <c r="AX41" s="494">
        <f>(AS41-AT41)+AU41*1.5+(AV41-AW41)*2+AM41*0.5+AO41*0.5+AQ41-AR41</f>
        <v>8</v>
      </c>
      <c r="AY41" s="494">
        <f>AS41+AU41+AV41</f>
        <v>5</v>
      </c>
      <c r="AZ41" s="494">
        <f>BD41+BF41+BH41+BJ41+BL41</f>
        <v>1</v>
      </c>
      <c r="BA41" s="493">
        <f>AX41+BC41</f>
        <v>8.5</v>
      </c>
      <c r="BB41" s="493">
        <f>(BA41-8.5)</f>
        <v>0</v>
      </c>
      <c r="BC41" s="494">
        <f>BE41+BG41+BI41+BK41+BM41</f>
        <v>0.5</v>
      </c>
      <c r="BD41" s="494">
        <f>COUNTIF(A41:AH41,"*$BTP*")</f>
        <v>0</v>
      </c>
      <c r="BE41" s="494">
        <f>BD41*1.5</f>
        <v>0</v>
      </c>
      <c r="BF41" s="494">
        <f>COUNTIF(A41:AH41,"*$M*")</f>
        <v>0</v>
      </c>
      <c r="BG41" s="494">
        <f>BF41*1</f>
        <v>0</v>
      </c>
      <c r="BH41" s="494">
        <f>COUNTIF(A41:AH41,"*$PM*")</f>
        <v>0</v>
      </c>
      <c r="BI41" s="494">
        <f>BH41*0.5</f>
        <v>0</v>
      </c>
      <c r="BJ41" s="494">
        <f>COUNTIF(A41:AH41,"*$AM*")</f>
        <v>1</v>
      </c>
      <c r="BK41" s="494">
        <f>BJ41*0.5</f>
        <v>0.5</v>
      </c>
      <c r="BL41" s="494">
        <f>COUNTIF(A41:AH41,"*$FC*")</f>
        <v>0</v>
      </c>
      <c r="BM41" s="494">
        <f>BL41*1</f>
        <v>0</v>
      </c>
      <c r="BN41" s="494">
        <f>COUNTIF($E41:$AA41,BN$4)</f>
        <v>0</v>
      </c>
      <c r="BO41" s="494">
        <f>COUNTIF($E41:$AA41,BO$4)</f>
        <v>0</v>
      </c>
      <c r="BP41" s="494">
        <f>COUNTIF($E41:$AA41,BP$4)</f>
        <v>0</v>
      </c>
      <c r="BQ41" s="496"/>
    </row>
    <row r="42" ht="19.5" customHeight="1" spans="1:69">
      <c r="A42" s="491"/>
      <c r="B42" s="320" t="s">
        <v>1970</v>
      </c>
      <c r="C42" s="320"/>
      <c r="D42" s="172"/>
      <c r="E42" s="172" t="s">
        <v>1962</v>
      </c>
      <c r="F42" s="172"/>
      <c r="G42" s="172"/>
      <c r="H42" s="172"/>
      <c r="I42" s="172"/>
      <c r="J42" s="172" t="s">
        <v>1962</v>
      </c>
      <c r="K42" s="172"/>
      <c r="L42" s="172" t="s">
        <v>56</v>
      </c>
      <c r="M42" s="172"/>
      <c r="N42" s="172" t="s">
        <v>62</v>
      </c>
      <c r="O42" s="172"/>
      <c r="P42" s="172"/>
      <c r="Q42" s="172"/>
      <c r="R42" s="172" t="s">
        <v>1249</v>
      </c>
      <c r="S42" s="172"/>
      <c r="T42" s="172"/>
      <c r="U42" s="172"/>
      <c r="V42" s="172"/>
      <c r="W42" s="172" t="s">
        <v>1799</v>
      </c>
      <c r="X42" s="172"/>
      <c r="Y42" s="172"/>
      <c r="Z42" s="172"/>
      <c r="AA42" s="172" t="s">
        <v>511</v>
      </c>
      <c r="AB42" s="172" t="s">
        <v>511</v>
      </c>
      <c r="AC42" s="172" t="s">
        <v>511</v>
      </c>
      <c r="AD42" s="172" t="s">
        <v>511</v>
      </c>
      <c r="AE42" s="172" t="s">
        <v>511</v>
      </c>
      <c r="AF42" s="172"/>
      <c r="AG42" s="172"/>
      <c r="AH42" s="492">
        <f>COUNTIF($D42:$AG42,AH$4)</f>
        <v>0</v>
      </c>
      <c r="AI42" s="492">
        <f>COUNTIF($D42:$AG42,AI$4)</f>
        <v>0</v>
      </c>
      <c r="AJ42" s="492">
        <f>COUNTIF($D42:$AG42,AJ$4)</f>
        <v>0</v>
      </c>
      <c r="AK42" s="492">
        <f>COUNTIF($D42:$AG42,AK$4)</f>
        <v>0</v>
      </c>
      <c r="AL42" s="492">
        <f>COUNTIF($D42:$AG42,AL$4)</f>
        <v>0</v>
      </c>
      <c r="AM42" s="492">
        <f>COUNTIF($D42:$AG42,AM$4)</f>
        <v>1</v>
      </c>
      <c r="AN42" s="492">
        <f>COUNTIF($D42:$AG42,AN$4)</f>
        <v>1</v>
      </c>
      <c r="AO42" s="492">
        <f>COUNTIF($D42:$AG42,AO$4)</f>
        <v>0</v>
      </c>
      <c r="AP42" s="492">
        <f>COUNTIF($D42:$AG42,AP$4)</f>
        <v>0</v>
      </c>
      <c r="AQ42" s="493"/>
      <c r="AR42" s="493"/>
      <c r="AS42" s="494">
        <f>SUMPRODUCT(--(WEEKDAY(D$3:AG$3,2)&lt;5),--ISNUMBER(MATCH(D42:AG42,{"DM","CS1","CS2","SB1","AE","CS/B"},0)))</f>
        <v>0</v>
      </c>
      <c r="AT42" s="496"/>
      <c r="AU42" s="494">
        <f>SUMPRODUCT(--(WEEKDAY(D$3:AG$3,2)=5),--ISNUMBER(MATCH(D42:AG42,{"DM","CS1","CS2","SB1","AE","CS/B","WEEKEND OUTFIELD RESERVE"},0)))</f>
        <v>0</v>
      </c>
      <c r="AV42" s="494">
        <f>SUMPRODUCT(--(WEEKDAY(D$3:AG$3,2)&gt;5),--ISNUMBER(MATCH(D42:AG42,{"DM","CS1","CS2","SB1","AE","CS/B","WEEKEND OUTFIELD RESERVE"},0)))</f>
        <v>1</v>
      </c>
      <c r="AW42" s="496"/>
      <c r="AX42" s="494">
        <f>(AS42-AT42)+AU42*1.5+(AV42-AW42)*2+AM42*0.5+AO42*0.5+AQ42-AR42</f>
        <v>2.5</v>
      </c>
      <c r="AY42" s="494">
        <f>AS42+AU42+AV42</f>
        <v>1</v>
      </c>
      <c r="AZ42" s="494">
        <f>BD42+BF42+BH42+BJ42+BL42</f>
        <v>6</v>
      </c>
      <c r="BA42" s="493">
        <f>AX42+BC42</f>
        <v>9</v>
      </c>
      <c r="BB42" s="493">
        <f>(BA42-8.5)</f>
        <v>0.5</v>
      </c>
      <c r="BC42" s="494">
        <f>BE42+BG42+BI42+BK42+BM42</f>
        <v>6.5</v>
      </c>
      <c r="BD42" s="494">
        <f>COUNTIF(A42:AH42,"*$BTP*")</f>
        <v>1</v>
      </c>
      <c r="BE42" s="494">
        <f>BD42*1.5</f>
        <v>1.5</v>
      </c>
      <c r="BF42" s="494">
        <f>COUNTIF(A42:AH42,"*$M*")</f>
        <v>0</v>
      </c>
      <c r="BG42" s="494">
        <f>BF42*1</f>
        <v>0</v>
      </c>
      <c r="BH42" s="494">
        <f>COUNTIF(A42:AH42,"*$PM*")</f>
        <v>0</v>
      </c>
      <c r="BI42" s="494">
        <f>BH42*0.5</f>
        <v>0</v>
      </c>
      <c r="BJ42" s="494">
        <f>COUNTIF(A42:AH42,"*$AM*")</f>
        <v>0</v>
      </c>
      <c r="BK42" s="494">
        <f>BJ42*0.5</f>
        <v>0</v>
      </c>
      <c r="BL42" s="494">
        <f>COUNTIF(A42:AH42,"*$FC*")</f>
        <v>5</v>
      </c>
      <c r="BM42" s="494">
        <f>BL42*1</f>
        <v>5</v>
      </c>
      <c r="BN42" s="494">
        <f>COUNTIF($E42:$Z42,BN$4)</f>
        <v>0</v>
      </c>
      <c r="BO42" s="494">
        <f>COUNTIF($E42:$Z42,BO$4)</f>
        <v>0</v>
      </c>
      <c r="BP42" s="494">
        <f>COUNTIF($E42:$Z42,BP$4)</f>
        <v>0</v>
      </c>
      <c r="BQ42" s="496"/>
    </row>
    <row r="43" ht="19.5" customHeight="1" spans="1:69">
      <c r="A43" s="491"/>
      <c r="B43" s="326" t="s">
        <v>228</v>
      </c>
      <c r="C43" s="326"/>
      <c r="D43" s="169"/>
      <c r="E43" s="155"/>
      <c r="F43" s="155"/>
      <c r="G43" s="155"/>
      <c r="H43" s="172"/>
      <c r="I43" s="172"/>
      <c r="J43" s="155"/>
      <c r="K43" s="155"/>
      <c r="L43" s="155"/>
      <c r="M43" s="155"/>
      <c r="N43" s="172"/>
      <c r="O43" s="155"/>
      <c r="P43" s="155"/>
      <c r="Q43" s="155"/>
      <c r="R43" s="172"/>
      <c r="S43" s="172"/>
      <c r="T43" s="155"/>
      <c r="U43" s="169"/>
      <c r="V43" s="154"/>
      <c r="W43" s="172"/>
      <c r="X43" s="181"/>
      <c r="Y43" s="155"/>
      <c r="Z43" s="155"/>
      <c r="AA43" s="172"/>
      <c r="AB43" s="172"/>
      <c r="AC43" s="172"/>
      <c r="AD43" s="172"/>
      <c r="AE43" s="172"/>
      <c r="AF43" s="155"/>
      <c r="AG43" s="155"/>
      <c r="AH43" s="492"/>
      <c r="AI43" s="492"/>
      <c r="AJ43" s="492"/>
      <c r="AK43" s="492"/>
      <c r="AL43" s="496"/>
      <c r="AM43" s="496"/>
      <c r="AN43" s="496"/>
      <c r="AO43" s="496"/>
      <c r="AP43" s="496"/>
      <c r="AQ43" s="496"/>
      <c r="AR43" s="496"/>
      <c r="AS43" s="494"/>
      <c r="AT43" s="496"/>
      <c r="AU43" s="496"/>
      <c r="AV43" s="494"/>
      <c r="AW43" s="496"/>
      <c r="AX43" s="496"/>
      <c r="AY43" s="494"/>
      <c r="AZ43" s="494"/>
      <c r="BA43" s="494"/>
      <c r="BB43" s="494"/>
      <c r="BC43" s="494"/>
      <c r="BD43" s="494"/>
      <c r="BE43" s="494"/>
      <c r="BF43" s="494"/>
      <c r="BG43" s="494"/>
      <c r="BH43" s="494"/>
      <c r="BI43" s="494"/>
      <c r="BJ43" s="494"/>
      <c r="BK43" s="494"/>
      <c r="BL43" s="494"/>
      <c r="BM43" s="494"/>
      <c r="BN43" s="496"/>
      <c r="BO43" s="496"/>
      <c r="BP43" s="496"/>
      <c r="BQ43" s="496"/>
    </row>
    <row r="44" ht="19.5" customHeight="1" spans="1:69">
      <c r="A44" s="491"/>
      <c r="B44" s="328" t="s">
        <v>1882</v>
      </c>
      <c r="C44" s="328"/>
      <c r="D44" s="169"/>
      <c r="E44" s="155"/>
      <c r="F44" s="155"/>
      <c r="G44" s="155"/>
      <c r="H44" s="155"/>
      <c r="I44" s="155"/>
      <c r="J44" s="155"/>
      <c r="K44" s="155"/>
      <c r="L44" s="155"/>
      <c r="M44" s="155"/>
      <c r="N44" s="172"/>
      <c r="O44" s="155"/>
      <c r="P44" s="155"/>
      <c r="Q44" s="155"/>
      <c r="R44" s="172"/>
      <c r="S44" s="172"/>
      <c r="T44" s="155"/>
      <c r="U44" s="169"/>
      <c r="V44" s="154"/>
      <c r="W44" s="240"/>
      <c r="X44" s="155"/>
      <c r="Y44" s="155"/>
      <c r="Z44" s="155"/>
      <c r="AA44" s="155"/>
      <c r="AB44" s="155"/>
      <c r="AC44" s="155"/>
      <c r="AD44" s="155"/>
      <c r="AE44" s="155"/>
      <c r="AF44" s="155"/>
      <c r="AG44" s="155"/>
      <c r="AH44" s="492"/>
      <c r="AI44" s="492"/>
      <c r="AJ44" s="492"/>
      <c r="AK44" s="492"/>
      <c r="AL44" s="496"/>
      <c r="AM44" s="496"/>
      <c r="AN44" s="496"/>
      <c r="AO44" s="496"/>
      <c r="AP44" s="496"/>
      <c r="AQ44" s="496"/>
      <c r="AR44" s="496"/>
      <c r="AS44" s="494"/>
      <c r="AT44" s="496"/>
      <c r="AU44" s="496"/>
      <c r="AV44" s="494"/>
      <c r="AW44" s="496"/>
      <c r="AX44" s="496"/>
      <c r="AY44" s="494"/>
      <c r="AZ44" s="494"/>
      <c r="BA44" s="494"/>
      <c r="BB44" s="494"/>
      <c r="BC44" s="494"/>
      <c r="BD44" s="494"/>
      <c r="BE44" s="494"/>
      <c r="BF44" s="494"/>
      <c r="BG44" s="494"/>
      <c r="BH44" s="494"/>
      <c r="BI44" s="494"/>
      <c r="BJ44" s="494"/>
      <c r="BK44" s="494"/>
      <c r="BL44" s="494"/>
      <c r="BM44" s="494"/>
      <c r="BN44" s="496"/>
      <c r="BO44" s="496"/>
      <c r="BP44" s="496"/>
      <c r="BQ44" s="496"/>
    </row>
    <row r="45" ht="19.5" customHeight="1" spans="1:69">
      <c r="A45" s="491"/>
      <c r="B45" s="328" t="s">
        <v>1885</v>
      </c>
      <c r="C45" s="328"/>
      <c r="D45" s="169"/>
      <c r="E45" s="155"/>
      <c r="F45" s="155"/>
      <c r="G45" s="155"/>
      <c r="H45" s="155"/>
      <c r="I45" s="155"/>
      <c r="J45" s="155"/>
      <c r="K45" s="155"/>
      <c r="L45" s="155"/>
      <c r="M45" s="155"/>
      <c r="N45" s="172"/>
      <c r="O45" s="155"/>
      <c r="P45" s="155"/>
      <c r="Q45" s="155"/>
      <c r="R45" s="172"/>
      <c r="S45" s="172"/>
      <c r="T45" s="155"/>
      <c r="U45" s="169"/>
      <c r="V45" s="154" t="s">
        <v>1918</v>
      </c>
      <c r="W45" s="240"/>
      <c r="X45" s="155"/>
      <c r="Y45" s="155"/>
      <c r="Z45" s="155"/>
      <c r="AA45" s="155"/>
      <c r="AB45" s="155"/>
      <c r="AC45" s="155"/>
      <c r="AD45" s="155"/>
      <c r="AE45" s="155"/>
      <c r="AF45" s="155"/>
      <c r="AG45" s="155"/>
      <c r="AH45" s="492"/>
      <c r="AI45" s="492"/>
      <c r="AJ45" s="492"/>
      <c r="AK45" s="492"/>
      <c r="AL45" s="496"/>
      <c r="AM45" s="496"/>
      <c r="AN45" s="496"/>
      <c r="AO45" s="496"/>
      <c r="AP45" s="496"/>
      <c r="AQ45" s="496"/>
      <c r="AR45" s="496"/>
      <c r="AS45" s="494"/>
      <c r="AT45" s="496"/>
      <c r="AU45" s="496"/>
      <c r="AV45" s="494"/>
      <c r="AW45" s="496"/>
      <c r="AX45" s="496"/>
      <c r="AY45" s="494"/>
      <c r="AZ45" s="494"/>
      <c r="BA45" s="494"/>
      <c r="BB45" s="494"/>
      <c r="BC45" s="494"/>
      <c r="BD45" s="494"/>
      <c r="BE45" s="494"/>
      <c r="BF45" s="494"/>
      <c r="BG45" s="494"/>
      <c r="BH45" s="494"/>
      <c r="BI45" s="494"/>
      <c r="BJ45" s="494"/>
      <c r="BK45" s="494"/>
      <c r="BL45" s="494"/>
      <c r="BM45" s="494"/>
      <c r="BN45" s="496"/>
      <c r="BO45" s="496"/>
      <c r="BP45" s="496"/>
      <c r="BQ45" s="496"/>
    </row>
    <row r="46" ht="19.5" customHeight="1" spans="1:69">
      <c r="A46" s="491"/>
      <c r="B46" s="328" t="s">
        <v>1886</v>
      </c>
      <c r="C46" s="328"/>
      <c r="D46" s="169"/>
      <c r="E46" s="155"/>
      <c r="F46" s="155"/>
      <c r="G46" s="155"/>
      <c r="H46" s="155"/>
      <c r="I46" s="155"/>
      <c r="J46" s="155"/>
      <c r="K46" s="155"/>
      <c r="L46" s="155"/>
      <c r="M46" s="155"/>
      <c r="N46" s="172"/>
      <c r="O46" s="155"/>
      <c r="P46" s="155"/>
      <c r="Q46" s="155"/>
      <c r="R46" s="172"/>
      <c r="S46" s="172"/>
      <c r="T46" s="155"/>
      <c r="U46" s="169"/>
      <c r="V46" s="154"/>
      <c r="W46" s="240"/>
      <c r="X46" s="155"/>
      <c r="Y46" s="155"/>
      <c r="Z46" s="155"/>
      <c r="AA46" s="155"/>
      <c r="AB46" s="155"/>
      <c r="AC46" s="155"/>
      <c r="AD46" s="155"/>
      <c r="AE46" s="155"/>
      <c r="AF46" s="155"/>
      <c r="AG46" s="155"/>
      <c r="AH46" s="492"/>
      <c r="AI46" s="492"/>
      <c r="AJ46" s="492"/>
      <c r="AK46" s="492"/>
      <c r="AL46" s="496"/>
      <c r="AM46" s="496"/>
      <c r="AN46" s="496"/>
      <c r="AO46" s="496"/>
      <c r="AP46" s="496"/>
      <c r="AQ46" s="496"/>
      <c r="AR46" s="496"/>
      <c r="AS46" s="494"/>
      <c r="AT46" s="496"/>
      <c r="AU46" s="496"/>
      <c r="AV46" s="494"/>
      <c r="AW46" s="496"/>
      <c r="AX46" s="496"/>
      <c r="AY46" s="494"/>
      <c r="AZ46" s="494"/>
      <c r="BA46" s="494"/>
      <c r="BB46" s="494"/>
      <c r="BC46" s="494"/>
      <c r="BD46" s="494"/>
      <c r="BE46" s="494"/>
      <c r="BF46" s="494"/>
      <c r="BG46" s="494"/>
      <c r="BH46" s="494"/>
      <c r="BI46" s="494"/>
      <c r="BJ46" s="494"/>
      <c r="BK46" s="494"/>
      <c r="BL46" s="494"/>
      <c r="BM46" s="494"/>
      <c r="BN46" s="496"/>
      <c r="BO46" s="496"/>
      <c r="BP46" s="496"/>
      <c r="BQ46" s="496"/>
    </row>
    <row r="47" ht="19.5" customHeight="1" spans="1:69">
      <c r="A47" s="491"/>
      <c r="B47" s="329"/>
      <c r="C47" s="329"/>
      <c r="D47" s="330"/>
      <c r="E47" s="330"/>
      <c r="F47" s="330"/>
      <c r="G47" s="330"/>
      <c r="H47" s="330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0"/>
      <c r="AC47" s="330"/>
      <c r="AD47" s="330"/>
      <c r="AE47" s="330"/>
      <c r="AF47" s="330"/>
      <c r="AG47" s="330"/>
      <c r="AH47" s="497"/>
      <c r="AI47" s="497"/>
      <c r="AJ47" s="497"/>
      <c r="AK47" s="497"/>
      <c r="AL47" s="498"/>
      <c r="AM47" s="498"/>
      <c r="AN47" s="498"/>
      <c r="AO47" s="498"/>
      <c r="AP47" s="498"/>
      <c r="AQ47" s="498"/>
      <c r="AR47" s="498"/>
      <c r="AS47" s="498"/>
      <c r="AT47" s="498"/>
      <c r="AU47" s="498"/>
      <c r="AV47" s="498">
        <f>SUMPRODUCT(--WEEKDAY(D$3:AG$3,2)&gt;5,--((D47:AG47="DM"))+(D47:AG47="CS1")+((D47:AG47="CS2"))+(D47:AG47="SB1")+(D47:AG47="AE")+(D47:AG47="EM"))</f>
        <v>0</v>
      </c>
      <c r="AW47" s="498"/>
      <c r="AX47" s="498">
        <f>(AS47-AT47)/2+(AV47-AW47)</f>
        <v>0</v>
      </c>
      <c r="AY47" s="498"/>
      <c r="AZ47" s="498"/>
      <c r="BA47" s="498"/>
      <c r="BB47" s="498"/>
      <c r="BC47" s="498"/>
      <c r="BD47" s="498"/>
      <c r="BE47" s="498"/>
      <c r="BF47" s="498"/>
      <c r="BG47" s="498"/>
      <c r="BH47" s="498"/>
      <c r="BI47" s="498"/>
      <c r="BJ47" s="498"/>
      <c r="BK47" s="498"/>
      <c r="BL47" s="498"/>
      <c r="BM47" s="498"/>
      <c r="BN47" s="498"/>
      <c r="BO47" s="498"/>
      <c r="BP47" s="498"/>
      <c r="BQ47" s="498"/>
    </row>
    <row r="48" ht="19.5" customHeight="1" spans="1:69">
      <c r="A48" s="491"/>
      <c r="B48" s="335" t="s">
        <v>48</v>
      </c>
      <c r="C48" s="335"/>
      <c r="D48" s="336" t="str">
        <f>VLOOKUP("DM",D5:D42,1,FALSE)</f>
        <v>DM</v>
      </c>
      <c r="E48" s="336" t="str">
        <f>VLOOKUP("DM",E5:E42,1,FALSE)</f>
        <v>DM</v>
      </c>
      <c r="F48" s="336" t="str">
        <f>VLOOKUP("DM",F5:F42,1,FALSE)</f>
        <v>DM</v>
      </c>
      <c r="G48" s="336" t="str">
        <f>VLOOKUP("DM",G5:G42,1,FALSE)</f>
        <v>DM</v>
      </c>
      <c r="H48" s="336" t="str">
        <f>VLOOKUP("DM",H5:H42,1,FALSE)</f>
        <v>DM</v>
      </c>
      <c r="I48" s="336" t="str">
        <f>VLOOKUP("DM",I5:I42,1,FALSE)</f>
        <v>DM</v>
      </c>
      <c r="J48" s="336" t="str">
        <f>VLOOKUP("DM",J5:J42,1,FALSE)</f>
        <v>DM</v>
      </c>
      <c r="K48" s="336" t="str">
        <f>VLOOKUP("DM",K5:K42,1,FALSE)</f>
        <v>DM</v>
      </c>
      <c r="L48" s="336" t="str">
        <f>VLOOKUP("DM",L5:L42,1,FALSE)</f>
        <v>DM</v>
      </c>
      <c r="M48" s="336" t="str">
        <f>VLOOKUP("DM",M5:M42,1,FALSE)</f>
        <v>DM</v>
      </c>
      <c r="N48" s="336" t="str">
        <f>VLOOKUP("DM",N5:N42,1,FALSE)</f>
        <v>DM</v>
      </c>
      <c r="O48" s="336" t="str">
        <f>VLOOKUP("DM",O5:O42,1,FALSE)</f>
        <v>DM</v>
      </c>
      <c r="P48" s="336" t="str">
        <f>VLOOKUP("DM",P5:P42,1,FALSE)</f>
        <v>DM</v>
      </c>
      <c r="Q48" s="336" t="str">
        <f>VLOOKUP("DM",Q5:Q41,1,FALSE)</f>
        <v>DM</v>
      </c>
      <c r="R48" s="336" t="str">
        <f>VLOOKUP("DM",R5:R42,1,FALSE)</f>
        <v>DM</v>
      </c>
      <c r="S48" s="336" t="str">
        <f>VLOOKUP("DM",S5:S41,1,FALSE)</f>
        <v>DM</v>
      </c>
      <c r="T48" s="336" t="str">
        <f>VLOOKUP("DM",T5:T42,1,FALSE)</f>
        <v>DM</v>
      </c>
      <c r="U48" s="336" t="str">
        <f>VLOOKUP("DM",U5:U42,1,FALSE)</f>
        <v>DM</v>
      </c>
      <c r="V48" s="336" t="str">
        <f>VLOOKUP("DM",V5:V42,1,FALSE)</f>
        <v>DM</v>
      </c>
      <c r="W48" s="336" t="str">
        <f>VLOOKUP("DM",W5:W42,1,FALSE)</f>
        <v>DM</v>
      </c>
      <c r="X48" s="336" t="str">
        <f>VLOOKUP("DM",X5:X42,1,FALSE)</f>
        <v>DM</v>
      </c>
      <c r="Y48" s="336" t="str">
        <f>VLOOKUP("DM",Y5:Y40,1,FALSE)</f>
        <v>DM</v>
      </c>
      <c r="Z48" s="336" t="str">
        <f>VLOOKUP("DM",Z5:Z42,1,FALSE)</f>
        <v>DM</v>
      </c>
      <c r="AA48" s="336" t="str">
        <f>VLOOKUP("DM",AA5:AA42,1,FALSE)</f>
        <v>DM</v>
      </c>
      <c r="AB48" s="336" t="str">
        <f>VLOOKUP("DM",AB5:AB42,1,FALSE)</f>
        <v>DM</v>
      </c>
      <c r="AC48" s="336" t="str">
        <f>VLOOKUP("DM",AC5:AC42,1,FALSE)</f>
        <v>DM</v>
      </c>
      <c r="AD48" s="336" t="str">
        <f>VLOOKUP("DM",AD5:AD42,1,FALSE)</f>
        <v>DM</v>
      </c>
      <c r="AE48" s="336" t="str">
        <f>VLOOKUP("DM",AE5:AE42,1,FALSE)</f>
        <v>DM</v>
      </c>
      <c r="AF48" s="336" t="str">
        <f>VLOOKUP("DM",AF5:AF42,1,FALSE)</f>
        <v>DM</v>
      </c>
      <c r="AG48" s="336" t="str">
        <f>VLOOKUP("DM",AG5:AG42,1,FALSE)</f>
        <v>DM</v>
      </c>
      <c r="AH48" s="492"/>
      <c r="AI48" s="492"/>
      <c r="AJ48" s="492"/>
      <c r="AK48" s="492"/>
      <c r="AL48" s="494"/>
      <c r="AM48" s="494"/>
      <c r="AN48" s="494"/>
      <c r="AO48" s="494"/>
      <c r="AP48" s="494"/>
      <c r="AQ48" s="494"/>
      <c r="AR48" s="494"/>
      <c r="AS48" s="494"/>
      <c r="AT48" s="494"/>
      <c r="AU48" s="494"/>
      <c r="AV48" s="494"/>
      <c r="AW48" s="494"/>
      <c r="AX48" s="494"/>
      <c r="AY48" s="494"/>
      <c r="AZ48" s="494"/>
      <c r="BA48" s="494"/>
      <c r="BB48" s="494"/>
      <c r="BC48" s="494"/>
      <c r="BD48" s="494"/>
      <c r="BE48" s="494"/>
      <c r="BF48" s="494"/>
      <c r="BG48" s="494"/>
      <c r="BH48" s="494"/>
      <c r="BI48" s="494"/>
      <c r="BJ48" s="494"/>
      <c r="BK48" s="494"/>
      <c r="BL48" s="494"/>
      <c r="BM48" s="494"/>
      <c r="BN48" s="494"/>
      <c r="BO48" s="494"/>
      <c r="BP48" s="494"/>
      <c r="BQ48" s="494"/>
    </row>
    <row r="49" ht="19.5" customHeight="1" spans="1:69">
      <c r="A49" s="491" t="e">
        <f>LTE()</f>
        <v>#NAME?</v>
      </c>
      <c r="B49" s="337" t="s">
        <v>44</v>
      </c>
      <c r="C49" s="337"/>
      <c r="D49" s="336" t="str">
        <f>VLOOKUP("CS1",D5:D43,1,FALSE)</f>
        <v>CS1</v>
      </c>
      <c r="E49" s="336" t="str">
        <f>VLOOKUP("CS1",E5:E43,1,FALSE)</f>
        <v>CS1</v>
      </c>
      <c r="F49" s="336" t="str">
        <f>VLOOKUP("CS1",F5:F43,1,FALSE)</f>
        <v>CS1</v>
      </c>
      <c r="G49" s="336" t="str">
        <f>VLOOKUP("CS1",G5:G43,1,FALSE)</f>
        <v>CS1</v>
      </c>
      <c r="H49" s="336" t="str">
        <f>VLOOKUP("CS1",H5:H43,1,FALSE)</f>
        <v>CS1</v>
      </c>
      <c r="I49" s="336" t="str">
        <f>VLOOKUP("CS1",I5:I43,1,FALSE)</f>
        <v>CS1</v>
      </c>
      <c r="J49" s="336" t="str">
        <f>VLOOKUP("CS1",J5:J43,1,FALSE)</f>
        <v>CS1</v>
      </c>
      <c r="K49" s="336" t="str">
        <f>VLOOKUP("CS1",K5:K43,1,FALSE)</f>
        <v>CS1</v>
      </c>
      <c r="L49" s="336" t="str">
        <f>VLOOKUP("CS1",L5:L43,1,FALSE)</f>
        <v>CS1</v>
      </c>
      <c r="M49" s="336" t="str">
        <f>VLOOKUP("CS1",M5:M43,1,FALSE)</f>
        <v>CS1</v>
      </c>
      <c r="N49" s="336" t="str">
        <f>VLOOKUP("CS1",N5:N43,1,FALSE)</f>
        <v>CS1</v>
      </c>
      <c r="O49" s="336" t="str">
        <f>VLOOKUP("CS1",O5:O43,1,FALSE)</f>
        <v>CS1</v>
      </c>
      <c r="P49" s="336" t="str">
        <f>VLOOKUP("CS1",P5:P43,1,FALSE)</f>
        <v>CS1</v>
      </c>
      <c r="Q49" s="336" t="str">
        <f>VLOOKUP("CS1",Q5:Q43,1,FALSE)</f>
        <v>CS1</v>
      </c>
      <c r="R49" s="336" t="str">
        <f>VLOOKUP("CS1",R5:R43,1,FALSE)</f>
        <v>CS1</v>
      </c>
      <c r="S49" s="336" t="str">
        <f>VLOOKUP("CS1",S5:S43,1,FALSE)</f>
        <v>CS1</v>
      </c>
      <c r="T49" s="336" t="str">
        <f>VLOOKUP("CS1",T5:T43,1,FALSE)</f>
        <v>CS1</v>
      </c>
      <c r="U49" s="336" t="str">
        <f>VLOOKUP("CS1",U5:U43,1,FALSE)</f>
        <v>CS1</v>
      </c>
      <c r="V49" s="336" t="str">
        <f>VLOOKUP("CS1",V5:V43,1,FALSE)</f>
        <v>CS1</v>
      </c>
      <c r="W49" s="336" t="str">
        <f>VLOOKUP("CS1",W5:W43,1,FALSE)</f>
        <v>CS1</v>
      </c>
      <c r="X49" s="336" t="str">
        <f>VLOOKUP("CS1",X5:X43,1,FALSE)</f>
        <v>CS1</v>
      </c>
      <c r="Y49" s="336" t="str">
        <f>VLOOKUP("CS1",Y5:Y43,1,FALSE)</f>
        <v>CS1</v>
      </c>
      <c r="Z49" s="336" t="str">
        <f>VLOOKUP("CS1",Z5:Z43,1,FALSE)</f>
        <v>CS1</v>
      </c>
      <c r="AA49" s="336" t="str">
        <f>VLOOKUP("CS1",AA5:AA42,1,FALSE)</f>
        <v>CS1</v>
      </c>
      <c r="AB49" s="336" t="str">
        <f>VLOOKUP("CS1",AB5:AB42,1,FALSE)</f>
        <v>CS1</v>
      </c>
      <c r="AC49" s="336" t="str">
        <f>VLOOKUP("CS1",AC5:AC42,1,FALSE)</f>
        <v>CS1</v>
      </c>
      <c r="AD49" s="336" t="str">
        <f>VLOOKUP("CS1",AD5:AD42,1,FALSE)</f>
        <v>CS1</v>
      </c>
      <c r="AE49" s="336" t="str">
        <f>VLOOKUP("CS1",AE5:AE42,1,FALSE)</f>
        <v>CS1</v>
      </c>
      <c r="AF49" s="336" t="str">
        <f>VLOOKUP("CS1",AF5:AF43,1,FALSE)</f>
        <v>CS1</v>
      </c>
      <c r="AG49" s="336" t="str">
        <f>VLOOKUP("CS1",AG5:AG43,1,FALSE)</f>
        <v>CS1</v>
      </c>
      <c r="AH49" s="492"/>
      <c r="AI49" s="492"/>
      <c r="AJ49" s="492"/>
      <c r="AK49" s="492"/>
      <c r="AL49" s="494"/>
      <c r="AM49" s="494"/>
      <c r="AN49" s="494"/>
      <c r="AO49" s="494"/>
      <c r="AP49" s="494"/>
      <c r="AQ49" s="494"/>
      <c r="AR49" s="494"/>
      <c r="AS49" s="494"/>
      <c r="AT49" s="494"/>
      <c r="AU49" s="494"/>
      <c r="AV49" s="494"/>
      <c r="AW49" s="494"/>
      <c r="AX49" s="494"/>
      <c r="AY49" s="494"/>
      <c r="AZ49" s="494"/>
      <c r="BA49" s="494"/>
      <c r="BB49" s="494"/>
      <c r="BC49" s="494"/>
      <c r="BD49" s="494"/>
      <c r="BE49" s="494"/>
      <c r="BF49" s="494"/>
      <c r="BG49" s="494"/>
      <c r="BH49" s="494"/>
      <c r="BI49" s="494"/>
      <c r="BJ49" s="494"/>
      <c r="BK49" s="494"/>
      <c r="BL49" s="494"/>
      <c r="BM49" s="494"/>
      <c r="BN49" s="494"/>
      <c r="BO49" s="494"/>
      <c r="BP49" s="494"/>
      <c r="BQ49" s="494"/>
    </row>
    <row r="50" ht="19.5" customHeight="1" spans="1:69">
      <c r="A50" s="491"/>
      <c r="B50" s="338" t="s">
        <v>45</v>
      </c>
      <c r="C50" s="338"/>
      <c r="D50" s="336" t="str">
        <f>VLOOKUP("CS2",D5:D43,1,FALSE)</f>
        <v>CS2</v>
      </c>
      <c r="E50" s="336" t="str">
        <f>VLOOKUP("CS2",E5:E43,1,FALSE)</f>
        <v>CS2</v>
      </c>
      <c r="F50" s="336" t="str">
        <f>VLOOKUP("CS2",F5:F43,1,FALSE)</f>
        <v>CS2</v>
      </c>
      <c r="G50" s="336" t="str">
        <f>VLOOKUP("CS2",G5:G43,1,FALSE)</f>
        <v>CS2</v>
      </c>
      <c r="H50" s="336" t="str">
        <f>VLOOKUP("CS2",H5:H43,1,FALSE)</f>
        <v>CS2</v>
      </c>
      <c r="I50" s="336" t="e">
        <f>VLOOKUP("CS2",I5:I43,1,FALSE)</f>
        <v>#N/A</v>
      </c>
      <c r="J50" s="336" t="str">
        <f>VLOOKUP("CS2",J5:J43,1,FALSE)</f>
        <v>CS2</v>
      </c>
      <c r="K50" s="336" t="str">
        <f>VLOOKUP("CS2",K5:K43,1,FALSE)</f>
        <v>CS2</v>
      </c>
      <c r="L50" s="336" t="e">
        <f>VLOOKUP("CS2",L5:L43,1,FALSE)</f>
        <v>#N/A</v>
      </c>
      <c r="M50" s="336" t="str">
        <f>VLOOKUP("CS2",M5:M43,1,FALSE)</f>
        <v>CS2</v>
      </c>
      <c r="N50" s="336" t="str">
        <f>VLOOKUP("CS2",N5:N43,1,FALSE)</f>
        <v>CS2</v>
      </c>
      <c r="O50" s="336" t="e">
        <f>VLOOKUP("CS2",O5:O43,1,FALSE)</f>
        <v>#N/A</v>
      </c>
      <c r="P50" s="336" t="e">
        <f>VLOOKUP("CS2",P5:P43,1,FALSE)</f>
        <v>#N/A</v>
      </c>
      <c r="Q50" s="336" t="str">
        <f>VLOOKUP("CS2",Q5:Q43,1,FALSE)</f>
        <v>CS2</v>
      </c>
      <c r="R50" s="336" t="str">
        <f>VLOOKUP("CS2",R5:R43,1,FALSE)</f>
        <v>CS2</v>
      </c>
      <c r="S50" s="336" t="e">
        <f>VLOOKUP("CS2",S5:S43,1,FALSE)</f>
        <v>#N/A</v>
      </c>
      <c r="T50" s="336" t="str">
        <f>VLOOKUP("CS2",T5:T43,1,FALSE)</f>
        <v>CS2</v>
      </c>
      <c r="U50" s="336" t="str">
        <f>VLOOKUP("CS2",U5:U43,1,FALSE)</f>
        <v>CS2</v>
      </c>
      <c r="V50" s="336" t="e">
        <f>VLOOKUP("CS2",V5:V43,1,FALSE)</f>
        <v>#N/A</v>
      </c>
      <c r="W50" s="336" t="e">
        <f>VLOOKUP("CS2",W5:W43,1,FALSE)</f>
        <v>#N/A</v>
      </c>
      <c r="X50" s="336" t="str">
        <f>VLOOKUP("CS2",X5:X43,1,FALSE)</f>
        <v>CS2</v>
      </c>
      <c r="Y50" s="336" t="str">
        <f>VLOOKUP("CS2",Y5:Y43,1,FALSE)</f>
        <v>CS2</v>
      </c>
      <c r="Z50" s="336" t="e">
        <f>VLOOKUP("CS2",Z5:Z43,1,FALSE)</f>
        <v>#N/A</v>
      </c>
      <c r="AA50" s="336" t="str">
        <f>VLOOKUP("CS2",AA5:AA42,1,FALSE)</f>
        <v>CS2</v>
      </c>
      <c r="AB50" s="336" t="str">
        <f>VLOOKUP("CS2",AB5:AB42,1,FALSE)</f>
        <v>CS2</v>
      </c>
      <c r="AC50" s="336" t="e">
        <f>VLOOKUP("CS2",AC5:AC42,1,FALSE)</f>
        <v>#N/A</v>
      </c>
      <c r="AD50" s="336" t="e">
        <f>VLOOKUP("CS2",AD5:AD42,1,FALSE)</f>
        <v>#N/A</v>
      </c>
      <c r="AE50" s="336" t="str">
        <f>VLOOKUP("CS2",AE5:AE42,1,FALSE)</f>
        <v>CS2</v>
      </c>
      <c r="AF50" s="336" t="str">
        <f>VLOOKUP("CS2",AF5:AF43,1,FALSE)</f>
        <v>CS2</v>
      </c>
      <c r="AG50" s="336" t="e">
        <f>VLOOKUP("CS2",AG5:AG43,1,FALSE)</f>
        <v>#N/A</v>
      </c>
      <c r="AH50" s="492"/>
      <c r="AI50" s="492"/>
      <c r="AJ50" s="492"/>
      <c r="AK50" s="492"/>
      <c r="AL50" s="494"/>
      <c r="AM50" s="494"/>
      <c r="AN50" s="494"/>
      <c r="AO50" s="494"/>
      <c r="AP50" s="494"/>
      <c r="AQ50" s="494"/>
      <c r="AR50" s="494"/>
      <c r="AS50" s="494"/>
      <c r="AT50" s="494"/>
      <c r="AU50" s="494"/>
      <c r="AV50" s="494"/>
      <c r="AW50" s="494"/>
      <c r="AX50" s="494"/>
      <c r="AY50" s="494"/>
      <c r="AZ50" s="494"/>
      <c r="BA50" s="494"/>
      <c r="BB50" s="494"/>
      <c r="BC50" s="494"/>
      <c r="BD50" s="494"/>
      <c r="BE50" s="494"/>
      <c r="BF50" s="494"/>
      <c r="BG50" s="494"/>
      <c r="BH50" s="494"/>
      <c r="BI50" s="494"/>
      <c r="BJ50" s="494"/>
      <c r="BK50" s="494"/>
      <c r="BL50" s="494"/>
      <c r="BM50" s="494"/>
      <c r="BN50" s="494"/>
      <c r="BO50" s="494"/>
      <c r="BP50" s="494"/>
      <c r="BQ50" s="494"/>
    </row>
    <row r="51" ht="19.5" customHeight="1" spans="1:69">
      <c r="A51" s="491"/>
      <c r="B51" s="339" t="s">
        <v>1793</v>
      </c>
      <c r="C51" s="339"/>
      <c r="D51" s="336" t="e">
        <f>VLOOKUP("CS/B",D5:D43,1,FALSE)</f>
        <v>#N/A</v>
      </c>
      <c r="E51" s="336" t="e">
        <f>VLOOKUP("CS/B",E5:E43,1,FALSE)</f>
        <v>#N/A</v>
      </c>
      <c r="F51" s="336" t="e">
        <f>VLOOKUP("CS/B",F5:F43,1,FALSE)</f>
        <v>#N/A</v>
      </c>
      <c r="G51" s="336" t="e">
        <f>VLOOKUP("CS/B",G5:G43,1,FALSE)</f>
        <v>#N/A</v>
      </c>
      <c r="H51" s="336" t="e">
        <f>VLOOKUP("CS/B",H5:H43,1,FALSE)</f>
        <v>#N/A</v>
      </c>
      <c r="I51" s="336" t="str">
        <f>VLOOKUP("CS/B",I5:I43,1,FALSE)</f>
        <v>CS/B</v>
      </c>
      <c r="J51" s="336" t="e">
        <f>VLOOKUP("CS/B",J5:J43,1,FALSE)</f>
        <v>#N/A</v>
      </c>
      <c r="K51" s="336" t="e">
        <f>VLOOKUP("CS/B",K5:K43,1,FALSE)</f>
        <v>#N/A</v>
      </c>
      <c r="L51" s="336" t="str">
        <f>VLOOKUP("CS/B",L5:L43,1,FALSE)</f>
        <v>CS/B</v>
      </c>
      <c r="M51" s="336" t="e">
        <f>VLOOKUP("CS/B",M5:M43,1,FALSE)</f>
        <v>#N/A</v>
      </c>
      <c r="N51" s="336" t="e">
        <f>VLOOKUP("CS/B",N5:N43,1,FALSE)</f>
        <v>#N/A</v>
      </c>
      <c r="O51" s="336" t="str">
        <f>VLOOKUP("CS/B",O5:O43,1,FALSE)</f>
        <v>CS/B</v>
      </c>
      <c r="P51" s="336" t="str">
        <f>VLOOKUP("CS/B",P5:P43,1,FALSE)</f>
        <v>CS/B</v>
      </c>
      <c r="Q51" s="336" t="e">
        <f>VLOOKUP("CS/B",Q5:Q43,1,FALSE)</f>
        <v>#N/A</v>
      </c>
      <c r="R51" s="336" t="e">
        <f>VLOOKUP("CS/B",R5:R43,1,FALSE)</f>
        <v>#N/A</v>
      </c>
      <c r="S51" s="336" t="str">
        <f>VLOOKUP("CS/B",S5:S43,1,FALSE)</f>
        <v>CS/B</v>
      </c>
      <c r="T51" s="336" t="e">
        <f>VLOOKUP("CS/B",T5:T43,1,FALSE)</f>
        <v>#N/A</v>
      </c>
      <c r="U51" s="336" t="e">
        <f>VLOOKUP("CS/B",U5:U43,1,FALSE)</f>
        <v>#N/A</v>
      </c>
      <c r="V51" s="336" t="str">
        <f>VLOOKUP("CS/B",V5:V43,1,FALSE)</f>
        <v>CS/B</v>
      </c>
      <c r="W51" s="336" t="str">
        <f>VLOOKUP("CS/B",W5:W43,1,FALSE)</f>
        <v>CS/B</v>
      </c>
      <c r="X51" s="336" t="e">
        <f>VLOOKUP("CS/B",X5:X43,1,FALSE)</f>
        <v>#N/A</v>
      </c>
      <c r="Y51" s="336" t="e">
        <f>VLOOKUP("CS/B",Y5:Y43,1,FALSE)</f>
        <v>#N/A</v>
      </c>
      <c r="Z51" s="336" t="str">
        <f>VLOOKUP("CS/B",Z5:Z43,1,FALSE)</f>
        <v>CS/B</v>
      </c>
      <c r="AA51" s="336" t="e">
        <f>VLOOKUP("CS/B",AA5:AA42,1,FALSE)</f>
        <v>#N/A</v>
      </c>
      <c r="AB51" s="336" t="e">
        <f>VLOOKUP("CS/B",AB5:AB42,1,FALSE)</f>
        <v>#N/A</v>
      </c>
      <c r="AC51" s="336" t="str">
        <f>VLOOKUP("CS/B",AC5:AC42,1,FALSE)</f>
        <v>CS/B</v>
      </c>
      <c r="AD51" s="336" t="str">
        <f>VLOOKUP("CS/B",AD5:AD42,1,FALSE)</f>
        <v>CS/B</v>
      </c>
      <c r="AE51" s="336" t="e">
        <f>VLOOKUP("CS/B",AE5:AE42,1,FALSE)</f>
        <v>#N/A</v>
      </c>
      <c r="AF51" s="336" t="e">
        <f>VLOOKUP("CS/B",AF5:AF43,1,FALSE)</f>
        <v>#N/A</v>
      </c>
      <c r="AG51" s="336" t="str">
        <f>VLOOKUP("CS/B",AG5:AG43,1,FALSE)</f>
        <v>CS/B</v>
      </c>
      <c r="AH51" s="492"/>
      <c r="AI51" s="492"/>
      <c r="AJ51" s="492"/>
      <c r="AK51" s="492"/>
      <c r="AL51" s="494"/>
      <c r="AM51" s="494"/>
      <c r="AN51" s="494"/>
      <c r="AO51" s="494"/>
      <c r="AP51" s="494"/>
      <c r="AQ51" s="494"/>
      <c r="AR51" s="494"/>
      <c r="AS51" s="494"/>
      <c r="AT51" s="494"/>
      <c r="AU51" s="494"/>
      <c r="AV51" s="494"/>
      <c r="AW51" s="494"/>
      <c r="AX51" s="494"/>
      <c r="AY51" s="494"/>
      <c r="AZ51" s="494"/>
      <c r="BA51" s="494"/>
      <c r="BB51" s="494"/>
      <c r="BC51" s="494"/>
      <c r="BD51" s="494"/>
      <c r="BE51" s="494"/>
      <c r="BF51" s="494"/>
      <c r="BG51" s="494"/>
      <c r="BH51" s="494"/>
      <c r="BI51" s="494"/>
      <c r="BJ51" s="494"/>
      <c r="BK51" s="494"/>
      <c r="BL51" s="494"/>
      <c r="BM51" s="494"/>
      <c r="BN51" s="494"/>
      <c r="BO51" s="494"/>
      <c r="BP51" s="494"/>
      <c r="BQ51" s="494"/>
    </row>
    <row r="52" ht="19.5" customHeight="1" spans="1:69">
      <c r="A52" s="491"/>
      <c r="B52" s="340" t="s">
        <v>50</v>
      </c>
      <c r="C52" s="340"/>
      <c r="D52" s="336" t="e">
        <f>VLOOKUP("SB1",D5:D43,1,FALSE)</f>
        <v>#N/A</v>
      </c>
      <c r="E52" s="336" t="e">
        <f>VLOOKUP("SB1",E5:E43,1,FALSE)</f>
        <v>#N/A</v>
      </c>
      <c r="F52" s="336" t="e">
        <f>VLOOKUP("SB1",F5:F43,1,FALSE)</f>
        <v>#N/A</v>
      </c>
      <c r="G52" s="336" t="e">
        <f>VLOOKUP("SB1",G5:G43,1,FALSE)</f>
        <v>#N/A</v>
      </c>
      <c r="H52" s="336" t="e">
        <f>VLOOKUP("SB1",H5:H43,1,FALSE)</f>
        <v>#N/A</v>
      </c>
      <c r="I52" s="336" t="e">
        <f>VLOOKUP("SB1",I5:I43,1,FALSE)</f>
        <v>#N/A</v>
      </c>
      <c r="J52" s="336" t="str">
        <f>VLOOKUP("SB1",J5:J43,1,FALSE)</f>
        <v>SB1</v>
      </c>
      <c r="K52" s="336" t="str">
        <f>VLOOKUP("SB1",K5:K43,1,FALSE)</f>
        <v>SB1</v>
      </c>
      <c r="L52" s="336" t="e">
        <f>VLOOKUP("SB1",L5:L43,1,FALSE)</f>
        <v>#N/A</v>
      </c>
      <c r="M52" s="336" t="str">
        <f>VLOOKUP("SB1",M5:M43,1,FALSE)</f>
        <v>SB1</v>
      </c>
      <c r="N52" s="336" t="str">
        <f>VLOOKUP("SB1",N5:N43,1,FALSE)</f>
        <v>SB1</v>
      </c>
      <c r="O52" s="336" t="e">
        <f>VLOOKUP("SB1",O5:O43,1,FALSE)</f>
        <v>#N/A</v>
      </c>
      <c r="P52" s="336" t="e">
        <f>VLOOKUP("SB1",P5:P43,1,FALSE)</f>
        <v>#N/A</v>
      </c>
      <c r="Q52" s="336" t="str">
        <f>VLOOKUP("SB1",Q5:Q43,1,FALSE)</f>
        <v>SB1</v>
      </c>
      <c r="R52" s="336" t="str">
        <f>VLOOKUP("SB1",R5:R43,1,FALSE)</f>
        <v>SB1</v>
      </c>
      <c r="S52" s="336" t="e">
        <f>VLOOKUP("SB1",S5:S43,1,FALSE)</f>
        <v>#N/A</v>
      </c>
      <c r="T52" s="336" t="str">
        <f>VLOOKUP("SB1",T5:T43,1,FALSE)</f>
        <v>SB1</v>
      </c>
      <c r="U52" s="336" t="str">
        <f>VLOOKUP("SB1",U5:U43,1,FALSE)</f>
        <v>SB1</v>
      </c>
      <c r="V52" s="336" t="e">
        <f>VLOOKUP("SB1",V5:V43,1,FALSE)</f>
        <v>#N/A</v>
      </c>
      <c r="W52" s="336" t="e">
        <f>VLOOKUP("SB1",W5:W43,1,FALSE)</f>
        <v>#N/A</v>
      </c>
      <c r="X52" s="336" t="str">
        <f>VLOOKUP("SB1",X5:X43,1,FALSE)</f>
        <v>SB1</v>
      </c>
      <c r="Y52" s="336" t="str">
        <f>VLOOKUP("SB1",Y5:Y43,1,FALSE)</f>
        <v>SB1</v>
      </c>
      <c r="Z52" s="336" t="e">
        <f>VLOOKUP("SB1",Z5:Z43,1,FALSE)</f>
        <v>#N/A</v>
      </c>
      <c r="AA52" s="336" t="str">
        <f>VLOOKUP("SB1",AA5:AA42,1,FALSE)</f>
        <v>SB1</v>
      </c>
      <c r="AB52" s="336" t="str">
        <f>VLOOKUP("SB1",AB5:AB42,1,FALSE)</f>
        <v>SB1</v>
      </c>
      <c r="AC52" s="336" t="e">
        <f>VLOOKUP("SB1",AC5:AC42,1,FALSE)</f>
        <v>#N/A</v>
      </c>
      <c r="AD52" s="336" t="e">
        <f>VLOOKUP("SB1",AD5:AD42,1,FALSE)</f>
        <v>#N/A</v>
      </c>
      <c r="AE52" s="336" t="str">
        <f>VLOOKUP("SB1",AE5:AE42,1,FALSE)</f>
        <v>SB1</v>
      </c>
      <c r="AF52" s="336" t="str">
        <f>VLOOKUP("SB1",AF5:AF43,1,FALSE)</f>
        <v>SB1</v>
      </c>
      <c r="AG52" s="336" t="e">
        <f>VLOOKUP("SB1",AG5:AG43,1,FALSE)</f>
        <v>#N/A</v>
      </c>
      <c r="AH52" s="492"/>
      <c r="AI52" s="492"/>
      <c r="AJ52" s="492"/>
      <c r="AK52" s="492"/>
      <c r="AL52" s="494"/>
      <c r="AM52" s="494"/>
      <c r="AN52" s="494"/>
      <c r="AO52" s="494"/>
      <c r="AP52" s="494"/>
      <c r="AQ52" s="494"/>
      <c r="AR52" s="494"/>
      <c r="AS52" s="494"/>
      <c r="AT52" s="494"/>
      <c r="AU52" s="494"/>
      <c r="AV52" s="494"/>
      <c r="AW52" s="494"/>
      <c r="AX52" s="494"/>
      <c r="AY52" s="494"/>
      <c r="AZ52" s="494"/>
      <c r="BA52" s="494"/>
      <c r="BB52" s="494"/>
      <c r="BC52" s="494"/>
      <c r="BD52" s="494"/>
      <c r="BE52" s="494"/>
      <c r="BF52" s="494"/>
      <c r="BG52" s="494"/>
      <c r="BH52" s="494"/>
      <c r="BI52" s="494"/>
      <c r="BJ52" s="494"/>
      <c r="BK52" s="494"/>
      <c r="BL52" s="494"/>
      <c r="BM52" s="494"/>
      <c r="BN52" s="494"/>
      <c r="BO52" s="494"/>
      <c r="BP52" s="494"/>
      <c r="BQ52" s="494"/>
    </row>
    <row r="53" ht="18.75" customHeight="1" spans="1:69">
      <c r="A53" s="491"/>
      <c r="B53" s="341" t="s">
        <v>56</v>
      </c>
      <c r="C53" s="341"/>
      <c r="D53" s="336" t="str">
        <f>VLOOKUP("SB2",D5:D43,1,FALSE)</f>
        <v>SB2</v>
      </c>
      <c r="E53" s="336" t="str">
        <f>VLOOKUP("SB2",E5:E43,1,FALSE)</f>
        <v>SB2</v>
      </c>
      <c r="F53" s="336" t="e">
        <f>VLOOKUP("SB2",F5:F43,1,FALSE)</f>
        <v>#N/A</v>
      </c>
      <c r="G53" s="336" t="e">
        <f>VLOOKUP("SB2",G5:G43,1,FALSE)</f>
        <v>#N/A</v>
      </c>
      <c r="H53" s="336" t="e">
        <f>VLOOKUP("SB2",H5:H43,1,FALSE)</f>
        <v>#N/A</v>
      </c>
      <c r="I53" s="336" t="str">
        <f>VLOOKUP("SB2",I5:I43,1,FALSE)</f>
        <v>SB2</v>
      </c>
      <c r="J53" s="336" t="str">
        <f>VLOOKUP("SB2",J5:J43,1,FALSE)</f>
        <v>SB2</v>
      </c>
      <c r="K53" s="336" t="str">
        <f>VLOOKUP("SB2",K5:K43,1,FALSE)</f>
        <v>SB2</v>
      </c>
      <c r="L53" s="336" t="str">
        <f>VLOOKUP("SB2",L5:L43,1,FALSE)</f>
        <v>SB2</v>
      </c>
      <c r="M53" s="336" t="str">
        <f>VLOOKUP("SB2",M5:M43,1,FALSE)</f>
        <v>SB2</v>
      </c>
      <c r="N53" s="336" t="e">
        <f>VLOOKUP("SB2",N5:N43,1,FALSE)</f>
        <v>#N/A</v>
      </c>
      <c r="O53" s="336" t="e">
        <f>VLOOKUP("SB2",O5:O43,1,FALSE)</f>
        <v>#N/A</v>
      </c>
      <c r="P53" s="336" t="str">
        <f>VLOOKUP("SB2",P5:P43,1,FALSE)</f>
        <v>SB2</v>
      </c>
      <c r="Q53" s="336" t="str">
        <f>VLOOKUP("SB2",Q5:Q43,1,FALSE)</f>
        <v>SB2</v>
      </c>
      <c r="R53" s="336" t="str">
        <f>VLOOKUP("SB2",R5:R43,1,FALSE)</f>
        <v>SB2</v>
      </c>
      <c r="S53" s="336" t="str">
        <f>VLOOKUP("SB2",S5:S43,1,FALSE)</f>
        <v>SB2</v>
      </c>
      <c r="T53" s="336" t="str">
        <f>VLOOKUP("SB2",T5:T43,1,FALSE)</f>
        <v>SB2</v>
      </c>
      <c r="U53" s="336" t="e">
        <f>VLOOKUP("SB2",U5:U43,1,FALSE)</f>
        <v>#N/A</v>
      </c>
      <c r="V53" s="336" t="e">
        <f>VLOOKUP("SB2",V5:V43,1,FALSE)</f>
        <v>#N/A</v>
      </c>
      <c r="W53" s="336" t="str">
        <f>VLOOKUP("SB2",W5:W43,1,FALSE)</f>
        <v>SB2</v>
      </c>
      <c r="X53" s="336" t="str">
        <f>VLOOKUP("SB2",X5:X43,1,FALSE)</f>
        <v>SB2</v>
      </c>
      <c r="Y53" s="336" t="str">
        <f>VLOOKUP("SB2",Y5:Y43,1,FALSE)</f>
        <v>SB2</v>
      </c>
      <c r="Z53" s="336" t="str">
        <f>VLOOKUP("SB2",Z5:Z43,1,FALSE)</f>
        <v>SB2</v>
      </c>
      <c r="AA53" s="336" t="str">
        <f>VLOOKUP("SB2",AA5:AA42,1,FALSE)</f>
        <v>SB2</v>
      </c>
      <c r="AB53" s="336" t="e">
        <f>VLOOKUP("SB2",AB5:AB42,1,FALSE)</f>
        <v>#N/A</v>
      </c>
      <c r="AC53" s="336" t="e">
        <f>VLOOKUP("SB2",AC5:AC42,1,FALSE)</f>
        <v>#N/A</v>
      </c>
      <c r="AD53" s="336" t="str">
        <f>VLOOKUP("SB2",AD5:AD42,1,FALSE)</f>
        <v>SB2</v>
      </c>
      <c r="AE53" s="336" t="str">
        <f>VLOOKUP("SB2",AE5:AE42,1,FALSE)</f>
        <v>SB2</v>
      </c>
      <c r="AF53" s="336" t="str">
        <f>VLOOKUP("SB2",AF5:AF43,1,FALSE)</f>
        <v>SB2</v>
      </c>
      <c r="AG53" s="336" t="str">
        <f>VLOOKUP("SB2",AG5:AG43,1,FALSE)</f>
        <v>SB2</v>
      </c>
      <c r="AH53" s="492"/>
      <c r="AI53" s="492"/>
      <c r="AJ53" s="492"/>
      <c r="AK53" s="492"/>
      <c r="AL53" s="494"/>
      <c r="AM53" s="494"/>
      <c r="AN53" s="494"/>
      <c r="AO53" s="494"/>
      <c r="AP53" s="494"/>
      <c r="AQ53" s="494"/>
      <c r="AR53" s="494"/>
      <c r="AS53" s="494"/>
      <c r="AT53" s="494"/>
      <c r="AU53" s="494"/>
      <c r="AV53" s="494"/>
      <c r="AW53" s="494"/>
      <c r="AX53" s="494"/>
      <c r="AY53" s="494"/>
      <c r="AZ53" s="494"/>
      <c r="BA53" s="494"/>
      <c r="BB53" s="494"/>
      <c r="BC53" s="494"/>
      <c r="BD53" s="494"/>
      <c r="BE53" s="494"/>
      <c r="BF53" s="494"/>
      <c r="BG53" s="494"/>
      <c r="BH53" s="494"/>
      <c r="BI53" s="494"/>
      <c r="BJ53" s="494"/>
      <c r="BK53" s="494"/>
      <c r="BL53" s="494"/>
      <c r="BM53" s="494"/>
      <c r="BN53" s="494"/>
      <c r="BO53" s="494"/>
      <c r="BP53" s="494"/>
      <c r="BQ53" s="494"/>
    </row>
    <row r="54" ht="19.5" customHeight="1" spans="1:69">
      <c r="A54" s="491"/>
      <c r="B54" s="342" t="s">
        <v>62</v>
      </c>
      <c r="C54" s="342"/>
      <c r="D54" s="336" t="str">
        <f>VLOOKUP("AE",D5:D43,1,FALSE)</f>
        <v>AE</v>
      </c>
      <c r="E54" s="336" t="str">
        <f>VLOOKUP("AE",E5:E43,1,FALSE)</f>
        <v>AE</v>
      </c>
      <c r="F54" s="336" t="str">
        <f>VLOOKUP("AE",F5:F43,1,FALSE)</f>
        <v>AE</v>
      </c>
      <c r="G54" s="336" t="str">
        <f>VLOOKUP("AE",G5:G43,1,FALSE)</f>
        <v>AE</v>
      </c>
      <c r="H54" s="336" t="str">
        <f>VLOOKUP("AE",H5:H43,1,FALSE)</f>
        <v>AE</v>
      </c>
      <c r="I54" s="336" t="str">
        <f>VLOOKUP("AE",I5:I43,1,FALSE)</f>
        <v>AE</v>
      </c>
      <c r="J54" s="336" t="str">
        <f>VLOOKUP("AE",J5:J43,1,FALSE)</f>
        <v>AE</v>
      </c>
      <c r="K54" s="336" t="str">
        <f>VLOOKUP("AE",K5:K43,1,FALSE)</f>
        <v>AE</v>
      </c>
      <c r="L54" s="336" t="str">
        <f>VLOOKUP("AE",L5:L43,1,FALSE)</f>
        <v>AE</v>
      </c>
      <c r="M54" s="336" t="str">
        <f>VLOOKUP("AE",M5:M43,1,FALSE)</f>
        <v>AE</v>
      </c>
      <c r="N54" s="336" t="str">
        <f>VLOOKUP("AE",N5:N43,1,FALSE)</f>
        <v>AE</v>
      </c>
      <c r="O54" s="336" t="str">
        <f>VLOOKUP("AE",O5:O43,1,FALSE)</f>
        <v>AE</v>
      </c>
      <c r="P54" s="336" t="str">
        <f>VLOOKUP("AE",P5:P43,1,FALSE)</f>
        <v>AE</v>
      </c>
      <c r="Q54" s="336" t="str">
        <f>VLOOKUP("AE",Q5:Q43,1,FALSE)</f>
        <v>AE</v>
      </c>
      <c r="R54" s="336" t="str">
        <f>VLOOKUP("AE",R5:R43,1,FALSE)</f>
        <v>AE</v>
      </c>
      <c r="S54" s="336" t="str">
        <f>VLOOKUP("AE",S5:S43,1,FALSE)</f>
        <v>AE</v>
      </c>
      <c r="T54" s="336" t="str">
        <f>VLOOKUP("AE",T5:T43,1,FALSE)</f>
        <v>AE</v>
      </c>
      <c r="U54" s="336" t="str">
        <f>VLOOKUP("AE",U5:U43,1,FALSE)</f>
        <v>AE</v>
      </c>
      <c r="V54" s="336" t="str">
        <f>VLOOKUP("AE",V5:V43,1,FALSE)</f>
        <v>AE</v>
      </c>
      <c r="W54" s="336" t="str">
        <f>VLOOKUP("AE",W5:W43,1,FALSE)</f>
        <v>AE</v>
      </c>
      <c r="X54" s="336" t="str">
        <f>VLOOKUP("AE",X5:X43,1,FALSE)</f>
        <v>AE</v>
      </c>
      <c r="Y54" s="336" t="str">
        <f>VLOOKUP("AE",Y5:Y43,1,FALSE)</f>
        <v>AE</v>
      </c>
      <c r="Z54" s="336" t="str">
        <f>VLOOKUP("AE",Z5:Z43,1,FALSE)</f>
        <v>AE</v>
      </c>
      <c r="AA54" s="336" t="str">
        <f>VLOOKUP("AE",AA5:AA42,1,FALSE)</f>
        <v>AE</v>
      </c>
      <c r="AB54" s="336" t="str">
        <f>VLOOKUP("AE",AB5:AB42,1,FALSE)</f>
        <v>AE</v>
      </c>
      <c r="AC54" s="336" t="str">
        <f>VLOOKUP("AE",AC5:AC42,1,FALSE)</f>
        <v>AE</v>
      </c>
      <c r="AD54" s="336" t="str">
        <f>VLOOKUP("AE",AD5:AD42,1,FALSE)</f>
        <v>AE</v>
      </c>
      <c r="AE54" s="336" t="str">
        <f>VLOOKUP("AE",AE5:AE42,1,FALSE)</f>
        <v>AE</v>
      </c>
      <c r="AF54" s="336" t="str">
        <f>VLOOKUP("AE",AF5:AF43,1,FALSE)</f>
        <v>AE</v>
      </c>
      <c r="AG54" s="336" t="str">
        <f>VLOOKUP("AE",AG5:AG43,1,FALSE)</f>
        <v>AE</v>
      </c>
      <c r="AH54" s="492"/>
      <c r="AI54" s="492"/>
      <c r="AJ54" s="492"/>
      <c r="AK54" s="492"/>
      <c r="AL54" s="494"/>
      <c r="AM54" s="494"/>
      <c r="AN54" s="494"/>
      <c r="AO54" s="494"/>
      <c r="AP54" s="494"/>
      <c r="AQ54" s="494"/>
      <c r="AR54" s="494"/>
      <c r="AS54" s="494"/>
      <c r="AT54" s="494"/>
      <c r="AU54" s="494"/>
      <c r="AV54" s="494"/>
      <c r="AW54" s="494"/>
      <c r="AX54" s="494"/>
      <c r="AY54" s="494"/>
      <c r="AZ54" s="494"/>
      <c r="BA54" s="494"/>
      <c r="BB54" s="494"/>
      <c r="BC54" s="494"/>
      <c r="BD54" s="494"/>
      <c r="BE54" s="494"/>
      <c r="BF54" s="494"/>
      <c r="BG54" s="494"/>
      <c r="BH54" s="494"/>
      <c r="BI54" s="494"/>
      <c r="BJ54" s="494"/>
      <c r="BK54" s="494"/>
      <c r="BL54" s="494"/>
      <c r="BM54" s="494"/>
      <c r="BN54" s="494"/>
      <c r="BO54" s="494"/>
      <c r="BP54" s="494"/>
      <c r="BQ54" s="494"/>
    </row>
    <row r="55" ht="19.5" customHeight="1" spans="1:69">
      <c r="A55" s="491"/>
      <c r="B55" s="172" t="s">
        <v>1598</v>
      </c>
      <c r="C55" s="172"/>
      <c r="D55" s="172" t="str">
        <f>VLOOKUP("RESERVE",D5:D42,1,FALSE)</f>
        <v>RESERVE</v>
      </c>
      <c r="E55" s="172" t="str">
        <f>VLOOKUP("RESERVE",E5:E42,1,FALSE)</f>
        <v>RESERVE</v>
      </c>
      <c r="F55" s="172" t="str">
        <f>VLOOKUP("RESERVE",F5:F42,1,FALSE)</f>
        <v>RESERVE</v>
      </c>
      <c r="G55" s="172" t="str">
        <f>VLOOKUP("RESERVE",G5:G42,1,FALSE)</f>
        <v>RESERVE</v>
      </c>
      <c r="H55" s="172" t="str">
        <f>VLOOKUP("RESERVE",H5:H42,1,FALSE)</f>
        <v>RESERVE</v>
      </c>
      <c r="I55" s="172" t="str">
        <f>VLOOKUP("RESERVE",I5:I42,1,FALSE)</f>
        <v>RESERVE</v>
      </c>
      <c r="J55" s="172" t="str">
        <f>VLOOKUP("RESERVE",J5:J42,1,FALSE)</f>
        <v>RESERVE</v>
      </c>
      <c r="K55" s="172" t="str">
        <f>VLOOKUP("RESERVE",K5:K42,1,FALSE)</f>
        <v>RESERVE</v>
      </c>
      <c r="L55" s="172" t="str">
        <f>VLOOKUP("RESERVE",L5:L42,1,FALSE)</f>
        <v>RESERVE</v>
      </c>
      <c r="M55" s="172" t="str">
        <f>VLOOKUP("RESERVE",M5:M42,1,FALSE)</f>
        <v>RESERVE</v>
      </c>
      <c r="N55" s="172" t="str">
        <f>VLOOKUP("RESERVE",N5:N42,1,FALSE)</f>
        <v>RESERVE</v>
      </c>
      <c r="O55" s="172" t="str">
        <f>VLOOKUP("RESERVE",O5:O42,1,FALSE)</f>
        <v>RESERVE</v>
      </c>
      <c r="P55" s="172" t="str">
        <f>VLOOKUP("RESERVE",P5:P42,1,FALSE)</f>
        <v>RESERVE</v>
      </c>
      <c r="Q55" s="172" t="e">
        <f>VLOOKUP("RESERVE",Q5:Q41,1,FALSE)</f>
        <v>#N/A</v>
      </c>
      <c r="R55" s="172" t="str">
        <f>VLOOKUP("RESERVE",R5:R42,1,FALSE)</f>
        <v>RESERVE</v>
      </c>
      <c r="S55" s="172" t="str">
        <f>VLOOKUP("RESERVE",S5:S41,1,FALSE)</f>
        <v>RESERVE</v>
      </c>
      <c r="T55" s="172" t="str">
        <f>VLOOKUP("RESERVE",T5:T42,1,FALSE)</f>
        <v>RESERVE</v>
      </c>
      <c r="U55" s="172" t="str">
        <f>VLOOKUP("RESERVE",U5:U42,1,FALSE)</f>
        <v>RESERVE</v>
      </c>
      <c r="V55" s="172" t="str">
        <f>VLOOKUP("RESERVE",V5:V42,1,FALSE)</f>
        <v>RESERVE</v>
      </c>
      <c r="W55" s="172" t="str">
        <f>VLOOKUP("RESERVE",W5:W42,1,FALSE)</f>
        <v>RESERVE</v>
      </c>
      <c r="X55" s="172" t="str">
        <f>VLOOKUP("RESERVE",X5:X42,1,FALSE)</f>
        <v>RESERVE</v>
      </c>
      <c r="Y55" s="172" t="str">
        <f>VLOOKUP("RESERVE",Y5:Y40,1,FALSE)</f>
        <v>RESERVE</v>
      </c>
      <c r="Z55" s="172" t="str">
        <f>VLOOKUP("RESERVE",Z5:Z42,1,FALSE)</f>
        <v>RESERVE</v>
      </c>
      <c r="AA55" s="172" t="str">
        <f>VLOOKUP("RESERVE",AA5:AA42,1,FALSE)</f>
        <v>RESERVE</v>
      </c>
      <c r="AB55" s="172" t="str">
        <f>VLOOKUP("RESERVE",AB5:AB42,1,FALSE)</f>
        <v>RESERVE</v>
      </c>
      <c r="AC55" s="172" t="str">
        <f>VLOOKUP("RESERVE",AC5:AC42,1,FALSE)</f>
        <v>RESERVE</v>
      </c>
      <c r="AD55" s="172" t="str">
        <f>VLOOKUP("RESERVE",AD5:AD42,1,FALSE)</f>
        <v>RESERVE</v>
      </c>
      <c r="AE55" s="172" t="e">
        <f>VLOOKUP("RESERVE",AE5:AE42,1,FALSE)</f>
        <v>#N/A</v>
      </c>
      <c r="AF55" s="172" t="str">
        <f>VLOOKUP("RESERVE",AF5:AF42,1,FALSE)</f>
        <v>RESERVE</v>
      </c>
      <c r="AG55" s="172" t="str">
        <f>VLOOKUP("RESERVE",AG5:AG42,1,FALSE)</f>
        <v>RESERVE</v>
      </c>
      <c r="AH55" s="492"/>
      <c r="AI55" s="492"/>
      <c r="AJ55" s="492"/>
      <c r="AK55" s="492"/>
      <c r="AL55" s="494"/>
      <c r="AM55" s="494"/>
      <c r="AN55" s="494"/>
      <c r="AO55" s="494"/>
      <c r="AP55" s="494"/>
      <c r="AQ55" s="494"/>
      <c r="AR55" s="494"/>
      <c r="AS55" s="494"/>
      <c r="AT55" s="494"/>
      <c r="AU55" s="494"/>
      <c r="AV55" s="494"/>
      <c r="AW55" s="494"/>
      <c r="AX55" s="494"/>
      <c r="AY55" s="494"/>
      <c r="AZ55" s="494"/>
      <c r="BA55" s="494"/>
      <c r="BB55" s="494"/>
      <c r="BC55" s="494"/>
      <c r="BD55" s="494"/>
      <c r="BE55" s="494"/>
      <c r="BF55" s="494"/>
      <c r="BG55" s="494"/>
      <c r="BH55" s="494"/>
      <c r="BI55" s="494"/>
      <c r="BJ55" s="494"/>
      <c r="BK55" s="494"/>
      <c r="BL55" s="494"/>
      <c r="BM55" s="494"/>
      <c r="BN55" s="494"/>
      <c r="BO55" s="494"/>
      <c r="BP55" s="494"/>
      <c r="BQ55" s="494"/>
    </row>
    <row r="56" ht="19.5" customHeight="1" spans="1:69">
      <c r="A56" s="491"/>
      <c r="B56" s="172" t="s">
        <v>1971</v>
      </c>
      <c r="C56" s="172"/>
      <c r="D56" s="172">
        <f>COUNTIF(D5:D42,"DM")</f>
        <v>1</v>
      </c>
      <c r="E56" s="172">
        <f>COUNTIF(E5:E42,"DM")</f>
        <v>1</v>
      </c>
      <c r="F56" s="172">
        <f>COUNTIF(F5:F42,"DM")</f>
        <v>1</v>
      </c>
      <c r="G56" s="172">
        <f>COUNTIF(G5:G42,"DM")</f>
        <v>1</v>
      </c>
      <c r="H56" s="172">
        <f>COUNTIF(H5:H42,"DM")</f>
        <v>1</v>
      </c>
      <c r="I56" s="172">
        <f>COUNTIF(I5:I42,"DM")</f>
        <v>2</v>
      </c>
      <c r="J56" s="172">
        <f>COUNTIF(J5:J42,"DM")</f>
        <v>2</v>
      </c>
      <c r="K56" s="172">
        <f>COUNTIF(K5:K42,"DM")</f>
        <v>2</v>
      </c>
      <c r="L56" s="172">
        <f>COUNTIF(L5:L42,"DM")</f>
        <v>2</v>
      </c>
      <c r="M56" s="172">
        <f>COUNTIF(M5:M42,"DM")</f>
        <v>1</v>
      </c>
      <c r="N56" s="172">
        <f>COUNTIF(N5:N42,"DM")</f>
        <v>1</v>
      </c>
      <c r="O56" s="172">
        <f>COUNTIF(O5:O42,"DM")</f>
        <v>1</v>
      </c>
      <c r="P56" s="172">
        <f>COUNTIF(P5:P42,"DM")</f>
        <v>2</v>
      </c>
      <c r="Q56" s="172">
        <f>COUNTIF(Q5:Q41,"DM")</f>
        <v>2</v>
      </c>
      <c r="R56" s="172">
        <f>COUNTIF(R5:R42,"DM")</f>
        <v>2</v>
      </c>
      <c r="S56" s="172">
        <f>COUNTIF(S5:S41,"DM")</f>
        <v>2</v>
      </c>
      <c r="T56" s="172">
        <f>COUNTIF(T5:T42,"DM")</f>
        <v>2</v>
      </c>
      <c r="U56" s="172">
        <f>COUNTIF(U5:U42,"DM")</f>
        <v>1</v>
      </c>
      <c r="V56" s="172">
        <f>COUNTIF(V5:V42,"DM")</f>
        <v>1</v>
      </c>
      <c r="W56" s="172">
        <f>COUNTIF(W5:W42,"DM")</f>
        <v>2</v>
      </c>
      <c r="X56" s="172">
        <f>COUNTIF(X5:X42,"DM")</f>
        <v>2</v>
      </c>
      <c r="Y56" s="172">
        <f>COUNTIF(Y5:Y40,"DM")</f>
        <v>2</v>
      </c>
      <c r="Z56" s="172">
        <f>COUNTIF(Z5:Z42,"DM")</f>
        <v>2</v>
      </c>
      <c r="AA56" s="172">
        <f>COUNTIF(AA5:AA42,"DM")</f>
        <v>1</v>
      </c>
      <c r="AB56" s="172">
        <f>COUNTIF(AB5:AB42,"DM")</f>
        <v>1</v>
      </c>
      <c r="AC56" s="172">
        <f>COUNTIF(AC5:AC42,"DM")</f>
        <v>1</v>
      </c>
      <c r="AD56" s="172">
        <f>COUNTIF(AD5:AD42,"DM")</f>
        <v>2</v>
      </c>
      <c r="AE56" s="172">
        <f>COUNTIF(AE5:AE42,"DM")</f>
        <v>2</v>
      </c>
      <c r="AF56" s="172">
        <f>COUNTIF(AF5:AF42,"DM")</f>
        <v>1</v>
      </c>
      <c r="AG56" s="172">
        <f>COUNTIF(AG5:AG42,"DM")</f>
        <v>2</v>
      </c>
      <c r="AH56" s="492"/>
      <c r="AI56" s="492"/>
      <c r="AJ56" s="492"/>
      <c r="AK56" s="492"/>
      <c r="AL56" s="494"/>
      <c r="AM56" s="494"/>
      <c r="AN56" s="494"/>
      <c r="AO56" s="494"/>
      <c r="AP56" s="494"/>
      <c r="AQ56" s="494"/>
      <c r="AR56" s="494"/>
      <c r="AS56" s="494"/>
      <c r="AT56" s="494"/>
      <c r="AU56" s="494"/>
      <c r="AV56" s="494"/>
      <c r="AW56" s="494"/>
      <c r="AX56" s="494"/>
      <c r="AY56" s="494"/>
      <c r="AZ56" s="494"/>
      <c r="BA56" s="494"/>
      <c r="BB56" s="494"/>
      <c r="BC56" s="494"/>
      <c r="BD56" s="494"/>
      <c r="BE56" s="494"/>
      <c r="BF56" s="494"/>
      <c r="BG56" s="494"/>
      <c r="BH56" s="494"/>
      <c r="BI56" s="494"/>
      <c r="BJ56" s="494"/>
      <c r="BK56" s="494"/>
      <c r="BL56" s="494"/>
      <c r="BM56" s="494"/>
      <c r="BN56" s="494"/>
      <c r="BO56" s="494"/>
      <c r="BP56" s="494"/>
      <c r="BQ56" s="494"/>
    </row>
  </sheetData>
  <mergeCells count="3">
    <mergeCell ref="D1:T1"/>
    <mergeCell ref="AQ3:AQ4"/>
    <mergeCell ref="AR3:AR4"/>
  </mergeCells>
  <conditionalFormatting sqref="AE7">
    <cfRule type="notContainsBlanks" dxfId="2114" priority="77">
      <formula>LEN(TRIM(AE7))&gt;0</formula>
    </cfRule>
  </conditionalFormatting>
  <conditionalFormatting sqref="E23">
    <cfRule type="expression" dxfId="135" priority="6">
      <formula>WEEKDAY(H$3,2)&gt;5</formula>
    </cfRule>
    <cfRule type="expression" dxfId="135" priority="7">
      <formula>WEEKDAY(G$3,2)&gt;5</formula>
    </cfRule>
  </conditionalFormatting>
  <conditionalFormatting sqref="D21:D22">
    <cfRule type="expression" dxfId="135" priority="9">
      <formula>WEEKDAY(E$3,2)&gt;5</formula>
    </cfRule>
  </conditionalFormatting>
  <conditionalFormatting sqref="J11:J12">
    <cfRule type="expression" dxfId="135" priority="1">
      <formula>WEEKDAY(#REF!,2)&gt;5</formula>
    </cfRule>
    <cfRule type="containsText" dxfId="153" priority="2" operator="between" text="VACC">
      <formula>NOT(ISERROR(SEARCH("VACC",J11)))</formula>
    </cfRule>
  </conditionalFormatting>
  <conditionalFormatting sqref="A1:I56 J1:J10 K1:BQ56 J12:J56">
    <cfRule type="cellIs" dxfId="154" priority="76" operator="equal">
      <formula>"RESERVE"</formula>
    </cfRule>
  </conditionalFormatting>
  <conditionalFormatting sqref="A1:BQ56">
    <cfRule type="cellIs" dxfId="5790" priority="78" operator="equal">
      <formula>"WEEKEND OUTFIELD RESERVE"</formula>
    </cfRule>
  </conditionalFormatting>
  <conditionalFormatting sqref="U2:Y46 D3:I46 J3:J10 K3:T46 Z3:AG46 J12:J46">
    <cfRule type="expression" dxfId="135" priority="69">
      <formula>WEEKDAY(U$3,2)&gt;5</formula>
    </cfRule>
  </conditionalFormatting>
  <conditionalFormatting sqref="K4:K56 AB4:AB56 D5:I56 J5:J10 L5:AA56 AC5:AG56 J12:J56">
    <cfRule type="cellIs" dxfId="136" priority="54" operator="equal">
      <formula>"B"</formula>
    </cfRule>
    <cfRule type="cellIs" dxfId="136" priority="55" operator="equal">
      <formula>"AL"</formula>
    </cfRule>
    <cfRule type="cellIs" dxfId="137" priority="56" operator="equal">
      <formula>"DM"</formula>
    </cfRule>
    <cfRule type="cellIs" dxfId="138" priority="57" operator="equal">
      <formula>"CS1"</formula>
    </cfRule>
    <cfRule type="cellIs" dxfId="139" priority="58" operator="equal">
      <formula>"CS2"</formula>
    </cfRule>
    <cfRule type="cellIs" dxfId="140" priority="59" operator="equal">
      <formula>"SB1"</formula>
    </cfRule>
    <cfRule type="cellIs" dxfId="141" priority="60" operator="equal">
      <formula>"SB2"</formula>
    </cfRule>
    <cfRule type="cellIs" dxfId="142" priority="61" operator="equal">
      <formula>"AE"</formula>
    </cfRule>
  </conditionalFormatting>
  <conditionalFormatting sqref="K4:K46 AB4:AB46 D5:I46 J5:J10 L5:AA46 AC5:AG46 J12:J46">
    <cfRule type="cellIs" dxfId="136" priority="63" operator="equal">
      <formula>"DB"</formula>
    </cfRule>
    <cfRule type="containsText" dxfId="143" priority="64" operator="between" text="$AM">
      <formula>NOT(ISERROR(SEARCH("$AM",D4)))</formula>
    </cfRule>
    <cfRule type="containsText" dxfId="144" priority="65" operator="between" text="$PM">
      <formula>NOT(ISERROR(SEARCH("$PM",D4)))</formula>
    </cfRule>
    <cfRule type="containsText" dxfId="145" priority="66" operator="between" text="$L">
      <formula>NOT(ISERROR(SEARCH("$L",D4)))</formula>
    </cfRule>
    <cfRule type="containsText" dxfId="146" priority="67" operator="between" text="$BTP">
      <formula>NOT(ISERROR(SEARCH("$BTP",D4)))</formula>
    </cfRule>
    <cfRule type="containsText" dxfId="147" priority="68" operator="between" text="$M">
      <formula>NOT(ISERROR(SEARCH("$M",D4)))</formula>
    </cfRule>
    <cfRule type="containsText" dxfId="148" priority="70" operator="between" text="$N">
      <formula>NOT(ISERROR(SEARCH("$N",D4)))</formula>
    </cfRule>
    <cfRule type="containsText" dxfId="149" priority="71" operator="between" text="$FC">
      <formula>NOT(ISERROR(SEARCH("$FC",D4)))</formula>
    </cfRule>
    <cfRule type="containsText" dxfId="150" priority="72" operator="between" text="OAL">
      <formula>NOT(ISERROR(SEARCH("OAL",D4)))</formula>
    </cfRule>
    <cfRule type="containsText" dxfId="151" priority="73" operator="between" text="S+">
      <formula>NOT(ISERROR(SEARCH("S+",D4)))</formula>
    </cfRule>
    <cfRule type="containsText" dxfId="152" priority="74" operator="between" text="EX-D">
      <formula>NOT(ISERROR(SEARCH("EX-D",D4)))</formula>
    </cfRule>
  </conditionalFormatting>
  <conditionalFormatting sqref="K4:K8 D5:D10 F5:F6 H5:H16 I5 J5:J10 L5:L6 N5:N7 O5:P6 Q5 R5:R17 S5:S6 T5:T9 U5:W6 X5:Y22 Z5:Z42 AA5:AC43 AD5:AD34 AE5:AF28 AG5:AG17 E6 G6:G10 M6:M9 I7:I9 Q7:Q10 E8:F8 L8:L12 P8:P29 S8:S10 U8:U17 W8:W13 N9:N25 V9 F10:F12 K10:K16 I11:I25 T11:T12 V11:V21 D12:D23 E12:E17 G12 M12 O12:O25 S12:S30 J13:J16 Q13:Q23 F14:F20 G14:G19 L14:L16 M14:M17 T14:T23 W15:W16 H18:H27 J18:J22 K18:K20 L18:L27 W18:W21 E19:E25 R19:R22 U19:U23 AG19:AG27 M20:M26 G21:G22 K22:K25 V23:V24 W23 F24:F25 J24:J30 X24:X25 D25 G25:G28 Q25:Q29 R25:R28 T25:T30 U25:U28 W25 Y25 V26:V29 E27 F27:F28 I27:I30 N27:N28 W27:W42 X27:Y30 D28 K28:K30 M28 O28 E29 L29 F30:G30 M30 N30:N32 O30:O31 R30 U30 AE30:AF32 AG30:AG31 E31:E32 H31:H32 V31 D32 F32:G32 P32:P33 S32:S33 T32 J33 K33:K35 L33 O33:O34 U33 X33:X34 Y33:Y36 F34:H34 I34:I35 M34 N34:N36 Q34 L35:L40 P35:P36 S35 V35:V37 F36:F42 G36:H37 J36:J37 O36 AD36:AD43 E37 I37:I42 K37:K42 T37:T38 X37:X42 AE37:AE43 AF37:AF41 D38:D42 M38:N42 S38:S42 U38 Y38:Y42 J39 P40 G41 Q41 T41 L42 R42 V43:V46">
    <cfRule type="containsText" dxfId="153" priority="75" operator="between" text="VACC">
      <formula>NOT(ISERROR(SEARCH("VACC",D4)))</formula>
    </cfRule>
  </conditionalFormatting>
  <conditionalFormatting sqref="D5:D10 F5:F6 H5:H8 I5 J5:J10 K5:K8 L5:L6 N5:N16 O5:P6 Q5 R5:R9 S5:S36 T5:W6 X5:X21 Y5:Y9 Z5:Z8 AF5:AG5 E6 G6:G10 M6:M9 AA6:AA7 I7:I9 Q7:Q10 AB7:AB11 AC7:AC8 AD7:AD10 AE7:AF11 E8:F8 P8:P10 T8:T9 U8:U13 AG8:AG16 L9 V9 F10:F12 H10:H16 K10:K13 W10:W11 AA10:AA11 AC10 I11:I17 R11:R17 T11 V11:V13 Y11:Y17 Z11:Z21 D12:D23 E12:E17 G12 L12:M12 P12 J13:J16 O13:O16 W13 AB13:AF13 F14:F16 G14:G19 M14:M17 P14:P17 Q14:Q16 K15:L16 T15:T20 U15:U17 V15:V21 W15:W16 AA15:AA17 AB15:AB19 AC15:AC22 AE15:AE16 AF15:AF19 AD16 F18:F20 H18:H21 J18:J22 L18:L22 N18:N25 Q18:Q23 W18:W21 AE18:AE19 E19:E20 I19:I25 K19 M19:M25 O19:O22 P19:P27 R19:R22 U19:U20 Y19:Y22 AA19 AD19:AD22 AG19:AG20 G21:G22 AB21 K22:K24 T22:U23 AE22 AF22:AF26 AG22 E23 H23:H27 AA23 F24:F25 J24:J25 L24:L27 V24 X24:X25 AD24 D25:D30 E25 G25:G28 O25 Q25:Q26 W25 R26 T26:T30 V26 Z26 AB26 AD26 E27 F27:F28 I27:J30 N27:N28 AA27:AA28 AE27 K28:K30 M28 O28 R28 U28:X28 AC28 AD28:AD33 E29 L29 P29:Q29 Y29:Y30 F30:G30 M30 W30:W35 X30 Z30:AA30 AC30 AG30 E31:E32 H31:H32 N31:N32 O31 AB31:AB32 AE31:AE32 D32 F32:G32 P32:P33 T32 AC32 AF32 J33:L33 O33 U33 X33:X34 Y33:Y36 F34:H34 I34:I35 M34 N34:N36 Q34 AC34:AC35 P35:P36 F36:F42 G36:H37 J36:J37 O36 V36 AA36 E37 I37:I38 K37:K39 L37:L40 T37 W37 X37:X42 D38:D42 M38:N42 S38:S42 U38 Y38:Y42 AA39 AB39:AB43 AC39:AC40 AD39:AE43 AF39:AF41 I40:I42 P40 G41 Q41 T41 L42 R42 AA42:AA43 AC42:AC43">
    <cfRule type="cellIs" dxfId="136" priority="10" operator="equal">
      <formula>"B"</formula>
    </cfRule>
    <cfRule type="cellIs" dxfId="136" priority="11" operator="equal">
      <formula>"AL"</formula>
    </cfRule>
    <cfRule type="cellIs" dxfId="137" priority="12" operator="equal">
      <formula>"DM"</formula>
    </cfRule>
    <cfRule type="cellIs" dxfId="138" priority="13" operator="equal">
      <formula>"CS1"</formula>
    </cfRule>
    <cfRule type="cellIs" dxfId="139" priority="14" operator="equal">
      <formula>"CS2"</formula>
    </cfRule>
    <cfRule type="cellIs" dxfId="140" priority="15" operator="equal">
      <formula>"SB1"</formula>
    </cfRule>
    <cfRule type="cellIs" dxfId="141" priority="16" operator="equal">
      <formula>"SB2"</formula>
    </cfRule>
    <cfRule type="cellIs" dxfId="142" priority="17" operator="equal">
      <formula>"AE"</formula>
    </cfRule>
    <cfRule type="cellIs" dxfId="136" priority="18" operator="equal">
      <formula>"DB"</formula>
    </cfRule>
    <cfRule type="containsText" dxfId="143" priority="19" operator="between" text="$AM">
      <formula>NOT(ISERROR(SEARCH("$AM",D5)))</formula>
    </cfRule>
    <cfRule type="containsText" dxfId="144" priority="20" operator="between" text="$PM">
      <formula>NOT(ISERROR(SEARCH("$PM",D5)))</formula>
    </cfRule>
    <cfRule type="containsText" dxfId="145" priority="21" operator="between" text="$L">
      <formula>NOT(ISERROR(SEARCH("$L",D5)))</formula>
    </cfRule>
    <cfRule type="containsText" dxfId="146" priority="22" operator="between" text="$BTP">
      <formula>NOT(ISERROR(SEARCH("$BTP",D5)))</formula>
    </cfRule>
    <cfRule type="containsText" dxfId="147" priority="23" operator="between" text="$M">
      <formula>NOT(ISERROR(SEARCH("$M",D5)))</formula>
    </cfRule>
    <cfRule type="containsText" dxfId="148" priority="24" operator="between" text="$N">
      <formula>NOT(ISERROR(SEARCH("$N",D5)))</formula>
    </cfRule>
    <cfRule type="containsText" dxfId="149" priority="25" operator="between" text="$FC">
      <formula>NOT(ISERROR(SEARCH("$FC",D5)))</formula>
    </cfRule>
    <cfRule type="containsText" dxfId="150" priority="26" operator="between" text="OAL">
      <formula>NOT(ISERROR(SEARCH("OAL",D5)))</formula>
    </cfRule>
    <cfRule type="containsText" dxfId="151" priority="27" operator="between" text="S+">
      <formula>NOT(ISERROR(SEARCH("S+",D5)))</formula>
    </cfRule>
    <cfRule type="containsText" dxfId="152" priority="28" operator="between" text="EX-D">
      <formula>NOT(ISERROR(SEARCH("EX-D",D5)))</formula>
    </cfRule>
  </conditionalFormatting>
  <conditionalFormatting sqref="D5:D10 F5:F6 H5:H8 I5 J5:J10 K5:K13 L5:L6 N5:N7 O5:O6 P5:Q5 R5:R17 S5:W6 X5:X21 Y5:Y9 Z5:Z8 AA5:AA7 AB5:AG5 E6 G6:G10 M6 I7:I9 Q7:Q10 AB7:AB8 AC7:AC22 AD7:AD10 AE7:AE16 AF7:AF13 E8:F8 M8:M9 P8:P10 S8:S10 T8:T9 U8:U13 AG8:AG16 L9 N9:N16 V9 F10:F12 H10:H16 W10:W13 AA10:AA11 AB10:AB19 I11:I17 T11 V11:V13 Y11:Y17 Z11 D12:D23 E12:E17 G12 L12:M12 S12:S30 AD12:AD14 J13:J16 O13:O16 P13:P17 Z13:Z17 F14:F16 G14:G19 M14:M17 Q14:Q16 AA14:AA17 K15:L16 T15:T20 U15:U17 V15:V21 W15:W16 AF15:AF19 AD16 F18:F20 H18:H27 J18:J22 L18:L22 N18:N25 O18:O22 Q18:Q26 W18:W21 AE18:AE19 E19:E20 I19:I25 K19 P19:P20 R19:R22 U19:U20 Y19:Y22 Z19:Z21 AA19 AD19:AD26 AG19:AG20 M20:M26 G21:G22 AB21:AB22 K22:K24 P22:P27 T22 U22:U23 AA22:AA25 AE22 AF22:AF26 AG22 E23 F23:F25 J24:J30 L24:L27 V24 X24:X25 D25:E25 G25:G28 O25 U25 W25 AB25:AB26 AG25 R26 T26:T30 V26 Z26 AE26:AE27 E27 F27:F28 I27:I30 N27:N28 AA27:AA30 AC27:AC30 D28 K28:K30 M28 O28 Q28:Q29 R28 U28:X28 Y28:Y30 Z28 AB28:AB29 AD28:AD33 E29 L29 P29 F30:G30 M30 N30:N32 W30:W33 X30 AG30 E31:E32 H31:H32 O31 Z31 AB31:AB32 AE31:AE32 D32 F32:G32 P32:P33 S32:S33 T32 AC32 AF32 J33 K33:K35 L33 O33 U33 X33:X34 Y33:Y36 F34:H34 I34:I35 M34 N34:N36 Q34 AA34:AA36 AB34:AB43 AC34:AC40 L35 P35:P36 S35 W35 Z35 F36:F42 G36:H37 J36:J37 O36 V36 E37 I37:I42 K37:K39 L37:L40 T37 W37 X37:X42 AD37:AE43 AF37:AF41 D38:D42 M38:N42 S38:S42 U38 Y38:Y42 AA38:AA43 J39 W39:W42 P40 G41 Q41 T41 L42 R42 AC42:AC43">
    <cfRule type="expression" dxfId="135" priority="29">
      <formula>WEEKDAY(#REF!,2)&gt;5</formula>
    </cfRule>
  </conditionalFormatting>
  <conditionalFormatting sqref="H5 X6:Y7 T8:T9 Y9 X10:X12 AA10:AA11 AB10:AE10 T11 W11 Y11:Z11 D12 V12 U13 W13 Y13:Z13 AB13 AA15:AA16 AB15 AG15 W18 AC20 AF24:AF25 X25 T27 AA27:AA28 AD30 AE31 AB32:AC32 T37">
    <cfRule type="expression" dxfId="135" priority="30">
      <formula>WEEKDAY(J$3,2)&gt;5</formula>
    </cfRule>
  </conditionalFormatting>
  <conditionalFormatting sqref="H5 T8:T9 D9 K11 D12 S17:S18 D19:D20 F19 K19 T19:T20 AA19 AD19:AF19 S20:S21 T22 D32:H32 S33">
    <cfRule type="expression" dxfId="135" priority="32">
      <formula>WEEKDAY(J$3,2)&gt;5</formula>
    </cfRule>
  </conditionalFormatting>
  <conditionalFormatting sqref="D5:D10 F5:F6 H5:H16 I5 J5:J10 K5:K8 L5:L6 N5:N7 O5:P6 Q5 R5:R17 S5:S6 T5:T9 U5:W6 X5:Y22 Z5:Z42 AA5:AC43 AD5:AD34 AE5:AF28 AG5:AG17 E6 G6:G10 M6:M9 I7:I9 Q7:Q10 E8:F8 L8:L12 P8:P29 U8:U17 W8:W13 N9:N19 V9 F10:F12 K10:K16 S10 I11:I25 T11:T12 D12:D23 E12:E17 G12 M12 O12:O25 S12:S26 V12:V21 J13:J16 Q13:Q23 F14:F20 G14:G19 L14:L16 M14:M17 T14:T23 W15:W16 H18:H27 J18:J22 K18:K20 L18:L27 W18:W21 E19:E25 R19:R22 U19:U23 AG19:AG27 M20:M26 G21:G22 K22:K25 N22:N25 V23:V24 W23 F24:F25 J24:J30 X24:X25 D25 G25:G28 Q25:Q29 R25:R28 T25:T30 U25:U28 W25 Y25 V26:V29 E27 F27:F28 I27:I30 N27:N28 W27:W42 X27:Y30 D28 K28:K30 M28 O28 S28:S30 E29 L29 F30:G30 M30 N30:N32 O30:O31 R30 U30 AE30:AF32 AG30:AG31 E31:E32 H31:H32 V31 D32 F32:G32 P32:P33 S32:T32 J33 K33:K35 L33 O33:O34 U33 X33:X34 Y33:Y36 F34:H34 I34:I35 M34 N34:N36 Q34 L35:L40 P35:P36 S35 V35:V37 F36:F42 G36:H37 J36:J37 O36 AD36:AD43 E37 I37:I42 K37:K42 T37:T38 X37:X42 AE37:AE43 AF37:AF41 D38:D42 M38:N42 S38:S42 U38 Y38:Y42 J39 P40 G41 Q41 T41 L42 R42 V43:V46">
    <cfRule type="cellIs" dxfId="136" priority="33" operator="equal">
      <formula>"B"</formula>
    </cfRule>
    <cfRule type="cellIs" dxfId="136" priority="34" operator="equal">
      <formula>"AL"</formula>
    </cfRule>
    <cfRule type="cellIs" dxfId="137" priority="35" operator="equal">
      <formula>"DM"</formula>
    </cfRule>
    <cfRule type="cellIs" dxfId="138" priority="36" operator="equal">
      <formula>"CS1"</formula>
    </cfRule>
    <cfRule type="cellIs" dxfId="139" priority="37" operator="equal">
      <formula>"CS2"</formula>
    </cfRule>
    <cfRule type="cellIs" dxfId="140" priority="38" operator="equal">
      <formula>"SB1"</formula>
    </cfRule>
    <cfRule type="cellIs" dxfId="141" priority="39" operator="equal">
      <formula>"SB2"</formula>
    </cfRule>
    <cfRule type="cellIs" dxfId="142" priority="40" operator="equal">
      <formula>"AE"</formula>
    </cfRule>
    <cfRule type="cellIs" dxfId="136" priority="42" operator="equal">
      <formula>"DB"</formula>
    </cfRule>
    <cfRule type="containsText" dxfId="143" priority="43" operator="between" text="$AM">
      <formula>NOT(ISERROR(SEARCH("$AM",D5)))</formula>
    </cfRule>
    <cfRule type="containsText" dxfId="144" priority="44" operator="between" text="$PM">
      <formula>NOT(ISERROR(SEARCH("$PM",D5)))</formula>
    </cfRule>
    <cfRule type="containsText" dxfId="145" priority="45" operator="between" text="$L">
      <formula>NOT(ISERROR(SEARCH("$L",D5)))</formula>
    </cfRule>
    <cfRule type="containsText" dxfId="146" priority="46" operator="between" text="$BTP">
      <formula>NOT(ISERROR(SEARCH("$BTP",D5)))</formula>
    </cfRule>
    <cfRule type="containsText" dxfId="147" priority="47" operator="between" text="$M">
      <formula>NOT(ISERROR(SEARCH("$M",D5)))</formula>
    </cfRule>
    <cfRule type="containsText" dxfId="148" priority="48" operator="between" text="$N">
      <formula>NOT(ISERROR(SEARCH("$N",D5)))</formula>
    </cfRule>
    <cfRule type="containsText" dxfId="149" priority="49" operator="between" text="$FC">
      <formula>NOT(ISERROR(SEARCH("$FC",D5)))</formula>
    </cfRule>
    <cfRule type="containsText" dxfId="150" priority="50" operator="between" text="OAL">
      <formula>NOT(ISERROR(SEARCH("OAL",D5)))</formula>
    </cfRule>
    <cfRule type="containsText" dxfId="151" priority="51" operator="between" text="S+">
      <formula>NOT(ISERROR(SEARCH("S+",D5)))</formula>
    </cfRule>
    <cfRule type="containsText" dxfId="152" priority="52" operator="between" text="EX-D">
      <formula>NOT(ISERROR(SEARCH("EX-D",D5)))</formula>
    </cfRule>
    <cfRule type="expression" dxfId="135" priority="53">
      <formula>WEEKDAY(#REF!,2)&gt;5</formula>
    </cfRule>
  </conditionalFormatting>
  <conditionalFormatting sqref="D5:I56 J5:J10 K5:AG56 J12:J56">
    <cfRule type="containsText" dxfId="5513" priority="41" operator="between" text="CS/B">
      <formula>NOT(ISERROR(SEARCH("CS/B",D5)))</formula>
    </cfRule>
  </conditionalFormatting>
  <conditionalFormatting sqref="BP5:BQ46">
    <cfRule type="cellIs" dxfId="154" priority="62" operator="lessThan">
      <formula>1</formula>
    </cfRule>
  </conditionalFormatting>
  <conditionalFormatting sqref="X6:Y7 Y9 X10:X12 AA10:AA11 AB10:AE10 T11 W11 Y11:Z11 V12 U13 W13 Y13:Z13 AB13 AA15:AA16 AB15 AG15 W18 AB18:AC18 H20 AC20 AF24:AF25 X25 T27 AA27:AA28 AD30 AE31 AB32:AC32 T37 V43:V46">
    <cfRule type="expression" dxfId="135" priority="31">
      <formula>WEEKDAY(Y$3,2)&gt;5</formula>
    </cfRule>
  </conditionalFormatting>
  <conditionalFormatting sqref="S8:S9 D12:E12 G19:H19 I19:I20 T22 D23 H23 I23:I24 N23 S25 G28 U28 E29 W35">
    <cfRule type="expression" dxfId="135" priority="8">
      <formula>WEEKDAY(T$3,2)&gt;5</formula>
    </cfRule>
  </conditionalFormatting>
  <conditionalFormatting sqref="S9 D12:E12 W35 P36">
    <cfRule type="expression" dxfId="135" priority="3">
      <formula>WEEKDAY(U$3,2)&gt;5</formula>
    </cfRule>
  </conditionalFormatting>
  <conditionalFormatting sqref="R19:R20 S22">
    <cfRule type="expression" dxfId="135" priority="4">
      <formula>WEEKDAY(U$3,2)&gt;5</formula>
    </cfRule>
    <cfRule type="expression" dxfId="135" priority="5">
      <formula>WEEKDAY(V$3,2)&gt;5</formula>
    </cfRule>
  </conditionalFormatting>
  <dataValidations count="4">
    <dataValidation type="custom" allowBlank="1" sqref="D5 F5:K5 M5:O5 T5:Y5 D6:H6 K6:M6 O6 T6:X6 Z6 O7:P7 X7:AC7 AE7:AG7 O8 Z8:AB8 AD8:AG8 G9:J9 M9 O9:R9 U9:V9 X9 Z9 AB9 AE9:AG9 F10:J10 M10:P10 U10 W10:X10 Z10:AG10 N11:P11 R11 T11:U11 X11:AG11 K12:P12 R12:AA12 D13:G13 I13:P13 R13:S13 U13:W13 Y13:AA13 AG13 D14:I14 L14:W14 Y14:Z14 D15:Z15 D16:P16 R16:Z16 D17:Z17 AE17 AG17 D18:K18 M18:X18 Z18 AB18:AG18 AG19 D20:K20 R20:V20 Z20:AG20 J21:M21 O21:R21 T21 V21:X21 Z21 AB21:AD21 AF21:AG21 K22 M22 O22 R22 T22:W22 Z22:AG22 D23:I23 K23:M23 O23:AG23 D24:G24 I24:J24 L24:M24 O24:Q24 X24 Z24:AC24 AE24:AG24 D25:F25 I25 M25:S25 X25:AG25 D26 F26:H26 J26 L26 O26:AD26 AG26 D27:AG27 L28 N28:Z28 AB28:AC28 AE28:AG28 K29 M29:O29 S29:T29 V29:X29 Z29:AF29 D30:K30 N30:U30 W30:AD30 AF30 D31:F31 H31:I31 K31:T31 W31:Z31 AB31:AC31 AE31:AG31 D32:I32 K32 N32:P32 R32 U32:AA32 AG32 D33:F33 H33:R33 T33:U33 W33:AC33 AE33:AG33 D34:J34 M34:V34 X34 Z34:AG34 D35:H35 K35:P35 R35:U35 Y35:AC35 AF35:AG35 K36:S36 U36 X36:AG36 K37:O37 Q37:S37 V37:AC37 E38:L38 N38 P38:R38 U38:V38 X38:AC38 D39:H39 J39 M39:O39 W39:X39 Z39 D40:E40 H40:K40 N40:O40 W40:AA40 D41:L41 N41:P41 R41:T41 V41:AA41 AC41 D42:P42 T42:X42 Z42 AF42:AG42 D9:D11 Q39:Q40 R6:R8 U7:U8 AG5:AG6 AG37:AG41 D7:M8 D28:I29 D36:I37 D21:H22 F11:I12 S39:U40 U24:V25">
      <formula1>NOT(ISERROR(SEARCH((#REF!),(D5))))</formula1>
    </dataValidation>
    <dataValidation type="list" allowBlank="1" sqref="L5 P5:Q5 Y6 P8:Q8 N9 Q10 S10 E11 K11 D12:E12 J12 AG12 AB13 AE13:AF13 AA15:AC15 AE15:AG15 AA16:AE16 AG16 AB17:AC17 AF17 D19:L19 N19:X19 Z19:AF19 L20:Q20 W20 L22 N22 P22:Q22 Y22 N24 S24 AF26 L29 P29:Q29 AG30 T32 AB32:AF32 AD33 Y34 I35 W35 V36 J37 T37 M38 Y39 AA39:AF39 P40 AB40:AF40 Q41 R42 AA42:AE42 N6:N7 S21:S22 T8:T9 Y8:Y9" showDropDown="1">
      <formula1>'Setting key Duty'!$B$7:$B$54</formula1>
    </dataValidation>
    <dataValidation type="list" allowBlank="1" sqref="S5 K39 L40 D43:G43 J43:M43 T43:V43 Y43:Z43 AF43:AG43 B5:B11 B13:B26 T44:AG46 D44:M46 O43:Q46" showDropDown="1">
      <formula1>'Setting key Duty'!$B$7:$B$56</formula1>
    </dataValidation>
    <dataValidation type="list" allowBlank="1" sqref="D47:AG54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R87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3" width="29.752380952381" hidden="1" customWidth="1"/>
    <col min="4" max="12" width="9.24761904761905" customWidth="1"/>
    <col min="13" max="13" width="9.38095238095238" customWidth="1"/>
    <col min="14" max="14" width="10.6285714285714" customWidth="1"/>
    <col min="15" max="15" width="9.24761904761905" customWidth="1"/>
    <col min="16" max="16" width="10" customWidth="1"/>
    <col min="17" max="17" width="10.752380952381" customWidth="1"/>
    <col min="18" max="18" width="10.247619047619" customWidth="1"/>
    <col min="19" max="19" width="9.62857142857143" customWidth="1"/>
    <col min="20" max="20" width="9.13333333333333" customWidth="1"/>
    <col min="21" max="27" width="9.24761904761905" customWidth="1"/>
    <col min="28" max="28" width="10.5047619047619" customWidth="1"/>
    <col min="29" max="31" width="9.24761904761905" customWidth="1"/>
    <col min="32" max="32" width="10.5047619047619" customWidth="1"/>
    <col min="33" max="34" width="9.38095238095238" customWidth="1"/>
    <col min="35" max="41" width="9.38095238095238" customWidth="1" outlineLevel="1"/>
    <col min="42" max="42" width="12" customWidth="1" outlineLevel="1"/>
    <col min="43" max="43" width="9.38095238095238" customWidth="1" outlineLevel="1"/>
    <col min="44" max="45" width="6.75238095238095" customWidth="1"/>
    <col min="46" max="46" width="8.87619047619048" customWidth="1" outlineLevel="1"/>
    <col min="47" max="48" width="7.87619047619048" customWidth="1" outlineLevel="1"/>
    <col min="49" max="49" width="9.13333333333333" customWidth="1" outlineLevel="1"/>
    <col min="50" max="50" width="8.24761904761905" customWidth="1" outlineLevel="1"/>
    <col min="51" max="51" width="5.5047619047619" customWidth="1" outlineLevel="1"/>
    <col min="52" max="54" width="9.38095238095238" customWidth="1"/>
    <col min="55" max="65" width="9.38095238095238" hidden="1" customWidth="1" outlineLevel="1"/>
    <col min="66" max="66" width="9.38095238095238" customWidth="1" collapsed="1"/>
    <col min="67" max="67" width="9.38095238095238" customWidth="1"/>
    <col min="68" max="68" width="9.5047619047619" customWidth="1"/>
    <col min="69" max="70" width="9.38095238095238" customWidth="1"/>
  </cols>
  <sheetData>
    <row r="1" ht="3" customHeight="1" spans="1:70">
      <c r="A1" s="379" t="s">
        <v>1014</v>
      </c>
      <c r="B1" s="380" t="s">
        <v>1</v>
      </c>
      <c r="C1" s="380"/>
      <c r="D1" s="381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25"/>
      <c r="U1" s="382"/>
      <c r="V1" s="382"/>
      <c r="W1" s="382"/>
      <c r="X1" s="382"/>
      <c r="Y1" s="382"/>
      <c r="Z1" s="382"/>
      <c r="AA1" s="382"/>
      <c r="AB1" s="382"/>
      <c r="AC1" s="382"/>
      <c r="AD1" s="382"/>
      <c r="AE1" s="382"/>
      <c r="AF1" s="382"/>
      <c r="AG1" s="382"/>
      <c r="AH1" s="382"/>
      <c r="AI1" s="382"/>
      <c r="AJ1" s="382"/>
      <c r="AK1" s="382"/>
      <c r="AL1" s="382"/>
      <c r="AM1" s="383"/>
      <c r="AN1" s="383"/>
      <c r="AO1" s="383"/>
      <c r="AP1" s="383"/>
      <c r="AQ1" s="383"/>
      <c r="AR1" s="383"/>
      <c r="AS1" s="383"/>
      <c r="AT1" s="383"/>
      <c r="AU1" s="383"/>
      <c r="AV1" s="383"/>
      <c r="AW1" s="383"/>
      <c r="AX1" s="383"/>
      <c r="AY1" s="383"/>
      <c r="AZ1" s="383"/>
      <c r="BA1" s="383"/>
      <c r="BB1" s="383"/>
      <c r="BC1" s="383"/>
      <c r="BD1" s="383"/>
      <c r="BE1" s="383"/>
      <c r="BF1" s="383"/>
      <c r="BG1" s="383"/>
      <c r="BH1" s="383"/>
      <c r="BI1" s="383"/>
      <c r="BJ1" s="383"/>
      <c r="BK1" s="383"/>
      <c r="BL1" s="383"/>
      <c r="BM1" s="383"/>
      <c r="BN1" s="383"/>
      <c r="BO1" s="383"/>
      <c r="BP1" s="383"/>
      <c r="BQ1" s="383"/>
      <c r="BR1" s="383"/>
    </row>
    <row r="2" ht="26.25" customHeight="1" spans="1:70">
      <c r="A2" s="384"/>
      <c r="B2" s="287" t="s">
        <v>2</v>
      </c>
      <c r="C2" s="287"/>
      <c r="D2" s="287" t="s">
        <v>372</v>
      </c>
      <c r="E2" s="287"/>
      <c r="F2" s="287"/>
      <c r="G2" s="287"/>
      <c r="H2" s="287"/>
      <c r="I2" s="287"/>
      <c r="J2" s="287"/>
      <c r="K2" s="287"/>
      <c r="L2" s="287"/>
      <c r="M2" s="287"/>
      <c r="N2" s="287" t="s">
        <v>442</v>
      </c>
      <c r="O2" s="287" t="s">
        <v>442</v>
      </c>
      <c r="P2" s="287" t="s">
        <v>1972</v>
      </c>
      <c r="Q2" s="287" t="s">
        <v>442</v>
      </c>
      <c r="R2" s="287"/>
      <c r="S2" s="287"/>
      <c r="T2" s="287"/>
      <c r="U2" s="387" t="s">
        <v>1973</v>
      </c>
      <c r="V2" s="287" t="s">
        <v>1353</v>
      </c>
      <c r="W2" s="389" t="s">
        <v>1974</v>
      </c>
      <c r="X2" s="287" t="s">
        <v>599</v>
      </c>
      <c r="Y2" s="287" t="s">
        <v>1975</v>
      </c>
      <c r="Z2" s="287"/>
      <c r="AA2" s="287"/>
      <c r="AB2" s="287" t="s">
        <v>724</v>
      </c>
      <c r="AC2" s="287" t="s">
        <v>659</v>
      </c>
      <c r="AD2" s="287" t="s">
        <v>1189</v>
      </c>
      <c r="AE2" s="287"/>
      <c r="AF2" s="287" t="s">
        <v>659</v>
      </c>
      <c r="AG2" s="287"/>
      <c r="AH2" s="390" t="s">
        <v>519</v>
      </c>
      <c r="AI2" s="390"/>
      <c r="AJ2" s="390"/>
      <c r="AK2" s="390"/>
      <c r="AL2" s="390"/>
      <c r="AM2" s="390"/>
      <c r="AN2" s="390"/>
      <c r="AO2" s="390"/>
      <c r="AP2" s="390"/>
      <c r="AQ2" s="390"/>
      <c r="AR2" s="391"/>
      <c r="AS2" s="390"/>
      <c r="AT2" s="390"/>
      <c r="AU2" s="390"/>
      <c r="AV2" s="390"/>
      <c r="AW2" s="390"/>
      <c r="AX2" s="390"/>
      <c r="AY2" s="390"/>
      <c r="AZ2" s="390"/>
      <c r="BA2" s="390"/>
      <c r="BB2" s="390"/>
      <c r="BC2" s="390"/>
      <c r="BD2" s="390"/>
      <c r="BE2" s="390"/>
      <c r="BF2" s="390"/>
      <c r="BG2" s="390"/>
      <c r="BH2" s="390"/>
      <c r="BI2" s="390"/>
      <c r="BJ2" s="390"/>
      <c r="BK2" s="390"/>
      <c r="BL2" s="390"/>
      <c r="BM2" s="390"/>
      <c r="BN2" s="390"/>
      <c r="BO2" s="390"/>
      <c r="BP2" s="390"/>
      <c r="BQ2" s="390"/>
      <c r="BR2" s="390"/>
    </row>
    <row r="3" ht="26.25" customHeight="1" spans="1:70">
      <c r="A3" s="384"/>
      <c r="B3" s="287" t="s">
        <v>10</v>
      </c>
      <c r="C3" s="287"/>
      <c r="D3" s="392">
        <v>46143</v>
      </c>
      <c r="E3" s="393">
        <f>D3+1</f>
        <v>46144</v>
      </c>
      <c r="F3" s="393">
        <f>E3+1</f>
        <v>46145</v>
      </c>
      <c r="G3" s="393">
        <f>F3+1</f>
        <v>46146</v>
      </c>
      <c r="H3" s="393">
        <f>G3+1</f>
        <v>46147</v>
      </c>
      <c r="I3" s="393">
        <f>H3+1</f>
        <v>46148</v>
      </c>
      <c r="J3" s="393">
        <f>I3+1</f>
        <v>46149</v>
      </c>
      <c r="K3" s="393">
        <f>J3+1</f>
        <v>46150</v>
      </c>
      <c r="L3" s="393">
        <f>K3+1</f>
        <v>46151</v>
      </c>
      <c r="M3" s="393">
        <f>L3+1</f>
        <v>46152</v>
      </c>
      <c r="N3" s="393">
        <f>M3+1</f>
        <v>46153</v>
      </c>
      <c r="O3" s="393">
        <f>N3+1</f>
        <v>46154</v>
      </c>
      <c r="P3" s="393">
        <f>O3+1</f>
        <v>46155</v>
      </c>
      <c r="Q3" s="393">
        <f>P3+1</f>
        <v>46156</v>
      </c>
      <c r="R3" s="393">
        <f>Q3+1</f>
        <v>46157</v>
      </c>
      <c r="S3" s="393">
        <f>R3+1</f>
        <v>46158</v>
      </c>
      <c r="T3" s="393">
        <f>S3+1</f>
        <v>46159</v>
      </c>
      <c r="U3" s="394">
        <f>T3+1</f>
        <v>46160</v>
      </c>
      <c r="V3" s="393">
        <f>U3+1</f>
        <v>46161</v>
      </c>
      <c r="W3" s="395">
        <f>V3+1</f>
        <v>46162</v>
      </c>
      <c r="X3" s="393">
        <f>W3+1</f>
        <v>46163</v>
      </c>
      <c r="Y3" s="393">
        <f>X3+1</f>
        <v>46164</v>
      </c>
      <c r="Z3" s="393">
        <f>Y3+1</f>
        <v>46165</v>
      </c>
      <c r="AA3" s="393">
        <f>Z3+1</f>
        <v>46166</v>
      </c>
      <c r="AB3" s="393">
        <f>AA3+1</f>
        <v>46167</v>
      </c>
      <c r="AC3" s="393">
        <f>AB3+1</f>
        <v>46168</v>
      </c>
      <c r="AD3" s="393">
        <f>AC3+1</f>
        <v>46169</v>
      </c>
      <c r="AE3" s="393">
        <f>AD3+1</f>
        <v>46170</v>
      </c>
      <c r="AF3" s="393">
        <f>AE3+1</f>
        <v>46171</v>
      </c>
      <c r="AG3" s="393">
        <f>AF3+1</f>
        <v>46172</v>
      </c>
      <c r="AH3" s="393">
        <f>AG3+1</f>
        <v>46173</v>
      </c>
      <c r="AI3" s="390" t="str">
        <f>'Setting key Duty'!$C7</f>
        <v>DM</v>
      </c>
      <c r="AJ3" s="390" t="str">
        <f>'Setting key Duty'!$C8</f>
        <v>CS1</v>
      </c>
      <c r="AK3" s="390" t="str">
        <f>'Setting key Duty'!$C9</f>
        <v>CS2</v>
      </c>
      <c r="AL3" s="390" t="str">
        <f>'Setting key Duty'!$C10</f>
        <v>CS/B</v>
      </c>
      <c r="AM3" s="390" t="str">
        <f>'Setting key Duty'!$C11</f>
        <v>SB1</v>
      </c>
      <c r="AN3" s="390" t="str">
        <f>'Setting key Duty'!$C12</f>
        <v>SB2</v>
      </c>
      <c r="AO3" s="390" t="str">
        <f>'Setting key Duty'!$C13</f>
        <v>AE</v>
      </c>
      <c r="AP3" s="390" t="str">
        <f>'Setting key Duty'!$C16</f>
        <v>Outfield Reserve</v>
      </c>
      <c r="AQ3" s="390" t="str">
        <f>'Setting key Duty'!C14</f>
        <v>EM</v>
      </c>
      <c r="AR3" s="396" t="s">
        <v>1786</v>
      </c>
      <c r="AS3" s="396" t="s">
        <v>1787</v>
      </c>
      <c r="AT3" s="390" t="s">
        <v>11</v>
      </c>
      <c r="AU3" s="390" t="s">
        <v>12</v>
      </c>
      <c r="AV3" s="390" t="s">
        <v>1788</v>
      </c>
      <c r="AW3" s="390" t="s">
        <v>13</v>
      </c>
      <c r="AX3" s="390" t="s">
        <v>14</v>
      </c>
      <c r="AY3" s="390" t="s">
        <v>15</v>
      </c>
      <c r="AZ3" s="390" t="s">
        <v>16</v>
      </c>
      <c r="BA3" s="390" t="s">
        <v>17</v>
      </c>
      <c r="BB3" s="397" t="s">
        <v>18</v>
      </c>
      <c r="BC3" s="390" t="s">
        <v>19</v>
      </c>
      <c r="BD3" s="390" t="s">
        <v>21</v>
      </c>
      <c r="BE3" s="390" t="s">
        <v>22</v>
      </c>
      <c r="BF3" s="390" t="s">
        <v>25</v>
      </c>
      <c r="BG3" s="390" t="s">
        <v>26</v>
      </c>
      <c r="BH3" s="390" t="s">
        <v>28</v>
      </c>
      <c r="BI3" s="390" t="s">
        <v>29</v>
      </c>
      <c r="BJ3" s="390" t="s">
        <v>30</v>
      </c>
      <c r="BK3" s="390" t="s">
        <v>31</v>
      </c>
      <c r="BL3" s="390" t="str">
        <f>'Setting key Duty'!C52</f>
        <v>Field Camp</v>
      </c>
      <c r="BM3" s="390" t="s">
        <v>32</v>
      </c>
      <c r="BN3" s="390" t="s">
        <v>1976</v>
      </c>
      <c r="BO3" s="390" t="str">
        <f>'Setting key Duty'!$C15</f>
        <v>Block</v>
      </c>
      <c r="BP3" s="390" t="str">
        <f>'Setting key Duty'!C17</f>
        <v>Reserve</v>
      </c>
      <c r="BQ3" s="390" t="str">
        <f>'Setting key Duty'!$C22</f>
        <v>AL</v>
      </c>
      <c r="BR3" s="390"/>
    </row>
    <row r="4" ht="18" customHeight="1" spans="1:70">
      <c r="A4" s="398"/>
      <c r="B4" s="399" t="s">
        <v>33</v>
      </c>
      <c r="C4" s="399"/>
      <c r="D4" s="400" t="str">
        <f>TEXT(D3,"ddd")</f>
        <v>Fri</v>
      </c>
      <c r="E4" s="401" t="str">
        <f>TEXT(E3,"ddd")</f>
        <v>Sat</v>
      </c>
      <c r="F4" s="401" t="str">
        <f>TEXT(F3,"ddd")</f>
        <v>Sun</v>
      </c>
      <c r="G4" s="401" t="str">
        <f>TEXT(G3,"ddd")</f>
        <v>Mon</v>
      </c>
      <c r="H4" s="401" t="str">
        <f>TEXT(H3,"ddd")</f>
        <v>Tue</v>
      </c>
      <c r="I4" s="401" t="str">
        <f>TEXT(I3,"ddd")</f>
        <v>Wed</v>
      </c>
      <c r="J4" s="401" t="str">
        <f>TEXT(J3,"ddd")</f>
        <v>Thu</v>
      </c>
      <c r="K4" s="401" t="str">
        <f>TEXT(K3,"ddd")</f>
        <v>Fri</v>
      </c>
      <c r="L4" s="401" t="str">
        <f>TEXT(L3,"ddd")</f>
        <v>Sat</v>
      </c>
      <c r="M4" s="401" t="str">
        <f>TEXT(M3,"ddd")</f>
        <v>Sun</v>
      </c>
      <c r="N4" s="401" t="str">
        <f>TEXT(N3,"ddd")</f>
        <v>Mon</v>
      </c>
      <c r="O4" s="401" t="str">
        <f>TEXT(O3,"ddd")</f>
        <v>Tue</v>
      </c>
      <c r="P4" s="401" t="str">
        <f>TEXT(P3,"ddd")</f>
        <v>Wed</v>
      </c>
      <c r="Q4" s="401" t="str">
        <f>TEXT(Q3,"ddd")</f>
        <v>Thu</v>
      </c>
      <c r="R4" s="401" t="str">
        <f>TEXT(R3,"ddd")</f>
        <v>Fri</v>
      </c>
      <c r="S4" s="401" t="str">
        <f>TEXT(S3,"ddd")</f>
        <v>Sat</v>
      </c>
      <c r="T4" s="401" t="str">
        <f>TEXT(T3,"ddd")</f>
        <v>Sun</v>
      </c>
      <c r="U4" s="400" t="str">
        <f>TEXT(U3,"ddd")</f>
        <v>Mon</v>
      </c>
      <c r="V4" s="401" t="str">
        <f>TEXT(V3,"ddd")</f>
        <v>Tue</v>
      </c>
      <c r="W4" s="402" t="str">
        <f>TEXT(W3,"ddd")</f>
        <v>Wed</v>
      </c>
      <c r="X4" s="401" t="str">
        <f>TEXT(X3,"ddd")</f>
        <v>Thu</v>
      </c>
      <c r="Y4" s="401" t="str">
        <f>TEXT(Y3,"ddd")</f>
        <v>Fri</v>
      </c>
      <c r="Z4" s="401" t="str">
        <f>TEXT(Z3,"ddd")</f>
        <v>Sat</v>
      </c>
      <c r="AA4" s="401" t="str">
        <f>TEXT(AA3,"ddd")</f>
        <v>Sun</v>
      </c>
      <c r="AB4" s="401" t="str">
        <f>TEXT(AB3,"ddd")</f>
        <v>Mon</v>
      </c>
      <c r="AC4" s="401" t="str">
        <f>TEXT(AC3,"ddd")</f>
        <v>Tue</v>
      </c>
      <c r="AD4" s="401" t="str">
        <f>TEXT(AD3,"ddd")</f>
        <v>Wed</v>
      </c>
      <c r="AE4" s="401" t="str">
        <f>TEXT(AE3,"ddd")</f>
        <v>Thu</v>
      </c>
      <c r="AF4" s="401" t="str">
        <f>TEXT(AF3,"ddd")</f>
        <v>Fri</v>
      </c>
      <c r="AG4" s="401" t="str">
        <f>TEXT(AG3,"ddd")</f>
        <v>Sat</v>
      </c>
      <c r="AH4" s="401" t="str">
        <f>TEXT(AH3,"ddd")</f>
        <v>Sun</v>
      </c>
      <c r="AI4" s="399" t="str">
        <f>'Setting key Duty'!$B7</f>
        <v>DM</v>
      </c>
      <c r="AJ4" s="399" t="str">
        <f>'Setting key Duty'!$B8</f>
        <v>CS1</v>
      </c>
      <c r="AK4" s="399" t="str">
        <f>'Setting key Duty'!$B9</f>
        <v>CS2</v>
      </c>
      <c r="AL4" s="399" t="str">
        <f>'Setting key Duty'!$B10</f>
        <v>CS/B</v>
      </c>
      <c r="AM4" s="399" t="str">
        <f>'Setting key Duty'!$B11</f>
        <v>SB1</v>
      </c>
      <c r="AN4" s="399" t="str">
        <f>'Setting key Duty'!$B12</f>
        <v>SB2</v>
      </c>
      <c r="AO4" s="399" t="str">
        <f>'Setting key Duty'!$B13</f>
        <v>AE</v>
      </c>
      <c r="AP4" s="399" t="str">
        <f>'Setting key Duty'!$B16</f>
        <v>Outfield Reserve</v>
      </c>
      <c r="AQ4" s="399" t="str">
        <f>'Setting key Duty'!B14</f>
        <v>EM</v>
      </c>
      <c r="AR4" s="170"/>
      <c r="AS4" s="170"/>
      <c r="AT4" s="399"/>
      <c r="AU4" s="399"/>
      <c r="AV4" s="399"/>
      <c r="AW4" s="399"/>
      <c r="AX4" s="399"/>
      <c r="AY4" s="399"/>
      <c r="AZ4" s="399"/>
      <c r="BA4" s="399"/>
      <c r="BB4" s="403"/>
      <c r="BC4" s="399"/>
      <c r="BD4" s="399" t="s">
        <v>35</v>
      </c>
      <c r="BE4" s="399"/>
      <c r="BF4" s="399" t="s">
        <v>37</v>
      </c>
      <c r="BG4" s="399"/>
      <c r="BH4" s="399" t="s">
        <v>39</v>
      </c>
      <c r="BI4" s="399"/>
      <c r="BJ4" s="399" t="s">
        <v>40</v>
      </c>
      <c r="BK4" s="399"/>
      <c r="BL4" s="399" t="str">
        <f>'Setting key Duty'!B52</f>
        <v>$FC</v>
      </c>
      <c r="BM4" s="399"/>
      <c r="BN4" s="399"/>
      <c r="BO4" s="399">
        <f>'Setting key Duty'!$B15</f>
        <v>0</v>
      </c>
      <c r="BP4" s="399" t="str">
        <f>'Setting key Duty'!B17</f>
        <v>RESERVE</v>
      </c>
      <c r="BQ4" s="399" t="str">
        <f>'Setting key Duty'!$B22</f>
        <v>AL</v>
      </c>
      <c r="BR4" s="399"/>
    </row>
    <row r="5" ht="60" hidden="1" customHeight="1" spans="1:70">
      <c r="A5" s="406"/>
      <c r="B5" s="406" t="s">
        <v>1789</v>
      </c>
      <c r="C5" s="405"/>
      <c r="D5" s="433"/>
      <c r="E5" s="433"/>
      <c r="F5" s="433"/>
      <c r="G5" s="433" t="s">
        <v>1977</v>
      </c>
      <c r="H5" s="433" t="s">
        <v>47</v>
      </c>
      <c r="I5" s="433"/>
      <c r="J5" s="433"/>
      <c r="K5" s="433" t="s">
        <v>47</v>
      </c>
      <c r="L5" s="433"/>
      <c r="M5" s="433"/>
      <c r="N5" s="433" t="s">
        <v>47</v>
      </c>
      <c r="O5" s="433" t="s">
        <v>47</v>
      </c>
      <c r="P5" s="433"/>
      <c r="Q5" s="433"/>
      <c r="R5" s="433" t="s">
        <v>1942</v>
      </c>
      <c r="S5" s="433"/>
      <c r="T5" s="433"/>
      <c r="U5" s="433"/>
      <c r="V5" s="433"/>
      <c r="W5" s="433"/>
      <c r="X5" s="433"/>
      <c r="Y5" s="465"/>
      <c r="Z5" s="433"/>
      <c r="AA5" s="433"/>
      <c r="AB5" s="433"/>
      <c r="AC5" s="433"/>
      <c r="AD5" s="433"/>
      <c r="AE5" s="433"/>
      <c r="AF5" s="433"/>
      <c r="AG5" s="433"/>
      <c r="AH5" s="433"/>
      <c r="AI5" s="406">
        <f>COUNTIF($D5:$AG5,AI$4)</f>
        <v>0</v>
      </c>
      <c r="AJ5" s="406">
        <f>COUNTIF($D5:$AG5,AJ$4)</f>
        <v>0</v>
      </c>
      <c r="AK5" s="406">
        <f>COUNTIF($D5:$AG5,AK$4)</f>
        <v>0</v>
      </c>
      <c r="AL5" s="406">
        <f>COUNTIF($D5:$AG5,AL$4)</f>
        <v>0</v>
      </c>
      <c r="AM5" s="406">
        <f>COUNTIF($D5:$AG5,AM$4)</f>
        <v>0</v>
      </c>
      <c r="AN5" s="406">
        <f>COUNTIF($D5:$AG5,AN$4)</f>
        <v>0</v>
      </c>
      <c r="AO5" s="406">
        <f>COUNTIF($D5:$AG5,AO$4)</f>
        <v>0</v>
      </c>
      <c r="AP5" s="406">
        <f>COUNTIF($D5:$AG5,AP$4)</f>
        <v>0</v>
      </c>
      <c r="AQ5" s="406">
        <f>COUNTIF($D5:$AG5,AQ$4)</f>
        <v>0</v>
      </c>
      <c r="AR5" s="405"/>
      <c r="AS5" s="405">
        <v>3</v>
      </c>
      <c r="AT5" s="406">
        <f t="array" ref="AT5">SUMPRODUCT(--(WEEKDAY(D$3:AG$3,2)&lt;5),--ISNUMBER(MATCH(D5:AG5,{"DM","CS1","CS2","SB1","AE","CS/B"},0)))</f>
        <v>0</v>
      </c>
      <c r="AU5" s="406"/>
      <c r="AV5" s="406">
        <f t="array" ref="AV5">SUMPRODUCT(--(WEEKDAY(D$3:AG$3,2)=5),--ISNUMBER(MATCH(D5:AG5,{"DM","CS1","CS2","SB1","AE","CS/B"},0)))</f>
        <v>0</v>
      </c>
      <c r="AW5" s="406">
        <f t="array" ref="AW5">SUMPRODUCT(--(WEEKDAY(D$3:AG$3,2)&gt;5),--ISNUMBER(MATCH(D5:AG5,{"DM","CS1","CS2","SB1","AE","CS/B"},0)))</f>
        <v>0</v>
      </c>
      <c r="AX5" s="406"/>
      <c r="AY5" s="406">
        <f>(AT5-AU5)+AV5*1.5+(AW5-AX5)*2+AN5*0.5+AP5*0.5+AR5-AS5</f>
        <v>-3</v>
      </c>
      <c r="AZ5" s="406">
        <f>AT5+AV5+AW5</f>
        <v>0</v>
      </c>
      <c r="BA5" s="406">
        <f>BD5+BF5+BH5+BJ5+BL5</f>
        <v>0</v>
      </c>
      <c r="BB5" s="405">
        <f>AY5+BC5</f>
        <v>-3</v>
      </c>
      <c r="BC5" s="406">
        <f>BE5+BG5+BI5+BK5+BM5</f>
        <v>0</v>
      </c>
      <c r="BD5" s="406">
        <f>COUNTIF(A5:AI5,"*$BTP*")</f>
        <v>0</v>
      </c>
      <c r="BE5" s="406">
        <f>BD5*1.5</f>
        <v>0</v>
      </c>
      <c r="BF5" s="406">
        <f>COUNTIF(A5:AI5,"*$M*")</f>
        <v>0</v>
      </c>
      <c r="BG5" s="406">
        <f>BF5*1</f>
        <v>0</v>
      </c>
      <c r="BH5" s="406">
        <f>COUNTIF(A5:AI5,"*$PM*")</f>
        <v>0</v>
      </c>
      <c r="BI5" s="406">
        <f>BH5*0.5</f>
        <v>0</v>
      </c>
      <c r="BJ5" s="406">
        <f>COUNTIF(A5:AI5,"*$AM*")</f>
        <v>0</v>
      </c>
      <c r="BK5" s="406">
        <f>BJ5*0.5</f>
        <v>0</v>
      </c>
      <c r="BL5" s="406">
        <f>COUNTIF(A5:AI5,"*$FC*")</f>
        <v>0</v>
      </c>
      <c r="BM5" s="406">
        <f>BL5*1</f>
        <v>0</v>
      </c>
      <c r="BN5" s="406"/>
      <c r="BO5" s="406">
        <f>COUNTIF($E5:$AB5,BO$4)</f>
        <v>0</v>
      </c>
      <c r="BP5" s="406">
        <f>COUNTIF($E5:$AB5,BP$4)</f>
        <v>0</v>
      </c>
      <c r="BQ5" s="406">
        <f>COUNTIF($E5:$AB5,BQ$4)</f>
        <v>4</v>
      </c>
      <c r="BR5" s="406"/>
    </row>
    <row r="6" ht="87" customHeight="1" spans="1:70">
      <c r="A6" s="404"/>
      <c r="B6" s="404" t="s">
        <v>1792</v>
      </c>
      <c r="C6" s="405"/>
      <c r="D6" s="436"/>
      <c r="E6" s="436" t="s">
        <v>48</v>
      </c>
      <c r="F6" s="436"/>
      <c r="G6" s="436"/>
      <c r="H6" s="436" t="s">
        <v>48</v>
      </c>
      <c r="I6" s="436"/>
      <c r="J6" s="436" t="s">
        <v>56</v>
      </c>
      <c r="K6" s="436"/>
      <c r="L6" s="436"/>
      <c r="M6" s="436"/>
      <c r="N6" s="436" t="s">
        <v>1978</v>
      </c>
      <c r="O6" s="436" t="s">
        <v>44</v>
      </c>
      <c r="P6" s="436" t="s">
        <v>56</v>
      </c>
      <c r="Q6" s="436"/>
      <c r="R6" s="436"/>
      <c r="S6" s="436"/>
      <c r="T6" s="436"/>
      <c r="U6" s="436"/>
      <c r="V6" s="436" t="s">
        <v>45</v>
      </c>
      <c r="W6" s="436"/>
      <c r="X6" s="436" t="s">
        <v>48</v>
      </c>
      <c r="Y6" s="436"/>
      <c r="Z6" s="436"/>
      <c r="AA6" s="436"/>
      <c r="AB6" s="436" t="s">
        <v>1979</v>
      </c>
      <c r="AC6" s="436"/>
      <c r="AD6" s="436"/>
      <c r="AE6" s="436"/>
      <c r="AF6" s="436" t="s">
        <v>48</v>
      </c>
      <c r="AG6" s="436"/>
      <c r="AH6" s="436"/>
      <c r="AI6" s="404">
        <f>COUNTIF($D6:$AG6,AI$4)</f>
        <v>4</v>
      </c>
      <c r="AJ6" s="404">
        <f>COUNTIF($D6:$AG6,AJ$4)</f>
        <v>1</v>
      </c>
      <c r="AK6" s="404">
        <f>COUNTIF($D6:$AG6,AK$4)</f>
        <v>1</v>
      </c>
      <c r="AL6" s="404">
        <f>COUNTIF($D6:$AG6,AL$4)</f>
        <v>0</v>
      </c>
      <c r="AM6" s="404">
        <f>COUNTIF($D6:$AG6,AM$4)</f>
        <v>0</v>
      </c>
      <c r="AN6" s="404">
        <f>COUNTIF($D6:$AG6,AN$4)</f>
        <v>2</v>
      </c>
      <c r="AO6" s="404">
        <f>COUNTIF($D6:$AG6,AO$4)</f>
        <v>0</v>
      </c>
      <c r="AP6" s="404">
        <f>COUNTIF($D6:$AG6,AP$4)</f>
        <v>0</v>
      </c>
      <c r="AQ6" s="404">
        <f>COUNTIF($D6:$AG6,AQ$4)</f>
        <v>0</v>
      </c>
      <c r="AR6" s="405"/>
      <c r="AS6" s="405">
        <v>1</v>
      </c>
      <c r="AT6" s="404">
        <f>SUMPRODUCT(--(WEEKDAY(D$3:AH$3,2)&lt;5),--ISNUMBER(MATCH(D6:AH6,{"DM","CS1","CS2","SB1","AE","CS/B"},0)))</f>
        <v>4</v>
      </c>
      <c r="AU6" s="404"/>
      <c r="AV6" s="404">
        <f>SUMPRODUCT(--(WEEKDAY(D$3:AH$3,2)=5),--ISNUMBER(MATCH(D6:AH6,{"DM","CS1","CS2","SB1","AE","CS/B","WEEKEND OUTFIELD RESERVE"},0)))</f>
        <v>1</v>
      </c>
      <c r="AW6" s="404">
        <f>SUMPRODUCT(--(WEEKDAY(D$3:AH$3,2)&gt;5),--ISNUMBER(MATCH(D6:AH6,{"DM","CS1","CS2","SB1","AE","CS/B","WEEKEND OUTFIELD RESERVE"},0)))</f>
        <v>1</v>
      </c>
      <c r="AX6" s="404"/>
      <c r="AY6" s="404">
        <f>(AT6-AU6)+AV6*1.5+(AW6-AX6)*2+AN6*0.5+AP6*0.5+AR6-AS6</f>
        <v>7.5</v>
      </c>
      <c r="AZ6" s="404">
        <f>AT6+AV6+AW6</f>
        <v>6</v>
      </c>
      <c r="BA6" s="404">
        <f>BD6+BF6+BH6+BJ6+BL6</f>
        <v>0</v>
      </c>
      <c r="BB6" s="405">
        <f>AY6+BC6</f>
        <v>7.5</v>
      </c>
      <c r="BC6" s="404">
        <f>BE6+BG6+BI6+BK6+BM6</f>
        <v>0</v>
      </c>
      <c r="BD6" s="404">
        <f>COUNTIF(A6:AI6,"*$BTP*")</f>
        <v>0</v>
      </c>
      <c r="BE6" s="404">
        <f>BD6*1.5</f>
        <v>0</v>
      </c>
      <c r="BF6" s="404">
        <f>COUNTIF(A6:AI6,"*$M*")</f>
        <v>0</v>
      </c>
      <c r="BG6" s="404">
        <f>BF6*1</f>
        <v>0</v>
      </c>
      <c r="BH6" s="404">
        <f>COUNTIF(A6:AI6,"*$PM*")</f>
        <v>0</v>
      </c>
      <c r="BI6" s="404">
        <f>BH6*0.5</f>
        <v>0</v>
      </c>
      <c r="BJ6" s="404">
        <f>COUNTIF(A6:AI6,"*$AM*")</f>
        <v>0</v>
      </c>
      <c r="BK6" s="404">
        <f>BJ6*0.5</f>
        <v>0</v>
      </c>
      <c r="BL6" s="404">
        <f>COUNTIF(A6:AI6,"*$FC*")</f>
        <v>0</v>
      </c>
      <c r="BM6" s="404">
        <f>BL6*1</f>
        <v>0</v>
      </c>
      <c r="BN6" s="404">
        <f>(BB6-8)</f>
        <v>-0.5</v>
      </c>
      <c r="BO6" s="404">
        <f>COUNTIF($E6:$AA6,BO$4)</f>
        <v>0</v>
      </c>
      <c r="BP6" s="404">
        <f>COUNTIF($E6:$AA6,BP$4)</f>
        <v>0</v>
      </c>
      <c r="BQ6" s="404">
        <f>COUNTIF($E6:$AA6,BQ$4)</f>
        <v>0</v>
      </c>
      <c r="BR6" s="404"/>
    </row>
    <row r="7" ht="73.5" customHeight="1" spans="1:70">
      <c r="A7" s="406"/>
      <c r="B7" s="406" t="s">
        <v>1794</v>
      </c>
      <c r="C7" s="405">
        <f>COUNTIF(D7:AG7,"DM")</f>
        <v>0</v>
      </c>
      <c r="D7" s="433"/>
      <c r="E7" s="433"/>
      <c r="F7" s="433"/>
      <c r="G7" s="433"/>
      <c r="H7" s="433"/>
      <c r="I7" s="433"/>
      <c r="J7" s="433"/>
      <c r="K7" s="433"/>
      <c r="L7" s="433"/>
      <c r="M7" s="433"/>
      <c r="N7" s="433"/>
      <c r="O7" s="433"/>
      <c r="P7" s="433"/>
      <c r="Q7" s="433"/>
      <c r="R7" s="433"/>
      <c r="S7" s="433"/>
      <c r="T7" s="433"/>
      <c r="U7" s="433"/>
      <c r="V7" s="433"/>
      <c r="W7" s="433" t="s">
        <v>57</v>
      </c>
      <c r="X7" s="433" t="s">
        <v>56</v>
      </c>
      <c r="Y7" s="433"/>
      <c r="Z7" s="433"/>
      <c r="AA7" s="433"/>
      <c r="AB7" s="433" t="s">
        <v>62</v>
      </c>
      <c r="AD7" s="433"/>
      <c r="AE7" s="433"/>
      <c r="AF7" s="415" t="s">
        <v>45</v>
      </c>
      <c r="AG7" s="433"/>
      <c r="AH7" s="433"/>
      <c r="AI7" s="406">
        <f>COUNTIF($D7:$AG7,AI$4)</f>
        <v>0</v>
      </c>
      <c r="AJ7" s="406">
        <f>COUNTIF($D7:$AG7,AJ$4)</f>
        <v>0</v>
      </c>
      <c r="AK7" s="406">
        <f>COUNTIF($D7:$AG7,AK$4)</f>
        <v>1</v>
      </c>
      <c r="AL7" s="406">
        <f>COUNTIF($D7:$AG7,AL$4)</f>
        <v>0</v>
      </c>
      <c r="AM7" s="406">
        <f>COUNTIF($D7:$AG7,AM$4)</f>
        <v>0</v>
      </c>
      <c r="AN7" s="406">
        <f>COUNTIF($D7:$AG7,AN$4)</f>
        <v>1</v>
      </c>
      <c r="AO7" s="406">
        <f>COUNTIF($D7:$AG7,AO$4)</f>
        <v>1</v>
      </c>
      <c r="AP7" s="406">
        <f>COUNTIF($D7:$AG7,AP$4)</f>
        <v>0</v>
      </c>
      <c r="AQ7" s="406">
        <f>COUNTIF($D7:$AG7,AQ$4)</f>
        <v>0</v>
      </c>
      <c r="AR7" s="405"/>
      <c r="AS7" s="405"/>
      <c r="AT7" s="406">
        <f>SUMPRODUCT(--(WEEKDAY(D$3:AH$3,2)&lt;5),--ISNUMBER(MATCH(D7:AH7,{"DM","CS1","CS2","SB1","AE","CS/B"},0)))</f>
        <v>1</v>
      </c>
      <c r="AU7" s="406"/>
      <c r="AV7" s="406">
        <f>SUMPRODUCT(--(WEEKDAY(D$3:AH$3,2)=5),--ISNUMBER(MATCH(D7:AH7,{"DM","CS1","CS2","SB1","AE","CS/B","WEEKEND OUTFIELD RESERVE"},0)))</f>
        <v>1</v>
      </c>
      <c r="AW7" s="406">
        <f>SUMPRODUCT(--(WEEKDAY(D$3:AH$3,2)&gt;5),--ISNUMBER(MATCH(D7:AH7,{"DM","CS1","CS2","SB1","AE","CS/B","WEEKEND OUTFIELD RESERVE"},0)))</f>
        <v>0</v>
      </c>
      <c r="AX7" s="406"/>
      <c r="AY7" s="406">
        <f>(AT7-AU7)+AV7*1.5+(AW7-AX7)*2+AN7*0.5+AP7*0.5+AR7-AS7</f>
        <v>3</v>
      </c>
      <c r="AZ7" s="406">
        <f>AT7+AV7+AW7</f>
        <v>2</v>
      </c>
      <c r="BA7" s="406">
        <f>BD7+BF7+BH7+BJ7+BL7</f>
        <v>0</v>
      </c>
      <c r="BB7" s="405">
        <f>AY7+BC7</f>
        <v>3</v>
      </c>
      <c r="BC7" s="406">
        <f>BE7+BG7+BI7+BK7+BM7</f>
        <v>0</v>
      </c>
      <c r="BD7" s="406">
        <f>COUNTIF(A7:AI7,"*$BTP*")</f>
        <v>0</v>
      </c>
      <c r="BE7" s="406">
        <f>BD7*1.5</f>
        <v>0</v>
      </c>
      <c r="BF7" s="406">
        <f>COUNTIF(A7:AI7,"*$M*")</f>
        <v>0</v>
      </c>
      <c r="BG7" s="406">
        <f>BF7*1</f>
        <v>0</v>
      </c>
      <c r="BH7" s="406">
        <f>COUNTIF(A7:AI7,"*$PM*")</f>
        <v>0</v>
      </c>
      <c r="BI7" s="406">
        <f>BH7*0.5</f>
        <v>0</v>
      </c>
      <c r="BJ7" s="406">
        <f>COUNTIF(A7:AI7,"*$AM*")</f>
        <v>0</v>
      </c>
      <c r="BK7" s="406">
        <f>BJ7*0.5</f>
        <v>0</v>
      </c>
      <c r="BL7" s="406">
        <f>COUNTIF(A7:AI7,"*$FC*")</f>
        <v>0</v>
      </c>
      <c r="BM7" s="406">
        <f>BL7*1</f>
        <v>0</v>
      </c>
      <c r="BN7" s="406">
        <f>(BB7-8)</f>
        <v>-5</v>
      </c>
      <c r="BO7" s="406">
        <f>COUNTIF($E7:$AB7,BO$4)</f>
        <v>0</v>
      </c>
      <c r="BP7" s="406">
        <f>COUNTIF($E7:$AB7,BP$4)</f>
        <v>0</v>
      </c>
      <c r="BQ7" s="406">
        <f>COUNTIF($E7:$AB7,BQ$4)</f>
        <v>0</v>
      </c>
      <c r="BR7" s="406"/>
    </row>
    <row r="8" ht="73.5" hidden="1" customHeight="1" spans="1:70">
      <c r="A8" s="404"/>
      <c r="B8" s="404" t="s">
        <v>1928</v>
      </c>
      <c r="C8" s="405"/>
      <c r="D8" s="436"/>
      <c r="E8" s="404"/>
      <c r="F8" s="436"/>
      <c r="G8" s="436" t="s">
        <v>1742</v>
      </c>
      <c r="H8" s="436"/>
      <c r="I8" s="436"/>
      <c r="J8" s="436"/>
      <c r="K8" s="436"/>
      <c r="L8" s="436"/>
      <c r="M8" s="436"/>
      <c r="N8" s="436" t="s">
        <v>1095</v>
      </c>
      <c r="O8" s="436"/>
      <c r="P8" s="436"/>
      <c r="Q8" s="436"/>
      <c r="R8" s="436" t="s">
        <v>1942</v>
      </c>
      <c r="S8" s="436"/>
      <c r="T8" s="436"/>
      <c r="U8" s="436"/>
      <c r="V8" s="436"/>
      <c r="W8" s="436"/>
      <c r="X8" s="436"/>
      <c r="Y8" s="436"/>
      <c r="Z8" s="436"/>
      <c r="AA8" s="436"/>
      <c r="AB8" s="436"/>
      <c r="AC8" s="436"/>
      <c r="AD8" s="436"/>
      <c r="AE8" s="436"/>
      <c r="AF8" s="436"/>
      <c r="AG8" s="436"/>
      <c r="AH8" s="436"/>
      <c r="AI8" s="404">
        <f>COUNTIF($D8:$AG8,AI$4)</f>
        <v>0</v>
      </c>
      <c r="AJ8" s="404">
        <f>COUNTIF($D8:$AG8,AJ$4)</f>
        <v>0</v>
      </c>
      <c r="AK8" s="404">
        <f>COUNTIF($D8:$AG8,AK$4)</f>
        <v>0</v>
      </c>
      <c r="AL8" s="404">
        <f>COUNTIF($D8:$AG8,AL$4)</f>
        <v>0</v>
      </c>
      <c r="AM8" s="404">
        <f>COUNTIF($D8:$AG8,AM$4)</f>
        <v>0</v>
      </c>
      <c r="AN8" s="404">
        <f>COUNTIF($D8:$AG8,AN$4)</f>
        <v>0</v>
      </c>
      <c r="AO8" s="404">
        <f>COUNTIF($D8:$AG8,AO$4)</f>
        <v>0</v>
      </c>
      <c r="AP8" s="404">
        <f>COUNTIF($D8:$AG8,AP$4)</f>
        <v>0</v>
      </c>
      <c r="AQ8" s="404">
        <f>COUNTIF($D8:$AG8,AQ$4)</f>
        <v>0</v>
      </c>
      <c r="AR8" s="405"/>
      <c r="AS8" s="405"/>
      <c r="AT8" s="404">
        <f>SUMPRODUCT(--(WEEKDAY(D$3:AH$3,2)&lt;5),--ISNUMBER(MATCH(D8:AH8,{"DM","CS1","CS2","SB1","AE","CS/B"},0)))</f>
        <v>0</v>
      </c>
      <c r="AU8" s="404"/>
      <c r="AV8" s="404">
        <f>SUMPRODUCT(--(WEEKDAY(D$3:AH$3,2)=5),--ISNUMBER(MATCH(D8:AH8,{"DM","CS1","CS2","SB1","AE","CS/B","WEEKEND OUTFIELD RESERVE"},0)))</f>
        <v>0</v>
      </c>
      <c r="AW8" s="404">
        <f>SUMPRODUCT(--(WEEKDAY(D$3:AH$3,2)&gt;5),--ISNUMBER(MATCH(D8:AH8,{"DM","CS1","CS2","SB1","AE","CS/B","WEEKEND OUTFIELD RESERVE"},0)))</f>
        <v>0</v>
      </c>
      <c r="AX8" s="404"/>
      <c r="AY8" s="404">
        <f>(AT8-AU8)+AV8*1.5+(AW8-AX8)*2+AN8*0.5+AP8*0.5+AR8-AS8</f>
        <v>0</v>
      </c>
      <c r="AZ8" s="404">
        <f>AT8+AV8+AW8</f>
        <v>0</v>
      </c>
      <c r="BA8" s="404">
        <f>BD8+BF8+BH8+BJ8+BL8</f>
        <v>0</v>
      </c>
      <c r="BB8" s="405">
        <f>AY8+BC8</f>
        <v>0</v>
      </c>
      <c r="BC8" s="404">
        <f>BE8+BG8+BI8+BK8+BM8</f>
        <v>0</v>
      </c>
      <c r="BD8" s="404">
        <f>COUNTIF(A8:AI8,"*$BTP*")</f>
        <v>0</v>
      </c>
      <c r="BE8" s="404">
        <f>BD8*1.5</f>
        <v>0</v>
      </c>
      <c r="BF8" s="404">
        <f>COUNTIF(A8:AI8,"*$M*")</f>
        <v>0</v>
      </c>
      <c r="BG8" s="404">
        <f>BF8*1</f>
        <v>0</v>
      </c>
      <c r="BH8" s="404">
        <f>COUNTIF(A8:AI8,"*$PM*")</f>
        <v>0</v>
      </c>
      <c r="BI8" s="404">
        <f>BH8*0.5</f>
        <v>0</v>
      </c>
      <c r="BJ8" s="404">
        <f>COUNTIF(A8:AI8,"*$AM*")</f>
        <v>0</v>
      </c>
      <c r="BK8" s="404">
        <f>BJ8*0.5</f>
        <v>0</v>
      </c>
      <c r="BL8" s="404">
        <f>COUNTIF(A8:AI8,"*$FC*")</f>
        <v>0</v>
      </c>
      <c r="BM8" s="404">
        <f>BL8*1</f>
        <v>0</v>
      </c>
      <c r="BN8" s="404">
        <f>(BB8-8)</f>
        <v>-8</v>
      </c>
      <c r="BO8" s="404">
        <f>COUNTIF($E8:$AB8,BO$4)</f>
        <v>0</v>
      </c>
      <c r="BP8" s="404">
        <f>COUNTIF($E8:$AB8,BP$4)</f>
        <v>0</v>
      </c>
      <c r="BQ8" s="404">
        <f>COUNTIF($E8:$AB8,BQ$4)</f>
        <v>0</v>
      </c>
      <c r="BR8" s="404"/>
    </row>
    <row r="9" ht="57" customHeight="1" spans="1:70">
      <c r="A9" s="406"/>
      <c r="B9" s="406" t="s">
        <v>1980</v>
      </c>
      <c r="C9" s="405"/>
      <c r="D9" s="433" t="s">
        <v>48</v>
      </c>
      <c r="E9" s="433"/>
      <c r="F9" s="433"/>
      <c r="G9" s="433" t="s">
        <v>44</v>
      </c>
      <c r="H9" s="433"/>
      <c r="J9" s="433"/>
      <c r="K9" s="433"/>
      <c r="L9" s="433"/>
      <c r="M9" s="433"/>
      <c r="N9" s="433"/>
      <c r="P9" s="433"/>
      <c r="Q9" s="433"/>
      <c r="R9" s="433" t="s">
        <v>45</v>
      </c>
      <c r="S9" s="433"/>
      <c r="T9" s="433"/>
      <c r="U9" s="433"/>
      <c r="V9" s="433"/>
      <c r="W9" s="433" t="s">
        <v>48</v>
      </c>
      <c r="X9" s="433"/>
      <c r="Y9" s="433"/>
      <c r="Z9" s="433"/>
      <c r="AA9" s="433" t="s">
        <v>48</v>
      </c>
      <c r="AB9" s="433"/>
      <c r="AC9" s="433" t="s">
        <v>48</v>
      </c>
      <c r="AD9" s="433"/>
      <c r="AE9" s="433"/>
      <c r="AF9" s="433"/>
      <c r="AG9" s="433"/>
      <c r="AH9" s="433"/>
      <c r="AI9" s="406">
        <f>COUNTIF($D9:$AG9,AI$4)</f>
        <v>4</v>
      </c>
      <c r="AJ9" s="406">
        <f>COUNTIF($D9:$AG9,AJ$4)</f>
        <v>1</v>
      </c>
      <c r="AK9" s="406">
        <f>COUNTIF($D9:$AG9,AK$4)</f>
        <v>1</v>
      </c>
      <c r="AL9" s="406">
        <f>COUNTIF($D9:$AG9,AL$4)</f>
        <v>0</v>
      </c>
      <c r="AM9" s="406">
        <f>COUNTIF($D9:$AG9,AM$4)</f>
        <v>0</v>
      </c>
      <c r="AN9" s="406">
        <f>COUNTIF($D9:$AG9,AN$4)</f>
        <v>0</v>
      </c>
      <c r="AO9" s="406">
        <f>COUNTIF($D9:$AG9,AO$4)</f>
        <v>0</v>
      </c>
      <c r="AP9" s="406">
        <f>COUNTIF($D9:$AG9,AP$4)</f>
        <v>0</v>
      </c>
      <c r="AQ9" s="406">
        <f>COUNTIF($D9:$AG9,AQ$4)</f>
        <v>0</v>
      </c>
      <c r="AR9" s="405"/>
      <c r="AS9" s="405">
        <v>1</v>
      </c>
      <c r="AT9" s="406">
        <f>SUMPRODUCT(--(WEEKDAY(D$3:AH$3,2)&lt;5),--ISNUMBER(MATCH(D9:AH9,{"DM","CS1","CS2","SB1","AE","CS/B"},0)))</f>
        <v>3</v>
      </c>
      <c r="AU9" s="406"/>
      <c r="AV9" s="406">
        <f>SUMPRODUCT(--(WEEKDAY(D$3:AH$3,2)=5),--ISNUMBER(MATCH(D9:AH9,{"DM","CS1","CS2","SB1","AE","CS/B","WEEKEND OUTFIELD RESERVE"},0)))</f>
        <v>2</v>
      </c>
      <c r="AW9" s="406">
        <f>SUMPRODUCT(--(WEEKDAY(D$3:AH$3,2)&gt;5),--ISNUMBER(MATCH(D9:AH9,{"DM","CS1","CS2","SB1","AE","CS/B","WEEKEND OUTFIELD RESERVE"},0)))</f>
        <v>1</v>
      </c>
      <c r="AX9" s="406"/>
      <c r="AY9" s="406">
        <f>(AT9-AU9)+AV9*1.5+(AW9-AX9)*2+AN9*0.5+AP9*0.5+AR9-AS9</f>
        <v>7</v>
      </c>
      <c r="AZ9" s="406">
        <f>AT9+AV9+AW9</f>
        <v>6</v>
      </c>
      <c r="BA9" s="406">
        <f>BD9+BF9+BH9+BJ9+BL9</f>
        <v>0</v>
      </c>
      <c r="BB9" s="405">
        <f>AY9+BC9</f>
        <v>7</v>
      </c>
      <c r="BC9" s="406">
        <f>BE9+BG9+BI9+BK9+BM9</f>
        <v>0</v>
      </c>
      <c r="BD9" s="406">
        <f>COUNTIF(A9:AI9,"*$BTP*")</f>
        <v>0</v>
      </c>
      <c r="BE9" s="406">
        <f>BD9*1.5</f>
        <v>0</v>
      </c>
      <c r="BF9" s="406">
        <f>COUNTIF(A9:AI9,"*$M*")</f>
        <v>0</v>
      </c>
      <c r="BG9" s="406">
        <f>BF9*1</f>
        <v>0</v>
      </c>
      <c r="BH9" s="406">
        <f>COUNTIF(A9:AI9,"*$PM*")</f>
        <v>0</v>
      </c>
      <c r="BI9" s="406">
        <f>BH9*0.5</f>
        <v>0</v>
      </c>
      <c r="BJ9" s="406">
        <f>COUNTIF(A9:AI9,"*$AM*")</f>
        <v>0</v>
      </c>
      <c r="BK9" s="406">
        <f>BJ9*0.5</f>
        <v>0</v>
      </c>
      <c r="BL9" s="406">
        <f>COUNTIF(A9:AI9,"*$FC*")</f>
        <v>0</v>
      </c>
      <c r="BM9" s="406">
        <f>BL9*1</f>
        <v>0</v>
      </c>
      <c r="BN9" s="406">
        <f>(BB9-8)</f>
        <v>-1</v>
      </c>
      <c r="BO9" s="406">
        <f>COUNTIF($E9:$AB9,BO$4)</f>
        <v>0</v>
      </c>
      <c r="BP9" s="406">
        <f>COUNTIF($E9:$AB9,BP$4)</f>
        <v>0</v>
      </c>
      <c r="BQ9" s="406">
        <f>COUNTIF($E9:$AB9,BQ$4)</f>
        <v>0</v>
      </c>
      <c r="BR9" s="406"/>
    </row>
    <row r="10" ht="19.5" customHeight="1" spans="1:70">
      <c r="A10" s="404"/>
      <c r="B10" s="404" t="s">
        <v>1800</v>
      </c>
      <c r="C10" s="405"/>
      <c r="E10" s="436"/>
      <c r="F10" s="436"/>
      <c r="G10" s="436"/>
      <c r="H10" s="436" t="s">
        <v>463</v>
      </c>
      <c r="I10" s="436" t="s">
        <v>463</v>
      </c>
      <c r="J10" s="436" t="s">
        <v>463</v>
      </c>
      <c r="K10" s="436" t="s">
        <v>463</v>
      </c>
      <c r="L10" s="436"/>
      <c r="M10" s="466"/>
      <c r="N10" s="467" t="s">
        <v>1981</v>
      </c>
      <c r="O10" s="436"/>
      <c r="P10" s="436" t="s">
        <v>1799</v>
      </c>
      <c r="Q10" s="436" t="s">
        <v>1982</v>
      </c>
      <c r="R10" s="436"/>
      <c r="S10" s="436"/>
      <c r="T10" s="436"/>
      <c r="U10" s="436" t="s">
        <v>1598</v>
      </c>
      <c r="V10" s="436"/>
      <c r="W10" s="436"/>
      <c r="X10" s="436"/>
      <c r="Z10" s="436" t="s">
        <v>48</v>
      </c>
      <c r="AA10" s="436"/>
      <c r="AB10" s="436" t="s">
        <v>1983</v>
      </c>
      <c r="AC10" s="468" t="s">
        <v>1095</v>
      </c>
      <c r="AE10" s="436"/>
      <c r="AF10" s="436"/>
      <c r="AG10" s="436"/>
      <c r="AH10" s="436"/>
      <c r="AI10" s="404">
        <f>COUNTIF($D10:$AG10,AI$4)</f>
        <v>1</v>
      </c>
      <c r="AJ10" s="404">
        <f>COUNTIF($D10:$AG10,AJ$4)</f>
        <v>0</v>
      </c>
      <c r="AK10" s="404">
        <f>COUNTIF($D10:$AG10,AK$4)</f>
        <v>0</v>
      </c>
      <c r="AL10" s="404">
        <f>COUNTIF($D10:$AG10,AL$4)</f>
        <v>0</v>
      </c>
      <c r="AM10" s="404">
        <f>COUNTIF($D10:$AG10,AM$4)</f>
        <v>0</v>
      </c>
      <c r="AN10" s="404">
        <f>COUNTIF($D10:$AG10,AN$4)</f>
        <v>0</v>
      </c>
      <c r="AO10" s="404">
        <f>COUNTIF($D10:$AG10,AO$4)</f>
        <v>0</v>
      </c>
      <c r="AP10" s="404">
        <f>COUNTIF($D10:$AG10,AP$4)</f>
        <v>1</v>
      </c>
      <c r="AQ10" s="404">
        <f>COUNTIF($D10:$AG10,AQ$4)</f>
        <v>0</v>
      </c>
      <c r="AR10" s="405">
        <v>1</v>
      </c>
      <c r="AS10" s="405"/>
      <c r="AT10" s="404">
        <f>SUMPRODUCT(--(WEEKDAY(D$3:AH$3,2)&lt;5),--ISNUMBER(MATCH(D10:AH10,{"DM","CS1","CS2","SB1","AE","CS/B"},0)))</f>
        <v>0</v>
      </c>
      <c r="AU10" s="404"/>
      <c r="AV10" s="404">
        <f>SUMPRODUCT(--(WEEKDAY(D$3:AH$3,2)=5),--ISNUMBER(MATCH(D10:AH10,{"DM","CS1","CS2","SB1","AE","CS/B","WEEKEND OUTFIELD RESERVE"},0)))</f>
        <v>0</v>
      </c>
      <c r="AW10" s="404">
        <f>SUMPRODUCT(--(WEEKDAY(D$3:AH$3,2)&gt;5),--ISNUMBER(MATCH(D10:AH10,{"DM","CS1","CS2","SB1","AE","CS/B","WEEKEND OUTFIELD RESERVE"},0)))</f>
        <v>1</v>
      </c>
      <c r="AX10" s="404"/>
      <c r="AY10" s="404">
        <f>(AT10-AU10)+AV10*1.5+(AW10-AX10)*2+AN10*0.5+AP10*0.5+AR10-AS10</f>
        <v>3.5</v>
      </c>
      <c r="AZ10" s="404">
        <f>AT10+AV10+AW10</f>
        <v>1</v>
      </c>
      <c r="BA10" s="404">
        <f>BD10+BF10+BH10+BJ10+BL10</f>
        <v>5</v>
      </c>
      <c r="BB10" s="405">
        <f>AY10+BC10</f>
        <v>8</v>
      </c>
      <c r="BC10" s="404">
        <f>BE10+BG10+BI10+BK10+BM10</f>
        <v>4.5</v>
      </c>
      <c r="BD10" s="404">
        <f>COUNTIF(A10:AI10,"*$BTP*")</f>
        <v>0</v>
      </c>
      <c r="BE10" s="404">
        <f>BD10*1.5</f>
        <v>0</v>
      </c>
      <c r="BF10" s="404">
        <f>COUNTIF(A10:AI10,"*$M*")</f>
        <v>0</v>
      </c>
      <c r="BG10" s="404">
        <f>BF10*1</f>
        <v>0</v>
      </c>
      <c r="BH10" s="404">
        <f>COUNTIF(A10:AI10,"*$PM*")</f>
        <v>1</v>
      </c>
      <c r="BI10" s="404">
        <f>BH10*0.5</f>
        <v>0.5</v>
      </c>
      <c r="BJ10" s="404">
        <f>COUNTIF(A10:AI10,"*$AM*")</f>
        <v>0</v>
      </c>
      <c r="BK10" s="404">
        <f>BJ10*0.5</f>
        <v>0</v>
      </c>
      <c r="BL10" s="404">
        <f>COUNTIF(A10:AI10,"*$FC*")</f>
        <v>4</v>
      </c>
      <c r="BM10" s="404">
        <f>BL10*1</f>
        <v>4</v>
      </c>
      <c r="BN10" s="404">
        <f>(BB10-8)</f>
        <v>0</v>
      </c>
      <c r="BO10" s="404">
        <f>COUNTIF($E10:$AA10,BO$4)</f>
        <v>0</v>
      </c>
      <c r="BP10" s="404">
        <f>COUNTIF($E10:$AA10,BP$4)</f>
        <v>1</v>
      </c>
      <c r="BQ10" s="404">
        <f>COUNTIF($E10:$AA10,BQ$4)</f>
        <v>0</v>
      </c>
      <c r="BR10" s="404"/>
    </row>
    <row r="11" ht="56.25" customHeight="1" spans="1:70">
      <c r="A11" s="406"/>
      <c r="B11" s="406" t="s">
        <v>1932</v>
      </c>
      <c r="C11" s="405"/>
      <c r="D11" s="406" t="s">
        <v>45</v>
      </c>
      <c r="E11" s="433"/>
      <c r="F11" s="433"/>
      <c r="G11" s="433"/>
      <c r="H11" s="433" t="s">
        <v>1981</v>
      </c>
      <c r="I11" s="469"/>
      <c r="J11" s="433" t="s">
        <v>1793</v>
      </c>
      <c r="K11" s="433"/>
      <c r="L11" s="433"/>
      <c r="M11" s="433"/>
      <c r="N11" s="433" t="s">
        <v>1598</v>
      </c>
      <c r="O11" s="433" t="s">
        <v>56</v>
      </c>
      <c r="P11" s="433" t="s">
        <v>1984</v>
      </c>
      <c r="Q11" s="433" t="s">
        <v>44</v>
      </c>
      <c r="R11" s="433"/>
      <c r="S11" s="433"/>
      <c r="T11" s="433" t="s">
        <v>44</v>
      </c>
      <c r="U11" s="433"/>
      <c r="V11" s="433"/>
      <c r="W11" s="433" t="s">
        <v>45</v>
      </c>
      <c r="Y11" s="433" t="s">
        <v>1799</v>
      </c>
      <c r="Z11" s="433" t="s">
        <v>1815</v>
      </c>
      <c r="AA11" s="433"/>
      <c r="AB11" s="433" t="s">
        <v>1598</v>
      </c>
      <c r="AD11" s="433" t="s">
        <v>44</v>
      </c>
      <c r="AE11" s="433"/>
      <c r="AF11" s="433" t="s">
        <v>47</v>
      </c>
      <c r="AG11" s="433"/>
      <c r="AH11" s="433"/>
      <c r="AI11" s="406">
        <f>COUNTIF($D11:$AG11,AI$4)</f>
        <v>0</v>
      </c>
      <c r="AJ11" s="406">
        <f>COUNTIF($D11:$AG11,AJ$4)</f>
        <v>3</v>
      </c>
      <c r="AK11" s="406">
        <f>COUNTIF($D11:$AG11,AK$4)</f>
        <v>2</v>
      </c>
      <c r="AL11" s="406">
        <f>COUNTIF($D11:$AG11,AL$4)</f>
        <v>1</v>
      </c>
      <c r="AM11" s="406">
        <f>COUNTIF($D11:$AG11,AM$4)</f>
        <v>0</v>
      </c>
      <c r="AN11" s="406">
        <f>COUNTIF($D11:$AG11,AN$4)</f>
        <v>1</v>
      </c>
      <c r="AO11" s="406">
        <f>COUNTIF($D11:$AG11,AO$4)</f>
        <v>0</v>
      </c>
      <c r="AP11" s="406">
        <f>COUNTIF($D11:$AG11,AP$4)</f>
        <v>1</v>
      </c>
      <c r="AQ11" s="406">
        <f>COUNTIF($D11:$AG11,AQ$4)</f>
        <v>0</v>
      </c>
      <c r="AR11" s="405"/>
      <c r="AS11" s="405">
        <v>0.5</v>
      </c>
      <c r="AT11" s="406">
        <f>SUMPRODUCT(--(WEEKDAY(D$3:AH$3,2)&lt;5),--ISNUMBER(MATCH(D11:AH11,{"DM","CS1","CS2","SB1","AE","CS/B"},0)))</f>
        <v>4</v>
      </c>
      <c r="AU11" s="406"/>
      <c r="AV11" s="406">
        <f>SUMPRODUCT(--(WEEKDAY(D$3:AH$3,2)=5),--ISNUMBER(MATCH(D11:AH11,{"DM","CS1","CS2","SB1","AE","CS/B","WEEKEND OUTFIELD RESERVE"},0)))</f>
        <v>1</v>
      </c>
      <c r="AW11" s="406">
        <f>SUMPRODUCT(--(WEEKDAY(D$3:AH$3,2)&gt;5),--ISNUMBER(MATCH(D11:AH11,{"DM","CS1","CS2","SB1","AE","CS/B","WEEKEND OUTFIELD RESERVE"},0)))</f>
        <v>1</v>
      </c>
      <c r="AX11" s="406"/>
      <c r="AY11" s="406">
        <f>(AT11-AU11)+AV11*1.5+(AW11-AX11)*2+AN11*0.5+AP11*0.5+AR11-AS11</f>
        <v>8</v>
      </c>
      <c r="AZ11" s="406">
        <f>AT11+AV11+AW11</f>
        <v>6</v>
      </c>
      <c r="BA11" s="406">
        <f>BD11+BF11+BH11+BJ11+BL11</f>
        <v>1</v>
      </c>
      <c r="BB11" s="405">
        <f>AY11+BC11</f>
        <v>8.5</v>
      </c>
      <c r="BC11" s="406">
        <f>BE11+BG11+BI11+BK11+BM11</f>
        <v>0.5</v>
      </c>
      <c r="BD11" s="406">
        <f>COUNTIF(A11:AI11,"*$BTP*")</f>
        <v>0</v>
      </c>
      <c r="BE11" s="406">
        <f>BD11*1.5</f>
        <v>0</v>
      </c>
      <c r="BF11" s="406">
        <f>COUNTIF(A11:AI11,"*$M*")</f>
        <v>0</v>
      </c>
      <c r="BG11" s="406">
        <f>BF11*1</f>
        <v>0</v>
      </c>
      <c r="BH11" s="406">
        <f>COUNTIF(A11:AI11,"*$PM*")</f>
        <v>0</v>
      </c>
      <c r="BI11" s="406">
        <f>BH11*0.5</f>
        <v>0</v>
      </c>
      <c r="BJ11" s="406">
        <f>COUNTIF(A11:AI11,"*$AM*")</f>
        <v>1</v>
      </c>
      <c r="BK11" s="406">
        <f>BJ11*0.5</f>
        <v>0.5</v>
      </c>
      <c r="BL11" s="406">
        <f>COUNTIF(A11:AI11,"*$FC*")</f>
        <v>0</v>
      </c>
      <c r="BM11" s="406">
        <f>BL11*1</f>
        <v>0</v>
      </c>
      <c r="BN11" s="406">
        <f>(BB11-8)</f>
        <v>0.5</v>
      </c>
      <c r="BO11" s="406">
        <f>COUNTIF($E11:$AB11,BO$4)</f>
        <v>0</v>
      </c>
      <c r="BP11" s="406">
        <f>COUNTIF($E11:$AB11,BP$4)</f>
        <v>2</v>
      </c>
      <c r="BQ11" s="406">
        <f>COUNTIF($E11:$AB11,BQ$4)</f>
        <v>0</v>
      </c>
      <c r="BR11" s="406"/>
    </row>
    <row r="12" ht="19.5" customHeight="1" spans="1:70">
      <c r="A12" s="404"/>
      <c r="B12" s="404" t="s">
        <v>1933</v>
      </c>
      <c r="C12" s="470">
        <f>COUNTIF(D12:AG12,"DM")</f>
        <v>2</v>
      </c>
      <c r="D12" s="436" t="s">
        <v>1598</v>
      </c>
      <c r="E12" s="436"/>
      <c r="F12" s="436" t="s">
        <v>1598</v>
      </c>
      <c r="G12" s="436" t="s">
        <v>56</v>
      </c>
      <c r="H12" s="436" t="s">
        <v>1481</v>
      </c>
      <c r="J12" s="467" t="s">
        <v>1799</v>
      </c>
      <c r="K12" s="436"/>
      <c r="L12" s="436" t="s">
        <v>48</v>
      </c>
      <c r="M12" s="436"/>
      <c r="O12" s="436" t="s">
        <v>45</v>
      </c>
      <c r="P12" s="468" t="s">
        <v>57</v>
      </c>
      <c r="Q12" s="436" t="s">
        <v>1799</v>
      </c>
      <c r="R12" s="436"/>
      <c r="S12" s="436" t="s">
        <v>1598</v>
      </c>
      <c r="T12" s="436"/>
      <c r="U12" s="436"/>
      <c r="V12" s="436" t="s">
        <v>44</v>
      </c>
      <c r="W12" s="436"/>
      <c r="X12" s="436"/>
      <c r="Y12" s="436" t="s">
        <v>1527</v>
      </c>
      <c r="Z12" s="436" t="s">
        <v>44</v>
      </c>
      <c r="AA12" s="436"/>
      <c r="AB12" s="436"/>
      <c r="AC12" s="436" t="s">
        <v>1985</v>
      </c>
      <c r="AD12" s="436"/>
      <c r="AE12" s="436" t="s">
        <v>44</v>
      </c>
      <c r="AF12" s="436"/>
      <c r="AG12" s="436" t="s">
        <v>48</v>
      </c>
      <c r="AH12" s="436"/>
      <c r="AI12" s="404">
        <f>COUNTIF($D12:$AG12,AI$4)</f>
        <v>2</v>
      </c>
      <c r="AJ12" s="404">
        <f>COUNTIF($D12:$AG12,AJ$4)</f>
        <v>3</v>
      </c>
      <c r="AK12" s="404">
        <f>COUNTIF($D12:$AG12,AK$4)</f>
        <v>1</v>
      </c>
      <c r="AL12" s="404">
        <f>COUNTIF($D12:$AG12,AL$4)</f>
        <v>0</v>
      </c>
      <c r="AM12" s="404">
        <f>COUNTIF($D12:$AG12,AM$4)</f>
        <v>0</v>
      </c>
      <c r="AN12" s="404">
        <f>COUNTIF($D12:$AG12,AN$4)</f>
        <v>1</v>
      </c>
      <c r="AO12" s="404">
        <f>COUNTIF($D12:$AG12,AO$4)</f>
        <v>0</v>
      </c>
      <c r="AP12" s="404">
        <f>COUNTIF($D12:$AG12,AP$4)</f>
        <v>0</v>
      </c>
      <c r="AQ12" s="404">
        <f>COUNTIF($D12:$AG12,AQ$4)</f>
        <v>0</v>
      </c>
      <c r="AR12" s="405"/>
      <c r="AS12" s="405">
        <v>1</v>
      </c>
      <c r="AT12" s="404">
        <f>SUMPRODUCT(--(WEEKDAY(D$3:AH$3,2)&lt;5),--ISNUMBER(MATCH(D12:AH12,{"DM","CS1","CS2","SB1","AE","CS/B"},0)))</f>
        <v>3</v>
      </c>
      <c r="AU12" s="404">
        <v>0</v>
      </c>
      <c r="AV12" s="404">
        <f>SUMPRODUCT(--(WEEKDAY(D$3:AH$3,2)=5),--ISNUMBER(MATCH(D12:AH12,{"DM","CS1","CS2","SB1","AE","CS/B","WEEKEND OUTFIELD RESERVE"},0)))</f>
        <v>0</v>
      </c>
      <c r="AW12" s="404">
        <f>SUMPRODUCT(--(WEEKDAY(D$3:AH$3,2)&gt;5),--ISNUMBER(MATCH(D12:AH12,{"DM","CS1","CS2","SB1","AE","CS/B","WEEKEND OUTFIELD RESERVE"},0)))</f>
        <v>3</v>
      </c>
      <c r="AX12" s="404"/>
      <c r="AY12" s="404">
        <f>(AT12-AU12)+AV12*1.5+(AW12-AX12)*2+AN12*0.5+AP12*0.5+AR12-AS12</f>
        <v>8.5</v>
      </c>
      <c r="AZ12" s="404">
        <f>AT12+AV12+AW12</f>
        <v>6</v>
      </c>
      <c r="BA12" s="404">
        <f>BD12+BF12+BH12+BJ12+BL12</f>
        <v>3</v>
      </c>
      <c r="BB12" s="405">
        <f>AY12+BC12</f>
        <v>10</v>
      </c>
      <c r="BC12" s="404">
        <f>BE12+BG12+BI12+BK12+BM12</f>
        <v>1.5</v>
      </c>
      <c r="BD12" s="404">
        <f>COUNTIF(A12:AI12,"*$BTP*")</f>
        <v>0</v>
      </c>
      <c r="BE12" s="404">
        <f>BD12*1.5</f>
        <v>0</v>
      </c>
      <c r="BF12" s="404">
        <f>COUNTIF(A12:AI12,"*$M*")</f>
        <v>0</v>
      </c>
      <c r="BG12" s="404">
        <f>BF12*1</f>
        <v>0</v>
      </c>
      <c r="BH12" s="404">
        <f>COUNTIF(A12:AI12,"*$PM*")</f>
        <v>0</v>
      </c>
      <c r="BI12" s="404">
        <f>BH12*0.5</f>
        <v>0</v>
      </c>
      <c r="BJ12" s="404">
        <f>COUNTIF(A12:AI12,"*$AM*")</f>
        <v>3</v>
      </c>
      <c r="BK12" s="404">
        <f>BJ12*0.5</f>
        <v>1.5</v>
      </c>
      <c r="BL12" s="404">
        <f>COUNTIF(A12:AI12,"*$FC*")</f>
        <v>0</v>
      </c>
      <c r="BM12" s="404">
        <f>BL12*1</f>
        <v>0</v>
      </c>
      <c r="BN12" s="404">
        <f>(BB12-8)</f>
        <v>2</v>
      </c>
      <c r="BO12" s="404">
        <f>COUNTIF($E12:$AB12,BO$4)</f>
        <v>0</v>
      </c>
      <c r="BP12" s="404">
        <f>COUNTIF($E12:$AB12,BP$4)</f>
        <v>2</v>
      </c>
      <c r="BQ12" s="404">
        <f>COUNTIF($E12:$AB12,BQ$4)</f>
        <v>0</v>
      </c>
      <c r="BR12" s="404"/>
    </row>
    <row r="13" ht="51" customHeight="1" spans="1:70">
      <c r="A13" s="406"/>
      <c r="B13" s="406" t="s">
        <v>1810</v>
      </c>
      <c r="C13" s="470">
        <f>COUNTIF(D13:AG13,"DM")</f>
        <v>2</v>
      </c>
      <c r="D13" s="433"/>
      <c r="E13" s="433"/>
      <c r="F13" s="433" t="s">
        <v>48</v>
      </c>
      <c r="G13" s="433"/>
      <c r="H13" s="433"/>
      <c r="I13" s="433"/>
      <c r="J13" s="433"/>
      <c r="K13" s="433"/>
      <c r="L13" s="433"/>
      <c r="M13" s="433"/>
      <c r="N13" s="433" t="s">
        <v>48</v>
      </c>
      <c r="O13" s="433"/>
      <c r="P13" s="415" t="s">
        <v>57</v>
      </c>
      <c r="Q13" s="433"/>
      <c r="R13" s="433" t="s">
        <v>1598</v>
      </c>
      <c r="S13" s="433"/>
      <c r="T13" s="433"/>
      <c r="U13" s="433" t="s">
        <v>44</v>
      </c>
      <c r="V13" s="433"/>
      <c r="X13" s="433"/>
      <c r="Y13" s="433"/>
      <c r="Z13" s="433"/>
      <c r="AA13" s="433"/>
      <c r="AB13" s="433"/>
      <c r="AC13" s="433" t="s">
        <v>44</v>
      </c>
      <c r="AD13" s="433"/>
      <c r="AE13" s="433"/>
      <c r="AF13" s="433" t="s">
        <v>1598</v>
      </c>
      <c r="AG13" s="433"/>
      <c r="AH13" s="433" t="s">
        <v>48</v>
      </c>
      <c r="AI13" s="406">
        <f>COUNTIF($D13:$AG13,AI$4)</f>
        <v>2</v>
      </c>
      <c r="AJ13" s="406">
        <f>COUNTIF($D13:$AG13,AJ$4)</f>
        <v>2</v>
      </c>
      <c r="AK13" s="406">
        <f>COUNTIF($D13:$AG13,AK$4)</f>
        <v>0</v>
      </c>
      <c r="AL13" s="406">
        <f>COUNTIF($D13:$AG13,AL$4)</f>
        <v>0</v>
      </c>
      <c r="AM13" s="406">
        <f>COUNTIF($D13:$AG13,AM$4)</f>
        <v>0</v>
      </c>
      <c r="AN13" s="406">
        <f>COUNTIF($D13:$AG13,AN$4)</f>
        <v>0</v>
      </c>
      <c r="AO13" s="406">
        <f>COUNTIF($D13:$AG13,AO$4)</f>
        <v>0</v>
      </c>
      <c r="AP13" s="406">
        <f>COUNTIF($D13:$AG13,AP$4)</f>
        <v>0</v>
      </c>
      <c r="AQ13" s="406">
        <f>COUNTIF($D13:$AG13,AQ$4)</f>
        <v>0</v>
      </c>
      <c r="AR13" s="405">
        <v>1</v>
      </c>
      <c r="AS13" s="405"/>
      <c r="AT13" s="406">
        <f>SUMPRODUCT(--(WEEKDAY(D$3:AH$3,2)&lt;5),--ISNUMBER(MATCH(D13:AH13,{"DM","CS1","CS2","SB1","AE","CS/B"},0)))</f>
        <v>3</v>
      </c>
      <c r="AU13" s="406"/>
      <c r="AV13" s="406">
        <f>SUMPRODUCT(--(WEEKDAY(D$3:AH$3,2)=5),--ISNUMBER(MATCH(D13:AH13,{"DM","CS1","CS2","SB1","AE","CS/B","WEEKEND OUTFIELD RESERVE"},0)))</f>
        <v>0</v>
      </c>
      <c r="AW13" s="406">
        <f>SUMPRODUCT(--(WEEKDAY(D$3:AH$3,2)&gt;5),--ISNUMBER(MATCH(D13:AH13,{"DM","CS1","CS2","SB1","AE","CS/B","WEEKEND OUTFIELD RESERVE"},0)))</f>
        <v>2</v>
      </c>
      <c r="AX13" s="406"/>
      <c r="AY13" s="406">
        <f>(AT13-AU13)+AV13*1.5+(AW13-AX13)*2+AN13*0.5+AP13*0.5+AR13-AS13</f>
        <v>8</v>
      </c>
      <c r="AZ13" s="406">
        <f>AT13+AV13+AW13</f>
        <v>5</v>
      </c>
      <c r="BA13" s="406">
        <f>BD13+BF13+BH13+BJ13+BL13</f>
        <v>0</v>
      </c>
      <c r="BB13" s="405">
        <f>AY13+BC13</f>
        <v>8</v>
      </c>
      <c r="BC13" s="406">
        <f>BE13+BG13+BI13+BK13+BM13</f>
        <v>0</v>
      </c>
      <c r="BD13" s="406">
        <f>COUNTIF(A13:AI13,"*$BTP*")</f>
        <v>0</v>
      </c>
      <c r="BE13" s="406">
        <f>BD13*1.5</f>
        <v>0</v>
      </c>
      <c r="BF13" s="406">
        <f>COUNTIF(A13:AI13,"*$M*")</f>
        <v>0</v>
      </c>
      <c r="BG13" s="406">
        <f>BF13*1</f>
        <v>0</v>
      </c>
      <c r="BH13" s="406">
        <f>COUNTIF(A13:AI13,"*$PM*")</f>
        <v>0</v>
      </c>
      <c r="BI13" s="406">
        <f>BH13*0.5</f>
        <v>0</v>
      </c>
      <c r="BJ13" s="406">
        <f>COUNTIF(A13:AI13,"*$AM*")</f>
        <v>0</v>
      </c>
      <c r="BK13" s="406">
        <f>BJ13*0.5</f>
        <v>0</v>
      </c>
      <c r="BL13" s="406">
        <f>COUNTIF(A13:AI13,"*$FC*")</f>
        <v>0</v>
      </c>
      <c r="BM13" s="406">
        <f>BL13*1</f>
        <v>0</v>
      </c>
      <c r="BN13" s="406">
        <f>(BB13-8)</f>
        <v>0</v>
      </c>
      <c r="BO13" s="406">
        <f>COUNTIF($E13:$AB13,BO$4)</f>
        <v>0</v>
      </c>
      <c r="BP13" s="406">
        <f>COUNTIF($E13:$AB13,BP$4)</f>
        <v>1</v>
      </c>
      <c r="BQ13" s="406">
        <f>COUNTIF($E13:$AB13,BQ$4)</f>
        <v>0</v>
      </c>
      <c r="BR13" s="406"/>
    </row>
    <row r="14" ht="45" customHeight="1" spans="1:70">
      <c r="A14" s="404"/>
      <c r="B14" s="404" t="s">
        <v>1935</v>
      </c>
      <c r="C14" s="405"/>
      <c r="D14" s="436" t="s">
        <v>50</v>
      </c>
      <c r="E14" s="436" t="s">
        <v>1598</v>
      </c>
      <c r="F14" s="436"/>
      <c r="G14" s="436" t="s">
        <v>1799</v>
      </c>
      <c r="I14" s="436" t="s">
        <v>1287</v>
      </c>
      <c r="J14" s="436"/>
      <c r="K14" s="436" t="s">
        <v>1598</v>
      </c>
      <c r="L14" s="436"/>
      <c r="M14" s="436" t="s">
        <v>44</v>
      </c>
      <c r="N14" s="436"/>
      <c r="O14" s="436" t="s">
        <v>1799</v>
      </c>
      <c r="P14" s="436"/>
      <c r="R14" s="436"/>
      <c r="S14" s="436"/>
      <c r="T14" s="436"/>
      <c r="U14" s="436"/>
      <c r="V14" s="436"/>
      <c r="W14" s="436" t="s">
        <v>1799</v>
      </c>
      <c r="X14" s="436"/>
      <c r="Y14" s="436" t="s">
        <v>56</v>
      </c>
      <c r="Z14" s="436"/>
      <c r="AA14" s="436"/>
      <c r="AB14" s="436" t="s">
        <v>44</v>
      </c>
      <c r="AD14" s="436"/>
      <c r="AF14" s="436"/>
      <c r="AG14" s="276"/>
      <c r="AH14" s="276"/>
      <c r="AI14" s="404">
        <f>COUNTIF($D14:$AG14,AI$4)</f>
        <v>0</v>
      </c>
      <c r="AJ14" s="404">
        <f>COUNTIF($D14:$AG14,AJ$4)</f>
        <v>2</v>
      </c>
      <c r="AK14" s="404">
        <f>COUNTIF($D14:$AG14,AK$4)</f>
        <v>0</v>
      </c>
      <c r="AL14" s="404">
        <f>COUNTIF($D14:$AG14,AL$4)</f>
        <v>0</v>
      </c>
      <c r="AM14" s="404">
        <f>COUNTIF($D14:$AG14,AM$4)</f>
        <v>1</v>
      </c>
      <c r="AN14" s="404">
        <f>COUNTIF($D14:$AG14,AN$4)</f>
        <v>1</v>
      </c>
      <c r="AO14" s="404">
        <f>COUNTIF($D14:$AG14,AO$4)</f>
        <v>0</v>
      </c>
      <c r="AP14" s="404">
        <f>COUNTIF($D14:$AG14,AP$4)</f>
        <v>0</v>
      </c>
      <c r="AQ14" s="404">
        <f>COUNTIF($D14:$AG14,AQ$4)</f>
        <v>0</v>
      </c>
      <c r="AR14" s="405">
        <v>1</v>
      </c>
      <c r="AS14" s="405"/>
      <c r="AT14" s="404">
        <f>SUMPRODUCT(--(WEEKDAY(D$3:AH$3,2)&lt;5),--ISNUMBER(MATCH(D14:AH14,{"DM","CS1","CS2","SB1","AE","CS/B"},0)))</f>
        <v>1</v>
      </c>
      <c r="AU14" s="404"/>
      <c r="AV14" s="404">
        <f>SUMPRODUCT(--(WEEKDAY(D$3:AH$3,2)=5),--ISNUMBER(MATCH(D14:AH14,{"DM","CS1","CS2","SB1","AE","CS/B","WEEKEND OUTFIELD RESERVE"},0)))</f>
        <v>1</v>
      </c>
      <c r="AW14" s="404">
        <f>SUMPRODUCT(--(WEEKDAY(D$3:AH$3,2)&gt;5),--ISNUMBER(MATCH(D14:AH14,{"DM","CS1","CS2","SB1","AE","CS/B","WEEKEND OUTFIELD RESERVE"},0)))</f>
        <v>1</v>
      </c>
      <c r="AX14" s="404"/>
      <c r="AY14" s="404">
        <f>(AT14-AU14)+AV14*1.5+(AW14-AX14)*2+AN14*0.5+AP14*0.5+AR14-AS14</f>
        <v>6</v>
      </c>
      <c r="AZ14" s="404">
        <f>AT14+AV14+AW14</f>
        <v>3</v>
      </c>
      <c r="BA14" s="404">
        <f>BD14+BF14+BH14+BJ14+BL14</f>
        <v>0</v>
      </c>
      <c r="BB14" s="405">
        <f>AY14+BC14</f>
        <v>6</v>
      </c>
      <c r="BC14" s="404">
        <f>BE14+BG14+BI14+BK14+BM14</f>
        <v>0</v>
      </c>
      <c r="BD14" s="404">
        <f>COUNTIF(A14:AI14,"*$BTP*")</f>
        <v>0</v>
      </c>
      <c r="BE14" s="404">
        <f>BD14*1.5</f>
        <v>0</v>
      </c>
      <c r="BF14" s="404">
        <f>COUNTIF(A14:AI14,"*$M*")</f>
        <v>0</v>
      </c>
      <c r="BG14" s="404">
        <f>BF14*1</f>
        <v>0</v>
      </c>
      <c r="BH14" s="404">
        <f>COUNTIF(A14:AI14,"*$PM*")</f>
        <v>0</v>
      </c>
      <c r="BI14" s="404">
        <f>BH14*0.5</f>
        <v>0</v>
      </c>
      <c r="BJ14" s="404">
        <f>COUNTIF(A14:AI14,"*$AM*")</f>
        <v>0</v>
      </c>
      <c r="BK14" s="404">
        <f>BJ14*0.5</f>
        <v>0</v>
      </c>
      <c r="BL14" s="404">
        <f>COUNTIF(A14:AI14,"*$FC*")</f>
        <v>0</v>
      </c>
      <c r="BM14" s="404">
        <f>BL14*1</f>
        <v>0</v>
      </c>
      <c r="BN14" s="404">
        <f>(BB14-8)</f>
        <v>-2</v>
      </c>
      <c r="BO14" s="404">
        <f>COUNTIF($E14:$AB14,BO$4)</f>
        <v>0</v>
      </c>
      <c r="BP14" s="404">
        <f>COUNTIF($E14:$AB14,BP$4)</f>
        <v>2</v>
      </c>
      <c r="BQ14" s="404">
        <f>COUNTIF($E14:$AB14,BQ$4)</f>
        <v>0</v>
      </c>
      <c r="BR14" s="404"/>
    </row>
    <row r="15" ht="39.75" customHeight="1" spans="1:70">
      <c r="A15" s="406"/>
      <c r="B15" s="406" t="s">
        <v>1817</v>
      </c>
      <c r="C15" s="405"/>
      <c r="D15" s="433"/>
      <c r="E15" s="433"/>
      <c r="F15" s="433"/>
      <c r="G15" s="433" t="s">
        <v>1598</v>
      </c>
      <c r="I15" s="433" t="s">
        <v>1799</v>
      </c>
      <c r="J15" s="433"/>
      <c r="K15" s="433"/>
      <c r="L15" s="433"/>
      <c r="M15" s="433"/>
      <c r="N15" s="469"/>
      <c r="O15" s="433" t="s">
        <v>1986</v>
      </c>
      <c r="P15" s="433"/>
      <c r="Q15" s="433" t="s">
        <v>62</v>
      </c>
      <c r="R15" s="433"/>
      <c r="S15" s="433"/>
      <c r="T15" s="433"/>
      <c r="U15" s="433"/>
      <c r="W15" s="433"/>
      <c r="X15" s="415" t="s">
        <v>1287</v>
      </c>
      <c r="Y15" s="433" t="s">
        <v>62</v>
      </c>
      <c r="Z15" s="433"/>
      <c r="AA15" s="433"/>
      <c r="AB15" s="433" t="s">
        <v>1987</v>
      </c>
      <c r="AC15" s="433" t="s">
        <v>50</v>
      </c>
      <c r="AD15" s="433"/>
      <c r="AE15" s="433"/>
      <c r="AF15" s="433" t="s">
        <v>50</v>
      </c>
      <c r="AG15" s="433"/>
      <c r="AH15" s="433"/>
      <c r="AI15" s="406">
        <f>COUNTIF($D15:$AG15,AI$4)</f>
        <v>0</v>
      </c>
      <c r="AJ15" s="406">
        <f>COUNTIF($D15:$AG15,AJ$4)</f>
        <v>0</v>
      </c>
      <c r="AK15" s="406">
        <f>COUNTIF($D15:$AG15,AK$4)</f>
        <v>0</v>
      </c>
      <c r="AL15" s="406">
        <f>COUNTIF($D15:$AG15,AL$4)</f>
        <v>0</v>
      </c>
      <c r="AM15" s="406">
        <f>COUNTIF($D15:$AG15,AM$4)</f>
        <v>2</v>
      </c>
      <c r="AN15" s="406">
        <f>COUNTIF($D15:$AG15,AN$4)</f>
        <v>0</v>
      </c>
      <c r="AO15" s="406">
        <f>COUNTIF($D15:$AG15,AO$4)</f>
        <v>2</v>
      </c>
      <c r="AP15" s="406">
        <f>COUNTIF($D15:$AG15,AP$4)</f>
        <v>0</v>
      </c>
      <c r="AQ15" s="406">
        <f>COUNTIF($D15:$AG15,AQ$4)</f>
        <v>0</v>
      </c>
      <c r="AR15" s="405">
        <v>0.5</v>
      </c>
      <c r="AS15" s="405"/>
      <c r="AT15" s="406">
        <f>SUMPRODUCT(--(WEEKDAY(D$3:AH$3,2)&lt;5),--ISNUMBER(MATCH(D15:AH15,{"DM","CS1","CS2","SB1","AE","CS/B"},0)))</f>
        <v>2</v>
      </c>
      <c r="AU15" s="406"/>
      <c r="AV15" s="406">
        <f>SUMPRODUCT(--(WEEKDAY(D$3:AH$3,2)=5),--ISNUMBER(MATCH(D15:AH15,{"DM","CS1","CS2","SB1","AE","CS/B","WEEKEND OUTFIELD RESERVE"},0)))</f>
        <v>2</v>
      </c>
      <c r="AW15" s="406">
        <f>SUMPRODUCT(--(WEEKDAY(D$3:AH$3,2)&gt;5),--ISNUMBER(MATCH(D15:AH15,{"DM","CS1","CS2","SB1","AE","CS/B","WEEKEND OUTFIELD RESERVE"},0)))</f>
        <v>0</v>
      </c>
      <c r="AX15" s="406"/>
      <c r="AY15" s="406">
        <f>(AT15-AU15)+AV15*1.5+(AW15-AX15)*2+AN15*0.5+AP15*0.5+AR15-AS15</f>
        <v>5.5</v>
      </c>
      <c r="AZ15" s="406">
        <f>AT15+AV15+AW15</f>
        <v>4</v>
      </c>
      <c r="BA15" s="406">
        <f>BD15+BF15+BH15+BJ15+BL15</f>
        <v>2</v>
      </c>
      <c r="BB15" s="405">
        <f>AY15+BC15</f>
        <v>6.5</v>
      </c>
      <c r="BC15" s="406">
        <f>BE15+BG15+BI15+BK15+BM15</f>
        <v>1</v>
      </c>
      <c r="BD15" s="406">
        <f>COUNTIF(A15:AI15,"*$BTP*")</f>
        <v>0</v>
      </c>
      <c r="BE15" s="406">
        <f>BD15*1.5</f>
        <v>0</v>
      </c>
      <c r="BF15" s="406">
        <f>COUNTIF(A15:AI15,"*$M*")</f>
        <v>0</v>
      </c>
      <c r="BG15" s="406">
        <f>BF15*1</f>
        <v>0</v>
      </c>
      <c r="BH15" s="406">
        <f>COUNTIF(A15:AI15,"*$PM*")</f>
        <v>0</v>
      </c>
      <c r="BI15" s="406">
        <f>BH15*0.5</f>
        <v>0</v>
      </c>
      <c r="BJ15" s="406">
        <f>COUNTIF(A15:AI15,"*$AM*")</f>
        <v>2</v>
      </c>
      <c r="BK15" s="406">
        <f>BJ15*0.5</f>
        <v>1</v>
      </c>
      <c r="BL15" s="406">
        <f>COUNTIF(A15:AI15,"*$FC*")</f>
        <v>0</v>
      </c>
      <c r="BM15" s="406">
        <f>BL15*1</f>
        <v>0</v>
      </c>
      <c r="BN15" s="406">
        <f>(BB15-8)</f>
        <v>-1.5</v>
      </c>
      <c r="BO15" s="406">
        <f>COUNTIF($E15:$AB15,BO$4)</f>
        <v>0</v>
      </c>
      <c r="BP15" s="406">
        <f>COUNTIF($E15:$AB15,BP$4)</f>
        <v>1</v>
      </c>
      <c r="BQ15" s="406">
        <f>COUNTIF($E15:$AB15,BQ$4)</f>
        <v>0</v>
      </c>
      <c r="BR15" s="406"/>
    </row>
    <row r="16" ht="47.25" customHeight="1" spans="1:70">
      <c r="A16" s="404"/>
      <c r="B16" s="404" t="s">
        <v>1936</v>
      </c>
      <c r="C16" s="405"/>
      <c r="D16" s="436"/>
      <c r="E16" s="436" t="s">
        <v>1598</v>
      </c>
      <c r="F16" s="436"/>
      <c r="G16" s="436"/>
      <c r="I16" s="436"/>
      <c r="J16" s="436" t="s">
        <v>1598</v>
      </c>
      <c r="K16" s="436" t="s">
        <v>62</v>
      </c>
      <c r="L16" s="436"/>
      <c r="M16" s="436"/>
      <c r="N16" s="436"/>
      <c r="O16" s="436" t="s">
        <v>62</v>
      </c>
      <c r="P16" s="436"/>
      <c r="Q16" s="436"/>
      <c r="R16" s="436"/>
      <c r="S16" s="436" t="s">
        <v>62</v>
      </c>
      <c r="T16" s="436"/>
      <c r="V16" s="436"/>
      <c r="X16" s="436" t="s">
        <v>1598</v>
      </c>
      <c r="Z16" s="436" t="s">
        <v>62</v>
      </c>
      <c r="AA16" s="436"/>
      <c r="AB16" s="436"/>
      <c r="AC16" s="436" t="s">
        <v>56</v>
      </c>
      <c r="AE16" s="436"/>
      <c r="AF16" s="436"/>
      <c r="AG16" s="436" t="s">
        <v>62</v>
      </c>
      <c r="AH16" s="436"/>
      <c r="AI16" s="404">
        <f>COUNTIF($D16:$AG16,AI$4)</f>
        <v>0</v>
      </c>
      <c r="AJ16" s="404">
        <f>COUNTIF($D16:$AG16,AJ$4)</f>
        <v>0</v>
      </c>
      <c r="AK16" s="404">
        <f>COUNTIF($D16:$AG16,AK$4)</f>
        <v>0</v>
      </c>
      <c r="AL16" s="404">
        <f>COUNTIF($D16:$AG16,AL$4)</f>
        <v>0</v>
      </c>
      <c r="AM16" s="404">
        <f>COUNTIF($D16:$AG16,AM$4)</f>
        <v>0</v>
      </c>
      <c r="AN16" s="404">
        <f>COUNTIF($D16:$AG16,AN$4)</f>
        <v>1</v>
      </c>
      <c r="AO16" s="404">
        <f>COUNTIF($D16:$AG16,AO$4)</f>
        <v>5</v>
      </c>
      <c r="AP16" s="404">
        <f>COUNTIF($D16:$AG16,AP$4)</f>
        <v>0</v>
      </c>
      <c r="AQ16" s="404">
        <f>COUNTIF($D16:$AG16,AQ$4)</f>
        <v>0</v>
      </c>
      <c r="AR16" s="405"/>
      <c r="AS16" s="405">
        <v>0.5</v>
      </c>
      <c r="AT16" s="404">
        <f>SUMPRODUCT(--(WEEKDAY(D$3:AH$3,2)&lt;5),--ISNUMBER(MATCH(D16:AH16,{"DM","CS1","CS2","SB1","AE","CS/B"},0)))</f>
        <v>1</v>
      </c>
      <c r="AU16" s="404"/>
      <c r="AV16" s="404">
        <f>SUMPRODUCT(--(WEEKDAY(D$3:AH$3,2)=5),--ISNUMBER(MATCH(D16:AH16,{"DM","CS1","CS2","SB1","AE","CS/B","WEEKEND OUTFIELD RESERVE"},0)))</f>
        <v>1</v>
      </c>
      <c r="AW16" s="404">
        <f>SUMPRODUCT(--(WEEKDAY(D$3:AH$3,2)&gt;5),--ISNUMBER(MATCH(D16:AH16,{"DM","CS1","CS2","SB1","AE","CS/B","WEEKEND OUTFIELD RESERVE"},0)))</f>
        <v>3</v>
      </c>
      <c r="AX16" s="404"/>
      <c r="AY16" s="404">
        <f>(AT16-AU16)+AV16*1.5+(AW16-AX16)*2+AN16*0.5+AP16*0.5+AR16-AS16</f>
        <v>8.5</v>
      </c>
      <c r="AZ16" s="404">
        <f>AT16+AV16+AW16</f>
        <v>5</v>
      </c>
      <c r="BA16" s="404">
        <f>BD16+BF16+BH16+BJ16+BL16</f>
        <v>0</v>
      </c>
      <c r="BB16" s="405">
        <f>AY16+BC16</f>
        <v>8.5</v>
      </c>
      <c r="BC16" s="404">
        <f>BE16+BG16+BI16+BK16+BM16</f>
        <v>0</v>
      </c>
      <c r="BD16" s="404">
        <f>COUNTIF(A16:AI16,"*$BTP*")</f>
        <v>0</v>
      </c>
      <c r="BE16" s="404">
        <f>BD16*1.5</f>
        <v>0</v>
      </c>
      <c r="BF16" s="404">
        <f>COUNTIF(A16:AI16,"*$M*")</f>
        <v>0</v>
      </c>
      <c r="BG16" s="404">
        <f>BF16*1</f>
        <v>0</v>
      </c>
      <c r="BH16" s="404">
        <f>COUNTIF(A16:AI16,"*$PM*")</f>
        <v>0</v>
      </c>
      <c r="BI16" s="404">
        <f>BH16*0.5</f>
        <v>0</v>
      </c>
      <c r="BJ16" s="404">
        <f>COUNTIF(A16:AI16,"*$AM*")</f>
        <v>0</v>
      </c>
      <c r="BK16" s="404">
        <f>BJ16*0.5</f>
        <v>0</v>
      </c>
      <c r="BL16" s="404">
        <f>COUNTIF(A16:AI16,"*$FC*")</f>
        <v>0</v>
      </c>
      <c r="BM16" s="404">
        <f>BL16*1</f>
        <v>0</v>
      </c>
      <c r="BN16" s="404">
        <f>(BB16-8)</f>
        <v>0.5</v>
      </c>
      <c r="BO16" s="404">
        <f>COUNTIF($E16:$AB16,BO$4)</f>
        <v>0</v>
      </c>
      <c r="BP16" s="404">
        <f>COUNTIF($E16:$AB16,BP$4)</f>
        <v>3</v>
      </c>
      <c r="BQ16" s="404">
        <f>COUNTIF($E16:$AB16,BQ$4)</f>
        <v>0</v>
      </c>
      <c r="BR16" s="404"/>
    </row>
    <row r="17" ht="45" customHeight="1" spans="1:70">
      <c r="A17" s="406"/>
      <c r="B17" s="405" t="s">
        <v>1818</v>
      </c>
      <c r="C17" s="405"/>
      <c r="D17" s="433"/>
      <c r="E17" s="433"/>
      <c r="F17" s="433" t="s">
        <v>44</v>
      </c>
      <c r="G17" s="433"/>
      <c r="H17" s="415" t="s">
        <v>56</v>
      </c>
      <c r="I17" s="433"/>
      <c r="J17" s="433"/>
      <c r="K17" s="433"/>
      <c r="L17" s="465"/>
      <c r="M17" s="433" t="s">
        <v>1598</v>
      </c>
      <c r="N17" s="433" t="s">
        <v>1793</v>
      </c>
      <c r="O17" s="433"/>
      <c r="P17" s="433" t="s">
        <v>45</v>
      </c>
      <c r="Q17" s="433"/>
      <c r="R17" s="433"/>
      <c r="S17" s="433" t="s">
        <v>45</v>
      </c>
      <c r="T17" s="433"/>
      <c r="U17" s="433" t="s">
        <v>48</v>
      </c>
      <c r="V17" s="433"/>
      <c r="W17" s="433" t="s">
        <v>44</v>
      </c>
      <c r="X17" s="433"/>
      <c r="Y17" s="433" t="s">
        <v>50</v>
      </c>
      <c r="Z17" s="433"/>
      <c r="AA17" s="433"/>
      <c r="AB17" s="433"/>
      <c r="AC17" s="433" t="s">
        <v>45</v>
      </c>
      <c r="AD17" s="433"/>
      <c r="AE17" s="433" t="s">
        <v>1598</v>
      </c>
      <c r="AF17" s="433"/>
      <c r="AG17" s="433"/>
      <c r="AH17" s="433" t="s">
        <v>1793</v>
      </c>
      <c r="AI17" s="406">
        <f>COUNTIF($D17:$AG17,AI$4)</f>
        <v>1</v>
      </c>
      <c r="AJ17" s="406">
        <f>COUNTIF($D17:$AG17,AJ$4)</f>
        <v>2</v>
      </c>
      <c r="AK17" s="406">
        <f>COUNTIF($D17:$AG17,AK$4)</f>
        <v>3</v>
      </c>
      <c r="AL17" s="406">
        <f>COUNTIF($D17:$AG17,AL$4)</f>
        <v>1</v>
      </c>
      <c r="AM17" s="406">
        <f>COUNTIF($D17:$AG17,AM$4)</f>
        <v>1</v>
      </c>
      <c r="AN17" s="406">
        <f>COUNTIF($D17:$AG17,AN$4)</f>
        <v>1</v>
      </c>
      <c r="AO17" s="406">
        <f>COUNTIF($D17:$AG17,AO$4)</f>
        <v>0</v>
      </c>
      <c r="AP17" s="406">
        <f>COUNTIF($D17:$AG17,AP$4)</f>
        <v>0</v>
      </c>
      <c r="AQ17" s="406">
        <f>COUNTIF($D17:$AG17,AQ$4)</f>
        <v>0</v>
      </c>
      <c r="AR17" s="405"/>
      <c r="AS17" s="405"/>
      <c r="AT17" s="406">
        <f>SUMPRODUCT(--(WEEKDAY(D$3:AH$3,2)&lt;5),--ISNUMBER(MATCH(D17:AH17,{"DM","CS1","CS2","SB1","AE","CS/B"},0)))</f>
        <v>5</v>
      </c>
      <c r="AU17" s="406"/>
      <c r="AV17" s="406">
        <f>SUMPRODUCT(--(WEEKDAY(D$3:AH$3,2)=5),--ISNUMBER(MATCH(D17:AH17,{"DM","CS1","CS2","SB1","AE","CS/B","WEEKEND OUTFIELD RESERVE"},0)))</f>
        <v>1</v>
      </c>
      <c r="AW17" s="406">
        <f>SUMPRODUCT(--(WEEKDAY(D$3:AH$3,2)&gt;5),--ISNUMBER(MATCH(D17:AH17,{"DM","CS1","CS2","SB1","AE","CS/B","WEEKEND OUTFIELD RESERVE"},0)))</f>
        <v>3</v>
      </c>
      <c r="AX17" s="406"/>
      <c r="AY17" s="406">
        <f>(AT17-AU17)+AV17*1.5+(AW17-AX17)*2+AN17*0.5+AP17*0.5+AR17-AS17</f>
        <v>13</v>
      </c>
      <c r="AZ17" s="406">
        <f>AT17+AV17+AW17</f>
        <v>9</v>
      </c>
      <c r="BA17" s="406">
        <f>BD17+BF17+BH17+BJ17+BL17</f>
        <v>0</v>
      </c>
      <c r="BB17" s="405">
        <f>AY17+BC17</f>
        <v>13</v>
      </c>
      <c r="BC17" s="406">
        <f>BE17+BG17+BI17+BK17+BM17</f>
        <v>0</v>
      </c>
      <c r="BD17" s="406">
        <f>COUNTIF(A17:AI17,"*$BTP*")</f>
        <v>0</v>
      </c>
      <c r="BE17" s="406">
        <f>BD17*1.5</f>
        <v>0</v>
      </c>
      <c r="BF17" s="406">
        <f>COUNTIF(A17:AI17,"*$M*")</f>
        <v>0</v>
      </c>
      <c r="BG17" s="406">
        <f>BF17*1</f>
        <v>0</v>
      </c>
      <c r="BH17" s="406">
        <f>COUNTIF(A17:AI17,"*$PM*")</f>
        <v>0</v>
      </c>
      <c r="BI17" s="406">
        <f>BH17*0.5</f>
        <v>0</v>
      </c>
      <c r="BJ17" s="406">
        <f>COUNTIF(A17:AI17,"*$AM*")</f>
        <v>0</v>
      </c>
      <c r="BK17" s="406">
        <f>BJ17*0.5</f>
        <v>0</v>
      </c>
      <c r="BL17" s="406">
        <f>COUNTIF(A17:AI17,"*$FC*")</f>
        <v>0</v>
      </c>
      <c r="BM17" s="406">
        <f>BL17*1</f>
        <v>0</v>
      </c>
      <c r="BN17" s="406">
        <f>(BB17-10)</f>
        <v>3</v>
      </c>
      <c r="BO17" s="406">
        <f>COUNTIF($E17:$AB17,BO$4)</f>
        <v>0</v>
      </c>
      <c r="BP17" s="406">
        <f>COUNTIF($E17:$AB17,BP$4)</f>
        <v>1</v>
      </c>
      <c r="BQ17" s="406">
        <f>COUNTIF($E17:$AB17,BQ$4)</f>
        <v>0</v>
      </c>
      <c r="BR17" s="406"/>
    </row>
    <row r="18" ht="51" customHeight="1" spans="1:70">
      <c r="A18" s="404"/>
      <c r="B18" s="405" t="s">
        <v>1823</v>
      </c>
      <c r="C18" s="405"/>
      <c r="D18" s="436"/>
      <c r="E18" s="436"/>
      <c r="F18" s="436"/>
      <c r="G18" s="436"/>
      <c r="H18" s="436" t="s">
        <v>44</v>
      </c>
      <c r="I18" s="436"/>
      <c r="J18" s="436"/>
      <c r="K18" s="436" t="s">
        <v>48</v>
      </c>
      <c r="L18" s="436"/>
      <c r="M18" s="436"/>
      <c r="N18" s="436" t="s">
        <v>1799</v>
      </c>
      <c r="O18" s="436"/>
      <c r="P18" s="436" t="s">
        <v>48</v>
      </c>
      <c r="Q18" s="436"/>
      <c r="R18" s="436"/>
      <c r="S18" s="436"/>
      <c r="T18" s="436"/>
      <c r="U18" s="436"/>
      <c r="V18" s="436" t="s">
        <v>1988</v>
      </c>
      <c r="W18" s="436"/>
      <c r="X18" s="436"/>
      <c r="Y18" s="436" t="s">
        <v>45</v>
      </c>
      <c r="Z18" s="436"/>
      <c r="AA18" s="436"/>
      <c r="AB18" s="436" t="s">
        <v>48</v>
      </c>
      <c r="AE18" s="436"/>
      <c r="AF18" s="468" t="s">
        <v>44</v>
      </c>
      <c r="AG18" s="436"/>
      <c r="AH18" s="436"/>
      <c r="AI18" s="404">
        <f>COUNTIF($D18:$AG18,AI$4)</f>
        <v>3</v>
      </c>
      <c r="AJ18" s="404">
        <f>COUNTIF($D18:$AG18,AJ$4)</f>
        <v>2</v>
      </c>
      <c r="AK18" s="404">
        <f>COUNTIF($D18:$AG18,AK$4)</f>
        <v>1</v>
      </c>
      <c r="AL18" s="404">
        <f>COUNTIF($D18:$AG18,AL$4)</f>
        <v>0</v>
      </c>
      <c r="AM18" s="404">
        <f>COUNTIF($D18:$AG18,AM$4)</f>
        <v>0</v>
      </c>
      <c r="AN18" s="404">
        <f>COUNTIF($D18:$AG18,AN$4)</f>
        <v>0</v>
      </c>
      <c r="AO18" s="404">
        <f>COUNTIF($D18:$AG18,AO$4)</f>
        <v>0</v>
      </c>
      <c r="AP18" s="404">
        <f>COUNTIF($D18:$AG18,AP$4)</f>
        <v>0</v>
      </c>
      <c r="AQ18" s="404">
        <f>COUNTIF($D18:$AG18,AQ$4)</f>
        <v>0</v>
      </c>
      <c r="AR18" s="405"/>
      <c r="AS18" s="405"/>
      <c r="AT18" s="404">
        <f>SUMPRODUCT(--(WEEKDAY(D$3:AH$3,2)&lt;5),--ISNUMBER(MATCH(D18:AH18,{"DM","CS1","CS2","SB1","AE","CS/B"},0)))</f>
        <v>3</v>
      </c>
      <c r="AU18" s="404"/>
      <c r="AV18" s="404">
        <f>SUMPRODUCT(--(WEEKDAY(D$3:AH$3,2)=5),--ISNUMBER(MATCH(D18:AH18,{"DM","CS1","CS2","SB1","AE","CS/B","WEEKEND OUTFIELD RESERVE"},0)))</f>
        <v>3</v>
      </c>
      <c r="AW18" s="404">
        <f>SUMPRODUCT(--(WEEKDAY(D$3:AH$3,2)&gt;5),--ISNUMBER(MATCH(D18:AH18,{"DM","CS1","CS2","SB1","AE","CS/B","WEEKEND OUTFIELD RESERVE"},0)))</f>
        <v>0</v>
      </c>
      <c r="AX18" s="404"/>
      <c r="AY18" s="404">
        <f>(AT18-AU18)+AV18*1.5+(AW18-AX18)*2+AN18*0.5+AP18*0.5+AR18-AS18</f>
        <v>7.5</v>
      </c>
      <c r="AZ18" s="404">
        <f>AT18+AV18+AW18</f>
        <v>6</v>
      </c>
      <c r="BA18" s="404">
        <f>BD18+BF18+BH18+BJ18+BL18</f>
        <v>1</v>
      </c>
      <c r="BB18" s="405">
        <f>AY18+BC18</f>
        <v>8.5</v>
      </c>
      <c r="BC18" s="404">
        <f>BE18+BG18+BI18+BK18+BM18</f>
        <v>1</v>
      </c>
      <c r="BD18" s="404">
        <f>COUNTIF(A18:AI18,"*$BTP*")</f>
        <v>0</v>
      </c>
      <c r="BE18" s="404">
        <f>BD18*1.5</f>
        <v>0</v>
      </c>
      <c r="BF18" s="404">
        <f>COUNTIF(A18:AI18,"*$M*")</f>
        <v>1</v>
      </c>
      <c r="BG18" s="404">
        <f>BF18*1</f>
        <v>1</v>
      </c>
      <c r="BH18" s="404">
        <f>COUNTIF(A18:AI18,"*$PM*")</f>
        <v>0</v>
      </c>
      <c r="BI18" s="404">
        <f>BH18*0.5</f>
        <v>0</v>
      </c>
      <c r="BJ18" s="404">
        <f>COUNTIF(A18:AI18,"*$AM*")</f>
        <v>0</v>
      </c>
      <c r="BK18" s="404">
        <f>BJ18*0.5</f>
        <v>0</v>
      </c>
      <c r="BL18" s="404">
        <f>COUNTIF(A18:AI18,"*$FC*")</f>
        <v>0</v>
      </c>
      <c r="BM18" s="404">
        <f>BL18*1</f>
        <v>0</v>
      </c>
      <c r="BN18" s="404">
        <f>(BB18-10)</f>
        <v>-1.5</v>
      </c>
      <c r="BO18" s="404">
        <f>COUNTIF($E18:$AB18,BO$4)</f>
        <v>0</v>
      </c>
      <c r="BP18" s="404">
        <f>COUNTIF($E18:$AB18,BP$4)</f>
        <v>0</v>
      </c>
      <c r="BQ18" s="404">
        <f>COUNTIF($E18:$AB18,BQ$4)</f>
        <v>0</v>
      </c>
      <c r="BR18" s="404"/>
    </row>
    <row r="19" ht="19.5" customHeight="1" spans="1:70">
      <c r="A19" s="406"/>
      <c r="B19" s="405" t="s">
        <v>1682</v>
      </c>
      <c r="C19" s="470"/>
      <c r="D19" s="433"/>
      <c r="E19" s="433"/>
      <c r="F19" s="433"/>
      <c r="G19" s="433"/>
      <c r="H19" s="433" t="s">
        <v>1989</v>
      </c>
      <c r="I19" s="433"/>
      <c r="J19" s="433" t="s">
        <v>48</v>
      </c>
      <c r="K19" s="433"/>
      <c r="L19" s="433"/>
      <c r="M19" s="433" t="s">
        <v>1793</v>
      </c>
      <c r="N19" s="433"/>
      <c r="O19" s="433" t="s">
        <v>1121</v>
      </c>
      <c r="P19" s="433"/>
      <c r="Q19" s="433" t="s">
        <v>1990</v>
      </c>
      <c r="S19" s="433"/>
      <c r="T19" s="433"/>
      <c r="U19" s="433"/>
      <c r="V19" s="433" t="s">
        <v>48</v>
      </c>
      <c r="W19" s="433"/>
      <c r="X19" s="433" t="s">
        <v>1991</v>
      </c>
      <c r="Y19" s="433" t="s">
        <v>1992</v>
      </c>
      <c r="Z19" s="465"/>
      <c r="AA19" s="433"/>
      <c r="AB19" s="433"/>
      <c r="AC19" s="433"/>
      <c r="AD19" s="433"/>
      <c r="AE19" s="433" t="s">
        <v>1685</v>
      </c>
      <c r="AF19" s="433" t="s">
        <v>1685</v>
      </c>
      <c r="AG19" s="433"/>
      <c r="AH19" s="433"/>
      <c r="AI19" s="406">
        <f>COUNTIF($D19:$AG19,AI$4)</f>
        <v>2</v>
      </c>
      <c r="AJ19" s="406">
        <f>COUNTIF($D19:$AG19,AJ$4)</f>
        <v>0</v>
      </c>
      <c r="AK19" s="406">
        <f>COUNTIF($D19:$AG19,AK$4)</f>
        <v>0</v>
      </c>
      <c r="AL19" s="406">
        <f>COUNTIF($D19:$AG19,AL$4)</f>
        <v>1</v>
      </c>
      <c r="AM19" s="406">
        <f>COUNTIF($D19:$AG19,AM$4)</f>
        <v>0</v>
      </c>
      <c r="AN19" s="406">
        <f>COUNTIF($D19:$AG19,AN$4)</f>
        <v>0</v>
      </c>
      <c r="AO19" s="406">
        <f>COUNTIF($D19:$AG19,AO$4)</f>
        <v>0</v>
      </c>
      <c r="AP19" s="406">
        <f>COUNTIF($D19:$AG19,AP$4)</f>
        <v>0</v>
      </c>
      <c r="AQ19" s="406">
        <f>COUNTIF($D19:$AG19,AQ$4)</f>
        <v>0</v>
      </c>
      <c r="AR19" s="405"/>
      <c r="AS19" s="405"/>
      <c r="AT19" s="406">
        <f>SUMPRODUCT(--(WEEKDAY(D$3:AH$3,2)&lt;5),--ISNUMBER(MATCH(D19:AH19,{"DM","CS1","CS2","SB1","AE","CS/B"},0)))</f>
        <v>2</v>
      </c>
      <c r="AU19" s="406"/>
      <c r="AV19" s="406">
        <f>SUMPRODUCT(--(WEEKDAY(D$3:AH$3,2)=5),--ISNUMBER(MATCH(D19:AH19,{"DM","CS1","CS2","SB1","AE","CS/B","WEEKEND OUTFIELD RESERVE"},0)))</f>
        <v>0</v>
      </c>
      <c r="AW19" s="406">
        <f>SUMPRODUCT(--(WEEKDAY(D$3:AH$3,2)&gt;5),--ISNUMBER(MATCH(D19:AH19,{"DM","CS1","CS2","SB1","AE","CS/B","WEEKEND OUTFIELD RESERVE"},0)))</f>
        <v>1</v>
      </c>
      <c r="AX19" s="406"/>
      <c r="AY19" s="406">
        <f>(AT19-AU19)+AV19*1.5+(AW19-AX19)*2+AN19*0.5+AP19*0.5+AR19-AS19</f>
        <v>4</v>
      </c>
      <c r="AZ19" s="406">
        <f>AT19+AV19+AW19</f>
        <v>3</v>
      </c>
      <c r="BA19" s="406">
        <f>BD19+BF19+BH19+BJ19+BL19</f>
        <v>5</v>
      </c>
      <c r="BB19" s="405">
        <f>AY19+BC19</f>
        <v>8</v>
      </c>
      <c r="BC19" s="406">
        <f>BE19+BG19+BI19+BK19+BM19</f>
        <v>4</v>
      </c>
      <c r="BD19" s="406">
        <f>COUNTIF(A19:AI19,"*$BTP*")</f>
        <v>1</v>
      </c>
      <c r="BE19" s="406">
        <f>BD19*1.5</f>
        <v>1.5</v>
      </c>
      <c r="BF19" s="406">
        <f>COUNTIF(A19:AI19,"*$M*")</f>
        <v>1</v>
      </c>
      <c r="BG19" s="406">
        <f>BF19*1</f>
        <v>1</v>
      </c>
      <c r="BH19" s="406">
        <f>COUNTIF(A19:AI19,"*$PM*")</f>
        <v>1</v>
      </c>
      <c r="BI19" s="406">
        <f>BH19*0.5</f>
        <v>0.5</v>
      </c>
      <c r="BJ19" s="406">
        <f>COUNTIF(A19:AI19,"*$AM*")</f>
        <v>2</v>
      </c>
      <c r="BK19" s="406">
        <f>BJ19*0.5</f>
        <v>1</v>
      </c>
      <c r="BL19" s="406">
        <f>COUNTIF(A19:AI19,"*$FC*")</f>
        <v>0</v>
      </c>
      <c r="BM19" s="406">
        <f>BL19*1</f>
        <v>0</v>
      </c>
      <c r="BN19" s="406">
        <f>(BB19-10)</f>
        <v>-2</v>
      </c>
      <c r="BO19" s="406">
        <f>COUNTIF($E19:$AB19,BO$4)</f>
        <v>0</v>
      </c>
      <c r="BP19" s="406">
        <f>COUNTIF($E19:$AB19,BP$4)</f>
        <v>0</v>
      </c>
      <c r="BQ19" s="406">
        <f>COUNTIF($E19:$AB19,BQ$4)</f>
        <v>0</v>
      </c>
      <c r="BR19" s="406"/>
    </row>
    <row r="20" ht="90" customHeight="1" spans="1:70">
      <c r="A20" s="404"/>
      <c r="B20" s="405" t="s">
        <v>1820</v>
      </c>
      <c r="C20" s="405"/>
      <c r="D20" s="436"/>
      <c r="E20" s="436"/>
      <c r="F20" s="436"/>
      <c r="G20" s="436" t="s">
        <v>48</v>
      </c>
      <c r="H20" s="436"/>
      <c r="I20" s="436" t="s">
        <v>1799</v>
      </c>
      <c r="K20" s="436" t="s">
        <v>1993</v>
      </c>
      <c r="L20" s="436" t="s">
        <v>44</v>
      </c>
      <c r="M20" s="436"/>
      <c r="P20" s="436"/>
      <c r="Q20" s="436"/>
      <c r="R20" s="436" t="s">
        <v>48</v>
      </c>
      <c r="S20" s="436"/>
      <c r="T20" s="436" t="s">
        <v>1793</v>
      </c>
      <c r="U20" s="436"/>
      <c r="V20" s="468" t="s">
        <v>375</v>
      </c>
      <c r="W20" s="436" t="s">
        <v>375</v>
      </c>
      <c r="X20" s="468" t="s">
        <v>375</v>
      </c>
      <c r="Y20" s="436" t="s">
        <v>1799</v>
      </c>
      <c r="Z20" s="436"/>
      <c r="AA20" s="436"/>
      <c r="AB20" s="468" t="s">
        <v>1983</v>
      </c>
      <c r="AC20" s="436" t="s">
        <v>1799</v>
      </c>
      <c r="AE20" s="436"/>
      <c r="AF20" s="436"/>
      <c r="AG20" s="436" t="s">
        <v>45</v>
      </c>
      <c r="AH20" s="436"/>
      <c r="AI20" s="404">
        <f>COUNTIF($D20:$AG20,AI$4)</f>
        <v>2</v>
      </c>
      <c r="AJ20" s="404">
        <f>COUNTIF($D20:$AG20,AJ$4)</f>
        <v>1</v>
      </c>
      <c r="AK20" s="404">
        <f>COUNTIF($D20:$AG20,AK$4)</f>
        <v>1</v>
      </c>
      <c r="AL20" s="404">
        <f>COUNTIF($D20:$AG20,AL$4)</f>
        <v>1</v>
      </c>
      <c r="AM20" s="404">
        <f>COUNTIF($D20:$AG20,AM$4)</f>
        <v>0</v>
      </c>
      <c r="AN20" s="404">
        <f>COUNTIF($D20:$AG20,AN$4)</f>
        <v>0</v>
      </c>
      <c r="AO20" s="404">
        <f>COUNTIF($D20:$AG20,AO$4)</f>
        <v>0</v>
      </c>
      <c r="AP20" s="404">
        <f>COUNTIF($D20:$AG20,AP$4)</f>
        <v>0</v>
      </c>
      <c r="AQ20" s="404">
        <f>COUNTIF($D20:$AG20,AQ$4)</f>
        <v>0</v>
      </c>
      <c r="AR20" s="405"/>
      <c r="AS20" s="405">
        <v>0.5</v>
      </c>
      <c r="AT20" s="404">
        <f>SUMPRODUCT(--(WEEKDAY(D$3:AH$3,2)&lt;5),--ISNUMBER(MATCH(D20:AH20,{"DM","CS1","CS2","SB1","AE","CS/B"},0)))</f>
        <v>1</v>
      </c>
      <c r="AU20" s="404"/>
      <c r="AV20" s="404">
        <f>SUMPRODUCT(--(WEEKDAY(D$3:AH$3,2)=5),--ISNUMBER(MATCH(D20:AH20,{"DM","CS1","CS2","SB1","AE","CS/B","WEEKEND OUTFIELD RESERVE"},0)))</f>
        <v>1</v>
      </c>
      <c r="AW20" s="404">
        <f>SUMPRODUCT(--(WEEKDAY(D$3:AH$3,2)&gt;5),--ISNUMBER(MATCH(D20:AH20,{"DM","CS1","CS2","SB1","AE","CS/B","WEEKEND OUTFIELD RESERVE"},0)))</f>
        <v>3</v>
      </c>
      <c r="AX20" s="404"/>
      <c r="AY20" s="404">
        <f>(AT20-AU20)+AV20*1.5+(AW20-AX20)*2+AN20*0.5+AP20*0.5+AR20-AS20</f>
        <v>8</v>
      </c>
      <c r="AZ20" s="404">
        <f>AT20+AV20+AW20</f>
        <v>5</v>
      </c>
      <c r="BA20" s="404">
        <f>BD20+BF20+BH20+BJ20+BL20</f>
        <v>1</v>
      </c>
      <c r="BB20" s="405">
        <f>AY20+BC20</f>
        <v>9.5</v>
      </c>
      <c r="BC20" s="404">
        <f>BE20+BG20+BI20+BK20+BM20</f>
        <v>1.5</v>
      </c>
      <c r="BD20" s="404">
        <f>COUNTIF(A20:AI20,"*$BTP*")</f>
        <v>1</v>
      </c>
      <c r="BE20" s="404">
        <f>BD20*1.5</f>
        <v>1.5</v>
      </c>
      <c r="BF20" s="404">
        <f>COUNTIF(A20:AI20,"*$M*")</f>
        <v>0</v>
      </c>
      <c r="BG20" s="404">
        <f>BF20*1</f>
        <v>0</v>
      </c>
      <c r="BH20" s="404">
        <f>COUNTIF(A20:AI20,"*$PM*")</f>
        <v>0</v>
      </c>
      <c r="BI20" s="404">
        <f>BH20*0.5</f>
        <v>0</v>
      </c>
      <c r="BJ20" s="404">
        <f>COUNTIF(A20:AI20,"*$AM*")</f>
        <v>0</v>
      </c>
      <c r="BK20" s="404">
        <f>BJ20*0.5</f>
        <v>0</v>
      </c>
      <c r="BL20" s="404">
        <f>COUNTIF(A20:AI20,"*$FC*")</f>
        <v>0</v>
      </c>
      <c r="BM20" s="404">
        <f>BL20*1</f>
        <v>0</v>
      </c>
      <c r="BN20" s="404">
        <f>(BB20-10)</f>
        <v>-0.5</v>
      </c>
      <c r="BO20" s="404">
        <f>COUNTIF($E20:$AB20,BO$4)</f>
        <v>0</v>
      </c>
      <c r="BP20" s="404">
        <f>COUNTIF($E20:$AB20,BP$4)</f>
        <v>0</v>
      </c>
      <c r="BQ20" s="404">
        <f>COUNTIF($E20:$AB20,BQ$4)</f>
        <v>0</v>
      </c>
      <c r="BR20" s="404"/>
    </row>
    <row r="21" ht="53.25" hidden="1" customHeight="1" spans="1:70">
      <c r="A21" s="406"/>
      <c r="B21" s="405" t="s">
        <v>1821</v>
      </c>
      <c r="C21" s="405"/>
      <c r="D21" s="433"/>
      <c r="E21" s="433"/>
      <c r="F21" s="433"/>
      <c r="G21" s="433"/>
      <c r="H21" s="433"/>
      <c r="I21" s="433"/>
      <c r="J21" s="433"/>
      <c r="K21" s="433"/>
      <c r="L21" s="433"/>
      <c r="M21" s="433"/>
      <c r="N21" s="433"/>
      <c r="P21" s="433"/>
      <c r="Q21" s="433"/>
      <c r="R21" s="433" t="s">
        <v>1942</v>
      </c>
      <c r="S21" s="433"/>
      <c r="T21" s="433"/>
      <c r="U21" s="433"/>
      <c r="V21" s="433"/>
      <c r="W21" s="433"/>
      <c r="X21" s="433"/>
      <c r="Y21" s="433"/>
      <c r="Z21" s="433"/>
      <c r="AA21" s="433"/>
      <c r="AB21" s="433"/>
      <c r="AC21" s="433"/>
      <c r="AD21" s="433"/>
      <c r="AE21" s="433"/>
      <c r="AF21" s="433"/>
      <c r="AG21" s="433"/>
      <c r="AH21" s="433"/>
      <c r="AI21" s="406">
        <f>COUNTIF($D21:$AG21,AI$4)</f>
        <v>0</v>
      </c>
      <c r="AJ21" s="406">
        <f>COUNTIF($D21:$AG21,AJ$4)</f>
        <v>0</v>
      </c>
      <c r="AK21" s="406">
        <f>COUNTIF($D21:$AG21,AK$4)</f>
        <v>0</v>
      </c>
      <c r="AL21" s="406">
        <f>COUNTIF($D21:$AG21,AL$4)</f>
        <v>0</v>
      </c>
      <c r="AM21" s="406">
        <f>COUNTIF($D21:$AG21,AM$4)</f>
        <v>0</v>
      </c>
      <c r="AN21" s="406">
        <f>COUNTIF($D21:$AG21,AN$4)</f>
        <v>0</v>
      </c>
      <c r="AO21" s="406">
        <f>COUNTIF($D21:$AG21,AO$4)</f>
        <v>0</v>
      </c>
      <c r="AP21" s="406">
        <f>COUNTIF($D21:$AG21,AP$4)</f>
        <v>0</v>
      </c>
      <c r="AQ21" s="406">
        <f>COUNTIF($D21:$AG21,AQ$4)</f>
        <v>0</v>
      </c>
      <c r="AR21" s="405">
        <v>-6</v>
      </c>
      <c r="AS21" s="405">
        <v>5.5</v>
      </c>
      <c r="AT21" s="406">
        <f>SUMPRODUCT(--(WEEKDAY(D$3:AH$3,2)&lt;5),--ISNUMBER(MATCH(D21:AH21,{"DM","CS1","CS2","SB1","AE","CS/B"},0)))</f>
        <v>0</v>
      </c>
      <c r="AU21" s="406"/>
      <c r="AV21" s="406">
        <f>SUMPRODUCT(--(WEEKDAY(D$3:AH$3,2)=5),--ISNUMBER(MATCH(D21:AH21,{"DM","CS1","CS2","SB1","AE","CS/B","WEEKEND OUTFIELD RESERVE"},0)))</f>
        <v>0</v>
      </c>
      <c r="AW21" s="406">
        <f>SUMPRODUCT(--(WEEKDAY(D$3:AH$3,2)&gt;5),--ISNUMBER(MATCH(D21:AH21,{"DM","CS1","CS2","SB1","AE","CS/B","WEEKEND OUTFIELD RESERVE"},0)))</f>
        <v>0</v>
      </c>
      <c r="AX21" s="406"/>
      <c r="AY21" s="406">
        <f>(AT21-AU21)+AV21*1.5+(AW21-AX21)*2+AN21*0.5+AP21*0.5+AR21-AS21</f>
        <v>-11.5</v>
      </c>
      <c r="AZ21" s="406">
        <f>AT21+AV21+AW21</f>
        <v>0</v>
      </c>
      <c r="BA21" s="406">
        <f>BD21+BF21+BH21+BJ21+BL21</f>
        <v>0</v>
      </c>
      <c r="BB21" s="405">
        <f>AY21+BC21</f>
        <v>-11.5</v>
      </c>
      <c r="BC21" s="406">
        <f>BE21+BG21+BI21+BK21+BM21</f>
        <v>0</v>
      </c>
      <c r="BD21" s="406">
        <f>COUNTIF(A21:AI21,"*$BTP*")</f>
        <v>0</v>
      </c>
      <c r="BE21" s="406">
        <f>BD21*1.5</f>
        <v>0</v>
      </c>
      <c r="BF21" s="406">
        <f>COUNTIF(A21:AI21,"*$M*")</f>
        <v>0</v>
      </c>
      <c r="BG21" s="406">
        <f>BF21*1</f>
        <v>0</v>
      </c>
      <c r="BH21" s="406">
        <f>COUNTIF(A21:AI21,"*$PM*")</f>
        <v>0</v>
      </c>
      <c r="BI21" s="406">
        <f>BH21*0.5</f>
        <v>0</v>
      </c>
      <c r="BJ21" s="406">
        <f>COUNTIF(A21:AI21,"*$AM*")</f>
        <v>0</v>
      </c>
      <c r="BK21" s="406">
        <f>BJ21*0.5</f>
        <v>0</v>
      </c>
      <c r="BL21" s="406">
        <f>COUNTIF(A21:AI21,"*$FC*")</f>
        <v>0</v>
      </c>
      <c r="BM21" s="406">
        <f>BL21*1</f>
        <v>0</v>
      </c>
      <c r="BN21" s="406">
        <f>(BB21-10)</f>
        <v>-21.5</v>
      </c>
      <c r="BO21" s="406">
        <f>COUNTIF($E21:$AB21,BO$4)</f>
        <v>0</v>
      </c>
      <c r="BP21" s="406">
        <f>COUNTIF($E21:$AB21,BP$4)</f>
        <v>0</v>
      </c>
      <c r="BQ21" s="406">
        <f>COUNTIF($E21:$AB21,BQ$4)</f>
        <v>0</v>
      </c>
      <c r="BR21" s="406"/>
    </row>
    <row r="22" ht="68.25" customHeight="1" spans="1:70">
      <c r="A22" s="404"/>
      <c r="B22" s="405" t="s">
        <v>1943</v>
      </c>
      <c r="C22" s="405"/>
      <c r="D22" s="436"/>
      <c r="E22" s="436" t="s">
        <v>44</v>
      </c>
      <c r="F22" s="436"/>
      <c r="G22" s="436" t="s">
        <v>1799</v>
      </c>
      <c r="H22" s="436"/>
      <c r="I22" s="436" t="s">
        <v>48</v>
      </c>
      <c r="J22" s="468" t="s">
        <v>1799</v>
      </c>
      <c r="K22" s="436"/>
      <c r="L22" s="436"/>
      <c r="M22" s="436"/>
      <c r="N22" s="436" t="s">
        <v>56</v>
      </c>
      <c r="O22" s="468" t="s">
        <v>48</v>
      </c>
      <c r="P22" s="436"/>
      <c r="Q22" s="436" t="s">
        <v>48</v>
      </c>
      <c r="R22" s="436" t="s">
        <v>47</v>
      </c>
      <c r="S22" s="436"/>
      <c r="T22" s="436"/>
      <c r="V22" s="436"/>
      <c r="W22" s="436" t="s">
        <v>1994</v>
      </c>
      <c r="X22" s="436"/>
      <c r="Y22" s="436" t="s">
        <v>48</v>
      </c>
      <c r="Z22" s="436"/>
      <c r="AA22" s="436" t="s">
        <v>1598</v>
      </c>
      <c r="AB22" s="436" t="s">
        <v>1983</v>
      </c>
      <c r="AD22" s="436"/>
      <c r="AE22" s="436" t="s">
        <v>48</v>
      </c>
      <c r="AF22" s="436"/>
      <c r="AG22" s="276"/>
      <c r="AH22" s="436" t="s">
        <v>44</v>
      </c>
      <c r="AI22" s="404">
        <f>COUNTIF($D22:$AG22,AI$4)</f>
        <v>5</v>
      </c>
      <c r="AJ22" s="404">
        <f>COUNTIF($D22:$AG22,AJ$4)</f>
        <v>1</v>
      </c>
      <c r="AK22" s="404">
        <f>COUNTIF($D22:$AG22,AK$4)</f>
        <v>0</v>
      </c>
      <c r="AL22" s="404">
        <f>COUNTIF($D22:$AG22,AL$4)</f>
        <v>0</v>
      </c>
      <c r="AM22" s="404">
        <f>COUNTIF($D22:$AG22,AM$4)</f>
        <v>0</v>
      </c>
      <c r="AN22" s="404">
        <f>COUNTIF($D22:$AG22,AN$4)</f>
        <v>1</v>
      </c>
      <c r="AO22" s="404">
        <f>COUNTIF($D22:$AG22,AO$4)</f>
        <v>0</v>
      </c>
      <c r="AP22" s="404">
        <f>COUNTIF($D22:$AG22,AP$4)</f>
        <v>0</v>
      </c>
      <c r="AQ22" s="404">
        <f>COUNTIF($D22:$AG22,AQ$4)</f>
        <v>0</v>
      </c>
      <c r="AR22" s="405"/>
      <c r="AS22" s="405">
        <v>0.5</v>
      </c>
      <c r="AT22" s="404">
        <f>SUMPRODUCT(--(WEEKDAY(D$3:AH$3,2)&lt;5),--ISNUMBER(MATCH(D22:AH22,{"DM","CS1","CS2","SB1","AE","CS/B"},0)))</f>
        <v>4</v>
      </c>
      <c r="AU22" s="404"/>
      <c r="AV22" s="404">
        <f>SUMPRODUCT(--(WEEKDAY(D$3:AH$3,2)=5),--ISNUMBER(MATCH(D22:AH22,{"DM","CS1","CS2","SB1","AE","CS/B","WEEKEND OUTFIELD RESERVE"},0)))</f>
        <v>1</v>
      </c>
      <c r="AW22" s="404">
        <f>SUMPRODUCT(--(WEEKDAY(D$3:AH$3,2)&gt;5),--ISNUMBER(MATCH(D22:AH22,{"DM","CS1","CS2","SB1","AE","CS/B","WEEKEND OUTFIELD RESERVE"},0)))</f>
        <v>2</v>
      </c>
      <c r="AX22" s="404"/>
      <c r="AY22" s="404">
        <f>(AT22-AU22)+AV22*1.5+(AW22-AX22)*2+AN22*0.5+AP22*0.5+AR22-AS22</f>
        <v>9.5</v>
      </c>
      <c r="AZ22" s="404">
        <f>AT22+AV22+AW22</f>
        <v>7</v>
      </c>
      <c r="BA22" s="404">
        <f>BD22+BF22+BH22+BJ22+BL22</f>
        <v>1</v>
      </c>
      <c r="BB22" s="405">
        <f>AY22+BC22</f>
        <v>10.5</v>
      </c>
      <c r="BC22" s="404">
        <f>BE22+BG22+BI22+BK22+BM22</f>
        <v>1</v>
      </c>
      <c r="BD22" s="404">
        <f>COUNTIF(A22:AI22,"*$BTP*")</f>
        <v>0</v>
      </c>
      <c r="BE22" s="404">
        <f>BD22*1.5</f>
        <v>0</v>
      </c>
      <c r="BF22" s="404">
        <f>COUNTIF(A22:AI22,"*$M*")</f>
        <v>1</v>
      </c>
      <c r="BG22" s="404">
        <f>BF22*1</f>
        <v>1</v>
      </c>
      <c r="BH22" s="404">
        <f>COUNTIF(A22:AI22,"*$PM*")</f>
        <v>0</v>
      </c>
      <c r="BI22" s="404">
        <f>BH22*0.5</f>
        <v>0</v>
      </c>
      <c r="BJ22" s="404">
        <f>COUNTIF(A22:AI22,"*$AM*")</f>
        <v>0</v>
      </c>
      <c r="BK22" s="404">
        <f>BJ22*0.5</f>
        <v>0</v>
      </c>
      <c r="BL22" s="404">
        <f>COUNTIF(A22:AI22,"*$FC*")</f>
        <v>0</v>
      </c>
      <c r="BM22" s="404">
        <f>BL22*1</f>
        <v>0</v>
      </c>
      <c r="BN22" s="404">
        <f>(BB22-10)</f>
        <v>0.5</v>
      </c>
      <c r="BO22" s="404">
        <f>COUNTIF($E22:$AB22,BO$4)</f>
        <v>0</v>
      </c>
      <c r="BP22" s="404">
        <f>COUNTIF($E22:$AB22,BP$4)</f>
        <v>1</v>
      </c>
      <c r="BQ22" s="404">
        <f>COUNTIF($E22:$AB22,BQ$4)</f>
        <v>1</v>
      </c>
      <c r="BR22" s="404"/>
    </row>
    <row r="23" ht="75.75" hidden="1" customHeight="1" spans="1:70">
      <c r="A23" s="406"/>
      <c r="B23" s="405" t="s">
        <v>1828</v>
      </c>
      <c r="C23" s="405"/>
      <c r="D23" s="433"/>
      <c r="E23" s="406"/>
      <c r="F23" s="433"/>
      <c r="G23" s="433"/>
      <c r="H23" s="433"/>
      <c r="I23" s="433"/>
      <c r="J23" s="433"/>
      <c r="K23" s="433"/>
      <c r="L23" s="433"/>
      <c r="M23" s="433"/>
      <c r="N23" s="433"/>
      <c r="O23" s="433"/>
      <c r="P23" s="433"/>
      <c r="Q23" s="433"/>
      <c r="R23" s="433"/>
      <c r="S23" s="433"/>
      <c r="T23" s="433"/>
      <c r="U23" s="433"/>
      <c r="V23" s="433"/>
      <c r="W23" s="433"/>
      <c r="X23" s="433"/>
      <c r="Y23" s="433"/>
      <c r="Z23" s="433"/>
      <c r="AA23" s="433"/>
      <c r="AB23" s="433"/>
      <c r="AC23" s="433"/>
      <c r="AD23" s="433"/>
      <c r="AE23" s="433"/>
      <c r="AF23" s="433"/>
      <c r="AG23" s="433"/>
      <c r="AH23" s="433"/>
      <c r="AI23" s="406">
        <f>COUNTIF($D23:$AG23,AI$4)</f>
        <v>0</v>
      </c>
      <c r="AJ23" s="406">
        <f>COUNTIF($D23:$AG23,AJ$4)</f>
        <v>0</v>
      </c>
      <c r="AK23" s="406">
        <f>COUNTIF($D23:$AG23,AK$4)</f>
        <v>0</v>
      </c>
      <c r="AL23" s="406">
        <f>COUNTIF($D23:$AG23,AL$4)</f>
        <v>0</v>
      </c>
      <c r="AM23" s="406">
        <f>COUNTIF($D23:$AG23,AM$4)</f>
        <v>0</v>
      </c>
      <c r="AN23" s="406">
        <f>COUNTIF($D23:$AG23,AN$4)</f>
        <v>0</v>
      </c>
      <c r="AO23" s="406">
        <f>COUNTIF($D23:$AG23,AO$4)</f>
        <v>0</v>
      </c>
      <c r="AP23" s="406">
        <f>COUNTIF($D23:$AG23,AP$4)</f>
        <v>0</v>
      </c>
      <c r="AQ23" s="406">
        <f>COUNTIF($D23:$AG23,AQ$4)</f>
        <v>0</v>
      </c>
      <c r="AR23" s="405"/>
      <c r="AS23" s="405">
        <v>5.5</v>
      </c>
      <c r="AT23" s="406">
        <f>SUMPRODUCT(--(WEEKDAY(D$3:AH$3,2)&lt;5),--ISNUMBER(MATCH(D23:AH23,{"DM","CS1","CS2","SB1","AE","CS/B"},0)))</f>
        <v>0</v>
      </c>
      <c r="AU23" s="406"/>
      <c r="AV23" s="406">
        <f>SUMPRODUCT(--(WEEKDAY(D$3:AH$3,2)=5),--ISNUMBER(MATCH(D23:AH23,{"DM","CS1","CS2","SB1","AE","CS/B","WEEKEND OUTFIELD RESERVE"},0)))</f>
        <v>0</v>
      </c>
      <c r="AW23" s="406">
        <f>SUMPRODUCT(--(WEEKDAY(D$3:AH$3,2)&gt;5),--ISNUMBER(MATCH(D23:AH23,{"DM","CS1","CS2","SB1","AE","CS/B","WEEKEND OUTFIELD RESERVE"},0)))</f>
        <v>0</v>
      </c>
      <c r="AX23" s="406"/>
      <c r="AY23" s="406">
        <f>(AT23-AU23)+AV23*1.5+(AW23-AX23)*2+AN23*0.5+AP23*0.5+AR23-AS23</f>
        <v>-5.5</v>
      </c>
      <c r="AZ23" s="406">
        <f>AT23+AV23+AW23</f>
        <v>0</v>
      </c>
      <c r="BA23" s="406">
        <f>BD23+BF23+BH23+BJ23+BL23</f>
        <v>0</v>
      </c>
      <c r="BB23" s="405">
        <f>AY23+BC23</f>
        <v>-5.5</v>
      </c>
      <c r="BC23" s="406">
        <f>BE23+BG23+BI23+BK23+BM23</f>
        <v>0</v>
      </c>
      <c r="BD23" s="406">
        <f>COUNTIF(A23:AI23,"*$BTP*")</f>
        <v>0</v>
      </c>
      <c r="BE23" s="406">
        <f>BD23*1.5</f>
        <v>0</v>
      </c>
      <c r="BF23" s="406">
        <f>COUNTIF(A23:AI23,"*$M*")</f>
        <v>0</v>
      </c>
      <c r="BG23" s="406">
        <f>BF23*1</f>
        <v>0</v>
      </c>
      <c r="BH23" s="406">
        <f>COUNTIF(A23:AI23,"*$PM*")</f>
        <v>0</v>
      </c>
      <c r="BI23" s="406">
        <f>BH23*0.5</f>
        <v>0</v>
      </c>
      <c r="BJ23" s="406">
        <f>COUNTIF(A23:AI23,"*$AM*")</f>
        <v>0</v>
      </c>
      <c r="BK23" s="406">
        <f>BJ23*0.5</f>
        <v>0</v>
      </c>
      <c r="BL23" s="406">
        <f>COUNTIF(A23:AI23,"*$FC*")</f>
        <v>0</v>
      </c>
      <c r="BM23" s="406">
        <f>BL23*1</f>
        <v>0</v>
      </c>
      <c r="BN23" s="406">
        <f>(BB23-10)</f>
        <v>-15.5</v>
      </c>
      <c r="BO23" s="406">
        <f>COUNTIF($E23:$AB23,BO$4)</f>
        <v>0</v>
      </c>
      <c r="BP23" s="406">
        <f>COUNTIF($E23:$AB23,BP$4)</f>
        <v>0</v>
      </c>
      <c r="BQ23" s="406">
        <f>COUNTIF($E23:$AB23,BQ$4)</f>
        <v>0</v>
      </c>
      <c r="BR23" s="406"/>
    </row>
    <row r="24" ht="19.5" customHeight="1" spans="1:70">
      <c r="A24" s="404"/>
      <c r="B24" s="405" t="s">
        <v>1845</v>
      </c>
      <c r="C24" s="470">
        <f>COUNTIF(D24:AG24,"DM")</f>
        <v>1</v>
      </c>
      <c r="D24" s="436"/>
      <c r="E24" s="436"/>
      <c r="F24" s="436"/>
      <c r="G24" s="436"/>
      <c r="H24" s="436" t="s">
        <v>45</v>
      </c>
      <c r="I24" s="436"/>
      <c r="J24" s="436" t="s">
        <v>1995</v>
      </c>
      <c r="K24" s="436"/>
      <c r="L24" s="436"/>
      <c r="M24" s="436" t="s">
        <v>48</v>
      </c>
      <c r="N24" s="436"/>
      <c r="O24" s="436" t="s">
        <v>1981</v>
      </c>
      <c r="P24" s="436" t="s">
        <v>1996</v>
      </c>
      <c r="Q24" s="436" t="s">
        <v>1996</v>
      </c>
      <c r="R24" s="436"/>
      <c r="S24" s="436"/>
      <c r="T24" s="436"/>
      <c r="U24" s="436"/>
      <c r="V24" s="436" t="s">
        <v>50</v>
      </c>
      <c r="W24" s="436"/>
      <c r="X24" s="436"/>
      <c r="Y24" s="436" t="s">
        <v>44</v>
      </c>
      <c r="Z24" s="276"/>
      <c r="AA24" s="436"/>
      <c r="AB24" s="436" t="s">
        <v>1793</v>
      </c>
      <c r="AD24" s="436"/>
      <c r="AE24" s="436"/>
      <c r="AF24" s="436"/>
      <c r="AG24" s="436"/>
      <c r="AH24" s="436"/>
      <c r="AI24" s="404">
        <f>COUNTIF($D24:$AG24,AI$4)</f>
        <v>1</v>
      </c>
      <c r="AJ24" s="404">
        <f>COUNTIF($D24:$AG24,AJ$4)</f>
        <v>1</v>
      </c>
      <c r="AK24" s="404">
        <f>COUNTIF($D24:$AG24,AK$4)</f>
        <v>1</v>
      </c>
      <c r="AL24" s="404">
        <f>COUNTIF($D24:$AG24,AL$4)</f>
        <v>1</v>
      </c>
      <c r="AM24" s="404">
        <f>COUNTIF($D24:$AG24,AM$4)</f>
        <v>1</v>
      </c>
      <c r="AN24" s="404">
        <f>COUNTIF($D24:$AG24,AN$4)</f>
        <v>0</v>
      </c>
      <c r="AO24" s="404">
        <f>COUNTIF($D24:$AG24,AO$4)</f>
        <v>0</v>
      </c>
      <c r="AP24" s="404">
        <f>COUNTIF($D24:$AG24,AP$4)</f>
        <v>1</v>
      </c>
      <c r="AQ24" s="404">
        <f>COUNTIF($D24:$AG24,AQ$4)</f>
        <v>0</v>
      </c>
      <c r="AR24" s="405"/>
      <c r="AS24" s="405"/>
      <c r="AT24" s="404">
        <f>SUMPRODUCT(--(WEEKDAY(D$3:AH$3,2)&lt;5),--ISNUMBER(MATCH(D24:AH24,{"DM","CS1","CS2","SB1","AE","CS/B"},0)))</f>
        <v>3</v>
      </c>
      <c r="AU24" s="404"/>
      <c r="AV24" s="404">
        <f>SUMPRODUCT(--(WEEKDAY(D$3:AH$3,2)=5),--ISNUMBER(MATCH(D24:AH24,{"DM","CS1","CS2","SB1","AE","CS/B","WEEKEND OUTFIELD RESERVE"},0)))</f>
        <v>1</v>
      </c>
      <c r="AW24" s="404">
        <f>SUMPRODUCT(--(WEEKDAY(D$3:AH$3,2)&gt;5),--ISNUMBER(MATCH(D24:AH24,{"DM","CS1","CS2","SB1","AE","CS/B","WEEKEND OUTFIELD RESERVE"},0)))</f>
        <v>1</v>
      </c>
      <c r="AX24" s="404"/>
      <c r="AY24" s="404">
        <f>(AT24-AU24)+AV24*1.5+(AW24-AX24)*2+AN24*0.5+AP24*0.5+AR24-AS24</f>
        <v>7</v>
      </c>
      <c r="AZ24" s="404">
        <f>AT24+AV24+AW24</f>
        <v>5</v>
      </c>
      <c r="BA24" s="404">
        <f>BD24+BF24+BH24+BJ24+BL24</f>
        <v>3</v>
      </c>
      <c r="BB24" s="405">
        <f>AY24+BC24</f>
        <v>10.5</v>
      </c>
      <c r="BC24" s="404">
        <f>BE24+BG24+BI24+BK24+BM24</f>
        <v>3.5</v>
      </c>
      <c r="BD24" s="404">
        <f>COUNTIF(A24:AI24,"*$BTP*")</f>
        <v>1</v>
      </c>
      <c r="BE24" s="404">
        <f>BD24*1.5</f>
        <v>1.5</v>
      </c>
      <c r="BF24" s="404">
        <f>COUNTIF(A24:AI24,"*$M*")</f>
        <v>0</v>
      </c>
      <c r="BG24" s="404">
        <f>BF24*1</f>
        <v>0</v>
      </c>
      <c r="BH24" s="404">
        <f>COUNTIF(A24:AI24,"*$PM*")</f>
        <v>0</v>
      </c>
      <c r="BI24" s="404">
        <f>BH24*0.5</f>
        <v>0</v>
      </c>
      <c r="BJ24" s="404">
        <f>COUNTIF(A24:AI24,"*$AM*")</f>
        <v>0</v>
      </c>
      <c r="BK24" s="404">
        <f>BJ24*0.5</f>
        <v>0</v>
      </c>
      <c r="BL24" s="404">
        <f>COUNTIF(A24:AI24,"*$FC*")</f>
        <v>2</v>
      </c>
      <c r="BM24" s="404">
        <f>BL24*1</f>
        <v>2</v>
      </c>
      <c r="BN24" s="404">
        <f>(BB24-10)</f>
        <v>0.5</v>
      </c>
      <c r="BO24" s="404">
        <f>COUNTIF($E24:$AB24,BO$4)</f>
        <v>0</v>
      </c>
      <c r="BP24" s="404">
        <f>COUNTIF($E24:$AB24,BP$4)</f>
        <v>0</v>
      </c>
      <c r="BQ24" s="404">
        <f>COUNTIF($E24:$AB24,BQ$4)</f>
        <v>0</v>
      </c>
      <c r="BR24" s="404"/>
    </row>
    <row r="25" ht="48" hidden="1" customHeight="1" spans="1:70">
      <c r="A25" s="406"/>
      <c r="B25" s="405" t="s">
        <v>1832</v>
      </c>
      <c r="C25" s="405">
        <f>COUNTIF(D25:AG25,"DM")</f>
        <v>0</v>
      </c>
      <c r="D25" s="433"/>
      <c r="E25" s="433"/>
      <c r="F25" s="433"/>
      <c r="G25" s="433"/>
      <c r="H25" s="433"/>
      <c r="I25" s="433"/>
      <c r="J25" s="433"/>
      <c r="K25" s="433"/>
      <c r="L25" s="433"/>
      <c r="M25" s="433"/>
      <c r="N25" s="433"/>
      <c r="O25" s="433"/>
      <c r="P25" s="433" t="s">
        <v>57</v>
      </c>
      <c r="Q25" s="433"/>
      <c r="R25" s="433"/>
      <c r="S25" s="433"/>
      <c r="T25" s="433"/>
      <c r="U25" s="433"/>
      <c r="V25" s="433"/>
      <c r="W25" s="433"/>
      <c r="X25" s="433"/>
      <c r="Y25" s="433"/>
      <c r="Z25" s="433"/>
      <c r="AA25" s="433"/>
      <c r="AB25" s="433" t="s">
        <v>1983</v>
      </c>
      <c r="AC25" s="433"/>
      <c r="AD25" s="433"/>
      <c r="AE25" s="433"/>
      <c r="AF25" s="433"/>
      <c r="AG25" s="433"/>
      <c r="AH25" s="433"/>
      <c r="AI25" s="406">
        <f>COUNTIF($D25:$AG25,AI$4)</f>
        <v>0</v>
      </c>
      <c r="AJ25" s="406">
        <f>COUNTIF($D25:$AG25,AJ$4)</f>
        <v>0</v>
      </c>
      <c r="AK25" s="406">
        <f>COUNTIF($D25:$AG25,AK$4)</f>
        <v>0</v>
      </c>
      <c r="AL25" s="406">
        <f>COUNTIF($D25:$AG25,AL$4)</f>
        <v>0</v>
      </c>
      <c r="AM25" s="406">
        <f>COUNTIF($D25:$AG25,AM$4)</f>
        <v>0</v>
      </c>
      <c r="AN25" s="406">
        <f>COUNTIF($D25:$AG25,AN$4)</f>
        <v>0</v>
      </c>
      <c r="AO25" s="406">
        <f>COUNTIF($D25:$AG25,AO$4)</f>
        <v>0</v>
      </c>
      <c r="AP25" s="406">
        <f>COUNTIF($D25:$AG25,AP$4)</f>
        <v>0</v>
      </c>
      <c r="AQ25" s="406">
        <f>COUNTIF($D25:$AG25,AQ$4)</f>
        <v>0</v>
      </c>
      <c r="AR25" s="405">
        <v>-17.5</v>
      </c>
      <c r="AS25" s="405"/>
      <c r="AT25" s="406">
        <f>SUMPRODUCT(--(WEEKDAY(D$3:AH$3,2)&lt;5),--ISNUMBER(MATCH(D25:AH25,{"DM","CS1","CS2","SB1","AE","CS/B"},0)))</f>
        <v>0</v>
      </c>
      <c r="AU25" s="406"/>
      <c r="AV25" s="406">
        <f>SUMPRODUCT(--(WEEKDAY(D$3:AH$3,2)=5),--ISNUMBER(MATCH(D25:AH25,{"DM","CS1","CS2","SB1","AE","CS/B","WEEKEND OUTFIELD RESERVE"},0)))</f>
        <v>0</v>
      </c>
      <c r="AW25" s="406">
        <f>SUMPRODUCT(--(WEEKDAY(D$3:AH$3,2)&gt;5),--ISNUMBER(MATCH(D25:AH25,{"DM","CS1","CS2","SB1","AE","CS/B","WEEKEND OUTFIELD RESERVE"},0)))</f>
        <v>0</v>
      </c>
      <c r="AX25" s="406"/>
      <c r="AY25" s="406">
        <f>(AT25-AU25)+AV25*1.5+(AW25-AX25)*2+AN25*0.5+AP25*0.5+AR25-AS25</f>
        <v>-17.5</v>
      </c>
      <c r="AZ25" s="406">
        <f>AT25+AV25+AW25</f>
        <v>0</v>
      </c>
      <c r="BA25" s="406">
        <f>BD25+BF25+BH25+BJ25+BL25</f>
        <v>0</v>
      </c>
      <c r="BB25" s="405">
        <f>AY25+BC25</f>
        <v>-17.5</v>
      </c>
      <c r="BC25" s="406">
        <f>BE25+BG25+BI25+BK25+BM25</f>
        <v>0</v>
      </c>
      <c r="BD25" s="406">
        <f>COUNTIF(A25:AI25,"*$BTP*")</f>
        <v>0</v>
      </c>
      <c r="BE25" s="406">
        <f>BD25*1.5</f>
        <v>0</v>
      </c>
      <c r="BF25" s="406">
        <f>COUNTIF(A25:AI25,"*$M*")</f>
        <v>0</v>
      </c>
      <c r="BG25" s="406">
        <f>BF25*1</f>
        <v>0</v>
      </c>
      <c r="BH25" s="406">
        <f>COUNTIF(A25:AI25,"*$PM*")</f>
        <v>0</v>
      </c>
      <c r="BI25" s="406">
        <f>BH25*0.5</f>
        <v>0</v>
      </c>
      <c r="BJ25" s="406">
        <f>COUNTIF(A25:AI25,"*$AM*")</f>
        <v>0</v>
      </c>
      <c r="BK25" s="406">
        <f>BJ25*0.5</f>
        <v>0</v>
      </c>
      <c r="BL25" s="406">
        <f>COUNTIF(A25:AI25,"*$FC*")</f>
        <v>0</v>
      </c>
      <c r="BM25" s="406">
        <f>BL25*1</f>
        <v>0</v>
      </c>
      <c r="BN25" s="406">
        <f>(BB25-10)</f>
        <v>-27.5</v>
      </c>
      <c r="BO25" s="406">
        <f>COUNTIF($E25:$AB25,BO$4)</f>
        <v>0</v>
      </c>
      <c r="BP25" s="406">
        <f>COUNTIF($E25:$AB25,BP$4)</f>
        <v>0</v>
      </c>
      <c r="BQ25" s="406">
        <f>COUNTIF($E25:$AB25,BQ$4)</f>
        <v>0</v>
      </c>
      <c r="BR25" s="406"/>
    </row>
    <row r="26" ht="19.5" customHeight="1" spans="1:70">
      <c r="A26" s="404"/>
      <c r="B26" s="405" t="s">
        <v>1836</v>
      </c>
      <c r="C26" s="470">
        <f>COUNTIF(D26:AG26,"DM")</f>
        <v>3</v>
      </c>
      <c r="D26" s="436"/>
      <c r="E26" s="436"/>
      <c r="F26" s="436" t="s">
        <v>1793</v>
      </c>
      <c r="H26" s="436" t="s">
        <v>1991</v>
      </c>
      <c r="I26" s="436" t="s">
        <v>48</v>
      </c>
      <c r="L26" s="436" t="s">
        <v>1598</v>
      </c>
      <c r="M26" s="276"/>
      <c r="N26" s="436"/>
      <c r="O26" s="436" t="s">
        <v>1799</v>
      </c>
      <c r="P26" s="436" t="s">
        <v>57</v>
      </c>
      <c r="Q26" s="436" t="s">
        <v>1997</v>
      </c>
      <c r="R26" s="436" t="s">
        <v>44</v>
      </c>
      <c r="S26" s="436"/>
      <c r="T26" s="436" t="s">
        <v>48</v>
      </c>
      <c r="U26" s="436"/>
      <c r="V26" s="436" t="s">
        <v>1998</v>
      </c>
      <c r="X26" s="436"/>
      <c r="Z26" s="436"/>
      <c r="AA26" s="436"/>
      <c r="AC26" s="436" t="s">
        <v>1999</v>
      </c>
      <c r="AD26" s="436" t="s">
        <v>48</v>
      </c>
      <c r="AE26" s="436" t="s">
        <v>56</v>
      </c>
      <c r="AF26" s="436"/>
      <c r="AG26" s="436"/>
      <c r="AH26" s="436"/>
      <c r="AI26" s="404">
        <f>COUNTIF($D26:$AG26,AI$4)</f>
        <v>3</v>
      </c>
      <c r="AJ26" s="404">
        <f>COUNTIF($D26:$AG26,AJ$4)</f>
        <v>1</v>
      </c>
      <c r="AK26" s="404">
        <f>COUNTIF($D26:$AG26,AK$4)</f>
        <v>0</v>
      </c>
      <c r="AL26" s="404">
        <f>COUNTIF($D26:$AG26,AL$4)</f>
        <v>1</v>
      </c>
      <c r="AM26" s="404">
        <f>COUNTIF($D26:$AG26,AM$4)</f>
        <v>0</v>
      </c>
      <c r="AN26" s="404">
        <f>COUNTIF($D26:$AG26,AN$4)</f>
        <v>1</v>
      </c>
      <c r="AO26" s="404">
        <f>COUNTIF($D26:$AG26,AO$4)</f>
        <v>0</v>
      </c>
      <c r="AP26" s="404">
        <f>COUNTIF($D26:$AG26,AP$4)</f>
        <v>0</v>
      </c>
      <c r="AQ26" s="404">
        <f>COUNTIF($D26:$AG26,AQ$4)</f>
        <v>0</v>
      </c>
      <c r="AR26" s="405"/>
      <c r="AS26" s="405">
        <v>2.5</v>
      </c>
      <c r="AT26" s="404">
        <f>SUMPRODUCT(--(WEEKDAY(D$3:AH$3,2)&lt;5),--ISNUMBER(MATCH(D26:AH26,{"DM","CS1","CS2","SB1","AE","CS/B"},0)))</f>
        <v>2</v>
      </c>
      <c r="AU26" s="404"/>
      <c r="AV26" s="404">
        <f>SUMPRODUCT(--(WEEKDAY(D$3:AH$3,2)=5),--ISNUMBER(MATCH(D26:AH26,{"DM","CS1","CS2","SB1","AE","CS/B","WEEKEND OUTFIELD RESERVE"},0)))</f>
        <v>1</v>
      </c>
      <c r="AW26" s="404">
        <f>SUMPRODUCT(--(WEEKDAY(D$3:AH$3,2)&gt;5),--ISNUMBER(MATCH(D26:AH26,{"DM","CS1","CS2","SB1","AE","CS/B","WEEKEND OUTFIELD RESERVE"},0)))</f>
        <v>2</v>
      </c>
      <c r="AX26" s="404"/>
      <c r="AY26" s="404">
        <f>(AT26-AU26)+AV26*1.5+(AW26-AX26)*2+AN26*0.5+AP26*0.5+AR26-AS26</f>
        <v>5.5</v>
      </c>
      <c r="AZ26" s="404">
        <f>AT26+AV26+AW26</f>
        <v>5</v>
      </c>
      <c r="BA26" s="404">
        <f>BD26+BF26+BH26+BJ26+BL26</f>
        <v>4</v>
      </c>
      <c r="BB26" s="405">
        <f>AY26+BC26</f>
        <v>8</v>
      </c>
      <c r="BC26" s="404">
        <f>BE26+BG26+BI26+BK26+BM26</f>
        <v>2.5</v>
      </c>
      <c r="BD26" s="404">
        <f>COUNTIF(A26:AI26,"*$BTP*")</f>
        <v>0</v>
      </c>
      <c r="BE26" s="404">
        <f>BD26*1.5</f>
        <v>0</v>
      </c>
      <c r="BF26" s="404">
        <f>COUNTIF(A26:AI26,"*$M*")</f>
        <v>1</v>
      </c>
      <c r="BG26" s="404">
        <f>BF26*1</f>
        <v>1</v>
      </c>
      <c r="BH26" s="404">
        <f>COUNTIF(A26:AI26,"*$PM*")</f>
        <v>2</v>
      </c>
      <c r="BI26" s="404">
        <f>BH26*0.5</f>
        <v>1</v>
      </c>
      <c r="BJ26" s="404">
        <f>COUNTIF(A26:AI26,"*$AM*")</f>
        <v>1</v>
      </c>
      <c r="BK26" s="404">
        <f>BJ26*0.5</f>
        <v>0.5</v>
      </c>
      <c r="BL26" s="404">
        <f>COUNTIF(A26:AI26,"*$FC*")</f>
        <v>0</v>
      </c>
      <c r="BM26" s="404">
        <f>BL26*1</f>
        <v>0</v>
      </c>
      <c r="BN26" s="404">
        <f>(BB26-10)</f>
        <v>-2</v>
      </c>
      <c r="BO26" s="404">
        <f>COUNTIF($E26:$AB26,BO$4)</f>
        <v>0</v>
      </c>
      <c r="BP26" s="404">
        <f>COUNTIF($E26:$AB26,BP$4)</f>
        <v>1</v>
      </c>
      <c r="BQ26" s="404">
        <f>COUNTIF($E26:$AB26,BQ$4)</f>
        <v>0</v>
      </c>
      <c r="BR26" s="404"/>
    </row>
    <row r="27" ht="19.5" customHeight="1" spans="1:70">
      <c r="A27" s="406"/>
      <c r="B27" s="405" t="s">
        <v>1840</v>
      </c>
      <c r="C27" s="470">
        <f>COUNTIF(D27:AG27,"DM")</f>
        <v>1</v>
      </c>
      <c r="D27" s="433"/>
      <c r="E27" s="433"/>
      <c r="F27" s="433"/>
      <c r="G27" s="433" t="s">
        <v>463</v>
      </c>
      <c r="H27" s="433"/>
      <c r="I27" s="433" t="s">
        <v>1287</v>
      </c>
      <c r="J27" s="433"/>
      <c r="K27" s="433" t="s">
        <v>44</v>
      </c>
      <c r="L27" s="433"/>
      <c r="M27" s="433"/>
      <c r="N27" s="433" t="s">
        <v>1121</v>
      </c>
      <c r="O27" s="433"/>
      <c r="P27" s="415" t="s">
        <v>1598</v>
      </c>
      <c r="Q27" s="433"/>
      <c r="R27" s="433"/>
      <c r="S27" s="433" t="s">
        <v>48</v>
      </c>
      <c r="T27" s="433"/>
      <c r="U27" s="433" t="s">
        <v>2000</v>
      </c>
      <c r="V27" s="433"/>
      <c r="W27" s="433" t="s">
        <v>57</v>
      </c>
      <c r="X27" s="433"/>
      <c r="Z27" s="465"/>
      <c r="AA27" s="433"/>
      <c r="AB27" s="433" t="s">
        <v>1287</v>
      </c>
      <c r="AE27" s="433"/>
      <c r="AF27" s="433"/>
      <c r="AG27" s="433"/>
      <c r="AH27" s="433"/>
      <c r="AI27" s="406">
        <f>COUNTIF($D27:$AG27,AI$4)</f>
        <v>1</v>
      </c>
      <c r="AJ27" s="406">
        <f>COUNTIF($D27:$AG27,AJ$4)</f>
        <v>1</v>
      </c>
      <c r="AK27" s="406">
        <f>COUNTIF($D27:$AG27,AK$4)</f>
        <v>0</v>
      </c>
      <c r="AL27" s="406">
        <f>COUNTIF($D27:$AG27,AL$4)</f>
        <v>0</v>
      </c>
      <c r="AM27" s="406">
        <f>COUNTIF($D27:$AG27,AM$4)</f>
        <v>0</v>
      </c>
      <c r="AN27" s="406">
        <f>COUNTIF($D27:$AG27,AN$4)</f>
        <v>0</v>
      </c>
      <c r="AO27" s="406">
        <f>COUNTIF($D27:$AG27,AO$4)</f>
        <v>0</v>
      </c>
      <c r="AP27" s="406">
        <f>COUNTIF($D27:$AG27,AP$4)</f>
        <v>0</v>
      </c>
      <c r="AQ27" s="406">
        <f>COUNTIF($D27:$AG27,AQ$4)</f>
        <v>0</v>
      </c>
      <c r="AR27" s="405"/>
      <c r="AS27" s="405">
        <v>2.5</v>
      </c>
      <c r="AT27" s="406">
        <f>SUMPRODUCT(--(WEEKDAY(D$3:AH$3,2)&lt;5),--ISNUMBER(MATCH(D27:AH27,{"DM","CS1","CS2","SB1","AE","CS/B"},0)))</f>
        <v>0</v>
      </c>
      <c r="AU27" s="406"/>
      <c r="AV27" s="406">
        <f>SUMPRODUCT(--(WEEKDAY(D$3:AH$3,2)=5),--ISNUMBER(MATCH(D27:AH27,{"DM","CS1","CS2","SB1","AE","CS/B","WEEKEND OUTFIELD RESERVE"},0)))</f>
        <v>1</v>
      </c>
      <c r="AW27" s="406">
        <f>SUMPRODUCT(--(WEEKDAY(D$3:AH$3,2)&gt;5),--ISNUMBER(MATCH(D27:AH27,{"DM","CS1","CS2","SB1","AE","CS/B","WEEKEND OUTFIELD RESERVE"},0)))</f>
        <v>1</v>
      </c>
      <c r="AX27" s="406"/>
      <c r="AY27" s="406">
        <f>(AT27-AU27)+AV27*1.5+(AW27-AX27)*2+AN27*0.5+AP27*0.5+AR27-AS27</f>
        <v>1</v>
      </c>
      <c r="AZ27" s="406">
        <f>AT27+AV27+AW27</f>
        <v>2</v>
      </c>
      <c r="BA27" s="406">
        <f>BD27+BF27+BH27+BJ27+BL27</f>
        <v>3</v>
      </c>
      <c r="BB27" s="405">
        <f>AY27+BC27</f>
        <v>4.5</v>
      </c>
      <c r="BC27" s="406">
        <f>BE27+BG27+BI27+BK27+BM27</f>
        <v>3.5</v>
      </c>
      <c r="BD27" s="406">
        <f>COUNTIF(A27:AI27,"*$BTP*")</f>
        <v>1</v>
      </c>
      <c r="BE27" s="406">
        <f>BD27*1.5</f>
        <v>1.5</v>
      </c>
      <c r="BF27" s="406">
        <f>COUNTIF(A27:AI27,"*$M*")</f>
        <v>1</v>
      </c>
      <c r="BG27" s="406">
        <f>BF27*1</f>
        <v>1</v>
      </c>
      <c r="BH27" s="406">
        <f>COUNTIF(A27:AI27,"*$PM*")</f>
        <v>0</v>
      </c>
      <c r="BI27" s="406">
        <f>BH27*0.5</f>
        <v>0</v>
      </c>
      <c r="BJ27" s="406">
        <f>COUNTIF(A27:AI27,"*$AM*")</f>
        <v>0</v>
      </c>
      <c r="BK27" s="406">
        <f>BJ27*0.5</f>
        <v>0</v>
      </c>
      <c r="BL27" s="406">
        <f>COUNTIF(A27:AI27,"*$FC*")</f>
        <v>1</v>
      </c>
      <c r="BM27" s="406">
        <f>BL27*1</f>
        <v>1</v>
      </c>
      <c r="BN27" s="406">
        <f>(BB27-10)</f>
        <v>-5.5</v>
      </c>
      <c r="BO27" s="406">
        <f>COUNTIF($E27:$AB27,BO$4)</f>
        <v>0</v>
      </c>
      <c r="BP27" s="406">
        <f>COUNTIF($E27:$AB27,BP$4)</f>
        <v>1</v>
      </c>
      <c r="BQ27" s="406">
        <f>COUNTIF($E27:$AB27,BQ$4)</f>
        <v>0</v>
      </c>
      <c r="BR27" s="406"/>
    </row>
    <row r="28" ht="47.25" hidden="1" customHeight="1" spans="1:70">
      <c r="A28" s="404"/>
      <c r="B28" s="405" t="s">
        <v>1847</v>
      </c>
      <c r="C28" s="405"/>
      <c r="D28" s="436"/>
      <c r="E28" s="436"/>
      <c r="F28" s="436"/>
      <c r="G28" s="436"/>
      <c r="H28" s="436"/>
      <c r="I28" s="436"/>
      <c r="J28" s="436"/>
      <c r="K28" s="436"/>
      <c r="L28" s="436"/>
      <c r="M28" s="436"/>
      <c r="N28" s="436"/>
      <c r="O28" s="436"/>
      <c r="P28" s="436"/>
      <c r="Q28" s="436"/>
      <c r="R28" s="436"/>
      <c r="S28" s="436"/>
      <c r="T28" s="436"/>
      <c r="U28" s="436"/>
      <c r="V28" s="436"/>
      <c r="W28" s="436"/>
      <c r="X28" s="436"/>
      <c r="Y28" s="436"/>
      <c r="Z28" s="436"/>
      <c r="AA28" s="436"/>
      <c r="AB28" s="436"/>
      <c r="AC28" s="436"/>
      <c r="AD28" s="436"/>
      <c r="AE28" s="436"/>
      <c r="AF28" s="436"/>
      <c r="AG28" s="436"/>
      <c r="AH28" s="436"/>
      <c r="AI28" s="404">
        <f>COUNTIF($D28:$AG28,AI$4)</f>
        <v>0</v>
      </c>
      <c r="AJ28" s="404">
        <f>COUNTIF($D28:$AG28,AJ$4)</f>
        <v>0</v>
      </c>
      <c r="AK28" s="404">
        <f>COUNTIF($D28:$AG28,AK$4)</f>
        <v>0</v>
      </c>
      <c r="AL28" s="404">
        <f>COUNTIF($D28:$AG28,AL$4)</f>
        <v>0</v>
      </c>
      <c r="AM28" s="404">
        <f>COUNTIF($D28:$AG28,AM$4)</f>
        <v>0</v>
      </c>
      <c r="AN28" s="404">
        <f>COUNTIF($D28:$AG28,AN$4)</f>
        <v>0</v>
      </c>
      <c r="AO28" s="404">
        <f>COUNTIF($D28:$AG28,AO$4)</f>
        <v>0</v>
      </c>
      <c r="AP28" s="404">
        <f>COUNTIF($D28:$AG28,AP$4)</f>
        <v>0</v>
      </c>
      <c r="AQ28" s="404">
        <f>COUNTIF($D28:$AG28,AQ$4)</f>
        <v>0</v>
      </c>
      <c r="AR28" s="405"/>
      <c r="AS28" s="405">
        <v>1</v>
      </c>
      <c r="AT28" s="404">
        <f>SUMPRODUCT(--(WEEKDAY(D$3:AH$3,2)&lt;5),--ISNUMBER(MATCH(D28:AH28,{"DM","CS1","CS2","SB1","AE","CS/B"},0)))</f>
        <v>0</v>
      </c>
      <c r="AU28" s="404"/>
      <c r="AV28" s="404">
        <f>SUMPRODUCT(--(WEEKDAY(D$3:AH$3,2)=5),--ISNUMBER(MATCH(D28:AH28,{"DM","CS1","CS2","SB1","AE","CS/B","WEEKEND OUTFIELD RESERVE"},0)))</f>
        <v>0</v>
      </c>
      <c r="AW28" s="404">
        <f>SUMPRODUCT(--(WEEKDAY(D$3:AH$3,2)&gt;5),--ISNUMBER(MATCH(D28:AH28,{"DM","CS1","CS2","SB1","AE","CS/B","WEEKEND OUTFIELD RESERVE"},0)))</f>
        <v>0</v>
      </c>
      <c r="AX28" s="404"/>
      <c r="AY28" s="404">
        <f>(AT28-AU28)+AV28*1.5+(AW28-AX28)*2+AN28*0.5+AP28*0.5+AR28-AS28</f>
        <v>-1</v>
      </c>
      <c r="AZ28" s="404">
        <f>AT28+AV28+AW28</f>
        <v>0</v>
      </c>
      <c r="BA28" s="404">
        <f>BD28+BF28+BH28+BJ28+BL28</f>
        <v>0</v>
      </c>
      <c r="BB28" s="405">
        <f>AY28+BC28</f>
        <v>-1</v>
      </c>
      <c r="BC28" s="404">
        <f>BE28+BG28+BI28+BK28+BM28</f>
        <v>0</v>
      </c>
      <c r="BD28" s="404">
        <f>COUNTIF(A28:AI28,"*$BTP*")</f>
        <v>0</v>
      </c>
      <c r="BE28" s="404">
        <f>BD28*1.5</f>
        <v>0</v>
      </c>
      <c r="BF28" s="404">
        <f>COUNTIF(A28:AI28,"*$M*")</f>
        <v>0</v>
      </c>
      <c r="BG28" s="404">
        <f>BF28*1</f>
        <v>0</v>
      </c>
      <c r="BH28" s="404">
        <f>COUNTIF(A28:AI28,"*$PM*")</f>
        <v>0</v>
      </c>
      <c r="BI28" s="404">
        <f>BH28*0.5</f>
        <v>0</v>
      </c>
      <c r="BJ28" s="404">
        <f>COUNTIF(A28:AI28,"*$AM*")</f>
        <v>0</v>
      </c>
      <c r="BK28" s="404">
        <f>BJ28*0.5</f>
        <v>0</v>
      </c>
      <c r="BL28" s="404">
        <f>COUNTIF(A28:AI28,"*$FC*")</f>
        <v>0</v>
      </c>
      <c r="BM28" s="404">
        <f>BL28*1</f>
        <v>0</v>
      </c>
      <c r="BN28" s="404">
        <f>(BB28-10)</f>
        <v>-11</v>
      </c>
      <c r="BO28" s="404">
        <f>COUNTIF($E28:$AB28,BO$4)</f>
        <v>0</v>
      </c>
      <c r="BP28" s="404">
        <f>COUNTIF($E28:$AB28,BP$4)</f>
        <v>0</v>
      </c>
      <c r="BQ28" s="404">
        <f>COUNTIF($E28:$AB28,BQ$4)</f>
        <v>0</v>
      </c>
      <c r="BR28" s="404"/>
    </row>
    <row r="29" ht="19.5" customHeight="1" spans="1:70">
      <c r="A29" s="406"/>
      <c r="B29" s="405" t="s">
        <v>1849</v>
      </c>
      <c r="C29" s="470">
        <f>COUNTIF(D29:AG29,"DM")</f>
        <v>1</v>
      </c>
      <c r="D29" s="433"/>
      <c r="E29" s="433"/>
      <c r="F29" s="433"/>
      <c r="G29" s="433" t="s">
        <v>48</v>
      </c>
      <c r="H29" s="433"/>
      <c r="I29" s="433" t="s">
        <v>45</v>
      </c>
      <c r="J29" s="433"/>
      <c r="K29" s="433"/>
      <c r="L29" s="433" t="s">
        <v>50</v>
      </c>
      <c r="M29" s="433"/>
      <c r="N29" s="433"/>
      <c r="O29" s="315" t="s">
        <v>2001</v>
      </c>
      <c r="P29" s="415" t="s">
        <v>57</v>
      </c>
      <c r="R29" s="433"/>
      <c r="S29" s="465"/>
      <c r="T29" s="433"/>
      <c r="U29" s="433"/>
      <c r="W29" s="433"/>
      <c r="Y29" s="433"/>
      <c r="Z29" s="433"/>
      <c r="AA29" s="433"/>
      <c r="AC29" s="433"/>
      <c r="AD29" s="433"/>
      <c r="AF29" s="433"/>
      <c r="AG29" s="433"/>
      <c r="AH29" s="433"/>
      <c r="AI29" s="406">
        <f>COUNTIF($D29:$AG29,AI$4)</f>
        <v>1</v>
      </c>
      <c r="AJ29" s="406">
        <f>COUNTIF($D29:$AG29,AJ$4)</f>
        <v>0</v>
      </c>
      <c r="AK29" s="406">
        <f>COUNTIF($D29:$AG29,AK$4)</f>
        <v>1</v>
      </c>
      <c r="AL29" s="406">
        <f>COUNTIF($D29:$AG29,AL$4)</f>
        <v>0</v>
      </c>
      <c r="AM29" s="406">
        <f>COUNTIF($D29:$AG29,AM$4)</f>
        <v>1</v>
      </c>
      <c r="AN29" s="406">
        <f>COUNTIF($D29:$AG29,AN$4)</f>
        <v>0</v>
      </c>
      <c r="AO29" s="406">
        <f>COUNTIF($D29:$AG29,AO$4)</f>
        <v>0</v>
      </c>
      <c r="AP29" s="406">
        <f>COUNTIF($D29:$AG29,AP$4)</f>
        <v>0</v>
      </c>
      <c r="AQ29" s="406">
        <f>COUNTIF($D29:$AG29,AQ$4)</f>
        <v>0</v>
      </c>
      <c r="AR29" s="405"/>
      <c r="AS29" s="405"/>
      <c r="AT29" s="406">
        <f>SUMPRODUCT(--(WEEKDAY(D$3:AH$3,2)&lt;5),--ISNUMBER(MATCH(D29:AH29,{"DM","CS1","CS2","SB1","AE","CS/B"},0)))</f>
        <v>2</v>
      </c>
      <c r="AU29" s="406"/>
      <c r="AV29" s="406">
        <f>SUMPRODUCT(--(WEEKDAY(D$3:AH$3,2)=5),--ISNUMBER(MATCH(D29:AH29,{"DM","CS1","CS2","SB1","AE","CS/B","WEEKEND OUTFIELD RESERVE"},0)))</f>
        <v>0</v>
      </c>
      <c r="AW29" s="406">
        <f>SUMPRODUCT(--(WEEKDAY(D$3:AH$3,2)&gt;5),--ISNUMBER(MATCH(D29:AH29,{"DM","CS1","CS2","SB1","AE","CS/B","WEEKEND OUTFIELD RESERVE"},0)))</f>
        <v>1</v>
      </c>
      <c r="AX29" s="406"/>
      <c r="AY29" s="406">
        <f>(AT29-AU29)+AV29*1.5+(AW29-AX29)*2+AN29*0.5+AP29*0.5+AR29-AS29</f>
        <v>4</v>
      </c>
      <c r="AZ29" s="406">
        <f>AT29+AV29+AW29</f>
        <v>3</v>
      </c>
      <c r="BA29" s="406">
        <f>BD29+BF29+BH29+BJ29+BL29</f>
        <v>1</v>
      </c>
      <c r="BB29" s="405">
        <f>AY29+BC29</f>
        <v>4.5</v>
      </c>
      <c r="BC29" s="406">
        <f>BE29+BG29+BI29+BK29+BM29</f>
        <v>0.5</v>
      </c>
      <c r="BD29" s="406">
        <f>COUNTIF(A29:AI29,"*$BTP*")</f>
        <v>0</v>
      </c>
      <c r="BE29" s="406">
        <f>BD29*1.5</f>
        <v>0</v>
      </c>
      <c r="BF29" s="406">
        <f>COUNTIF(A29:AI29,"*$M*")</f>
        <v>0</v>
      </c>
      <c r="BG29" s="406">
        <f>BF29*1</f>
        <v>0</v>
      </c>
      <c r="BH29" s="406">
        <f>COUNTIF(A29:AI29,"*$PM*")</f>
        <v>1</v>
      </c>
      <c r="BI29" s="406">
        <f>BH29*0.5</f>
        <v>0.5</v>
      </c>
      <c r="BJ29" s="406">
        <f>COUNTIF(A29:AI29,"*$AM*")</f>
        <v>0</v>
      </c>
      <c r="BK29" s="406">
        <f>BJ29*0.5</f>
        <v>0</v>
      </c>
      <c r="BL29" s="406">
        <f>COUNTIF(A29:AI29,"*$FC*")</f>
        <v>0</v>
      </c>
      <c r="BM29" s="406">
        <f>BL29*1</f>
        <v>0</v>
      </c>
      <c r="BN29" s="406">
        <f>(BB29-10)</f>
        <v>-5.5</v>
      </c>
      <c r="BO29" s="406">
        <f>COUNTIF($E29:$AA29,BO$4)</f>
        <v>0</v>
      </c>
      <c r="BP29" s="406">
        <f>COUNTIF($E29:$AA29,BP$4)</f>
        <v>0</v>
      </c>
      <c r="BQ29" s="406">
        <f>COUNTIF($E29:$AA29,BQ$4)</f>
        <v>0</v>
      </c>
      <c r="BR29" s="406"/>
    </row>
    <row r="30" ht="48.75" customHeight="1" spans="1:70">
      <c r="A30" s="404"/>
      <c r="B30" s="405" t="s">
        <v>1833</v>
      </c>
      <c r="C30" s="405"/>
      <c r="D30" s="436"/>
      <c r="E30" s="436"/>
      <c r="F30" s="436"/>
      <c r="G30" s="436"/>
      <c r="H30" s="436" t="s">
        <v>2002</v>
      </c>
      <c r="I30" s="436" t="s">
        <v>56</v>
      </c>
      <c r="J30" s="467"/>
      <c r="K30" s="436" t="s">
        <v>45</v>
      </c>
      <c r="L30" s="436"/>
      <c r="M30" s="436"/>
      <c r="N30" s="436"/>
      <c r="O30" s="436"/>
      <c r="R30" s="436"/>
      <c r="S30" s="436" t="s">
        <v>44</v>
      </c>
      <c r="T30" s="436"/>
      <c r="U30" s="436"/>
      <c r="V30" s="436" t="s">
        <v>2003</v>
      </c>
      <c r="W30" s="436" t="s">
        <v>56</v>
      </c>
      <c r="X30" s="436" t="s">
        <v>1793</v>
      </c>
      <c r="Y30" s="436"/>
      <c r="Z30" s="436"/>
      <c r="AA30" s="436"/>
      <c r="AB30" s="436"/>
      <c r="AC30" s="436"/>
      <c r="AD30" s="436"/>
      <c r="AE30" s="436" t="s">
        <v>1793</v>
      </c>
      <c r="AF30" s="468" t="s">
        <v>56</v>
      </c>
      <c r="AG30" s="276"/>
      <c r="AH30" s="436"/>
      <c r="AI30" s="404">
        <f>COUNTIF($D30:$AG30,AI$4)</f>
        <v>0</v>
      </c>
      <c r="AJ30" s="404">
        <f>COUNTIF($D30:$AG30,AJ$4)</f>
        <v>1</v>
      </c>
      <c r="AK30" s="404">
        <f>COUNTIF($D30:$AG30,AK$4)</f>
        <v>1</v>
      </c>
      <c r="AL30" s="404">
        <f>COUNTIF($D30:$AG30,AL$4)</f>
        <v>2</v>
      </c>
      <c r="AM30" s="404">
        <f>COUNTIF($D30:$AG30,AM$4)</f>
        <v>0</v>
      </c>
      <c r="AN30" s="404">
        <f>COUNTIF($D30:$AG30,AN$4)</f>
        <v>3</v>
      </c>
      <c r="AO30" s="404">
        <f>COUNTIF($D30:$AG30,AO$4)</f>
        <v>0</v>
      </c>
      <c r="AP30" s="404">
        <f>COUNTIF($D30:$AG30,AP$4)</f>
        <v>0</v>
      </c>
      <c r="AQ30" s="404">
        <f>COUNTIF($D30:$AG30,AQ$4)</f>
        <v>0</v>
      </c>
      <c r="AR30" s="405"/>
      <c r="AS30" s="405">
        <v>0.5</v>
      </c>
      <c r="AT30" s="404">
        <f>SUMPRODUCT(--(WEEKDAY(D$3:AH$3,2)&lt;5),--ISNUMBER(MATCH(D30:AH30,{"DM","CS1","CS2","SB1","AE","CS/B"},0)))</f>
        <v>2</v>
      </c>
      <c r="AU30" s="404"/>
      <c r="AV30" s="404">
        <f>SUMPRODUCT(--(WEEKDAY(D$3:AH$3,2)=5),--ISNUMBER(MATCH(D30:AH30,{"DM","CS1","CS2","SB1","AE","CS/B","WEEKEND OUTFIELD RESERVE"},0)))</f>
        <v>1</v>
      </c>
      <c r="AW30" s="404">
        <f>SUMPRODUCT(--(WEEKDAY(D$3:AH$3,2)&gt;5),--ISNUMBER(MATCH(D30:AH30,{"DM","CS1","CS2","SB1","AE","CS/B","WEEKEND OUTFIELD RESERVE"},0)))</f>
        <v>1</v>
      </c>
      <c r="AX30" s="404"/>
      <c r="AY30" s="404">
        <f>(AT30-AU30)+AV30*1.5+(AW30-AX30)*2+AN30*0.5+AP30*0.5+AR30-AS30</f>
        <v>6.5</v>
      </c>
      <c r="AZ30" s="404">
        <f>AT30+AV30+AW30</f>
        <v>4</v>
      </c>
      <c r="BA30" s="404">
        <f>BD30+BF30+BH30+BJ30+BL30</f>
        <v>2</v>
      </c>
      <c r="BB30" s="405">
        <f>AY30+BC30</f>
        <v>8</v>
      </c>
      <c r="BC30" s="404">
        <f>BE30+BG30+BI30+BK30+BM30</f>
        <v>1.5</v>
      </c>
      <c r="BD30" s="404">
        <f>COUNTIF(A30:AI30,"*$BTP*")</f>
        <v>0</v>
      </c>
      <c r="BE30" s="404">
        <f>BD30*1.5</f>
        <v>0</v>
      </c>
      <c r="BF30" s="404">
        <f>COUNTIF(A30:AI30,"*$M*")</f>
        <v>1</v>
      </c>
      <c r="BG30" s="404">
        <f>BF30*1</f>
        <v>1</v>
      </c>
      <c r="BH30" s="404">
        <f>COUNTIF(A30:AI30,"*$PM*")</f>
        <v>0</v>
      </c>
      <c r="BI30" s="404">
        <f>BH30*0.5</f>
        <v>0</v>
      </c>
      <c r="BJ30" s="404">
        <f>COUNTIF(A30:AI30,"*$AM*")</f>
        <v>1</v>
      </c>
      <c r="BK30" s="404">
        <f>BJ30*0.5</f>
        <v>0.5</v>
      </c>
      <c r="BL30" s="404">
        <f>COUNTIF(A30:AI30,"*$FC*")</f>
        <v>0</v>
      </c>
      <c r="BM30" s="404">
        <f>BL30*1</f>
        <v>0</v>
      </c>
      <c r="BN30" s="404">
        <f>(BB30-10)</f>
        <v>-2</v>
      </c>
      <c r="BO30" s="404">
        <f>COUNTIF($E30:$AB30,BO$4)</f>
        <v>0</v>
      </c>
      <c r="BP30" s="404">
        <f>COUNTIF($E30:$AB30,BP$4)</f>
        <v>0</v>
      </c>
      <c r="BQ30" s="404">
        <f>COUNTIF($E30:$AB30,BQ$4)</f>
        <v>0</v>
      </c>
      <c r="BR30" s="404"/>
    </row>
    <row r="31" ht="19.5" customHeight="1" spans="1:70">
      <c r="A31" s="406"/>
      <c r="B31" s="405" t="s">
        <v>1855</v>
      </c>
      <c r="C31" s="405"/>
      <c r="D31" s="433"/>
      <c r="E31" s="433" t="s">
        <v>50</v>
      </c>
      <c r="F31" s="433"/>
      <c r="G31" s="433"/>
      <c r="H31" s="433" t="s">
        <v>1799</v>
      </c>
      <c r="I31" s="433"/>
      <c r="J31" s="433" t="s">
        <v>1981</v>
      </c>
      <c r="K31" s="433"/>
      <c r="L31" s="433"/>
      <c r="M31" s="433"/>
      <c r="N31" s="433"/>
      <c r="O31" s="433" t="s">
        <v>2004</v>
      </c>
      <c r="P31" s="433" t="s">
        <v>50</v>
      </c>
      <c r="Q31" s="433" t="s">
        <v>1981</v>
      </c>
      <c r="R31" s="433" t="s">
        <v>56</v>
      </c>
      <c r="S31" s="433"/>
      <c r="T31" s="433"/>
      <c r="U31" s="433" t="s">
        <v>375</v>
      </c>
      <c r="V31" s="433" t="s">
        <v>375</v>
      </c>
      <c r="W31" s="433" t="s">
        <v>375</v>
      </c>
      <c r="X31" s="433" t="s">
        <v>375</v>
      </c>
      <c r="Y31" s="433" t="s">
        <v>375</v>
      </c>
      <c r="Z31" s="465"/>
      <c r="AA31" s="433" t="s">
        <v>44</v>
      </c>
      <c r="AB31" s="433" t="s">
        <v>1983</v>
      </c>
      <c r="AC31" s="433" t="s">
        <v>2005</v>
      </c>
      <c r="AD31" s="433" t="s">
        <v>45</v>
      </c>
      <c r="AE31" s="433"/>
      <c r="AF31" s="433"/>
      <c r="AG31" s="465"/>
      <c r="AH31" s="433"/>
      <c r="AI31" s="406">
        <f>COUNTIF($D31:$AG31,AI$4)</f>
        <v>0</v>
      </c>
      <c r="AJ31" s="406">
        <f>COUNTIF($D31:$AG31,AJ$4)</f>
        <v>1</v>
      </c>
      <c r="AK31" s="406">
        <f>COUNTIF($D31:$AG31,AK$4)</f>
        <v>1</v>
      </c>
      <c r="AL31" s="406">
        <f>COUNTIF($D31:$AG31,AL$4)</f>
        <v>0</v>
      </c>
      <c r="AM31" s="406">
        <f>COUNTIF($D31:$AG31,AM$4)</f>
        <v>2</v>
      </c>
      <c r="AN31" s="406">
        <f>COUNTIF($D31:$AG31,AN$4)</f>
        <v>1</v>
      </c>
      <c r="AO31" s="406">
        <f>COUNTIF($D31:$AG31,AO$4)</f>
        <v>0</v>
      </c>
      <c r="AP31" s="406">
        <f>COUNTIF($D31:$AG31,AP$4)</f>
        <v>2</v>
      </c>
      <c r="AQ31" s="406">
        <f>COUNTIF($D31:$AG31,AQ$4)</f>
        <v>0</v>
      </c>
      <c r="AR31" s="405"/>
      <c r="AS31" s="405">
        <v>1.5</v>
      </c>
      <c r="AT31" s="406">
        <f>SUMPRODUCT(--(WEEKDAY(D$3:AH$3,2)&lt;5),--ISNUMBER(MATCH(D31:AH31,{"DM","CS1","CS2","SB1","AE","CS/B"},0)))</f>
        <v>2</v>
      </c>
      <c r="AU31" s="406"/>
      <c r="AV31" s="406">
        <f>SUMPRODUCT(--(WEEKDAY(D$3:AH$3,2)=5),--ISNUMBER(MATCH(D31:AH31,{"DM","CS1","CS2","SB1","AE","CS/B","WEEKEND OUTFIELD RESERVE"},0)))</f>
        <v>0</v>
      </c>
      <c r="AW31" s="406">
        <f>SUMPRODUCT(--(WEEKDAY(D$3:AH$3,2)&gt;5),--ISNUMBER(MATCH(D31:AH31,{"DM","CS1","CS2","SB1","AE","CS/B","WEEKEND OUTFIELD RESERVE"},0)))</f>
        <v>2</v>
      </c>
      <c r="AX31" s="406"/>
      <c r="AY31" s="406">
        <f>(AT31-AU31)+AV31*1.5+(AW31-AX31)*2+AN31*0.5+AP31*0.5+AR31-AS31</f>
        <v>6</v>
      </c>
      <c r="AZ31" s="406">
        <f>AT31+AV31+AW31</f>
        <v>4</v>
      </c>
      <c r="BA31" s="406">
        <f>BD31+BF31+BH31+BJ31+BL31</f>
        <v>2</v>
      </c>
      <c r="BB31" s="405">
        <f>AY31+BC31</f>
        <v>7</v>
      </c>
      <c r="BC31" s="406">
        <f>BE31+BG31+BI31+BK31+BM31</f>
        <v>1</v>
      </c>
      <c r="BD31" s="406">
        <f>COUNTIF(A31:AI31,"*$BTP*")</f>
        <v>0</v>
      </c>
      <c r="BE31" s="406">
        <f>BD31*1.5</f>
        <v>0</v>
      </c>
      <c r="BF31" s="406">
        <f>COUNTIF(A31:AI31,"*$M*")</f>
        <v>0</v>
      </c>
      <c r="BG31" s="406">
        <f>BF31*1</f>
        <v>0</v>
      </c>
      <c r="BH31" s="406">
        <f>COUNTIF(A31:AI31,"*$PM*")</f>
        <v>1</v>
      </c>
      <c r="BI31" s="406">
        <f>BH31*0.5</f>
        <v>0.5</v>
      </c>
      <c r="BJ31" s="406">
        <f>COUNTIF(A31:AI31,"*$AM*")</f>
        <v>1</v>
      </c>
      <c r="BK31" s="406">
        <f>BJ31*0.5</f>
        <v>0.5</v>
      </c>
      <c r="BL31" s="406">
        <f>COUNTIF(A31:AI31,"*$FC*")</f>
        <v>0</v>
      </c>
      <c r="BM31" s="406">
        <f>BL31*1</f>
        <v>0</v>
      </c>
      <c r="BN31" s="406">
        <f>(BB31-10)</f>
        <v>-3</v>
      </c>
      <c r="BO31" s="406">
        <f>COUNTIF($E31:$AA31,BO$4)</f>
        <v>0</v>
      </c>
      <c r="BP31" s="406">
        <f>COUNTIF($E31:$AA31,BP$4)</f>
        <v>0</v>
      </c>
      <c r="BQ31" s="406">
        <f>COUNTIF($E31:$AA31,BQ$4)</f>
        <v>0</v>
      </c>
      <c r="BR31" s="406"/>
    </row>
    <row r="32" ht="19.5" customHeight="1" spans="1:70">
      <c r="A32" s="404"/>
      <c r="B32" s="405" t="s">
        <v>1859</v>
      </c>
      <c r="C32" s="405"/>
      <c r="D32" s="436"/>
      <c r="E32" s="436"/>
      <c r="F32" s="436"/>
      <c r="G32" s="436" t="s">
        <v>2006</v>
      </c>
      <c r="H32" s="436"/>
      <c r="I32" s="436" t="s">
        <v>44</v>
      </c>
      <c r="J32" s="436"/>
      <c r="K32" s="436"/>
      <c r="L32" s="436" t="s">
        <v>45</v>
      </c>
      <c r="M32" s="436"/>
      <c r="N32" s="436" t="s">
        <v>2007</v>
      </c>
      <c r="O32" s="436"/>
      <c r="P32" s="436" t="s">
        <v>44</v>
      </c>
      <c r="Q32" s="436"/>
      <c r="R32" s="436" t="s">
        <v>1415</v>
      </c>
      <c r="S32" s="436"/>
      <c r="T32" s="436"/>
      <c r="U32" s="436" t="s">
        <v>1793</v>
      </c>
      <c r="V32" s="468" t="s">
        <v>2008</v>
      </c>
      <c r="W32" s="468" t="s">
        <v>2008</v>
      </c>
      <c r="Y32" s="436" t="s">
        <v>2009</v>
      </c>
      <c r="Z32" s="466" t="s">
        <v>45</v>
      </c>
      <c r="AA32" s="276"/>
      <c r="AB32" s="436" t="s">
        <v>1983</v>
      </c>
      <c r="AC32" s="436"/>
      <c r="AE32" s="436"/>
      <c r="AF32" s="436"/>
      <c r="AG32" s="436" t="s">
        <v>44</v>
      </c>
      <c r="AH32" s="436"/>
      <c r="AI32" s="404">
        <f>COUNTIF($D32:$AG32,AI$4)</f>
        <v>0</v>
      </c>
      <c r="AJ32" s="404">
        <f>COUNTIF($D32:$AG32,AJ$4)</f>
        <v>3</v>
      </c>
      <c r="AK32" s="404">
        <f>COUNTIF($D32:$AG32,AK$4)</f>
        <v>2</v>
      </c>
      <c r="AL32" s="404">
        <f>COUNTIF($D32:$AG32,AL$4)</f>
        <v>1</v>
      </c>
      <c r="AM32" s="404">
        <f>COUNTIF($D32:$AG32,AM$4)</f>
        <v>0</v>
      </c>
      <c r="AN32" s="404">
        <f>COUNTIF($D32:$AG32,AN$4)</f>
        <v>0</v>
      </c>
      <c r="AO32" s="404">
        <f>COUNTIF($D32:$AG32,AO$4)</f>
        <v>0</v>
      </c>
      <c r="AP32" s="404">
        <f>COUNTIF($D32:$AG32,AP$4)</f>
        <v>0</v>
      </c>
      <c r="AQ32" s="404">
        <f>COUNTIF($D32:$AG32,AQ$4)</f>
        <v>0</v>
      </c>
      <c r="AR32" s="405"/>
      <c r="AS32" s="405"/>
      <c r="AT32" s="404">
        <f>SUMPRODUCT(--(WEEKDAY(D$3:AH$3,2)&lt;5),--ISNUMBER(MATCH(D32:AH32,{"DM","CS1","CS2","SB1","AE","CS/B"},0)))</f>
        <v>3</v>
      </c>
      <c r="AU32" s="404"/>
      <c r="AV32" s="404">
        <f>SUMPRODUCT(--(WEEKDAY(D$3:AH$3,2)=5),--ISNUMBER(MATCH(D32:AH32,{"DM","CS1","CS2","SB1","AE","CS/B","WEEKEND OUTFIELD RESERVE"},0)))</f>
        <v>0</v>
      </c>
      <c r="AW32" s="404">
        <f>SUMPRODUCT(--(WEEKDAY(D$3:AH$3,2)&gt;5),--ISNUMBER(MATCH(D32:AH32,{"DM","CS1","CS2","SB1","AE","CS/B","WEEKEND OUTFIELD RESERVE"},0)))</f>
        <v>3</v>
      </c>
      <c r="AX32" s="404"/>
      <c r="AY32" s="404">
        <f>(AT32-AU32)+AV32*1.5+(AW32-AX32)*2+AN32*0.5+AP32*0.5+AR32-AS32</f>
        <v>9</v>
      </c>
      <c r="AZ32" s="404">
        <f>AT32+AV32+AW32</f>
        <v>6</v>
      </c>
      <c r="BA32" s="404">
        <f>BD32+BF32+BH32+BJ32+BL32</f>
        <v>3</v>
      </c>
      <c r="BB32" s="405">
        <f>AY32+BC32</f>
        <v>11</v>
      </c>
      <c r="BC32" s="404">
        <f>BE32+BG32+BI32+BK32+BM32</f>
        <v>2</v>
      </c>
      <c r="BD32" s="404">
        <f>COUNTIF(A32:AI32,"*$BTP*")</f>
        <v>0</v>
      </c>
      <c r="BE32" s="404">
        <f>BD32*1.5</f>
        <v>0</v>
      </c>
      <c r="BF32" s="404">
        <f>COUNTIF(A32:AI32,"*$M*")</f>
        <v>1</v>
      </c>
      <c r="BG32" s="404">
        <f>BF32*1</f>
        <v>1</v>
      </c>
      <c r="BH32" s="404">
        <f>COUNTIF(A32:AI32,"*$PM*")</f>
        <v>0</v>
      </c>
      <c r="BI32" s="404">
        <f>BH32*0.5</f>
        <v>0</v>
      </c>
      <c r="BJ32" s="404">
        <f>COUNTIF(A32:AI32,"*$AM*")</f>
        <v>2</v>
      </c>
      <c r="BK32" s="404">
        <f>BJ32*0.5</f>
        <v>1</v>
      </c>
      <c r="BL32" s="404">
        <f>COUNTIF(A32:AI32,"*$FC*")</f>
        <v>0</v>
      </c>
      <c r="BM32" s="404">
        <f>BL32*1</f>
        <v>0</v>
      </c>
      <c r="BN32" s="404">
        <f>(BB32-10)</f>
        <v>1</v>
      </c>
      <c r="BO32" s="404">
        <f>COUNTIF($I32:$AB32,BO$4)</f>
        <v>0</v>
      </c>
      <c r="BP32" s="404">
        <f>COUNTIF($I32:$AB32,BP$4)</f>
        <v>0</v>
      </c>
      <c r="BQ32" s="404">
        <f>COUNTIF($I32:$AB32,BQ$4)</f>
        <v>0</v>
      </c>
      <c r="BR32" s="404"/>
    </row>
    <row r="33" ht="51.75" customHeight="1" spans="1:70">
      <c r="A33" s="406"/>
      <c r="B33" s="405" t="s">
        <v>1861</v>
      </c>
      <c r="C33" s="405"/>
      <c r="D33" s="433"/>
      <c r="E33" s="433"/>
      <c r="F33" s="433"/>
      <c r="H33" s="433"/>
      <c r="I33" s="433" t="s">
        <v>1598</v>
      </c>
      <c r="J33" s="433"/>
      <c r="K33" s="433" t="s">
        <v>50</v>
      </c>
      <c r="L33" s="433"/>
      <c r="M33" s="433"/>
      <c r="N33" s="433"/>
      <c r="O33" s="433" t="s">
        <v>50</v>
      </c>
      <c r="P33" s="433" t="s">
        <v>1981</v>
      </c>
      <c r="Q33" s="433" t="s">
        <v>56</v>
      </c>
      <c r="S33" s="433" t="s">
        <v>50</v>
      </c>
      <c r="T33" s="433"/>
      <c r="U33" s="433"/>
      <c r="V33" s="433" t="s">
        <v>62</v>
      </c>
      <c r="X33" s="433" t="s">
        <v>62</v>
      </c>
      <c r="Z33" s="471" t="s">
        <v>50</v>
      </c>
      <c r="AA33" s="433"/>
      <c r="AB33" s="433" t="s">
        <v>1983</v>
      </c>
      <c r="AC33" s="433" t="s">
        <v>1598</v>
      </c>
      <c r="AE33" s="433" t="s">
        <v>62</v>
      </c>
      <c r="AG33" s="433"/>
      <c r="AH33" s="465"/>
      <c r="AI33" s="406">
        <f>COUNTIF($D33:$AG33,AI$4)</f>
        <v>0</v>
      </c>
      <c r="AJ33" s="406">
        <f>COUNTIF($D33:$AG33,AJ$4)</f>
        <v>0</v>
      </c>
      <c r="AK33" s="406">
        <f>COUNTIF($D33:$AG33,AK$4)</f>
        <v>0</v>
      </c>
      <c r="AL33" s="406">
        <f>COUNTIF($D33:$AG33,AL$4)</f>
        <v>0</v>
      </c>
      <c r="AM33" s="406">
        <f>COUNTIF($D33:$AG33,AM$4)</f>
        <v>4</v>
      </c>
      <c r="AN33" s="406">
        <f>COUNTIF($D33:$AG33,AN$4)</f>
        <v>1</v>
      </c>
      <c r="AO33" s="406">
        <f>COUNTIF($D33:$AG33,AO$4)</f>
        <v>3</v>
      </c>
      <c r="AP33" s="406">
        <f>COUNTIF($D33:$AG33,AP$4)</f>
        <v>1</v>
      </c>
      <c r="AQ33" s="406">
        <f>COUNTIF($D33:$AG33,AQ$4)</f>
        <v>0</v>
      </c>
      <c r="AR33" s="405">
        <v>1.5</v>
      </c>
      <c r="AS33" s="405"/>
      <c r="AT33" s="406">
        <f>SUMPRODUCT(--(WEEKDAY(D$3:AH$3,2)&lt;5),--ISNUMBER(MATCH(D33:AH33,{"DM","CS1","CS2","SB1","AE","CS/B"},0)))</f>
        <v>4</v>
      </c>
      <c r="AU33" s="406"/>
      <c r="AV33" s="406">
        <f>SUMPRODUCT(--(WEEKDAY(D$3:AH$3,2)=5),--ISNUMBER(MATCH(D33:AH33,{"DM","CS1","CS2","SB1","AE","CS/B","WEEKEND OUTFIELD RESERVE"},0)))</f>
        <v>1</v>
      </c>
      <c r="AW33" s="406">
        <f>SUMPRODUCT(--(WEEKDAY(D$3:AH$3,2)&gt;5),--ISNUMBER(MATCH(D33:AH33,{"DM","CS1","CS2","SB1","AE","CS/B","WEEKEND OUTFIELD RESERVE"},0)))</f>
        <v>2</v>
      </c>
      <c r="AX33" s="406"/>
      <c r="AY33" s="406">
        <f>(AT33-AU33)+AV33*1.5+(AW33-AX33)*2+AN33*0.5+AP33*0.5+AR33-AS33</f>
        <v>12</v>
      </c>
      <c r="AZ33" s="406">
        <f>AT33+AV33+AW33</f>
        <v>7</v>
      </c>
      <c r="BA33" s="406">
        <f>BD33+BF33+BH33+BJ33+BL33</f>
        <v>0</v>
      </c>
      <c r="BB33" s="405">
        <f>AY33+BC33</f>
        <v>12</v>
      </c>
      <c r="BC33" s="406">
        <f>BE33+BG33+BI33+BK33+BM33</f>
        <v>0</v>
      </c>
      <c r="BD33" s="406">
        <f>COUNTIF(A33:AI33,"*$BTP*")</f>
        <v>0</v>
      </c>
      <c r="BE33" s="406">
        <f>BD33*1.5</f>
        <v>0</v>
      </c>
      <c r="BF33" s="406">
        <f>COUNTIF(A33:AI33,"*$M*")</f>
        <v>0</v>
      </c>
      <c r="BG33" s="406">
        <f>BF33*1</f>
        <v>0</v>
      </c>
      <c r="BH33" s="406">
        <f>COUNTIF(A33:AI33,"*$PM*")</f>
        <v>0</v>
      </c>
      <c r="BI33" s="406">
        <f>BH33*0.5</f>
        <v>0</v>
      </c>
      <c r="BJ33" s="406">
        <f>COUNTIF(A33:AI33,"*$AM*")</f>
        <v>0</v>
      </c>
      <c r="BK33" s="406">
        <f>BJ33*0.5</f>
        <v>0</v>
      </c>
      <c r="BL33" s="406">
        <f>COUNTIF(A33:AI33,"*$FC*")</f>
        <v>0</v>
      </c>
      <c r="BM33" s="406">
        <f>BL33*1</f>
        <v>0</v>
      </c>
      <c r="BN33" s="406">
        <f>(BB33-10)</f>
        <v>2</v>
      </c>
      <c r="BO33" s="406">
        <f>COUNTIF($E33:$AA33,BO$4)</f>
        <v>0</v>
      </c>
      <c r="BP33" s="406">
        <f>COUNTIF($E33:$AA33,BP$4)</f>
        <v>1</v>
      </c>
      <c r="BQ33" s="406">
        <f>COUNTIF($E33:$AA33,BQ$4)</f>
        <v>0</v>
      </c>
      <c r="BR33" s="406"/>
    </row>
    <row r="34" ht="19.5" customHeight="1" spans="1:70">
      <c r="A34" s="404"/>
      <c r="B34" s="405" t="s">
        <v>1953</v>
      </c>
      <c r="C34" s="405"/>
      <c r="D34" s="436"/>
      <c r="E34" s="436" t="s">
        <v>45</v>
      </c>
      <c r="F34" s="436"/>
      <c r="G34" s="436" t="s">
        <v>1981</v>
      </c>
      <c r="H34" s="436"/>
      <c r="I34" s="436" t="s">
        <v>1415</v>
      </c>
      <c r="J34" s="436" t="s">
        <v>44</v>
      </c>
      <c r="K34" s="436"/>
      <c r="L34" s="436" t="s">
        <v>1799</v>
      </c>
      <c r="M34" s="436"/>
      <c r="N34" s="436" t="s">
        <v>44</v>
      </c>
      <c r="P34" s="436"/>
      <c r="Q34" s="436" t="s">
        <v>1793</v>
      </c>
      <c r="R34" s="436"/>
      <c r="S34" s="436"/>
      <c r="T34" s="436"/>
      <c r="U34" s="436" t="s">
        <v>1799</v>
      </c>
      <c r="V34" s="436" t="s">
        <v>56</v>
      </c>
      <c r="X34" s="436" t="s">
        <v>44</v>
      </c>
      <c r="Z34" s="436"/>
      <c r="AA34" s="436" t="s">
        <v>1793</v>
      </c>
      <c r="AB34" s="436"/>
      <c r="AC34" s="436" t="s">
        <v>2010</v>
      </c>
      <c r="AD34" s="436"/>
      <c r="AE34" s="436"/>
      <c r="AG34" s="436"/>
      <c r="AH34" s="436"/>
      <c r="AI34" s="404">
        <f>COUNTIF($D34:$AG34,AI$4)</f>
        <v>0</v>
      </c>
      <c r="AJ34" s="404">
        <f>COUNTIF($D34:$AG34,AJ$4)</f>
        <v>3</v>
      </c>
      <c r="AK34" s="404">
        <f>COUNTIF($D34:$AG34,AK$4)</f>
        <v>1</v>
      </c>
      <c r="AL34" s="404">
        <f>COUNTIF($D34:$AG34,AL$4)</f>
        <v>2</v>
      </c>
      <c r="AM34" s="404">
        <f>COUNTIF($D34:$AG34,AM$4)</f>
        <v>0</v>
      </c>
      <c r="AN34" s="404">
        <f>COUNTIF($D34:$AG34,AN$4)</f>
        <v>1</v>
      </c>
      <c r="AO34" s="404">
        <f>COUNTIF($D34:$AG34,AO$4)</f>
        <v>0</v>
      </c>
      <c r="AP34" s="404">
        <f>COUNTIF($D34:$AG34,AP$4)</f>
        <v>1</v>
      </c>
      <c r="AQ34" s="404">
        <f>COUNTIF($D34:$AG34,AQ$4)</f>
        <v>0</v>
      </c>
      <c r="AR34" s="405"/>
      <c r="AS34" s="405">
        <v>0.5</v>
      </c>
      <c r="AT34" s="404">
        <f>SUMPRODUCT(--(WEEKDAY(D$3:AH$3,2)&lt;5),--ISNUMBER(MATCH(D34:AH34,{"DM","CS1","CS2","SB1","AE","CS/B"},0)))</f>
        <v>4</v>
      </c>
      <c r="AU34" s="404"/>
      <c r="AV34" s="404">
        <f>SUMPRODUCT(--(WEEKDAY(D$3:AH$3,2)=5),--ISNUMBER(MATCH(D34:AH34,{"DM","CS1","CS2","SB1","AE","CS/B","WEEKEND OUTFIELD RESERVE"},0)))</f>
        <v>0</v>
      </c>
      <c r="AW34" s="404">
        <f>SUMPRODUCT(--(WEEKDAY(D$3:AH$3,2)&gt;5),--ISNUMBER(MATCH(D34:AH34,{"DM","CS1","CS2","SB1","AE","CS/B","WEEKEND OUTFIELD RESERVE"},0)))</f>
        <v>2</v>
      </c>
      <c r="AX34" s="404"/>
      <c r="AY34" s="404">
        <f>(AT34-AU34)+AV34*1.5+(AW34-AX34)*2+AN34*0.5+AP34*0.5+AR34-AS34</f>
        <v>8.5</v>
      </c>
      <c r="AZ34" s="404">
        <f>AT34+AV34+AW34</f>
        <v>6</v>
      </c>
      <c r="BA34" s="404">
        <f>BD34+BF34+BH34+BJ34+BL34</f>
        <v>2</v>
      </c>
      <c r="BB34" s="405">
        <f>AY34+BC34</f>
        <v>10</v>
      </c>
      <c r="BC34" s="404">
        <f>BE34+BG34+BI34+BK34+BM34</f>
        <v>1.5</v>
      </c>
      <c r="BD34" s="404">
        <f>COUNTIF(A34:AI34,"*$BTP*")</f>
        <v>0</v>
      </c>
      <c r="BE34" s="404">
        <f>BD34*1.5</f>
        <v>0</v>
      </c>
      <c r="BF34" s="404">
        <f>COUNTIF(A34:AI34,"*$M*")</f>
        <v>1</v>
      </c>
      <c r="BG34" s="404">
        <f>BF34*1</f>
        <v>1</v>
      </c>
      <c r="BH34" s="404">
        <f>COUNTIF(A34:AI34,"*$PM*")</f>
        <v>0</v>
      </c>
      <c r="BI34" s="404">
        <f>BH34*0.5</f>
        <v>0</v>
      </c>
      <c r="BJ34" s="404">
        <f>COUNTIF(A34:AI34,"*$AM*")</f>
        <v>1</v>
      </c>
      <c r="BK34" s="404">
        <f>BJ34*0.5</f>
        <v>0.5</v>
      </c>
      <c r="BL34" s="404">
        <f>COUNTIF(A34:AI34,"*$FC*")</f>
        <v>0</v>
      </c>
      <c r="BM34" s="404">
        <f>BL34*1</f>
        <v>0</v>
      </c>
      <c r="BN34" s="404">
        <f>(BB34-10)</f>
        <v>0</v>
      </c>
      <c r="BO34" s="404">
        <f>COUNTIF($E34:$AB34,BO$4)</f>
        <v>0</v>
      </c>
      <c r="BP34" s="404">
        <f>COUNTIF($E34:$AB34,BP$4)</f>
        <v>0</v>
      </c>
      <c r="BQ34" s="404">
        <f>COUNTIF($E34:$AB34,BQ$4)</f>
        <v>0</v>
      </c>
      <c r="BR34" s="404"/>
    </row>
    <row r="35" ht="19.5" customHeight="1" spans="1:70">
      <c r="A35" s="406"/>
      <c r="B35" s="405" t="s">
        <v>1956</v>
      </c>
      <c r="C35" s="405"/>
      <c r="D35" s="433" t="s">
        <v>44</v>
      </c>
      <c r="E35" s="433"/>
      <c r="F35" s="433"/>
      <c r="G35" s="433"/>
      <c r="H35" s="433" t="s">
        <v>50</v>
      </c>
      <c r="I35" s="433" t="s">
        <v>2011</v>
      </c>
      <c r="K35" s="433"/>
      <c r="L35" s="433" t="s">
        <v>1993</v>
      </c>
      <c r="M35" s="433"/>
      <c r="R35" s="433"/>
      <c r="S35" s="433"/>
      <c r="T35" s="433" t="s">
        <v>62</v>
      </c>
      <c r="U35" s="433"/>
      <c r="W35" s="433" t="s">
        <v>50</v>
      </c>
      <c r="Y35" s="433"/>
      <c r="Z35" s="433"/>
      <c r="AA35" s="433"/>
      <c r="AB35" s="433" t="s">
        <v>2012</v>
      </c>
      <c r="AC35" s="433" t="s">
        <v>0</v>
      </c>
      <c r="AD35" s="433" t="s">
        <v>1598</v>
      </c>
      <c r="AE35" s="433"/>
      <c r="AG35" s="433"/>
      <c r="AH35" s="433" t="s">
        <v>1598</v>
      </c>
      <c r="AI35" s="406">
        <f>COUNTIF($D35:$AG35,AI$4)</f>
        <v>0</v>
      </c>
      <c r="AJ35" s="406">
        <f>COUNTIF($D35:$AG35,AJ$4)</f>
        <v>1</v>
      </c>
      <c r="AK35" s="406">
        <f>COUNTIF($D35:$AG35,AK$4)</f>
        <v>0</v>
      </c>
      <c r="AL35" s="406">
        <f>COUNTIF($D35:$AG35,AL$4)</f>
        <v>0</v>
      </c>
      <c r="AM35" s="406">
        <f>COUNTIF($D35:$AG35,AM$4)</f>
        <v>2</v>
      </c>
      <c r="AN35" s="406">
        <f>COUNTIF($D35:$AG35,AN$4)</f>
        <v>0</v>
      </c>
      <c r="AO35" s="406">
        <f>COUNTIF($D35:$AG35,AO$4)</f>
        <v>1</v>
      </c>
      <c r="AP35" s="406">
        <f>COUNTIF($D35:$AG35,AP$4)</f>
        <v>0</v>
      </c>
      <c r="AQ35" s="406">
        <f>COUNTIF($D35:$AG35,AQ$4)</f>
        <v>0</v>
      </c>
      <c r="AR35" s="405"/>
      <c r="AS35" s="405"/>
      <c r="AT35" s="406">
        <f>SUMPRODUCT(--(WEEKDAY(D$3:AH$3,2)&lt;5),--ISNUMBER(MATCH(D35:AH35,{"DM","CS1","CS2","SB1","AE","CS/B"},0)))</f>
        <v>2</v>
      </c>
      <c r="AU35" s="406"/>
      <c r="AV35" s="406">
        <f>SUMPRODUCT(--(WEEKDAY(D$3:AH$3,2)=5),--ISNUMBER(MATCH(D35:AH35,{"DM","CS1","CS2","SB1","AE","CS/B","WEEKEND OUTFIELD RESERVE"},0)))</f>
        <v>1</v>
      </c>
      <c r="AW35" s="406">
        <f>SUMPRODUCT(--(WEEKDAY(D$3:AH$3,2)&gt;5),--ISNUMBER(MATCH(D35:AH35,{"DM","CS1","CS2","SB1","AE","CS/B","WEEKEND OUTFIELD RESERVE"},0)))</f>
        <v>1</v>
      </c>
      <c r="AX35" s="406"/>
      <c r="AY35" s="406">
        <f>(AT35-AU35)+AV35*1.5+(AW35-AX35)*2+AN35*0.5+AP35*0.5+AR35-AS35</f>
        <v>5.5</v>
      </c>
      <c r="AZ35" s="406">
        <f>AT35+AV35+AW35</f>
        <v>4</v>
      </c>
      <c r="BA35" s="406">
        <f>BD35+BF35+BH35+BJ35+BL35</f>
        <v>3</v>
      </c>
      <c r="BB35" s="405">
        <f>AY35+BC35</f>
        <v>8.5</v>
      </c>
      <c r="BC35" s="406">
        <f>BE35+BG35+BI35+BK35+BM35</f>
        <v>3</v>
      </c>
      <c r="BD35" s="406">
        <f>COUNTIF(A35:AI35,"*$BTP*")</f>
        <v>1</v>
      </c>
      <c r="BE35" s="406">
        <f>BD35*1.5</f>
        <v>1.5</v>
      </c>
      <c r="BF35" s="406">
        <f>COUNTIF(A35:AI35,"*$M*")</f>
        <v>1</v>
      </c>
      <c r="BG35" s="406">
        <f>BF35*1</f>
        <v>1</v>
      </c>
      <c r="BH35" s="406">
        <f>COUNTIF(A35:AI35,"*$PM*")</f>
        <v>1</v>
      </c>
      <c r="BI35" s="406">
        <f>BH35*0.5</f>
        <v>0.5</v>
      </c>
      <c r="BJ35" s="406">
        <f>COUNTIF(A35:AI35,"*$AM*")</f>
        <v>0</v>
      </c>
      <c r="BK35" s="406">
        <f>BJ35*0.5</f>
        <v>0</v>
      </c>
      <c r="BL35" s="406">
        <f>COUNTIF(A35:AI35,"*$FC*")</f>
        <v>0</v>
      </c>
      <c r="BM35" s="406">
        <f>BL35*1</f>
        <v>0</v>
      </c>
      <c r="BN35" s="406">
        <f>(BB35-10)</f>
        <v>-1.5</v>
      </c>
      <c r="BO35" s="406">
        <f>COUNTIF($E35:$Z35,BO$4)</f>
        <v>0</v>
      </c>
      <c r="BP35" s="406">
        <f>COUNTIF($E35:$Z35,BP$4)</f>
        <v>0</v>
      </c>
      <c r="BQ35" s="406">
        <f>COUNTIF($E35:$Z35,BQ$4)</f>
        <v>0</v>
      </c>
      <c r="BR35" s="406"/>
    </row>
    <row r="36" ht="19.5" customHeight="1" spans="1:70">
      <c r="A36" s="404"/>
      <c r="B36" s="405" t="s">
        <v>1870</v>
      </c>
      <c r="C36" s="405"/>
      <c r="D36" s="436" t="s">
        <v>62</v>
      </c>
      <c r="E36" s="436"/>
      <c r="F36" s="436"/>
      <c r="G36" s="436" t="s">
        <v>1793</v>
      </c>
      <c r="H36" s="436"/>
      <c r="I36" s="467" t="s">
        <v>1981</v>
      </c>
      <c r="J36" s="436"/>
      <c r="K36" s="436"/>
      <c r="L36" s="436"/>
      <c r="M36" s="436"/>
      <c r="R36" s="436" t="s">
        <v>1799</v>
      </c>
      <c r="S36" s="436"/>
      <c r="T36" s="436"/>
      <c r="U36" s="436" t="s">
        <v>2013</v>
      </c>
      <c r="V36" s="436" t="s">
        <v>2014</v>
      </c>
      <c r="W36" s="436" t="s">
        <v>62</v>
      </c>
      <c r="X36" s="436"/>
      <c r="Y36" s="436" t="s">
        <v>2015</v>
      </c>
      <c r="Z36" s="466"/>
      <c r="AA36" s="436"/>
      <c r="AB36" s="436" t="s">
        <v>56</v>
      </c>
      <c r="AC36" s="436" t="s">
        <v>2016</v>
      </c>
      <c r="AD36" s="436"/>
      <c r="AE36" s="181"/>
      <c r="AF36" s="436"/>
      <c r="AG36" s="436" t="s">
        <v>50</v>
      </c>
      <c r="AH36" s="436"/>
      <c r="AI36" s="404">
        <f>COUNTIF($D36:$AG36,AI$4)</f>
        <v>0</v>
      </c>
      <c r="AJ36" s="404">
        <f>COUNTIF($D36:$AG36,AJ$4)</f>
        <v>0</v>
      </c>
      <c r="AK36" s="404">
        <f>COUNTIF($D36:$AG36,AK$4)</f>
        <v>0</v>
      </c>
      <c r="AL36" s="404">
        <f>COUNTIF($D36:$AG36,AL$4)</f>
        <v>1</v>
      </c>
      <c r="AM36" s="404">
        <f>COUNTIF($D36:$AG36,AM$4)</f>
        <v>1</v>
      </c>
      <c r="AN36" s="404">
        <f>COUNTIF($D36:$AG36,AN$4)</f>
        <v>1</v>
      </c>
      <c r="AO36" s="404">
        <f>COUNTIF($D36:$AG36,AO$4)</f>
        <v>2</v>
      </c>
      <c r="AP36" s="404">
        <f>COUNTIF($D36:$AG36,AP$4)</f>
        <v>1</v>
      </c>
      <c r="AQ36" s="404">
        <f>COUNTIF($D36:$AG36,AQ$4)</f>
        <v>0</v>
      </c>
      <c r="AR36" s="405"/>
      <c r="AS36" s="405">
        <v>0.5</v>
      </c>
      <c r="AT36" s="404">
        <f>SUMPRODUCT(--(WEEKDAY(D$3:AH$3,2)&lt;5),--ISNUMBER(MATCH(D36:AH36,{"DM","CS1","CS2","SB1","AE","CS/B"},0)))</f>
        <v>2</v>
      </c>
      <c r="AU36" s="404"/>
      <c r="AV36" s="404">
        <f>SUMPRODUCT(--(WEEKDAY(D$3:AH$3,2)=5),--ISNUMBER(MATCH(D36:AH36,{"DM","CS1","CS2","SB1","AE","CS/B","WEEKEND OUTFIELD RESERVE"},0)))</f>
        <v>1</v>
      </c>
      <c r="AW36" s="404">
        <f>SUMPRODUCT(--(WEEKDAY(D$3:AH$3,2)&gt;5),--ISNUMBER(MATCH(D36:AH36,{"DM","CS1","CS2","SB1","AE","CS/B","WEEKEND OUTFIELD RESERVE"},0)))</f>
        <v>1</v>
      </c>
      <c r="AX36" s="404"/>
      <c r="AY36" s="404">
        <f>(AT36-AU36)+AV36*1.5+(AW36-AX36)*2+AN36*0.5+AP36*0.5+AR36-AS36</f>
        <v>6</v>
      </c>
      <c r="AZ36" s="404">
        <f>AT36+AV36+AW36</f>
        <v>4</v>
      </c>
      <c r="BA36" s="404">
        <f>BD36+BF36+BH36+BJ36+BL36</f>
        <v>4</v>
      </c>
      <c r="BB36" s="405">
        <f>AY36+BC36</f>
        <v>9.5</v>
      </c>
      <c r="BC36" s="404">
        <f>BE36+BG36+BI36+BK36+BM36</f>
        <v>3.5</v>
      </c>
      <c r="BD36" s="404">
        <f>COUNTIF(A36:AI36,"*$BTP*")</f>
        <v>0</v>
      </c>
      <c r="BE36" s="404">
        <f>BD36*1.5</f>
        <v>0</v>
      </c>
      <c r="BF36" s="404">
        <f>COUNTIF(A36:AI36,"*$M*")</f>
        <v>3</v>
      </c>
      <c r="BG36" s="404">
        <f>BF36*1</f>
        <v>3</v>
      </c>
      <c r="BH36" s="404">
        <f>COUNTIF(A36:AI36,"*$PM*")</f>
        <v>0</v>
      </c>
      <c r="BI36" s="404">
        <f>BH36*0.5</f>
        <v>0</v>
      </c>
      <c r="BJ36" s="404">
        <f>COUNTIF(A36:AI36,"*$AM*")</f>
        <v>1</v>
      </c>
      <c r="BK36" s="404">
        <f>BJ36*0.5</f>
        <v>0.5</v>
      </c>
      <c r="BL36" s="404">
        <f>COUNTIF(A36:AI36,"*$FC*")</f>
        <v>0</v>
      </c>
      <c r="BM36" s="404">
        <f>BL36*1</f>
        <v>0</v>
      </c>
      <c r="BN36" s="404">
        <f>(BB36-10)</f>
        <v>-0.5</v>
      </c>
      <c r="BO36" s="404">
        <f>COUNTIF($E36:$AA36,BO$4)</f>
        <v>0</v>
      </c>
      <c r="BP36" s="404">
        <f>COUNTIF($E36:$AA36,BP$4)</f>
        <v>0</v>
      </c>
      <c r="BQ36" s="404">
        <f>COUNTIF($E36:$AA36,BQ$4)</f>
        <v>0</v>
      </c>
      <c r="BR36" s="404"/>
    </row>
    <row r="37" ht="19.5" customHeight="1" spans="1:70">
      <c r="A37" s="406"/>
      <c r="B37" s="405" t="s">
        <v>1876</v>
      </c>
      <c r="C37" s="405"/>
      <c r="D37" s="433"/>
      <c r="E37" s="433"/>
      <c r="F37" s="433"/>
      <c r="G37" s="433"/>
      <c r="H37" s="433" t="s">
        <v>1598</v>
      </c>
      <c r="I37" s="433"/>
      <c r="J37" s="433" t="s">
        <v>62</v>
      </c>
      <c r="K37" s="433" t="s">
        <v>56</v>
      </c>
      <c r="L37" s="433"/>
      <c r="M37" s="433"/>
      <c r="N37" s="433" t="s">
        <v>305</v>
      </c>
      <c r="O37" s="433" t="s">
        <v>305</v>
      </c>
      <c r="P37" s="433" t="s">
        <v>305</v>
      </c>
      <c r="Q37" s="433" t="s">
        <v>305</v>
      </c>
      <c r="S37" s="433"/>
      <c r="T37" s="433"/>
      <c r="U37" s="433" t="s">
        <v>56</v>
      </c>
      <c r="W37" s="415" t="s">
        <v>57</v>
      </c>
      <c r="X37" s="433"/>
      <c r="Y37" s="433"/>
      <c r="Z37" s="465"/>
      <c r="AA37" s="433"/>
      <c r="AB37" s="469" t="s">
        <v>1983</v>
      </c>
      <c r="AC37" s="433"/>
      <c r="AF37" s="433"/>
      <c r="AG37" s="433"/>
      <c r="AH37" s="433"/>
      <c r="AI37" s="406">
        <f>COUNTIF($D37:$AG37,AI$4)</f>
        <v>0</v>
      </c>
      <c r="AJ37" s="406">
        <f>COUNTIF($D37:$AG37,AJ$4)</f>
        <v>0</v>
      </c>
      <c r="AK37" s="406">
        <f>COUNTIF($D37:$AG37,AK$4)</f>
        <v>0</v>
      </c>
      <c r="AL37" s="406">
        <f>COUNTIF($D37:$AG37,AL$4)</f>
        <v>0</v>
      </c>
      <c r="AM37" s="406">
        <f>COUNTIF($D37:$AG37,AM$4)</f>
        <v>0</v>
      </c>
      <c r="AN37" s="406">
        <f>COUNTIF($D37:$AG37,AN$4)</f>
        <v>2</v>
      </c>
      <c r="AO37" s="406">
        <f>COUNTIF($D37:$AG37,AO$4)</f>
        <v>1</v>
      </c>
      <c r="AP37" s="406">
        <f>COUNTIF($D37:$AG37,AP$4)</f>
        <v>0</v>
      </c>
      <c r="AQ37" s="406">
        <f>COUNTIF($D37:$AG37,AQ$4)</f>
        <v>0</v>
      </c>
      <c r="AR37" s="405"/>
      <c r="AS37" s="405">
        <v>0.5</v>
      </c>
      <c r="AT37" s="406">
        <f>SUMPRODUCT(--(WEEKDAY(D$3:AH$3,2)&lt;5),--ISNUMBER(MATCH(D37:AH37,{"DM","CS1","CS2","SB1","AE","CS/B"},0)))</f>
        <v>1</v>
      </c>
      <c r="AU37" s="406"/>
      <c r="AV37" s="406">
        <f>SUMPRODUCT(--(WEEKDAY(D$3:AH$3,2)=5),--ISNUMBER(MATCH(D37:AH37,{"DM","CS1","CS2","SB1","AE","CS/B","WEEKEND OUTFIELD RESERVE"},0)))</f>
        <v>0</v>
      </c>
      <c r="AW37" s="406">
        <f>SUMPRODUCT(--(WEEKDAY(D$3:AH$3,2)&gt;5),--ISNUMBER(MATCH(D37:AH37,{"DM","CS1","CS2","SB1","AE","CS/B","WEEKEND OUTFIELD RESERVE"},0)))</f>
        <v>0</v>
      </c>
      <c r="AX37" s="406"/>
      <c r="AY37" s="406">
        <f>(AT37-AU37)+AV37*1.5+(AW37-AX37)*2+AN37*0.5+AP37*0.5+AR37-AS37</f>
        <v>1.5</v>
      </c>
      <c r="AZ37" s="406">
        <f>AT37+AV37+AW37</f>
        <v>1</v>
      </c>
      <c r="BA37" s="406">
        <f>BD37+BF37+BH37+BJ37+BL37</f>
        <v>4</v>
      </c>
      <c r="BB37" s="405">
        <f>AY37+BC37</f>
        <v>5.5</v>
      </c>
      <c r="BC37" s="406">
        <f>BE37+BG37+BI37+BK37+BM37</f>
        <v>4</v>
      </c>
      <c r="BD37" s="406">
        <f>COUNTIF(A37:AI37,"*$BTP*")</f>
        <v>0</v>
      </c>
      <c r="BE37" s="406">
        <f>BD37*1.5</f>
        <v>0</v>
      </c>
      <c r="BF37" s="406">
        <f>COUNTIF(A37:AI37,"*$M*")</f>
        <v>0</v>
      </c>
      <c r="BG37" s="406">
        <f>BF37*1</f>
        <v>0</v>
      </c>
      <c r="BH37" s="406">
        <f>COUNTIF(A37:AI37,"*$PM*")</f>
        <v>0</v>
      </c>
      <c r="BI37" s="406">
        <f>BH37*0.5</f>
        <v>0</v>
      </c>
      <c r="BJ37" s="406">
        <f>COUNTIF(A37:AI37,"*$AM*")</f>
        <v>0</v>
      </c>
      <c r="BK37" s="406">
        <f>BJ37*0.5</f>
        <v>0</v>
      </c>
      <c r="BL37" s="406">
        <f>COUNTIF(A37:AI37,"*$FC*")</f>
        <v>4</v>
      </c>
      <c r="BM37" s="406">
        <f>BL37*1</f>
        <v>4</v>
      </c>
      <c r="BN37" s="406">
        <f>(BB37-10)</f>
        <v>-4.5</v>
      </c>
      <c r="BO37" s="406">
        <f>COUNTIF($E37:$AA37,BO$4)</f>
        <v>0</v>
      </c>
      <c r="BP37" s="406">
        <f>COUNTIF($E37:$AA37,BP$4)</f>
        <v>1</v>
      </c>
      <c r="BQ37" s="406">
        <f>COUNTIF($E37:$AA37,BQ$4)</f>
        <v>0</v>
      </c>
      <c r="BR37" s="406"/>
    </row>
    <row r="38" ht="19.5" customHeight="1" spans="1:70">
      <c r="A38" s="404"/>
      <c r="B38" s="405" t="s">
        <v>1878</v>
      </c>
      <c r="C38" s="405"/>
      <c r="D38" s="436"/>
      <c r="E38" s="436"/>
      <c r="F38" s="436"/>
      <c r="G38" s="436"/>
      <c r="I38" s="436" t="s">
        <v>50</v>
      </c>
      <c r="K38" s="436" t="s">
        <v>1799</v>
      </c>
      <c r="L38" s="436"/>
      <c r="M38" s="436"/>
      <c r="N38" s="436" t="s">
        <v>1996</v>
      </c>
      <c r="O38" s="436" t="s">
        <v>1996</v>
      </c>
      <c r="P38" s="436"/>
      <c r="Q38" s="436"/>
      <c r="R38" s="436" t="s">
        <v>50</v>
      </c>
      <c r="S38" s="436"/>
      <c r="T38" s="436"/>
      <c r="U38" s="472" t="s">
        <v>1903</v>
      </c>
      <c r="V38" s="467" t="s">
        <v>1951</v>
      </c>
      <c r="W38" s="468" t="s">
        <v>57</v>
      </c>
      <c r="X38" s="436" t="s">
        <v>2017</v>
      </c>
      <c r="Y38" s="436"/>
      <c r="Z38" s="436"/>
      <c r="AA38" s="436"/>
      <c r="AB38" s="467" t="s">
        <v>1983</v>
      </c>
      <c r="AC38" s="436" t="s">
        <v>62</v>
      </c>
      <c r="AD38" s="436"/>
      <c r="AG38" s="436"/>
      <c r="AH38" s="436" t="s">
        <v>62</v>
      </c>
      <c r="AI38" s="404">
        <f>COUNTIF($D38:$AG38,AI$4)</f>
        <v>0</v>
      </c>
      <c r="AJ38" s="404">
        <f>COUNTIF($D38:$AG38,AJ$4)</f>
        <v>0</v>
      </c>
      <c r="AK38" s="404">
        <f>COUNTIF($D38:$AG38,AK$4)</f>
        <v>0</v>
      </c>
      <c r="AL38" s="404">
        <f>COUNTIF($D38:$AG38,AL$4)</f>
        <v>0</v>
      </c>
      <c r="AM38" s="404">
        <f>COUNTIF($D38:$AG38,AM$4)</f>
        <v>2</v>
      </c>
      <c r="AN38" s="404">
        <f>COUNTIF($D38:$AG38,AN$4)</f>
        <v>0</v>
      </c>
      <c r="AO38" s="404">
        <f>COUNTIF($D38:$AG38,AO$4)</f>
        <v>1</v>
      </c>
      <c r="AP38" s="404">
        <f>COUNTIF($D38:$AG38,AP$4)</f>
        <v>0</v>
      </c>
      <c r="AQ38" s="404">
        <f>COUNTIF($D38:$AG38,AQ$4)</f>
        <v>0</v>
      </c>
      <c r="AR38" s="405">
        <v>1</v>
      </c>
      <c r="AS38" s="405"/>
      <c r="AT38" s="404">
        <f>SUMPRODUCT(--(WEEKDAY(D$3:AH$3,2)&lt;5),--ISNUMBER(MATCH(D38:AH38,{"DM","CS1","CS2","SB1","AE","CS/B"},0)))</f>
        <v>2</v>
      </c>
      <c r="AU38" s="404"/>
      <c r="AV38" s="404">
        <f>SUMPRODUCT(--(WEEKDAY(D$3:AH$3,2)=5),--ISNUMBER(MATCH(D38:AH38,{"DM","CS1","CS2","SB1","AE","CS/B","WEEKEND OUTFIELD RESERVE"},0)))</f>
        <v>1</v>
      </c>
      <c r="AW38" s="404">
        <f>SUMPRODUCT(--(WEEKDAY(D$3:AH$3,2)&gt;5),--ISNUMBER(MATCH(D38:AH38,{"DM","CS1","CS2","SB1","AE","CS/B","WEEKEND OUTFIELD RESERVE"},0)))</f>
        <v>1</v>
      </c>
      <c r="AX38" s="404"/>
      <c r="AY38" s="404">
        <f>(AT38-AU38)+AV38*1.5+(AW38-AX38)*2+AN38*0.5+AP38*0.5+AR38-AS38</f>
        <v>6.5</v>
      </c>
      <c r="AZ38" s="404">
        <f>AT38+AV38+AW38</f>
        <v>4</v>
      </c>
      <c r="BA38" s="404">
        <f>BD38+BF38+BH38+BJ38+BL38</f>
        <v>5</v>
      </c>
      <c r="BB38" s="405">
        <f>AY38+BC38</f>
        <v>10</v>
      </c>
      <c r="BC38" s="404">
        <f>BE38+BG38+BI38+BK38+BM38</f>
        <v>3.5</v>
      </c>
      <c r="BD38" s="404">
        <f>COUNTIF(A38:AI38,"*$BTP*")</f>
        <v>0</v>
      </c>
      <c r="BE38" s="404">
        <f>BD38*1.5</f>
        <v>0</v>
      </c>
      <c r="BF38" s="404">
        <f>COUNTIF(A38:AI38,"*$M*")</f>
        <v>0</v>
      </c>
      <c r="BG38" s="404">
        <f>BF38*1</f>
        <v>0</v>
      </c>
      <c r="BH38" s="404">
        <f>COUNTIF(A38:AI38,"*$PM*")</f>
        <v>1</v>
      </c>
      <c r="BI38" s="404">
        <f>BH38*0.5</f>
        <v>0.5</v>
      </c>
      <c r="BJ38" s="404">
        <f>COUNTIF(A38:AI38,"*$AM*")</f>
        <v>2</v>
      </c>
      <c r="BK38" s="404">
        <f>BJ38*0.5</f>
        <v>1</v>
      </c>
      <c r="BL38" s="404">
        <f>COUNTIF(A38:AI38,"*$FC*")</f>
        <v>2</v>
      </c>
      <c r="BM38" s="404">
        <f>BL38*1</f>
        <v>2</v>
      </c>
      <c r="BN38" s="404">
        <f>(BB38-10)</f>
        <v>0</v>
      </c>
      <c r="BO38" s="404">
        <f>COUNTIF($E38:$AA38,BO$4)</f>
        <v>0</v>
      </c>
      <c r="BP38" s="404">
        <f>COUNTIF($E38:$AA38,BP$4)</f>
        <v>0</v>
      </c>
      <c r="BQ38" s="404">
        <f>COUNTIF($E38:$AA38,BQ$4)</f>
        <v>0</v>
      </c>
      <c r="BR38" s="404"/>
    </row>
    <row r="39" ht="19.5" customHeight="1" spans="1:70">
      <c r="A39" s="406"/>
      <c r="B39" s="405" t="s">
        <v>1961</v>
      </c>
      <c r="C39" s="405"/>
      <c r="D39" s="433"/>
      <c r="E39" s="433"/>
      <c r="F39" s="433"/>
      <c r="G39" s="433" t="s">
        <v>62</v>
      </c>
      <c r="H39" s="433"/>
      <c r="J39" s="315" t="s">
        <v>2018</v>
      </c>
      <c r="L39" s="433"/>
      <c r="M39" s="433" t="s">
        <v>62</v>
      </c>
      <c r="N39" s="433"/>
      <c r="O39" s="433" t="s">
        <v>2019</v>
      </c>
      <c r="Q39" s="469"/>
      <c r="S39" s="433"/>
      <c r="T39" s="433"/>
      <c r="U39" s="433"/>
      <c r="V39" s="433" t="s">
        <v>1799</v>
      </c>
      <c r="W39" s="415" t="s">
        <v>375</v>
      </c>
      <c r="X39" s="415" t="s">
        <v>375</v>
      </c>
      <c r="Y39" s="415" t="s">
        <v>375</v>
      </c>
      <c r="Z39" s="433"/>
      <c r="AA39" s="433"/>
      <c r="AB39" s="469" t="s">
        <v>2020</v>
      </c>
      <c r="AC39" s="433"/>
      <c r="AD39" s="433" t="s">
        <v>62</v>
      </c>
      <c r="AE39" s="433"/>
      <c r="AF39" s="433" t="s">
        <v>62</v>
      </c>
      <c r="AG39" s="433"/>
      <c r="AH39" s="433"/>
      <c r="AI39" s="406">
        <f>COUNTIF($D39:$AG39,AI$4)</f>
        <v>0</v>
      </c>
      <c r="AJ39" s="406">
        <f>COUNTIF($D39:$AG39,AJ$4)</f>
        <v>0</v>
      </c>
      <c r="AK39" s="406">
        <f>COUNTIF($D39:$AG39,AK$4)</f>
        <v>0</v>
      </c>
      <c r="AL39" s="406">
        <f>COUNTIF($D39:$AG39,AL$4)</f>
        <v>0</v>
      </c>
      <c r="AM39" s="406">
        <f>COUNTIF($D39:$AG39,AM$4)</f>
        <v>0</v>
      </c>
      <c r="AN39" s="406">
        <f>COUNTIF($D39:$AG39,AN$4)</f>
        <v>0</v>
      </c>
      <c r="AO39" s="406">
        <f>COUNTIF($D39:$AG39,AO$4)</f>
        <v>4</v>
      </c>
      <c r="AP39" s="406">
        <f>COUNTIF($D39:$AG39,AP$4)</f>
        <v>0</v>
      </c>
      <c r="AQ39" s="406">
        <f>COUNTIF($D39:$AG39,AQ$4)</f>
        <v>0</v>
      </c>
      <c r="AR39" s="405">
        <v>0</v>
      </c>
      <c r="AS39" s="405"/>
      <c r="AT39" s="406">
        <f>SUMPRODUCT(--(WEEKDAY(D$3:AH$3,2)&lt;5),--ISNUMBER(MATCH(D39:AH39,{"DM","CS1","CS2","SB1","AE","CS/B"},0)))</f>
        <v>2</v>
      </c>
      <c r="AU39" s="406"/>
      <c r="AV39" s="406">
        <f>SUMPRODUCT(--(WEEKDAY(D$3:AH$3,2)=5),--ISNUMBER(MATCH(D39:AH39,{"DM","CS1","CS2","SB1","AE","CS/B","WEEKEND OUTFIELD RESERVE"},0)))</f>
        <v>1</v>
      </c>
      <c r="AW39" s="406">
        <f>SUMPRODUCT(--(WEEKDAY(D$3:AH$3,2)&gt;5),--ISNUMBER(MATCH(D39:AH39,{"DM","CS1","CS2","SB1","AE","CS/B","WEEKEND OUTFIELD RESERVE"},0)))</f>
        <v>1</v>
      </c>
      <c r="AX39" s="406"/>
      <c r="AY39" s="406">
        <f>(AT39-AU39)+AV39*1.5+(AW39-AX39)*2+AN39*0.5+AP39*0.5+AR39-AS39</f>
        <v>5.5</v>
      </c>
      <c r="AZ39" s="406">
        <f>AT39+AV39+AW39</f>
        <v>4</v>
      </c>
      <c r="BA39" s="406">
        <f>BD39+BF39+BH39+BJ39+BL39</f>
        <v>3</v>
      </c>
      <c r="BB39" s="405">
        <f>AY39+BC39</f>
        <v>8</v>
      </c>
      <c r="BC39" s="406">
        <f>BE39+BG39+BI39+BK39+BM39</f>
        <v>2.5</v>
      </c>
      <c r="BD39" s="406">
        <f>COUNTIF(A39:AI39,"*$BTP*")</f>
        <v>0</v>
      </c>
      <c r="BE39" s="406">
        <f>BD39*1.5</f>
        <v>0</v>
      </c>
      <c r="BF39" s="406">
        <f>COUNTIF(A39:AI39,"*$M*")</f>
        <v>2</v>
      </c>
      <c r="BG39" s="406">
        <f>BF39*1</f>
        <v>2</v>
      </c>
      <c r="BH39" s="406">
        <f>COUNTIF(A39:AI39,"*$PM*")</f>
        <v>0</v>
      </c>
      <c r="BI39" s="406">
        <f>BH39*0.5</f>
        <v>0</v>
      </c>
      <c r="BJ39" s="406">
        <f>COUNTIF(A39:AI39,"*$AM*")</f>
        <v>1</v>
      </c>
      <c r="BK39" s="406">
        <f>BJ39*0.5</f>
        <v>0.5</v>
      </c>
      <c r="BL39" s="406">
        <f>COUNTIF(A39:AI39,"*$FC*")</f>
        <v>0</v>
      </c>
      <c r="BM39" s="406">
        <f>BL39*1</f>
        <v>0</v>
      </c>
      <c r="BN39" s="406">
        <f>(BB39-10)</f>
        <v>-2</v>
      </c>
      <c r="BO39" s="406">
        <f>COUNTIF($E39:$Z39,BO$4)</f>
        <v>0</v>
      </c>
      <c r="BP39" s="406">
        <f>COUNTIF($E39:$Z39,BP$4)</f>
        <v>0</v>
      </c>
      <c r="BQ39" s="406">
        <f>COUNTIF($E39:$Z39,BQ$4)</f>
        <v>0</v>
      </c>
      <c r="BR39" s="406"/>
    </row>
    <row r="40" ht="19.5" customHeight="1" spans="1:70">
      <c r="A40" s="404"/>
      <c r="B40" s="405" t="s">
        <v>1965</v>
      </c>
      <c r="C40" s="405"/>
      <c r="D40" s="436"/>
      <c r="E40" s="436"/>
      <c r="F40" s="436"/>
      <c r="G40" s="436" t="s">
        <v>1602</v>
      </c>
      <c r="H40" s="436"/>
      <c r="I40" s="436" t="s">
        <v>62</v>
      </c>
      <c r="J40" s="436"/>
      <c r="K40" s="436"/>
      <c r="L40" s="436" t="s">
        <v>62</v>
      </c>
      <c r="M40" s="436"/>
      <c r="N40" s="436"/>
      <c r="P40" s="436" t="s">
        <v>62</v>
      </c>
      <c r="Q40" s="436"/>
      <c r="R40" s="436"/>
      <c r="S40" s="436"/>
      <c r="T40" s="436"/>
      <c r="U40" s="436" t="s">
        <v>2021</v>
      </c>
      <c r="V40" s="436"/>
      <c r="W40" s="468" t="s">
        <v>1095</v>
      </c>
      <c r="X40" s="468" t="s">
        <v>1095</v>
      </c>
      <c r="Y40" s="468" t="s">
        <v>1095</v>
      </c>
      <c r="Z40" s="468" t="s">
        <v>1095</v>
      </c>
      <c r="AA40" s="468" t="s">
        <v>1095</v>
      </c>
      <c r="AB40" s="468" t="s">
        <v>1095</v>
      </c>
      <c r="AC40" s="468" t="s">
        <v>1095</v>
      </c>
      <c r="AD40" s="468" t="s">
        <v>1095</v>
      </c>
      <c r="AE40" s="468" t="s">
        <v>1095</v>
      </c>
      <c r="AF40" s="468" t="s">
        <v>1095</v>
      </c>
      <c r="AG40" s="468" t="s">
        <v>1095</v>
      </c>
      <c r="AH40" s="468" t="s">
        <v>1095</v>
      </c>
      <c r="AI40" s="404">
        <f>COUNTIF($D40:$AG40,AI$4)</f>
        <v>0</v>
      </c>
      <c r="AJ40" s="404">
        <f>COUNTIF($D40:$AG40,AJ$4)</f>
        <v>0</v>
      </c>
      <c r="AK40" s="404">
        <f>COUNTIF($D40:$AG40,AK$4)</f>
        <v>0</v>
      </c>
      <c r="AL40" s="404">
        <f>COUNTIF($D40:$AG40,AL$4)</f>
        <v>0</v>
      </c>
      <c r="AM40" s="404">
        <f>COUNTIF($D40:$AG40,AM$4)</f>
        <v>0</v>
      </c>
      <c r="AN40" s="404">
        <f>COUNTIF($D40:$AG40,AN$4)</f>
        <v>0</v>
      </c>
      <c r="AO40" s="404">
        <f>COUNTIF($D40:$AG40,AO$4)</f>
        <v>3</v>
      </c>
      <c r="AP40" s="404">
        <f>COUNTIF($D40:$AG40,AP$4)</f>
        <v>0</v>
      </c>
      <c r="AQ40" s="404">
        <f>COUNTIF($D40:$AG40,AQ$4)</f>
        <v>0</v>
      </c>
      <c r="AR40" s="405">
        <v>2</v>
      </c>
      <c r="AS40" s="405"/>
      <c r="AT40" s="404">
        <f>SUMPRODUCT(--(WEEKDAY(D$3:AH$3,2)&lt;5),--ISNUMBER(MATCH(D40:AH40,{"DM","CS1","CS2","SB1","AE","CS/B"},0)))</f>
        <v>2</v>
      </c>
      <c r="AU40" s="404"/>
      <c r="AV40" s="404">
        <f>SUMPRODUCT(--(WEEKDAY(D$3:AH$3,2)=5),--ISNUMBER(MATCH(D40:AH40,{"DM","CS1","CS2","SB1","AE","CS/B","WEEKEND OUTFIELD RESERVE"},0)))</f>
        <v>0</v>
      </c>
      <c r="AW40" s="404">
        <f>SUMPRODUCT(--(WEEKDAY(D$3:AH$3,2)&gt;5),--ISNUMBER(MATCH(D40:AH40,{"DM","CS1","CS2","SB1","AE","CS/B","WEEKEND OUTFIELD RESERVE"},0)))</f>
        <v>1</v>
      </c>
      <c r="AX40" s="404"/>
      <c r="AY40" s="404">
        <f>(AT40-AU40)+AV40*1.5+(AW40-AX40)*2+AN40*0.5+AP40*0.5+AR40-AS40</f>
        <v>6</v>
      </c>
      <c r="AZ40" s="404">
        <f>AT40+AV40+AW40</f>
        <v>3</v>
      </c>
      <c r="BA40" s="404">
        <f>BD40+BF40+BH40+BJ40+BL40</f>
        <v>2</v>
      </c>
      <c r="BB40" s="405">
        <f>AY40+BC40</f>
        <v>7.5</v>
      </c>
      <c r="BC40" s="404">
        <f>BE40+BG40+BI40+BK40+BM40</f>
        <v>1.5</v>
      </c>
      <c r="BD40" s="404">
        <f>COUNTIF(A40:AI40,"*$BTP*")</f>
        <v>0</v>
      </c>
      <c r="BE40" s="404">
        <f>BD40*1.5</f>
        <v>0</v>
      </c>
      <c r="BF40" s="404">
        <f>COUNTIF(A40:AI40,"*$M*")</f>
        <v>1</v>
      </c>
      <c r="BG40" s="404">
        <f>BF40*1</f>
        <v>1</v>
      </c>
      <c r="BH40" s="404">
        <f>COUNTIF(A40:AI40,"*$PM*")</f>
        <v>0</v>
      </c>
      <c r="BI40" s="404">
        <f>BH40*0.5</f>
        <v>0</v>
      </c>
      <c r="BJ40" s="404">
        <f>COUNTIF(A40:AI40,"*$AM*")</f>
        <v>1</v>
      </c>
      <c r="BK40" s="404">
        <f>BJ40*0.5</f>
        <v>0.5</v>
      </c>
      <c r="BL40" s="404">
        <f>COUNTIF(A40:AI40,"*$FC*")</f>
        <v>0</v>
      </c>
      <c r="BM40" s="404">
        <f>BL40*1</f>
        <v>0</v>
      </c>
      <c r="BN40" s="404">
        <f>(BB40-10)</f>
        <v>-2.5</v>
      </c>
      <c r="BO40" s="404">
        <f>COUNTIF($E40:$AA40,BO$4)</f>
        <v>0</v>
      </c>
      <c r="BP40" s="404">
        <f>COUNTIF($E40:$AA40,BP$4)</f>
        <v>0</v>
      </c>
      <c r="BQ40" s="404">
        <f>COUNTIF($E40:$AA40,BQ$4)</f>
        <v>0</v>
      </c>
      <c r="BR40" s="404"/>
    </row>
    <row r="41" ht="19.5" customHeight="1" spans="1:70">
      <c r="A41" s="406"/>
      <c r="B41" s="405" t="s">
        <v>1969</v>
      </c>
      <c r="C41" s="405"/>
      <c r="D41" s="433"/>
      <c r="E41" s="433" t="s">
        <v>62</v>
      </c>
      <c r="F41" s="433"/>
      <c r="G41" s="433" t="s">
        <v>1991</v>
      </c>
      <c r="I41" s="433" t="s">
        <v>1995</v>
      </c>
      <c r="K41" s="433" t="s">
        <v>1931</v>
      </c>
      <c r="L41" s="433"/>
      <c r="M41" s="433"/>
      <c r="N41" s="433" t="s">
        <v>62</v>
      </c>
      <c r="P41" s="433" t="s">
        <v>2022</v>
      </c>
      <c r="Q41" s="433"/>
      <c r="R41" s="433" t="s">
        <v>62</v>
      </c>
      <c r="S41" s="433"/>
      <c r="T41" s="433"/>
      <c r="U41" s="433" t="s">
        <v>62</v>
      </c>
      <c r="W41" s="433" t="s">
        <v>2023</v>
      </c>
      <c r="X41" s="433"/>
      <c r="Y41" s="433"/>
      <c r="Z41" s="433"/>
      <c r="AA41" s="433"/>
      <c r="AB41" s="433" t="s">
        <v>1799</v>
      </c>
      <c r="AD41" s="433"/>
      <c r="AE41" s="433"/>
      <c r="AG41" s="433" t="s">
        <v>2024</v>
      </c>
      <c r="AH41" s="433"/>
      <c r="AI41" s="406">
        <f>COUNTIF($D41:$AG41,AI$4)</f>
        <v>0</v>
      </c>
      <c r="AJ41" s="406">
        <f>COUNTIF($D41:$AG41,AJ$4)</f>
        <v>0</v>
      </c>
      <c r="AK41" s="406">
        <f>COUNTIF($D41:$AG41,AK$4)</f>
        <v>0</v>
      </c>
      <c r="AL41" s="406">
        <f>COUNTIF($D41:$AG41,AL$4)</f>
        <v>0</v>
      </c>
      <c r="AM41" s="406">
        <f>COUNTIF($D41:$AG41,AM$4)</f>
        <v>0</v>
      </c>
      <c r="AN41" s="406">
        <f>COUNTIF($D41:$AG41,AN$4)</f>
        <v>0</v>
      </c>
      <c r="AO41" s="406">
        <f>COUNTIF($D41:$AG41,AO$4)</f>
        <v>4</v>
      </c>
      <c r="AP41" s="406">
        <f>COUNTIF($D41:$AG41,AP$4)</f>
        <v>0</v>
      </c>
      <c r="AQ41" s="406">
        <f>COUNTIF($D41:$AG41,AQ$4)</f>
        <v>0</v>
      </c>
      <c r="AR41" s="405">
        <v>0</v>
      </c>
      <c r="AS41" s="405"/>
      <c r="AT41" s="406">
        <f>SUMPRODUCT(--(WEEKDAY(D$3:AH$3,2)&lt;5),--ISNUMBER(MATCH(D41:AH41,{"DM","CS1","CS2","SB1","AE","CS/B"},0)))</f>
        <v>2</v>
      </c>
      <c r="AU41" s="406"/>
      <c r="AV41" s="406">
        <f>SUMPRODUCT(--(WEEKDAY(D$3:AH$3,2)=5),--ISNUMBER(MATCH(D41:AH41,{"DM","CS1","CS2","SB1","AE","CS/B","WEEKEND OUTFIELD RESERVE"},0)))</f>
        <v>2</v>
      </c>
      <c r="AW41" s="406">
        <f>SUMPRODUCT(--(WEEKDAY(D$3:AH$3,2)&gt;5),--ISNUMBER(MATCH(D41:AH41,{"DM","CS1","CS2","SB1","AE","CS/B","WEEKEND OUTFIELD RESERVE"},0)))</f>
        <v>1</v>
      </c>
      <c r="AX41" s="406"/>
      <c r="AY41" s="406">
        <f>(AT41-AU41)+AV41*1.5+(AW41-AX41)*2+AN41*0.5+AP41*0.5+AR41-AS41</f>
        <v>7</v>
      </c>
      <c r="AZ41" s="406">
        <f>AT41+AV41+AW41</f>
        <v>5</v>
      </c>
      <c r="BA41" s="406">
        <f>BD41+BF41+BH41+BJ41+BL41</f>
        <v>5</v>
      </c>
      <c r="BB41" s="405">
        <f>AY41+BC41</f>
        <v>11.5</v>
      </c>
      <c r="BC41" s="406">
        <f>BE41+BG41+BI41+BK41+BM41</f>
        <v>4.5</v>
      </c>
      <c r="BD41" s="406">
        <f>COUNTIF(A41:AI41,"*$BTP*")</f>
        <v>1</v>
      </c>
      <c r="BE41" s="406">
        <f>BD41*1.5</f>
        <v>1.5</v>
      </c>
      <c r="BF41" s="406">
        <f>COUNTIF(A41:AI41,"*$M*")</f>
        <v>2</v>
      </c>
      <c r="BG41" s="406">
        <f>BF41*1</f>
        <v>2</v>
      </c>
      <c r="BH41" s="406">
        <f>COUNTIF(A41:AI41,"*$PM*")</f>
        <v>1</v>
      </c>
      <c r="BI41" s="406">
        <f>BH41*0.5</f>
        <v>0.5</v>
      </c>
      <c r="BJ41" s="406">
        <f>COUNTIF(A41:AI41,"*$AM*")</f>
        <v>1</v>
      </c>
      <c r="BK41" s="406">
        <f>BJ41*0.5</f>
        <v>0.5</v>
      </c>
      <c r="BL41" s="406">
        <f>COUNTIF(A41:AI41,"*$FC*")</f>
        <v>0</v>
      </c>
      <c r="BM41" s="406">
        <f>BL41*1</f>
        <v>0</v>
      </c>
      <c r="BN41" s="406">
        <f>(BB41-10)</f>
        <v>1.5</v>
      </c>
      <c r="BO41" s="406">
        <f>COUNTIF($E41:$AA41,BO$4)</f>
        <v>0</v>
      </c>
      <c r="BP41" s="406">
        <f>COUNTIF($E41:$AA41,BP$4)</f>
        <v>0</v>
      </c>
      <c r="BQ41" s="406">
        <f>COUNTIF($E41:$AA41,BQ$4)</f>
        <v>0</v>
      </c>
      <c r="BR41" s="406"/>
    </row>
    <row r="42" ht="19.5" customHeight="1" spans="1:70">
      <c r="A42" s="404"/>
      <c r="B42" s="405" t="s">
        <v>1970</v>
      </c>
      <c r="C42" s="405"/>
      <c r="D42" s="436"/>
      <c r="E42" s="436"/>
      <c r="F42" s="436" t="s">
        <v>62</v>
      </c>
      <c r="G42" s="436"/>
      <c r="H42" s="436" t="s">
        <v>62</v>
      </c>
      <c r="J42" s="436" t="s">
        <v>2025</v>
      </c>
      <c r="L42" s="436"/>
      <c r="M42" s="436"/>
      <c r="N42" s="436"/>
      <c r="O42" s="436"/>
      <c r="P42" s="436" t="s">
        <v>1542</v>
      </c>
      <c r="Q42" s="436" t="s">
        <v>1799</v>
      </c>
      <c r="R42" s="436" t="s">
        <v>1486</v>
      </c>
      <c r="S42" s="436"/>
      <c r="T42" s="436"/>
      <c r="U42" s="436" t="s">
        <v>47</v>
      </c>
      <c r="W42" s="436" t="s">
        <v>1366</v>
      </c>
      <c r="X42" s="468" t="s">
        <v>1366</v>
      </c>
      <c r="Y42" s="436" t="s">
        <v>1366</v>
      </c>
      <c r="Z42" s="436"/>
      <c r="AA42" s="436" t="s">
        <v>62</v>
      </c>
      <c r="AB42" s="436" t="s">
        <v>2021</v>
      </c>
      <c r="AC42" s="436"/>
      <c r="AD42" s="436" t="s">
        <v>50</v>
      </c>
      <c r="AE42" s="436"/>
      <c r="AF42" s="436" t="s">
        <v>2024</v>
      </c>
      <c r="AG42" s="436"/>
      <c r="AH42" s="436"/>
      <c r="AI42" s="404">
        <f>COUNTIF($D42:$AG42,AI$4)</f>
        <v>0</v>
      </c>
      <c r="AJ42" s="404">
        <f>COUNTIF($D42:$AG42,AJ$4)</f>
        <v>0</v>
      </c>
      <c r="AK42" s="404">
        <f>COUNTIF($D42:$AG42,AK$4)</f>
        <v>0</v>
      </c>
      <c r="AL42" s="404">
        <f>COUNTIF($D42:$AG42,AL$4)</f>
        <v>0</v>
      </c>
      <c r="AM42" s="404">
        <f>COUNTIF($D42:$AG42,AM$4)</f>
        <v>1</v>
      </c>
      <c r="AN42" s="404">
        <f>COUNTIF($D42:$AG42,AN$4)</f>
        <v>0</v>
      </c>
      <c r="AO42" s="404">
        <f>COUNTIF($D42:$AG42,AO$4)</f>
        <v>3</v>
      </c>
      <c r="AP42" s="404">
        <f>COUNTIF($D42:$AG42,AP$4)</f>
        <v>0</v>
      </c>
      <c r="AQ42" s="404">
        <f>COUNTIF($D42:$AG42,AQ$4)</f>
        <v>0</v>
      </c>
      <c r="AR42" s="405">
        <v>0.5</v>
      </c>
      <c r="AS42" s="405"/>
      <c r="AT42" s="404">
        <f>SUMPRODUCT(--(WEEKDAY(D$3:AH$3,2)&lt;5),--ISNUMBER(MATCH(D42:AH42,{"DM","CS1","CS2","SB1","AE","CS/B"},0)))</f>
        <v>2</v>
      </c>
      <c r="AU42" s="404"/>
      <c r="AV42" s="404">
        <f>SUMPRODUCT(--(WEEKDAY(D$3:AH$3,2)=5),--ISNUMBER(MATCH(D42:AH42,{"DM","CS1","CS2","SB1","AE","CS/B","WEEKEND OUTFIELD RESERVE"},0)))</f>
        <v>0</v>
      </c>
      <c r="AW42" s="404">
        <f>SUMPRODUCT(--(WEEKDAY(D$3:AH$3,2)&gt;5),--ISNUMBER(MATCH(D42:AH42,{"DM","CS1","CS2","SB1","AE","CS/B","WEEKEND OUTFIELD RESERVE"},0)))</f>
        <v>2</v>
      </c>
      <c r="AX42" s="404"/>
      <c r="AY42" s="404">
        <f>(AT42-AU42)+AV42*1.5+(AW42-AX42)*2+AN42*0.5+AP42*0.5+AR42-AS42</f>
        <v>6.5</v>
      </c>
      <c r="AZ42" s="404">
        <f>AT42+AV42+AW42</f>
        <v>4</v>
      </c>
      <c r="BA42" s="404">
        <f>BD42+BF42+BH42+BJ42+BL42</f>
        <v>4</v>
      </c>
      <c r="BB42" s="405">
        <f>AY42+BC42</f>
        <v>9.5</v>
      </c>
      <c r="BC42" s="404">
        <f>BE42+BG42+BI42+BK42+BM42</f>
        <v>3</v>
      </c>
      <c r="BD42" s="404">
        <f>COUNTIF(A42:AI42,"*$BTP*")</f>
        <v>0</v>
      </c>
      <c r="BE42" s="404">
        <f>BD42*1.5</f>
        <v>0</v>
      </c>
      <c r="BF42" s="404">
        <f>COUNTIF(A42:AI42,"*$M*")</f>
        <v>2</v>
      </c>
      <c r="BG42" s="404">
        <f>BF42*1</f>
        <v>2</v>
      </c>
      <c r="BH42" s="404">
        <f>COUNTIF(A42:AI42,"*$PM*")</f>
        <v>1</v>
      </c>
      <c r="BI42" s="404">
        <f>BH42*0.5</f>
        <v>0.5</v>
      </c>
      <c r="BJ42" s="404">
        <f>COUNTIF(A42:AI42,"*$AM*")</f>
        <v>1</v>
      </c>
      <c r="BK42" s="404">
        <f>BJ42*0.5</f>
        <v>0.5</v>
      </c>
      <c r="BL42" s="404">
        <f>COUNTIF(A42:AI42,"*$FC*")</f>
        <v>0</v>
      </c>
      <c r="BM42" s="404">
        <f>BL42*1</f>
        <v>0</v>
      </c>
      <c r="BN42" s="404">
        <f>(BB42-10)</f>
        <v>-0.5</v>
      </c>
      <c r="BO42" s="404">
        <f>COUNTIF($E42:$Z42,BO$4)</f>
        <v>0</v>
      </c>
      <c r="BP42" s="404">
        <f>COUNTIF($E42:$Z42,BP$4)</f>
        <v>0</v>
      </c>
      <c r="BQ42" s="404">
        <f>COUNTIF($E42:$Z42,BQ$4)</f>
        <v>1</v>
      </c>
      <c r="BR42" s="404"/>
    </row>
    <row r="43" ht="19.5" customHeight="1" spans="1:70">
      <c r="A43" s="406"/>
      <c r="B43" s="433"/>
      <c r="C43" s="433"/>
      <c r="D43" s="433"/>
      <c r="E43" s="433"/>
      <c r="F43" s="433"/>
      <c r="G43" s="433"/>
      <c r="H43" s="433"/>
      <c r="I43" s="433"/>
      <c r="J43" s="433"/>
      <c r="K43" s="433"/>
      <c r="L43" s="433"/>
      <c r="M43" s="433"/>
      <c r="N43" s="433"/>
      <c r="O43" s="433"/>
      <c r="P43" s="433"/>
      <c r="Q43" s="433"/>
      <c r="R43" s="433"/>
      <c r="S43" s="433"/>
      <c r="T43" s="433"/>
      <c r="U43" s="433"/>
      <c r="V43" s="433"/>
      <c r="W43" s="433"/>
      <c r="X43" s="433"/>
      <c r="Y43" s="433"/>
      <c r="Z43" s="433"/>
      <c r="AA43" s="433"/>
      <c r="AB43" s="433"/>
      <c r="AC43" s="433"/>
      <c r="AD43" s="433"/>
      <c r="AE43" s="433"/>
      <c r="AF43" s="433"/>
      <c r="AG43" s="433"/>
      <c r="AH43" s="433"/>
      <c r="AI43" s="406"/>
      <c r="AJ43" s="406"/>
      <c r="AK43" s="406"/>
      <c r="AL43" s="406"/>
      <c r="AM43" s="406"/>
      <c r="AN43" s="406"/>
      <c r="AO43" s="406"/>
      <c r="AP43" s="406"/>
      <c r="AQ43" s="406"/>
      <c r="AR43" s="405"/>
      <c r="AS43" s="405"/>
      <c r="AT43" s="406"/>
      <c r="AU43" s="406"/>
      <c r="AV43" s="406"/>
      <c r="AW43" s="406">
        <f>SUMPRODUCT(--(WEEKDAY(D$3:AG$3,2)&gt;5),--ISNUMBER(MATCH(D43:AG43,{"DM","CS1","CS2","SB1","AE","CS/B"},0)))</f>
        <v>0</v>
      </c>
      <c r="AX43" s="406"/>
      <c r="AY43" s="406"/>
      <c r="AZ43" s="406"/>
      <c r="BA43" s="406"/>
      <c r="BB43" s="405"/>
      <c r="BC43" s="406"/>
      <c r="BD43" s="406"/>
      <c r="BE43" s="406"/>
      <c r="BF43" s="406"/>
      <c r="BG43" s="406"/>
      <c r="BH43" s="406"/>
      <c r="BI43" s="406"/>
      <c r="BJ43" s="406"/>
      <c r="BK43" s="406"/>
      <c r="BL43" s="406"/>
      <c r="BM43" s="406"/>
      <c r="BN43" s="406"/>
      <c r="BO43" s="406"/>
      <c r="BP43" s="406"/>
      <c r="BQ43" s="406"/>
      <c r="BR43" s="406"/>
    </row>
    <row r="44" ht="19.5" customHeight="1" spans="1:70">
      <c r="A44" s="404"/>
      <c r="B44" s="436" t="s">
        <v>48</v>
      </c>
      <c r="C44" s="436"/>
      <c r="D44" s="473" t="str">
        <f>INDEX($B$4:$B$42,MATCH($B44,D$4:D$42,0))</f>
        <v>CPL GOH DI XUAN</v>
      </c>
      <c r="E44" s="473" t="str">
        <f>INDEX($B$4:$B$42,MATCH($B44,E$4:E$42,0))</f>
        <v>CPL GERALD TAN </v>
      </c>
      <c r="F44" s="473" t="str">
        <f>INDEX($B$4:$B$42,MATCH($B44,F$4:F$42,0))</f>
        <v>LCP MATTHEW HWANG YEW SENG</v>
      </c>
      <c r="G44" s="473" t="str">
        <f>INDEX($B$4:$B$42,MATCH($B44,G$4:G$42,0))</f>
        <v>LCP EKLAYVA PINGALI</v>
      </c>
      <c r="H44" s="473" t="str">
        <f>INDEX($B$4:$B$42,MATCH($B44,H$4:H$42,0))</f>
        <v>CPL GERALD TAN </v>
      </c>
      <c r="I44" s="473" t="str">
        <f>INDEX($B$4:$B$42,MATCH($B44,I$4:I$41,0))</f>
        <v>CFC DERRICK CHIN</v>
      </c>
      <c r="J44" s="473" t="str">
        <f>INDEX($B$4:$B$42,MATCH($B44,J$4:J$42,0))</f>
        <v>LCP QUEK ZI YI</v>
      </c>
      <c r="K44" s="473" t="str">
        <f>INDEX($B$4:$B$42,MATCH($B44,K$4:K$41,0))</f>
        <v>CPL HO SHENGHUI HAYDEN</v>
      </c>
      <c r="L44" s="473" t="str">
        <f>INDEX($B$4:$B$42,MATCH($B44,L$4:L$42,0))</f>
        <v>3SG SAMUEL TAN ENG WEE</v>
      </c>
      <c r="M44" s="473" t="str">
        <f>INDEX($B$4:$B$42,MATCH($B44,M$4:M$42,0))</f>
        <v>LCP ZHANG ZHONGHAO</v>
      </c>
      <c r="N44" s="473" t="str">
        <f>INDEX($B$4:$B$42,MATCH($B44,N$4:N$42,0))</f>
        <v>LCP MATTHEW HWANG YEW SENG</v>
      </c>
      <c r="O44" s="473" t="str">
        <f>INDEX($B$4:$B$42,MATCH($B44,O$4:O$42,0))</f>
        <v>CFC DERRICK CHIN</v>
      </c>
      <c r="P44" s="473" t="str">
        <f>INDEX($B$4:$B$42,MATCH($B44,P$4:P$42,0))</f>
        <v>CPL HO SHENGHUI HAYDEN</v>
      </c>
      <c r="Q44" s="473" t="str">
        <f>INDEX($B$4:$B$42,MATCH($B44,Q$4:Q$42,0))</f>
        <v>CFC DERRICK CHIN</v>
      </c>
      <c r="R44" s="473" t="str">
        <f>INDEX($B$4:$B$42,MATCH($B44,R$4:R$42,0))</f>
        <v>LCP EKLAYVA PINGALI</v>
      </c>
      <c r="S44" s="473" t="str">
        <f>INDEX($B$4:$B$42,MATCH($B44,S$4:S$42,0))</f>
        <v>LCP TAN JUN YANG KELVIN</v>
      </c>
      <c r="T44" s="473" t="str">
        <f>INDEX($B$4:$B$42,MATCH($B44,T$4:T$42,0))</f>
        <v>LCP CHYE JING AN MAXIMUS</v>
      </c>
      <c r="U44" s="473" t="str">
        <f>INDEX($B$4:$B$42,MATCH($B44,U$4:U$42,0))</f>
        <v>LCP APPLE YEO</v>
      </c>
      <c r="V44" s="473" t="str">
        <f>INDEX($B$4:$B$42,MATCH($B44,V$4:V$41,0))</f>
        <v>LCP QUEK ZI YI</v>
      </c>
      <c r="W44" s="473" t="str">
        <f>INDEX($B$4:$B$42,MATCH($B44,W$4:W$42,0))</f>
        <v>CPL GOH DI XUAN</v>
      </c>
      <c r="X44" s="473" t="str">
        <f>INDEX($B$4:$B$42,MATCH($B44,X$4:X$41,0))</f>
        <v>CPL GERALD TAN </v>
      </c>
      <c r="Y44" s="473" t="str">
        <f>INDEX($B$4:$B$42,MATCH($B44,Y$4:Y$42,0))</f>
        <v>CFC DERRICK CHIN</v>
      </c>
      <c r="Z44" s="473" t="s">
        <v>0</v>
      </c>
      <c r="AA44" s="473" t="str">
        <f t="array" ref="AA44">INDEX($B$4:$B$42,MATCH($B44,AA$4:AA$42,0))</f>
        <v>CPL GOH DI XUAN</v>
      </c>
      <c r="AB44" s="473" t="str">
        <f>INDEX($B$4:$B$42,MATCH($B44,AB$4:AB$41,0))</f>
        <v>CPL HO SHENGHUI HAYDEN</v>
      </c>
      <c r="AC44" s="473" t="str">
        <f>INDEX($B$4:$B$42,MATCH($B44,AC$4:AC$42,0))</f>
        <v>CPL GOH DI XUAN</v>
      </c>
      <c r="AD44" s="473" t="str">
        <f>INDEX($B$4:$B$42,MATCH($B44,AD$4:AD$42,0))</f>
        <v>LCP CHYE JING AN MAXIMUS</v>
      </c>
      <c r="AE44" s="473" t="str">
        <f>INDEX($B$4:$B$42,MATCH($B44,AE$4:AE$42,0))</f>
        <v>CFC DERRICK CHIN</v>
      </c>
      <c r="AF44" s="473" t="str">
        <f>INDEX($B$4:$B$42,MATCH($B44,AF$4:AF$42,0))</f>
        <v>CPL GERALD TAN </v>
      </c>
      <c r="AG44" s="473" t="str">
        <f>INDEX($B$4:$B$42,MATCH($B44,AG$4:AG$42,0))</f>
        <v>3SG SAMUEL TAN ENG WEE</v>
      </c>
      <c r="AH44" s="473" t="str">
        <f>INDEX($B$4:$B$42,MATCH($B44,AH$4:AH$42,0))</f>
        <v>LCP MATTHEW HWANG YEW SENG</v>
      </c>
      <c r="AI44" s="404"/>
      <c r="AJ44" s="404"/>
      <c r="AK44" s="404"/>
      <c r="AL44" s="404"/>
      <c r="AM44" s="404"/>
      <c r="AN44" s="404"/>
      <c r="AO44" s="404"/>
      <c r="AP44" s="404"/>
      <c r="AQ44" s="404"/>
      <c r="AR44" s="405"/>
      <c r="AS44" s="405"/>
      <c r="AT44" s="404"/>
      <c r="AU44" s="404"/>
      <c r="AV44" s="404"/>
      <c r="AW44" s="404">
        <f>SUMPRODUCT(--(WEEKDAY(D$3:AG$3,2)&gt;5),--ISNUMBER(MATCH(D44:AG44,{"DM","CS1","CS2","SB1","AE","CS/B"},0)))</f>
        <v>0</v>
      </c>
      <c r="AX44" s="404"/>
      <c r="AY44" s="404"/>
      <c r="AZ44" s="404"/>
      <c r="BA44" s="404"/>
      <c r="BB44" s="405"/>
      <c r="BC44" s="404"/>
      <c r="BD44" s="404"/>
      <c r="BE44" s="404"/>
      <c r="BF44" s="404"/>
      <c r="BG44" s="404"/>
      <c r="BH44" s="404"/>
      <c r="BI44" s="404"/>
      <c r="BJ44" s="404"/>
      <c r="BK44" s="404"/>
      <c r="BL44" s="404"/>
      <c r="BM44" s="404"/>
      <c r="BN44" s="404"/>
      <c r="BO44" s="404"/>
      <c r="BP44" s="404"/>
      <c r="BQ44" s="404"/>
      <c r="BR44" s="404"/>
    </row>
    <row r="45" ht="19.5" customHeight="1" spans="1:70">
      <c r="A45" s="406"/>
      <c r="B45" s="433" t="s">
        <v>44</v>
      </c>
      <c r="C45" s="433"/>
      <c r="D45" s="430" t="str">
        <f>INDEX($B$4:$B$42,MATCH($B45,D$4:D$42,0))</f>
        <v>LCP RAIYAN ZUFAYRI BIN MOHAMAD HELMY</v>
      </c>
      <c r="E45" s="430" t="str">
        <f>INDEX($B$4:$B$42,MATCH($B45,E$4:E$42,0))</f>
        <v>CFC DERRICK CHIN</v>
      </c>
      <c r="F45" s="430" t="str">
        <f>INDEX($B$4:$B$42,MATCH($B45,F$4:F$42,0))</f>
        <v>LCP APPLE YEO</v>
      </c>
      <c r="G45" s="430" t="str">
        <f>INDEX($B$4:$B$42,MATCH($B45,G$4:G$42,0))</f>
        <v>CPL GOH DI XUAN</v>
      </c>
      <c r="H45" s="430" t="str">
        <f>INDEX($B$4:$B$42,MATCH($B45,H$4:H$42,0))</f>
        <v>CPL HO SHENGHUI HAYDEN</v>
      </c>
      <c r="I45" s="430" t="str">
        <f>INDEX($B$4:$B$42,MATCH($B45,I$4:I$41,0))</f>
        <v>LCP TRAN MINH KHOA</v>
      </c>
      <c r="J45" s="430" t="str">
        <f>INDEX($B$4:$B$42,MATCH($B45,J$4:J$42,0))</f>
        <v>LCP EDWARD GAN BOON WEI </v>
      </c>
      <c r="K45" s="430" t="str">
        <f>INDEX($B$4:$B$42,MATCH($B45,K$4:K$41,0))</f>
        <v>LCP TAN JUN YANG KELVIN</v>
      </c>
      <c r="L45" s="430" t="str">
        <f>INDEX($B$4:$B$42,MATCH($B45,L$4:L$42,0))</f>
        <v>LCP EKLAYVA PINGALI</v>
      </c>
      <c r="M45" s="430" t="str">
        <f>INDEX($B$4:$B$42,MATCH($B45,M$4:M$42,0))</f>
        <v>LCP IGNATIUS QUEK </v>
      </c>
      <c r="N45" s="430" t="str">
        <f>INDEX($B$4:$B$42,MATCH($B45,N$4:N$42,0))</f>
        <v>LCP EDWARD GAN BOON WEI </v>
      </c>
      <c r="O45" s="430" t="str">
        <f>INDEX($B$4:$B$42,MATCH($B45,O$4:O$42,0))</f>
        <v>CPL GERALD TAN </v>
      </c>
      <c r="P45" s="430" t="str">
        <f>INDEX($B$4:$B$42,MATCH($B45,P$4:P$42,0))</f>
        <v>LCP TRAN MINH KHOA</v>
      </c>
      <c r="Q45" s="430" t="str">
        <f>INDEX($B$4:$B$42,MATCH($B45,Q$4:Q$42,0))</f>
        <v>LCP KOO YI XIAN RAPHAEL </v>
      </c>
      <c r="R45" s="430" t="str">
        <f>INDEX($B$4:$B$42,MATCH($B45,R$4:R$42,0))</f>
        <v>LCP CHYE JING AN MAXIMUS</v>
      </c>
      <c r="S45" s="430" t="str">
        <f>INDEX($B$4:$B$42,MATCH($B45,S$4:S$42,0))</f>
        <v>LCP MUHAMMAD YASIR BIN MUHAMMAD HIJAZ</v>
      </c>
      <c r="T45" s="430" t="str">
        <f>INDEX($B$4:$B$42,MATCH($B45,T$4:T$42,0))</f>
        <v>LCP KOO YI XIAN RAPHAEL </v>
      </c>
      <c r="U45" s="430" t="str">
        <f>INDEX($B$4:$B$42,MATCH($B45,U$4:U$42,0))</f>
        <v>LCP MATTHEW HWANG YEW SENG</v>
      </c>
      <c r="V45" s="430" t="str">
        <f>INDEX($B$4:$B$42,MATCH($B45,V$4:V$41,0))</f>
        <v>3SG SAMUEL TAN ENG WEE</v>
      </c>
      <c r="W45" s="430" t="str">
        <f>INDEX($B$4:$B$42,MATCH($B45,W$4:W$42,0))</f>
        <v>LCP APPLE YEO</v>
      </c>
      <c r="X45" s="430" t="str">
        <f>INDEX($B$4:$B$42,MATCH($B45,X$4:X$41,0))</f>
        <v>LCP EDWARD GAN BOON WEI </v>
      </c>
      <c r="Y45" s="430" t="str">
        <f>INDEX($B$4:$B$42,MATCH($B45,Y$4:Y$42,0))</f>
        <v>LCP ZHANG ZHONGHAO</v>
      </c>
      <c r="Z45" s="430" t="str">
        <f>INDEX($B$4:$B$42,MATCH($B45,Z$4:Z$42,0))</f>
        <v>3SG SAMUEL TAN ENG WEE</v>
      </c>
      <c r="AA45" s="430" t="str">
        <f>INDEX($B$4:$B$42,MATCH($B45,AA$4:AA$42,0))</f>
        <v>LCP RON NG </v>
      </c>
      <c r="AB45" s="430" t="str">
        <f>INDEX($B$4:$B$42,MATCH($B45,AB$4:AB$41,0))</f>
        <v>LCP IGNATIUS QUEK </v>
      </c>
      <c r="AC45" s="430" t="str">
        <f>INDEX($B$4:$B$42,MATCH($B45,AC$4:AC$42,0))</f>
        <v>LCP MATTHEW HWANG YEW SENG</v>
      </c>
      <c r="AD45" s="430" t="str">
        <f>INDEX($B$4:$B$42,MATCH($B45,AD$4:AD$42,0))</f>
        <v>LCP KOO YI XIAN RAPHAEL </v>
      </c>
      <c r="AE45" s="430" t="str">
        <f>INDEX($B$4:$B$42,MATCH($B45,AE$4:AE$42,0))</f>
        <v>3SG SAMUEL TAN ENG WEE</v>
      </c>
      <c r="AF45" s="430" t="str">
        <f>INDEX($B$4:$B$42,MATCH($B45,AF$4:AF$42,0))</f>
        <v>CPL HO SHENGHUI HAYDEN</v>
      </c>
      <c r="AG45" s="430" t="str">
        <f>INDEX($B$4:$B$42,MATCH($B45,AG$4:AG$42,0))</f>
        <v>LCP TRAN MINH KHOA</v>
      </c>
      <c r="AH45" s="430" t="str">
        <f>INDEX($B$4:$B$42,MATCH($B45,AH$4:AH$42,0))</f>
        <v>CFC DERRICK CHIN</v>
      </c>
      <c r="AI45" s="406"/>
      <c r="AJ45" s="406"/>
      <c r="AK45" s="406"/>
      <c r="AL45" s="406"/>
      <c r="AM45" s="406"/>
      <c r="AN45" s="406"/>
      <c r="AO45" s="406"/>
      <c r="AP45" s="406"/>
      <c r="AQ45" s="406"/>
      <c r="AR45" s="405"/>
      <c r="AS45" s="405"/>
      <c r="AT45" s="406"/>
      <c r="AU45" s="406"/>
      <c r="AV45" s="406"/>
      <c r="AW45" s="406">
        <f>SUMPRODUCT(--(WEEKDAY(D$3:AG$3,2)&gt;5),--ISNUMBER(MATCH(D45:AG45,{"DM","CS1","CS2","SB1","AE","CS/B"},0)))</f>
        <v>0</v>
      </c>
      <c r="AX45" s="406"/>
      <c r="AY45" s="406"/>
      <c r="AZ45" s="406"/>
      <c r="BA45" s="406"/>
      <c r="BB45" s="405"/>
      <c r="BC45" s="406"/>
      <c r="BD45" s="406"/>
      <c r="BE45" s="406"/>
      <c r="BF45" s="406"/>
      <c r="BG45" s="406"/>
      <c r="BH45" s="406"/>
      <c r="BI45" s="406"/>
      <c r="BJ45" s="406"/>
      <c r="BK45" s="406"/>
      <c r="BL45" s="406"/>
      <c r="BM45" s="406"/>
      <c r="BN45" s="406"/>
      <c r="BO45" s="406"/>
      <c r="BP45" s="406"/>
      <c r="BQ45" s="406"/>
      <c r="BR45" s="406"/>
    </row>
    <row r="46" ht="19.5" customHeight="1" spans="1:70">
      <c r="A46" s="404"/>
      <c r="B46" s="436" t="s">
        <v>45</v>
      </c>
      <c r="C46" s="436"/>
      <c r="D46" s="473" t="str">
        <f>INDEX($B$4:$B$42,MATCH($B46,D$4:D$42,0))</f>
        <v>LCP KOO YI XIAN RAPHAEL </v>
      </c>
      <c r="E46" s="473" t="str">
        <f>INDEX($B$4:$B$42,MATCH($B46,E$4:E$42,0))</f>
        <v>LCP EDWARD GAN BOON WEI </v>
      </c>
      <c r="F46" s="473" t="e">
        <f>INDEX($B$4:$B$42,MATCH($B46,F$4:F$42,0))</f>
        <v>#N/A</v>
      </c>
      <c r="G46" s="473" t="e">
        <f>INDEX($B$4:$B$42,MATCH($B46,G$4:G$42,0))</f>
        <v>#N/A</v>
      </c>
      <c r="H46" s="473" t="str">
        <f>INDEX($B$4:$B$42,MATCH($B46,H$4:H$42,0))</f>
        <v>LCP ZHANG ZHONGHAO</v>
      </c>
      <c r="I46" s="473" t="str">
        <f>INDEX($B$4:$B$42,MATCH($B46,I$4:I$41,0))</f>
        <v>LCP MUHAMAD ZULKHAIRI BIN MOHAMAD SAPARI</v>
      </c>
      <c r="J46" s="473" t="e">
        <f>INDEX($B$4:$B$42,MATCH($B46,J$4:J$42,0))</f>
        <v>#N/A</v>
      </c>
      <c r="K46" s="473" t="str">
        <f>INDEX($B$4:$B$42,MATCH($B46,K$4:K$41,0))</f>
        <v>LCP MUHAMMAD YASIR BIN MUHAMMAD HIJAZ</v>
      </c>
      <c r="L46" s="473" t="str">
        <f>INDEX($B$4:$B$42,MATCH($B46,L$4:L$42,0))</f>
        <v>LCP TRAN MINH KHOA</v>
      </c>
      <c r="M46" s="473" t="e">
        <f>INDEX($B$4:$B$42,MATCH($B46,M$4:M$42,0))</f>
        <v>#N/A</v>
      </c>
      <c r="N46" s="473" t="e">
        <f>INDEX($B$4:$B$42,MATCH($B46,N$4:N$42,0))</f>
        <v>#N/A</v>
      </c>
      <c r="O46" s="473" t="str">
        <f>INDEX($B$4:$B$42,MATCH($B46,O$4:O$42,0))</f>
        <v>3SG SAMUEL TAN ENG WEE</v>
      </c>
      <c r="P46" s="473" t="str">
        <f>INDEX($B$4:$B$42,MATCH($B46,P$4:P$42,0))</f>
        <v>LCP APPLE YEO</v>
      </c>
      <c r="Q46" s="473" t="e">
        <f>INDEX($B$4:$B$42,MATCH($B46,Q$4:Q$42,0))</f>
        <v>#N/A</v>
      </c>
      <c r="R46" s="473" t="str">
        <f>INDEX($B$4:$B$42,MATCH($B46,R$4:R$42,0))</f>
        <v>CPL GOH DI XUAN</v>
      </c>
      <c r="S46" s="473" t="str">
        <f>INDEX($B$4:$B$42,MATCH($B46,S$4:S$42,0))</f>
        <v>LCP APPLE YEO</v>
      </c>
      <c r="T46" s="473" t="e">
        <f>INDEX($B$4:$B$42,MATCH($B46,T$4:T$42,0))</f>
        <v>#N/A</v>
      </c>
      <c r="U46" s="473" t="e">
        <f>INDEX($B$4:$B$42,MATCH($B46,U$4:U$42,0))</f>
        <v>#N/A</v>
      </c>
      <c r="V46" s="473" t="str">
        <f>INDEX($B$4:$B$42,MATCH($B46,V$4:V$41,0))</f>
        <v>CPL GERALD TAN </v>
      </c>
      <c r="W46" s="473" t="str">
        <f>INDEX($B$4:$B$42,MATCH($B46,W$4:W$42,0))</f>
        <v>LCP KOO YI XIAN RAPHAEL </v>
      </c>
      <c r="X46" s="473" t="e">
        <f>INDEX($B$4:$B$42,MATCH($B46,X$4:X$41,0))</f>
        <v>#N/A</v>
      </c>
      <c r="Y46" s="473" t="str">
        <f>INDEX($B$4:$B$42,MATCH($B46,Y$4:Y$42,0))</f>
        <v>CPL HO SHENGHUI HAYDEN</v>
      </c>
      <c r="Z46" s="473" t="str">
        <f>INDEX($B$4:$B$42,MATCH($B46,Z$4:Z$42,0))</f>
        <v>LCP TRAN MINH KHOA</v>
      </c>
      <c r="AA46" s="473" t="e">
        <f>INDEX($B$4:$B$42,MATCH($B46,AA$4:AA$42,0))</f>
        <v>#N/A</v>
      </c>
      <c r="AB46" s="473" t="e">
        <f>INDEX($B$4:$B$42,MATCH($B46,AB$4:AB$41,0))</f>
        <v>#N/A</v>
      </c>
      <c r="AC46" s="473" t="str">
        <f>INDEX($B$4:$B$42,MATCH($B46,AC$4:AC$42,0))</f>
        <v>LCP APPLE YEO</v>
      </c>
      <c r="AD46" s="473" t="str">
        <f>INDEX($B$4:$B$42,MATCH($B46,AD$4:AD$42,0))</f>
        <v>LCP RON NG </v>
      </c>
      <c r="AE46" s="473" t="e">
        <f>INDEX($B$4:$B$42,MATCH($B46,AE$4:AE$42,0))</f>
        <v>#N/A</v>
      </c>
      <c r="AF46" s="473" t="str">
        <f>INDEX($B$4:$B$42,MATCH($B46,AF$4:AF$42,0))</f>
        <v>CPL FANG JIANGRUI</v>
      </c>
      <c r="AG46" s="473" t="str">
        <f>INDEX($B$4:$B$42,MATCH($B46,AG$4:AG$42,0))</f>
        <v>LCP EKLAYVA PINGALI</v>
      </c>
      <c r="AH46" s="473" t="e">
        <f>INDEX($B$4:$B$42,MATCH($B46,AH$4:AH$42,0))</f>
        <v>#N/A</v>
      </c>
      <c r="AI46" s="404"/>
      <c r="AJ46" s="404"/>
      <c r="AK46" s="404"/>
      <c r="AL46" s="404"/>
      <c r="AM46" s="404"/>
      <c r="AN46" s="404"/>
      <c r="AO46" s="404"/>
      <c r="AP46" s="404"/>
      <c r="AQ46" s="404"/>
      <c r="AR46" s="405"/>
      <c r="AS46" s="405"/>
      <c r="AT46" s="404"/>
      <c r="AU46" s="404"/>
      <c r="AV46" s="404"/>
      <c r="AW46" s="404">
        <f>SUMPRODUCT(--(WEEKDAY(D$3:AG$3,2)&gt;5),--ISNUMBER(MATCH(D46:AG46,{"DM","CS1","CS2","SB1","AE","CS/B"},0)))</f>
        <v>0</v>
      </c>
      <c r="AX46" s="404"/>
      <c r="AY46" s="404"/>
      <c r="AZ46" s="404"/>
      <c r="BA46" s="404"/>
      <c r="BB46" s="405"/>
      <c r="BC46" s="404"/>
      <c r="BD46" s="404"/>
      <c r="BE46" s="404"/>
      <c r="BF46" s="404"/>
      <c r="BG46" s="404"/>
      <c r="BH46" s="404"/>
      <c r="BI46" s="404"/>
      <c r="BJ46" s="404"/>
      <c r="BK46" s="404"/>
      <c r="BL46" s="404"/>
      <c r="BM46" s="404"/>
      <c r="BN46" s="404"/>
      <c r="BO46" s="404"/>
      <c r="BP46" s="404"/>
      <c r="BQ46" s="404"/>
      <c r="BR46" s="404"/>
    </row>
    <row r="47" ht="19.5" customHeight="1" spans="1:70">
      <c r="A47" s="406"/>
      <c r="B47" s="433" t="s">
        <v>1793</v>
      </c>
      <c r="C47" s="433"/>
      <c r="D47" s="430" t="e">
        <f>INDEX($B$4:$B$42,MATCH($B47,D$4:D$42,0))</f>
        <v>#N/A</v>
      </c>
      <c r="E47" s="430" t="e">
        <f>INDEX($B$4:$B$42,MATCH($B47,E$4:E$42,0))</f>
        <v>#N/A</v>
      </c>
      <c r="F47" s="430" t="str">
        <f>INDEX($B$4:$B$42,MATCH($B47,F$4:F$42,0))</f>
        <v>LCP CHYE JING AN MAXIMUS</v>
      </c>
      <c r="G47" s="430" t="str">
        <f>INDEX($B$4:$B$42,MATCH($B47,G$4:G$42,0))</f>
        <v>PTE CHOA ZONGHAN ETIENNE</v>
      </c>
      <c r="H47" s="430" t="e">
        <f>INDEX($B$4:$B$42,MATCH($B47,H$4:H$42,0))</f>
        <v>#N/A</v>
      </c>
      <c r="I47" s="430" t="e">
        <f>INDEX($B$4:$B$42,MATCH($B47,I$4:I$41,0))</f>
        <v>#N/A</v>
      </c>
      <c r="J47" s="430" t="str">
        <f>INDEX($B$4:$B$42,MATCH($B47,J$4:J$42,0))</f>
        <v>LCP KOO YI XIAN RAPHAEL </v>
      </c>
      <c r="K47" s="430" t="e">
        <f>INDEX($B$4:$B$42,MATCH($B47,K$4:K$41,0))</f>
        <v>#N/A</v>
      </c>
      <c r="L47" s="430" t="e">
        <f>INDEX($B$4:$B$42,MATCH($B47,L$4:L$42,0))</f>
        <v>#N/A</v>
      </c>
      <c r="M47" s="430" t="str">
        <f>INDEX($B$4:$B$42,MATCH($B47,M$4:M$42,0))</f>
        <v>LCP QUEK ZI YI</v>
      </c>
      <c r="N47" s="430" t="str">
        <f>INDEX($B$4:$B$42,MATCH($B47,N$4:N$42,0))</f>
        <v>LCP APPLE YEO</v>
      </c>
      <c r="O47" s="430" t="e">
        <f>INDEX($B$4:$B$42,MATCH($B47,O$4:O$42,0))</f>
        <v>#N/A</v>
      </c>
      <c r="P47" s="430" t="e">
        <f>INDEX($B$4:$B$42,MATCH($B47,P$4:P$42,0))</f>
        <v>#N/A</v>
      </c>
      <c r="Q47" s="430" t="str">
        <f>INDEX($B$4:$B$42,MATCH($B47,Q$4:Q$42,0))</f>
        <v>LCP EDWARD GAN BOON WEI </v>
      </c>
      <c r="R47" s="430" t="e">
        <f>INDEX($B$4:$B$42,MATCH($B47,R$4:R$42,0))</f>
        <v>#N/A</v>
      </c>
      <c r="S47" s="430" t="e">
        <f>INDEX($B$4:$B$42,MATCH($B47,S$4:S$42,0))</f>
        <v>#N/A</v>
      </c>
      <c r="T47" s="430" t="str">
        <f>INDEX($B$4:$B$42,MATCH($B47,T$4:T$42,0))</f>
        <v>LCP EKLAYVA PINGALI</v>
      </c>
      <c r="U47" s="430" t="str">
        <f>INDEX($B$4:$B$42,MATCH($B47,U$4:U$42,0))</f>
        <v>LCP TRAN MINH KHOA</v>
      </c>
      <c r="V47" s="430" t="e">
        <f>INDEX($B$4:$B$42,MATCH($B47,V$4:V$41,0))</f>
        <v>#N/A</v>
      </c>
      <c r="W47" s="430" t="e">
        <f>INDEX($B$4:$B$42,MATCH($B47,W$4:W$42,0))</f>
        <v>#N/A</v>
      </c>
      <c r="X47" s="430" t="str">
        <f>INDEX($B$4:$B$42,MATCH($B47,X$4:X$41,0))</f>
        <v>LCP MUHAMMAD YASIR BIN MUHAMMAD HIJAZ</v>
      </c>
      <c r="Y47" s="430" t="e">
        <f>INDEX($B$4:$B$42,MATCH($B47,Y$4:Y$42,0))</f>
        <v>#N/A</v>
      </c>
      <c r="Z47" s="430" t="e">
        <f>INDEX($B$4:$B$42,MATCH($B47,Z$4:Z$42,0))</f>
        <v>#N/A</v>
      </c>
      <c r="AA47" s="430" t="str">
        <f>INDEX($B$4:$B$42,MATCH($B47,AA$4:AA$42,0))</f>
        <v>LCP EDWARD GAN BOON WEI </v>
      </c>
      <c r="AB47" s="430" t="str">
        <f>INDEX($B$4:$B$42,MATCH($B47,AB$4:AB$41,0))</f>
        <v>LCP ZHANG ZHONGHAO</v>
      </c>
      <c r="AC47" s="430" t="e">
        <f>INDEX($B$4:$B$42,MATCH($B47,AC$4:AC$42,0))</f>
        <v>#N/A</v>
      </c>
      <c r="AD47" s="430" t="e">
        <f>INDEX($B$4:$B$42,MATCH($B47,AD$4:AD$42,0))</f>
        <v>#N/A</v>
      </c>
      <c r="AE47" s="430" t="str">
        <f>INDEX($B$4:$B$42,MATCH($B47,AE$4:AE$42,0))</f>
        <v>LCP MUHAMMAD YASIR BIN MUHAMMAD HIJAZ</v>
      </c>
      <c r="AF47" s="430" t="e">
        <f>INDEX($B$4:$B$42,MATCH($B47,AF$4:AF$42,0))</f>
        <v>#N/A</v>
      </c>
      <c r="AG47" s="430" t="e">
        <f>INDEX($B$4:$B$42,MATCH($B47,AG$4:AG$42,0))</f>
        <v>#N/A</v>
      </c>
      <c r="AH47" s="430" t="str">
        <f>INDEX($B$4:$B$42,MATCH($B47,AH$4:AH$42,0))</f>
        <v>LCP APPLE YEO</v>
      </c>
      <c r="AI47" s="406"/>
      <c r="AJ47" s="406"/>
      <c r="AK47" s="406"/>
      <c r="AL47" s="406"/>
      <c r="AM47" s="406"/>
      <c r="AN47" s="406"/>
      <c r="AO47" s="406"/>
      <c r="AP47" s="406"/>
      <c r="AQ47" s="406"/>
      <c r="AR47" s="405"/>
      <c r="AS47" s="405"/>
      <c r="AT47" s="406"/>
      <c r="AU47" s="406"/>
      <c r="AV47" s="406"/>
      <c r="AW47" s="406">
        <f>SUMPRODUCT(--(WEEKDAY(D$3:AG$3,2)&gt;5),--ISNUMBER(MATCH(D47:AG47,{"DM","CS1","CS2","SB1","AE","CS/B"},0)))</f>
        <v>0</v>
      </c>
      <c r="AX47" s="406"/>
      <c r="AY47" s="406"/>
      <c r="AZ47" s="406"/>
      <c r="BA47" s="406"/>
      <c r="BB47" s="405"/>
      <c r="BC47" s="406"/>
      <c r="BD47" s="406"/>
      <c r="BE47" s="406"/>
      <c r="BF47" s="406"/>
      <c r="BG47" s="406"/>
      <c r="BH47" s="406"/>
      <c r="BI47" s="406"/>
      <c r="BJ47" s="406"/>
      <c r="BK47" s="406"/>
      <c r="BL47" s="406"/>
      <c r="BM47" s="406"/>
      <c r="BN47" s="406"/>
      <c r="BO47" s="406"/>
      <c r="BP47" s="406"/>
      <c r="BQ47" s="406"/>
      <c r="BR47" s="406"/>
    </row>
    <row r="48" ht="19.5" customHeight="1" spans="1:70">
      <c r="A48" s="404"/>
      <c r="B48" s="436" t="s">
        <v>50</v>
      </c>
      <c r="C48" s="436"/>
      <c r="D48" s="473" t="str">
        <f>INDEX($B$4:$B$42,MATCH($B48,D$4:D$42,0))</f>
        <v>LCP IGNATIUS QUEK </v>
      </c>
      <c r="E48" s="473" t="str">
        <f>INDEX($B$4:$B$42,MATCH($B48,E$4:E$42,0))</f>
        <v>LCP RON NG </v>
      </c>
      <c r="F48" s="473" t="e">
        <f>INDEX($B$4:$B$42,MATCH($B48,F$4:F$42,0))</f>
        <v>#N/A</v>
      </c>
      <c r="G48" s="473" t="e">
        <f>INDEX($B$4:$B$42,MATCH($B48,G$4:G$42,0))</f>
        <v>#N/A</v>
      </c>
      <c r="H48" s="473" t="str">
        <f>INDEX($B$4:$B$42,MATCH($B48,H$4:H$42,0))</f>
        <v>LCP RAIYAN ZUFAYRI BIN MOHAMAD HELMY</v>
      </c>
      <c r="I48" s="473" t="str">
        <f>INDEX($B$4:$B$42,MATCH($B48,I$4:I$41,0))</f>
        <v>LCP HYDER ISKANDAR BIN ZULKILFILY</v>
      </c>
      <c r="J48" s="473" t="e">
        <f>INDEX($B$4:$B$42,MATCH($B48,J$4:J$42,0))</f>
        <v>#N/A</v>
      </c>
      <c r="K48" s="473" t="str">
        <f>INDEX($B$4:$B$42,MATCH($B48,K$4:K$41,0))</f>
        <v>LCP STEPHEN TAY </v>
      </c>
      <c r="L48" s="473" t="str">
        <f>INDEX($B$4:$B$42,MATCH($B48,L$4:L$42,0))</f>
        <v>LCP MUHAMAD ZULKHAIRI BIN MOHAMAD SAPARI</v>
      </c>
      <c r="M48" s="473" t="e">
        <f>INDEX($B$4:$B$42,MATCH($B48,M$4:M$42,0))</f>
        <v>#N/A</v>
      </c>
      <c r="N48" s="473" t="e">
        <f>INDEX($B$4:$B$42,MATCH($B48,N$4:N$42,0))</f>
        <v>#N/A</v>
      </c>
      <c r="O48" s="473" t="str">
        <f>INDEX($B$4:$B$42,MATCH($B48,O$4:O$42,0))</f>
        <v>LCP STEPHEN TAY </v>
      </c>
      <c r="P48" s="473" t="str">
        <f>INDEX($B$4:$B$42,MATCH($B48,P$4:P$42,0))</f>
        <v>LCP RON NG </v>
      </c>
      <c r="Q48" s="473" t="e">
        <f>INDEX($B$4:$B$42,MATCH($B48,Q$4:Q$42,0))</f>
        <v>#N/A</v>
      </c>
      <c r="R48" s="473" t="str">
        <f>INDEX($B$4:$B$42,MATCH($B48,R$4:R$42,0))</f>
        <v>LCP HYDER ISKANDAR BIN ZULKILFILY</v>
      </c>
      <c r="S48" s="473" t="str">
        <f>INDEX($B$4:$B$42,MATCH($B48,S$4:S$42,0))</f>
        <v>LCP STEPHEN TAY </v>
      </c>
      <c r="T48" s="473" t="e">
        <f>INDEX($B$4:$B$42,MATCH($B48,T$4:T$42,0))</f>
        <v>#N/A</v>
      </c>
      <c r="U48" s="473" t="e">
        <f>INDEX($B$4:$B$42,MATCH($B48,U$4:U$42,0))</f>
        <v>#N/A</v>
      </c>
      <c r="V48" s="473" t="str">
        <f>INDEX($B$4:$B$42,MATCH($B48,V$4:V$41,0))</f>
        <v>LCP ZHANG ZHONGHAO</v>
      </c>
      <c r="W48" s="473" t="str">
        <f>INDEX($B$4:$B$42,MATCH($B48,W$4:W$42,0))</f>
        <v>LCP RAIYAN ZUFAYRI BIN MOHAMAD HELMY</v>
      </c>
      <c r="X48" s="473" t="e">
        <f>INDEX($B$4:$B$42,MATCH($B48,X$4:X$41,0))</f>
        <v>#N/A</v>
      </c>
      <c r="Y48" s="473" t="str">
        <f>INDEX($B$4:$B$42,MATCH($B48,Y$4:Y$42,0))</f>
        <v>LCP APPLE YEO</v>
      </c>
      <c r="Z48" s="473" t="str">
        <f>INDEX($B$4:$B$42,MATCH($B48,Z$4:Z$42,0))</f>
        <v>LCP STEPHEN TAY </v>
      </c>
      <c r="AA48" s="473" t="e">
        <f>INDEX($B$4:$B$42,MATCH($B48,AA$4:AA$42,0))</f>
        <v>#N/A</v>
      </c>
      <c r="AB48" s="473" t="e">
        <f>INDEX($B$4:$B$42,MATCH($B48,AB$4:AB$41,0))</f>
        <v>#N/A</v>
      </c>
      <c r="AC48" s="473" t="str">
        <f>INDEX($B$4:$B$42,MATCH($B48,AC$4:AC$42,0))</f>
        <v>PTE MENDEZ RALPH JUSTINE MACALINO</v>
      </c>
      <c r="AD48" s="473" t="str">
        <f>INDEX($B$4:$B$42,MATCH($B48,AD$4:AD$42,0))</f>
        <v>PTE RAGURAMAN ANIRUDH</v>
      </c>
      <c r="AE48" s="473" t="e">
        <f>INDEX($B$4:$B$42,MATCH($B48,AE$4:AE$42,0))</f>
        <v>#N/A</v>
      </c>
      <c r="AF48" s="473" t="str">
        <f>INDEX($B$4:$B$42,MATCH($B48,AF$4:AF$42,0))</f>
        <v>PTE MENDEZ RALPH JUSTINE MACALINO</v>
      </c>
      <c r="AG48" s="473" t="str">
        <f>INDEX($B$4:$B$42,MATCH($B48,AG$4:AG$42,0))</f>
        <v>PTE CHOA ZONGHAN ETIENNE</v>
      </c>
      <c r="AH48" s="473" t="e">
        <f>INDEX($B$4:$B$42,MATCH($B48,AH$4:AH$42,0))</f>
        <v>#N/A</v>
      </c>
      <c r="AI48" s="404"/>
      <c r="AJ48" s="404"/>
      <c r="AK48" s="404"/>
      <c r="AL48" s="404"/>
      <c r="AM48" s="404"/>
      <c r="AN48" s="404"/>
      <c r="AO48" s="404"/>
      <c r="AP48" s="404"/>
      <c r="AQ48" s="404"/>
      <c r="AR48" s="405"/>
      <c r="AS48" s="405"/>
      <c r="AT48" s="404"/>
      <c r="AU48" s="404"/>
      <c r="AV48" s="404"/>
      <c r="AW48" s="404">
        <f>SUMPRODUCT(--(WEEKDAY(D$3:AG$3,2)&gt;5),--ISNUMBER(MATCH(D48:AG48,{"DM","CS1","CS2","SB1","AE","CS/B"},0)))</f>
        <v>0</v>
      </c>
      <c r="AX48" s="404"/>
      <c r="AY48" s="404"/>
      <c r="AZ48" s="404"/>
      <c r="BA48" s="404"/>
      <c r="BB48" s="405"/>
      <c r="BC48" s="404"/>
      <c r="BD48" s="404"/>
      <c r="BE48" s="404"/>
      <c r="BF48" s="404"/>
      <c r="BG48" s="404"/>
      <c r="BH48" s="404"/>
      <c r="BI48" s="404"/>
      <c r="BJ48" s="404"/>
      <c r="BK48" s="404"/>
      <c r="BL48" s="404"/>
      <c r="BM48" s="404"/>
      <c r="BN48" s="404"/>
      <c r="BO48" s="404"/>
      <c r="BP48" s="404"/>
      <c r="BQ48" s="404"/>
      <c r="BR48" s="404"/>
    </row>
    <row r="49" ht="19.5" customHeight="1" spans="1:70">
      <c r="A49" s="406"/>
      <c r="B49" s="433" t="s">
        <v>56</v>
      </c>
      <c r="C49" s="433"/>
      <c r="D49" s="430" t="e">
        <f>INDEX($B$4:$B$42,MATCH($B49,D$4:D$42,0))</f>
        <v>#N/A</v>
      </c>
      <c r="E49" s="430" t="e">
        <f>INDEX($B$4:$B$42,MATCH($B49,E$4:E$42,0))</f>
        <v>#N/A</v>
      </c>
      <c r="F49" s="430" t="e">
        <f>INDEX($B$4:$B$42,MATCH($B49,F$4:F$42,0))</f>
        <v>#N/A</v>
      </c>
      <c r="G49" s="430" t="str">
        <f>INDEX($B$4:$B$42,MATCH($B49,G$4:G$42,0))</f>
        <v>3SG SAMUEL TAN ENG WEE</v>
      </c>
      <c r="H49" s="430" t="str">
        <f>INDEX($B$4:$B$42,MATCH($B49,H$4:H$42,0))</f>
        <v>LCP APPLE YEO</v>
      </c>
      <c r="I49" s="430" t="str">
        <f>INDEX($B$4:$B$42,MATCH($B49,I$4:I$41,0))</f>
        <v>LCP MUHAMMAD YASIR BIN MUHAMMAD HIJAZ</v>
      </c>
      <c r="J49" s="430" t="str">
        <f>INDEX($B$4:$B$42,MATCH($B49,J$4:J$42,0))</f>
        <v>CPL GERALD TAN </v>
      </c>
      <c r="K49" s="430" t="str">
        <f>INDEX($B$4:$B$42,MATCH($B49,K$4:K$41,0))</f>
        <v>LCP SHLOK PUROHIT</v>
      </c>
      <c r="L49" s="430" t="e">
        <f>INDEX($B$4:$B$42,MATCH($B49,L$4:L$42,0))</f>
        <v>#N/A</v>
      </c>
      <c r="M49" s="430" t="e">
        <f>INDEX($B$4:$B$42,MATCH($B49,M$4:M$42,0))</f>
        <v>#N/A</v>
      </c>
      <c r="N49" s="430" t="str">
        <f>INDEX($B$4:$B$42,MATCH($B49,N$4:N$42,0))</f>
        <v>CFC DERRICK CHIN</v>
      </c>
      <c r="O49" s="430" t="str">
        <f>INDEX($B$4:$B$42,MATCH($B49,O$4:O$42,0))</f>
        <v>LCP KOO YI XIAN RAPHAEL </v>
      </c>
      <c r="P49" s="430" t="str">
        <f>INDEX($B$4:$B$42,MATCH($B49,P$4:P$42,0))</f>
        <v>CPL GERALD TAN </v>
      </c>
      <c r="Q49" s="430" t="str">
        <f>INDEX($B$4:$B$42,MATCH($B49,Q$4:Q$42,0))</f>
        <v>LCP STEPHEN TAY </v>
      </c>
      <c r="R49" s="430" t="str">
        <f>INDEX($B$4:$B$42,MATCH($B49,R$4:R$42,0))</f>
        <v>LCP RON NG </v>
      </c>
      <c r="S49" s="430" t="e">
        <f>INDEX($B$4:$B$42,MATCH($B49,S$4:S$42,0))</f>
        <v>#N/A</v>
      </c>
      <c r="T49" s="430" t="e">
        <f>INDEX($B$4:$B$42,MATCH($B49,T$4:T$42,0))</f>
        <v>#N/A</v>
      </c>
      <c r="U49" s="430" t="str">
        <f>INDEX($B$4:$B$42,MATCH($B49,U$4:U$42,0))</f>
        <v>LCP SHLOK PUROHIT</v>
      </c>
      <c r="V49" s="430" t="str">
        <f>INDEX($B$4:$B$42,MATCH($B49,V$4:V$41,0))</f>
        <v>LCP EDWARD GAN BOON WEI </v>
      </c>
      <c r="W49" s="430" t="str">
        <f>INDEX($B$4:$B$42,MATCH($B49,W$4:W$42,0))</f>
        <v>LCP MUHAMMAD YASIR BIN MUHAMMAD HIJAZ</v>
      </c>
      <c r="X49" s="430" t="str">
        <f>INDEX($B$4:$B$42,MATCH($B49,X$4:X$41,0))</f>
        <v>CPL FANG JIANGRUI</v>
      </c>
      <c r="Y49" s="430" t="str">
        <f>INDEX($B$4:$B$42,MATCH($B49,Y$4:Y$42,0))</f>
        <v>LCP IGNATIUS QUEK </v>
      </c>
      <c r="Z49" s="430" t="e">
        <f>INDEX($B$4:$B$42,MATCH($B49,Z$4:Z$42,0))</f>
        <v>#N/A</v>
      </c>
      <c r="AA49" s="430" t="e">
        <f>INDEX($B$4:$B$42,MATCH($B49,AA$4:AA$42,0))</f>
        <v>#N/A</v>
      </c>
      <c r="AB49" s="430" t="str">
        <f>INDEX($B$4:$B$42,MATCH($B49,AB$4:AB$41,0))</f>
        <v>PTE CHOA ZONGHAN ETIENNE</v>
      </c>
      <c r="AC49" s="430" t="str">
        <f>INDEX($B$4:$B$42,MATCH($B49,AC$4:AC$42,0))</f>
        <v>PTE DANIEL ISKANDAR BIN SANUSI</v>
      </c>
      <c r="AD49" s="430" t="e">
        <f>INDEX($B$4:$B$42,MATCH($B49,AD$4:AD$42,0))</f>
        <v>#N/A</v>
      </c>
      <c r="AE49" s="430" t="str">
        <f>INDEX($B$4:$B$42,MATCH($B49,AE$4:AE$42,0))</f>
        <v>LCP CHYE JING AN MAXIMUS</v>
      </c>
      <c r="AF49" s="430" t="str">
        <f>INDEX($B$4:$B$42,MATCH($B49,AF$4:AF$42,0))</f>
        <v>LCP MUHAMMAD YASIR BIN MUHAMMAD HIJAZ</v>
      </c>
      <c r="AG49" s="430" t="e">
        <f>INDEX($B$4:$B$42,MATCH($B49,AG$4:AG$42,0))</f>
        <v>#N/A</v>
      </c>
      <c r="AH49" s="430" t="e">
        <f>INDEX($B$4:$B$42,MATCH($B49,AH$4:AH$42,0))</f>
        <v>#N/A</v>
      </c>
      <c r="AI49" s="406"/>
      <c r="AJ49" s="406"/>
      <c r="AK49" s="406"/>
      <c r="AL49" s="406"/>
      <c r="AM49" s="406"/>
      <c r="AN49" s="406"/>
      <c r="AO49" s="406"/>
      <c r="AP49" s="406"/>
      <c r="AQ49" s="406"/>
      <c r="AR49" s="405"/>
      <c r="AS49" s="405"/>
      <c r="AT49" s="406"/>
      <c r="AU49" s="406"/>
      <c r="AV49" s="406"/>
      <c r="AW49" s="406">
        <f>SUMPRODUCT(--(WEEKDAY(D$3:AG$3,2)&gt;5),--ISNUMBER(MATCH(D49:AG49,{"DM","CS1","CS2","SB1","AE","CS/B"},0)))</f>
        <v>0</v>
      </c>
      <c r="AX49" s="406"/>
      <c r="AY49" s="406"/>
      <c r="AZ49" s="406"/>
      <c r="BA49" s="406"/>
      <c r="BB49" s="405"/>
      <c r="BC49" s="406"/>
      <c r="BD49" s="406"/>
      <c r="BE49" s="406"/>
      <c r="BF49" s="406"/>
      <c r="BG49" s="406"/>
      <c r="BH49" s="406"/>
      <c r="BI49" s="406"/>
      <c r="BJ49" s="406"/>
      <c r="BK49" s="406"/>
      <c r="BL49" s="406"/>
      <c r="BM49" s="406"/>
      <c r="BN49" s="406"/>
      <c r="BO49" s="406"/>
      <c r="BP49" s="406"/>
      <c r="BQ49" s="406"/>
      <c r="BR49" s="406"/>
    </row>
    <row r="50" ht="19.5" customHeight="1" spans="1:70">
      <c r="A50" s="404"/>
      <c r="B50" s="436" t="s">
        <v>62</v>
      </c>
      <c r="C50" s="436"/>
      <c r="D50" s="473" t="str">
        <f>INDEX($B$4:$B$42,MATCH($B50,D$4:D$42,0))</f>
        <v>PTE CHOA ZONGHAN ETIENNE</v>
      </c>
      <c r="E50" s="473" t="str">
        <f>INDEX($B$4:$B$42,MATCH($B50,E$4:E$42,0))</f>
        <v>PTE MUHAMMAD HAMZA ZUBERI</v>
      </c>
      <c r="F50" s="473" t="str">
        <f>INDEX($B$4:$B$42,MATCH($B50,F$4:F$42,0))</f>
        <v>PTE RAGURAMAN ANIRUDH</v>
      </c>
      <c r="G50" s="473" t="str">
        <f>INDEX($B$4:$B$42,MATCH($B50,G$4:G$42,0))</f>
        <v>PTE MUHAMMAD SHAUKI BIN MOHD SHAM</v>
      </c>
      <c r="H50" s="473" t="str">
        <f>INDEX($B$4:$B$42,MATCH($B50,H$4:H$42,0))</f>
        <v>PTE RAGURAMAN ANIRUDH</v>
      </c>
      <c r="I50" s="473" t="str">
        <f>INDEX($B$4:$B$42,MATCH($B50,I$4:I$41,0))</f>
        <v>PTE HUANG JIHUI</v>
      </c>
      <c r="J50" s="473" t="str">
        <f>INDEX($B$4:$B$42,MATCH($B50,J$4:J$42,0))</f>
        <v>LCP SHLOK PUROHIT</v>
      </c>
      <c r="K50" s="473" t="str">
        <f>INDEX($B$4:$B$42,MATCH($B50,K$4:K$41,0))</f>
        <v>PTE DANIEL ISKANDAR BIN SANUSI</v>
      </c>
      <c r="L50" s="473" t="str">
        <f>INDEX($B$4:$B$42,MATCH($B50,L$4:L$42,0))</f>
        <v>PTE HUANG JIHUI</v>
      </c>
      <c r="M50" s="473" t="str">
        <f>INDEX($B$4:$B$42,MATCH($B50,M$4:M$42,0))</f>
        <v>PTE MUHAMMAD SHAUKI BIN MOHD SHAM</v>
      </c>
      <c r="N50" s="473" t="str">
        <f>INDEX($B$4:$B$42,MATCH($B50,N$4:N$42,0))</f>
        <v>PTE MUHAMMAD HAMZA ZUBERI</v>
      </c>
      <c r="O50" s="473" t="str">
        <f>INDEX($B$4:$B$42,MATCH($B50,O$4:O$42,0))</f>
        <v>PTE DANIEL ISKANDAR BIN SANUSI</v>
      </c>
      <c r="P50" s="473" t="str">
        <f>INDEX($B$4:$B$42,MATCH($B50,P$4:P$42,0))</f>
        <v>PTE HUANG JIHUI</v>
      </c>
      <c r="Q50" s="473" t="str">
        <f>INDEX($B$4:$B$42,MATCH($B50,Q$4:Q$42,0))</f>
        <v>PTE MENDEZ RALPH JUSTINE MACALINO</v>
      </c>
      <c r="R50" s="473" t="str">
        <f>INDEX($B$4:$B$42,MATCH($B50,R$4:R$42,0))</f>
        <v>PTE MUHAMMAD HAMZA ZUBERI</v>
      </c>
      <c r="S50" s="473" t="str">
        <f>INDEX($B$4:$B$42,MATCH($B50,S$4:S$42,0))</f>
        <v>PTE DANIEL ISKANDAR BIN SANUSI</v>
      </c>
      <c r="T50" s="473" t="str">
        <f>INDEX($B$4:$B$42,MATCH($B50,T$4:T$42,0))</f>
        <v>LCP RAIYAN ZUFAYRI BIN MOHAMAD HELMY</v>
      </c>
      <c r="U50" s="473" t="str">
        <f>INDEX($B$4:$B$42,MATCH($B50,U$4:U$42,0))</f>
        <v>PTE MUHAMMAD HAMZA ZUBERI</v>
      </c>
      <c r="V50" s="473" t="str">
        <f>INDEX($B$4:$B$42,MATCH($B50,V$4:V$41,0))</f>
        <v>LCP STEPHEN TAY </v>
      </c>
      <c r="W50" s="473" t="str">
        <f>INDEX($B$4:$B$42,MATCH($B50,W$4:W$42,0))</f>
        <v>PTE CHOA ZONGHAN ETIENNE</v>
      </c>
      <c r="X50" s="473" t="str">
        <f>INDEX($B$4:$B$42,MATCH($B50,X$4:X$41,0))</f>
        <v>LCP STEPHEN TAY </v>
      </c>
      <c r="Y50" s="473" t="str">
        <f>INDEX($B$4:$B$42,MATCH($B50,Y$4:Y$42,0))</f>
        <v>PTE MENDEZ RALPH JUSTINE MACALINO</v>
      </c>
      <c r="Z50" s="473" t="str">
        <f>INDEX($B$4:$B$42,MATCH($B50,Z$4:Z$42,0))</f>
        <v>PTE DANIEL ISKANDAR BIN SANUSI</v>
      </c>
      <c r="AA50" s="473" t="str">
        <f>INDEX($B$4:$B$42,MATCH($B50,AA$4:AA$42,0))</f>
        <v>PTE RAGURAMAN ANIRUDH</v>
      </c>
      <c r="AB50" s="473" t="str">
        <f>INDEX($B$4:$B$42,MATCH($B50,AB$4:AB$41,0))</f>
        <v>CPL FANG JIANGRUI</v>
      </c>
      <c r="AC50" s="473" t="str">
        <f>INDEX($B$4:$B$42,MATCH($B50,AC$4:AC$42,0))</f>
        <v>LCP HYDER ISKANDAR BIN ZULKILFILY</v>
      </c>
      <c r="AD50" s="473" t="str">
        <f>INDEX($B$4:$B$42,MATCH($B50,AD$4:AD$42,0))</f>
        <v>PTE MUHAMMAD SHAUKI BIN MOHD SHAM</v>
      </c>
      <c r="AE50" s="473" t="str">
        <f>INDEX($B$4:$B$42,MATCH($B50,AE$4:AE$42,0))</f>
        <v>LCP STEPHEN TAY </v>
      </c>
      <c r="AF50" s="473" t="str">
        <f>INDEX($B$4:$B$42,MATCH($B50,AF$4:AF$42,0))</f>
        <v>PTE MUHAMMAD SHAUKI BIN MOHD SHAM</v>
      </c>
      <c r="AG50" s="473" t="str">
        <f>INDEX($B$4:$B$42,MATCH($B50,AG$4:AG$42,0))</f>
        <v>PTE DANIEL ISKANDAR BIN SANUSI</v>
      </c>
      <c r="AH50" s="473" t="str">
        <f>INDEX($B$4:$B$42,MATCH($B50,AH$4:AH$42,0))</f>
        <v>LCP HYDER ISKANDAR BIN ZULKILFILY</v>
      </c>
      <c r="AI50" s="404"/>
      <c r="AJ50" s="404"/>
      <c r="AK50" s="404"/>
      <c r="AL50" s="404"/>
      <c r="AM50" s="404"/>
      <c r="AN50" s="404"/>
      <c r="AO50" s="404"/>
      <c r="AP50" s="404"/>
      <c r="AQ50" s="404"/>
      <c r="AR50" s="405"/>
      <c r="AS50" s="405"/>
      <c r="AT50" s="404"/>
      <c r="AU50" s="404"/>
      <c r="AV50" s="404"/>
      <c r="AW50" s="404">
        <f>SUMPRODUCT(--(WEEKDAY(D$3:AG$3,2)&gt;5),--ISNUMBER(MATCH(D50:AG50,{"DM","CS1","CS2","SB1","AE","CS/B"},0)))</f>
        <v>0</v>
      </c>
      <c r="AX50" s="404"/>
      <c r="AY50" s="404"/>
      <c r="AZ50" s="404"/>
      <c r="BA50" s="404"/>
      <c r="BB50" s="405"/>
      <c r="BC50" s="404"/>
      <c r="BD50" s="404"/>
      <c r="BE50" s="404"/>
      <c r="BF50" s="404"/>
      <c r="BG50" s="404"/>
      <c r="BH50" s="404"/>
      <c r="BI50" s="404"/>
      <c r="BJ50" s="404"/>
      <c r="BK50" s="404"/>
      <c r="BL50" s="404"/>
      <c r="BM50" s="404"/>
      <c r="BN50" s="404"/>
      <c r="BO50" s="404"/>
      <c r="BP50" s="404"/>
      <c r="BQ50" s="404"/>
      <c r="BR50" s="404"/>
    </row>
    <row r="51" ht="19.5" customHeight="1" spans="1:70">
      <c r="A51" s="406"/>
      <c r="B51" s="433" t="s">
        <v>1598</v>
      </c>
      <c r="C51" s="433"/>
      <c r="D51" s="430" t="str">
        <f>INDEX($B$4:$B$42,MATCH($B51,D$4:D$42,0))</f>
        <v>3SG SAMUEL TAN ENG WEE</v>
      </c>
      <c r="E51" s="430" t="str">
        <f>INDEX($B$4:$B$42,MATCH($B51,E$4:E$42,0))</f>
        <v>LCP IGNATIUS QUEK </v>
      </c>
      <c r="F51" s="430" t="str">
        <f>INDEX($B$4:$B$42,MATCH($B51,F$4:F$42,0))</f>
        <v>3SG SAMUEL TAN ENG WEE</v>
      </c>
      <c r="G51" s="430" t="str">
        <f>INDEX($B$4:$B$42,MATCH($B51,G$4:G$42,0))</f>
        <v>PTE MENDEZ RALPH JUSTINE MACALINO</v>
      </c>
      <c r="H51" s="430" t="str">
        <f>INDEX($B$4:$B$42,MATCH($B51,H$4:H$42,0))</f>
        <v>LCP SHLOK PUROHIT</v>
      </c>
      <c r="I51" s="430" t="str">
        <f>INDEX($B$4:$B$42,MATCH($B51,I$4:I$41,0))</f>
        <v>LCP STEPHEN TAY </v>
      </c>
      <c r="J51" s="430" t="str">
        <f>INDEX($B$4:$B$42,MATCH($B51,J$4:J$42,0))</f>
        <v>PTE DANIEL ISKANDAR BIN SANUSI</v>
      </c>
      <c r="K51" s="430" t="str">
        <f>INDEX($B$4:$B$42,MATCH($B51,K$4:K$41,0))</f>
        <v>LCP IGNATIUS QUEK </v>
      </c>
      <c r="L51" s="430" t="str">
        <f>INDEX($B$4:$B$42,MATCH($B51,L$4:L$42,0))</f>
        <v>LCP CHYE JING AN MAXIMUS</v>
      </c>
      <c r="M51" s="430" t="str">
        <f>INDEX($B$4:$B$42,MATCH($B51,M$4:M$42,0))</f>
        <v>LCP APPLE YEO</v>
      </c>
      <c r="N51" s="430" t="str">
        <f>INDEX($B$4:$B$42,MATCH($B51,N$4:N$42,0))</f>
        <v>LCP KOO YI XIAN RAPHAEL </v>
      </c>
      <c r="O51" s="430" t="e">
        <f>INDEX($B$4:$B$42,MATCH($B51,O$4:O$42,0))</f>
        <v>#N/A</v>
      </c>
      <c r="P51" s="430" t="str">
        <f>INDEX($B$4:$B$42,MATCH($B51,P$4:P$42,0))</f>
        <v>LCP TAN JUN YANG KELVIN</v>
      </c>
      <c r="Q51" s="430" t="e">
        <f>INDEX($B$4:$B$42,MATCH($B51,Q$4:Q$42,0))</f>
        <v>#N/A</v>
      </c>
      <c r="R51" s="430" t="str">
        <f>INDEX($B$4:$B$42,MATCH($B51,R$4:R$42,0))</f>
        <v>LCP MATTHEW HWANG YEW SENG</v>
      </c>
      <c r="S51" s="430" t="str">
        <f>INDEX($B$4:$B$42,MATCH($B51,S$4:S$42,0))</f>
        <v>3SG SAMUEL TAN ENG WEE</v>
      </c>
      <c r="T51" s="430" t="e">
        <f>INDEX($B$4:$B$42,MATCH($B51,T$4:T$42,0))</f>
        <v>#N/A</v>
      </c>
      <c r="U51" s="430" t="str">
        <f>INDEX($B$4:$B$42,MATCH($B51,U$4:U$42,0))</f>
        <v>LCP WONG JI FENG WILLARD</v>
      </c>
      <c r="V51" s="430" t="e">
        <f>INDEX($B$4:$B$42,MATCH($B51,V$4:V$41,0))</f>
        <v>#N/A</v>
      </c>
      <c r="W51" s="430" t="e">
        <f>INDEX($B$4:$B$42,MATCH($B51,W$4:W$42,0))</f>
        <v>#N/A</v>
      </c>
      <c r="X51" s="430" t="str">
        <f>INDEX($B$4:$B$42,MATCH($B51,X$4:X$41,0))</f>
        <v>PTE DANIEL ISKANDAR BIN SANUSI</v>
      </c>
      <c r="Y51" s="430" t="e">
        <f>INDEX($B$4:$B$42,MATCH($B51,Y$4:Y$42,0))</f>
        <v>#N/A</v>
      </c>
      <c r="Z51" s="430" t="e">
        <f>INDEX($B$4:$B$42,MATCH($B51,Z$4:Z$42,0))</f>
        <v>#N/A</v>
      </c>
      <c r="AA51" s="430" t="str">
        <f>INDEX($B$4:$B$42,MATCH($B51,AA$4:AA$42,0))</f>
        <v>CFC DERRICK CHIN</v>
      </c>
      <c r="AB51" s="430" t="str">
        <f>INDEX($B$4:$B$42,MATCH($B51,AB$4:AB$41,0))</f>
        <v>LCP KOO YI XIAN RAPHAEL </v>
      </c>
      <c r="AC51" s="430" t="str">
        <f>INDEX($B$4:$B$42,MATCH($B51,AC$4:AC$42,0))</f>
        <v>LCP STEPHEN TAY </v>
      </c>
      <c r="AD51" s="430" t="str">
        <f>INDEX($B$4:$B$42,MATCH($B51,AD$4:AD$42,0))</f>
        <v>LCP RAIYAN ZUFAYRI BIN MOHAMAD HELMY</v>
      </c>
      <c r="AE51" s="430" t="str">
        <f>INDEX($B$4:$B$42,MATCH($B51,AE$4:AE$42,0))</f>
        <v>LCP APPLE YEO</v>
      </c>
      <c r="AF51" s="430" t="str">
        <f>INDEX($B$4:$B$42,MATCH($B51,AF$4:AF$42,0))</f>
        <v>LCP MATTHEW HWANG YEW SENG</v>
      </c>
      <c r="AG51" s="430" t="e">
        <f>INDEX($B$4:$B$42,MATCH($B51,AG$4:AG$42,0))</f>
        <v>#N/A</v>
      </c>
      <c r="AH51" s="430" t="str">
        <f>INDEX($B$4:$B$42,MATCH($B51,AH$4:AH$42,0))</f>
        <v>LCP RAIYAN ZUFAYRI BIN MOHAMAD HELMY</v>
      </c>
      <c r="AI51" s="406"/>
      <c r="AJ51" s="406"/>
      <c r="AK51" s="406"/>
      <c r="AL51" s="406"/>
      <c r="AM51" s="406"/>
      <c r="AN51" s="406"/>
      <c r="AO51" s="406"/>
      <c r="AP51" s="406"/>
      <c r="AQ51" s="406"/>
      <c r="AR51" s="405"/>
      <c r="AS51" s="405"/>
      <c r="AT51" s="406"/>
      <c r="AU51" s="406"/>
      <c r="AV51" s="406"/>
      <c r="AW51" s="406">
        <f>SUMPRODUCT(--(WEEKDAY(D$3:AG$3,2)&gt;5),--ISNUMBER(MATCH(D51:AG51,{"DM","CS1","CS2","SB1","AE","CS/B"},0)))</f>
        <v>0</v>
      </c>
      <c r="AX51" s="406"/>
      <c r="AY51" s="406"/>
      <c r="AZ51" s="406"/>
      <c r="BA51" s="406"/>
      <c r="BB51" s="405"/>
      <c r="BC51" s="406"/>
      <c r="BD51" s="406"/>
      <c r="BE51" s="406"/>
      <c r="BF51" s="406"/>
      <c r="BG51" s="406"/>
      <c r="BH51" s="406"/>
      <c r="BI51" s="406"/>
      <c r="BJ51" s="406"/>
      <c r="BK51" s="406"/>
      <c r="BL51" s="406"/>
      <c r="BM51" s="406"/>
      <c r="BN51" s="406"/>
      <c r="BO51" s="406"/>
      <c r="BP51" s="406"/>
      <c r="BQ51" s="406"/>
      <c r="BR51" s="406"/>
    </row>
    <row r="52" ht="19.5" customHeight="1" spans="1:70">
      <c r="A52" s="404"/>
      <c r="B52" s="432"/>
      <c r="C52" s="432"/>
      <c r="D52" s="429"/>
      <c r="E52" s="429"/>
      <c r="F52" s="429"/>
      <c r="G52" s="429"/>
      <c r="H52" s="429"/>
      <c r="I52" s="429"/>
      <c r="J52" s="429"/>
      <c r="K52" s="429"/>
      <c r="L52" s="429"/>
      <c r="M52" s="429"/>
      <c r="N52" s="429"/>
      <c r="O52" s="429"/>
      <c r="P52" s="429"/>
      <c r="Q52" s="429"/>
      <c r="R52" s="429"/>
      <c r="S52" s="429"/>
      <c r="T52" s="429"/>
      <c r="U52" s="429"/>
      <c r="V52" s="429"/>
      <c r="W52" s="429"/>
      <c r="X52" s="429"/>
      <c r="Y52" s="429"/>
      <c r="Z52" s="429"/>
      <c r="AA52" s="429"/>
      <c r="AB52" s="429"/>
      <c r="AC52" s="429"/>
      <c r="AD52" s="429"/>
      <c r="AE52" s="429"/>
      <c r="AF52" s="429"/>
      <c r="AG52" s="429"/>
      <c r="AH52" s="429"/>
      <c r="AI52" s="432">
        <f>COUNTIF($D52:$AG52,AI$4)</f>
        <v>0</v>
      </c>
      <c r="AJ52" s="432">
        <f>COUNTIF($D52:$AG52,AJ$4)</f>
        <v>0</v>
      </c>
      <c r="AK52" s="432">
        <f>COUNTIF($D52:$AG52,AK$4)</f>
        <v>0</v>
      </c>
      <c r="AL52" s="432">
        <f>COUNTIF($D52:$AG52,AL$4)</f>
        <v>0</v>
      </c>
      <c r="AM52" s="432">
        <f>COUNTIF($D52:$AG52,AM$4)</f>
        <v>0</v>
      </c>
      <c r="AN52" s="432">
        <f>COUNTIF($D52:$AG52,AN$4)</f>
        <v>0</v>
      </c>
      <c r="AO52" s="432">
        <f>COUNTIF($D52:$AG52,AO$4)</f>
        <v>0</v>
      </c>
      <c r="AP52" s="432">
        <f>COUNTIF($D52:$AG52,AP$4)</f>
        <v>0</v>
      </c>
      <c r="AQ52" s="432">
        <f>COUNTIF($D52:$AG52,AQ$4)</f>
        <v>0</v>
      </c>
      <c r="AR52" s="432">
        <v>1</v>
      </c>
      <c r="AS52" s="432"/>
      <c r="AT52" s="432">
        <f t="array" ref="AT52">SUMPRODUCT(--(WEEKDAY(D$3:AG$3,2)&lt;5),--ISNUMBER(MATCH(D52:AG52,{"DM","CS1","CS2","SB1","AE","CS/B"},0)))</f>
        <v>0</v>
      </c>
      <c r="AU52" s="432"/>
      <c r="AV52" s="432">
        <f t="array" ref="AV52">SUMPRODUCT(--(WEEKDAY(D$3:AG$3,2)=5),--ISNUMBER(MATCH(D52:AG52,{"DM","CS1","CS2","SB1","AE","CS/B"},0)))</f>
        <v>0</v>
      </c>
      <c r="AW52" s="404">
        <f>SUMPRODUCT(--(WEEKDAY(D$3:AG$3,2)&gt;5),--ISNUMBER(MATCH(D52:AG52,{"DM","CS1","CS2","SB1","AE","CS/B"},0)))</f>
        <v>0</v>
      </c>
      <c r="AX52" s="432"/>
      <c r="AY52" s="432">
        <f>(AT52-AU52)+AV52*1.5+(AW52-AX52)*2+AN52*0.5+AP52*0.5+AR52-AS52</f>
        <v>1</v>
      </c>
      <c r="AZ52" s="432">
        <f>AT52+AV52+AW52</f>
        <v>0</v>
      </c>
      <c r="BA52" s="432">
        <f>BD52+BF52+BH52+BJ52+BL52</f>
        <v>0</v>
      </c>
      <c r="BB52" s="432">
        <f>AY52+BC52</f>
        <v>1</v>
      </c>
      <c r="BC52" s="432">
        <f>BE52+BG52+BI52+BK52+BM52</f>
        <v>0</v>
      </c>
      <c r="BD52" s="432">
        <f>COUNTIF(A52:AI52,"*$BTP*")</f>
        <v>0</v>
      </c>
      <c r="BE52" s="432">
        <f>BD52*1.5</f>
        <v>0</v>
      </c>
      <c r="BF52" s="432">
        <f>COUNTIF(A52:AI52,"*$M*")</f>
        <v>0</v>
      </c>
      <c r="BG52" s="432">
        <f>BF52*1</f>
        <v>0</v>
      </c>
      <c r="BH52" s="432">
        <f>COUNTIF(A52:AI52,"*$PM*")</f>
        <v>0</v>
      </c>
      <c r="BI52" s="432">
        <f>BH52*0.5</f>
        <v>0</v>
      </c>
      <c r="BJ52" s="432">
        <f>COUNTIF(A52:AI52,"*$AM*")</f>
        <v>0</v>
      </c>
      <c r="BK52" s="432">
        <f>BJ52*0.5</f>
        <v>0</v>
      </c>
      <c r="BL52" s="432">
        <f>COUNTIF(A52:AI52,"*$FC*")</f>
        <v>0</v>
      </c>
      <c r="BM52" s="432">
        <f>BL52*1</f>
        <v>0</v>
      </c>
      <c r="BN52" s="432"/>
      <c r="BO52" s="432">
        <f>COUNTIF($E52:$Z52,BO$4)</f>
        <v>0</v>
      </c>
      <c r="BP52" s="432">
        <f>COUNTIF($E52:$Z52,BP$4)</f>
        <v>0</v>
      </c>
      <c r="BQ52" s="432">
        <f>COUNTIF($E52:$Z52,BQ$4)</f>
        <v>0</v>
      </c>
      <c r="BR52" s="432"/>
    </row>
    <row r="53" ht="19.5" customHeight="1" spans="1:70">
      <c r="A53" s="406"/>
      <c r="B53" s="405" t="s">
        <v>2026</v>
      </c>
      <c r="C53" s="405"/>
      <c r="D53" s="433"/>
      <c r="E53" s="433"/>
      <c r="F53" s="433"/>
      <c r="G53" s="433"/>
      <c r="H53" s="433"/>
      <c r="I53" s="433"/>
      <c r="J53" s="433" t="s">
        <v>48</v>
      </c>
      <c r="K53" s="433"/>
      <c r="L53" s="433"/>
      <c r="M53" s="433"/>
      <c r="N53" s="433"/>
      <c r="O53" s="433"/>
      <c r="P53" s="433"/>
      <c r="Q53" s="433"/>
      <c r="R53" s="433"/>
      <c r="S53" s="433"/>
      <c r="T53" s="433"/>
      <c r="U53" s="433" t="s">
        <v>373</v>
      </c>
      <c r="V53" s="433"/>
      <c r="W53" s="433"/>
      <c r="X53" s="433"/>
      <c r="Y53" s="433"/>
      <c r="Z53" s="433"/>
      <c r="AA53" s="433"/>
      <c r="AB53" s="433"/>
      <c r="AC53" s="433"/>
      <c r="AD53" s="433"/>
      <c r="AE53" s="433"/>
      <c r="AF53" s="433"/>
      <c r="AG53" s="433"/>
      <c r="AH53" s="433"/>
      <c r="AI53" s="406">
        <f>COUNTIF($D53:$AG53,AI$4)</f>
        <v>1</v>
      </c>
      <c r="AJ53" s="406">
        <f>COUNTIF($D53:$AG53,AJ$4)</f>
        <v>0</v>
      </c>
      <c r="AK53" s="406">
        <f>COUNTIF($D53:$AG53,AK$4)</f>
        <v>0</v>
      </c>
      <c r="AL53" s="406">
        <f>COUNTIF($D53:$AG53,AL$4)</f>
        <v>0</v>
      </c>
      <c r="AM53" s="406">
        <f>COUNTIF($D53:$AG53,AM$4)</f>
        <v>0</v>
      </c>
      <c r="AN53" s="406">
        <f>COUNTIF($D53:$AG53,AN$4)</f>
        <v>0</v>
      </c>
      <c r="AO53" s="406">
        <f>COUNTIF($D53:$AG53,AO$4)</f>
        <v>0</v>
      </c>
      <c r="AP53" s="406">
        <f>COUNTIF($D53:$AG53,AP$4)</f>
        <v>0</v>
      </c>
      <c r="AQ53" s="406">
        <f>COUNTIF($D53:$AG53,AQ$4)</f>
        <v>0</v>
      </c>
      <c r="AR53" s="405"/>
      <c r="AS53" s="405"/>
      <c r="AT53" s="406">
        <f>SUMPRODUCT(--(WEEKDAY(D$3:AG$3,2)&lt;5),--ISNUMBER(MATCH(D53:AG53,{"DM","CS1","CS2","SB1","SB2","AE","CS/B"},0)))</f>
        <v>1</v>
      </c>
      <c r="AU53" s="406"/>
      <c r="AV53" s="406">
        <f>SUMPRODUCT(--(WEEKDAY(D$3:AG$3,2)=5),--ISNUMBER(MATCH(D53:AG53,{"DM","CS1","CS2","SB1","SB2","AE","CS/B"},0)))</f>
        <v>0</v>
      </c>
      <c r="AW53" s="406">
        <f>SUMPRODUCT(--(WEEKDAY(D$3:AG$3,2)&gt;5),--ISNUMBER(MATCH(D53:AG53,{"DM","CS1","CS2","SB1","AE","CS/B","SB2"},0)))</f>
        <v>0</v>
      </c>
      <c r="AX53" s="406"/>
      <c r="AY53" s="406">
        <f>(AT53-AU53)+AV53*1.5+(AW53-AX53)*2+AP53*0.5+AR53-AS53</f>
        <v>1</v>
      </c>
      <c r="AZ53" s="406">
        <f>AT53+AV53+AW53</f>
        <v>1</v>
      </c>
      <c r="BA53" s="406">
        <f>BD53+BF53+BH53+BJ53+BL53</f>
        <v>0</v>
      </c>
      <c r="BB53" s="405">
        <f>AY53+BC53</f>
        <v>1</v>
      </c>
      <c r="BC53" s="406">
        <f>BE53+BG53+BI53+BK53+BM53</f>
        <v>0</v>
      </c>
      <c r="BD53" s="406">
        <f>COUNTIF(A53:AI53,"*$BTP*")</f>
        <v>0</v>
      </c>
      <c r="BE53" s="406">
        <f>BD53*1.5</f>
        <v>0</v>
      </c>
      <c r="BF53" s="406">
        <f>COUNTIF(A53:AI53,"*$M*")</f>
        <v>0</v>
      </c>
      <c r="BG53" s="406">
        <f>BF53*1</f>
        <v>0</v>
      </c>
      <c r="BH53" s="406">
        <f>COUNTIF(A53:AI53,"*$PM*")</f>
        <v>0</v>
      </c>
      <c r="BI53" s="406">
        <f>BH53*0.5</f>
        <v>0</v>
      </c>
      <c r="BJ53" s="406">
        <f>COUNTIF(A53:AI53,"*$AM*")</f>
        <v>0</v>
      </c>
      <c r="BK53" s="406">
        <f>BJ53*0.5</f>
        <v>0</v>
      </c>
      <c r="BL53" s="406">
        <f>COUNTIF(A53:AI53,"*$FC*")</f>
        <v>0</v>
      </c>
      <c r="BM53" s="406">
        <f>BL53*1</f>
        <v>0</v>
      </c>
      <c r="BN53" s="406"/>
      <c r="BO53" s="406">
        <f>COUNTIF($E53:$Z53,BO$4)</f>
        <v>0</v>
      </c>
      <c r="BP53" s="406">
        <f>COUNTIF($E53:$Z53,BP$4)</f>
        <v>0</v>
      </c>
      <c r="BQ53" s="406">
        <f>COUNTIF($E53:$Z53,BQ$4)</f>
        <v>0</v>
      </c>
      <c r="BR53" s="406"/>
    </row>
    <row r="54" ht="19.5" customHeight="1" spans="1:70">
      <c r="A54" s="404"/>
      <c r="B54" s="405" t="s">
        <v>2027</v>
      </c>
      <c r="C54" s="405"/>
      <c r="D54" s="436"/>
      <c r="E54" s="436"/>
      <c r="F54" s="436"/>
      <c r="G54" s="436" t="s">
        <v>2028</v>
      </c>
      <c r="H54" s="436" t="s">
        <v>62</v>
      </c>
      <c r="I54" s="436"/>
      <c r="J54" s="436"/>
      <c r="K54" s="436" t="s">
        <v>62</v>
      </c>
      <c r="L54" s="436"/>
      <c r="M54" s="436"/>
      <c r="N54" s="436" t="s">
        <v>2029</v>
      </c>
      <c r="O54" s="436" t="s">
        <v>50</v>
      </c>
      <c r="P54" s="436"/>
      <c r="Q54" s="436"/>
      <c r="R54" s="436" t="s">
        <v>44</v>
      </c>
      <c r="S54" s="436"/>
      <c r="T54" s="436" t="s">
        <v>50</v>
      </c>
      <c r="U54" s="436" t="s">
        <v>56</v>
      </c>
      <c r="V54" s="436"/>
      <c r="W54" s="436" t="s">
        <v>44</v>
      </c>
      <c r="X54" s="436" t="s">
        <v>1288</v>
      </c>
      <c r="Y54" s="436"/>
      <c r="Z54" s="436"/>
      <c r="AA54" s="436"/>
      <c r="AB54" s="436" t="s">
        <v>1287</v>
      </c>
      <c r="AC54" s="466"/>
      <c r="AD54" s="436"/>
      <c r="AE54" s="436" t="s">
        <v>44</v>
      </c>
      <c r="AF54" s="436"/>
      <c r="AG54" s="436"/>
      <c r="AH54" s="436"/>
      <c r="AI54" s="404">
        <f>COUNTIF($D54:$AG54,AI$4)</f>
        <v>0</v>
      </c>
      <c r="AJ54" s="404">
        <f>COUNTIF($D54:$AG54,AJ$4)</f>
        <v>3</v>
      </c>
      <c r="AK54" s="404">
        <f>COUNTIF($D54:$AG54,AK$4)</f>
        <v>0</v>
      </c>
      <c r="AL54" s="404">
        <f>COUNTIF($D54:$AG54,AL$4)</f>
        <v>0</v>
      </c>
      <c r="AM54" s="404">
        <f>COUNTIF($D54:$AG54,AM$4)</f>
        <v>2</v>
      </c>
      <c r="AN54" s="404">
        <f>COUNTIF($D54:$AG54,AN$4)</f>
        <v>1</v>
      </c>
      <c r="AO54" s="404">
        <f>COUNTIF($D54:$AG54,AO$4)</f>
        <v>2</v>
      </c>
      <c r="AP54" s="404">
        <f>COUNTIF($D54:$AG54,AP$4)</f>
        <v>0</v>
      </c>
      <c r="AQ54" s="404">
        <f>COUNTIF($D54:$AG54,AQ$4)</f>
        <v>0</v>
      </c>
      <c r="AR54" s="405"/>
      <c r="AS54" s="405"/>
      <c r="AT54" s="404">
        <f>SUMPRODUCT(--(WEEKDAY(D$3:AG$3,2)&lt;5),--ISNUMBER(MATCH(D54:AG54,{"DM","CS1","CS2","SB1","SB2","AE","CS/B"},0)))</f>
        <v>5</v>
      </c>
      <c r="AU54" s="404"/>
      <c r="AV54" s="404">
        <f>SUMPRODUCT(--(WEEKDAY(D$3:AG$3,2)=5),--ISNUMBER(MATCH(D54:AG54,{"DM","CS1","CS2","SB1","SB2","AE","CS/B"},0)))</f>
        <v>2</v>
      </c>
      <c r="AW54" s="404">
        <f>SUMPRODUCT(--(WEEKDAY(D$3:AG$3,2)&gt;5),--ISNUMBER(MATCH(D54:AG54,{"DM","CS1","CS2","SB1","AE","CS/B","SB2"},0)))</f>
        <v>1</v>
      </c>
      <c r="AX54" s="404"/>
      <c r="AY54" s="404">
        <f>(AT54-AU54)+AV54*1.5+(AW54-AX54)*2+AN54*0.5+AP54*0.5+AR54-AS54</f>
        <v>10.5</v>
      </c>
      <c r="AZ54" s="404">
        <f>AT54+AV54+AW54</f>
        <v>8</v>
      </c>
      <c r="BA54" s="404">
        <f>BD54+BF54+BH54+BJ54+BL54</f>
        <v>1</v>
      </c>
      <c r="BB54" s="405">
        <f>AY54+BC54</f>
        <v>11</v>
      </c>
      <c r="BC54" s="404">
        <f>BE54+BG54+BI54+BK54+BM54</f>
        <v>0.5</v>
      </c>
      <c r="BD54" s="404">
        <f>COUNTIF(A54:AI54,"*$BTP*")</f>
        <v>0</v>
      </c>
      <c r="BE54" s="404">
        <f>BD54*1.5</f>
        <v>0</v>
      </c>
      <c r="BF54" s="404">
        <f>COUNTIF(A54:AI54,"*$M*")</f>
        <v>0</v>
      </c>
      <c r="BG54" s="404">
        <f>BF54*1</f>
        <v>0</v>
      </c>
      <c r="BH54" s="404">
        <f>COUNTIF(A54:AI54,"*$PM*")</f>
        <v>1</v>
      </c>
      <c r="BI54" s="404">
        <f>BH54*0.5</f>
        <v>0.5</v>
      </c>
      <c r="BJ54" s="404">
        <f>COUNTIF(A54:AI54,"*$AM*")</f>
        <v>0</v>
      </c>
      <c r="BK54" s="404">
        <f>BJ54*0.5</f>
        <v>0</v>
      </c>
      <c r="BL54" s="404">
        <f>COUNTIF(A54:AI54,"*$FC*")</f>
        <v>0</v>
      </c>
      <c r="BM54" s="404">
        <f>BL54*1</f>
        <v>0</v>
      </c>
      <c r="BN54" s="404"/>
      <c r="BO54" s="404">
        <f>COUNTIF($E54:$Z54,BO$4)</f>
        <v>0</v>
      </c>
      <c r="BP54" s="404">
        <f>COUNTIF($E54:$Z54,BP$4)</f>
        <v>0</v>
      </c>
      <c r="BQ54" s="404">
        <f>COUNTIF($E54:$Z54,BQ$4)</f>
        <v>0</v>
      </c>
      <c r="BR54" s="404"/>
    </row>
    <row r="55" ht="19.5" customHeight="1" spans="1:70">
      <c r="A55" s="406"/>
      <c r="B55" s="405" t="s">
        <v>2030</v>
      </c>
      <c r="C55" s="405"/>
      <c r="D55" s="433"/>
      <c r="E55" s="433"/>
      <c r="F55" s="433"/>
      <c r="G55" s="433" t="s">
        <v>1742</v>
      </c>
      <c r="H55" s="433" t="s">
        <v>50</v>
      </c>
      <c r="I55" s="433"/>
      <c r="J55" s="433"/>
      <c r="K55" s="433" t="s">
        <v>2031</v>
      </c>
      <c r="L55" s="433" t="s">
        <v>2031</v>
      </c>
      <c r="M55" s="465"/>
      <c r="N55" s="433"/>
      <c r="O55" s="433" t="s">
        <v>44</v>
      </c>
      <c r="P55" s="433"/>
      <c r="Q55" s="433"/>
      <c r="R55" s="433"/>
      <c r="S55" s="433"/>
      <c r="T55" s="433" t="s">
        <v>56</v>
      </c>
      <c r="U55" s="433"/>
      <c r="V55" s="433" t="s">
        <v>62</v>
      </c>
      <c r="W55" s="433"/>
      <c r="X55" s="471" t="s">
        <v>50</v>
      </c>
      <c r="Y55" s="433"/>
      <c r="Z55" s="433"/>
      <c r="AA55" s="433"/>
      <c r="AB55" s="433"/>
      <c r="AC55" s="433" t="s">
        <v>2032</v>
      </c>
      <c r="AD55" s="471"/>
      <c r="AE55" s="433"/>
      <c r="AF55" s="433" t="s">
        <v>44</v>
      </c>
      <c r="AG55" s="433" t="s">
        <v>50</v>
      </c>
      <c r="AH55" s="433"/>
      <c r="AI55" s="406">
        <f>COUNTIF($D55:$AG55,AI$4)</f>
        <v>0</v>
      </c>
      <c r="AJ55" s="406">
        <f>COUNTIF($D55:$AG55,AJ$4)</f>
        <v>2</v>
      </c>
      <c r="AK55" s="406">
        <f>COUNTIF($D55:$AG55,AK$4)</f>
        <v>0</v>
      </c>
      <c r="AL55" s="406">
        <f>COUNTIF($D55:$AG55,AL$4)</f>
        <v>0</v>
      </c>
      <c r="AM55" s="406">
        <f>COUNTIF($D55:$AG55,AM$4)</f>
        <v>3</v>
      </c>
      <c r="AN55" s="406">
        <f>COUNTIF($D55:$AG55,AN$4)</f>
        <v>1</v>
      </c>
      <c r="AO55" s="406">
        <f>COUNTIF($D55:$AG55,AO$4)</f>
        <v>1</v>
      </c>
      <c r="AP55" s="406">
        <f>COUNTIF($D55:$AG55,AP$4)</f>
        <v>0</v>
      </c>
      <c r="AQ55" s="406">
        <f>COUNTIF($D55:$AG55,AQ$4)</f>
        <v>0</v>
      </c>
      <c r="AR55" s="405"/>
      <c r="AS55" s="405"/>
      <c r="AT55" s="406">
        <f>SUMPRODUCT(--(WEEKDAY(D$3:AG$3,2)&lt;5),--ISNUMBER(MATCH(D55:AG55,{"DM","CS1","CS2","SB1","SB2","AE","CS/B"},0)))</f>
        <v>4</v>
      </c>
      <c r="AU55" s="406"/>
      <c r="AV55" s="406">
        <f>SUMPRODUCT(--(WEEKDAY(D$3:AG$3,2)=5),--ISNUMBER(MATCH(D55:AG55,{"DM","CS1","CS2","SB1","SB2","AE","CS/B"},0)))</f>
        <v>1</v>
      </c>
      <c r="AW55" s="406">
        <f>SUMPRODUCT(--(WEEKDAY(D$3:AG$3,2)&gt;5),--ISNUMBER(MATCH(D55:AG55,{"DM","CS1","CS2","SB1","AE","CS/B","SB2"},0)))</f>
        <v>2</v>
      </c>
      <c r="AX55" s="406"/>
      <c r="AY55" s="406">
        <f>(AT55-AU55)+AV55*1.5+(AW55-AX55)*2+AN55*0.5+AP55*0.5+AR55-AS55</f>
        <v>10</v>
      </c>
      <c r="AZ55" s="406">
        <f>AT55+AV55+AW55</f>
        <v>7</v>
      </c>
      <c r="BA55" s="406">
        <f>BD55+BF55+BH55+BJ55+BL55</f>
        <v>3</v>
      </c>
      <c r="BB55" s="405">
        <f>AY55+BC55</f>
        <v>12.5</v>
      </c>
      <c r="BC55" s="406">
        <f>BE55+BG55+BI55+BK55+BM55</f>
        <v>2.5</v>
      </c>
      <c r="BD55" s="406">
        <f>COUNTIF(A55:AI55,"*$BTP*")</f>
        <v>0</v>
      </c>
      <c r="BE55" s="406">
        <f>BD55*1.5</f>
        <v>0</v>
      </c>
      <c r="BF55" s="406">
        <f>COUNTIF(A55:AI55,"*$M*")</f>
        <v>0</v>
      </c>
      <c r="BG55" s="406">
        <f>BF55*1</f>
        <v>0</v>
      </c>
      <c r="BH55" s="406">
        <f>COUNTIF(A55:AI55,"*$PM*")</f>
        <v>0</v>
      </c>
      <c r="BI55" s="406">
        <f>BH55*0.5</f>
        <v>0</v>
      </c>
      <c r="BJ55" s="406">
        <f>COUNTIF(A55:AI55,"*$AM*")</f>
        <v>1</v>
      </c>
      <c r="BK55" s="406">
        <f>BJ55*0.5</f>
        <v>0.5</v>
      </c>
      <c r="BL55" s="406">
        <f>COUNTIF(A55:AI55,"*$FC*")</f>
        <v>2</v>
      </c>
      <c r="BM55" s="406">
        <f>BL55*1</f>
        <v>2</v>
      </c>
      <c r="BN55" s="406"/>
      <c r="BO55" s="406">
        <f>COUNTIF($E55:$Z55,BO$4)</f>
        <v>0</v>
      </c>
      <c r="BP55" s="406">
        <f>COUNTIF($E55:$Z55,BP$4)</f>
        <v>0</v>
      </c>
      <c r="BQ55" s="406">
        <f>COUNTIF($E55:$Z55,BQ$4)</f>
        <v>0</v>
      </c>
      <c r="BR55" s="406"/>
    </row>
    <row r="56" ht="19.5" customHeight="1" spans="1:70">
      <c r="A56" s="404"/>
      <c r="B56" s="405" t="s">
        <v>2033</v>
      </c>
      <c r="C56" s="405"/>
      <c r="D56" s="436"/>
      <c r="E56" s="436"/>
      <c r="F56" s="436" t="s">
        <v>56</v>
      </c>
      <c r="G56" s="436"/>
      <c r="H56" s="436"/>
      <c r="I56" s="436"/>
      <c r="J56" s="466" t="s">
        <v>1288</v>
      </c>
      <c r="K56" s="436" t="s">
        <v>50</v>
      </c>
      <c r="L56" s="436"/>
      <c r="M56" s="436"/>
      <c r="N56" s="436" t="s">
        <v>56</v>
      </c>
      <c r="O56" s="436"/>
      <c r="P56" s="436" t="s">
        <v>44</v>
      </c>
      <c r="R56" s="436"/>
      <c r="S56" s="436" t="s">
        <v>50</v>
      </c>
      <c r="T56" s="436"/>
      <c r="U56" s="436" t="s">
        <v>44</v>
      </c>
      <c r="V56" s="436" t="s">
        <v>44</v>
      </c>
      <c r="W56" s="436"/>
      <c r="X56" s="436" t="s">
        <v>1288</v>
      </c>
      <c r="Y56" s="436"/>
      <c r="Z56" s="436"/>
      <c r="AA56" s="436"/>
      <c r="AB56" s="436" t="s">
        <v>1095</v>
      </c>
      <c r="AC56" s="436" t="s">
        <v>1095</v>
      </c>
      <c r="AD56" s="436" t="s">
        <v>1095</v>
      </c>
      <c r="AE56" s="436" t="s">
        <v>1095</v>
      </c>
      <c r="AF56" s="436" t="s">
        <v>1095</v>
      </c>
      <c r="AG56" s="436" t="s">
        <v>1095</v>
      </c>
      <c r="AH56" s="436" t="s">
        <v>1095</v>
      </c>
      <c r="AI56" s="404">
        <f>COUNTIF($D56:$AG56,AI$4)</f>
        <v>0</v>
      </c>
      <c r="AJ56" s="404">
        <f>COUNTIF($D56:$AG56,AJ$4)</f>
        <v>3</v>
      </c>
      <c r="AK56" s="404">
        <f>COUNTIF($D56:$AG56,AK$4)</f>
        <v>0</v>
      </c>
      <c r="AL56" s="404">
        <f>COUNTIF($D56:$AG56,AL$4)</f>
        <v>0</v>
      </c>
      <c r="AM56" s="404">
        <f>COUNTIF($D56:$AG56,AM$4)</f>
        <v>2</v>
      </c>
      <c r="AN56" s="404">
        <f>COUNTIF($D56:$AG56,AN$4)</f>
        <v>2</v>
      </c>
      <c r="AO56" s="404">
        <f>COUNTIF($D56:$AG56,AO$4)</f>
        <v>0</v>
      </c>
      <c r="AP56" s="404">
        <f>COUNTIF($D56:$AG56,AP$4)</f>
        <v>0</v>
      </c>
      <c r="AQ56" s="404">
        <f>COUNTIF($D56:$AG56,AQ$4)</f>
        <v>0</v>
      </c>
      <c r="AR56" s="405"/>
      <c r="AS56" s="405"/>
      <c r="AT56" s="404">
        <f>SUMPRODUCT(--(WEEKDAY(D$3:AG$3,2)&lt;5),--ISNUMBER(MATCH(D56:AG56,{"DM","CS1","CS2","SB1","SB2","AE","CS/B"},0)))</f>
        <v>4</v>
      </c>
      <c r="AU56" s="404"/>
      <c r="AV56" s="404">
        <f>SUMPRODUCT(--(WEEKDAY(D$3:AG$3,2)=5),--ISNUMBER(MATCH(D56:AG56,{"DM","CS1","CS2","SB1","SB2","AE","CS/B"},0)))</f>
        <v>1</v>
      </c>
      <c r="AW56" s="404">
        <f>SUMPRODUCT(--(WEEKDAY(D$3:AG$3,2)&gt;5),--ISNUMBER(MATCH(D56:AG56,{"DM","CS1","CS2","SB1","AE","CS/B","SB2"},0)))</f>
        <v>2</v>
      </c>
      <c r="AX56" s="404"/>
      <c r="AY56" s="404">
        <f>(AT56-AU56)+AV56*1.5+(AW56-AX56)*2+AN56*0.5+AP56*0.5+AR56-AS56</f>
        <v>10.5</v>
      </c>
      <c r="AZ56" s="404">
        <f>AT56+AV56+AW56</f>
        <v>7</v>
      </c>
      <c r="BA56" s="404">
        <f>BD56+BF56+BH56+BJ56+BL56</f>
        <v>0</v>
      </c>
      <c r="BB56" s="405">
        <f>AY56+BC56</f>
        <v>10.5</v>
      </c>
      <c r="BC56" s="404">
        <f>BE56+BG56+BI56+BK56+BM56</f>
        <v>0</v>
      </c>
      <c r="BD56" s="404">
        <f>COUNTIF(A56:AI56,"*$BTP*")</f>
        <v>0</v>
      </c>
      <c r="BE56" s="404">
        <f>BD56*1.5</f>
        <v>0</v>
      </c>
      <c r="BF56" s="404">
        <f>COUNTIF(A56:AI56,"*$M*")</f>
        <v>0</v>
      </c>
      <c r="BG56" s="404">
        <f>BF56*1</f>
        <v>0</v>
      </c>
      <c r="BH56" s="404">
        <f>COUNTIF(A56:AI56,"*$PM*")</f>
        <v>0</v>
      </c>
      <c r="BI56" s="404">
        <f>BH56*0.5</f>
        <v>0</v>
      </c>
      <c r="BJ56" s="404">
        <f>COUNTIF(A56:AI56,"*$AM*")</f>
        <v>0</v>
      </c>
      <c r="BK56" s="404">
        <f>BJ56*0.5</f>
        <v>0</v>
      </c>
      <c r="BL56" s="404">
        <f>COUNTIF(A56:AI56,"*$FC*")</f>
        <v>0</v>
      </c>
      <c r="BM56" s="404">
        <f>BL56*1</f>
        <v>0</v>
      </c>
      <c r="BN56" s="404"/>
      <c r="BO56" s="404">
        <f>COUNTIF($E56:$Z56,BO$4)</f>
        <v>0</v>
      </c>
      <c r="BP56" s="404">
        <f>COUNTIF($E56:$Z56,BP$4)</f>
        <v>0</v>
      </c>
      <c r="BQ56" s="404">
        <f>COUNTIF($E56:$Z56,BQ$4)</f>
        <v>0</v>
      </c>
      <c r="BR56" s="404"/>
    </row>
    <row r="57" ht="19.5" customHeight="1" spans="1:70">
      <c r="A57" s="406"/>
      <c r="B57" s="405" t="s">
        <v>2034</v>
      </c>
      <c r="C57" s="405"/>
      <c r="D57" s="433"/>
      <c r="E57" s="433"/>
      <c r="F57" s="433" t="s">
        <v>50</v>
      </c>
      <c r="G57" s="433"/>
      <c r="H57" s="433"/>
      <c r="I57" s="433"/>
      <c r="J57" s="433"/>
      <c r="K57" s="433"/>
      <c r="L57" s="433" t="s">
        <v>1095</v>
      </c>
      <c r="M57" s="433" t="s">
        <v>1095</v>
      </c>
      <c r="N57" s="433" t="s">
        <v>1095</v>
      </c>
      <c r="O57" s="433" t="s">
        <v>1095</v>
      </c>
      <c r="P57" s="471" t="s">
        <v>2035</v>
      </c>
      <c r="Q57" s="433" t="s">
        <v>62</v>
      </c>
      <c r="R57" s="433"/>
      <c r="S57" s="433"/>
      <c r="T57" s="433"/>
      <c r="U57" s="471"/>
      <c r="V57" s="433"/>
      <c r="W57" s="433" t="s">
        <v>2036</v>
      </c>
      <c r="X57" s="433" t="s">
        <v>1288</v>
      </c>
      <c r="Y57" s="433" t="s">
        <v>62</v>
      </c>
      <c r="Z57" s="433"/>
      <c r="AA57" s="433" t="s">
        <v>2037</v>
      </c>
      <c r="AB57" s="433"/>
      <c r="AC57" s="433" t="s">
        <v>62</v>
      </c>
      <c r="AD57" s="433"/>
      <c r="AE57" s="433" t="s">
        <v>1287</v>
      </c>
      <c r="AF57" s="433" t="s">
        <v>50</v>
      </c>
      <c r="AG57" s="433"/>
      <c r="AH57" s="433"/>
      <c r="AI57" s="406">
        <f>COUNTIF($D57:$AG57,AI$4)</f>
        <v>0</v>
      </c>
      <c r="AJ57" s="406">
        <f>COUNTIF($D57:$AG57,AJ$4)</f>
        <v>0</v>
      </c>
      <c r="AK57" s="406">
        <f>COUNTIF($D57:$AG57,AK$4)</f>
        <v>0</v>
      </c>
      <c r="AL57" s="406">
        <f>COUNTIF($D57:$AG57,AL$4)</f>
        <v>0</v>
      </c>
      <c r="AM57" s="406">
        <f>COUNTIF($D57:$AG57,AM$4)</f>
        <v>2</v>
      </c>
      <c r="AN57" s="406">
        <f>COUNTIF($D57:$AG57,AN$4)</f>
        <v>0</v>
      </c>
      <c r="AO57" s="406">
        <f>COUNTIF($D57:$AG57,AO$4)</f>
        <v>3</v>
      </c>
      <c r="AP57" s="406">
        <f>COUNTIF($D57:$AG57,AP$4)</f>
        <v>0</v>
      </c>
      <c r="AQ57" s="406">
        <f>COUNTIF($D57:$AG57,AQ$4)</f>
        <v>0</v>
      </c>
      <c r="AR57" s="405"/>
      <c r="AS57" s="405"/>
      <c r="AT57" s="406">
        <f>SUMPRODUCT(--(WEEKDAY(D$3:AG$3,2)&lt;5),--ISNUMBER(MATCH(D57:AG57,{"DM","CS1","CS2","SB1","SB2","AE","CS/B"},0)))</f>
        <v>2</v>
      </c>
      <c r="AU57" s="406"/>
      <c r="AV57" s="406">
        <f>SUMPRODUCT(--(WEEKDAY(D$3:AG$3,2)=5),--ISNUMBER(MATCH(D57:AG57,{"DM","CS1","CS2","SB1","SB2","AE","CS/B"},0)))</f>
        <v>2</v>
      </c>
      <c r="AW57" s="406">
        <f>SUMPRODUCT(--(WEEKDAY(D$3:AG$3,2)&gt;5),--ISNUMBER(MATCH(D57:AG57,{"DM","CS1","CS2","SB1","AE","CS/B","SB2"},0)))</f>
        <v>1</v>
      </c>
      <c r="AX57" s="406"/>
      <c r="AY57" s="406">
        <f>(AT57-AU57)+AV57*1.5+(AW57-AX57)*2+AN57*0.5+AP57*0.5+AR57-AS57</f>
        <v>7</v>
      </c>
      <c r="AZ57" s="406">
        <f>AT57+AV57+AW57</f>
        <v>5</v>
      </c>
      <c r="BA57" s="406">
        <f>BD57+BF57+BH57+BJ57+BL57</f>
        <v>2</v>
      </c>
      <c r="BB57" s="405">
        <f>AY57+BC57</f>
        <v>8</v>
      </c>
      <c r="BC57" s="406">
        <f>BE57+BG57+BI57+BK57+BM57</f>
        <v>1</v>
      </c>
      <c r="BD57" s="406">
        <f>COUNTIF(A57:AI57,"*$BTP*")</f>
        <v>0</v>
      </c>
      <c r="BE57" s="406">
        <f>BD57*1.5</f>
        <v>0</v>
      </c>
      <c r="BF57" s="406">
        <f>COUNTIF(A57:AI57,"*$M*")</f>
        <v>0</v>
      </c>
      <c r="BG57" s="406">
        <f>BF57*1</f>
        <v>0</v>
      </c>
      <c r="BH57" s="406">
        <f>COUNTIF(A57:AI57,"*$PM*")</f>
        <v>1</v>
      </c>
      <c r="BI57" s="406">
        <f>BH57*0.5</f>
        <v>0.5</v>
      </c>
      <c r="BJ57" s="406">
        <f>COUNTIF(A57:AI57,"*$AM*")</f>
        <v>1</v>
      </c>
      <c r="BK57" s="406">
        <f>BJ57*0.5</f>
        <v>0.5</v>
      </c>
      <c r="BL57" s="406">
        <f>COUNTIF(A57:AI57,"*$FC*")</f>
        <v>0</v>
      </c>
      <c r="BM57" s="406">
        <f>BL57*1</f>
        <v>0</v>
      </c>
      <c r="BN57" s="406"/>
      <c r="BO57" s="406">
        <f>COUNTIF($E57:$Z57,BO$4)</f>
        <v>0</v>
      </c>
      <c r="BP57" s="406">
        <f>COUNTIF($E57:$Z57,BP$4)</f>
        <v>0</v>
      </c>
      <c r="BQ57" s="406">
        <f>COUNTIF($E57:$Z57,BQ$4)</f>
        <v>0</v>
      </c>
      <c r="BR57" s="406"/>
    </row>
    <row r="58" ht="19.5" customHeight="1" spans="1:70">
      <c r="A58" s="404"/>
      <c r="B58" s="404" t="s">
        <v>2038</v>
      </c>
      <c r="C58" s="474"/>
      <c r="D58" s="445"/>
      <c r="E58" s="447"/>
      <c r="F58" s="447"/>
      <c r="G58" s="475" t="s">
        <v>48</v>
      </c>
      <c r="H58" s="436"/>
      <c r="I58" s="436" t="s">
        <v>2039</v>
      </c>
      <c r="J58" s="436" t="s">
        <v>2039</v>
      </c>
      <c r="K58" s="436" t="s">
        <v>2039</v>
      </c>
      <c r="L58" s="447"/>
      <c r="M58" s="447"/>
      <c r="N58" s="440" t="s">
        <v>2040</v>
      </c>
      <c r="O58" s="447"/>
      <c r="P58" s="447"/>
      <c r="Q58" s="440" t="s">
        <v>2040</v>
      </c>
      <c r="R58" s="436"/>
      <c r="S58" s="436"/>
      <c r="T58" s="447"/>
      <c r="U58" s="436" t="s">
        <v>2041</v>
      </c>
      <c r="V58" s="440"/>
      <c r="W58" s="436" t="s">
        <v>2042</v>
      </c>
      <c r="X58" s="436" t="s">
        <v>2042</v>
      </c>
      <c r="Y58" s="440" t="s">
        <v>48</v>
      </c>
      <c r="Z58" s="447"/>
      <c r="AA58" s="436"/>
      <c r="AB58" s="436" t="s">
        <v>2043</v>
      </c>
      <c r="AC58" s="436" t="s">
        <v>2043</v>
      </c>
      <c r="AD58" s="436"/>
      <c r="AE58" s="436" t="s">
        <v>48</v>
      </c>
      <c r="AF58" s="440" t="s">
        <v>2044</v>
      </c>
      <c r="AG58" s="440" t="s">
        <v>2044</v>
      </c>
      <c r="AH58" s="440" t="s">
        <v>2044</v>
      </c>
      <c r="AI58" s="404">
        <f>COUNTIF($D58:$AG58,AI$4)</f>
        <v>3</v>
      </c>
      <c r="AJ58" s="404">
        <f>COUNTIF($D58:$AG58,AJ$4)</f>
        <v>0</v>
      </c>
      <c r="AK58" s="404">
        <f>COUNTIF($D58:$AG58,AK$4)</f>
        <v>0</v>
      </c>
      <c r="AL58" s="404">
        <f>COUNTIF($D58:$AG58,AL$4)</f>
        <v>0</v>
      </c>
      <c r="AM58" s="404">
        <f>COUNTIF($D58:$AG58,AM$4)</f>
        <v>0</v>
      </c>
      <c r="AN58" s="404">
        <f>COUNTIF($D58:$AG58,AN$4)</f>
        <v>0</v>
      </c>
      <c r="AO58" s="404">
        <f>COUNTIF($D58:$AG58,AO$4)</f>
        <v>0</v>
      </c>
      <c r="AP58" s="404">
        <f>COUNTIF($D58:$AG58,AP$4)</f>
        <v>0</v>
      </c>
      <c r="AQ58" s="404">
        <f>COUNTIF($D58:$AG58,AQ$4)</f>
        <v>0</v>
      </c>
      <c r="AR58" s="405">
        <v>1</v>
      </c>
      <c r="AS58" s="405"/>
      <c r="AT58" s="404">
        <f>SUMPRODUCT(--(WEEKDAY(D$3:AG$3,2)&lt;5),--ISNUMBER(MATCH(D58:AG58,{"DM","CS1","CS2","SB1","SB2","AE","CS/B"},0)))</f>
        <v>2</v>
      </c>
      <c r="AU58" s="404"/>
      <c r="AV58" s="404">
        <f>SUMPRODUCT(--(WEEKDAY(D$3:AG$3,2)=5),--ISNUMBER(MATCH(D58:AG58,{"DM","CS1","CS2","SB1","SB2","AE","CS/B"},0)))</f>
        <v>1</v>
      </c>
      <c r="AW58" s="404">
        <f>SUMPRODUCT(--(WEEKDAY(D$3:AG$3,2)&gt;5),--ISNUMBER(MATCH(D58:AG58,{"DM","CS1","CS2","SB1","AE","CS/B","SB2"},0)))</f>
        <v>0</v>
      </c>
      <c r="AX58" s="404"/>
      <c r="AY58" s="404">
        <f>(AT58-AU58)+AV58*1.5+(AW58-AX58)*2+AN58*0.5+AP58*0.5+AR58-AS58</f>
        <v>4.5</v>
      </c>
      <c r="AZ58" s="404">
        <f>AT58+AV58+AW58</f>
        <v>3</v>
      </c>
      <c r="BA58" s="404">
        <f>BD58+BF58+BH58+BJ58+BL58</f>
        <v>5</v>
      </c>
      <c r="BB58" s="405">
        <f>AY58+BC58</f>
        <v>9.5</v>
      </c>
      <c r="BC58" s="404">
        <f>BE58+BG58+BI58+BK58+BM58</f>
        <v>5</v>
      </c>
      <c r="BD58" s="404">
        <f>COUNTIF(A58:AI58,"*$BTP*")</f>
        <v>0</v>
      </c>
      <c r="BE58" s="404">
        <f>BD58*1.5</f>
        <v>0</v>
      </c>
      <c r="BF58" s="404">
        <f>COUNTIF(A58:AI58,"*$M*")</f>
        <v>0</v>
      </c>
      <c r="BG58" s="404">
        <f>BF58*1</f>
        <v>0</v>
      </c>
      <c r="BH58" s="404">
        <f>COUNTIF(A58:AI58,"*$PM*")</f>
        <v>0</v>
      </c>
      <c r="BI58" s="404">
        <f>BH58*0.5</f>
        <v>0</v>
      </c>
      <c r="BJ58" s="404">
        <f>COUNTIF(A58:AI58,"*$AM*")</f>
        <v>0</v>
      </c>
      <c r="BK58" s="404">
        <f>BJ58*0.5</f>
        <v>0</v>
      </c>
      <c r="BL58" s="404">
        <f>COUNTIF(A58:AI58,"*$FC*")</f>
        <v>5</v>
      </c>
      <c r="BM58" s="404">
        <f>BL58*1</f>
        <v>5</v>
      </c>
      <c r="BN58" s="404"/>
      <c r="BO58" s="404">
        <f>COUNTIF($E58:$Z58,BO$4)</f>
        <v>0</v>
      </c>
      <c r="BP58" s="404">
        <f>COUNTIF($E58:$Z58,BP$4)</f>
        <v>0</v>
      </c>
      <c r="BQ58" s="404">
        <f>COUNTIF($E58:$Z58,BQ$4)</f>
        <v>0</v>
      </c>
      <c r="BR58" s="404"/>
    </row>
    <row r="59" ht="19.5" customHeight="1" spans="1:70">
      <c r="A59" s="433"/>
      <c r="B59" s="433" t="s">
        <v>2045</v>
      </c>
      <c r="C59" s="433"/>
      <c r="D59" s="433"/>
      <c r="E59" s="433"/>
      <c r="F59" s="433"/>
      <c r="G59" s="433" t="s">
        <v>44</v>
      </c>
      <c r="H59" s="433"/>
      <c r="I59" s="433" t="s">
        <v>1981</v>
      </c>
      <c r="J59" s="433" t="s">
        <v>2035</v>
      </c>
      <c r="K59" s="433"/>
      <c r="L59" s="433"/>
      <c r="M59" s="433"/>
      <c r="N59" s="433"/>
      <c r="O59" s="433" t="s">
        <v>373</v>
      </c>
      <c r="P59" s="433" t="s">
        <v>2046</v>
      </c>
      <c r="Q59" s="433" t="s">
        <v>44</v>
      </c>
      <c r="R59" s="433" t="s">
        <v>62</v>
      </c>
      <c r="S59" s="433"/>
      <c r="T59" s="433"/>
      <c r="U59" s="433" t="s">
        <v>48</v>
      </c>
      <c r="V59" s="433"/>
      <c r="W59" s="433" t="s">
        <v>48</v>
      </c>
      <c r="X59" s="433" t="s">
        <v>2047</v>
      </c>
      <c r="Y59" s="433"/>
      <c r="Z59" s="433"/>
      <c r="AA59" s="433"/>
      <c r="AB59" s="433" t="s">
        <v>48</v>
      </c>
      <c r="AC59" s="433" t="s">
        <v>2035</v>
      </c>
      <c r="AD59" s="433"/>
      <c r="AE59" s="433"/>
      <c r="AF59" s="433" t="s">
        <v>48</v>
      </c>
      <c r="AG59" s="433"/>
      <c r="AH59" s="433" t="s">
        <v>50</v>
      </c>
      <c r="AI59" s="406">
        <f>COUNTIF($D59:$AG59,AI$4)</f>
        <v>4</v>
      </c>
      <c r="AJ59" s="406">
        <f>COUNTIF($D59:$AG59,AJ$4)</f>
        <v>2</v>
      </c>
      <c r="AK59" s="406">
        <f>COUNTIF($D59:$AG59,AK$4)</f>
        <v>0</v>
      </c>
      <c r="AL59" s="406">
        <f>COUNTIF($D59:$AG59,AL$4)</f>
        <v>0</v>
      </c>
      <c r="AM59" s="406">
        <f>COUNTIF($D59:$AG59,AM$4)</f>
        <v>0</v>
      </c>
      <c r="AN59" s="406">
        <f>COUNTIF($D59:$AG59,AN$4)</f>
        <v>0</v>
      </c>
      <c r="AO59" s="406">
        <f>COUNTIF($D59:$AG59,AO$4)</f>
        <v>1</v>
      </c>
      <c r="AP59" s="406">
        <f>COUNTIF($D59:$AG59,AP$4)</f>
        <v>1</v>
      </c>
      <c r="AQ59" s="406">
        <f>COUNTIF($D59:$AG59,AQ$4)</f>
        <v>0</v>
      </c>
      <c r="AR59" s="405"/>
      <c r="AS59" s="405"/>
      <c r="AT59" s="406">
        <f>SUMPRODUCT(--(WEEKDAY(D$3:AG$3,2)&lt;5),--ISNUMBER(MATCH(D59:AG59,{"DM","CS1","CS2","SB1","SB2","AE","CS/B"},0)))</f>
        <v>5</v>
      </c>
      <c r="AU59" s="406"/>
      <c r="AV59" s="406">
        <f>SUMPRODUCT(--(WEEKDAY(D$3:AG$3,2)=5),--ISNUMBER(MATCH(D59:AG59,{"DM","CS1","CS2","SB1","SB2","AE","CS/B"},0)))</f>
        <v>2</v>
      </c>
      <c r="AW59" s="406">
        <f>SUMPRODUCT(--(WEEKDAY(D$3:AG$3,2)&gt;5),--ISNUMBER(MATCH(D59:AG59,{"DM","CS1","CS2","SB1","AE","CS/B","SB2"},0)))</f>
        <v>0</v>
      </c>
      <c r="AX59" s="406"/>
      <c r="AY59" s="406">
        <f>(AT59-AU59)+AV59*1.5+(AW59-AX59)*2+AN59*0.5+AP59*0.5+AR59-AS59</f>
        <v>8.5</v>
      </c>
      <c r="AZ59" s="406">
        <f>AT59+AV59+AW59</f>
        <v>7</v>
      </c>
      <c r="BA59" s="406">
        <f>BD59+BF59+BH59+BJ59+BL59</f>
        <v>1</v>
      </c>
      <c r="BB59" s="405">
        <f>AY59+BC59</f>
        <v>9.5</v>
      </c>
      <c r="BC59" s="406">
        <f>BE59+BG59+BI59+BK59+BM59</f>
        <v>1</v>
      </c>
      <c r="BD59" s="406">
        <f>COUNTIF(A59:AI59,"*$BTP*")</f>
        <v>0</v>
      </c>
      <c r="BE59" s="406">
        <f>BD59*1.5</f>
        <v>0</v>
      </c>
      <c r="BF59" s="406">
        <f>COUNTIF(A59:AI59,"*$M*")</f>
        <v>1</v>
      </c>
      <c r="BG59" s="406">
        <f>BF59*1</f>
        <v>1</v>
      </c>
      <c r="BH59" s="406">
        <f>COUNTIF(A59:AI59,"*$PM*")</f>
        <v>0</v>
      </c>
      <c r="BI59" s="406">
        <f>BH59*0.5</f>
        <v>0</v>
      </c>
      <c r="BJ59" s="406">
        <f>COUNTIF(A59:AI59,"*$AM*")</f>
        <v>0</v>
      </c>
      <c r="BK59" s="406">
        <f>BJ59*0.5</f>
        <v>0</v>
      </c>
      <c r="BL59" s="406">
        <f>COUNTIF(A59:AI59,"*$FC*")</f>
        <v>0</v>
      </c>
      <c r="BM59" s="406">
        <f>BL59*1</f>
        <v>0</v>
      </c>
      <c r="BN59" s="406"/>
      <c r="BO59" s="406">
        <f>COUNTIF($E59:$Z59,BO$4)</f>
        <v>0</v>
      </c>
      <c r="BP59" s="406">
        <f>COUNTIF($E59:$Z59,BP$4)</f>
        <v>0</v>
      </c>
      <c r="BQ59" s="406">
        <f>COUNTIF($E59:$Z59,BQ$4)</f>
        <v>0</v>
      </c>
      <c r="BR59" s="433"/>
    </row>
    <row r="60" ht="19.5" customHeight="1" spans="1:70">
      <c r="A60" s="436"/>
      <c r="B60" s="436" t="s">
        <v>2048</v>
      </c>
      <c r="C60" s="436"/>
      <c r="D60" s="436" t="s">
        <v>50</v>
      </c>
      <c r="E60" s="436"/>
      <c r="F60" s="436"/>
      <c r="G60" s="436" t="s">
        <v>56</v>
      </c>
      <c r="H60" s="436" t="s">
        <v>44</v>
      </c>
      <c r="I60" s="436"/>
      <c r="J60" s="436" t="s">
        <v>44</v>
      </c>
      <c r="K60" s="466"/>
      <c r="L60" s="436"/>
      <c r="M60" s="436"/>
      <c r="N60" s="436" t="s">
        <v>1598</v>
      </c>
      <c r="O60" s="436" t="s">
        <v>48</v>
      </c>
      <c r="P60" s="436"/>
      <c r="Q60" s="436"/>
      <c r="R60" s="436"/>
      <c r="S60" s="436" t="s">
        <v>1095</v>
      </c>
      <c r="T60" s="436" t="s">
        <v>1095</v>
      </c>
      <c r="U60" s="436" t="s">
        <v>1095</v>
      </c>
      <c r="V60" s="436" t="s">
        <v>1095</v>
      </c>
      <c r="W60" s="436" t="s">
        <v>1095</v>
      </c>
      <c r="X60" s="436" t="s">
        <v>1095</v>
      </c>
      <c r="Y60" s="436" t="s">
        <v>1095</v>
      </c>
      <c r="Z60" s="436" t="s">
        <v>1095</v>
      </c>
      <c r="AA60" s="436" t="s">
        <v>1095</v>
      </c>
      <c r="AB60" s="436" t="s">
        <v>1095</v>
      </c>
      <c r="AC60" s="436" t="s">
        <v>1095</v>
      </c>
      <c r="AD60" s="436" t="s">
        <v>1095</v>
      </c>
      <c r="AE60" s="436" t="s">
        <v>1095</v>
      </c>
      <c r="AF60" s="436" t="s">
        <v>1095</v>
      </c>
      <c r="AG60" s="436"/>
      <c r="AH60" s="436"/>
      <c r="AI60" s="404">
        <f>COUNTIF($D60:$AG60,AI$4)</f>
        <v>1</v>
      </c>
      <c r="AJ60" s="404">
        <f>COUNTIF($D60:$AG60,AJ$4)</f>
        <v>2</v>
      </c>
      <c r="AK60" s="404">
        <f>COUNTIF($D60:$AG60,AK$4)</f>
        <v>0</v>
      </c>
      <c r="AL60" s="404">
        <f>COUNTIF($D60:$AG60,AL$4)</f>
        <v>0</v>
      </c>
      <c r="AM60" s="404">
        <f>COUNTIF($D60:$AG60,AM$4)</f>
        <v>1</v>
      </c>
      <c r="AN60" s="404">
        <f>COUNTIF($D60:$AG60,AN$4)</f>
        <v>1</v>
      </c>
      <c r="AO60" s="404">
        <f>COUNTIF($D60:$AG60,AO$4)</f>
        <v>0</v>
      </c>
      <c r="AP60" s="404">
        <f>COUNTIF($D60:$AG60,AP$4)</f>
        <v>0</v>
      </c>
      <c r="AQ60" s="404">
        <f>COUNTIF($D60:$AG60,AQ$4)</f>
        <v>0</v>
      </c>
      <c r="AR60" s="405">
        <v>3.5</v>
      </c>
      <c r="AS60" s="405"/>
      <c r="AT60" s="404">
        <f>SUMPRODUCT(--(WEEKDAY(D$3:AG$3,2)&lt;5),--ISNUMBER(MATCH(D60:AG60,{"DM","CS1","CS2","SB1","SB2","AE","CS/B"},0)))</f>
        <v>4</v>
      </c>
      <c r="AU60" s="404"/>
      <c r="AV60" s="404">
        <f>SUMPRODUCT(--(WEEKDAY(D$3:AG$3,2)=5),--ISNUMBER(MATCH(D60:AG60,{"DM","CS1","CS2","SB1","SB2","AE","CS/B"},0)))</f>
        <v>1</v>
      </c>
      <c r="AW60" s="404">
        <f>SUMPRODUCT(--(WEEKDAY(D$3:AG$3,2)&gt;5),--ISNUMBER(MATCH(D60:AG60,{"DM","CS1","CS2","SB1","AE","CS/B","SB2"},0)))</f>
        <v>0</v>
      </c>
      <c r="AX60" s="404"/>
      <c r="AY60" s="404">
        <f>(AT60-AU60)+AV60*1.5+(AW60-AX60)*2+AN60*0.5+AP60*0.5+AR60-AS60</f>
        <v>9.5</v>
      </c>
      <c r="AZ60" s="404">
        <f>AT60+AV60+AW60</f>
        <v>5</v>
      </c>
      <c r="BA60" s="404">
        <f>BD60+BF60+BH60+BJ60+BL60</f>
        <v>0</v>
      </c>
      <c r="BB60" s="405">
        <f>AY60+BC60</f>
        <v>9.5</v>
      </c>
      <c r="BC60" s="404">
        <f>BE60+BG60+BI60+BK60+BM60</f>
        <v>0</v>
      </c>
      <c r="BD60" s="404">
        <f>COUNTIF(A60:AI60,"*$BTP*")</f>
        <v>0</v>
      </c>
      <c r="BE60" s="404">
        <f>BD60*1.5</f>
        <v>0</v>
      </c>
      <c r="BF60" s="404">
        <f>COUNTIF(A60:AI60,"*$M*")</f>
        <v>0</v>
      </c>
      <c r="BG60" s="404">
        <f>BF60*1</f>
        <v>0</v>
      </c>
      <c r="BH60" s="404">
        <f>COUNTIF(A60:AI60,"*$PM*")</f>
        <v>0</v>
      </c>
      <c r="BI60" s="404">
        <f>BH60*0.5</f>
        <v>0</v>
      </c>
      <c r="BJ60" s="404">
        <f>COUNTIF(A60:AI60,"*$AM*")</f>
        <v>0</v>
      </c>
      <c r="BK60" s="404">
        <f>BJ60*0.5</f>
        <v>0</v>
      </c>
      <c r="BL60" s="404">
        <f>COUNTIF(A60:AI60,"*$FC*")</f>
        <v>0</v>
      </c>
      <c r="BM60" s="404">
        <f>BL60*1</f>
        <v>0</v>
      </c>
      <c r="BN60" s="404"/>
      <c r="BO60" s="404">
        <f>COUNTIF($E60:$Z60,BO$4)</f>
        <v>0</v>
      </c>
      <c r="BP60" s="404">
        <f>COUNTIF($E60:$Z60,BP$4)</f>
        <v>1</v>
      </c>
      <c r="BQ60" s="404">
        <f>COUNTIF($E60:$Z60,BQ$4)</f>
        <v>0</v>
      </c>
      <c r="BR60" s="436"/>
    </row>
    <row r="61" ht="19.5" customHeight="1" spans="1:70">
      <c r="A61" s="433"/>
      <c r="B61" s="433" t="s">
        <v>2049</v>
      </c>
      <c r="C61" s="433"/>
      <c r="D61" s="433"/>
      <c r="E61" s="433" t="s">
        <v>50</v>
      </c>
      <c r="F61" s="433"/>
      <c r="G61" s="433"/>
      <c r="H61" s="433" t="s">
        <v>48</v>
      </c>
      <c r="I61" s="433"/>
      <c r="J61" s="433" t="s">
        <v>1981</v>
      </c>
      <c r="K61" s="433"/>
      <c r="L61" s="433"/>
      <c r="M61" s="433" t="s">
        <v>2050</v>
      </c>
      <c r="N61" s="433" t="s">
        <v>62</v>
      </c>
      <c r="O61" s="433"/>
      <c r="P61" s="433"/>
      <c r="Q61" s="433" t="s">
        <v>48</v>
      </c>
      <c r="R61" s="433"/>
      <c r="S61" s="433"/>
      <c r="T61" s="433"/>
      <c r="U61" s="433"/>
      <c r="V61" s="433"/>
      <c r="W61" s="433"/>
      <c r="X61" s="433"/>
      <c r="Y61" s="433" t="s">
        <v>1095</v>
      </c>
      <c r="Z61" s="433" t="s">
        <v>1095</v>
      </c>
      <c r="AA61" s="433" t="s">
        <v>1095</v>
      </c>
      <c r="AB61" s="433" t="s">
        <v>1095</v>
      </c>
      <c r="AC61" s="433" t="s">
        <v>1095</v>
      </c>
      <c r="AD61" s="433" t="s">
        <v>1095</v>
      </c>
      <c r="AE61" s="433" t="s">
        <v>1095</v>
      </c>
      <c r="AF61" s="433" t="s">
        <v>1095</v>
      </c>
      <c r="AG61" s="433" t="s">
        <v>1095</v>
      </c>
      <c r="AH61" s="433" t="s">
        <v>1095</v>
      </c>
      <c r="AI61" s="406">
        <f>COUNTIF($D61:$AG61,AI$4)</f>
        <v>2</v>
      </c>
      <c r="AJ61" s="406">
        <f>COUNTIF($D61:$AG61,AJ$4)</f>
        <v>0</v>
      </c>
      <c r="AK61" s="406">
        <f>COUNTIF($D61:$AG61,AK$4)</f>
        <v>0</v>
      </c>
      <c r="AL61" s="406">
        <f>COUNTIF($D61:$AG61,AL$4)</f>
        <v>0</v>
      </c>
      <c r="AM61" s="406">
        <f>COUNTIF($D61:$AG61,AM$4)</f>
        <v>1</v>
      </c>
      <c r="AN61" s="406">
        <f>COUNTIF($D61:$AG61,AN$4)</f>
        <v>0</v>
      </c>
      <c r="AO61" s="406">
        <f>COUNTIF($D61:$AG61,AO$4)</f>
        <v>1</v>
      </c>
      <c r="AP61" s="406">
        <f>COUNTIF($D61:$AG61,AP$4)</f>
        <v>1</v>
      </c>
      <c r="AQ61" s="406">
        <f>COUNTIF($D61:$AG61,AQ$4)</f>
        <v>0</v>
      </c>
      <c r="AR61" s="405">
        <v>3.5</v>
      </c>
      <c r="AS61" s="405"/>
      <c r="AT61" s="406">
        <f>SUMPRODUCT(--(WEEKDAY(D$3:AG$3,2)&lt;5),--ISNUMBER(MATCH(D61:AG61,{"DM","CS1","CS2","SB1","SB2","AE","CS/B"},0)))</f>
        <v>3</v>
      </c>
      <c r="AU61" s="406"/>
      <c r="AV61" s="406">
        <f>SUMPRODUCT(--(WEEKDAY(D$3:AG$3,2)=5),--ISNUMBER(MATCH(D61:AG61,{"DM","CS1","CS2","SB1","SB2","AE","CS/B"},0)))</f>
        <v>0</v>
      </c>
      <c r="AW61" s="406">
        <f>SUMPRODUCT(--(WEEKDAY(D$3:AG$3,2)&gt;5),--ISNUMBER(MATCH(D61:AG61,{"DM","CS1","CS2","SB1","AE","CS/B","SB2"},0)))</f>
        <v>1</v>
      </c>
      <c r="AX61" s="406"/>
      <c r="AY61" s="406">
        <f>(AT61-AU61)+AV61*1.5+(AW61-AX61)*2+AN61*0.5+AP61*0.5+AR61-AS61</f>
        <v>9</v>
      </c>
      <c r="AZ61" s="406">
        <f>AT61+AV61+AW61</f>
        <v>4</v>
      </c>
      <c r="BA61" s="406">
        <f>BD61+BF61+BH61+BJ61+BL61</f>
        <v>1</v>
      </c>
      <c r="BB61" s="405">
        <f>AY61+BC61</f>
        <v>9.5</v>
      </c>
      <c r="BC61" s="406">
        <f>BE61+BG61+BI61+BK61+BM61</f>
        <v>0.5</v>
      </c>
      <c r="BD61" s="406">
        <f>COUNTIF(A61:AI61,"*$BTP*")</f>
        <v>0</v>
      </c>
      <c r="BE61" s="406">
        <f>BD61*1.5</f>
        <v>0</v>
      </c>
      <c r="BF61" s="406">
        <f>COUNTIF(A61:AI61,"*$M*")</f>
        <v>0</v>
      </c>
      <c r="BG61" s="406">
        <f>BF61*1</f>
        <v>0</v>
      </c>
      <c r="BH61" s="406">
        <f>COUNTIF(A61:AI61,"*$PM*")</f>
        <v>0</v>
      </c>
      <c r="BI61" s="406">
        <f>BH61*0.5</f>
        <v>0</v>
      </c>
      <c r="BJ61" s="406">
        <f>COUNTIF(A61:AI61,"*$AM*")</f>
        <v>1</v>
      </c>
      <c r="BK61" s="406">
        <f>BJ61*0.5</f>
        <v>0.5</v>
      </c>
      <c r="BL61" s="406">
        <f>COUNTIF(A61:AI61,"*$FC*")</f>
        <v>0</v>
      </c>
      <c r="BM61" s="406">
        <f>BL61*1</f>
        <v>0</v>
      </c>
      <c r="BN61" s="406"/>
      <c r="BO61" s="406">
        <f>COUNTIF($E61:$Z61,BO$4)</f>
        <v>0</v>
      </c>
      <c r="BP61" s="406">
        <f>COUNTIF($E61:$Z61,BP$4)</f>
        <v>0</v>
      </c>
      <c r="BQ61" s="406">
        <f>COUNTIF($E61:$Z61,BQ$4)</f>
        <v>0</v>
      </c>
      <c r="BR61" s="433"/>
    </row>
    <row r="62" ht="19.5" customHeight="1" spans="1:70">
      <c r="A62" s="436"/>
      <c r="B62" s="436" t="s">
        <v>2051</v>
      </c>
      <c r="C62" s="436"/>
      <c r="D62" s="436"/>
      <c r="E62" s="436"/>
      <c r="F62" s="436"/>
      <c r="G62" s="476" t="s">
        <v>2052</v>
      </c>
      <c r="H62" s="477"/>
      <c r="I62" s="436" t="s">
        <v>48</v>
      </c>
      <c r="J62" s="466" t="s">
        <v>56</v>
      </c>
      <c r="K62" s="436"/>
      <c r="L62" s="436"/>
      <c r="M62" s="436"/>
      <c r="N62" s="436" t="s">
        <v>44</v>
      </c>
      <c r="O62" s="436"/>
      <c r="P62" s="436" t="s">
        <v>57</v>
      </c>
      <c r="Q62" s="436" t="s">
        <v>56</v>
      </c>
      <c r="R62" s="436" t="s">
        <v>48</v>
      </c>
      <c r="S62" s="436"/>
      <c r="T62" s="436"/>
      <c r="U62" s="255"/>
      <c r="V62" s="255" t="s">
        <v>0</v>
      </c>
      <c r="W62" s="436" t="s">
        <v>1366</v>
      </c>
      <c r="X62" s="436" t="s">
        <v>1366</v>
      </c>
      <c r="Y62" s="436" t="s">
        <v>1366</v>
      </c>
      <c r="Z62" s="436" t="s">
        <v>50</v>
      </c>
      <c r="AA62" s="436"/>
      <c r="AB62" s="468" t="s">
        <v>56</v>
      </c>
      <c r="AC62" s="436" t="s">
        <v>48</v>
      </c>
      <c r="AD62" s="436"/>
      <c r="AE62" s="468" t="s">
        <v>50</v>
      </c>
      <c r="AF62" s="436"/>
      <c r="AG62" s="436"/>
      <c r="AH62" s="276"/>
      <c r="AI62" s="404">
        <f>COUNTIF($D62:$AG62,AI$4)</f>
        <v>3</v>
      </c>
      <c r="AJ62" s="404">
        <f>COUNTIF($D62:$AG62,AJ$4)</f>
        <v>1</v>
      </c>
      <c r="AK62" s="404">
        <f>COUNTIF($D62:$AG62,AK$4)</f>
        <v>0</v>
      </c>
      <c r="AL62" s="404">
        <f>COUNTIF($D62:$AG62,AL$4)</f>
        <v>0</v>
      </c>
      <c r="AM62" s="404">
        <f>COUNTIF($D62:$AG62,AM$4)</f>
        <v>2</v>
      </c>
      <c r="AN62" s="404">
        <f>COUNTIF($D62:$AG62,AN$4)</f>
        <v>3</v>
      </c>
      <c r="AO62" s="404">
        <f>COUNTIF($D62:$AG62,AO$4)</f>
        <v>0</v>
      </c>
      <c r="AP62" s="404">
        <f>COUNTIF($D62:$AG62,AP$4)</f>
        <v>0</v>
      </c>
      <c r="AQ62" s="404">
        <f>COUNTIF($D62:$AG62,AQ$4)</f>
        <v>0</v>
      </c>
      <c r="AR62" s="405"/>
      <c r="AS62" s="405">
        <v>1.5</v>
      </c>
      <c r="AT62" s="404">
        <f>SUMPRODUCT(--(WEEKDAY(D$3:AG$3,2)&lt;5),--ISNUMBER(MATCH(D62:AG62,{"DM","CS1","CS2","SB1","SB2","AE","CS/B"},0)))</f>
        <v>7</v>
      </c>
      <c r="AU62" s="404"/>
      <c r="AV62" s="404">
        <f>SUMPRODUCT(--(WEEKDAY(D$3:AG$3,2)=5),--ISNUMBER(MATCH(D62:AG62,{"DM","CS1","CS2","SB1","SB2","AE","CS/B"},0)))</f>
        <v>1</v>
      </c>
      <c r="AW62" s="404">
        <f>SUMPRODUCT(--(WEEKDAY(D$3:AG$3,2)&gt;5),--ISNUMBER(MATCH(D62:AG62,{"DM","CS1","CS2","SB1","AE","CS/B","SB2"},0)))</f>
        <v>1</v>
      </c>
      <c r="AX62" s="404"/>
      <c r="AY62" s="404">
        <f>(AT62-AU62)+AV62*1.5+(AW62-AX62)*2+AN62*0.5+AP62*0.5+AR62-AS62</f>
        <v>10.5</v>
      </c>
      <c r="AZ62" s="404">
        <f>AT62+AV62+AW62</f>
        <v>9</v>
      </c>
      <c r="BA62" s="404">
        <f>BD62+BF62+BH62+BJ62+BL62</f>
        <v>0</v>
      </c>
      <c r="BB62" s="405">
        <f>AY62+BC62</f>
        <v>10.5</v>
      </c>
      <c r="BC62" s="404">
        <f>BE62+BG62+BI62+BK62+BM62</f>
        <v>0</v>
      </c>
      <c r="BD62" s="404">
        <f>COUNTIF(A62:AI62,"*$BTP*")</f>
        <v>0</v>
      </c>
      <c r="BE62" s="404">
        <f>BD62*1.5</f>
        <v>0</v>
      </c>
      <c r="BF62" s="404">
        <f>COUNTIF(A62:AI62,"*$M*")</f>
        <v>0</v>
      </c>
      <c r="BG62" s="404">
        <f>BF62*1</f>
        <v>0</v>
      </c>
      <c r="BH62" s="404">
        <f>COUNTIF(A62:AI62,"*$PM*")</f>
        <v>0</v>
      </c>
      <c r="BI62" s="404">
        <f>BH62*0.5</f>
        <v>0</v>
      </c>
      <c r="BJ62" s="404">
        <f>COUNTIF(A62:AI62,"*$AM*")</f>
        <v>0</v>
      </c>
      <c r="BK62" s="404">
        <f>BJ62*0.5</f>
        <v>0</v>
      </c>
      <c r="BL62" s="404">
        <f>COUNTIF(A62:AI62,"*$FC*")</f>
        <v>0</v>
      </c>
      <c r="BM62" s="404">
        <f>BL62*1</f>
        <v>0</v>
      </c>
      <c r="BN62" s="404"/>
      <c r="BO62" s="404">
        <f>COUNTIF($E62:$Z62,BO$4)</f>
        <v>0</v>
      </c>
      <c r="BP62" s="404">
        <f>COUNTIF($E62:$Z62,BP$4)</f>
        <v>0</v>
      </c>
      <c r="BQ62" s="404">
        <f>COUNTIF($E62:$Z62,BQ$4)</f>
        <v>0</v>
      </c>
      <c r="BR62" s="436"/>
    </row>
    <row r="63" ht="19.5" customHeight="1" spans="1:70">
      <c r="A63" s="433"/>
      <c r="B63" s="433" t="s">
        <v>2053</v>
      </c>
      <c r="C63" s="433"/>
      <c r="D63" s="433"/>
      <c r="E63" s="433"/>
      <c r="F63" s="433"/>
      <c r="G63" s="433" t="s">
        <v>50</v>
      </c>
      <c r="H63" s="433"/>
      <c r="I63" s="433"/>
      <c r="J63" s="433" t="s">
        <v>2054</v>
      </c>
      <c r="K63" s="433" t="s">
        <v>2054</v>
      </c>
      <c r="L63" s="433" t="s">
        <v>2054</v>
      </c>
      <c r="M63" s="433"/>
      <c r="N63" s="433" t="s">
        <v>48</v>
      </c>
      <c r="O63" s="433"/>
      <c r="P63" s="433" t="s">
        <v>48</v>
      </c>
      <c r="Q63" s="433" t="s">
        <v>1598</v>
      </c>
      <c r="R63" s="433" t="s">
        <v>2055</v>
      </c>
      <c r="S63" s="433"/>
      <c r="T63" s="433"/>
      <c r="U63" s="471" t="s">
        <v>62</v>
      </c>
      <c r="V63" s="433"/>
      <c r="W63" s="433"/>
      <c r="X63" s="433" t="s">
        <v>48</v>
      </c>
      <c r="Y63" s="433"/>
      <c r="Z63" s="471"/>
      <c r="AA63" s="433"/>
      <c r="AB63" s="433" t="s">
        <v>2056</v>
      </c>
      <c r="AC63" s="433"/>
      <c r="AD63" s="433"/>
      <c r="AE63" s="433"/>
      <c r="AF63" s="471"/>
      <c r="AG63" s="433"/>
      <c r="AH63" s="433"/>
      <c r="AI63" s="406">
        <f>COUNTIF($D63:$AG63,AI$4)</f>
        <v>3</v>
      </c>
      <c r="AJ63" s="406">
        <f>COUNTIF($D63:$AG63,AJ$4)</f>
        <v>0</v>
      </c>
      <c r="AK63" s="406">
        <f>COUNTIF($D63:$AG63,AK$4)</f>
        <v>0</v>
      </c>
      <c r="AL63" s="406">
        <f>COUNTIF($D63:$AG63,AL$4)</f>
        <v>0</v>
      </c>
      <c r="AM63" s="406">
        <f>COUNTIF($D63:$AG63,AM$4)</f>
        <v>1</v>
      </c>
      <c r="AN63" s="406">
        <f>COUNTIF($D63:$AG63,AN$4)</f>
        <v>0</v>
      </c>
      <c r="AO63" s="406">
        <f>COUNTIF($D63:$AG63,AO$4)</f>
        <v>1</v>
      </c>
      <c r="AP63" s="406">
        <f>COUNTIF($D63:$AG63,AP$4)</f>
        <v>0</v>
      </c>
      <c r="AQ63" s="406">
        <f>COUNTIF($D63:$AG63,AQ$4)</f>
        <v>0</v>
      </c>
      <c r="AR63" s="405">
        <v>0.5</v>
      </c>
      <c r="AS63" s="405"/>
      <c r="AT63" s="406">
        <f>SUMPRODUCT(--(WEEKDAY(D$3:AG$3,2)&lt;5),--ISNUMBER(MATCH(D63:AG63,{"DM","CS1","CS2","SB1","SB2","AE","CS/B"},0)))</f>
        <v>5</v>
      </c>
      <c r="AU63" s="406"/>
      <c r="AV63" s="406">
        <f>SUMPRODUCT(--(WEEKDAY(D$3:AG$3,2)=5),--ISNUMBER(MATCH(D63:AG63,{"DM","CS1","CS2","SB1","SB2","AE","CS/B"},0)))</f>
        <v>0</v>
      </c>
      <c r="AW63" s="406">
        <f>SUMPRODUCT(--(WEEKDAY(D$3:AG$3,2)&gt;5),--ISNUMBER(MATCH(D63:AG63,{"DM","CS1","CS2","SB1","AE","CS/B","SB2"},0)))</f>
        <v>0</v>
      </c>
      <c r="AX63" s="406"/>
      <c r="AY63" s="406">
        <f>(AT63-AU63)+AV63*1.5+(AW63-AX63)*2+AN63*0.5+AP63*0.5+AR63-AS63</f>
        <v>5.5</v>
      </c>
      <c r="AZ63" s="406">
        <f>AT63+AV63+AW63</f>
        <v>5</v>
      </c>
      <c r="BA63" s="406">
        <f>BD63+BF63+BH63+BJ63+BL63</f>
        <v>5</v>
      </c>
      <c r="BB63" s="405">
        <f>AY63+BC63</f>
        <v>9.5</v>
      </c>
      <c r="BC63" s="406">
        <f>BE63+BG63+BI63+BK63+BM63</f>
        <v>4</v>
      </c>
      <c r="BD63" s="406">
        <f>COUNTIF(A63:AI63,"*$BTP*")</f>
        <v>0</v>
      </c>
      <c r="BE63" s="406">
        <f>BD63*1.5</f>
        <v>0</v>
      </c>
      <c r="BF63" s="406">
        <f>COUNTIF(A63:AI63,"*$M*")</f>
        <v>0</v>
      </c>
      <c r="BG63" s="406">
        <f>BF63*1</f>
        <v>0</v>
      </c>
      <c r="BH63" s="406">
        <f>COUNTIF(A63:AI63,"*$PM*")</f>
        <v>0</v>
      </c>
      <c r="BI63" s="406">
        <f>BH63*0.5</f>
        <v>0</v>
      </c>
      <c r="BJ63" s="406">
        <f>COUNTIF(A63:AI63,"*$AM*")</f>
        <v>2</v>
      </c>
      <c r="BK63" s="406">
        <f>BJ63*0.5</f>
        <v>1</v>
      </c>
      <c r="BL63" s="406">
        <f>COUNTIF(A63:AI63,"*$FC*")</f>
        <v>3</v>
      </c>
      <c r="BM63" s="406">
        <f>BL63*1</f>
        <v>3</v>
      </c>
      <c r="BN63" s="406"/>
      <c r="BO63" s="406">
        <f>COUNTIF($E63:$Y63,BO$4)</f>
        <v>0</v>
      </c>
      <c r="BP63" s="406">
        <f>COUNTIF($E63:$Y63,BP$4)</f>
        <v>1</v>
      </c>
      <c r="BQ63" s="406">
        <f>COUNTIF($E63:$Y63,BQ$4)</f>
        <v>0</v>
      </c>
      <c r="BR63" s="433"/>
    </row>
    <row r="64" ht="19.5" customHeight="1" spans="1:70">
      <c r="A64" s="436"/>
      <c r="B64" s="436" t="s">
        <v>2057</v>
      </c>
      <c r="C64" s="436"/>
      <c r="D64" s="436"/>
      <c r="E64" s="436"/>
      <c r="F64" s="436"/>
      <c r="G64" s="436" t="s">
        <v>62</v>
      </c>
      <c r="H64" s="436"/>
      <c r="I64" s="436" t="s">
        <v>44</v>
      </c>
      <c r="J64" s="436"/>
      <c r="K64" s="436" t="s">
        <v>48</v>
      </c>
      <c r="L64" s="436"/>
      <c r="M64" s="436" t="s">
        <v>50</v>
      </c>
      <c r="N64" s="466"/>
      <c r="O64" s="436"/>
      <c r="P64" s="436" t="s">
        <v>2058</v>
      </c>
      <c r="R64" s="436"/>
      <c r="S64" s="436"/>
      <c r="T64" s="188"/>
      <c r="U64" s="436"/>
      <c r="V64" s="436"/>
      <c r="W64" s="466" t="s">
        <v>2059</v>
      </c>
      <c r="X64" s="436" t="s">
        <v>44</v>
      </c>
      <c r="Y64" s="436" t="s">
        <v>50</v>
      </c>
      <c r="Z64" s="436"/>
      <c r="AA64" s="436"/>
      <c r="AB64" s="436" t="s">
        <v>62</v>
      </c>
      <c r="AC64" s="436"/>
      <c r="AD64" s="436"/>
      <c r="AE64" s="436" t="s">
        <v>2060</v>
      </c>
      <c r="AF64" s="436"/>
      <c r="AG64" s="436"/>
      <c r="AH64" s="436"/>
      <c r="AI64" s="404">
        <f>COUNTIF($D64:$AG64,AI$4)</f>
        <v>1</v>
      </c>
      <c r="AJ64" s="404">
        <f>COUNTIF($D64:$AG64,AJ$4)</f>
        <v>2</v>
      </c>
      <c r="AK64" s="404">
        <f>COUNTIF($D64:$AG64,AK$4)</f>
        <v>0</v>
      </c>
      <c r="AL64" s="404">
        <f>COUNTIF($D64:$AG64,AL$4)</f>
        <v>0</v>
      </c>
      <c r="AM64" s="404">
        <f>COUNTIF($D64:$AG64,AM$4)</f>
        <v>2</v>
      </c>
      <c r="AN64" s="404">
        <f>COUNTIF($D64:$AG64,AN$4)</f>
        <v>0</v>
      </c>
      <c r="AO64" s="404">
        <f>COUNTIF($D64:$AG64,AO$4)</f>
        <v>2</v>
      </c>
      <c r="AP64" s="404">
        <f>COUNTIF($D64:$AG64,AP$4)</f>
        <v>0</v>
      </c>
      <c r="AQ64" s="404">
        <f>COUNTIF($D64:$AG64,AQ$4)</f>
        <v>0</v>
      </c>
      <c r="AR64" s="405"/>
      <c r="AS64" s="405">
        <v>2</v>
      </c>
      <c r="AT64" s="404">
        <f>SUMPRODUCT(--(WEEKDAY(D$3:AG$3,2)&lt;5),--ISNUMBER(MATCH(D64:AG64,{"DM","CS1","CS2","SB1","SB2","AE","CS/B"},0)))</f>
        <v>4</v>
      </c>
      <c r="AU64" s="404"/>
      <c r="AV64" s="404">
        <f>SUMPRODUCT(--(WEEKDAY(D$3:AG$3,2)=5),--ISNUMBER(MATCH(D64:AG64,{"DM","CS1","CS2","SB1","SB2","AE","CS/B"},0)))</f>
        <v>2</v>
      </c>
      <c r="AW64" s="404">
        <f>SUMPRODUCT(--(WEEKDAY(D$3:AG$3,2)&gt;5),--ISNUMBER(MATCH(D64:AG64,{"DM","CS1","CS2","SB1","AE","CS/B","SB2"},0)))</f>
        <v>1</v>
      </c>
      <c r="AX64" s="404"/>
      <c r="AY64" s="404">
        <f>(AT64-AU64)+AV64*1.5+(AW64-AX64)*2+AN64*0.5+AP64*0.5+AR64-AS64</f>
        <v>7</v>
      </c>
      <c r="AZ64" s="404">
        <f>AT64+AV64+AW64</f>
        <v>7</v>
      </c>
      <c r="BA64" s="404">
        <f>BD64+BF64+BH64+BJ64+BL64</f>
        <v>2</v>
      </c>
      <c r="BB64" s="405">
        <f>AY64+BC64</f>
        <v>9.5</v>
      </c>
      <c r="BC64" s="404">
        <f>BE64+BG64+BI64+BK64+BM64</f>
        <v>2.5</v>
      </c>
      <c r="BD64" s="404">
        <f>COUNTIF(A64:AI64,"*$BTP*")</f>
        <v>1</v>
      </c>
      <c r="BE64" s="404">
        <f>BD64*1.5</f>
        <v>1.5</v>
      </c>
      <c r="BF64" s="404">
        <f>COUNTIF(A64:AI64,"*$M*")</f>
        <v>0</v>
      </c>
      <c r="BG64" s="404">
        <f>BF64*1</f>
        <v>0</v>
      </c>
      <c r="BH64" s="404">
        <f>COUNTIF(A64:AI64,"*$PM*")</f>
        <v>0</v>
      </c>
      <c r="BI64" s="404">
        <f>BH64*0.5</f>
        <v>0</v>
      </c>
      <c r="BJ64" s="404">
        <f>COUNTIF(A64:AI64,"*$AM*")</f>
        <v>0</v>
      </c>
      <c r="BK64" s="404">
        <f>BJ64*0.5</f>
        <v>0</v>
      </c>
      <c r="BL64" s="404">
        <f>COUNTIF(A64:AI64,"*$FC*")</f>
        <v>1</v>
      </c>
      <c r="BM64" s="404">
        <f>BL64*1</f>
        <v>1</v>
      </c>
      <c r="BN64" s="404"/>
      <c r="BO64" s="404">
        <f>COUNTIF($E64:$Z64,BO$4)</f>
        <v>0</v>
      </c>
      <c r="BP64" s="404">
        <f>COUNTIF($E64:$Z64,BP$4)</f>
        <v>0</v>
      </c>
      <c r="BQ64" s="404">
        <f>COUNTIF($E64:$Z64,BQ$4)</f>
        <v>0</v>
      </c>
      <c r="BR64" s="436"/>
    </row>
    <row r="65" ht="19.5" customHeight="1" spans="1:70">
      <c r="A65" s="433"/>
      <c r="B65" s="433" t="s">
        <v>2061</v>
      </c>
      <c r="C65" s="433"/>
      <c r="D65" s="433"/>
      <c r="E65" s="433"/>
      <c r="F65" s="433"/>
      <c r="G65" s="433" t="s">
        <v>2028</v>
      </c>
      <c r="H65" s="433"/>
      <c r="I65" s="433" t="s">
        <v>2052</v>
      </c>
      <c r="J65" s="433"/>
      <c r="K65" s="433" t="s">
        <v>44</v>
      </c>
      <c r="L65" s="433"/>
      <c r="M65" s="433" t="s">
        <v>56</v>
      </c>
      <c r="N65" s="433"/>
      <c r="O65" s="433"/>
      <c r="P65" s="433" t="s">
        <v>2062</v>
      </c>
      <c r="Q65" s="433"/>
      <c r="R65" s="433"/>
      <c r="S65" s="433"/>
      <c r="T65" s="433"/>
      <c r="U65" s="433"/>
      <c r="V65" s="433"/>
      <c r="W65" s="433"/>
      <c r="X65" s="433" t="s">
        <v>62</v>
      </c>
      <c r="Y65" s="433" t="s">
        <v>44</v>
      </c>
      <c r="Z65" s="471"/>
      <c r="AA65" s="433"/>
      <c r="AB65" s="433" t="s">
        <v>2063</v>
      </c>
      <c r="AC65" s="433" t="s">
        <v>50</v>
      </c>
      <c r="AD65" s="433" t="s">
        <v>50</v>
      </c>
      <c r="AE65" s="433" t="s">
        <v>56</v>
      </c>
      <c r="AF65" s="433"/>
      <c r="AG65" s="433"/>
      <c r="AH65" s="433"/>
      <c r="AI65" s="406">
        <f>COUNTIF($D65:$AG65,AI$4)</f>
        <v>0</v>
      </c>
      <c r="AJ65" s="406">
        <f>COUNTIF($D65:$AG65,AJ$4)</f>
        <v>2</v>
      </c>
      <c r="AK65" s="406">
        <f>COUNTIF($D65:$AG65,AK$4)</f>
        <v>0</v>
      </c>
      <c r="AL65" s="406">
        <f>COUNTIF($D65:$AG65,AL$4)</f>
        <v>0</v>
      </c>
      <c r="AM65" s="406">
        <f>COUNTIF($D65:$AG65,AM$4)</f>
        <v>2</v>
      </c>
      <c r="AN65" s="406">
        <f>COUNTIF($D65:$AG65,AN$4)</f>
        <v>2</v>
      </c>
      <c r="AO65" s="406">
        <f>COUNTIF($D65:$AG65,AO$4)</f>
        <v>1</v>
      </c>
      <c r="AP65" s="406">
        <f>COUNTIF($D65:$AG65,AP$4)</f>
        <v>0</v>
      </c>
      <c r="AQ65" s="406">
        <f>COUNTIF($D65:$AG65,AQ$4)</f>
        <v>0</v>
      </c>
      <c r="AR65" s="405"/>
      <c r="AS65" s="405">
        <v>1.5</v>
      </c>
      <c r="AT65" s="406">
        <f>SUMPRODUCT(--(WEEKDAY(D$3:AG$3,2)&lt;5),--ISNUMBER(MATCH(D65:AG65,{"DM","CS1","CS2","SB1","SB2","AE","CS/B"},0)))</f>
        <v>4</v>
      </c>
      <c r="AU65" s="406"/>
      <c r="AV65" s="406">
        <f>SUMPRODUCT(--(WEEKDAY(D$3:AG$3,2)=5),--ISNUMBER(MATCH(D65:AG65,{"DM","CS1","CS2","SB1","SB2","AE","CS/B"},0)))</f>
        <v>2</v>
      </c>
      <c r="AW65" s="406">
        <f>SUMPRODUCT(--(WEEKDAY(D$3:AG$3,2)&gt;5),--ISNUMBER(MATCH(D65:AG65,{"DM","CS1","CS2","SB1","AE","CS/B","SB2"},0)))</f>
        <v>1</v>
      </c>
      <c r="AX65" s="406"/>
      <c r="AY65" s="406">
        <f>(AT65-AU65)+AV65*1.5+(AW65-AX65)*2+AN65*0.5+AP65*0.5+AR65-AS65</f>
        <v>8.5</v>
      </c>
      <c r="AZ65" s="406">
        <f>AT65+AV65+AW65</f>
        <v>7</v>
      </c>
      <c r="BA65" s="406">
        <f>BD65+BF65+BH65+BJ65+BL65</f>
        <v>2</v>
      </c>
      <c r="BB65" s="405">
        <f>AY65+BC65</f>
        <v>9.5</v>
      </c>
      <c r="BC65" s="406">
        <f>BE65+BG65+BI65+BK65+BM65</f>
        <v>1</v>
      </c>
      <c r="BD65" s="406">
        <f>COUNTIF(A65:AI65,"*$BTP*")</f>
        <v>0</v>
      </c>
      <c r="BE65" s="406">
        <f>BD65*1.5</f>
        <v>0</v>
      </c>
      <c r="BF65" s="406">
        <f>COUNTIF(A65:AI65,"*$M*")</f>
        <v>0</v>
      </c>
      <c r="BG65" s="406">
        <f>BF65*1</f>
        <v>0</v>
      </c>
      <c r="BH65" s="406">
        <f>COUNTIF(A65:AI65,"*$PM*")</f>
        <v>1</v>
      </c>
      <c r="BI65" s="406">
        <f>BH65*0.5</f>
        <v>0.5</v>
      </c>
      <c r="BJ65" s="406">
        <f>COUNTIF(A65:AI65,"*$AM*")</f>
        <v>1</v>
      </c>
      <c r="BK65" s="406">
        <f>BJ65*0.5</f>
        <v>0.5</v>
      </c>
      <c r="BL65" s="406">
        <f>COUNTIF(A65:AI65,"*$FC*")</f>
        <v>0</v>
      </c>
      <c r="BM65" s="406">
        <f>BL65*1</f>
        <v>0</v>
      </c>
      <c r="BN65" s="406"/>
      <c r="BO65" s="406">
        <f>COUNTIF($E65:$Z65,BO$4)</f>
        <v>0</v>
      </c>
      <c r="BP65" s="406">
        <f>COUNTIF($E65:$Z65,BP$4)</f>
        <v>0</v>
      </c>
      <c r="BQ65" s="406">
        <f>COUNTIF($E65:$Z65,BQ$4)</f>
        <v>0</v>
      </c>
      <c r="BR65" s="433"/>
    </row>
    <row r="66" ht="19.5" customHeight="1" spans="1:70">
      <c r="A66" s="436"/>
      <c r="B66" s="436" t="s">
        <v>2064</v>
      </c>
      <c r="C66" s="436"/>
      <c r="D66" s="436"/>
      <c r="E66" s="436"/>
      <c r="F66" s="436"/>
      <c r="G66" s="436" t="s">
        <v>2039</v>
      </c>
      <c r="H66" s="436" t="s">
        <v>2039</v>
      </c>
      <c r="I66" s="436" t="s">
        <v>2039</v>
      </c>
      <c r="J66" s="436"/>
      <c r="K66" s="436" t="s">
        <v>1287</v>
      </c>
      <c r="L66" s="436"/>
      <c r="M66" s="436"/>
      <c r="N66" s="436"/>
      <c r="O66" s="436" t="s">
        <v>62</v>
      </c>
      <c r="P66" s="436" t="s">
        <v>50</v>
      </c>
      <c r="Q66" s="436"/>
      <c r="R66" s="436" t="s">
        <v>1287</v>
      </c>
      <c r="S66" s="436"/>
      <c r="T66" s="436"/>
      <c r="U66" s="466"/>
      <c r="V66" s="436" t="s">
        <v>2065</v>
      </c>
      <c r="W66" s="436" t="s">
        <v>62</v>
      </c>
      <c r="X66" s="436"/>
      <c r="Y66" s="436"/>
      <c r="Z66" s="436"/>
      <c r="AA66" s="436" t="s">
        <v>56</v>
      </c>
      <c r="AB66" s="436" t="s">
        <v>44</v>
      </c>
      <c r="AC66" s="436" t="s">
        <v>44</v>
      </c>
      <c r="AD66" s="436"/>
      <c r="AE66" s="436" t="s">
        <v>62</v>
      </c>
      <c r="AF66" s="436" t="s">
        <v>62</v>
      </c>
      <c r="AG66" s="436"/>
      <c r="AH66" s="436"/>
      <c r="AI66" s="404">
        <f>COUNTIF($D66:$AG66,AI$4)</f>
        <v>0</v>
      </c>
      <c r="AJ66" s="404">
        <f>COUNTIF($D66:$AG66,AJ$4)</f>
        <v>2</v>
      </c>
      <c r="AK66" s="404">
        <f>COUNTIF($D66:$AG66,AK$4)</f>
        <v>0</v>
      </c>
      <c r="AL66" s="404">
        <f>COUNTIF($D66:$AG66,AL$4)</f>
        <v>0</v>
      </c>
      <c r="AM66" s="404">
        <f>COUNTIF($D66:$AG66,AM$4)</f>
        <v>1</v>
      </c>
      <c r="AN66" s="404">
        <f>COUNTIF($D66:$AG66,AN$4)</f>
        <v>1</v>
      </c>
      <c r="AO66" s="404">
        <f>COUNTIF($D66:$AG66,AO$4)</f>
        <v>4</v>
      </c>
      <c r="AP66" s="404">
        <f>COUNTIF($D66:$AG66,AP$4)</f>
        <v>0</v>
      </c>
      <c r="AQ66" s="404">
        <f>COUNTIF($D66:$AG66,AQ$4)</f>
        <v>0</v>
      </c>
      <c r="AR66" s="405"/>
      <c r="AS66" s="405">
        <v>4</v>
      </c>
      <c r="AT66" s="404">
        <f>SUMPRODUCT(--(WEEKDAY(D$3:AG$3,2)&lt;5),--ISNUMBER(MATCH(D66:AG66,{"DM","CS1","CS2","SB1","SB2","AE","CS/B"},0)))</f>
        <v>6</v>
      </c>
      <c r="AU66" s="404"/>
      <c r="AV66" s="404">
        <f>SUMPRODUCT(--(WEEKDAY(D$3:AG$3,2)=5),--ISNUMBER(MATCH(D66:AG66,{"DM","CS1","CS2","SB1","SB2","AE","CS/B"},0)))</f>
        <v>1</v>
      </c>
      <c r="AW66" s="404">
        <f>SUMPRODUCT(--(WEEKDAY(D$3:AG$3,2)&gt;5),--ISNUMBER(MATCH(D66:AG66,{"DM","CS1","CS2","SB1","AE","CS/B","SB2"},0)))</f>
        <v>1</v>
      </c>
      <c r="AX66" s="404"/>
      <c r="AY66" s="404">
        <f>(AT66-AU66)+AV66*1.5+(AW66-AX66)*2+AN66*0.5+AP66*0.5+AR66-AS66</f>
        <v>6</v>
      </c>
      <c r="AZ66" s="404">
        <f>AT66+AV66+AW66</f>
        <v>8</v>
      </c>
      <c r="BA66" s="404">
        <f>BD66+BF66+BH66+BJ66+BL66</f>
        <v>4</v>
      </c>
      <c r="BB66" s="405">
        <f>AY66+BC66</f>
        <v>9.5</v>
      </c>
      <c r="BC66" s="404">
        <f>BE66+BG66+BI66+BK66+BM66</f>
        <v>3.5</v>
      </c>
      <c r="BD66" s="404">
        <f>COUNTIF(A66:AI66,"*$BTP*")</f>
        <v>0</v>
      </c>
      <c r="BE66" s="404">
        <f>BD66*1.5</f>
        <v>0</v>
      </c>
      <c r="BF66" s="404">
        <f>COUNTIF(A66:AI66,"*$M*")</f>
        <v>0</v>
      </c>
      <c r="BG66" s="404">
        <f>BF66*1</f>
        <v>0</v>
      </c>
      <c r="BH66" s="404">
        <f>COUNTIF(A66:AI66,"*$PM*")</f>
        <v>1</v>
      </c>
      <c r="BI66" s="404">
        <f>BH66*0.5</f>
        <v>0.5</v>
      </c>
      <c r="BJ66" s="404">
        <f>COUNTIF(A66:AI66,"*$AM*")</f>
        <v>0</v>
      </c>
      <c r="BK66" s="404">
        <f>BJ66*0.5</f>
        <v>0</v>
      </c>
      <c r="BL66" s="404">
        <f>COUNTIF(A66:AI66,"*$FC*")</f>
        <v>3</v>
      </c>
      <c r="BM66" s="404">
        <f>BL66*1</f>
        <v>3</v>
      </c>
      <c r="BN66" s="404"/>
      <c r="BO66" s="404">
        <f>COUNTIF($E66:$Z66,BO$4)</f>
        <v>0</v>
      </c>
      <c r="BP66" s="404">
        <f>COUNTIF($E66:$Z66,BP$4)</f>
        <v>0</v>
      </c>
      <c r="BQ66" s="404">
        <f>COUNTIF($E66:$Z66,BQ$4)</f>
        <v>0</v>
      </c>
      <c r="BR66" s="436"/>
    </row>
    <row r="67" ht="19.5" customHeight="1" spans="1:70">
      <c r="A67" s="433"/>
      <c r="B67" s="433" t="s">
        <v>2066</v>
      </c>
      <c r="C67" s="433"/>
      <c r="D67" s="433"/>
      <c r="E67" s="433"/>
      <c r="F67" s="433"/>
      <c r="G67" s="433" t="s">
        <v>1288</v>
      </c>
      <c r="H67" s="433"/>
      <c r="I67" s="433" t="s">
        <v>50</v>
      </c>
      <c r="J67" s="433"/>
      <c r="K67" s="433" t="s">
        <v>1288</v>
      </c>
      <c r="L67" s="433"/>
      <c r="M67" s="433"/>
      <c r="N67" s="433" t="s">
        <v>50</v>
      </c>
      <c r="O67" s="433"/>
      <c r="P67" s="471"/>
      <c r="Q67" s="433" t="s">
        <v>2067</v>
      </c>
      <c r="R67" s="471"/>
      <c r="S67" s="433"/>
      <c r="T67" s="433"/>
      <c r="U67" s="433"/>
      <c r="V67" s="433" t="s">
        <v>50</v>
      </c>
      <c r="W67" s="415" t="s">
        <v>50</v>
      </c>
      <c r="X67" s="433" t="s">
        <v>56</v>
      </c>
      <c r="Y67" s="433" t="s">
        <v>1288</v>
      </c>
      <c r="Z67" s="433"/>
      <c r="AA67" s="433" t="s">
        <v>50</v>
      </c>
      <c r="AB67" s="433" t="s">
        <v>50</v>
      </c>
      <c r="AC67" s="433"/>
      <c r="AD67" s="433"/>
      <c r="AE67" s="433"/>
      <c r="AF67" s="433"/>
      <c r="AG67" s="433"/>
      <c r="AH67" s="433"/>
      <c r="AI67" s="406">
        <f>COUNTIF($D67:$AG67,AI$4)</f>
        <v>0</v>
      </c>
      <c r="AJ67" s="406">
        <f>COUNTIF($D67:$AG67,AJ$4)</f>
        <v>0</v>
      </c>
      <c r="AK67" s="406">
        <f>COUNTIF($D67:$AG67,AK$4)</f>
        <v>0</v>
      </c>
      <c r="AL67" s="406">
        <f>COUNTIF($D67:$AG67,AL$4)</f>
        <v>0</v>
      </c>
      <c r="AM67" s="406">
        <f>COUNTIF($D67:$AG67,AM$4)</f>
        <v>6</v>
      </c>
      <c r="AN67" s="406">
        <f>COUNTIF($D67:$AG67,AN$4)</f>
        <v>1</v>
      </c>
      <c r="AO67" s="406">
        <f>COUNTIF($D67:$AG67,AO$4)</f>
        <v>0</v>
      </c>
      <c r="AP67" s="406">
        <f>COUNTIF($D67:$AG67,AP$4)</f>
        <v>0</v>
      </c>
      <c r="AQ67" s="406">
        <f>COUNTIF($D67:$AG67,AQ$4)</f>
        <v>0</v>
      </c>
      <c r="AR67" s="405"/>
      <c r="AS67" s="405">
        <v>0.5</v>
      </c>
      <c r="AT67" s="406">
        <f>SUMPRODUCT(--(WEEKDAY(D$3:AG$3,2)&lt;5),--ISNUMBER(MATCH(D67:AG67,{"DM","CS1","CS2","SB1","SB2","AE","CS/B"},0)))</f>
        <v>6</v>
      </c>
      <c r="AU67" s="406"/>
      <c r="AV67" s="406">
        <f>SUMPRODUCT(--(WEEKDAY(D$3:AG$3,2)=5),--ISNUMBER(MATCH(D67:AG67,{"DM","CS1","CS2","SB1","SB2","AE","CS/B"},0)))</f>
        <v>0</v>
      </c>
      <c r="AW67" s="406">
        <f>SUMPRODUCT(--(WEEKDAY(D$3:AG$3,2)&gt;5),--ISNUMBER(MATCH(D67:AG67,{"DM","CS1","CS2","SB1","AE","CS/B","SB2"},0)))</f>
        <v>1</v>
      </c>
      <c r="AX67" s="406"/>
      <c r="AY67" s="406">
        <f>(AT67-AU67)+AV67*1.5+(AW67-AX67)*2+AN67*0.5+AP67*0.5+AR67-AS67</f>
        <v>8</v>
      </c>
      <c r="AZ67" s="406">
        <f>AT67+AV67+AW67</f>
        <v>7</v>
      </c>
      <c r="BA67" s="406">
        <f>BD67+BF67+BH67+BJ67+BL67</f>
        <v>1</v>
      </c>
      <c r="BB67" s="405">
        <f>AY67+BC67</f>
        <v>9.5</v>
      </c>
      <c r="BC67" s="406">
        <f>BE67+BG67+BI67+BK67+BM67</f>
        <v>1.5</v>
      </c>
      <c r="BD67" s="406">
        <f>COUNTIF(A67:AI67,"*$BTP*")</f>
        <v>1</v>
      </c>
      <c r="BE67" s="406">
        <f>BD67*1.5</f>
        <v>1.5</v>
      </c>
      <c r="BF67" s="406">
        <f>COUNTIF(A67:AI67,"*$M*")</f>
        <v>0</v>
      </c>
      <c r="BG67" s="406">
        <f>BF67*1</f>
        <v>0</v>
      </c>
      <c r="BH67" s="406">
        <f>COUNTIF(A67:AI67,"*$PM*")</f>
        <v>0</v>
      </c>
      <c r="BI67" s="406">
        <f>BH67*0.5</f>
        <v>0</v>
      </c>
      <c r="BJ67" s="406">
        <f>COUNTIF(A67:AI67,"*$AM*")</f>
        <v>0</v>
      </c>
      <c r="BK67" s="406">
        <f>BJ67*0.5</f>
        <v>0</v>
      </c>
      <c r="BL67" s="406">
        <f>COUNTIF(A67:AI67,"*$FC*")</f>
        <v>0</v>
      </c>
      <c r="BM67" s="406">
        <f>BL67*1</f>
        <v>0</v>
      </c>
      <c r="BN67" s="406"/>
      <c r="BO67" s="406">
        <f>COUNTIF($E67:$Z67,BO$4)</f>
        <v>0</v>
      </c>
      <c r="BP67" s="406">
        <f>COUNTIF($E67:$Z67,BP$4)</f>
        <v>0</v>
      </c>
      <c r="BQ67" s="406">
        <f>COUNTIF($E67:$Z67,BQ$4)</f>
        <v>0</v>
      </c>
      <c r="BR67" s="433"/>
    </row>
    <row r="68" ht="19.5" customHeight="1" spans="1:70">
      <c r="A68" s="436"/>
      <c r="B68" s="436" t="s">
        <v>2068</v>
      </c>
      <c r="C68" s="436"/>
      <c r="D68" s="436"/>
      <c r="E68" s="436"/>
      <c r="F68" s="436"/>
      <c r="G68" s="436" t="s">
        <v>2069</v>
      </c>
      <c r="H68" s="436"/>
      <c r="I68" s="436" t="s">
        <v>62</v>
      </c>
      <c r="J68" s="436" t="s">
        <v>50</v>
      </c>
      <c r="K68" s="436"/>
      <c r="L68" s="436" t="s">
        <v>2054</v>
      </c>
      <c r="M68" s="436" t="s">
        <v>2054</v>
      </c>
      <c r="N68" s="436" t="s">
        <v>2054</v>
      </c>
      <c r="O68" s="436"/>
      <c r="P68" s="436" t="s">
        <v>1598</v>
      </c>
      <c r="Q68" s="436" t="s">
        <v>50</v>
      </c>
      <c r="R68" s="436"/>
      <c r="S68" s="436"/>
      <c r="T68" s="436"/>
      <c r="U68" s="436" t="s">
        <v>1095</v>
      </c>
      <c r="V68" s="436" t="s">
        <v>1095</v>
      </c>
      <c r="W68" s="436" t="s">
        <v>1095</v>
      </c>
      <c r="X68" s="436" t="s">
        <v>1095</v>
      </c>
      <c r="Y68" s="436" t="s">
        <v>1095</v>
      </c>
      <c r="Z68" s="436" t="s">
        <v>1095</v>
      </c>
      <c r="AA68" s="436" t="s">
        <v>1095</v>
      </c>
      <c r="AB68" s="436" t="s">
        <v>1095</v>
      </c>
      <c r="AC68" s="436"/>
      <c r="AD68" s="436"/>
      <c r="AE68" s="436"/>
      <c r="AF68" s="436"/>
      <c r="AG68" s="436"/>
      <c r="AH68" s="436"/>
      <c r="AI68" s="404">
        <f>COUNTIF($D68:$AG68,AI$4)</f>
        <v>0</v>
      </c>
      <c r="AJ68" s="404">
        <f>COUNTIF($D68:$AG68,AJ$4)</f>
        <v>0</v>
      </c>
      <c r="AK68" s="404">
        <f>COUNTIF($D68:$AG68,AK$4)</f>
        <v>0</v>
      </c>
      <c r="AL68" s="404">
        <f>COUNTIF($D68:$AG68,AL$4)</f>
        <v>0</v>
      </c>
      <c r="AM68" s="404">
        <f>COUNTIF($D68:$AG68,AM$4)</f>
        <v>2</v>
      </c>
      <c r="AN68" s="404">
        <f>COUNTIF($D68:$AG68,AN$4)</f>
        <v>0</v>
      </c>
      <c r="AO68" s="404">
        <f>COUNTIF($D68:$AG68,AO$4)</f>
        <v>1</v>
      </c>
      <c r="AP68" s="404">
        <f>COUNTIF($D68:$AG68,AP$4)</f>
        <v>0</v>
      </c>
      <c r="AQ68" s="404">
        <f>COUNTIF($D68:$AG68,AQ$4)</f>
        <v>0</v>
      </c>
      <c r="AR68" s="405">
        <v>1</v>
      </c>
      <c r="AS68" s="405"/>
      <c r="AT68" s="404">
        <f>SUMPRODUCT(--(WEEKDAY(D$3:AG$3,2)&lt;5),--ISNUMBER(MATCH(D68:AG68,{"DM","CS1","CS2","SB1","SB2","AE","CS/B"},0)))</f>
        <v>3</v>
      </c>
      <c r="AU68" s="404"/>
      <c r="AV68" s="404">
        <f>SUMPRODUCT(--(WEEKDAY(D$3:AG$3,2)=5),--ISNUMBER(MATCH(D68:AG68,{"DM","CS1","CS2","SB1","SB2","AE","CS/B"},0)))</f>
        <v>0</v>
      </c>
      <c r="AW68" s="404">
        <f>SUMPRODUCT(--(WEEKDAY(D$3:AG$3,2)&gt;5),--ISNUMBER(MATCH(D68:AG68,{"DM","CS1","CS2","SB1","AE","CS/B","SB2"},0)))</f>
        <v>0</v>
      </c>
      <c r="AX68" s="404"/>
      <c r="AY68" s="404">
        <f>(AT68-AU68)+AV68*1.5+(AW68-AX68)*2+AN68*0.5+AP68*0.5+AR68-AS68</f>
        <v>4</v>
      </c>
      <c r="AZ68" s="404">
        <f>AT68+AV68+AW68</f>
        <v>3</v>
      </c>
      <c r="BA68" s="404">
        <f>BD68+BF68+BH68+BJ68+BL68</f>
        <v>4</v>
      </c>
      <c r="BB68" s="405">
        <f>AY68+BC68</f>
        <v>8.5</v>
      </c>
      <c r="BC68" s="404">
        <f>BE68+BG68+BI68+BK68+BM68</f>
        <v>4.5</v>
      </c>
      <c r="BD68" s="404">
        <f>COUNTIF(A68:AI68,"*$BTP*")</f>
        <v>1</v>
      </c>
      <c r="BE68" s="404">
        <f>BD68*1.5</f>
        <v>1.5</v>
      </c>
      <c r="BF68" s="404">
        <f>COUNTIF(A68:AI68,"*$M*")</f>
        <v>0</v>
      </c>
      <c r="BG68" s="404">
        <f>BF68*1</f>
        <v>0</v>
      </c>
      <c r="BH68" s="404">
        <f>COUNTIF(A68:AI68,"*$PM*")</f>
        <v>0</v>
      </c>
      <c r="BI68" s="404">
        <f>BH68*0.5</f>
        <v>0</v>
      </c>
      <c r="BJ68" s="404">
        <f>COUNTIF(A68:AI68,"*$AM*")</f>
        <v>0</v>
      </c>
      <c r="BK68" s="404">
        <f>BJ68*0.5</f>
        <v>0</v>
      </c>
      <c r="BL68" s="404">
        <f>COUNTIF(A68:AI68,"*$FC*")</f>
        <v>3</v>
      </c>
      <c r="BM68" s="404">
        <f>BL68*1</f>
        <v>3</v>
      </c>
      <c r="BN68" s="404"/>
      <c r="BO68" s="404">
        <f>COUNTIF($E68:$Z68,BO$4)</f>
        <v>0</v>
      </c>
      <c r="BP68" s="404">
        <f>COUNTIF($E68:$Z68,BP$4)</f>
        <v>1</v>
      </c>
      <c r="BQ68" s="404">
        <f>COUNTIF($E68:$Z68,BQ$4)</f>
        <v>0</v>
      </c>
      <c r="BR68" s="436"/>
    </row>
    <row r="69" ht="19.5" customHeight="1" spans="1:70">
      <c r="A69" s="433"/>
      <c r="B69" s="433" t="s">
        <v>2070</v>
      </c>
      <c r="C69" s="433"/>
      <c r="D69" s="433"/>
      <c r="E69" s="433"/>
      <c r="F69" s="471"/>
      <c r="G69" s="433"/>
      <c r="H69" s="433" t="s">
        <v>2069</v>
      </c>
      <c r="I69" s="433"/>
      <c r="J69" s="433" t="s">
        <v>62</v>
      </c>
      <c r="K69" s="433"/>
      <c r="L69" s="433" t="s">
        <v>50</v>
      </c>
      <c r="M69" s="433"/>
      <c r="N69" s="433"/>
      <c r="O69" s="433"/>
      <c r="P69" s="433" t="s">
        <v>62</v>
      </c>
      <c r="Q69" s="433" t="s">
        <v>2071</v>
      </c>
      <c r="R69" s="433" t="s">
        <v>50</v>
      </c>
      <c r="S69" s="433"/>
      <c r="T69" s="433"/>
      <c r="U69" s="433" t="s">
        <v>50</v>
      </c>
      <c r="V69" s="433"/>
      <c r="W69" s="433" t="s">
        <v>2072</v>
      </c>
      <c r="X69" s="433" t="s">
        <v>2073</v>
      </c>
      <c r="Y69" s="433"/>
      <c r="Z69" s="433" t="s">
        <v>1095</v>
      </c>
      <c r="AA69" s="433" t="s">
        <v>1095</v>
      </c>
      <c r="AB69" s="433" t="s">
        <v>1095</v>
      </c>
      <c r="AC69" s="433" t="s">
        <v>1095</v>
      </c>
      <c r="AD69" s="433" t="s">
        <v>1095</v>
      </c>
      <c r="AE69" s="433" t="s">
        <v>1095</v>
      </c>
      <c r="AF69" s="433" t="s">
        <v>1095</v>
      </c>
      <c r="AG69" s="433" t="s">
        <v>1095</v>
      </c>
      <c r="AH69" s="433" t="s">
        <v>1095</v>
      </c>
      <c r="AI69" s="406">
        <f>COUNTIF($D69:$AG69,AI$4)</f>
        <v>0</v>
      </c>
      <c r="AJ69" s="406">
        <f>COUNTIF($D69:$AG69,AJ$4)</f>
        <v>0</v>
      </c>
      <c r="AK69" s="406">
        <f>COUNTIF($D69:$AG69,AK$4)</f>
        <v>0</v>
      </c>
      <c r="AL69" s="406">
        <f>COUNTIF($D69:$AG69,AL$4)</f>
        <v>0</v>
      </c>
      <c r="AM69" s="406">
        <f>COUNTIF($D69:$AG69,AM$4)</f>
        <v>3</v>
      </c>
      <c r="AN69" s="406">
        <f>COUNTIF($D69:$AG69,AN$4)</f>
        <v>0</v>
      </c>
      <c r="AO69" s="406">
        <f>COUNTIF($D69:$AG69,AO$4)</f>
        <v>2</v>
      </c>
      <c r="AP69" s="406">
        <f>COUNTIF($D69:$AG69,AP$4)</f>
        <v>0</v>
      </c>
      <c r="AQ69" s="406">
        <f>COUNTIF($D69:$AG69,AQ$4)</f>
        <v>0</v>
      </c>
      <c r="AR69" s="405"/>
      <c r="AS69" s="405">
        <v>0.5</v>
      </c>
      <c r="AT69" s="406">
        <f>SUMPRODUCT(--(WEEKDAY(D$3:AG$3,2)&lt;5),--ISNUMBER(MATCH(D69:AG69,{"DM","CS1","CS2","SB1","SB2","AE","CS/B"},0)))</f>
        <v>3</v>
      </c>
      <c r="AU69" s="406"/>
      <c r="AV69" s="406">
        <f>SUMPRODUCT(--(WEEKDAY(D$3:AG$3,2)=5),--ISNUMBER(MATCH(D69:AG69,{"DM","CS1","CS2","SB1","SB2","AE","CS/B"},0)))</f>
        <v>1</v>
      </c>
      <c r="AW69" s="406">
        <f>SUMPRODUCT(--(WEEKDAY(D$3:AG$3,2)&gt;5),--ISNUMBER(MATCH(D69:AG69,{"DM","CS1","CS2","SB1","AE","CS/B","SB2"},0)))</f>
        <v>1</v>
      </c>
      <c r="AX69" s="406"/>
      <c r="AY69" s="406">
        <f>(AT69-AU69)+AV69*1.5+(AW69-AX69)*2+AN69*0.5+AP69*0.5+AR69-AS69</f>
        <v>6</v>
      </c>
      <c r="AZ69" s="406">
        <f>AT69+AV69+AW69</f>
        <v>5</v>
      </c>
      <c r="BA69" s="406">
        <f>BD69+BF69+BH69+BJ69+BL69</f>
        <v>4</v>
      </c>
      <c r="BB69" s="405">
        <f>AY69+BC69</f>
        <v>9.5</v>
      </c>
      <c r="BC69" s="406">
        <f>BE69+BG69+BI69+BK69+BM69</f>
        <v>3.5</v>
      </c>
      <c r="BD69" s="406">
        <f>COUNTIF(A69:AI69,"*$BTP*")</f>
        <v>1</v>
      </c>
      <c r="BE69" s="406">
        <f>BD69*1.5</f>
        <v>1.5</v>
      </c>
      <c r="BF69" s="406">
        <f>COUNTIF(A69:AI69,"*$M*")</f>
        <v>1</v>
      </c>
      <c r="BG69" s="406">
        <f>BF69*1</f>
        <v>1</v>
      </c>
      <c r="BH69" s="406">
        <f>COUNTIF(A69:AI69,"*$PM*")</f>
        <v>1</v>
      </c>
      <c r="BI69" s="406">
        <f>BH69*0.5</f>
        <v>0.5</v>
      </c>
      <c r="BJ69" s="406">
        <f>COUNTIF(A69:AI69,"*$AM*")</f>
        <v>1</v>
      </c>
      <c r="BK69" s="406">
        <f>BJ69*0.5</f>
        <v>0.5</v>
      </c>
      <c r="BL69" s="406">
        <f>COUNTIF(A69:AI69,"*$FC*")</f>
        <v>0</v>
      </c>
      <c r="BM69" s="406">
        <f>BL69*1</f>
        <v>0</v>
      </c>
      <c r="BN69" s="406"/>
      <c r="BO69" s="406">
        <f>COUNTIF($E69:$Z69,BO$4)</f>
        <v>0</v>
      </c>
      <c r="BP69" s="406">
        <f>COUNTIF($E69:$Z69,BP$4)</f>
        <v>0</v>
      </c>
      <c r="BQ69" s="406">
        <f>COUNTIF($E69:$Z69,BQ$4)</f>
        <v>0</v>
      </c>
      <c r="BR69" s="433"/>
    </row>
    <row r="70" ht="19.5" customHeight="1" spans="1:70">
      <c r="A70" s="404"/>
      <c r="B70" s="441" t="s">
        <v>1885</v>
      </c>
      <c r="C70" s="441"/>
      <c r="D70" s="445"/>
      <c r="E70" s="447"/>
      <c r="F70" s="447"/>
      <c r="G70" s="447"/>
      <c r="H70" s="447"/>
      <c r="I70" s="447"/>
      <c r="J70" s="447"/>
      <c r="K70" s="447"/>
      <c r="L70" s="447"/>
      <c r="M70" s="447"/>
      <c r="N70" s="436"/>
      <c r="O70" s="447"/>
      <c r="P70" s="447"/>
      <c r="Q70" s="447"/>
      <c r="R70" s="436"/>
      <c r="S70" s="436"/>
      <c r="T70" s="447"/>
      <c r="U70" s="436"/>
      <c r="V70" s="447" t="s">
        <v>1918</v>
      </c>
      <c r="W70" s="478"/>
      <c r="X70" s="447"/>
      <c r="Y70" s="447"/>
      <c r="Z70" s="447"/>
      <c r="AA70" s="447"/>
      <c r="AB70" s="447"/>
      <c r="AC70" s="447"/>
      <c r="AD70" s="447"/>
      <c r="AE70" s="447"/>
      <c r="AF70" s="447"/>
      <c r="AG70" s="447"/>
      <c r="AH70" s="447"/>
      <c r="AI70" s="404"/>
      <c r="AJ70" s="404"/>
      <c r="AK70" s="404"/>
      <c r="AL70" s="404"/>
      <c r="AM70" s="404"/>
      <c r="AN70" s="404"/>
      <c r="AO70" s="404"/>
      <c r="AP70" s="404"/>
      <c r="AQ70" s="404"/>
      <c r="AR70" s="404"/>
      <c r="AS70" s="404"/>
      <c r="AT70" s="404"/>
      <c r="AU70" s="404"/>
      <c r="AV70" s="404"/>
      <c r="AW70" s="404"/>
      <c r="AX70" s="404"/>
      <c r="AY70" s="404"/>
      <c r="AZ70" s="404"/>
      <c r="BA70" s="404"/>
      <c r="BB70" s="404"/>
      <c r="BC70" s="404"/>
      <c r="BD70" s="404"/>
      <c r="BE70" s="404"/>
      <c r="BF70" s="404"/>
      <c r="BG70" s="404"/>
      <c r="BH70" s="404"/>
      <c r="BI70" s="404"/>
      <c r="BJ70" s="404"/>
      <c r="BK70" s="404"/>
      <c r="BL70" s="404"/>
      <c r="BM70" s="404"/>
      <c r="BN70" s="404"/>
      <c r="BO70" s="404"/>
      <c r="BP70" s="404"/>
      <c r="BQ70" s="404"/>
      <c r="BR70" s="404"/>
    </row>
    <row r="71" ht="19.5" customHeight="1" spans="1:70">
      <c r="A71" s="406"/>
      <c r="B71" s="441" t="s">
        <v>1886</v>
      </c>
      <c r="C71" s="441"/>
      <c r="D71" s="445"/>
      <c r="E71" s="479"/>
      <c r="F71" s="479"/>
      <c r="G71" s="479"/>
      <c r="H71" s="479"/>
      <c r="I71" s="479"/>
      <c r="J71" s="479"/>
      <c r="K71" s="479"/>
      <c r="L71" s="479"/>
      <c r="M71" s="479"/>
      <c r="N71" s="433"/>
      <c r="O71" s="479"/>
      <c r="P71" s="479"/>
      <c r="Q71" s="479"/>
      <c r="R71" s="433"/>
      <c r="S71" s="433"/>
      <c r="T71" s="479"/>
      <c r="U71" s="433"/>
      <c r="V71" s="447"/>
      <c r="W71" s="480"/>
      <c r="X71" s="479"/>
      <c r="Y71" s="479"/>
      <c r="Z71" s="479"/>
      <c r="AA71" s="479"/>
      <c r="AB71" s="479"/>
      <c r="AC71" s="479"/>
      <c r="AD71" s="479"/>
      <c r="AE71" s="479"/>
      <c r="AF71" s="479"/>
      <c r="AG71" s="479"/>
      <c r="AH71" s="479"/>
      <c r="AI71" s="406"/>
      <c r="AJ71" s="406"/>
      <c r="AK71" s="406"/>
      <c r="AL71" s="406"/>
      <c r="AM71" s="406"/>
      <c r="AN71" s="406"/>
      <c r="AO71" s="406"/>
      <c r="AP71" s="406"/>
      <c r="AQ71" s="406"/>
      <c r="AR71" s="406"/>
      <c r="AS71" s="406"/>
      <c r="AT71" s="406"/>
      <c r="AU71" s="406"/>
      <c r="AV71" s="406"/>
      <c r="AW71" s="406"/>
      <c r="AX71" s="406"/>
      <c r="AY71" s="406"/>
      <c r="AZ71" s="406"/>
      <c r="BA71" s="406"/>
      <c r="BB71" s="406"/>
      <c r="BC71" s="406"/>
      <c r="BD71" s="406"/>
      <c r="BE71" s="406"/>
      <c r="BF71" s="406"/>
      <c r="BG71" s="406"/>
      <c r="BH71" s="406"/>
      <c r="BI71" s="406"/>
      <c r="BJ71" s="406"/>
      <c r="BK71" s="406"/>
      <c r="BL71" s="406"/>
      <c r="BM71" s="406"/>
      <c r="BN71" s="406"/>
      <c r="BO71" s="406"/>
      <c r="BP71" s="406"/>
      <c r="BQ71" s="406"/>
      <c r="BR71" s="406"/>
    </row>
    <row r="72" ht="19.5" customHeight="1" spans="1:70">
      <c r="A72" s="398"/>
      <c r="B72" s="432"/>
      <c r="C72" s="432"/>
      <c r="D72" s="449"/>
      <c r="E72" s="449"/>
      <c r="F72" s="449"/>
      <c r="G72" s="449"/>
      <c r="H72" s="449"/>
      <c r="I72" s="449"/>
      <c r="J72" s="449"/>
      <c r="K72" s="449"/>
      <c r="L72" s="449"/>
      <c r="M72" s="449"/>
      <c r="N72" s="449"/>
      <c r="O72" s="449"/>
      <c r="P72" s="449"/>
      <c r="Q72" s="449"/>
      <c r="R72" s="449"/>
      <c r="S72" s="449"/>
      <c r="T72" s="449"/>
      <c r="U72" s="449"/>
      <c r="V72" s="449"/>
      <c r="W72" s="449"/>
      <c r="X72" s="449"/>
      <c r="Y72" s="449"/>
      <c r="Z72" s="449"/>
      <c r="AA72" s="449"/>
      <c r="AB72" s="449"/>
      <c r="AC72" s="449"/>
      <c r="AD72" s="449"/>
      <c r="AE72" s="449"/>
      <c r="AF72" s="449"/>
      <c r="AG72" s="449"/>
      <c r="AH72" s="449"/>
      <c r="AI72" s="432"/>
      <c r="AJ72" s="432"/>
      <c r="AK72" s="432"/>
      <c r="AL72" s="432"/>
      <c r="AM72" s="432"/>
      <c r="AN72" s="432"/>
      <c r="AO72" s="432"/>
      <c r="AP72" s="432"/>
      <c r="AQ72" s="432"/>
      <c r="AR72" s="432"/>
      <c r="AS72" s="432"/>
      <c r="AT72" s="432"/>
      <c r="AU72" s="432"/>
      <c r="AV72" s="432"/>
      <c r="AW72" s="432">
        <f>SUMPRODUCT(--WEEKDAY(D$3:AG$3,2)&gt;5,--((D72:AG72="DM"))+(D72:AG72="CS1")+((D72:AG72="CS2"))+(D72:AG72="SB1")+(D72:AG72="AE")+(D72:AG72="EM"))</f>
        <v>0</v>
      </c>
      <c r="AX72" s="432"/>
      <c r="AY72" s="432">
        <f>(AT72-AU72)/2+(AW72-AX72)</f>
        <v>0</v>
      </c>
      <c r="AZ72" s="432"/>
      <c r="BA72" s="432"/>
      <c r="BB72" s="432"/>
      <c r="BC72" s="432"/>
      <c r="BD72" s="432"/>
      <c r="BE72" s="432"/>
      <c r="BF72" s="432"/>
      <c r="BG72" s="432"/>
      <c r="BH72" s="432"/>
      <c r="BI72" s="432"/>
      <c r="BJ72" s="432"/>
      <c r="BK72" s="432"/>
      <c r="BL72" s="432"/>
      <c r="BM72" s="432"/>
      <c r="BN72" s="432"/>
      <c r="BO72" s="432"/>
      <c r="BP72" s="432"/>
      <c r="BQ72" s="432"/>
      <c r="BR72" s="432"/>
    </row>
    <row r="73" ht="19.5" customHeight="1" spans="1:70">
      <c r="A73" s="398"/>
      <c r="B73" s="450" t="s">
        <v>48</v>
      </c>
      <c r="C73" s="450"/>
      <c r="D73" s="451" t="e">
        <f>VLOOKUP("DM",D53:D69,1,FALSE)</f>
        <v>#N/A</v>
      </c>
      <c r="E73" s="451" t="e">
        <f>VLOOKUP("DM",E53:E69,1,FALSE)</f>
        <v>#N/A</v>
      </c>
      <c r="F73" s="451" t="e">
        <f>VLOOKUP("DM",F53:F69,1,FALSE)</f>
        <v>#N/A</v>
      </c>
      <c r="G73" s="451" t="str">
        <f>VLOOKUP("DM",G53:G69,1,FALSE)</f>
        <v>DM</v>
      </c>
      <c r="H73" s="451" t="str">
        <f>VLOOKUP("DM",H53:H69,1,FALSE)</f>
        <v>DM</v>
      </c>
      <c r="I73" s="451" t="str">
        <f>VLOOKUP("DM",I53:I69,1,FALSE)</f>
        <v>DM</v>
      </c>
      <c r="J73" s="451" t="str">
        <f>VLOOKUP("DM",J53:J69,1,FALSE)</f>
        <v>DM</v>
      </c>
      <c r="K73" s="451" t="str">
        <f>VLOOKUP("DM",K53:K69,1,FALSE)</f>
        <v>DM</v>
      </c>
      <c r="L73" s="451" t="e">
        <f>VLOOKUP("DM",L53:L69,1,FALSE)</f>
        <v>#N/A</v>
      </c>
      <c r="M73" s="451" t="e">
        <f>VLOOKUP("DM",M53:M69,1,FALSE)</f>
        <v>#N/A</v>
      </c>
      <c r="N73" s="451" t="str">
        <f>VLOOKUP("DM",N53:N69,1,FALSE)</f>
        <v>DM</v>
      </c>
      <c r="O73" s="451" t="str">
        <f>VLOOKUP("DM",O53:O69,1,FALSE)</f>
        <v>DM</v>
      </c>
      <c r="P73" s="451" t="str">
        <f>VLOOKUP("DM",P53:P69,1,FALSE)</f>
        <v>DM</v>
      </c>
      <c r="Q73" s="451" t="str">
        <f>VLOOKUP("DM",Q53:Q69,1,FALSE)</f>
        <v>DM</v>
      </c>
      <c r="R73" s="451" t="str">
        <f>VLOOKUP("DM",R53:R69,1,FALSE)</f>
        <v>DM</v>
      </c>
      <c r="S73" s="451" t="e">
        <f>VLOOKUP("DM",S53:S69,1,FALSE)</f>
        <v>#N/A</v>
      </c>
      <c r="T73" s="451" t="e">
        <f>VLOOKUP("DM",T53:T69,1,FALSE)</f>
        <v>#N/A</v>
      </c>
      <c r="U73" s="451" t="str">
        <f>VLOOKUP("DM",U53:U69,1,FALSE)</f>
        <v>DM</v>
      </c>
      <c r="V73" s="451" t="e">
        <f>VLOOKUP("DM",V53:V69,1,FALSE)</f>
        <v>#N/A</v>
      </c>
      <c r="W73" s="451" t="str">
        <f>VLOOKUP("DM",W53:W69,1,FALSE)</f>
        <v>DM</v>
      </c>
      <c r="X73" s="451" t="str">
        <f>VLOOKUP("DM",X53:X69,1,FALSE)</f>
        <v>DM</v>
      </c>
      <c r="Y73" s="451" t="str">
        <f>VLOOKUP("DM",Y53:Y69,1,FALSE)</f>
        <v>DM</v>
      </c>
      <c r="Z73" s="451" t="e">
        <f>VLOOKUP("DM",Z53:Z69,1,FALSE)</f>
        <v>#N/A</v>
      </c>
      <c r="AA73" s="451" t="e">
        <f>VLOOKUP("DM",AA53:AA69,1,FALSE)</f>
        <v>#N/A</v>
      </c>
      <c r="AB73" s="451" t="str">
        <f>VLOOKUP("DM",AB53:AB69,1,FALSE)</f>
        <v>DM</v>
      </c>
      <c r="AC73" s="451" t="str">
        <f>VLOOKUP("DM",AC53:AC69,1,FALSE)</f>
        <v>DM</v>
      </c>
      <c r="AD73" s="451" t="e">
        <f>VLOOKUP("DM",AD53:AD69,1,FALSE)</f>
        <v>#N/A</v>
      </c>
      <c r="AE73" s="451" t="str">
        <f>VLOOKUP("DM",AE53:AE69,1,FALSE)</f>
        <v>DM</v>
      </c>
      <c r="AF73" s="451" t="str">
        <f>VLOOKUP("DM",AF53:AF69,1,FALSE)</f>
        <v>DM</v>
      </c>
      <c r="AG73" s="451" t="e">
        <f>VLOOKUP("DM",AG53:AG69,1,FALSE)</f>
        <v>#N/A</v>
      </c>
      <c r="AH73" s="451" t="e">
        <f>VLOOKUP("DM",AH53:AH69,1,FALSE)</f>
        <v>#N/A</v>
      </c>
      <c r="AI73" s="398"/>
      <c r="AJ73" s="398"/>
      <c r="AK73" s="398"/>
      <c r="AL73" s="398"/>
      <c r="AM73" s="406"/>
      <c r="AN73" s="406"/>
      <c r="AO73" s="406"/>
      <c r="AP73" s="406"/>
      <c r="AQ73" s="406"/>
      <c r="AR73" s="406"/>
      <c r="AS73" s="406"/>
      <c r="AT73" s="406"/>
      <c r="AU73" s="406"/>
      <c r="AV73" s="406"/>
      <c r="AW73" s="406"/>
      <c r="AX73" s="406"/>
      <c r="AY73" s="406"/>
      <c r="AZ73" s="406"/>
      <c r="BA73" s="406"/>
      <c r="BB73" s="406"/>
      <c r="BC73" s="406"/>
      <c r="BD73" s="406"/>
      <c r="BE73" s="406"/>
      <c r="BF73" s="406"/>
      <c r="BG73" s="406"/>
      <c r="BH73" s="406"/>
      <c r="BI73" s="406"/>
      <c r="BJ73" s="406"/>
      <c r="BK73" s="406"/>
      <c r="BL73" s="406"/>
      <c r="BM73" s="406"/>
      <c r="BN73" s="406"/>
      <c r="BO73" s="406"/>
      <c r="BP73" s="406"/>
      <c r="BQ73" s="406"/>
      <c r="BR73" s="406"/>
    </row>
    <row r="74" ht="19.5" customHeight="1" spans="1:70">
      <c r="A74" s="398"/>
      <c r="B74" s="452" t="s">
        <v>44</v>
      </c>
      <c r="C74" s="452"/>
      <c r="D74" s="451" t="e">
        <f>VLOOKUP("CS1",D53:D69,1,FALSE)</f>
        <v>#N/A</v>
      </c>
      <c r="E74" s="451" t="e">
        <f>VLOOKUP("CS1",E53:E69,1,FALSE)</f>
        <v>#N/A</v>
      </c>
      <c r="F74" s="451" t="e">
        <f>VLOOKUP("CS1",F53:F69,1,FALSE)</f>
        <v>#N/A</v>
      </c>
      <c r="G74" s="451" t="str">
        <f>VLOOKUP("CS1",G53:G69,1,FALSE)</f>
        <v>CS1</v>
      </c>
      <c r="H74" s="451" t="str">
        <f>VLOOKUP("CS1",H53:H69,1,FALSE)</f>
        <v>CS1</v>
      </c>
      <c r="I74" s="451" t="str">
        <f>VLOOKUP("CS1",I53:I69,1,FALSE)</f>
        <v>CS1</v>
      </c>
      <c r="J74" s="451" t="str">
        <f>VLOOKUP("CS1",J53:J69,1,FALSE)</f>
        <v>CS1</v>
      </c>
      <c r="K74" s="451" t="str">
        <f>VLOOKUP("CS1",K53:K69,1,FALSE)</f>
        <v>CS1</v>
      </c>
      <c r="L74" s="451" t="e">
        <f>VLOOKUP("CS1",L53:L69,1,FALSE)</f>
        <v>#N/A</v>
      </c>
      <c r="M74" s="451" t="e">
        <f>VLOOKUP("CS1",M53:M69,1,FALSE)</f>
        <v>#N/A</v>
      </c>
      <c r="N74" s="451" t="str">
        <f>VLOOKUP("CS1",N53:N69,1,FALSE)</f>
        <v>CS1</v>
      </c>
      <c r="O74" s="451" t="str">
        <f>VLOOKUP("CS1",O53:O69,1,FALSE)</f>
        <v>CS1</v>
      </c>
      <c r="P74" s="451" t="str">
        <f>VLOOKUP("CS1",P53:P69,1,FALSE)</f>
        <v>CS1</v>
      </c>
      <c r="Q74" s="451" t="str">
        <f>VLOOKUP("CS1",Q53:Q69,1,FALSE)</f>
        <v>CS1</v>
      </c>
      <c r="R74" s="451" t="str">
        <f>VLOOKUP("CS1",R53:R69,1,FALSE)</f>
        <v>CS1</v>
      </c>
      <c r="S74" s="451" t="e">
        <f>VLOOKUP("CS1",S53:S69,1,FALSE)</f>
        <v>#N/A</v>
      </c>
      <c r="T74" s="451" t="e">
        <f>VLOOKUP("CS1",T53:T69,1,FALSE)</f>
        <v>#N/A</v>
      </c>
      <c r="U74" s="451" t="str">
        <f>VLOOKUP("CS1",U53:U69,1,FALSE)</f>
        <v>CS1</v>
      </c>
      <c r="V74" s="451" t="str">
        <f>VLOOKUP("CS1",V53:V69,1,FALSE)</f>
        <v>CS1</v>
      </c>
      <c r="W74" s="451" t="str">
        <f>VLOOKUP("CS1",W53:W69,1,FALSE)</f>
        <v>CS1</v>
      </c>
      <c r="X74" s="451" t="str">
        <f>VLOOKUP("CS1",X53:X69,1,FALSE)</f>
        <v>CS1</v>
      </c>
      <c r="Y74" s="451" t="str">
        <f>VLOOKUP("CS1",Y53:Y69,1,FALSE)</f>
        <v>CS1</v>
      </c>
      <c r="Z74" s="451" t="e">
        <f>VLOOKUP("CS1",Z53:Z69,1,FALSE)</f>
        <v>#N/A</v>
      </c>
      <c r="AA74" s="451" t="e">
        <f>VLOOKUP("CS1",AA53:AA69,1,FALSE)</f>
        <v>#N/A</v>
      </c>
      <c r="AB74" s="451" t="str">
        <f>VLOOKUP("CS1",AB53:AB69,1,FALSE)</f>
        <v>CS1</v>
      </c>
      <c r="AC74" s="451" t="str">
        <f>VLOOKUP("CS1",AC53:AC69,1,FALSE)</f>
        <v>CS1</v>
      </c>
      <c r="AD74" s="451" t="e">
        <f>VLOOKUP("CS1",AD53:AD69,1,FALSE)</f>
        <v>#N/A</v>
      </c>
      <c r="AE74" s="451" t="str">
        <f>VLOOKUP("CS1",AE53:AE69,1,FALSE)</f>
        <v>CS1</v>
      </c>
      <c r="AF74" s="451" t="str">
        <f>VLOOKUP("CS1",AF53:AF69,1,FALSE)</f>
        <v>CS1</v>
      </c>
      <c r="AG74" s="451" t="e">
        <f>VLOOKUP("CS1",AG53:AG69,1,FALSE)</f>
        <v>#N/A</v>
      </c>
      <c r="AH74" s="451" t="e">
        <f>VLOOKUP("CS1",AH53:AH69,1,FALSE)</f>
        <v>#N/A</v>
      </c>
      <c r="AI74" s="398"/>
      <c r="AJ74" s="398"/>
      <c r="AK74" s="398"/>
      <c r="AL74" s="398"/>
      <c r="AM74" s="406"/>
      <c r="AN74" s="406"/>
      <c r="AO74" s="406"/>
      <c r="AP74" s="406"/>
      <c r="AQ74" s="406"/>
      <c r="AR74" s="406"/>
      <c r="AS74" s="406"/>
      <c r="AT74" s="406"/>
      <c r="AU74" s="406"/>
      <c r="AV74" s="406"/>
      <c r="AW74" s="406"/>
      <c r="AX74" s="406"/>
      <c r="AY74" s="406"/>
      <c r="AZ74" s="406"/>
      <c r="BA74" s="406"/>
      <c r="BB74" s="406"/>
      <c r="BC74" s="406"/>
      <c r="BD74" s="406"/>
      <c r="BE74" s="406"/>
      <c r="BF74" s="406"/>
      <c r="BG74" s="406"/>
      <c r="BH74" s="406"/>
      <c r="BI74" s="406"/>
      <c r="BJ74" s="406"/>
      <c r="BK74" s="406"/>
      <c r="BL74" s="406"/>
      <c r="BM74" s="406"/>
      <c r="BN74" s="406"/>
      <c r="BO74" s="406"/>
      <c r="BP74" s="406"/>
      <c r="BQ74" s="406"/>
      <c r="BR74" s="406"/>
    </row>
    <row r="75" ht="19.5" customHeight="1" spans="1:70">
      <c r="A75" s="398"/>
      <c r="B75" s="453" t="s">
        <v>50</v>
      </c>
      <c r="C75" s="453"/>
      <c r="D75" s="451" t="str">
        <f>VLOOKUP("SB1",D5:D69,1,FALSE)</f>
        <v>SB1</v>
      </c>
      <c r="E75" s="451" t="str">
        <f>VLOOKUP("SB1",E5:E69,1,FALSE)</f>
        <v>SB1</v>
      </c>
      <c r="F75" s="451" t="str">
        <f>VLOOKUP("SB1",F5:F69,1,FALSE)</f>
        <v>SB1</v>
      </c>
      <c r="G75" s="451" t="str">
        <f>VLOOKUP("SB1",G5:G69,1,FALSE)</f>
        <v>SB1</v>
      </c>
      <c r="H75" s="451" t="str">
        <f>VLOOKUP("SB1",H5:H69,1,FALSE)</f>
        <v>SB1</v>
      </c>
      <c r="I75" s="451" t="str">
        <f>VLOOKUP("SB1",I5:I69,1,FALSE)</f>
        <v>SB1</v>
      </c>
      <c r="J75" s="451" t="str">
        <f>VLOOKUP("SB1",J5:J69,1,FALSE)</f>
        <v>SB1</v>
      </c>
      <c r="K75" s="451" t="str">
        <f>VLOOKUP("SB1",K5:K69,1,FALSE)</f>
        <v>SB1</v>
      </c>
      <c r="L75" s="451" t="str">
        <f>VLOOKUP("SB1",L5:L69,1,FALSE)</f>
        <v>SB1</v>
      </c>
      <c r="M75" s="451" t="str">
        <f>VLOOKUP("SB1",M5:M69,1,FALSE)</f>
        <v>SB1</v>
      </c>
      <c r="N75" s="451" t="str">
        <f>VLOOKUP("SB1",N5:N69,1,FALSE)</f>
        <v>SB1</v>
      </c>
      <c r="O75" s="451" t="str">
        <f>VLOOKUP("SB1",O5:O69,1,FALSE)</f>
        <v>SB1</v>
      </c>
      <c r="P75" s="451" t="str">
        <f>VLOOKUP("SB1",P5:P69,1,FALSE)</f>
        <v>SB1</v>
      </c>
      <c r="Q75" s="451" t="str">
        <f>VLOOKUP("SB1",Q5:Q69,1,FALSE)</f>
        <v>SB1</v>
      </c>
      <c r="R75" s="451" t="str">
        <f>VLOOKUP("SB1",R5:R69,1,FALSE)</f>
        <v>SB1</v>
      </c>
      <c r="S75" s="451" t="str">
        <f>VLOOKUP("SB1",S5:S69,1,FALSE)</f>
        <v>SB1</v>
      </c>
      <c r="T75" s="451" t="str">
        <f>VLOOKUP("SB1",T5:T69,1,FALSE)</f>
        <v>SB1</v>
      </c>
      <c r="U75" s="451" t="str">
        <f>VLOOKUP("SB1",U5:U69,1,FALSE)</f>
        <v>SB1</v>
      </c>
      <c r="V75" s="451" t="str">
        <f>VLOOKUP("SB1",V5:V69,1,FALSE)</f>
        <v>SB1</v>
      </c>
      <c r="W75" s="451" t="str">
        <f>VLOOKUP("SB1",W5:W69,1,FALSE)</f>
        <v>SB1</v>
      </c>
      <c r="X75" s="451" t="str">
        <f>VLOOKUP("SB1",X5:X69,1,FALSE)</f>
        <v>SB1</v>
      </c>
      <c r="Y75" s="451" t="str">
        <f>VLOOKUP("SB1",Y6:Y69,1,FALSE)</f>
        <v>SB1</v>
      </c>
      <c r="Z75" s="451" t="str">
        <f>VLOOKUP("SB1",Z5:Z69,1,FALSE)</f>
        <v>SB1</v>
      </c>
      <c r="AA75" s="451" t="str">
        <f>VLOOKUP("SB1",AA5:AA69,1,FALSE)</f>
        <v>SB1</v>
      </c>
      <c r="AB75" s="451" t="str">
        <f>VLOOKUP("SB1",AB5:AB69,1,FALSE)</f>
        <v>SB1</v>
      </c>
      <c r="AC75" s="451" t="str">
        <f>VLOOKUP("SB1",AC5:AC69,1,FALSE)</f>
        <v>SB1</v>
      </c>
      <c r="AD75" s="451" t="str">
        <f>VLOOKUP("SB1",AD5:AD69,1,FALSE)</f>
        <v>SB1</v>
      </c>
      <c r="AE75" s="451" t="str">
        <f>VLOOKUP("SB1",AE5:AE69,1,FALSE)</f>
        <v>SB1</v>
      </c>
      <c r="AF75" s="451" t="str">
        <f>VLOOKUP("SB1",AF5:AF69,1,FALSE)</f>
        <v>SB1</v>
      </c>
      <c r="AG75" s="451" t="str">
        <f>VLOOKUP("SB1",AG5:AG69,1,FALSE)</f>
        <v>SB1</v>
      </c>
      <c r="AH75" s="451" t="str">
        <f>VLOOKUP("SB1",AH5:AH69,1,FALSE)</f>
        <v>SB1</v>
      </c>
      <c r="AI75" s="398"/>
      <c r="AJ75" s="398"/>
      <c r="AK75" s="398"/>
      <c r="AL75" s="398"/>
      <c r="AM75" s="406"/>
      <c r="AN75" s="406"/>
      <c r="AO75" s="406"/>
      <c r="AP75" s="406"/>
      <c r="AQ75" s="406"/>
      <c r="AR75" s="406"/>
      <c r="AS75" s="406"/>
      <c r="AT75" s="406"/>
      <c r="AU75" s="406"/>
      <c r="AV75" s="406"/>
      <c r="AW75" s="406"/>
      <c r="AX75" s="406"/>
      <c r="AY75" s="406"/>
      <c r="AZ75" s="406"/>
      <c r="BA75" s="406"/>
      <c r="BB75" s="406"/>
      <c r="BC75" s="406"/>
      <c r="BD75" s="406"/>
      <c r="BE75" s="406"/>
      <c r="BF75" s="406"/>
      <c r="BG75" s="406"/>
      <c r="BH75" s="406"/>
      <c r="BI75" s="406"/>
      <c r="BJ75" s="406"/>
      <c r="BK75" s="406"/>
      <c r="BL75" s="406"/>
      <c r="BM75" s="406"/>
      <c r="BN75" s="406"/>
      <c r="BO75" s="406"/>
      <c r="BP75" s="406"/>
      <c r="BQ75" s="406"/>
      <c r="BR75" s="406"/>
    </row>
    <row r="76" ht="18.75" customHeight="1" spans="1:70">
      <c r="A76" s="398"/>
      <c r="B76" s="454" t="s">
        <v>56</v>
      </c>
      <c r="C76" s="454"/>
      <c r="D76" s="451" t="e">
        <f>VLOOKUP("SB2",D53:D69,1,FALSE)</f>
        <v>#N/A</v>
      </c>
      <c r="E76" s="451" t="e">
        <f>VLOOKUP("SB2",E53:E69,1,FALSE)</f>
        <v>#N/A</v>
      </c>
      <c r="F76" s="451" t="str">
        <f>VLOOKUP("SB2",F53:F69,1,FALSE)</f>
        <v>SB2</v>
      </c>
      <c r="G76" s="451" t="str">
        <f>VLOOKUP("SB2",G53:G69,1,FALSE)</f>
        <v>SB2</v>
      </c>
      <c r="H76" s="451" t="e">
        <f>VLOOKUP("SB2",H53:H69,1,FALSE)</f>
        <v>#N/A</v>
      </c>
      <c r="I76" s="451" t="e">
        <f>VLOOKUP("SB2",I53:I69,1,FALSE)</f>
        <v>#N/A</v>
      </c>
      <c r="J76" s="451" t="str">
        <f>VLOOKUP("SB2",J53:J69,1,FALSE)</f>
        <v>SB2</v>
      </c>
      <c r="K76" s="451" t="e">
        <f>VLOOKUP("SB2",K53:K69,1,FALSE)</f>
        <v>#N/A</v>
      </c>
      <c r="L76" s="451" t="e">
        <f>VLOOKUP("SB2",L53:L69,1,FALSE)</f>
        <v>#N/A</v>
      </c>
      <c r="M76" s="451" t="str">
        <f>VLOOKUP("SB2",M53:M69,1,FALSE)</f>
        <v>SB2</v>
      </c>
      <c r="N76" s="451" t="str">
        <f>VLOOKUP("SB2",N53:N69,1,FALSE)</f>
        <v>SB2</v>
      </c>
      <c r="O76" s="451" t="e">
        <f>VLOOKUP("SB2",O53:O69,1,FALSE)</f>
        <v>#N/A</v>
      </c>
      <c r="P76" s="451" t="e">
        <f>VLOOKUP("SB2",P53:P69,1,FALSE)</f>
        <v>#N/A</v>
      </c>
      <c r="Q76" s="451" t="str">
        <f>VLOOKUP("SB2",Q53:Q69,1,FALSE)</f>
        <v>SB2</v>
      </c>
      <c r="R76" s="451" t="e">
        <f>VLOOKUP("SB2",R53:R69,1,FALSE)</f>
        <v>#N/A</v>
      </c>
      <c r="S76" s="451" t="e">
        <f>VLOOKUP("SB2",S53:S69,1,FALSE)</f>
        <v>#N/A</v>
      </c>
      <c r="T76" s="451" t="str">
        <f>VLOOKUP("SB2",T53:T69,1,FALSE)</f>
        <v>SB2</v>
      </c>
      <c r="U76" s="451" t="str">
        <f>VLOOKUP("SB2",U53:U69,1,FALSE)</f>
        <v>SB2</v>
      </c>
      <c r="V76" s="451" t="e">
        <f>VLOOKUP("SB2",V53:V69,1,FALSE)</f>
        <v>#N/A</v>
      </c>
      <c r="W76" s="451" t="e">
        <f>VLOOKUP("SB2",W53:W69,1,FALSE)</f>
        <v>#N/A</v>
      </c>
      <c r="X76" s="451" t="str">
        <f>VLOOKUP("SB2",X53:X69,1,FALSE)</f>
        <v>SB2</v>
      </c>
      <c r="Y76" s="451" t="e">
        <f>VLOOKUP("SB2",Y53:Y69,1,FALSE)</f>
        <v>#N/A</v>
      </c>
      <c r="Z76" s="451" t="e">
        <f>VLOOKUP("SB2",Z53:Z69,1,FALSE)</f>
        <v>#N/A</v>
      </c>
      <c r="AA76" s="451" t="str">
        <f>VLOOKUP("SB2",AA53:AA69,1,FALSE)</f>
        <v>SB2</v>
      </c>
      <c r="AB76" s="451" t="str">
        <f>VLOOKUP("SB2",AB53:AB69,1,FALSE)</f>
        <v>SB2</v>
      </c>
      <c r="AC76" s="451" t="e">
        <f>VLOOKUP("SB2",AC53:AC69,1,FALSE)</f>
        <v>#N/A</v>
      </c>
      <c r="AD76" s="451" t="e">
        <f>VLOOKUP("SB2",AD53:AD69,1,FALSE)</f>
        <v>#N/A</v>
      </c>
      <c r="AE76" s="451" t="str">
        <f>VLOOKUP("SB2",AE53:AE69,1,FALSE)</f>
        <v>SB2</v>
      </c>
      <c r="AF76" s="451" t="e">
        <f>VLOOKUP("SB2",AF53:AF69,1,FALSE)</f>
        <v>#N/A</v>
      </c>
      <c r="AG76" s="451" t="e">
        <f>VLOOKUP("SB2",AG53:AG69,1,FALSE)</f>
        <v>#N/A</v>
      </c>
      <c r="AH76" s="451" t="e">
        <f>VLOOKUP("SB2",AH53:AH69,1,FALSE)</f>
        <v>#N/A</v>
      </c>
      <c r="AI76" s="398"/>
      <c r="AJ76" s="398"/>
      <c r="AK76" s="398"/>
      <c r="AL76" s="398"/>
      <c r="AM76" s="406"/>
      <c r="AN76" s="406"/>
      <c r="AO76" s="406"/>
      <c r="AP76" s="406"/>
      <c r="AQ76" s="406"/>
      <c r="AR76" s="406"/>
      <c r="AS76" s="406"/>
      <c r="AT76" s="406"/>
      <c r="AU76" s="406"/>
      <c r="AV76" s="406"/>
      <c r="AW76" s="406"/>
      <c r="AX76" s="406"/>
      <c r="AY76" s="406"/>
      <c r="AZ76" s="406"/>
      <c r="BA76" s="406"/>
      <c r="BB76" s="406"/>
      <c r="BC76" s="406"/>
      <c r="BD76" s="406"/>
      <c r="BE76" s="406"/>
      <c r="BF76" s="406"/>
      <c r="BG76" s="406"/>
      <c r="BH76" s="406"/>
      <c r="BI76" s="406"/>
      <c r="BJ76" s="406"/>
      <c r="BK76" s="406"/>
      <c r="BL76" s="406"/>
      <c r="BM76" s="406"/>
      <c r="BN76" s="406"/>
      <c r="BO76" s="406"/>
      <c r="BP76" s="406"/>
      <c r="BQ76" s="406"/>
      <c r="BR76" s="406"/>
    </row>
    <row r="77" ht="19.5" customHeight="1" spans="1:70">
      <c r="A77" s="398"/>
      <c r="B77" s="455" t="s">
        <v>62</v>
      </c>
      <c r="C77" s="455"/>
      <c r="D77" s="451" t="e">
        <f>VLOOKUP("AE",D53:D69,1,FALSE)</f>
        <v>#N/A</v>
      </c>
      <c r="E77" s="451" t="e">
        <f>VLOOKUP("AE",E53:E69,1,FALSE)</f>
        <v>#N/A</v>
      </c>
      <c r="F77" s="451" t="e">
        <f>VLOOKUP("AE",F53:F69,1,FALSE)</f>
        <v>#N/A</v>
      </c>
      <c r="G77" s="451" t="str">
        <f>VLOOKUP("AE",G53:G69,1,FALSE)</f>
        <v>AE</v>
      </c>
      <c r="H77" s="451" t="str">
        <f>VLOOKUP("AE",H53:H69,1,FALSE)</f>
        <v>AE</v>
      </c>
      <c r="I77" s="451" t="str">
        <f>VLOOKUP("AE",I53:I69,1,FALSE)</f>
        <v>AE</v>
      </c>
      <c r="J77" s="451" t="str">
        <f>VLOOKUP("AE",J53:J69,1,FALSE)</f>
        <v>AE</v>
      </c>
      <c r="K77" s="451" t="str">
        <f>VLOOKUP("AE",K53:K69,1,FALSE)</f>
        <v>AE</v>
      </c>
      <c r="L77" s="451" t="e">
        <f>VLOOKUP("AE",L53:L69,1,FALSE)</f>
        <v>#N/A</v>
      </c>
      <c r="M77" s="451" t="e">
        <f>VLOOKUP("AE",M53:M69,1,FALSE)</f>
        <v>#N/A</v>
      </c>
      <c r="N77" s="451" t="str">
        <f>VLOOKUP("AE",N53:N69,1,FALSE)</f>
        <v>AE</v>
      </c>
      <c r="O77" s="451" t="str">
        <f>VLOOKUP("AE",O53:O69,1,FALSE)</f>
        <v>AE</v>
      </c>
      <c r="P77" s="451" t="str">
        <f>VLOOKUP("AE",P53:P69,1,FALSE)</f>
        <v>AE</v>
      </c>
      <c r="Q77" s="451" t="str">
        <f>VLOOKUP("AE",Q53:Q69,1,FALSE)</f>
        <v>AE</v>
      </c>
      <c r="R77" s="451" t="str">
        <f>VLOOKUP("AE",R53:R69,1,FALSE)</f>
        <v>AE</v>
      </c>
      <c r="S77" s="451" t="e">
        <f>VLOOKUP("AE",S53:S69,1,FALSE)</f>
        <v>#N/A</v>
      </c>
      <c r="T77" s="451" t="e">
        <f>VLOOKUP("AE",T53:T69,1,FALSE)</f>
        <v>#N/A</v>
      </c>
      <c r="U77" s="451" t="str">
        <f>VLOOKUP("AE",U53:U69,1,FALSE)</f>
        <v>AE</v>
      </c>
      <c r="V77" s="451" t="str">
        <f>VLOOKUP("AE",V53:V69,1,FALSE)</f>
        <v>AE</v>
      </c>
      <c r="W77" s="451" t="str">
        <f>VLOOKUP("AE",W53:W69,1,FALSE)</f>
        <v>AE</v>
      </c>
      <c r="X77" s="451" t="str">
        <f>VLOOKUP("AE",X53:X69,1,FALSE)</f>
        <v>AE</v>
      </c>
      <c r="Y77" s="451" t="str">
        <f>VLOOKUP("AE",Y53:Y69,1,FALSE)</f>
        <v>AE</v>
      </c>
      <c r="Z77" s="451" t="e">
        <f>VLOOKUP("AE",Z53:Z69,1,FALSE)</f>
        <v>#N/A</v>
      </c>
      <c r="AA77" s="451" t="e">
        <f>VLOOKUP("AE",AA53:AA69,1,FALSE)</f>
        <v>#N/A</v>
      </c>
      <c r="AB77" s="451" t="str">
        <f>VLOOKUP("AE",AB53:AB69,1,FALSE)</f>
        <v>AE</v>
      </c>
      <c r="AC77" s="451" t="str">
        <f>VLOOKUP("AE",AC53:AC69,1,FALSE)</f>
        <v>AE</v>
      </c>
      <c r="AD77" s="451" t="e">
        <f>VLOOKUP("AE",AD53:AD69,1,FALSE)</f>
        <v>#N/A</v>
      </c>
      <c r="AE77" s="451" t="str">
        <f>VLOOKUP("AE",AE53:AE69,1,FALSE)</f>
        <v>AE</v>
      </c>
      <c r="AF77" s="451" t="str">
        <f>VLOOKUP("AE",AF53:AF69,1,FALSE)</f>
        <v>AE</v>
      </c>
      <c r="AG77" s="451" t="e">
        <f>VLOOKUP("AE",AG53:AG69,1,FALSE)</f>
        <v>#N/A</v>
      </c>
      <c r="AH77" s="451" t="e">
        <f>VLOOKUP("AE",AH53:AH69,1,FALSE)</f>
        <v>#N/A</v>
      </c>
      <c r="AI77" s="398"/>
      <c r="AJ77" s="398"/>
      <c r="AK77" s="398"/>
      <c r="AL77" s="398"/>
      <c r="AM77" s="406"/>
      <c r="AN77" s="406"/>
      <c r="AO77" s="406"/>
      <c r="AP77" s="406"/>
      <c r="AQ77" s="406"/>
      <c r="AR77" s="406"/>
      <c r="AS77" s="406"/>
      <c r="AT77" s="406"/>
      <c r="AU77" s="406"/>
      <c r="AV77" s="406"/>
      <c r="AW77" s="406"/>
      <c r="AX77" s="406"/>
      <c r="AY77" s="406"/>
      <c r="AZ77" s="406"/>
      <c r="BA77" s="406"/>
      <c r="BB77" s="406"/>
      <c r="BC77" s="406"/>
      <c r="BD77" s="406"/>
      <c r="BE77" s="406"/>
      <c r="BF77" s="406"/>
      <c r="BG77" s="406"/>
      <c r="BH77" s="406"/>
      <c r="BI77" s="406"/>
      <c r="BJ77" s="406"/>
      <c r="BK77" s="406"/>
      <c r="BL77" s="406"/>
      <c r="BM77" s="406"/>
      <c r="BN77" s="406"/>
      <c r="BO77" s="406"/>
      <c r="BP77" s="406"/>
      <c r="BQ77" s="406"/>
      <c r="BR77" s="406"/>
    </row>
    <row r="78" ht="19.5" customHeight="1" spans="1:70">
      <c r="A78" s="398"/>
      <c r="B78" s="391" t="s">
        <v>1598</v>
      </c>
      <c r="C78" s="391"/>
      <c r="D78" s="391" t="e">
        <f>VLOOKUP("RESERVE",D53:D69,1,FALSE)</f>
        <v>#N/A</v>
      </c>
      <c r="E78" s="391" t="e">
        <f>VLOOKUP("RESERVE",E53:E69,1,FALSE)</f>
        <v>#N/A</v>
      </c>
      <c r="F78" s="391" t="e">
        <f>VLOOKUP("RESERVE",F53:F69,1,FALSE)</f>
        <v>#N/A</v>
      </c>
      <c r="G78" s="391" t="e">
        <f>VLOOKUP("RESERVE",G53:G69,1,FALSE)</f>
        <v>#N/A</v>
      </c>
      <c r="H78" s="391" t="e">
        <f>VLOOKUP("RESERVE",H53:H69,1,FALSE)</f>
        <v>#N/A</v>
      </c>
      <c r="I78" s="391" t="e">
        <f>VLOOKUP("RESERVE",I53:I69,1,FALSE)</f>
        <v>#N/A</v>
      </c>
      <c r="J78" s="391" t="e">
        <f>VLOOKUP("RESERVE",J53:J69,1,FALSE)</f>
        <v>#N/A</v>
      </c>
      <c r="K78" s="391" t="e">
        <f>VLOOKUP("RESERVE",K53:K69,1,FALSE)</f>
        <v>#N/A</v>
      </c>
      <c r="L78" s="391" t="e">
        <f>VLOOKUP("RESERVE",L53:L69,1,FALSE)</f>
        <v>#N/A</v>
      </c>
      <c r="M78" s="391" t="e">
        <f>VLOOKUP("RESERVE",M53:M69,1,FALSE)</f>
        <v>#N/A</v>
      </c>
      <c r="N78" s="391" t="str">
        <f>VLOOKUP("RESERVE",N53:N69,1,FALSE)</f>
        <v>RESERVE</v>
      </c>
      <c r="O78" s="391" t="e">
        <f>VLOOKUP("RESERVE",O53:O69,1,FALSE)</f>
        <v>#N/A</v>
      </c>
      <c r="P78" s="391" t="str">
        <f>VLOOKUP("RESERVE",P53:P69,1,FALSE)</f>
        <v>RESERVE</v>
      </c>
      <c r="Q78" s="391" t="str">
        <f>VLOOKUP("RESERVE",Q53:Q69,1,FALSE)</f>
        <v>RESERVE</v>
      </c>
      <c r="R78" s="391" t="e">
        <f>VLOOKUP("RESERVE",R53:R69,1,FALSE)</f>
        <v>#N/A</v>
      </c>
      <c r="S78" s="391" t="e">
        <f>VLOOKUP("RESERVE",S53:S69,1,FALSE)</f>
        <v>#N/A</v>
      </c>
      <c r="T78" s="391" t="e">
        <f>VLOOKUP("RESERVE",T53:T69,1,FALSE)</f>
        <v>#N/A</v>
      </c>
      <c r="U78" s="391" t="e">
        <f>VLOOKUP("RESERVE",U53:U69,1,FALSE)</f>
        <v>#N/A</v>
      </c>
      <c r="V78" s="391" t="e">
        <f>VLOOKUP("RESERVE",V53:V69,1,FALSE)</f>
        <v>#N/A</v>
      </c>
      <c r="W78" s="391" t="e">
        <f>VLOOKUP("RESERVE",W53:W69,1,FALSE)</f>
        <v>#N/A</v>
      </c>
      <c r="X78" s="391" t="e">
        <f>VLOOKUP("RESERVE",X53:X69,1,FALSE)</f>
        <v>#N/A</v>
      </c>
      <c r="Y78" s="391" t="e">
        <f>VLOOKUP("RESERVE",Y53:Y69,1,FALSE)</f>
        <v>#N/A</v>
      </c>
      <c r="Z78" s="391" t="e">
        <f>VLOOKUP("RESERVE",Z53:Z69,1,FALSE)</f>
        <v>#N/A</v>
      </c>
      <c r="AA78" s="391" t="e">
        <f>VLOOKUP("RESERVE",AA53:AA69,1,FALSE)</f>
        <v>#N/A</v>
      </c>
      <c r="AB78" s="391" t="e">
        <f>VLOOKUP("RESERVE",AB53:AB69,1,FALSE)</f>
        <v>#N/A</v>
      </c>
      <c r="AC78" s="391" t="e">
        <f>VLOOKUP("RESERVE",AC53:AC69,1,FALSE)</f>
        <v>#N/A</v>
      </c>
      <c r="AD78" s="391" t="e">
        <f>VLOOKUP("RESERVE",AD53:AD69,1,FALSE)</f>
        <v>#N/A</v>
      </c>
      <c r="AE78" s="391" t="e">
        <f>VLOOKUP("RESERVE",AE53:AE69,1,FALSE)</f>
        <v>#N/A</v>
      </c>
      <c r="AF78" s="391" t="e">
        <f>VLOOKUP("RESERVE",AF53:AF69,1,FALSE)</f>
        <v>#N/A</v>
      </c>
      <c r="AG78" s="391" t="e">
        <f>VLOOKUP("RESERVE",AG53:AG69,1,FALSE)</f>
        <v>#N/A</v>
      </c>
      <c r="AH78" s="391" t="e">
        <f>VLOOKUP("RESERVE",AH53:AH69,1,FALSE)</f>
        <v>#N/A</v>
      </c>
      <c r="AI78" s="398"/>
      <c r="AJ78" s="398"/>
      <c r="AK78" s="398"/>
      <c r="AL78" s="398"/>
      <c r="AM78" s="406"/>
      <c r="AN78" s="406"/>
      <c r="AO78" s="406"/>
      <c r="AP78" s="406"/>
      <c r="AQ78" s="406"/>
      <c r="AR78" s="406"/>
      <c r="AS78" s="406"/>
      <c r="AT78" s="406"/>
      <c r="AU78" s="406"/>
      <c r="AV78" s="406"/>
      <c r="AW78" s="406"/>
      <c r="AX78" s="406"/>
      <c r="AY78" s="406"/>
      <c r="AZ78" s="406"/>
      <c r="BA78" s="406"/>
      <c r="BB78" s="406"/>
      <c r="BC78" s="406"/>
      <c r="BD78" s="406"/>
      <c r="BE78" s="406"/>
      <c r="BF78" s="406"/>
      <c r="BG78" s="406"/>
      <c r="BH78" s="406"/>
      <c r="BI78" s="406"/>
      <c r="BJ78" s="406"/>
      <c r="BK78" s="406"/>
      <c r="BL78" s="406"/>
      <c r="BM78" s="406"/>
      <c r="BN78" s="406"/>
      <c r="BO78" s="406"/>
      <c r="BP78" s="406"/>
      <c r="BQ78" s="406"/>
      <c r="BR78" s="406"/>
    </row>
    <row r="79" ht="19.5" customHeight="1" spans="1:70">
      <c r="A79" s="398"/>
      <c r="B79" s="391" t="s">
        <v>1971</v>
      </c>
      <c r="C79" s="391"/>
      <c r="D79" s="391">
        <f>COUNTIF(D53:D69,"DM")</f>
        <v>0</v>
      </c>
      <c r="E79" s="391">
        <f>COUNTIF(E53:E69,"DM")</f>
        <v>0</v>
      </c>
      <c r="F79" s="391">
        <f>COUNTIF(F53:F69,"DM")</f>
        <v>0</v>
      </c>
      <c r="G79" s="391">
        <f>COUNTIF(G53:G69,"DM")</f>
        <v>1</v>
      </c>
      <c r="H79" s="391">
        <f>COUNTIF(H53:H69,"DM")</f>
        <v>1</v>
      </c>
      <c r="I79" s="391">
        <f>COUNTIF(I53:I69,"DM")</f>
        <v>1</v>
      </c>
      <c r="J79" s="391">
        <f>COUNTIF(J53:J69,"DM")</f>
        <v>1</v>
      </c>
      <c r="K79" s="391">
        <f>COUNTIF(K53:K69,"DM")</f>
        <v>1</v>
      </c>
      <c r="L79" s="391">
        <f>COUNTIF(L53:L69,"DM")</f>
        <v>0</v>
      </c>
      <c r="M79" s="391">
        <f>COUNTIF(M53:M69,"DM")</f>
        <v>0</v>
      </c>
      <c r="N79" s="391">
        <f>COUNTIF(N53:N69,"DM")</f>
        <v>1</v>
      </c>
      <c r="O79" s="391">
        <f>COUNTIF(O53:O69,"DM")</f>
        <v>1</v>
      </c>
      <c r="P79" s="391">
        <f>COUNTIF(P53:P69,"DM")</f>
        <v>1</v>
      </c>
      <c r="Q79" s="391">
        <f>COUNTIF(Q53:Q69,"DM")</f>
        <v>1</v>
      </c>
      <c r="R79" s="391">
        <f>COUNTIF(R53:R69,"DM")</f>
        <v>1</v>
      </c>
      <c r="S79" s="391">
        <f>COUNTIF(S53:S69,"DM")</f>
        <v>0</v>
      </c>
      <c r="T79" s="391">
        <f>COUNTIF(T53:T69,"DM")</f>
        <v>0</v>
      </c>
      <c r="U79" s="391">
        <f>COUNTIF(U53:U69,"DM")</f>
        <v>1</v>
      </c>
      <c r="V79" s="391">
        <f>COUNTIF(V53:V69,"DM")</f>
        <v>0</v>
      </c>
      <c r="W79" s="391">
        <f>COUNTIF(W53:W69,"DM")</f>
        <v>1</v>
      </c>
      <c r="X79" s="391">
        <f>COUNTIF(X53:X69,"DM")</f>
        <v>1</v>
      </c>
      <c r="Y79" s="391">
        <f>COUNTIF(Y53:Y69,"DM")</f>
        <v>1</v>
      </c>
      <c r="Z79" s="391">
        <f>COUNTIF(Z53:Z69,"DM")</f>
        <v>0</v>
      </c>
      <c r="AA79" s="391">
        <f>COUNTIF(AA53:AA69,"DM")</f>
        <v>0</v>
      </c>
      <c r="AB79" s="391">
        <f>COUNTIF(AB53:AB69,"DM")</f>
        <v>1</v>
      </c>
      <c r="AC79" s="391">
        <f>COUNTIF(AC53:AC69,"DM")</f>
        <v>1</v>
      </c>
      <c r="AD79" s="391">
        <f>COUNTIF(AD53:AD69,"DM")</f>
        <v>0</v>
      </c>
      <c r="AE79" s="391">
        <f>COUNTIF(AE53:AE69,"DM")</f>
        <v>1</v>
      </c>
      <c r="AF79" s="391">
        <f>COUNTIF(AF53:AF69,"DM")</f>
        <v>1</v>
      </c>
      <c r="AG79" s="391">
        <f>COUNTIF(AG53:AG69,"DM")</f>
        <v>0</v>
      </c>
      <c r="AH79" s="391">
        <f>COUNTIF(AH53:AH69,"DM")</f>
        <v>0</v>
      </c>
      <c r="AI79" s="398"/>
      <c r="AJ79" s="398"/>
      <c r="AK79" s="398"/>
      <c r="AL79" s="398"/>
      <c r="AM79" s="406"/>
      <c r="AN79" s="406"/>
      <c r="AO79" s="406"/>
      <c r="AP79" s="406"/>
      <c r="AQ79" s="406"/>
      <c r="AR79" s="406"/>
      <c r="AS79" s="406"/>
      <c r="AT79" s="406"/>
      <c r="AU79" s="406"/>
      <c r="AV79" s="406"/>
      <c r="AW79" s="406"/>
      <c r="AX79" s="406"/>
      <c r="AY79" s="406"/>
      <c r="AZ79" s="406"/>
      <c r="BA79" s="406"/>
      <c r="BB79" s="406"/>
      <c r="BC79" s="406"/>
      <c r="BD79" s="406"/>
      <c r="BE79" s="406"/>
      <c r="BF79" s="406"/>
      <c r="BG79" s="406"/>
      <c r="BH79" s="406"/>
      <c r="BI79" s="406"/>
      <c r="BJ79" s="406"/>
      <c r="BK79" s="406"/>
      <c r="BL79" s="406"/>
      <c r="BM79" s="406"/>
      <c r="BN79" s="406"/>
      <c r="BO79" s="406"/>
      <c r="BP79" s="406"/>
      <c r="BQ79" s="406"/>
      <c r="BR79" s="406"/>
    </row>
    <row r="80" ht="19.5" customHeight="1" spans="1:70">
      <c r="A80" s="481"/>
      <c r="B80" s="391" t="s">
        <v>2074</v>
      </c>
      <c r="C80" s="391"/>
      <c r="D80" s="391">
        <f>COUNTIF(D53:D69,"SB1")+COUNTIF(D53:D69,"SB2")</f>
        <v>1</v>
      </c>
      <c r="E80" s="391">
        <f>COUNTIF(E53:E69,"SB1")+COUNTIF(E53:E69,"SB2")</f>
        <v>1</v>
      </c>
      <c r="F80" s="391">
        <f>COUNTIF(F53:F69,"SB1")+COUNTIF(F53:F69,"SB2")</f>
        <v>2</v>
      </c>
      <c r="G80" s="391">
        <f>COUNTIF(G53:G69,"SB1")+COUNTIF(G53:G69,"SB2")</f>
        <v>2</v>
      </c>
      <c r="H80" s="391">
        <f>COUNTIF(H53:H69,"SB1")+COUNTIF(H53:H69,"SB2")</f>
        <v>1</v>
      </c>
      <c r="I80" s="391">
        <f>COUNTIF(I53:I69,"SB1")+COUNTIF(I53:I69,"SB2")</f>
        <v>1</v>
      </c>
      <c r="J80" s="391">
        <f>COUNTIF(J53:J69,"SB1")+COUNTIF(J53:J69,"SB2")</f>
        <v>2</v>
      </c>
      <c r="K80" s="391">
        <f>COUNTIF(K53:K69,"SB1")+COUNTIF(K53:K69,"SB2")</f>
        <v>1</v>
      </c>
      <c r="L80" s="391">
        <f>COUNTIF(L53:L69,"SB1")+COUNTIF(L53:L69,"SB2")</f>
        <v>1</v>
      </c>
      <c r="M80" s="391">
        <f>COUNTIF(M53:M69,"SB1")+COUNTIF(M53:M69,"SB2")</f>
        <v>2</v>
      </c>
      <c r="N80" s="391">
        <f>COUNTIF(N53:N69,"SB1")+COUNTIF(N53:N69,"SB2")</f>
        <v>2</v>
      </c>
      <c r="O80" s="391">
        <f>COUNTIF(O53:O69,"SB1")+COUNTIF(O53:O69,"SB2")</f>
        <v>1</v>
      </c>
      <c r="P80" s="391">
        <f>COUNTIF(P53:P69,"SB1")+COUNTIF(P53:P69,"SB2")</f>
        <v>1</v>
      </c>
      <c r="Q80" s="391">
        <f>COUNTIF(Q53:Q69,"SB1")+COUNTIF(Q53:Q69,"SB2")</f>
        <v>2</v>
      </c>
      <c r="R80" s="391">
        <f>COUNTIF(R53:R69,"SB1")+COUNTIF(R53:R69,"SB2")</f>
        <v>1</v>
      </c>
      <c r="S80" s="391">
        <f>COUNTIF(S53:S69,"SB1")+COUNTIF(S53:S69,"SB2")</f>
        <v>1</v>
      </c>
      <c r="T80" s="391">
        <f>COUNTIF(T53:T69,"SB1")+COUNTIF(T53:T69,"SB2")</f>
        <v>2</v>
      </c>
      <c r="U80" s="391">
        <f>COUNTIF(U53:U69,"SB1")+COUNTIF(U53:U69,"SB2")</f>
        <v>2</v>
      </c>
      <c r="V80" s="391">
        <f>COUNTIF(V53:V69,"SB1")+COUNTIF(V53:V69,"SB2")</f>
        <v>1</v>
      </c>
      <c r="W80" s="391">
        <f>COUNTIF(W53:W69,"SB1")+COUNTIF(W53:W69,"SB2")</f>
        <v>1</v>
      </c>
      <c r="X80" s="391">
        <f>COUNTIF(X53:X69,"SB1")+COUNTIF(X53:X69,"SB2")</f>
        <v>2</v>
      </c>
      <c r="Y80" s="391">
        <f>COUNTIF(Y53:Y69,"SB1")+COUNTIF(Y53:Y69,"SB2")</f>
        <v>1</v>
      </c>
      <c r="Z80" s="391">
        <f>COUNTIF(Z53:Z69,"SB1")+COUNTIF(Z53:Z69,"SB2")</f>
        <v>1</v>
      </c>
      <c r="AA80" s="391">
        <f>COUNTIF(AA53:AA69,"SB1")+COUNTIF(AA53:AA69,"SB2")</f>
        <v>2</v>
      </c>
      <c r="AB80" s="391">
        <f>COUNTIF(AB53:AB69,"SB1")+COUNTIF(AB53:AB69,"SB2")</f>
        <v>2</v>
      </c>
      <c r="AC80" s="391">
        <f>COUNTIF(AC53:AC69,"SB1")+COUNTIF(AC53:AC69,"SB2")</f>
        <v>1</v>
      </c>
      <c r="AD80" s="391">
        <f>COUNTIF(AD53:AD69,"SB1")+COUNTIF(AD53:AD69,"SB2")</f>
        <v>1</v>
      </c>
      <c r="AE80" s="391">
        <f>COUNTIF(AE53:AE69,"SB1")+COUNTIF(AE53:AE69,"SB2")</f>
        <v>2</v>
      </c>
      <c r="AF80" s="391">
        <f>COUNTIF(AF53:AF69,"SB1")+COUNTIF(AF53:AF69,"SB2")</f>
        <v>1</v>
      </c>
      <c r="AG80" s="391">
        <f>COUNTIF(AG53:AG69,"SB1")+COUNTIF(AG53:AG69,"SB2")</f>
        <v>1</v>
      </c>
      <c r="AH80" s="391">
        <f>COUNTIF(AH53:AH69,"SB1")+COUNTIF(AH53:AH69,"SB2")</f>
        <v>1</v>
      </c>
      <c r="AI80" s="481"/>
      <c r="AJ80" s="481"/>
      <c r="AK80" s="481"/>
      <c r="AL80" s="481"/>
      <c r="AM80" s="482"/>
      <c r="AN80" s="482"/>
      <c r="AO80" s="482"/>
      <c r="AP80" s="482"/>
      <c r="AQ80" s="482"/>
      <c r="AR80" s="482"/>
      <c r="AS80" s="482"/>
      <c r="AT80" s="482"/>
      <c r="AU80" s="482"/>
      <c r="AV80" s="482"/>
      <c r="AW80" s="482"/>
      <c r="AX80" s="482"/>
      <c r="AY80" s="482"/>
      <c r="AZ80" s="482"/>
      <c r="BA80" s="482"/>
      <c r="BB80" s="482"/>
      <c r="BC80" s="482"/>
      <c r="BD80" s="482"/>
      <c r="BE80" s="482"/>
      <c r="BF80" s="482"/>
      <c r="BG80" s="482"/>
      <c r="BH80" s="482"/>
      <c r="BI80" s="482"/>
      <c r="BJ80" s="482"/>
      <c r="BK80" s="482"/>
      <c r="BL80" s="482"/>
      <c r="BM80" s="482"/>
      <c r="BN80" s="482"/>
      <c r="BO80" s="482"/>
      <c r="BP80" s="482"/>
      <c r="BQ80" s="482"/>
      <c r="BR80" s="482"/>
    </row>
    <row r="81" ht="19.5" customHeight="1" spans="1:70">
      <c r="A81" s="481"/>
      <c r="B81" s="391" t="s">
        <v>2075</v>
      </c>
      <c r="C81" s="391"/>
      <c r="D81" s="391">
        <f>COUNTIF(D53:D69,"CS1")</f>
        <v>0</v>
      </c>
      <c r="E81" s="391">
        <f>COUNTIF(E53:E69,"CS1")</f>
        <v>0</v>
      </c>
      <c r="F81" s="391">
        <f>COUNTIF(F53:F69,"CS1")</f>
        <v>0</v>
      </c>
      <c r="G81" s="391">
        <f>COUNTIF(G53:G69,"CS1")</f>
        <v>1</v>
      </c>
      <c r="H81" s="391">
        <f>COUNTIF(H53:H69,"CS1")</f>
        <v>1</v>
      </c>
      <c r="I81" s="391">
        <f>COUNTIF(I53:I69,"CS1")</f>
        <v>1</v>
      </c>
      <c r="J81" s="391">
        <f>COUNTIF(J53:J69,"CS1")</f>
        <v>1</v>
      </c>
      <c r="K81" s="391">
        <f>COUNTIF(K53:K69,"CS1")</f>
        <v>1</v>
      </c>
      <c r="L81" s="391">
        <f>COUNTIF(L53:L69,"CS1")</f>
        <v>0</v>
      </c>
      <c r="M81" s="391">
        <f>COUNTIF(M53:M69,"CS1")</f>
        <v>0</v>
      </c>
      <c r="N81" s="391">
        <f>COUNTIF(N53:N69,"CS1")</f>
        <v>1</v>
      </c>
      <c r="O81" s="391">
        <f>COUNTIF(O53:O69,"CS1")</f>
        <v>1</v>
      </c>
      <c r="P81" s="391">
        <f>COUNTIF(P53:P69,"CS1")</f>
        <v>1</v>
      </c>
      <c r="Q81" s="391">
        <f>COUNTIF(Q53:Q69,"CS1")</f>
        <v>1</v>
      </c>
      <c r="R81" s="391">
        <f>COUNTIF(R53:R69,"CS1")</f>
        <v>1</v>
      </c>
      <c r="S81" s="391">
        <f>COUNTIF(S53:S69,"CS1")</f>
        <v>0</v>
      </c>
      <c r="T81" s="391">
        <f>COUNTIF(T53:T69,"CS1")</f>
        <v>0</v>
      </c>
      <c r="U81" s="391">
        <f>COUNTIF(U53:U69,"CS1")</f>
        <v>1</v>
      </c>
      <c r="V81" s="391">
        <f>COUNTIF(V53:V69,"CS1")</f>
        <v>1</v>
      </c>
      <c r="W81" s="391">
        <f>COUNTIF(W53:W69,"CS1")</f>
        <v>1</v>
      </c>
      <c r="X81" s="391">
        <f>COUNTIF(X53:X69,"CS1")</f>
        <v>1</v>
      </c>
      <c r="Y81" s="391">
        <f>COUNTIF(Y53:Y69,"CS1")</f>
        <v>1</v>
      </c>
      <c r="Z81" s="391">
        <f>COUNTIF(Z53:Z69,"CS1")</f>
        <v>0</v>
      </c>
      <c r="AA81" s="391">
        <f>COUNTIF(AA53:AA69,"CS1")</f>
        <v>0</v>
      </c>
      <c r="AB81" s="391">
        <f>COUNTIF(AB53:AB69,"CS1")</f>
        <v>1</v>
      </c>
      <c r="AC81" s="391">
        <f>COUNTIF(AC53:AC69,"CS1")</f>
        <v>1</v>
      </c>
      <c r="AD81" s="391">
        <f>COUNTIF(AD53:AD69,"CS1")</f>
        <v>0</v>
      </c>
      <c r="AE81" s="391">
        <f>COUNTIF(AE53:AE69,"CS1")</f>
        <v>1</v>
      </c>
      <c r="AF81" s="391">
        <f>COUNTIF(AF53:AF69,"CS1")</f>
        <v>1</v>
      </c>
      <c r="AG81" s="391">
        <f>COUNTIF(AG53:AG69,"CS1")</f>
        <v>0</v>
      </c>
      <c r="AH81" s="391">
        <f>COUNTIF(AH53:AH69,"CS1")</f>
        <v>0</v>
      </c>
      <c r="AI81" s="481"/>
      <c r="AJ81" s="481"/>
      <c r="AK81" s="481"/>
      <c r="AL81" s="481"/>
      <c r="AM81" s="482"/>
      <c r="AN81" s="482"/>
      <c r="AO81" s="482"/>
      <c r="AP81" s="482"/>
      <c r="AQ81" s="482"/>
      <c r="AR81" s="482"/>
      <c r="AS81" s="482"/>
      <c r="AT81" s="482"/>
      <c r="AU81" s="482"/>
      <c r="AV81" s="482"/>
      <c r="AW81" s="482"/>
      <c r="AX81" s="482"/>
      <c r="AY81" s="482"/>
      <c r="AZ81" s="482"/>
      <c r="BA81" s="482"/>
      <c r="BB81" s="482"/>
      <c r="BC81" s="482"/>
      <c r="BD81" s="482"/>
      <c r="BE81" s="482"/>
      <c r="BF81" s="482"/>
      <c r="BG81" s="482"/>
      <c r="BH81" s="482"/>
      <c r="BI81" s="482"/>
      <c r="BJ81" s="482"/>
      <c r="BK81" s="482"/>
      <c r="BL81" s="482"/>
      <c r="BM81" s="482"/>
      <c r="BN81" s="482"/>
      <c r="BO81" s="482"/>
      <c r="BP81" s="482"/>
      <c r="BQ81" s="482"/>
      <c r="BR81" s="482"/>
    </row>
    <row r="82" ht="19.5" customHeight="1" spans="1:70">
      <c r="A82" s="481"/>
      <c r="B82" s="391" t="s">
        <v>2076</v>
      </c>
      <c r="C82" s="391"/>
      <c r="D82" s="391">
        <f>COUNTIF(D53:D69,"AE")</f>
        <v>0</v>
      </c>
      <c r="E82" s="391">
        <f>COUNTIF(E53:E69,"AE")</f>
        <v>0</v>
      </c>
      <c r="F82" s="391">
        <f>COUNTIF(F53:F69,"AE")</f>
        <v>0</v>
      </c>
      <c r="G82" s="391">
        <f>COUNTIF(G53:G69,"AE")</f>
        <v>1</v>
      </c>
      <c r="H82" s="391">
        <f>COUNTIF(H53:H69,"AE")</f>
        <v>1</v>
      </c>
      <c r="I82" s="391">
        <f>COUNTIF(I53:I69,"AE")</f>
        <v>1</v>
      </c>
      <c r="J82" s="391">
        <f>COUNTIF(J53:J69,"AE")</f>
        <v>1</v>
      </c>
      <c r="K82" s="391">
        <f>COUNTIF(K53:K69,"AE")</f>
        <v>1</v>
      </c>
      <c r="L82" s="391">
        <f>COUNTIF(L53:L69,"AE")</f>
        <v>0</v>
      </c>
      <c r="M82" s="391">
        <f>COUNTIF(M53:M69,"AE")</f>
        <v>0</v>
      </c>
      <c r="N82" s="391">
        <f>COUNTIF(N53:N69,"AE")</f>
        <v>1</v>
      </c>
      <c r="O82" s="391">
        <f>COUNTIF(O53:O69,"AE")</f>
        <v>1</v>
      </c>
      <c r="P82" s="391">
        <f>COUNTIF(P53:P69,"AE")</f>
        <v>1</v>
      </c>
      <c r="Q82" s="391">
        <f>COUNTIF(Q53:Q69,"AE")</f>
        <v>1</v>
      </c>
      <c r="R82" s="391">
        <f>COUNTIF(R53:R69,"AE")</f>
        <v>1</v>
      </c>
      <c r="S82" s="391">
        <f>COUNTIF(S53:S69,"AE")</f>
        <v>0</v>
      </c>
      <c r="T82" s="391">
        <f>COUNTIF(T53:T69,"AE")</f>
        <v>0</v>
      </c>
      <c r="U82" s="391">
        <f>COUNTIF(U53:U69,"AE")</f>
        <v>1</v>
      </c>
      <c r="V82" s="391">
        <f>COUNTIF(V53:V69,"AE")</f>
        <v>1</v>
      </c>
      <c r="W82" s="391">
        <f>COUNTIF(W53:W69,"AE")</f>
        <v>1</v>
      </c>
      <c r="X82" s="391">
        <f>COUNTIF(X53:X69,"AE")</f>
        <v>1</v>
      </c>
      <c r="Y82" s="391">
        <f>COUNTIF(Y53:Y69,"AE")</f>
        <v>1</v>
      </c>
      <c r="Z82" s="391">
        <f>COUNTIF(Z53:Z69,"AE")</f>
        <v>0</v>
      </c>
      <c r="AA82" s="391">
        <f>COUNTIF(AA53:AA69,"AE")</f>
        <v>0</v>
      </c>
      <c r="AB82" s="391">
        <f>COUNTIF(AB53:AB69,"AE")</f>
        <v>1</v>
      </c>
      <c r="AC82" s="391">
        <f>COUNTIF(AC53:AC69,"AE")</f>
        <v>1</v>
      </c>
      <c r="AD82" s="391">
        <f>COUNTIF(AD53:AD69,"AE")</f>
        <v>0</v>
      </c>
      <c r="AE82" s="391">
        <f>COUNTIF(AE53:AE69,"AE")</f>
        <v>1</v>
      </c>
      <c r="AF82" s="391">
        <f>COUNTIF(AF53:AF69,"AE")</f>
        <v>1</v>
      </c>
      <c r="AG82" s="391">
        <f>COUNTIF(AG53:AG69,"AE")</f>
        <v>0</v>
      </c>
      <c r="AH82" s="391">
        <f>COUNTIF(AH53:AH69,"AE")</f>
        <v>0</v>
      </c>
      <c r="AI82" s="481"/>
      <c r="AJ82" s="481"/>
      <c r="AK82" s="481"/>
      <c r="AL82" s="481"/>
      <c r="AM82" s="482"/>
      <c r="AN82" s="482"/>
      <c r="AO82" s="482"/>
      <c r="AP82" s="482"/>
      <c r="AQ82" s="482"/>
      <c r="AR82" s="482"/>
      <c r="AS82" s="482"/>
      <c r="AT82" s="482"/>
      <c r="AU82" s="482"/>
      <c r="AV82" s="482"/>
      <c r="AW82" s="482"/>
      <c r="AX82" s="482"/>
      <c r="AY82" s="482"/>
      <c r="AZ82" s="482"/>
      <c r="BA82" s="482"/>
      <c r="BB82" s="482"/>
      <c r="BC82" s="482"/>
      <c r="BD82" s="482"/>
      <c r="BE82" s="482"/>
      <c r="BF82" s="482"/>
      <c r="BG82" s="482"/>
      <c r="BH82" s="482"/>
      <c r="BI82" s="482"/>
      <c r="BJ82" s="482"/>
      <c r="BK82" s="482"/>
      <c r="BL82" s="482"/>
      <c r="BM82" s="482"/>
      <c r="BN82" s="482"/>
      <c r="BO82" s="482"/>
      <c r="BP82" s="482"/>
      <c r="BQ82" s="482"/>
      <c r="BR82" s="482"/>
    </row>
    <row r="83" ht="19.5" customHeight="1" spans="1:70">
      <c r="A83" s="481"/>
      <c r="B83" s="391" t="s">
        <v>2077</v>
      </c>
      <c r="C83" s="483"/>
      <c r="D83" s="391">
        <f>SUM(D79:D82)</f>
        <v>1</v>
      </c>
      <c r="E83" s="391">
        <f>SUM(E79:E82)</f>
        <v>1</v>
      </c>
      <c r="F83" s="391">
        <f>SUM(F79:F82)</f>
        <v>2</v>
      </c>
      <c r="G83" s="391">
        <f>SUM(G79:G82)</f>
        <v>5</v>
      </c>
      <c r="H83" s="391">
        <f>SUM(H79:H82)</f>
        <v>4</v>
      </c>
      <c r="I83" s="391">
        <f>SUM(I79:I82)</f>
        <v>4</v>
      </c>
      <c r="J83" s="391">
        <f>SUM(J79:J82)</f>
        <v>5</v>
      </c>
      <c r="K83" s="391">
        <f>SUM(K79:K82)</f>
        <v>4</v>
      </c>
      <c r="L83" s="391">
        <f>SUM(L79:L82)</f>
        <v>1</v>
      </c>
      <c r="M83" s="391">
        <f>SUM(M79:M82)</f>
        <v>2</v>
      </c>
      <c r="N83" s="391">
        <f>SUM(N79:N82)</f>
        <v>5</v>
      </c>
      <c r="O83" s="391">
        <f>SUM(O79:O82)</f>
        <v>4</v>
      </c>
      <c r="P83" s="391">
        <f>SUM(P79:P82)</f>
        <v>4</v>
      </c>
      <c r="Q83" s="391">
        <f>SUM(Q79:Q82)</f>
        <v>5</v>
      </c>
      <c r="R83" s="391">
        <f>SUM(R79:R82)</f>
        <v>4</v>
      </c>
      <c r="S83" s="391">
        <f>SUM(S79:S82)</f>
        <v>1</v>
      </c>
      <c r="T83" s="391">
        <f>SUM(T79:T82)</f>
        <v>2</v>
      </c>
      <c r="U83" s="391">
        <f>SUM(U79:U82)</f>
        <v>5</v>
      </c>
      <c r="V83" s="391">
        <f>SUM(V79:V82)</f>
        <v>3</v>
      </c>
      <c r="W83" s="391">
        <f>SUM(W79:W82)</f>
        <v>4</v>
      </c>
      <c r="X83" s="391">
        <f>SUM(X79:X82)</f>
        <v>5</v>
      </c>
      <c r="Y83" s="391">
        <f>SUM(Y79:Y82)</f>
        <v>4</v>
      </c>
      <c r="Z83" s="391">
        <f>SUM(Z79:Z82)</f>
        <v>1</v>
      </c>
      <c r="AA83" s="391">
        <f>SUM(AA79:AA82)</f>
        <v>2</v>
      </c>
      <c r="AB83" s="391">
        <f>SUM(AB79:AB82)</f>
        <v>5</v>
      </c>
      <c r="AC83" s="391">
        <f>SUM(AC79:AC82)</f>
        <v>4</v>
      </c>
      <c r="AD83" s="391">
        <f>SUM(AD79:AD82)</f>
        <v>1</v>
      </c>
      <c r="AE83" s="391">
        <f>SUM(AE79:AE82)</f>
        <v>5</v>
      </c>
      <c r="AF83" s="391">
        <f>SUM(AF79:AF82)</f>
        <v>4</v>
      </c>
      <c r="AG83" s="391">
        <f>SUM(AG79:AG82)</f>
        <v>1</v>
      </c>
      <c r="AH83" s="391">
        <f>SUM(AH79:AH82)</f>
        <v>1</v>
      </c>
      <c r="AI83" s="481"/>
      <c r="AJ83" s="481"/>
      <c r="AK83" s="481"/>
      <c r="AL83" s="481"/>
      <c r="AM83" s="482"/>
      <c r="AN83" s="482"/>
      <c r="AO83" s="482"/>
      <c r="AP83" s="482"/>
      <c r="AQ83" s="482"/>
      <c r="AR83" s="482"/>
      <c r="AS83" s="482"/>
      <c r="AT83" s="482"/>
      <c r="AU83" s="482"/>
      <c r="AV83" s="482"/>
      <c r="AW83" s="482"/>
      <c r="AX83" s="482"/>
      <c r="AY83" s="482"/>
      <c r="AZ83" s="482"/>
      <c r="BA83" s="482"/>
      <c r="BB83" s="482"/>
      <c r="BC83" s="482"/>
      <c r="BD83" s="482"/>
      <c r="BE83" s="482"/>
      <c r="BF83" s="482"/>
      <c r="BG83" s="482"/>
      <c r="BH83" s="482"/>
      <c r="BI83" s="482"/>
      <c r="BJ83" s="482"/>
      <c r="BK83" s="482"/>
      <c r="BL83" s="482"/>
      <c r="BM83" s="482"/>
      <c r="BN83" s="482"/>
      <c r="BO83" s="482"/>
      <c r="BP83" s="482"/>
      <c r="BQ83" s="482"/>
      <c r="BR83" s="482"/>
    </row>
    <row r="84" ht="19.5" customHeight="1" spans="1:70">
      <c r="A84" s="481"/>
      <c r="B84" s="483"/>
      <c r="C84" s="483"/>
      <c r="D84" s="483"/>
      <c r="E84" s="483"/>
      <c r="F84" s="483"/>
      <c r="G84" s="483"/>
      <c r="H84" s="483"/>
      <c r="I84" s="483"/>
      <c r="J84" s="483"/>
      <c r="K84" s="483"/>
      <c r="L84" s="483"/>
      <c r="M84" s="483"/>
      <c r="N84" s="483"/>
      <c r="O84" s="483"/>
      <c r="P84" s="483"/>
      <c r="Q84" s="483"/>
      <c r="R84" s="483"/>
      <c r="S84" s="483"/>
      <c r="T84" s="483"/>
      <c r="U84" s="483"/>
      <c r="V84" s="483"/>
      <c r="W84" s="483"/>
      <c r="X84" s="483"/>
      <c r="Y84" s="483"/>
      <c r="Z84" s="483"/>
      <c r="AA84" s="483"/>
      <c r="AB84" s="483"/>
      <c r="AC84" s="483"/>
      <c r="AD84" s="483"/>
      <c r="AE84" s="483"/>
      <c r="AF84" s="483"/>
      <c r="AG84" s="483"/>
      <c r="AH84" s="483"/>
      <c r="AI84" s="481"/>
      <c r="AJ84" s="481"/>
      <c r="AK84" s="481"/>
      <c r="AL84" s="481"/>
      <c r="AM84" s="482"/>
      <c r="AN84" s="482"/>
      <c r="AO84" s="482"/>
      <c r="AP84" s="482"/>
      <c r="AQ84" s="482"/>
      <c r="AR84" s="482"/>
      <c r="AS84" s="482"/>
      <c r="AT84" s="482"/>
      <c r="AU84" s="482"/>
      <c r="AV84" s="482"/>
      <c r="AW84" s="482"/>
      <c r="AX84" s="482"/>
      <c r="AY84" s="482"/>
      <c r="AZ84" s="482"/>
      <c r="BA84" s="482"/>
      <c r="BB84" s="482"/>
      <c r="BC84" s="482"/>
      <c r="BD84" s="482"/>
      <c r="BE84" s="482"/>
      <c r="BF84" s="482"/>
      <c r="BG84" s="482"/>
      <c r="BH84" s="482"/>
      <c r="BI84" s="482"/>
      <c r="BJ84" s="482"/>
      <c r="BK84" s="482"/>
      <c r="BL84" s="482"/>
      <c r="BM84" s="482"/>
      <c r="BN84" s="482"/>
      <c r="BO84" s="482"/>
      <c r="BP84" s="482"/>
      <c r="BQ84" s="482"/>
      <c r="BR84" s="482"/>
    </row>
    <row r="85" ht="19.5" customHeight="1" spans="1:70">
      <c r="A85" s="481"/>
      <c r="B85" s="483"/>
      <c r="C85" s="483"/>
      <c r="D85" s="483"/>
      <c r="E85" s="483"/>
      <c r="F85" s="483"/>
      <c r="G85" s="483"/>
      <c r="H85" s="483"/>
      <c r="I85" s="483"/>
      <c r="J85" s="483"/>
      <c r="K85" s="483"/>
      <c r="L85" s="483"/>
      <c r="M85" s="483"/>
      <c r="N85" s="483"/>
      <c r="O85" s="483"/>
      <c r="P85" s="483"/>
      <c r="Q85" s="483"/>
      <c r="R85" s="483"/>
      <c r="S85" s="483"/>
      <c r="T85" s="483"/>
      <c r="U85" s="483"/>
      <c r="V85" s="483"/>
      <c r="W85" s="483"/>
      <c r="X85" s="483"/>
      <c r="Y85" s="483"/>
      <c r="Z85" s="483"/>
      <c r="AA85" s="483"/>
      <c r="AB85" s="483"/>
      <c r="AC85" s="483"/>
      <c r="AD85" s="483"/>
      <c r="AE85" s="483"/>
      <c r="AF85" s="483"/>
      <c r="AG85" s="483"/>
      <c r="AH85" s="483"/>
      <c r="AI85" s="481"/>
      <c r="AJ85" s="481"/>
      <c r="AK85" s="481"/>
      <c r="AL85" s="481"/>
      <c r="AM85" s="482"/>
      <c r="AN85" s="482"/>
      <c r="AO85" s="482"/>
      <c r="AP85" s="482"/>
      <c r="AQ85" s="482"/>
      <c r="AR85" s="482"/>
      <c r="AS85" s="482"/>
      <c r="AT85" s="482"/>
      <c r="AU85" s="482"/>
      <c r="AV85" s="482"/>
      <c r="AW85" s="482"/>
      <c r="AX85" s="482"/>
      <c r="AY85" s="482"/>
      <c r="AZ85" s="482"/>
      <c r="BA85" s="482"/>
      <c r="BB85" s="482"/>
      <c r="BC85" s="482"/>
      <c r="BD85" s="482"/>
      <c r="BE85" s="482"/>
      <c r="BF85" s="482"/>
      <c r="BG85" s="482"/>
      <c r="BH85" s="482"/>
      <c r="BI85" s="482"/>
      <c r="BJ85" s="482"/>
      <c r="BK85" s="482"/>
      <c r="BL85" s="482"/>
      <c r="BM85" s="482"/>
      <c r="BN85" s="482"/>
      <c r="BO85" s="482"/>
      <c r="BP85" s="482"/>
      <c r="BQ85" s="482"/>
      <c r="BR85" s="482"/>
    </row>
    <row r="86" ht="19.5" customHeight="1" spans="1:70">
      <c r="A86" s="481"/>
      <c r="B86" s="483"/>
      <c r="C86" s="483"/>
      <c r="D86" s="483"/>
      <c r="E86" s="483"/>
      <c r="F86" s="483"/>
      <c r="G86" s="483"/>
      <c r="H86" s="483"/>
      <c r="I86" s="483"/>
      <c r="J86" s="483"/>
      <c r="K86" s="483"/>
      <c r="L86" s="483"/>
      <c r="M86" s="483"/>
      <c r="N86" s="483"/>
      <c r="O86" s="483"/>
      <c r="P86" s="483"/>
      <c r="Q86" s="483"/>
      <c r="R86" s="483"/>
      <c r="S86" s="483"/>
      <c r="T86" s="483"/>
      <c r="U86" s="483"/>
      <c r="V86" s="483"/>
      <c r="W86" s="483"/>
      <c r="X86" s="483"/>
      <c r="Y86" s="483"/>
      <c r="Z86" s="483"/>
      <c r="AA86" s="483"/>
      <c r="AB86" s="483"/>
      <c r="AC86" s="483"/>
      <c r="AD86" s="483"/>
      <c r="AE86" s="483"/>
      <c r="AF86" s="483"/>
      <c r="AG86" s="483"/>
      <c r="AH86" s="483"/>
      <c r="AI86" s="481"/>
      <c r="AJ86" s="481"/>
      <c r="AK86" s="481"/>
      <c r="AL86" s="481"/>
      <c r="AM86" s="482"/>
      <c r="AN86" s="482"/>
      <c r="AO86" s="482"/>
      <c r="AP86" s="482"/>
      <c r="AQ86" s="482"/>
      <c r="AR86" s="482"/>
      <c r="AS86" s="482"/>
      <c r="AT86" s="482"/>
      <c r="AU86" s="482"/>
      <c r="AV86" s="482"/>
      <c r="AW86" s="482"/>
      <c r="AX86" s="482"/>
      <c r="AY86" s="482"/>
      <c r="AZ86" s="482"/>
      <c r="BA86" s="482"/>
      <c r="BB86" s="482"/>
      <c r="BC86" s="482"/>
      <c r="BD86" s="482"/>
      <c r="BE86" s="482"/>
      <c r="BF86" s="482"/>
      <c r="BG86" s="482"/>
      <c r="BH86" s="482"/>
      <c r="BI86" s="482"/>
      <c r="BJ86" s="482"/>
      <c r="BK86" s="482"/>
      <c r="BL86" s="482"/>
      <c r="BM86" s="482"/>
      <c r="BN86" s="482"/>
      <c r="BO86" s="482"/>
      <c r="BP86" s="482"/>
      <c r="BQ86" s="482"/>
      <c r="BR86" s="482"/>
    </row>
    <row r="87" ht="19.5" customHeight="1" spans="1:70">
      <c r="A87" s="481"/>
      <c r="B87" s="483"/>
      <c r="C87" s="483"/>
      <c r="D87" s="483"/>
      <c r="E87" s="483"/>
      <c r="F87" s="483"/>
      <c r="G87" s="483"/>
      <c r="H87" s="483"/>
      <c r="I87" s="483"/>
      <c r="J87" s="483"/>
      <c r="K87" s="483"/>
      <c r="L87" s="483"/>
      <c r="M87" s="483"/>
      <c r="N87" s="483"/>
      <c r="O87" s="483"/>
      <c r="P87" s="483"/>
      <c r="Q87" s="483"/>
      <c r="R87" s="483"/>
      <c r="S87" s="483"/>
      <c r="T87" s="483"/>
      <c r="U87" s="483"/>
      <c r="V87" s="483"/>
      <c r="W87" s="483"/>
      <c r="X87" s="483"/>
      <c r="Y87" s="483"/>
      <c r="Z87" s="483"/>
      <c r="AA87" s="483"/>
      <c r="AB87" s="483"/>
      <c r="AC87" s="483"/>
      <c r="AD87" s="483"/>
      <c r="AE87" s="483"/>
      <c r="AF87" s="483"/>
      <c r="AG87" s="483"/>
      <c r="AH87" s="483"/>
      <c r="AI87" s="481"/>
      <c r="AJ87" s="481"/>
      <c r="AK87" s="481"/>
      <c r="AL87" s="481"/>
      <c r="AM87" s="482"/>
      <c r="AN87" s="482"/>
      <c r="AO87" s="482"/>
      <c r="AP87" s="482"/>
      <c r="AQ87" s="482"/>
      <c r="AR87" s="482"/>
      <c r="AS87" s="482"/>
      <c r="AT87" s="482"/>
      <c r="AU87" s="482"/>
      <c r="AV87" s="482"/>
      <c r="AW87" s="482"/>
      <c r="AX87" s="482"/>
      <c r="AY87" s="482"/>
      <c r="AZ87" s="482"/>
      <c r="BA87" s="482"/>
      <c r="BB87" s="482"/>
      <c r="BC87" s="482"/>
      <c r="BD87" s="482"/>
      <c r="BE87" s="482"/>
      <c r="BF87" s="482"/>
      <c r="BG87" s="482"/>
      <c r="BH87" s="482"/>
      <c r="BI87" s="482"/>
      <c r="BJ87" s="482"/>
      <c r="BK87" s="482"/>
      <c r="BL87" s="482"/>
      <c r="BM87" s="482"/>
      <c r="BN87" s="482"/>
      <c r="BO87" s="482"/>
      <c r="BP87" s="482"/>
      <c r="BQ87" s="482"/>
      <c r="BR87" s="482"/>
    </row>
  </sheetData>
  <mergeCells count="4">
    <mergeCell ref="D1:T1"/>
    <mergeCell ref="G62:H62"/>
    <mergeCell ref="AR3:AR4"/>
    <mergeCell ref="AS3:AS4"/>
  </mergeCells>
  <conditionalFormatting sqref="E25">
    <cfRule type="expression" dxfId="135" priority="5">
      <formula>WEEKDAY(H$3,2)&gt;5</formula>
    </cfRule>
    <cfRule type="expression" dxfId="135" priority="6">
      <formula>WEEKDAY(G$3,2)&gt;5</formula>
    </cfRule>
  </conditionalFormatting>
  <conditionalFormatting sqref="X62">
    <cfRule type="expression" dxfId="135" priority="1">
      <formula>WEEKDAY(W$3,2)&gt;5</formula>
    </cfRule>
  </conditionalFormatting>
  <conditionalFormatting sqref="D22:D23">
    <cfRule type="expression" dxfId="135" priority="8">
      <formula>WEEKDAY(E$3,2)&gt;5</formula>
    </cfRule>
  </conditionalFormatting>
  <conditionalFormatting sqref="A1:BR87">
    <cfRule type="cellIs" dxfId="154" priority="75" operator="equal">
      <formula>"RESERVE"</formula>
    </cfRule>
  </conditionalFormatting>
  <conditionalFormatting sqref="U2:Y71 D3:T71 Z3:AH71 B44:B50">
    <cfRule type="expression" dxfId="135" priority="68">
      <formula>WEEKDAY(U$3,2)&gt;5</formula>
    </cfRule>
  </conditionalFormatting>
  <conditionalFormatting sqref="K4:K87 AB4:AB87 D5:J87 L5:AA87 AC5:AH87 B44:B50">
    <cfRule type="cellIs" dxfId="136" priority="53" operator="equal">
      <formula>"B"</formula>
    </cfRule>
    <cfRule type="cellIs" dxfId="136" priority="54" operator="equal">
      <formula>"AL"</formula>
    </cfRule>
    <cfRule type="cellIs" dxfId="137" priority="55" operator="equal">
      <formula>"DM"</formula>
    </cfRule>
    <cfRule type="cellIs" dxfId="138" priority="56" operator="equal">
      <formula>"CS1"</formula>
    </cfRule>
    <cfRule type="cellIs" dxfId="139" priority="57" operator="equal">
      <formula>"CS2"</formula>
    </cfRule>
    <cfRule type="cellIs" dxfId="140" priority="58" operator="equal">
      <formula>"SB1"</formula>
    </cfRule>
    <cfRule type="cellIs" dxfId="141" priority="59" operator="equal">
      <formula>"SB2"</formula>
    </cfRule>
    <cfRule type="cellIs" dxfId="142" priority="60" operator="equal">
      <formula>"AE"</formula>
    </cfRule>
  </conditionalFormatting>
  <conditionalFormatting sqref="K4:K71 AB4:AB71 D5:J71 L5:AA71 AC5:AH71 B44:B50">
    <cfRule type="cellIs" dxfId="136" priority="62" operator="equal">
      <formula>"DB"</formula>
    </cfRule>
    <cfRule type="containsText" dxfId="143" priority="63" operator="between" text="$AM">
      <formula>NOT(ISERROR(SEARCH("$AM",B4)))</formula>
    </cfRule>
    <cfRule type="containsText" dxfId="144" priority="64" operator="between" text="$PM">
      <formula>NOT(ISERROR(SEARCH("$PM",B4)))</formula>
    </cfRule>
    <cfRule type="containsText" dxfId="145" priority="65" operator="between" text="$L">
      <formula>NOT(ISERROR(SEARCH("$L",B4)))</formula>
    </cfRule>
    <cfRule type="containsText" dxfId="146" priority="66" operator="between" text="$BTP">
      <formula>NOT(ISERROR(SEARCH("$BTP",B4)))</formula>
    </cfRule>
    <cfRule type="containsText" dxfId="147" priority="67" operator="between" text="$M">
      <formula>NOT(ISERROR(SEARCH("$M",B4)))</formula>
    </cfRule>
    <cfRule type="containsText" dxfId="148" priority="69" operator="between" text="$N">
      <formula>NOT(ISERROR(SEARCH("$N",B4)))</formula>
    </cfRule>
    <cfRule type="containsText" dxfId="149" priority="70" operator="between" text="$FC">
      <formula>NOT(ISERROR(SEARCH("$FC",B4)))</formula>
    </cfRule>
    <cfRule type="containsText" dxfId="150" priority="71" operator="between" text="OAL">
      <formula>NOT(ISERROR(SEARCH("OAL",B4)))</formula>
    </cfRule>
    <cfRule type="containsText" dxfId="151" priority="72" operator="between" text="S+">
      <formula>NOT(ISERROR(SEARCH("S+",B4)))</formula>
    </cfRule>
    <cfRule type="containsText" dxfId="152" priority="73" operator="between" text="EX-D">
      <formula>NOT(ISERROR(SEARCH("EX-D",B4)))</formula>
    </cfRule>
  </conditionalFormatting>
  <conditionalFormatting sqref="K4:K6 D5:D10 F5:F6 H5:H15 I5 J5:J10 L5:L12 N5:O7 P5:P6 Q5:R5 S5:S6 T5:T9 X5:X7 Y5 Z5:Z57 AA5:AA69 AB5:AB64 AC5:AC69 AD5:AD31 AE5:AE27 AF5 AG5:AG15 AH5:AH19 E6 G6:G13 M6:M9 U6 W6 I7:I8 Q7:Q8 R7:R19 Y7:Y8 E8:F8 K8 P8:P9 S8:S10 W8 AF8:AF14 N9:N12 U9:U15 V9 X9:X10 F10:F12 I10:I26 K10:K16 O10 W10:W13 Y10:Y30 P11 T11:T12 V11:V22 D12:D26 E12:E19 M12 O12 S12:S30 X12:X26 J13:J16 F14:F21 L14:L16 M14:M18 N14:N25 O14:O15 P14:P21 T14:T30 W15:W22 G16:G27 Q16:Q25 AF16:AF27 O17:O20 U17:U21 AG17:AG19 J18:J19 K18:K21 L18:L23 H19:H27 E21:E26 J21:J30 R21:R27 AG21:AH27 M22:M27 K23:K26 O23:O27 P23:P30 U23:U26 F24:F26 V24:V25 W24:W36 L25 L27:L28 N27 Q27:Q28 V27:V31 E28 I28:I30 K28:K30 X28:X33 F29:F30 G29 M29:M30 N29:N32 O29:O30 R29 AE29:AE33 AF29:AF32 AG29 AH29:AH31 E30:E32 H30 L30 Q30:Q31 U31 D32 F32:H32 P32:P33 R32 S32:S33 T32 Y32:Y36 AG32 J33 K33:K55 L33 U33 AD33:AD69 F34:I34 M34:N34 L35:L40 P35:P38 S35 AF35 F36:F56 G36:H37 J36:J38 Q36:Q38 U36:V36 E37 I37 N37:N53 O37:O38 T37:T38 X37:X57 AF37:AF42 D38:D57 M38:M54 S38:S57 U38 W38 Y38:Y57 AE38:AE69 I39:I41 G40:G41 P40 U40:U41 W40:W56 AG40:AG41 AH40 Q41 T41 H42 J42 L42:L57 P42:P51 R42:R54 I43:I56 B44:B50 E44:E51 G44:H51 J44:J51 O44:O51 Q44:Q51 T44:V51 AF44:AH51 N55:N57 M56:M57 R56:R57 AF56:AH56 K57 V58:V61 G60 I60 X62 V63:V71 M64 AF64:AH64 I66 AB66:AB69">
    <cfRule type="containsText" dxfId="153" priority="74" operator="between" text="VACC">
      <formula>NOT(ISERROR(SEARCH("VACC",B4)))</formula>
    </cfRule>
  </conditionalFormatting>
  <conditionalFormatting sqref="D5:D10 F5:F6 H5:H15 I5 J5:J10 K5:L6 N5:N12 O5 P5:P6 Q5:R5 S5:S36 T5:T6 X5:X7 Y5 Z5:Z8 AF5:AH5 E6 G6:G13 M6:M9 W6 AA6 AC6 AD6:AD10 AE6:AE11 I7:I8 O7 Q7:R8 E8:F8 K8 P8:P9 T8:T9 Y8 AC8 AF8:AF11 AG8:AH13 L9 V9 X9:X10 F10:F12 I10:I26 K10:K15 O10 U10:U13 W10:W11 AA10:AA12 L11:L12 R11:R18 T11 V11:V13 Y11 Z11:Z22 D12:D30 E12:E19 M12 X12:X19 J13:J16 W13 Y13:Y23 AB13:AF13 F14:F16 M14:M18 N14:N16 O14:O15 P14:P19 L15:L16 T15:T21 U15 V15:V22 W15 AA15:AB17 AC15:AD15 AE15:AE21 AG15 AH15:AH16 G16:G27 Q16 AF16:AF21 U17:U21 W17:W22 AC17:AC21 F18:F21 J18:J19 L18:L23 N18:N25 O18:O19 Q18:Q21 AG18:AH18 H19:H22 AA19 K20:K21 E21 J21:J26 M21:M26 P21 R21:R24 X21:X22 AA21 AB21:AB22 AD21:AD26 AG21 AH21:AH23 K23:K25 O23 P23:P28 Q23:Q25 T23:U25 AC23:AC24 AE23 AF23:AF27 AG23 E24:F26 H24:H27 V24 X24:X26 AA24:AA25 O26:O27 W26:W27 L27:L28 N27 Q27:Q28 R27 T27:T30 V27 Y27:Y30 AB27 E28 I28:K30 AD28:AD30 F29:F30 G29 M29:M30 O29:O30 V29:W30 X29:X33 Z29:AA29 AC29 AG29:AH29 E30:E32 H30 L30 N30:N32 P30:Q30 AB30 AF30 U31 D32 F32:H32 P32 R32 T32 W32:W33 Y32 AB32:AC32 AE32:AF32 J33:L33 U33 AD33 F34:I34 M34:N34 Y34:Y36 L35 P35:P38 W35 AC35:AD35 AF35 F36:F56 G36:H37 J36:J38 K36:K39 Q36:Q38 U36:V36 AB36 E37 I37 L37:L40 N37:N53 O37:O38 T37 X37:X38 AD37 D38:D57 M38:M54 S38:S57 U38 Y38 AC38:AC40 I39:I41 AA39 AD39:AE69 AF39 G40:G41 P40 U40:U41 X40:Y57 Q41 T41 AB41 AF41:AF42 AG41 H42 J42 L42:L57 P42:P51 R42:R54 AA42:AA69 AC42:AC69 I43:I56 AB43:AB64 B44:B50 E44:E51 G44:H51 J44:K51 O44:O51 Q44:Q51 T44:W51 Z44:Z51 AF44:AH51 N55:N57 M56:M57 R56:R57 Z56 AF56:AH56 G60 I60 M64 AF64:AH64 I66 AB66:AB69">
    <cfRule type="cellIs" dxfId="136" priority="9" operator="equal">
      <formula>"B"</formula>
    </cfRule>
    <cfRule type="cellIs" dxfId="136" priority="10" operator="equal">
      <formula>"AL"</formula>
    </cfRule>
    <cfRule type="cellIs" dxfId="137" priority="11" operator="equal">
      <formula>"DM"</formula>
    </cfRule>
    <cfRule type="cellIs" dxfId="138" priority="12" operator="equal">
      <formula>"CS1"</formula>
    </cfRule>
    <cfRule type="cellIs" dxfId="139" priority="13" operator="equal">
      <formula>"CS2"</formula>
    </cfRule>
    <cfRule type="cellIs" dxfId="140" priority="14" operator="equal">
      <formula>"SB1"</formula>
    </cfRule>
    <cfRule type="cellIs" dxfId="141" priority="15" operator="equal">
      <formula>"SB2"</formula>
    </cfRule>
    <cfRule type="cellIs" dxfId="142" priority="16" operator="equal">
      <formula>"AE"</formula>
    </cfRule>
    <cfRule type="cellIs" dxfId="136" priority="17" operator="equal">
      <formula>"DB"</formula>
    </cfRule>
    <cfRule type="containsText" dxfId="143" priority="18" operator="between" text="$AM">
      <formula>NOT(ISERROR(SEARCH("$AM",B5)))</formula>
    </cfRule>
    <cfRule type="containsText" dxfId="144" priority="19" operator="between" text="$PM">
      <formula>NOT(ISERROR(SEARCH("$PM",B5)))</formula>
    </cfRule>
    <cfRule type="containsText" dxfId="145" priority="20" operator="between" text="$L">
      <formula>NOT(ISERROR(SEARCH("$L",B5)))</formula>
    </cfRule>
    <cfRule type="containsText" dxfId="146" priority="21" operator="between" text="$BTP">
      <formula>NOT(ISERROR(SEARCH("$BTP",B5)))</formula>
    </cfRule>
    <cfRule type="containsText" dxfId="147" priority="22" operator="between" text="$M">
      <formula>NOT(ISERROR(SEARCH("$M",B5)))</formula>
    </cfRule>
    <cfRule type="containsText" dxfId="148" priority="23" operator="between" text="$N">
      <formula>NOT(ISERROR(SEARCH("$N",B5)))</formula>
    </cfRule>
    <cfRule type="containsText" dxfId="149" priority="24" operator="between" text="$FC">
      <formula>NOT(ISERROR(SEARCH("$FC",B5)))</formula>
    </cfRule>
    <cfRule type="containsText" dxfId="150" priority="25" operator="between" text="OAL">
      <formula>NOT(ISERROR(SEARCH("OAL",B5)))</formula>
    </cfRule>
    <cfRule type="containsText" dxfId="151" priority="26" operator="between" text="S+">
      <formula>NOT(ISERROR(SEARCH("S+",B5)))</formula>
    </cfRule>
    <cfRule type="containsText" dxfId="152" priority="27" operator="between" text="EX-D">
      <formula>NOT(ISERROR(SEARCH("EX-D",B5)))</formula>
    </cfRule>
  </conditionalFormatting>
  <conditionalFormatting sqref="D5:D10 F5:F6 H5:H15 I5 J5:J10 K5:K6 L5:L7 N5:N7 O5 P5:P6 Q5:R5 S5:T6 X5:X7 Y5 Z5:Z8 AA5:AB6 AC5:AC9 AD5:AD10 AE5:AE21 AF5:AH5 E6 G6:G13 M6 W6 I7:I8 O7 Q7:R8 E8:F8 K8:K15 M8:M9 P8:P9 S8:S10 T8:T9 Y8 AF8:AH13 L9 N9:N12 V9 X9:X10 F10:F12 I10:I26 O10 R10:R18 U10:U13 W10:W11 AA10:AA12 AB10:AB28 L11:L12 T11 V11:V13 Y11 Z11:Z18 AC11:AC24 D12:D26 E12:E19 M12 O12 S12:S30 X12:X19 AD12:AD15 J13:J16 W13 Y13:Y23 F14:F16 M14:M18 N14:N16 O14:O15 P14:P17 AA14:AA17 L15:L16 T15:T21 U15 V15:W22 AG15 AH15:AH16 G16:G27 Q16 AF16:AF21 U17:U21 F18:F21 J18:J19 L18:L23 N18:N25 O18:O20 Q18:Q25 AG18:AH18 H19:H27 P19 AA19 K20:K21 AD20:AD31 E21 J21:J30 P21 R21:R24 X21:X22 Z21:Z22 AA21 AG21 AH21:AH23 M22:M27 K23:K25 O23 P23:P28 T23:T24 U23:U26 AA23:AA26 AE23 AF23:AF27 AG23 E24:F26 V24 X24:X26 O26:O27 W26:W27 AG26:AH26 L27:L28 N27 Q27:Q28 R27 T27:T30 V27 Y27:Y30 Z27 AC27:AC30 AE27 E28 I28:I30 K28:K30 AA28:AA30 F29:F30 G29 M29:M30 N29:N32 O29:O30 V29:V30 W29:X33 AG29:AH29 E30:E32 H30 L30 P30:Q30 AB30 AE30:AF30 U31 D32 F32:H32 P32 R32 S32:S33 T32 Y32 AB32:AC32 AE32:AE33 AF32 J33 K33:K39 L33 U33 AD33 F34:I34 M34:N34 Y34:Y36 AA34:AA35 AB34:AB39 AC34:AC40 L35 P35:P38 S35 W35:W36 Z35 AD35 AF35 F36:F56 G36:H37 J36:J38 Q36:Q38 U36:V36 E37 I37 L37:L40 N37:N53 O37:O38 T37 X37:X38 AD37:AD69 AF37:AF42 D38:D57 M38:M54 S38:S57 U38 W38 Y38 AA38:AA69 AE38:AE69 I39:I41 G40:G41 P40 U40:U41 W40 X40:Y57 Z40 AG40:AG41 AH40 Q41 T41 AB41 H42 J42 L42:L57 R42:R54 W42:W56 AC42:AC69 I43:I56 AB43:AB64 B44:B50 E44:E51 G44:H51 J44:K51 O44:Q51 T44:V51 Z44:Z51 AF44:AH51 N55:N57 M56:M57 R56:R57 Z56 AF56:AH56 G60 I60 M64 AF64:AH64 I66 AB66:AB69">
    <cfRule type="expression" dxfId="135" priority="28">
      <formula>WEEKDAY(#REF!,2)&gt;5</formula>
    </cfRule>
  </conditionalFormatting>
  <conditionalFormatting sqref="D5:D10 F5:F6 H5:H15 I5 J5:J10 K5:K6 L5:L12 N5:O7 P5:P6 Q5:R5 S5:S6 T5:T9 X5:X7 Y5 Z5:Z57 AA5:AA69 AB5:AB64 AC5:AC69 AD5:AD31 AE5:AE27 AF5 AG5:AG15 AH5:AH19 E6 G6:G13 M6:M9 U6 W6 I7:I8 Q7:Q8 R7:R19 Y7:Y8 E8:F8 K8 P8:P9 W8 AF8:AF14 N9:N11 U9:U15 V9 X9:X10 F10:F12 I10:I26 K10:K16 O10 S10 W10:W13 Y10:Y30 P11 T11:T12 D12:D26 E12:E19 M12 O12 S12:S30 V12:V22 X12:X26 J13:J16 F14:F21 L14:L16 M14:M18 N14:N19 O14:O15 P14:P21 T14:T30 W15:W22 G16:G27 Q16:Q25 AF16:AF27 O17:O20 U17:U21 AG17:AG19 J18:J19 K18:K21 L18:L23 H19:H27 E21:E26 J21:J30 N21:N25 R21:R27 AG21:AH27 M22:M27 K23:K26 O23:O27 P23:P30 U23:U26 F24:F26 V24:V25 W24:W36 L25 L27:L28 N27 Q27:Q28 V27:V31 E28 I28:I30 K28:K30 X28:X33 F29:F30 G29 M29:M30 N29:N32 O29:O30 R29 AE29:AE33 AF29:AF32 AG29 AH29:AH31 E30:E32 H30 L30 Q30:Q31 U31 D32 F32:H32 P32:P33 R32:T32 Y32:Y36 AG32 J33 K33:K55 L33 U33 AD33:AD69 F34:I34 M34:N34 L35:L40 P35:P38 S35 AF35 F36:F56 G36:H37 J36:J38 Q36:Q38 U36:V36 E37 I37 N37:N53 O37:O38 T37:T38 X37:X57 AF37:AF42 D38:D57 M38:M54 S38:S57 U38 W38 Y38:Y57 AE38:AE69 I39:I41 G40:G41 P40 U40:U41 W40:W56 AG40:AG41 AH40 Q41 T41 H42 J42 L42:L57 P42:P51 R42:R54 I43:I56 B44:B50 E44:E51 G44:H51 J44:J51 O44:O51 Q44:Q51 T44:V51 AF44:AH51 N55:N57 M56:M57 R56:R57 AF56:AH56 K57 V58:V61 G60 I60 X62 V63:V71 M64 AF64:AH64 I66 AB66:AB69">
    <cfRule type="cellIs" dxfId="136" priority="32" operator="equal">
      <formula>"B"</formula>
    </cfRule>
    <cfRule type="cellIs" dxfId="136" priority="33" operator="equal">
      <formula>"AL"</formula>
    </cfRule>
    <cfRule type="cellIs" dxfId="137" priority="34" operator="equal">
      <formula>"DM"</formula>
    </cfRule>
    <cfRule type="cellIs" dxfId="138" priority="35" operator="equal">
      <formula>"CS1"</formula>
    </cfRule>
    <cfRule type="cellIs" dxfId="139" priority="36" operator="equal">
      <formula>"CS2"</formula>
    </cfRule>
    <cfRule type="cellIs" dxfId="140" priority="37" operator="equal">
      <formula>"SB1"</formula>
    </cfRule>
    <cfRule type="cellIs" dxfId="141" priority="38" operator="equal">
      <formula>"SB2"</formula>
    </cfRule>
    <cfRule type="cellIs" dxfId="142" priority="39" operator="equal">
      <formula>"AE"</formula>
    </cfRule>
    <cfRule type="cellIs" dxfId="136" priority="41" operator="equal">
      <formula>"DB"</formula>
    </cfRule>
    <cfRule type="containsText" dxfId="143" priority="42" operator="between" text="$AM">
      <formula>NOT(ISERROR(SEARCH("$AM",B5)))</formula>
    </cfRule>
    <cfRule type="containsText" dxfId="144" priority="43" operator="between" text="$PM">
      <formula>NOT(ISERROR(SEARCH("$PM",B5)))</formula>
    </cfRule>
    <cfRule type="containsText" dxfId="145" priority="44" operator="between" text="$L">
      <formula>NOT(ISERROR(SEARCH("$L",B5)))</formula>
    </cfRule>
    <cfRule type="containsText" dxfId="146" priority="45" operator="between" text="$BTP">
      <formula>NOT(ISERROR(SEARCH("$BTP",B5)))</formula>
    </cfRule>
    <cfRule type="containsText" dxfId="147" priority="46" operator="between" text="$M">
      <formula>NOT(ISERROR(SEARCH("$M",B5)))</formula>
    </cfRule>
    <cfRule type="containsText" dxfId="148" priority="47" operator="between" text="$N">
      <formula>NOT(ISERROR(SEARCH("$N",B5)))</formula>
    </cfRule>
    <cfRule type="containsText" dxfId="149" priority="48" operator="between" text="$FC">
      <formula>NOT(ISERROR(SEARCH("$FC",B5)))</formula>
    </cfRule>
    <cfRule type="containsText" dxfId="150" priority="49" operator="between" text="OAL">
      <formula>NOT(ISERROR(SEARCH("OAL",B5)))</formula>
    </cfRule>
    <cfRule type="containsText" dxfId="151" priority="50" operator="between" text="S+">
      <formula>NOT(ISERROR(SEARCH("S+",B5)))</formula>
    </cfRule>
    <cfRule type="containsText" dxfId="152" priority="51" operator="between" text="EX-D">
      <formula>NOT(ISERROR(SEARCH("EX-D",B5)))</formula>
    </cfRule>
    <cfRule type="expression" dxfId="135" priority="52">
      <formula>WEEKDAY(#REF!,2)&gt;5</formula>
    </cfRule>
  </conditionalFormatting>
  <conditionalFormatting sqref="D5:AH87 B44:B50">
    <cfRule type="containsText" dxfId="5513" priority="40" operator="between" text="CS/B">
      <formula>NOT(ISERROR(SEARCH("CS/B",B5)))</formula>
    </cfRule>
  </conditionalFormatting>
  <conditionalFormatting sqref="Y5 X7 T8:T9 X10 AA10:AA11 AE10 T11 Z11 D12 H12 V12 X12 U13 Y13:Z13 AB13 AA15:AA16 AB15 AG15:AH15 W17 T19 AA19 W20 Y20 X24 AA24 X26 AD26 AF26 AD29 Y32 AB32:AC32 W35 Y36 T37">
    <cfRule type="expression" dxfId="135" priority="29">
      <formula>WEEKDAY(AA$3,2)&gt;5</formula>
    </cfRule>
  </conditionalFormatting>
  <conditionalFormatting sqref="Y5 X7 X10 AA10:AA12 AE10 T11 Z11 V12 X12 U13 Y13:Z13 AB13 AA15:AA16 AB15 AG15:AH15 W17 T19 AA19 W20 Y20 X24 AA24 X26 AD26 AF26 AD29 Y32 AB32:AC32 W35 Y36 T37 V58:V61 V63:V71">
    <cfRule type="expression" dxfId="135" priority="30">
      <formula>WEEKDAY(Z$3,2)&gt;5</formula>
    </cfRule>
  </conditionalFormatting>
  <conditionalFormatting sqref="BQ5:BR71">
    <cfRule type="cellIs" dxfId="154" priority="61" operator="lessThan">
      <formula>1</formula>
    </cfRule>
  </conditionalFormatting>
  <conditionalFormatting sqref="S8:S9 D12:E12 I18 G21:I21 T23 G24 U24 D25 H25:I25 N25 S26 E28 I30">
    <cfRule type="expression" dxfId="135" priority="7">
      <formula>WEEKDAY(T$3,2)&gt;5</formula>
    </cfRule>
  </conditionalFormatting>
  <conditionalFormatting sqref="T8:T9 D9 D12 H12 S17:S18 D18 T18 S20 D21 F21 K21 T21 AA21 AD21:AF21 S22 T23 D32:H32 S33">
    <cfRule type="expression" dxfId="135" priority="31">
      <formula>WEEKDAY(V$3,2)&gt;5</formula>
    </cfRule>
  </conditionalFormatting>
  <conditionalFormatting sqref="S9 D12:E12">
    <cfRule type="expression" dxfId="135" priority="2">
      <formula>WEEKDAY(U$3,2)&gt;5</formula>
    </cfRule>
  </conditionalFormatting>
  <conditionalFormatting sqref="R18 R21 S23">
    <cfRule type="expression" dxfId="135" priority="3">
      <formula>WEEKDAY(U$3,2)&gt;5</formula>
    </cfRule>
    <cfRule type="expression" dxfId="135" priority="4">
      <formula>WEEKDAY(V$3,2)&gt;5</formula>
    </cfRule>
  </conditionalFormatting>
  <conditionalFormatting sqref="AB54 AD54:AF54">
    <cfRule type="cellIs" dxfId="5860" priority="76" operator="equal">
      <formula>"CS"</formula>
    </cfRule>
  </conditionalFormatting>
  <dataValidations count="4">
    <dataValidation type="custom" allowBlank="1" sqref="D5 F5 K5 M5 AG5:AH5 K6:N6 P6 V6 Z6:AH6 M7 Z7:AB7 AD7:AE7 AG7:AH7 L8:M8 AC8:AH8 D9 J9 M9 P9 W9 F10:K10 O10 U10 W10:X10 D11 F11 N11 P11 R11 T11:U11 W11 Y11 AA11:AB11 AD11:AH11 F12:H12 K12:M12 O12 R12:V12 X12 Z12 L13:M13 R13:S13 U13:V13 Y13:AA13 AG13:AH13 L14:P14 R14:W14 Y14:Z14 K15:M15 O15:U15 W15 AF15 K16:P16 R16:T16 V16 X16 AG16 D17:G17 I17:K17 M17:Z17 D18:J18 N18 R18:U18 Z18:AB18 AE18 D19:N19 S19:W19 Y19 AA19 AC19:AH19 D20:F20 H20:I20 K20 M20 P20:U20 W20 Z20 AC20 K22:N22 P22:R22 T22 V22:AB22 AD22:AF22 K23 M23 O23 R23 T23:W23 Z23:AH23 D24:J24 L24 N24:V24 X24:Y24 AB24 AE24:AH24 D25:I25 K25:M25 O25:AH25 D26:F26 H26 O26:P26 R26:S26 U26 X26 Z26:AA26 AC26:AH26 D27 F27:H27 J27 Q27:X27 AA27:AB27 AG27:AH27 D28:I28 K28 M28:O28 S28:T28 V28:X28 Z28:AF28 D29:H29 J29:K29 N29:O29 R29 T29 W29 Y29:AA29 AC29:AD29 AF29 D30:I30 L30:O30 U30:W30 Z30:AC30 D31:F31 H31:I31 K31:Q31 S31:Y31 AA31:AF31 D32:I32 K32 O32:P32 U32 Y32 AG32:AH32 D33:F33 H33 J33:N33 P33:Q33 T33:U33 X33 AA33:AC33 AG33 D34:J34 M34:N34 P34 R34:V34 Z34:AB34 AD34:AE34 D35:H35 R35:T35 Y35:AA35 AC35 D36:G36 R36:S36 U36:X36 AD36:AH36 D37:I37 K37:Q37 S37 Y37 AC37 E38:G38 I38 L38 N38:R38 U38 X38:AA38 D39:F39 H39 J39 M39:O39 Z39 D40:E40 G40:K40 Q40 D41:G41 I41 K41:L41 P41 R41:U41 X41:AA41 AH41 D42:F42 J42 L42:O42 T42:U42 W42 Z42 AB42 AG42:AH42 AH43 D54:M54 O54:P54 D55:L55 N55:P55 U55:W55 D56:I56 L56:O56 V56:X56 D57:E57 J57:O57 V57 X57 Z57 AF57:AH57 G60:H60 J60 M64 P66 L26:L27 N40:N41 P18:P19 R7:R9 T5:T6 T56:T57 U69:U71 X6:X7 Z15:Z16 Z52:Z55 AA36:AA37 AH30:AH31 T52:X54 Z8:AA10 AE9:AH10 AE20:AH21 K35:M36 AF52:AH55 AG17:AH18 AG37:AH39 AG34:AH35 D6:F8 D13:F16 D22:H23 D52:P53 S39:U40">
      <formula1>NOT(ISERROR(SEARCH((#REF!),(D5))))</formula1>
    </dataValidation>
    <dataValidation type="list" allowBlank="1" sqref="L5 P8:Q8 Y8 S10 E11 Z11 D12:E12 AG12:AH12 AB13 AE13:AF13 Y15 AA15:AE15 AG15:AH15 AA16:AB16 AE16 AH16 AB17:AC17 AE17:AF17 L18:M18 Q18 W18 Y18 Y20 D21:L21 N21 P21:X21 Z21:AD21 L23 N23 P23:Q23 Y23 N27 AF27 L28 P28:Q28 AG29:AH29 S30 N32 T32 AB32:AC32 AE32:AF32 AD35 Y36 AB36 J37 T37 M38 AC38 AA39:AF39 P40 Q41 AB41 AG41 R42 AA42 AC42 AE42:AF42 AA54:AB54 AD54:AE54 AA55:AC55 AE55 AB56:AH56 AA57:AE57 AD59 O18:O19 R52:R54 R56:R57 S22:S23 T8:T9 AA52:AE53" showDropDown="1">
      <formula1>'Setting key Duty'!$B$7:$B$54</formula1>
    </dataValidation>
    <dataValidation type="list" allowBlank="1" sqref="S5 B30 K38 L40 T55 K56 P56 U56 F57 L58:Q58 J59:M59 O59:P59 D60:F60 L60:M60 O60 Q60 AG60:AH60 J61:M61 T61:V61 Y61:AH61 K62:M62 W62:X62 Z62 AF62:AG62 J63:M63 V63 Y63 AG63:AH63 J64:L64 O64:P64 U64:V64 Y64:Z64 O65:Q65 U65 Y65 AF65:AH65 D66:F66 T66 V66 AE66:AH66 T67:V67 J68:O68 T68:AB68 D69:E69 G69:H69 J69:M69 O69 V69 Y69:AH69 B5:B11 B13:B18 B20:B23 B25:B27 O66:O67 Q66:Q69 T62:T63 T69:T71 AF67:AH68 D58:G59 D61:G65 D67:G68 Y58:Z59 Y66:Z67 D70:M71 J65:M67 O61:Q63 O70:Q71 V70:AH71 T58:V59 AF58:AH59" showDropDown="1">
      <formula1>'Setting key Duty'!$B$7:$B$56</formula1>
    </dataValidation>
    <dataValidation type="list" allowBlank="1" sqref="D43:AG43 D44:AH51 D72:AH77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1"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81"/>
  <sheetViews>
    <sheetView showGridLines="0" zoomScale="70" zoomScaleNormal="70" workbookViewId="0">
      <pane xSplit="2" ySplit="4" topLeftCell="C21" activePane="bottomRight" state="frozen"/>
      <selection/>
      <selection pane="topRight"/>
      <selection pane="bottomLeft"/>
      <selection pane="bottomRight" activeCell="B62" sqref="B62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6" width="10.752380952381" customWidth="1"/>
    <col min="17" max="17" width="10.247619047619" customWidth="1"/>
    <col min="18" max="18" width="9.62857142857143" customWidth="1"/>
    <col min="19" max="19" width="9.13333333333333" customWidth="1"/>
    <col min="20" max="23" width="9.24761904761905" customWidth="1"/>
    <col min="24" max="24" width="12.8761904761905" customWidth="1"/>
    <col min="25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3" width="9.38095238095238" customWidth="1"/>
    <col min="34" max="40" width="9.38095238095238" customWidth="1" outlineLevel="1"/>
    <col min="41" max="41" width="12" customWidth="1" outlineLevel="1"/>
    <col min="42" max="42" width="9.38095238095238" customWidth="1" outlineLevel="1"/>
    <col min="43" max="44" width="6.75238095238095" customWidth="1"/>
    <col min="45" max="45" width="8.87619047619048" customWidth="1" outlineLevel="1"/>
    <col min="46" max="47" width="7.87619047619048" customWidth="1" outlineLevel="1"/>
    <col min="48" max="48" width="9.13333333333333" customWidth="1" outlineLevel="1"/>
    <col min="49" max="49" width="8.24761904761905" customWidth="1" outlineLevel="1"/>
    <col min="50" max="50" width="5.5047619047619" customWidth="1" outlineLevel="1"/>
    <col min="51" max="54" width="9.38095238095238" customWidth="1"/>
    <col min="55" max="65" width="9.38095238095238" hidden="1" customWidth="1" outlineLevel="1"/>
    <col min="66" max="66" width="9.38095238095238" customWidth="1" collapsed="1"/>
    <col min="67" max="67" width="9.5047619047619" customWidth="1"/>
    <col min="68" max="69" width="9.38095238095238" customWidth="1"/>
  </cols>
  <sheetData>
    <row r="1" ht="3" customHeight="1" spans="1:69">
      <c r="A1" s="379" t="s">
        <v>2078</v>
      </c>
      <c r="B1" s="380" t="s">
        <v>1</v>
      </c>
      <c r="C1" s="381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382"/>
      <c r="U1" s="382"/>
      <c r="V1" s="382"/>
      <c r="W1" s="382"/>
      <c r="X1" s="382"/>
      <c r="Y1" s="382"/>
      <c r="Z1" s="382"/>
      <c r="AA1" s="382"/>
      <c r="AB1" s="382"/>
      <c r="AC1" s="382"/>
      <c r="AD1" s="382"/>
      <c r="AE1" s="382"/>
      <c r="AF1" s="382"/>
      <c r="AG1" s="382"/>
      <c r="AH1" s="382"/>
      <c r="AI1" s="382"/>
      <c r="AJ1" s="382"/>
      <c r="AK1" s="382"/>
      <c r="AL1" s="383"/>
      <c r="AM1" s="383"/>
      <c r="AN1" s="383"/>
      <c r="AO1" s="383"/>
      <c r="AP1" s="383"/>
      <c r="AQ1" s="383"/>
      <c r="AR1" s="383"/>
      <c r="AS1" s="383"/>
      <c r="AT1" s="383"/>
      <c r="AU1" s="383"/>
      <c r="AV1" s="383"/>
      <c r="AW1" s="383"/>
      <c r="AX1" s="383"/>
      <c r="AY1" s="383"/>
      <c r="AZ1" s="383"/>
      <c r="BA1" s="383"/>
      <c r="BB1" s="383"/>
      <c r="BC1" s="383"/>
      <c r="BD1" s="383"/>
      <c r="BE1" s="383"/>
      <c r="BF1" s="383"/>
      <c r="BG1" s="383"/>
      <c r="BH1" s="383"/>
      <c r="BI1" s="383"/>
      <c r="BJ1" s="383"/>
      <c r="BK1" s="383"/>
      <c r="BL1" s="383"/>
      <c r="BM1" s="383"/>
      <c r="BN1" s="383"/>
      <c r="BO1" s="383"/>
      <c r="BP1" s="383"/>
      <c r="BQ1" s="383"/>
    </row>
    <row r="2" ht="26.25" customHeight="1" spans="1:69">
      <c r="A2" s="384"/>
      <c r="B2" s="287" t="s">
        <v>2</v>
      </c>
      <c r="C2" s="287" t="s">
        <v>2079</v>
      </c>
      <c r="D2" s="287"/>
      <c r="E2" s="287" t="s">
        <v>1896</v>
      </c>
      <c r="F2" s="287" t="s">
        <v>1896</v>
      </c>
      <c r="G2" s="287" t="s">
        <v>2080</v>
      </c>
      <c r="H2" s="287" t="s">
        <v>266</v>
      </c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387"/>
      <c r="U2" s="287"/>
      <c r="V2" s="389"/>
      <c r="W2" s="287"/>
      <c r="X2" s="287"/>
      <c r="Y2" s="287"/>
      <c r="Z2" s="287"/>
      <c r="AA2" s="287"/>
      <c r="AB2" s="287"/>
      <c r="AC2" s="287"/>
      <c r="AD2" s="287"/>
      <c r="AE2" s="287"/>
      <c r="AF2" s="287"/>
      <c r="AG2" s="390"/>
      <c r="AH2" s="390"/>
      <c r="AI2" s="390"/>
      <c r="AJ2" s="390"/>
      <c r="AK2" s="390"/>
      <c r="AL2" s="390"/>
      <c r="AM2" s="390"/>
      <c r="AN2" s="390"/>
      <c r="AO2" s="390"/>
      <c r="AP2" s="390"/>
      <c r="AQ2" s="391"/>
      <c r="AR2" s="390"/>
      <c r="AS2" s="390"/>
      <c r="AT2" s="390"/>
      <c r="AU2" s="390"/>
      <c r="AV2" s="390"/>
      <c r="AW2" s="390"/>
      <c r="AX2" s="390"/>
      <c r="AY2" s="390"/>
      <c r="AZ2" s="390"/>
      <c r="BA2" s="390"/>
      <c r="BB2" s="390"/>
      <c r="BC2" s="390"/>
      <c r="BD2" s="390"/>
      <c r="BE2" s="390"/>
      <c r="BF2" s="390"/>
      <c r="BG2" s="390"/>
      <c r="BH2" s="390"/>
      <c r="BI2" s="390"/>
      <c r="BJ2" s="390"/>
      <c r="BK2" s="390"/>
      <c r="BL2" s="390"/>
      <c r="BM2" s="390"/>
      <c r="BN2" s="390"/>
      <c r="BO2" s="390"/>
      <c r="BP2" s="390"/>
      <c r="BQ2" s="390"/>
    </row>
    <row r="3" ht="26.25" customHeight="1" spans="1:69">
      <c r="A3" s="384"/>
      <c r="B3" s="287" t="s">
        <v>10</v>
      </c>
      <c r="C3" s="392">
        <v>46174</v>
      </c>
      <c r="D3" s="393">
        <f>C3+1</f>
        <v>46175</v>
      </c>
      <c r="E3" s="393">
        <f>D3+1</f>
        <v>46176</v>
      </c>
      <c r="F3" s="393">
        <f>E3+1</f>
        <v>46177</v>
      </c>
      <c r="G3" s="393">
        <f>F3+1</f>
        <v>46178</v>
      </c>
      <c r="H3" s="393">
        <f>G3+1</f>
        <v>46179</v>
      </c>
      <c r="I3" s="393">
        <f>H3+1</f>
        <v>46180</v>
      </c>
      <c r="J3" s="393">
        <f>I3+1</f>
        <v>46181</v>
      </c>
      <c r="K3" s="393">
        <f>J3+1</f>
        <v>46182</v>
      </c>
      <c r="L3" s="393">
        <f>K3+1</f>
        <v>46183</v>
      </c>
      <c r="M3" s="393">
        <f>L3+1</f>
        <v>46184</v>
      </c>
      <c r="N3" s="393">
        <f>M3+1</f>
        <v>46185</v>
      </c>
      <c r="O3" s="393">
        <f>N3+1</f>
        <v>46186</v>
      </c>
      <c r="P3" s="393">
        <f>O3+1</f>
        <v>46187</v>
      </c>
      <c r="Q3" s="393">
        <f>P3+1</f>
        <v>46188</v>
      </c>
      <c r="R3" s="393">
        <f>Q3+1</f>
        <v>46189</v>
      </c>
      <c r="S3" s="393">
        <f>R3+1</f>
        <v>46190</v>
      </c>
      <c r="T3" s="394">
        <f>S3+1</f>
        <v>46191</v>
      </c>
      <c r="U3" s="393">
        <f>T3+1</f>
        <v>46192</v>
      </c>
      <c r="V3" s="395">
        <f>U3+1</f>
        <v>46193</v>
      </c>
      <c r="W3" s="393">
        <f>V3+1</f>
        <v>46194</v>
      </c>
      <c r="X3" s="393">
        <f>W3+1</f>
        <v>46195</v>
      </c>
      <c r="Y3" s="393">
        <f>X3+1</f>
        <v>46196</v>
      </c>
      <c r="Z3" s="393">
        <f>Y3+1</f>
        <v>46197</v>
      </c>
      <c r="AA3" s="393">
        <f>Z3+1</f>
        <v>46198</v>
      </c>
      <c r="AB3" s="393">
        <f>AA3+1</f>
        <v>46199</v>
      </c>
      <c r="AC3" s="393">
        <f>AB3+1</f>
        <v>46200</v>
      </c>
      <c r="AD3" s="393">
        <f>AC3+1</f>
        <v>46201</v>
      </c>
      <c r="AE3" s="393">
        <f>AD3+1</f>
        <v>46202</v>
      </c>
      <c r="AF3" s="393">
        <f>AE3+1</f>
        <v>46203</v>
      </c>
      <c r="AG3" s="393">
        <f>AF3+1</f>
        <v>46204</v>
      </c>
      <c r="AH3" s="390" t="str">
        <f>'Setting key Duty'!$C7</f>
        <v>DM</v>
      </c>
      <c r="AI3" s="390" t="str">
        <f>'Setting key Duty'!$C8</f>
        <v>CS1</v>
      </c>
      <c r="AJ3" s="390" t="str">
        <f>'Setting key Duty'!$C9</f>
        <v>CS2</v>
      </c>
      <c r="AK3" s="390" t="str">
        <f>'Setting key Duty'!$C10</f>
        <v>CS/B</v>
      </c>
      <c r="AL3" s="390" t="str">
        <f>'Setting key Duty'!$C11</f>
        <v>SB1</v>
      </c>
      <c r="AM3" s="390" t="str">
        <f>'Setting key Duty'!$C12</f>
        <v>SB2</v>
      </c>
      <c r="AN3" s="390" t="str">
        <f>'Setting key Duty'!$C13</f>
        <v>AE</v>
      </c>
      <c r="AO3" s="390" t="str">
        <f>'Setting key Duty'!$C16</f>
        <v>Outfield Reserve</v>
      </c>
      <c r="AP3" s="390" t="str">
        <f>'Setting key Duty'!C14</f>
        <v>EM</v>
      </c>
      <c r="AQ3" s="396" t="s">
        <v>1786</v>
      </c>
      <c r="AR3" s="396" t="s">
        <v>1787</v>
      </c>
      <c r="AS3" s="390" t="s">
        <v>11</v>
      </c>
      <c r="AT3" s="390" t="s">
        <v>12</v>
      </c>
      <c r="AU3" s="390" t="s">
        <v>1788</v>
      </c>
      <c r="AV3" s="390" t="s">
        <v>13</v>
      </c>
      <c r="AW3" s="390" t="s">
        <v>14</v>
      </c>
      <c r="AX3" s="390" t="s">
        <v>15</v>
      </c>
      <c r="AY3" s="390" t="s">
        <v>16</v>
      </c>
      <c r="AZ3" s="390" t="s">
        <v>17</v>
      </c>
      <c r="BA3" s="397" t="s">
        <v>18</v>
      </c>
      <c r="BB3" s="397"/>
      <c r="BC3" s="390" t="s">
        <v>19</v>
      </c>
      <c r="BD3" s="390" t="s">
        <v>21</v>
      </c>
      <c r="BE3" s="390" t="s">
        <v>22</v>
      </c>
      <c r="BF3" s="390" t="s">
        <v>25</v>
      </c>
      <c r="BG3" s="390" t="s">
        <v>26</v>
      </c>
      <c r="BH3" s="390" t="s">
        <v>28</v>
      </c>
      <c r="BI3" s="390" t="s">
        <v>29</v>
      </c>
      <c r="BJ3" s="390" t="s">
        <v>30</v>
      </c>
      <c r="BK3" s="390" t="s">
        <v>31</v>
      </c>
      <c r="BL3" s="390" t="str">
        <f>'Setting key Duty'!C52</f>
        <v>Field Camp</v>
      </c>
      <c r="BM3" s="390" t="s">
        <v>32</v>
      </c>
      <c r="BN3" s="390" t="str">
        <f>'Setting key Duty'!$C15</f>
        <v>Block</v>
      </c>
      <c r="BO3" s="390" t="str">
        <f>'Setting key Duty'!C17</f>
        <v>Reserve</v>
      </c>
      <c r="BP3" s="390" t="str">
        <f>'Setting key Duty'!$C22</f>
        <v>AL</v>
      </c>
      <c r="BQ3" s="390"/>
    </row>
    <row r="4" ht="18" customHeight="1" spans="1:69">
      <c r="A4" s="398"/>
      <c r="B4" s="399" t="s">
        <v>33</v>
      </c>
      <c r="C4" s="400" t="str">
        <f>TEXT(C3,"ddd")</f>
        <v>Mon</v>
      </c>
      <c r="D4" s="401" t="str">
        <f>TEXT(D3,"ddd")</f>
        <v>Tue</v>
      </c>
      <c r="E4" s="401" t="str">
        <f>TEXT(E3,"ddd")</f>
        <v>Wed</v>
      </c>
      <c r="F4" s="401" t="str">
        <f>TEXT(F3,"ddd")</f>
        <v>Thu</v>
      </c>
      <c r="G4" s="401" t="str">
        <f>TEXT(G3,"ddd")</f>
        <v>Fri</v>
      </c>
      <c r="H4" s="401" t="str">
        <f>TEXT(H3,"ddd")</f>
        <v>Sat</v>
      </c>
      <c r="I4" s="401" t="str">
        <f>TEXT(I3,"ddd")</f>
        <v>Sun</v>
      </c>
      <c r="J4" s="401" t="str">
        <f>TEXT(J3,"ddd")</f>
        <v>Mon</v>
      </c>
      <c r="K4" s="401" t="str">
        <f>TEXT(K3,"ddd")</f>
        <v>Tue</v>
      </c>
      <c r="L4" s="401" t="str">
        <f>TEXT(L3,"ddd")</f>
        <v>Wed</v>
      </c>
      <c r="M4" s="401" t="str">
        <f>TEXT(M3,"ddd")</f>
        <v>Thu</v>
      </c>
      <c r="N4" s="401" t="str">
        <f>TEXT(N3,"ddd")</f>
        <v>Fri</v>
      </c>
      <c r="O4" s="401" t="str">
        <f>TEXT(O3,"ddd")</f>
        <v>Sat</v>
      </c>
      <c r="P4" s="401" t="str">
        <f>TEXT(P3,"ddd")</f>
        <v>Sun</v>
      </c>
      <c r="Q4" s="401" t="str">
        <f>TEXT(Q3,"ddd")</f>
        <v>Mon</v>
      </c>
      <c r="R4" s="401" t="str">
        <f>TEXT(R3,"ddd")</f>
        <v>Tue</v>
      </c>
      <c r="S4" s="401" t="str">
        <f>TEXT(S3,"ddd")</f>
        <v>Wed</v>
      </c>
      <c r="T4" s="400" t="str">
        <f>TEXT(T3,"ddd")</f>
        <v>Thu</v>
      </c>
      <c r="U4" s="401" t="str">
        <f>TEXT(U3,"ddd")</f>
        <v>Fri</v>
      </c>
      <c r="V4" s="402" t="str">
        <f>TEXT(V3,"ddd")</f>
        <v>Sat</v>
      </c>
      <c r="W4" s="401" t="str">
        <f>TEXT(W3,"ddd")</f>
        <v>Sun</v>
      </c>
      <c r="X4" s="401" t="str">
        <f>TEXT(X3,"ddd")</f>
        <v>Mon</v>
      </c>
      <c r="Y4" s="401" t="str">
        <f>TEXT(Y3,"ddd")</f>
        <v>Tue</v>
      </c>
      <c r="Z4" s="401" t="str">
        <f>TEXT(Z3,"ddd")</f>
        <v>Wed</v>
      </c>
      <c r="AA4" s="401" t="str">
        <f>TEXT(AA3,"ddd")</f>
        <v>Thu</v>
      </c>
      <c r="AB4" s="401" t="str">
        <f>TEXT(AB3,"ddd")</f>
        <v>Fri</v>
      </c>
      <c r="AC4" s="401" t="str">
        <f>TEXT(AC3,"ddd")</f>
        <v>Sat</v>
      </c>
      <c r="AD4" s="401" t="str">
        <f>TEXT(AD3,"ddd")</f>
        <v>Sun</v>
      </c>
      <c r="AE4" s="401" t="str">
        <f>TEXT(AE3,"ddd")</f>
        <v>Mon</v>
      </c>
      <c r="AF4" s="401" t="str">
        <f>TEXT(AF3,"ddd")</f>
        <v>Tue</v>
      </c>
      <c r="AG4" s="401" t="str">
        <f>TEXT(AG3,"ddd")</f>
        <v>Wed</v>
      </c>
      <c r="AH4" s="399" t="str">
        <f>'Setting key Duty'!$B7</f>
        <v>DM</v>
      </c>
      <c r="AI4" s="399" t="str">
        <f>'Setting key Duty'!$B8</f>
        <v>CS1</v>
      </c>
      <c r="AJ4" s="399" t="str">
        <f>'Setting key Duty'!$B9</f>
        <v>CS2</v>
      </c>
      <c r="AK4" s="399" t="str">
        <f>'Setting key Duty'!$B10</f>
        <v>CS/B</v>
      </c>
      <c r="AL4" s="399" t="str">
        <f>'Setting key Duty'!$B11</f>
        <v>SB1</v>
      </c>
      <c r="AM4" s="399" t="str">
        <f>'Setting key Duty'!$B12</f>
        <v>SB2</v>
      </c>
      <c r="AN4" s="399" t="str">
        <f>'Setting key Duty'!$B13</f>
        <v>AE</v>
      </c>
      <c r="AO4" s="399" t="str">
        <f>'Setting key Duty'!$B16</f>
        <v>Outfield Reserve</v>
      </c>
      <c r="AP4" s="399" t="str">
        <f>'Setting key Duty'!B14</f>
        <v>EM</v>
      </c>
      <c r="AQ4" s="170"/>
      <c r="AR4" s="170"/>
      <c r="AS4" s="399"/>
      <c r="AT4" s="399"/>
      <c r="AU4" s="399"/>
      <c r="AV4" s="399"/>
      <c r="AW4" s="399"/>
      <c r="AX4" s="399"/>
      <c r="AY4" s="399"/>
      <c r="AZ4" s="399"/>
      <c r="BA4" s="403"/>
      <c r="BB4" s="403"/>
      <c r="BC4" s="399"/>
      <c r="BD4" s="399" t="s">
        <v>35</v>
      </c>
      <c r="BE4" s="399"/>
      <c r="BF4" s="399" t="s">
        <v>37</v>
      </c>
      <c r="BG4" s="399"/>
      <c r="BH4" s="399" t="s">
        <v>39</v>
      </c>
      <c r="BI4" s="399"/>
      <c r="BJ4" s="399" t="s">
        <v>40</v>
      </c>
      <c r="BK4" s="399"/>
      <c r="BL4" s="399" t="str">
        <f>'Setting key Duty'!B52</f>
        <v>$FC</v>
      </c>
      <c r="BM4" s="399"/>
      <c r="BN4" s="399">
        <f>'Setting key Duty'!$B15</f>
        <v>0</v>
      </c>
      <c r="BO4" s="399" t="str">
        <f>'Setting key Duty'!B17</f>
        <v>RESERVE</v>
      </c>
      <c r="BP4" s="399" t="str">
        <f>'Setting key Duty'!$B22</f>
        <v>AL</v>
      </c>
      <c r="BQ4" s="399"/>
    </row>
    <row r="5" ht="87" customHeight="1" spans="1:69">
      <c r="A5" s="398"/>
      <c r="B5" s="404" t="s">
        <v>1792</v>
      </c>
      <c r="C5" s="433"/>
      <c r="D5" s="433" t="s">
        <v>1927</v>
      </c>
      <c r="E5" s="7"/>
      <c r="F5" s="391"/>
      <c r="G5" s="391" t="s">
        <v>266</v>
      </c>
      <c r="H5" s="391" t="s">
        <v>1889</v>
      </c>
      <c r="I5" s="391"/>
      <c r="J5" s="391" t="s">
        <v>47</v>
      </c>
      <c r="K5" s="391" t="s">
        <v>48</v>
      </c>
      <c r="L5" s="7"/>
      <c r="M5" s="172" t="s">
        <v>1927</v>
      </c>
      <c r="N5" s="7"/>
      <c r="O5" s="391"/>
      <c r="P5" s="391" t="s">
        <v>44</v>
      </c>
      <c r="Q5" s="7"/>
      <c r="R5" s="2" t="s">
        <v>1598</v>
      </c>
      <c r="T5" s="172" t="s">
        <v>2081</v>
      </c>
      <c r="U5" s="391" t="s">
        <v>2082</v>
      </c>
      <c r="V5" s="391" t="s">
        <v>2082</v>
      </c>
      <c r="W5" s="391" t="s">
        <v>2082</v>
      </c>
      <c r="X5" s="391" t="s">
        <v>2082</v>
      </c>
      <c r="Y5" s="391" t="s">
        <v>56</v>
      </c>
      <c r="Z5" s="391" t="s">
        <v>2082</v>
      </c>
      <c r="AA5" s="391" t="s">
        <v>2082</v>
      </c>
      <c r="AB5" s="391" t="s">
        <v>2082</v>
      </c>
      <c r="AC5" s="391" t="s">
        <v>2082</v>
      </c>
      <c r="AD5" s="391" t="s">
        <v>2082</v>
      </c>
      <c r="AE5" s="391" t="s">
        <v>2082</v>
      </c>
      <c r="AF5" s="391" t="s">
        <v>2082</v>
      </c>
      <c r="AG5" s="391" t="s">
        <v>2082</v>
      </c>
      <c r="AH5" s="398">
        <f>COUNTIF($C5:$AF5,AH$4)</f>
        <v>1</v>
      </c>
      <c r="AI5" s="398">
        <f>COUNTIF($C5:$AF5,AI$4)</f>
        <v>1</v>
      </c>
      <c r="AJ5" s="398">
        <f>COUNTIF($C5:$AF5,AJ$4)</f>
        <v>0</v>
      </c>
      <c r="AK5" s="398">
        <f>COUNTIF($C5:$AF5,AK$4)</f>
        <v>0</v>
      </c>
      <c r="AL5" s="398">
        <f>COUNTIF($C5:$AF5,AL$4)</f>
        <v>0</v>
      </c>
      <c r="AM5" s="398">
        <f>COUNTIF($C5:$AF5,AM$4)</f>
        <v>1</v>
      </c>
      <c r="AN5" s="398">
        <f>COUNTIF($C5:$AF5,AN$4)</f>
        <v>0</v>
      </c>
      <c r="AO5" s="398">
        <f>COUNTIF($C5:$AF5,AO$4)</f>
        <v>0</v>
      </c>
      <c r="AP5" s="398">
        <f>COUNTIF($C5:$AF5,AP$4)</f>
        <v>0</v>
      </c>
      <c r="AQ5" s="405"/>
      <c r="AR5" s="405">
        <v>0.5</v>
      </c>
      <c r="AS5" s="406">
        <f>SUMPRODUCT(--(WEEKDAY(C$3:AG$3,2)&lt;5),--ISNUMBER(MATCH(C5:AG5,{"DM","CS1","CS2","SB1","AE","CS/B"},0)))</f>
        <v>1</v>
      </c>
      <c r="AT5" s="406"/>
      <c r="AU5" s="406">
        <f>SUMPRODUCT(--(WEEKDAY(C$3:AG$3,2)=5),--ISNUMBER(MATCH(C5:AG5,{"DM","CS1","CS2","SB1","AE","CS/B","WEEKEND OUTFIELD RESERVE"},0)))</f>
        <v>0</v>
      </c>
      <c r="AV5" s="406">
        <f>SUMPRODUCT(--(WEEKDAY(C$3:AG$3,2)&gt;5),--ISNUMBER(MATCH(C5:AG5,{"DM","CS1","CS2","SB1","AE","CS/B","WEEKEND OUTFIELD RESERVE"},0)))</f>
        <v>1</v>
      </c>
      <c r="AW5" s="406"/>
      <c r="AX5" s="406">
        <f>(AS5-AT5)+AU5*1.5+(AV5-AW5)*2+AM5*0.5+AO5*0.5+AQ5-AR5</f>
        <v>3</v>
      </c>
      <c r="AY5" s="406">
        <f>AS5+AU5+AV5</f>
        <v>2</v>
      </c>
      <c r="AZ5" s="406">
        <f>BD5+BF5+BH5+BJ5+BL5</f>
        <v>1</v>
      </c>
      <c r="BA5" s="405">
        <f>AX5+BC5</f>
        <v>4</v>
      </c>
      <c r="BB5" s="405">
        <f>(BA5-5)</f>
        <v>-1</v>
      </c>
      <c r="BC5" s="406">
        <f>BE5+BG5+BI5+BK5+BM5</f>
        <v>1</v>
      </c>
      <c r="BD5" s="406">
        <f>COUNTIF(A5:AH5,"*$BTP*")</f>
        <v>0</v>
      </c>
      <c r="BE5" s="406">
        <f>BD5*1.5</f>
        <v>0</v>
      </c>
      <c r="BF5" s="406">
        <f>COUNTIF(A5:AH5,"*$M*")</f>
        <v>1</v>
      </c>
      <c r="BG5" s="406">
        <f>BF5*1</f>
        <v>1</v>
      </c>
      <c r="BH5" s="406">
        <f>COUNTIF(A5:AH5,"*$PM*")</f>
        <v>0</v>
      </c>
      <c r="BI5" s="406">
        <f>BH5*0.5</f>
        <v>0</v>
      </c>
      <c r="BJ5" s="406">
        <f>COUNTIF(A5:AH5,"*$AM*")</f>
        <v>0</v>
      </c>
      <c r="BK5" s="406">
        <f>BJ5*0.5</f>
        <v>0</v>
      </c>
      <c r="BL5" s="406">
        <f>COUNTIF(A5:AH5,"*$FC*")</f>
        <v>0</v>
      </c>
      <c r="BM5" s="406">
        <f>BL5*1</f>
        <v>0</v>
      </c>
      <c r="BN5" s="406">
        <f>COUNTIF($D5:$Z5,BN$4)</f>
        <v>0</v>
      </c>
      <c r="BO5" s="406">
        <f>COUNTIF($D5:$Z5,BO$4)</f>
        <v>1</v>
      </c>
      <c r="BP5" s="406">
        <f>COUNTIF($D5:$Z5,BP$4)</f>
        <v>1</v>
      </c>
      <c r="BQ5" s="406"/>
    </row>
    <row r="6" ht="73.5" customHeight="1" spans="1:69">
      <c r="A6" s="398"/>
      <c r="B6" s="406" t="s">
        <v>1794</v>
      </c>
      <c r="C6" s="436"/>
      <c r="D6" s="436" t="s">
        <v>48</v>
      </c>
      <c r="E6" s="7"/>
      <c r="F6" s="391" t="s">
        <v>266</v>
      </c>
      <c r="G6" s="391" t="s">
        <v>266</v>
      </c>
      <c r="H6" s="391" t="s">
        <v>1889</v>
      </c>
      <c r="I6" s="391"/>
      <c r="J6" s="391"/>
      <c r="K6" s="391"/>
      <c r="L6" s="391"/>
      <c r="M6" s="7"/>
      <c r="N6" s="391"/>
      <c r="O6" s="391" t="s">
        <v>44</v>
      </c>
      <c r="P6" s="391"/>
      <c r="Q6" s="172" t="s">
        <v>1890</v>
      </c>
      <c r="R6" s="172" t="s">
        <v>1890</v>
      </c>
      <c r="S6" s="172" t="s">
        <v>1890</v>
      </c>
      <c r="T6" s="172" t="s">
        <v>1890</v>
      </c>
      <c r="U6" s="172" t="s">
        <v>1890</v>
      </c>
      <c r="V6" s="172" t="s">
        <v>1890</v>
      </c>
      <c r="W6" s="172" t="s">
        <v>1890</v>
      </c>
      <c r="X6" s="391" t="s">
        <v>48</v>
      </c>
      <c r="Y6" s="7" t="s">
        <v>42</v>
      </c>
      <c r="Z6" s="391" t="s">
        <v>48</v>
      </c>
      <c r="AA6" s="7"/>
      <c r="AB6" s="391" t="s">
        <v>56</v>
      </c>
      <c r="AC6" s="7"/>
      <c r="AD6" s="391"/>
      <c r="AE6" s="7"/>
      <c r="AF6" s="7" t="s">
        <v>44</v>
      </c>
      <c r="AG6" s="391"/>
      <c r="AH6" s="398">
        <f>COUNTIF($C6:$AF6,AH$4)</f>
        <v>3</v>
      </c>
      <c r="AI6" s="398">
        <f>COUNTIF($C6:$AF6,AI$4)</f>
        <v>2</v>
      </c>
      <c r="AJ6" s="398">
        <f>COUNTIF($C6:$AF6,AJ$4)</f>
        <v>0</v>
      </c>
      <c r="AK6" s="398">
        <f>COUNTIF($C6:$AF6,AK$4)</f>
        <v>0</v>
      </c>
      <c r="AL6" s="398">
        <f>COUNTIF($C6:$AF6,AL$4)</f>
        <v>0</v>
      </c>
      <c r="AM6" s="398">
        <f>COUNTIF($C6:$AF6,AM$4)</f>
        <v>1</v>
      </c>
      <c r="AN6" s="398">
        <f>COUNTIF($C6:$AF6,AN$4)</f>
        <v>0</v>
      </c>
      <c r="AO6" s="398">
        <f>COUNTIF($C6:$AF6,AO$4)</f>
        <v>0</v>
      </c>
      <c r="AP6" s="398">
        <f>COUNTIF($C6:$AF6,AP$4)</f>
        <v>0</v>
      </c>
      <c r="AQ6" s="405"/>
      <c r="AR6" s="405">
        <v>5</v>
      </c>
      <c r="AS6" s="406">
        <f>SUMPRODUCT(--(WEEKDAY(C$3:AG$3,2)&lt;5),--ISNUMBER(MATCH(C6:AG6,{"DM","CS1","CS2","SB1","AE","CS/B"},0)))</f>
        <v>4</v>
      </c>
      <c r="AT6" s="406"/>
      <c r="AU6" s="406">
        <f>SUMPRODUCT(--(WEEKDAY(C$3:AG$3,2)=5),--ISNUMBER(MATCH(C6:AG6,{"DM","CS1","CS2","SB1","AE","CS/B","WEEKEND OUTFIELD RESERVE"},0)))</f>
        <v>0</v>
      </c>
      <c r="AV6" s="406">
        <f>SUMPRODUCT(--(WEEKDAY(C$3:AG$3,2)&gt;5),--ISNUMBER(MATCH(C6:AG6,{"DM","CS1","CS2","SB1","AE","CS/B","WEEKEND OUTFIELD RESERVE"},0)))</f>
        <v>1</v>
      </c>
      <c r="AW6" s="406"/>
      <c r="AX6" s="406">
        <f>(AS6-AT6)+AU6*1.5+(AV6-AW6)*2+AM6*0.5+AO6*0.5+AQ6-AR6</f>
        <v>1.5</v>
      </c>
      <c r="AY6" s="406">
        <f>AS6+AU6+AV6</f>
        <v>5</v>
      </c>
      <c r="AZ6" s="406">
        <f>BD6+BF6+BH6+BJ6+BL6</f>
        <v>1</v>
      </c>
      <c r="BA6" s="405">
        <f>AX6+BC6</f>
        <v>2.5</v>
      </c>
      <c r="BB6" s="405">
        <f>(BA6-5)</f>
        <v>-2.5</v>
      </c>
      <c r="BC6" s="406">
        <f>BE6+BG6+BI6+BK6+BM6</f>
        <v>1</v>
      </c>
      <c r="BD6" s="406">
        <f>COUNTIF(A6:AH6,"*$BTP*")</f>
        <v>0</v>
      </c>
      <c r="BE6" s="406">
        <f>BD6*1.5</f>
        <v>0</v>
      </c>
      <c r="BF6" s="406">
        <f>COUNTIF(A6:AH6,"*$M*")</f>
        <v>1</v>
      </c>
      <c r="BG6" s="406">
        <f>BF6*1</f>
        <v>1</v>
      </c>
      <c r="BH6" s="406">
        <f>COUNTIF(A6:AH6,"*$PM*")</f>
        <v>0</v>
      </c>
      <c r="BI6" s="406">
        <f>BH6*0.5</f>
        <v>0</v>
      </c>
      <c r="BJ6" s="406">
        <f>COUNTIF(A6:AH6,"*$AM*")</f>
        <v>0</v>
      </c>
      <c r="BK6" s="406">
        <f>BJ6*0.5</f>
        <v>0</v>
      </c>
      <c r="BL6" s="406">
        <f>COUNTIF(A6:AH6,"*$FC*")</f>
        <v>0</v>
      </c>
      <c r="BM6" s="406">
        <f>BL6*1</f>
        <v>0</v>
      </c>
      <c r="BN6" s="406">
        <f>COUNTIF($D6:$AA6,BN$4)</f>
        <v>0</v>
      </c>
      <c r="BO6" s="406">
        <f>COUNTIF($D6:$AA6,BO$4)</f>
        <v>0</v>
      </c>
      <c r="BP6" s="406">
        <f>COUNTIF($D6:$AA6,BP$4)</f>
        <v>0</v>
      </c>
      <c r="BQ6" s="406"/>
    </row>
    <row r="7" ht="80.25" customHeight="1" spans="1:69">
      <c r="A7" s="398"/>
      <c r="B7" s="404" t="s">
        <v>1980</v>
      </c>
      <c r="C7" s="436"/>
      <c r="D7" s="391"/>
      <c r="E7" s="172" t="s">
        <v>48</v>
      </c>
      <c r="F7" s="391"/>
      <c r="G7" s="391" t="s">
        <v>2083</v>
      </c>
      <c r="H7" s="172"/>
      <c r="I7" s="391"/>
      <c r="J7" s="391" t="s">
        <v>2083</v>
      </c>
      <c r="K7" s="391"/>
      <c r="L7" s="391" t="s">
        <v>48</v>
      </c>
      <c r="M7" s="391"/>
      <c r="N7" s="172"/>
      <c r="O7" s="391"/>
      <c r="P7" s="391"/>
      <c r="Q7" s="172" t="s">
        <v>47</v>
      </c>
      <c r="R7" s="391" t="s">
        <v>47</v>
      </c>
      <c r="S7" s="391" t="s">
        <v>47</v>
      </c>
      <c r="T7" s="172" t="s">
        <v>47</v>
      </c>
      <c r="U7" s="391" t="s">
        <v>47</v>
      </c>
      <c r="V7" s="391"/>
      <c r="W7" s="391"/>
      <c r="X7" s="391" t="s">
        <v>1288</v>
      </c>
      <c r="Y7" s="391"/>
      <c r="Z7" s="391"/>
      <c r="AA7" s="436" t="s">
        <v>1598</v>
      </c>
      <c r="AB7" s="391"/>
      <c r="AC7" s="391" t="s">
        <v>48</v>
      </c>
      <c r="AD7" s="391"/>
      <c r="AE7" s="7"/>
      <c r="AF7" s="391"/>
      <c r="AG7" s="391"/>
      <c r="AH7" s="398">
        <f>COUNTIF($C7:$AF7,AH$4)</f>
        <v>3</v>
      </c>
      <c r="AI7" s="398">
        <f>COUNTIF($C7:$AF7,AI$4)</f>
        <v>0</v>
      </c>
      <c r="AJ7" s="398">
        <f>COUNTIF($C7:$AF7,AJ$4)</f>
        <v>0</v>
      </c>
      <c r="AK7" s="398">
        <f>COUNTIF($C7:$AF7,AK$4)</f>
        <v>0</v>
      </c>
      <c r="AL7" s="398">
        <f>COUNTIF($C7:$AF7,AL$4)</f>
        <v>0</v>
      </c>
      <c r="AM7" s="398">
        <f>COUNTIF($C7:$AF7,AM$4)</f>
        <v>0</v>
      </c>
      <c r="AN7" s="398">
        <f>COUNTIF($C7:$AF7,AN$4)</f>
        <v>0</v>
      </c>
      <c r="AO7" s="398">
        <f>COUNTIF($C7:$AF7,AO$4)</f>
        <v>0</v>
      </c>
      <c r="AP7" s="398">
        <f>COUNTIF($C7:$AF7,AP$4)</f>
        <v>0</v>
      </c>
      <c r="AQ7" s="405">
        <v>1</v>
      </c>
      <c r="AR7" s="405"/>
      <c r="AS7" s="406">
        <f>SUMPRODUCT(--(WEEKDAY(C$3:AG$3,2)&lt;5),--ISNUMBER(MATCH(C7:AG7,{"DM","CS1","CS2","SB1","AE","CS/B"},0)))</f>
        <v>2</v>
      </c>
      <c r="AT7" s="406"/>
      <c r="AU7" s="406">
        <f>SUMPRODUCT(--(WEEKDAY(C$3:AG$3,2)=5),--ISNUMBER(MATCH(C7:AG7,{"DM","CS1","CS2","SB1","AE","CS/B","WEEKEND OUTFIELD RESERVE"},0)))</f>
        <v>0</v>
      </c>
      <c r="AV7" s="406">
        <f>SUMPRODUCT(--(WEEKDAY(C$3:AG$3,2)&gt;5),--ISNUMBER(MATCH(C7:AG7,{"DM","CS1","CS2","SB1","AE","CS/B","WEEKEND OUTFIELD RESERVE"},0)))</f>
        <v>1</v>
      </c>
      <c r="AW7" s="406"/>
      <c r="AX7" s="406">
        <f>(AS7-AT7)+AU7*1.5+(AV7-AW7)*2+AM7*0.5+AO7*0.5+AQ7-AR7</f>
        <v>5</v>
      </c>
      <c r="AY7" s="406">
        <f>AS7+AU7+AV7</f>
        <v>3</v>
      </c>
      <c r="AZ7" s="406">
        <f>BD7+BF7+BH7+BJ7+BL7</f>
        <v>0</v>
      </c>
      <c r="BA7" s="405">
        <f>AX7+BC7</f>
        <v>5</v>
      </c>
      <c r="BB7" s="405">
        <f>(BA7-5)</f>
        <v>0</v>
      </c>
      <c r="BC7" s="406">
        <f>BE7+BG7+BI7+BK7+BM7</f>
        <v>0</v>
      </c>
      <c r="BD7" s="406">
        <f>COUNTIF(A7:AH7,"*$BTP*")</f>
        <v>0</v>
      </c>
      <c r="BE7" s="406">
        <f>BD7*1.5</f>
        <v>0</v>
      </c>
      <c r="BF7" s="406">
        <f>COUNTIF(A7:AH7,"*$M*")</f>
        <v>0</v>
      </c>
      <c r="BG7" s="406">
        <f>BF7*1</f>
        <v>0</v>
      </c>
      <c r="BH7" s="406">
        <f>COUNTIF(A7:AH7,"*$PM*")</f>
        <v>0</v>
      </c>
      <c r="BI7" s="406">
        <f>BH7*0.5</f>
        <v>0</v>
      </c>
      <c r="BJ7" s="406">
        <f>COUNTIF(A7:AH7,"*$AM*")</f>
        <v>0</v>
      </c>
      <c r="BK7" s="406">
        <f>BJ7*0.5</f>
        <v>0</v>
      </c>
      <c r="BL7" s="406">
        <f>COUNTIF(A7:AH7,"*$FC*")</f>
        <v>0</v>
      </c>
      <c r="BM7" s="406">
        <f>BL7*1</f>
        <v>0</v>
      </c>
      <c r="BN7" s="406">
        <f>COUNTIF($D7:$AA7,BN$4)</f>
        <v>0</v>
      </c>
      <c r="BO7" s="406">
        <f>COUNTIF($D7:$AA7,BO$4)</f>
        <v>1</v>
      </c>
      <c r="BP7" s="406">
        <f>COUNTIF($D7:$AA7,BP$4)</f>
        <v>5</v>
      </c>
      <c r="BQ7" s="406"/>
    </row>
    <row r="8" ht="19.5" customHeight="1" spans="1:69">
      <c r="A8" s="398"/>
      <c r="B8" s="404" t="s">
        <v>1800</v>
      </c>
      <c r="C8" s="172"/>
      <c r="D8" s="391" t="s">
        <v>50</v>
      </c>
      <c r="E8" s="7"/>
      <c r="F8" s="391" t="s">
        <v>266</v>
      </c>
      <c r="G8" s="391" t="s">
        <v>266</v>
      </c>
      <c r="H8" s="391" t="s">
        <v>1889</v>
      </c>
      <c r="I8" s="391"/>
      <c r="J8" s="436" t="s">
        <v>1598</v>
      </c>
      <c r="K8" s="391"/>
      <c r="L8" s="7"/>
      <c r="M8" s="172"/>
      <c r="N8" s="391"/>
      <c r="P8" s="391"/>
      <c r="Q8" s="7"/>
      <c r="R8" s="7" t="s">
        <v>1799</v>
      </c>
      <c r="S8" s="391"/>
      <c r="T8" s="172" t="s">
        <v>48</v>
      </c>
      <c r="U8" s="7"/>
      <c r="V8" s="391" t="s">
        <v>48</v>
      </c>
      <c r="W8" s="391"/>
      <c r="X8" s="172"/>
      <c r="Y8" s="391" t="s">
        <v>48</v>
      </c>
      <c r="Z8" s="7"/>
      <c r="AA8" s="7"/>
      <c r="AC8" s="172"/>
      <c r="AD8" s="391"/>
      <c r="AE8" s="391"/>
      <c r="AF8" s="391"/>
      <c r="AG8" s="391"/>
      <c r="AH8" s="398">
        <f>COUNTIF($C8:$AF8,AH$4)</f>
        <v>3</v>
      </c>
      <c r="AI8" s="398">
        <f>COUNTIF($C8:$AF8,AI$4)</f>
        <v>0</v>
      </c>
      <c r="AJ8" s="398">
        <f>COUNTIF($C8:$AF8,AJ$4)</f>
        <v>0</v>
      </c>
      <c r="AK8" s="398">
        <f>COUNTIF($C8:$AF8,AK$4)</f>
        <v>0</v>
      </c>
      <c r="AL8" s="398">
        <f>COUNTIF($C8:$AF8,AL$4)</f>
        <v>1</v>
      </c>
      <c r="AM8" s="398">
        <f>COUNTIF($C8:$AF8,AM$4)</f>
        <v>0</v>
      </c>
      <c r="AN8" s="398">
        <f>COUNTIF($C8:$AF8,AN$4)</f>
        <v>0</v>
      </c>
      <c r="AO8" s="398">
        <f>COUNTIF($C8:$AF8,AO$4)</f>
        <v>0</v>
      </c>
      <c r="AP8" s="398">
        <f>COUNTIF($C8:$AF8,AP$4)</f>
        <v>0</v>
      </c>
      <c r="AQ8" s="405">
        <v>0</v>
      </c>
      <c r="AR8" s="405"/>
      <c r="AS8" s="406">
        <f>SUMPRODUCT(--(WEEKDAY(C$3:AG$3,2)&lt;5),--ISNUMBER(MATCH(C8:AG8,{"DM","CS1","CS2","SB1","AE","CS/B"},0)))</f>
        <v>3</v>
      </c>
      <c r="AT8" s="406"/>
      <c r="AU8" s="406">
        <f>SUMPRODUCT(--(WEEKDAY(C$3:AG$3,2)=5),--ISNUMBER(MATCH(C8:AG8,{"DM","CS1","CS2","SB1","AE","CS/B","WEEKEND OUTFIELD RESERVE"},0)))</f>
        <v>0</v>
      </c>
      <c r="AV8" s="406">
        <f>SUMPRODUCT(--(WEEKDAY(C$3:AG$3,2)&gt;5),--ISNUMBER(MATCH(C8:AG8,{"DM","CS1","CS2","SB1","AE","CS/B","WEEKEND OUTFIELD RESERVE"},0)))</f>
        <v>1</v>
      </c>
      <c r="AW8" s="406"/>
      <c r="AX8" s="406">
        <f>(AS8-AT8)+AU8*1.5+(AV8-AW8)*2+AM8*0.5+AO8*0.5+AQ8-AR8</f>
        <v>5</v>
      </c>
      <c r="AY8" s="406">
        <f>AS8+AU8+AV8</f>
        <v>4</v>
      </c>
      <c r="AZ8" s="406">
        <f>BD8+BF8+BH8+BJ8+BL8</f>
        <v>1</v>
      </c>
      <c r="BA8" s="405">
        <f>AX8+BC8</f>
        <v>6</v>
      </c>
      <c r="BB8" s="405">
        <f>(BA8-5)</f>
        <v>1</v>
      </c>
      <c r="BC8" s="406">
        <f>BE8+BG8+BI8+BK8+BM8</f>
        <v>1</v>
      </c>
      <c r="BD8" s="406">
        <f>COUNTIF(A8:AH8,"*$BTP*")</f>
        <v>0</v>
      </c>
      <c r="BE8" s="406">
        <f>BD8*1.5</f>
        <v>0</v>
      </c>
      <c r="BF8" s="406">
        <f>COUNTIF(A8:AH8,"*$M*")</f>
        <v>1</v>
      </c>
      <c r="BG8" s="406">
        <f>BF8*1</f>
        <v>1</v>
      </c>
      <c r="BH8" s="406">
        <f>COUNTIF(A8:AH8,"*$PM*")</f>
        <v>0</v>
      </c>
      <c r="BI8" s="406">
        <f>BH8*0.5</f>
        <v>0</v>
      </c>
      <c r="BJ8" s="406">
        <f>COUNTIF(A8:AH8,"*$AM*")</f>
        <v>0</v>
      </c>
      <c r="BK8" s="406">
        <f>BJ8*0.5</f>
        <v>0</v>
      </c>
      <c r="BL8" s="406">
        <f>COUNTIF(A8:AH8,"*$FC*")</f>
        <v>0</v>
      </c>
      <c r="BM8" s="406">
        <f>BL8*1</f>
        <v>0</v>
      </c>
      <c r="BN8" s="406">
        <f>COUNTIF($D8:$X8,BN$4)</f>
        <v>0</v>
      </c>
      <c r="BO8" s="406">
        <f>COUNTIF($D8:$X8,BO$4)</f>
        <v>1</v>
      </c>
      <c r="BP8" s="406">
        <f>COUNTIF($D8:$X8,BP$4)</f>
        <v>0</v>
      </c>
      <c r="BQ8" s="406"/>
    </row>
    <row r="9" ht="56.25" customHeight="1" spans="1:69">
      <c r="A9" s="398"/>
      <c r="B9" s="406" t="s">
        <v>1932</v>
      </c>
      <c r="C9" s="404" t="s">
        <v>1598</v>
      </c>
      <c r="D9" s="391"/>
      <c r="E9" s="7" t="s">
        <v>1799</v>
      </c>
      <c r="F9" s="391" t="s">
        <v>266</v>
      </c>
      <c r="G9" s="391" t="s">
        <v>266</v>
      </c>
      <c r="H9" s="172" t="s">
        <v>1889</v>
      </c>
      <c r="I9" s="391"/>
      <c r="J9" s="391"/>
      <c r="K9" s="391"/>
      <c r="L9" s="391"/>
      <c r="M9" s="391"/>
      <c r="N9" s="391" t="s">
        <v>44</v>
      </c>
      <c r="O9" s="391"/>
      <c r="P9" s="391"/>
      <c r="Q9" s="7"/>
      <c r="R9" s="7"/>
      <c r="S9" s="391" t="s">
        <v>45</v>
      </c>
      <c r="T9" s="7"/>
      <c r="U9" s="436" t="s">
        <v>1598</v>
      </c>
      <c r="V9" s="391"/>
      <c r="W9" s="172" t="s">
        <v>44</v>
      </c>
      <c r="X9" s="391"/>
      <c r="Y9" s="391"/>
      <c r="Z9" s="172"/>
      <c r="AA9" s="391"/>
      <c r="AB9" s="172" t="s">
        <v>1984</v>
      </c>
      <c r="AC9" s="391"/>
      <c r="AD9" s="391"/>
      <c r="AE9" s="391" t="s">
        <v>48</v>
      </c>
      <c r="AF9" s="391"/>
      <c r="AG9" s="391"/>
      <c r="AH9" s="398">
        <f>COUNTIF($C9:$AF9,AH$4)</f>
        <v>1</v>
      </c>
      <c r="AI9" s="398">
        <f>COUNTIF($C9:$AF9,AI$4)</f>
        <v>2</v>
      </c>
      <c r="AJ9" s="398">
        <f>COUNTIF($C9:$AF9,AJ$4)</f>
        <v>1</v>
      </c>
      <c r="AK9" s="398">
        <f>COUNTIF($C9:$AF9,AK$4)</f>
        <v>0</v>
      </c>
      <c r="AL9" s="398">
        <f>COUNTIF($C9:$AF9,AL$4)</f>
        <v>0</v>
      </c>
      <c r="AM9" s="398">
        <f>COUNTIF($C9:$AF9,AM$4)</f>
        <v>0</v>
      </c>
      <c r="AN9" s="398">
        <f>COUNTIF($C9:$AF9,AN$4)</f>
        <v>0</v>
      </c>
      <c r="AO9" s="398">
        <f>COUNTIF($C9:$AF9,AO$4)</f>
        <v>0</v>
      </c>
      <c r="AP9" s="398">
        <f>COUNTIF($C9:$AF9,AP$4)</f>
        <v>0</v>
      </c>
      <c r="AQ9" s="405">
        <v>0.5</v>
      </c>
      <c r="AR9" s="405"/>
      <c r="AS9" s="406">
        <f>SUMPRODUCT(--(WEEKDAY(C$3:AG$3,2)&lt;5),--ISNUMBER(MATCH(C9:AG9,{"DM","CS1","CS2","SB1","AE","CS/B"},0)))</f>
        <v>2</v>
      </c>
      <c r="AT9" s="406"/>
      <c r="AU9" s="406">
        <f>SUMPRODUCT(--(WEEKDAY(C$3:AG$3,2)=5),--ISNUMBER(MATCH(C9:AG9,{"DM","CS1","CS2","SB1","AE","CS/B","WEEKEND OUTFIELD RESERVE"},0)))</f>
        <v>1</v>
      </c>
      <c r="AV9" s="406">
        <f>SUMPRODUCT(--(WEEKDAY(C$3:AG$3,2)&gt;5),--ISNUMBER(MATCH(C9:AG9,{"DM","CS1","CS2","SB1","AE","CS/B","WEEKEND OUTFIELD RESERVE"},0)))</f>
        <v>1</v>
      </c>
      <c r="AW9" s="406"/>
      <c r="AX9" s="406">
        <f>(AS9-AT9)+AU9*1.5+(AV9-AW9)*2+AM9*0.5+AO9*0.5+AQ9-AR9</f>
        <v>6</v>
      </c>
      <c r="AY9" s="406">
        <f>AS9+AU9+AV9</f>
        <v>4</v>
      </c>
      <c r="AZ9" s="406">
        <f>BD9+BF9+BH9+BJ9+BL9</f>
        <v>1</v>
      </c>
      <c r="BA9" s="405">
        <f>AX9+BC9</f>
        <v>7</v>
      </c>
      <c r="BB9" s="405">
        <f>(BA9-5)</f>
        <v>2</v>
      </c>
      <c r="BC9" s="406">
        <f>BE9+BG9+BI9+BK9+BM9</f>
        <v>1</v>
      </c>
      <c r="BD9" s="406">
        <f>COUNTIF(A9:AH9,"*$BTP*")</f>
        <v>0</v>
      </c>
      <c r="BE9" s="406">
        <f>BD9*1.5</f>
        <v>0</v>
      </c>
      <c r="BF9" s="406">
        <f>COUNTIF(A9:AH9,"*$M*")</f>
        <v>1</v>
      </c>
      <c r="BG9" s="406">
        <f>BF9*1</f>
        <v>1</v>
      </c>
      <c r="BH9" s="406">
        <f>COUNTIF(A9:AH9,"*$PM*")</f>
        <v>0</v>
      </c>
      <c r="BI9" s="406">
        <f>BH9*0.5</f>
        <v>0</v>
      </c>
      <c r="BJ9" s="406">
        <f>COUNTIF(A9:AH9,"*$AM*")</f>
        <v>0</v>
      </c>
      <c r="BK9" s="406">
        <f>BJ9*0.5</f>
        <v>0</v>
      </c>
      <c r="BL9" s="406">
        <f>COUNTIF(A9:AH9,"*$FC*")</f>
        <v>0</v>
      </c>
      <c r="BM9" s="406">
        <f>BL9*1</f>
        <v>0</v>
      </c>
      <c r="BN9" s="406">
        <f>COUNTIF($D9:$AA9,BN$4)</f>
        <v>0</v>
      </c>
      <c r="BO9" s="406">
        <f>COUNTIF($D9:$AA9,BO$4)</f>
        <v>1</v>
      </c>
      <c r="BP9" s="406">
        <f>COUNTIF($D9:$AA9,BP$4)</f>
        <v>0</v>
      </c>
      <c r="BQ9" s="406"/>
    </row>
    <row r="10" ht="19.5" customHeight="1" spans="1:69">
      <c r="A10" s="398"/>
      <c r="B10" s="406" t="s">
        <v>1933</v>
      </c>
      <c r="C10" s="436"/>
      <c r="D10" s="436" t="s">
        <v>1598</v>
      </c>
      <c r="E10" s="391"/>
      <c r="F10" s="391" t="s">
        <v>266</v>
      </c>
      <c r="G10" s="391" t="s">
        <v>266</v>
      </c>
      <c r="H10" s="391" t="s">
        <v>1889</v>
      </c>
      <c r="I10" s="172"/>
      <c r="J10" s="391"/>
      <c r="K10" s="391"/>
      <c r="L10" s="391" t="s">
        <v>1095</v>
      </c>
      <c r="M10" s="391" t="s">
        <v>1095</v>
      </c>
      <c r="N10" s="391" t="s">
        <v>1095</v>
      </c>
      <c r="O10" s="172" t="s">
        <v>1095</v>
      </c>
      <c r="P10" s="391"/>
      <c r="Q10" s="391"/>
      <c r="R10" s="391" t="s">
        <v>44</v>
      </c>
      <c r="S10" s="391"/>
      <c r="T10" s="436" t="s">
        <v>45</v>
      </c>
      <c r="U10" s="7"/>
      <c r="V10" s="7"/>
      <c r="W10" s="391"/>
      <c r="X10" s="391" t="s">
        <v>62</v>
      </c>
      <c r="Y10" s="391" t="s">
        <v>1799</v>
      </c>
      <c r="Z10" s="391"/>
      <c r="AB10" s="172" t="s">
        <v>48</v>
      </c>
      <c r="AC10" s="391"/>
      <c r="AD10" s="391"/>
      <c r="AE10" s="391"/>
      <c r="AF10" s="2" t="s">
        <v>1799</v>
      </c>
      <c r="AG10" s="391"/>
      <c r="AH10" s="398">
        <f>COUNTIF($C10:$AF10,AH$4)</f>
        <v>1</v>
      </c>
      <c r="AI10" s="398">
        <f>COUNTIF($C10:$AF10,AI$4)</f>
        <v>1</v>
      </c>
      <c r="AJ10" s="398">
        <f>COUNTIF($C10:$AF10,AJ$4)</f>
        <v>1</v>
      </c>
      <c r="AK10" s="398">
        <f>COUNTIF($C10:$AF10,AK$4)</f>
        <v>0</v>
      </c>
      <c r="AL10" s="398">
        <f>COUNTIF($C10:$AF10,AL$4)</f>
        <v>0</v>
      </c>
      <c r="AM10" s="398">
        <f>COUNTIF($C10:$AF10,AM$4)</f>
        <v>0</v>
      </c>
      <c r="AN10" s="398">
        <f>COUNTIF($C10:$AF10,AN$4)</f>
        <v>1</v>
      </c>
      <c r="AO10" s="398">
        <f>COUNTIF($C10:$AF10,AO$4)</f>
        <v>0</v>
      </c>
      <c r="AP10" s="398">
        <f>COUNTIF($C10:$AF10,AP$4)</f>
        <v>0</v>
      </c>
      <c r="AQ10" s="405">
        <v>2</v>
      </c>
      <c r="AR10" s="405"/>
      <c r="AS10" s="406">
        <f>SUMPRODUCT(--(WEEKDAY(C$3:AG$3,2)&lt;5),--ISNUMBER(MATCH(C10:AG10,{"DM","CS1","CS2","SB1","AE","CS/B"},0)))</f>
        <v>3</v>
      </c>
      <c r="AT10" s="406">
        <v>0</v>
      </c>
      <c r="AU10" s="406">
        <f>SUMPRODUCT(--(WEEKDAY(C$3:AG$3,2)=5),--ISNUMBER(MATCH(C10:AG10,{"DM","CS1","CS2","SB1","AE","CS/B","WEEKEND OUTFIELD RESERVE"},0)))</f>
        <v>1</v>
      </c>
      <c r="AV10" s="406">
        <f>SUMPRODUCT(--(WEEKDAY(C$3:AG$3,2)&gt;5),--ISNUMBER(MATCH(C10:AG10,{"DM","CS1","CS2","SB1","AE","CS/B","WEEKEND OUTFIELD RESERVE"},0)))</f>
        <v>0</v>
      </c>
      <c r="AW10" s="406"/>
      <c r="AX10" s="406">
        <f>(AS10-AT10)+AU10*1.5+(AV10-AW10)*2+AM10*0.5+AO10*0.5+AQ10-AR10</f>
        <v>6.5</v>
      </c>
      <c r="AY10" s="406">
        <f>AS10+AU10+AV10</f>
        <v>4</v>
      </c>
      <c r="AZ10" s="406">
        <f>BD10+BF10+BH10+BJ10+BL10</f>
        <v>1</v>
      </c>
      <c r="BA10" s="405">
        <f>AX10+BC10</f>
        <v>7.5</v>
      </c>
      <c r="BB10" s="405">
        <f>(BA10-5)</f>
        <v>2.5</v>
      </c>
      <c r="BC10" s="406">
        <f>BE10+BG10+BI10+BK10+BM10</f>
        <v>1</v>
      </c>
      <c r="BD10" s="406">
        <f>COUNTIF(A10:AH10,"*$BTP*")</f>
        <v>0</v>
      </c>
      <c r="BE10" s="406">
        <f>BD10*1.5</f>
        <v>0</v>
      </c>
      <c r="BF10" s="406">
        <f>COUNTIF(A10:AH10,"*$M*")</f>
        <v>1</v>
      </c>
      <c r="BG10" s="406">
        <f>BF10*1</f>
        <v>1</v>
      </c>
      <c r="BH10" s="406">
        <f>COUNTIF(A10:AH10,"*$PM*")</f>
        <v>0</v>
      </c>
      <c r="BI10" s="406">
        <f>BH10*0.5</f>
        <v>0</v>
      </c>
      <c r="BJ10" s="406">
        <f>COUNTIF(A10:AH10,"*$AM*")</f>
        <v>0</v>
      </c>
      <c r="BK10" s="406">
        <f>BJ10*0.5</f>
        <v>0</v>
      </c>
      <c r="BL10" s="406">
        <f>COUNTIF(A10:AH10,"*$FC*")</f>
        <v>0</v>
      </c>
      <c r="BM10" s="406">
        <f>BL10*1</f>
        <v>0</v>
      </c>
      <c r="BN10" s="406">
        <f>COUNTIF($D10:$AA10,BN$4)</f>
        <v>0</v>
      </c>
      <c r="BO10" s="406">
        <f>COUNTIF($D10:$AA10,BO$4)</f>
        <v>1</v>
      </c>
      <c r="BP10" s="406">
        <f>COUNTIF($D10:$AA10,BP$4)</f>
        <v>0</v>
      </c>
      <c r="BQ10" s="406"/>
    </row>
    <row r="11" ht="51" customHeight="1" spans="1:69">
      <c r="A11" s="398"/>
      <c r="B11" s="404" t="s">
        <v>1810</v>
      </c>
      <c r="C11" s="436"/>
      <c r="D11" s="436"/>
      <c r="E11" s="391" t="s">
        <v>44</v>
      </c>
      <c r="F11" s="391"/>
      <c r="G11" s="391"/>
      <c r="H11" s="391" t="s">
        <v>48</v>
      </c>
      <c r="J11" s="391"/>
      <c r="K11" s="436" t="s">
        <v>1598</v>
      </c>
      <c r="L11" s="391"/>
      <c r="M11" s="391" t="s">
        <v>44</v>
      </c>
      <c r="N11" s="391"/>
      <c r="O11" s="172"/>
      <c r="P11" s="391"/>
      <c r="Q11" s="391"/>
      <c r="R11" s="391" t="s">
        <v>45</v>
      </c>
      <c r="S11" s="391"/>
      <c r="T11" s="436"/>
      <c r="U11" s="7" t="s">
        <v>1799</v>
      </c>
      <c r="V11" s="172"/>
      <c r="W11" s="391"/>
      <c r="X11" s="391" t="s">
        <v>44</v>
      </c>
      <c r="Y11" s="391"/>
      <c r="Z11" s="7"/>
      <c r="AA11" s="391" t="s">
        <v>44</v>
      </c>
      <c r="AB11" s="391"/>
      <c r="AC11" s="391"/>
      <c r="AD11" s="391" t="s">
        <v>48</v>
      </c>
      <c r="AE11" s="7" t="s">
        <v>1799</v>
      </c>
      <c r="AF11" s="391"/>
      <c r="AG11" s="391"/>
      <c r="AH11" s="398">
        <f>COUNTIF($C11:$AF11,AH$4)</f>
        <v>2</v>
      </c>
      <c r="AI11" s="398">
        <f>COUNTIF($C11:$AF11,AI$4)</f>
        <v>4</v>
      </c>
      <c r="AJ11" s="398">
        <f>COUNTIF($C11:$AF11,AJ$4)</f>
        <v>1</v>
      </c>
      <c r="AK11" s="398">
        <f>COUNTIF($C11:$AF11,AK$4)</f>
        <v>0</v>
      </c>
      <c r="AL11" s="398">
        <f>COUNTIF($C11:$AF11,AL$4)</f>
        <v>0</v>
      </c>
      <c r="AM11" s="398">
        <f>COUNTIF($C11:$AF11,AM$4)</f>
        <v>0</v>
      </c>
      <c r="AN11" s="398">
        <f>COUNTIF($C11:$AF11,AN$4)</f>
        <v>0</v>
      </c>
      <c r="AO11" s="398">
        <f>COUNTIF($C11:$AF11,AO$4)</f>
        <v>0</v>
      </c>
      <c r="AP11" s="398">
        <f>COUNTIF($C11:$AF11,AP$4)</f>
        <v>0</v>
      </c>
      <c r="AQ11" s="405">
        <v>0</v>
      </c>
      <c r="AR11" s="405"/>
      <c r="AS11" s="406">
        <f>SUMPRODUCT(--(WEEKDAY(C$3:AG$3,2)&lt;5),--ISNUMBER(MATCH(C11:AG11,{"DM","CS1","CS2","SB1","AE","CS/B"},0)))</f>
        <v>5</v>
      </c>
      <c r="AT11" s="406"/>
      <c r="AU11" s="406">
        <f>SUMPRODUCT(--(WEEKDAY(C$3:AG$3,2)=5),--ISNUMBER(MATCH(C11:AG11,{"DM","CS1","CS2","SB1","AE","CS/B","WEEKEND OUTFIELD RESERVE"},0)))</f>
        <v>0</v>
      </c>
      <c r="AV11" s="406">
        <f>SUMPRODUCT(--(WEEKDAY(C$3:AG$3,2)&gt;5),--ISNUMBER(MATCH(C11:AG11,{"DM","CS1","CS2","SB1","AE","CS/B","WEEKEND OUTFIELD RESERVE"},0)))</f>
        <v>2</v>
      </c>
      <c r="AW11" s="406"/>
      <c r="AX11" s="406">
        <f>(AS11-AT11)+AU11*1.5+(AV11-AW11)*2+AM11*0.5+AO11*0.5+AQ11-AR11</f>
        <v>9</v>
      </c>
      <c r="AY11" s="406">
        <f>AS11+AU11+AV11</f>
        <v>7</v>
      </c>
      <c r="AZ11" s="406">
        <f>BD11+BF11+BH11+BJ11+BL11</f>
        <v>0</v>
      </c>
      <c r="BA11" s="405">
        <f>AX11+BC11</f>
        <v>9</v>
      </c>
      <c r="BB11" s="405">
        <f>(BA11-5)</f>
        <v>4</v>
      </c>
      <c r="BC11" s="406">
        <f>BE11+BG11+BI11+BK11+BM11</f>
        <v>0</v>
      </c>
      <c r="BD11" s="406">
        <f>COUNTIF(A11:AH11,"*$BTP*")</f>
        <v>0</v>
      </c>
      <c r="BE11" s="406">
        <f>BD11*1.5</f>
        <v>0</v>
      </c>
      <c r="BF11" s="406">
        <f>COUNTIF(A11:AH11,"*$M*")</f>
        <v>0</v>
      </c>
      <c r="BG11" s="406">
        <f>BF11*1</f>
        <v>0</v>
      </c>
      <c r="BH11" s="406">
        <f>COUNTIF(A11:AH11,"*$PM*")</f>
        <v>0</v>
      </c>
      <c r="BI11" s="406">
        <f>BH11*0.5</f>
        <v>0</v>
      </c>
      <c r="BJ11" s="406">
        <f>COUNTIF(A11:AH11,"*$AM*")</f>
        <v>0</v>
      </c>
      <c r="BK11" s="406">
        <f>BJ11*0.5</f>
        <v>0</v>
      </c>
      <c r="BL11" s="406">
        <f>COUNTIF(A11:AH11,"*$FC*")</f>
        <v>0</v>
      </c>
      <c r="BM11" s="406">
        <f>BL11*1</f>
        <v>0</v>
      </c>
      <c r="BN11" s="406">
        <f>COUNTIF($D11:$AA11,BN$4)</f>
        <v>0</v>
      </c>
      <c r="BO11" s="406">
        <f>COUNTIF($D11:$AA11,BO$4)</f>
        <v>1</v>
      </c>
      <c r="BP11" s="406">
        <f>COUNTIF($D11:$AA11,BP$4)</f>
        <v>0</v>
      </c>
      <c r="BQ11" s="406"/>
    </row>
    <row r="12" ht="45" customHeight="1" spans="1:69">
      <c r="A12" s="398"/>
      <c r="B12" s="404" t="s">
        <v>1935</v>
      </c>
      <c r="C12" s="433" t="s">
        <v>1473</v>
      </c>
      <c r="D12" s="433" t="s">
        <v>1473</v>
      </c>
      <c r="E12" s="433" t="s">
        <v>1473</v>
      </c>
      <c r="F12" s="433" t="s">
        <v>1473</v>
      </c>
      <c r="G12" s="433" t="s">
        <v>1473</v>
      </c>
      <c r="H12" s="433" t="s">
        <v>1473</v>
      </c>
      <c r="I12" s="433" t="s">
        <v>1473</v>
      </c>
      <c r="J12" s="433" t="s">
        <v>1473</v>
      </c>
      <c r="K12" s="433" t="s">
        <v>1473</v>
      </c>
      <c r="L12" s="433" t="s">
        <v>1473</v>
      </c>
      <c r="M12" s="433" t="s">
        <v>1473</v>
      </c>
      <c r="N12" s="433" t="s">
        <v>1473</v>
      </c>
      <c r="O12" s="433" t="s">
        <v>1473</v>
      </c>
      <c r="P12" s="433" t="s">
        <v>1473</v>
      </c>
      <c r="Q12" s="433" t="s">
        <v>1473</v>
      </c>
      <c r="R12" s="7"/>
      <c r="T12" s="391"/>
      <c r="U12" s="391" t="s">
        <v>1095</v>
      </c>
      <c r="V12" s="391" t="s">
        <v>45</v>
      </c>
      <c r="W12" s="391"/>
      <c r="Y12" s="391"/>
      <c r="Z12" s="391"/>
      <c r="AA12" s="391"/>
      <c r="AB12" s="172"/>
      <c r="AD12" s="172"/>
      <c r="AE12" s="391"/>
      <c r="AF12" s="391"/>
      <c r="AG12" s="172"/>
      <c r="AH12" s="398">
        <f>COUNTIF($C12:$AF12,AH$4)</f>
        <v>0</v>
      </c>
      <c r="AI12" s="398">
        <f>COUNTIF($C12:$AF12,AI$4)</f>
        <v>0</v>
      </c>
      <c r="AJ12" s="398">
        <f>COUNTIF($C12:$AF12,AJ$4)</f>
        <v>1</v>
      </c>
      <c r="AK12" s="398">
        <f>COUNTIF($C12:$AF12,AK$4)</f>
        <v>0</v>
      </c>
      <c r="AL12" s="398">
        <f>COUNTIF($C12:$AF12,AL$4)</f>
        <v>0</v>
      </c>
      <c r="AM12" s="398">
        <f>COUNTIF($C12:$AF12,AM$4)</f>
        <v>0</v>
      </c>
      <c r="AN12" s="398">
        <f>COUNTIF($C12:$AF12,AN$4)</f>
        <v>0</v>
      </c>
      <c r="AO12" s="398">
        <f>COUNTIF($C12:$AF12,AO$4)</f>
        <v>0</v>
      </c>
      <c r="AP12" s="398">
        <f>COUNTIF($C12:$AF12,AP$4)</f>
        <v>0</v>
      </c>
      <c r="AQ12" s="405">
        <v>0</v>
      </c>
      <c r="AR12" s="405"/>
      <c r="AS12" s="406">
        <f>SUMPRODUCT(--(WEEKDAY(C$3:AG$3,2)&lt;5),--ISNUMBER(MATCH(C12:AG12,{"DM","CS1","CS2","SB1","AE","CS/B"},0)))</f>
        <v>0</v>
      </c>
      <c r="AT12" s="406"/>
      <c r="AU12" s="406">
        <f>SUMPRODUCT(--(WEEKDAY(C$3:AG$3,2)=5),--ISNUMBER(MATCH(C12:AG12,{"DM","CS1","CS2","SB1","AE","CS/B","WEEKEND OUTFIELD RESERVE"},0)))</f>
        <v>0</v>
      </c>
      <c r="AV12" s="406">
        <f>SUMPRODUCT(--(WEEKDAY(C$3:AG$3,2)&gt;5),--ISNUMBER(MATCH(C12:AG12,{"DM","CS1","CS2","SB1","AE","CS/B","WEEKEND OUTFIELD RESERVE"},0)))</f>
        <v>1</v>
      </c>
      <c r="AW12" s="406"/>
      <c r="AX12" s="406">
        <f>(AS12-AT12)+AU12*1.5+(AV12-AW12)*2+AM12*0.5+AO12*0.5+AQ12-AR12</f>
        <v>2</v>
      </c>
      <c r="AY12" s="406">
        <f>AS12+AU12+AV12</f>
        <v>1</v>
      </c>
      <c r="AZ12" s="406">
        <f>BD12+BF12+BH12+BJ12+BL12</f>
        <v>0</v>
      </c>
      <c r="BA12" s="405">
        <f>AX12+BC12</f>
        <v>2</v>
      </c>
      <c r="BB12" s="405">
        <f>(BA12-5)</f>
        <v>-3</v>
      </c>
      <c r="BC12" s="406">
        <f>BE12+BG12+BI12+BK12+BM12</f>
        <v>0</v>
      </c>
      <c r="BD12" s="406">
        <f>COUNTIF(A12:AH12,"*$BTP*")</f>
        <v>0</v>
      </c>
      <c r="BE12" s="406">
        <f>BD12*1.5</f>
        <v>0</v>
      </c>
      <c r="BF12" s="406">
        <f>COUNTIF(A12:AH12,"*$M*")</f>
        <v>0</v>
      </c>
      <c r="BG12" s="406">
        <f>BF12*1</f>
        <v>0</v>
      </c>
      <c r="BH12" s="406">
        <f>COUNTIF(A12:AH12,"*$PM*")</f>
        <v>0</v>
      </c>
      <c r="BI12" s="406">
        <f>BH12*0.5</f>
        <v>0</v>
      </c>
      <c r="BJ12" s="406">
        <f>COUNTIF(A12:AH12,"*$AM*")</f>
        <v>0</v>
      </c>
      <c r="BK12" s="406">
        <f>BJ12*0.5</f>
        <v>0</v>
      </c>
      <c r="BL12" s="406">
        <f>COUNTIF(A12:AH12,"*$FC*")</f>
        <v>0</v>
      </c>
      <c r="BM12" s="406">
        <f>BL12*1</f>
        <v>0</v>
      </c>
      <c r="BN12" s="406">
        <f>COUNTIF($D12:$AA12,BN$4)</f>
        <v>0</v>
      </c>
      <c r="BO12" s="406">
        <f>COUNTIF($D12:$AA12,BO$4)</f>
        <v>0</v>
      </c>
      <c r="BP12" s="406">
        <f>COUNTIF($D12:$AA12,BP$4)</f>
        <v>0</v>
      </c>
      <c r="BQ12" s="406"/>
    </row>
    <row r="13" ht="39.75" customHeight="1" spans="1:69">
      <c r="A13" s="398"/>
      <c r="B13" s="406" t="s">
        <v>1817</v>
      </c>
      <c r="C13" s="436"/>
      <c r="D13" s="436"/>
      <c r="E13" s="391" t="s">
        <v>2084</v>
      </c>
      <c r="F13" s="391" t="s">
        <v>62</v>
      </c>
      <c r="H13" s="391"/>
      <c r="I13" s="391"/>
      <c r="J13" s="391"/>
      <c r="K13" s="391"/>
      <c r="L13" s="391" t="s">
        <v>62</v>
      </c>
      <c r="M13" s="172"/>
      <c r="N13" s="391"/>
      <c r="O13" s="391"/>
      <c r="P13" s="391"/>
      <c r="Q13" s="436" t="s">
        <v>1598</v>
      </c>
      <c r="R13" s="391"/>
      <c r="S13" s="391"/>
      <c r="T13" s="391" t="s">
        <v>1095</v>
      </c>
      <c r="U13" s="172" t="s">
        <v>1095</v>
      </c>
      <c r="V13" s="391" t="s">
        <v>1095</v>
      </c>
      <c r="W13" s="172"/>
      <c r="Z13" s="391"/>
      <c r="AA13" s="391"/>
      <c r="AB13" s="391"/>
      <c r="AC13" s="391" t="s">
        <v>62</v>
      </c>
      <c r="AD13" s="391"/>
      <c r="AE13" s="391"/>
      <c r="AF13" s="172" t="s">
        <v>62</v>
      </c>
      <c r="AG13" s="391"/>
      <c r="AH13" s="398">
        <f>COUNTIF($C13:$AF13,AH$4)</f>
        <v>0</v>
      </c>
      <c r="AI13" s="398">
        <f>COUNTIF($C13:$AF13,AI$4)</f>
        <v>0</v>
      </c>
      <c r="AJ13" s="398">
        <f>COUNTIF($C13:$AF13,AJ$4)</f>
        <v>0</v>
      </c>
      <c r="AK13" s="398">
        <f>COUNTIF($C13:$AF13,AK$4)</f>
        <v>0</v>
      </c>
      <c r="AL13" s="398">
        <f>COUNTIF($C13:$AF13,AL$4)</f>
        <v>0</v>
      </c>
      <c r="AM13" s="398">
        <f>COUNTIF($C13:$AF13,AM$4)</f>
        <v>0</v>
      </c>
      <c r="AN13" s="398">
        <f>COUNTIF($C13:$AF13,AN$4)</f>
        <v>4</v>
      </c>
      <c r="AO13" s="398">
        <f>COUNTIF($C13:$AF13,AO$4)</f>
        <v>0</v>
      </c>
      <c r="AP13" s="398">
        <f>COUNTIF($C13:$AF13,AP$4)</f>
        <v>0</v>
      </c>
      <c r="AQ13" s="405"/>
      <c r="AR13" s="405">
        <v>1.5</v>
      </c>
      <c r="AS13" s="406">
        <f>SUMPRODUCT(--(WEEKDAY(C$3:AG$3,2)&lt;5),--ISNUMBER(MATCH(C13:AG13,{"DM","CS1","CS2","SB1","AE","CS/B"},0)))</f>
        <v>3</v>
      </c>
      <c r="AT13" s="406"/>
      <c r="AU13" s="406">
        <f>SUMPRODUCT(--(WEEKDAY(C$3:AG$3,2)=5),--ISNUMBER(MATCH(C13:AG13,{"DM","CS1","CS2","SB1","AE","CS/B","WEEKEND OUTFIELD RESERVE"},0)))</f>
        <v>0</v>
      </c>
      <c r="AV13" s="406">
        <f>SUMPRODUCT(--(WEEKDAY(C$3:AG$3,2)&gt;5),--ISNUMBER(MATCH(C13:AG13,{"DM","CS1","CS2","SB1","AE","CS/B","WEEKEND OUTFIELD RESERVE"},0)))</f>
        <v>1</v>
      </c>
      <c r="AW13" s="406"/>
      <c r="AX13" s="406">
        <f>(AS13-AT13)+AU13*1.5+(AV13-AW13)*2+AM13*0.5+AO13*0.5+AQ13-AR13</f>
        <v>3.5</v>
      </c>
      <c r="AY13" s="406">
        <f>AS13+AU13+AV13</f>
        <v>4</v>
      </c>
      <c r="AZ13" s="406">
        <f>BD13+BF13+BH13+BJ13+BL13</f>
        <v>1</v>
      </c>
      <c r="BA13" s="405">
        <f>AX13+BC13</f>
        <v>4</v>
      </c>
      <c r="BB13" s="405">
        <f>(BA13-5)</f>
        <v>-1</v>
      </c>
      <c r="BC13" s="406">
        <f>BE13+BG13+BI13+BK13+BM13</f>
        <v>0.5</v>
      </c>
      <c r="BD13" s="406">
        <f>COUNTIF(A13:AH13,"*$BTP*")</f>
        <v>0</v>
      </c>
      <c r="BE13" s="406">
        <f>BD13*1.5</f>
        <v>0</v>
      </c>
      <c r="BF13" s="406">
        <f>COUNTIF(A13:AH13,"*$M*")</f>
        <v>0</v>
      </c>
      <c r="BG13" s="406">
        <f>BF13*1</f>
        <v>0</v>
      </c>
      <c r="BH13" s="406">
        <f>COUNTIF(A13:AH13,"*$PM*")</f>
        <v>0</v>
      </c>
      <c r="BI13" s="406">
        <f>BH13*0.5</f>
        <v>0</v>
      </c>
      <c r="BJ13" s="406">
        <f>COUNTIF(A13:AH13,"*$AM*")</f>
        <v>1</v>
      </c>
      <c r="BK13" s="406">
        <f>BJ13*0.5</f>
        <v>0.5</v>
      </c>
      <c r="BL13" s="406">
        <f>COUNTIF(A13:AH13,"*$FC*")</f>
        <v>0</v>
      </c>
      <c r="BM13" s="406">
        <f>BL13*1</f>
        <v>0</v>
      </c>
      <c r="BN13" s="406">
        <f>COUNTIF($D13:$AA13,BN$4)</f>
        <v>0</v>
      </c>
      <c r="BO13" s="406">
        <f>COUNTIF($D13:$AA13,BO$4)</f>
        <v>1</v>
      </c>
      <c r="BP13" s="406">
        <f>COUNTIF($D13:$AA13,BP$4)</f>
        <v>0</v>
      </c>
      <c r="BQ13" s="406"/>
    </row>
    <row r="14" ht="47.25" customHeight="1" spans="1:69">
      <c r="A14" s="398"/>
      <c r="B14" s="405" t="s">
        <v>1936</v>
      </c>
      <c r="C14" s="433"/>
      <c r="E14" s="391"/>
      <c r="G14" s="172" t="s">
        <v>62</v>
      </c>
      <c r="H14" s="391"/>
      <c r="I14" s="391"/>
      <c r="J14" s="391"/>
      <c r="K14" s="391"/>
      <c r="L14" s="7"/>
      <c r="M14" s="436" t="s">
        <v>1598</v>
      </c>
      <c r="N14" s="391"/>
      <c r="O14" s="391" t="s">
        <v>62</v>
      </c>
      <c r="P14" s="391"/>
      <c r="Q14" s="391"/>
      <c r="R14" s="391"/>
      <c r="S14" s="391" t="s">
        <v>62</v>
      </c>
      <c r="T14" s="172" t="s">
        <v>1598</v>
      </c>
      <c r="U14" s="391"/>
      <c r="V14" s="391"/>
      <c r="W14" s="391"/>
      <c r="X14" s="391"/>
      <c r="Y14" s="391" t="s">
        <v>62</v>
      </c>
      <c r="Z14" s="391"/>
      <c r="AA14" s="391"/>
      <c r="AC14" s="172"/>
      <c r="AD14" s="391"/>
      <c r="AE14" s="391"/>
      <c r="AF14" s="391"/>
      <c r="AG14" s="391"/>
      <c r="AH14" s="398">
        <f>COUNTIF($C14:$AF14,AH$4)</f>
        <v>0</v>
      </c>
      <c r="AI14" s="398">
        <f>COUNTIF($C14:$AF14,AI$4)</f>
        <v>0</v>
      </c>
      <c r="AJ14" s="398">
        <f>COUNTIF($C14:$AF14,AJ$4)</f>
        <v>0</v>
      </c>
      <c r="AK14" s="398">
        <f>COUNTIF($C14:$AF14,AK$4)</f>
        <v>0</v>
      </c>
      <c r="AL14" s="398">
        <f>COUNTIF($C14:$AF14,AL$4)</f>
        <v>0</v>
      </c>
      <c r="AM14" s="398">
        <f>COUNTIF($C14:$AF14,AM$4)</f>
        <v>0</v>
      </c>
      <c r="AN14" s="398">
        <f>COUNTIF($C14:$AF14,AN$4)</f>
        <v>4</v>
      </c>
      <c r="AO14" s="398">
        <f>COUNTIF($C14:$AF14,AO$4)</f>
        <v>0</v>
      </c>
      <c r="AP14" s="398">
        <f>COUNTIF($C14:$AF14,AP$4)</f>
        <v>0</v>
      </c>
      <c r="AQ14" s="405">
        <v>0.5</v>
      </c>
      <c r="AR14" s="405"/>
      <c r="AS14" s="406">
        <f>SUMPRODUCT(--(WEEKDAY(C$3:AG$3,2)&lt;5),--ISNUMBER(MATCH(C14:AG14,{"DM","CS1","CS2","SB1","AE","CS/B"},0)))</f>
        <v>2</v>
      </c>
      <c r="AT14" s="406"/>
      <c r="AU14" s="406">
        <f>SUMPRODUCT(--(WEEKDAY(C$3:AG$3,2)=5),--ISNUMBER(MATCH(C14:AG14,{"DM","CS1","CS2","SB1","AE","CS/B","WEEKEND OUTFIELD RESERVE"},0)))</f>
        <v>1</v>
      </c>
      <c r="AV14" s="406">
        <f>SUMPRODUCT(--(WEEKDAY(C$3:AG$3,2)&gt;5),--ISNUMBER(MATCH(C14:AG14,{"DM","CS1","CS2","SB1","AE","CS/B","WEEKEND OUTFIELD RESERVE"},0)))</f>
        <v>1</v>
      </c>
      <c r="AW14" s="406"/>
      <c r="AX14" s="406">
        <f>(AS14-AT14)+AU14*1.5+(AV14-AW14)*2+AM14*0.5+AO14*0.5+AQ14-AR14</f>
        <v>6</v>
      </c>
      <c r="AY14" s="406">
        <f>AS14+AU14+AV14</f>
        <v>4</v>
      </c>
      <c r="AZ14" s="406">
        <f>BD14+BF14+BH14+BJ14+BL14</f>
        <v>0</v>
      </c>
      <c r="BA14" s="405">
        <f>AX14+BC14</f>
        <v>6</v>
      </c>
      <c r="BB14" s="405">
        <f>(BA14-5)</f>
        <v>1</v>
      </c>
      <c r="BC14" s="406">
        <f>BE14+BG14+BI14+BK14+BM14</f>
        <v>0</v>
      </c>
      <c r="BD14" s="406">
        <f>COUNTIF(A14:AH14,"*$BTP*")</f>
        <v>0</v>
      </c>
      <c r="BE14" s="406">
        <f>BD14*1.5</f>
        <v>0</v>
      </c>
      <c r="BF14" s="406">
        <f>COUNTIF(A14:AH14,"*$M*")</f>
        <v>0</v>
      </c>
      <c r="BG14" s="406">
        <f>BF14*1</f>
        <v>0</v>
      </c>
      <c r="BH14" s="406">
        <f>COUNTIF(A14:AH14,"*$PM*")</f>
        <v>0</v>
      </c>
      <c r="BI14" s="406">
        <f>BH14*0.5</f>
        <v>0</v>
      </c>
      <c r="BJ14" s="406">
        <f>COUNTIF(A14:AH14,"*$AM*")</f>
        <v>0</v>
      </c>
      <c r="BK14" s="406">
        <f>BJ14*0.5</f>
        <v>0</v>
      </c>
      <c r="BL14" s="406">
        <f>COUNTIF(A14:AH14,"*$FC*")</f>
        <v>0</v>
      </c>
      <c r="BM14" s="406">
        <f>BL14*1</f>
        <v>0</v>
      </c>
      <c r="BN14" s="406">
        <f>COUNTIF($D14:$AA14,BN$4)</f>
        <v>0</v>
      </c>
      <c r="BO14" s="406">
        <f>COUNTIF($D14:$AA14,BO$4)</f>
        <v>2</v>
      </c>
      <c r="BP14" s="406">
        <f>COUNTIF($D14:$AA14,BP$4)</f>
        <v>0</v>
      </c>
      <c r="BQ14" s="406"/>
    </row>
    <row r="15" ht="45" customHeight="1" spans="1:69">
      <c r="A15" s="398"/>
      <c r="B15" s="405" t="s">
        <v>1818</v>
      </c>
      <c r="C15" s="436"/>
      <c r="D15" s="436"/>
      <c r="E15" s="391" t="s">
        <v>45</v>
      </c>
      <c r="F15" s="391"/>
      <c r="G15" s="172"/>
      <c r="H15" s="172" t="s">
        <v>45</v>
      </c>
      <c r="J15" s="391"/>
      <c r="K15" s="172"/>
      <c r="L15" s="391"/>
      <c r="M15" s="391" t="s">
        <v>48</v>
      </c>
      <c r="N15" s="391"/>
      <c r="O15" s="391"/>
      <c r="P15" s="391"/>
      <c r="Q15" s="391"/>
      <c r="R15" s="7" t="s">
        <v>48</v>
      </c>
      <c r="S15" s="391"/>
      <c r="V15" s="391"/>
      <c r="W15" s="391"/>
      <c r="X15" s="391" t="s">
        <v>2081</v>
      </c>
      <c r="Y15" s="391"/>
      <c r="Z15" s="391"/>
      <c r="AA15" s="391"/>
      <c r="AB15" s="391"/>
      <c r="AC15" s="391"/>
      <c r="AD15" s="391"/>
      <c r="AE15" s="391"/>
      <c r="AF15" s="391"/>
      <c r="AG15" s="391"/>
      <c r="AH15" s="398">
        <f>COUNTIF($C15:$AF15,AH$4)</f>
        <v>2</v>
      </c>
      <c r="AI15" s="398">
        <f>COUNTIF($C15:$AF15,AI$4)</f>
        <v>0</v>
      </c>
      <c r="AJ15" s="398">
        <f>COUNTIF($C15:$AF15,AJ$4)</f>
        <v>2</v>
      </c>
      <c r="AK15" s="398">
        <f>COUNTIF($C15:$AF15,AK$4)</f>
        <v>0</v>
      </c>
      <c r="AL15" s="398">
        <f>COUNTIF($C15:$AF15,AL$4)</f>
        <v>0</v>
      </c>
      <c r="AM15" s="398">
        <f>COUNTIF($C15:$AF15,AM$4)</f>
        <v>0</v>
      </c>
      <c r="AN15" s="398">
        <f>COUNTIF($C15:$AF15,AN$4)</f>
        <v>0</v>
      </c>
      <c r="AO15" s="398">
        <f>COUNTIF($C15:$AF15,AO$4)</f>
        <v>0</v>
      </c>
      <c r="AP15" s="398">
        <f>COUNTIF($C15:$AF15,AP$4)</f>
        <v>0</v>
      </c>
      <c r="AQ15" s="405">
        <v>3</v>
      </c>
      <c r="AR15" s="405"/>
      <c r="AS15" s="406">
        <f>SUMPRODUCT(--(WEEKDAY(C$3:AG$3,2)&lt;5),--ISNUMBER(MATCH(C15:AG15,{"DM","CS1","CS2","SB1","AE","CS/B"},0)))</f>
        <v>3</v>
      </c>
      <c r="AT15" s="406"/>
      <c r="AU15" s="406">
        <f>SUMPRODUCT(--(WEEKDAY(C$3:AG$3,2)=5),--ISNUMBER(MATCH(C15:AG15,{"DM","CS1","CS2","SB1","AE","CS/B","WEEKEND OUTFIELD RESERVE"},0)))</f>
        <v>0</v>
      </c>
      <c r="AV15" s="406">
        <f>SUMPRODUCT(--(WEEKDAY(C$3:AG$3,2)&gt;5),--ISNUMBER(MATCH(C15:AG15,{"DM","CS1","CS2","SB1","AE","CS/B","WEEKEND OUTFIELD RESERVE"},0)))</f>
        <v>1</v>
      </c>
      <c r="AW15" s="406"/>
      <c r="AX15" s="406">
        <f>(AS15-AT15)+AU15*1.5+(AV15-AW15)*2+AM15*0.5+AO15*0.5+AQ15-AR15</f>
        <v>8</v>
      </c>
      <c r="AY15" s="406">
        <f>AS15+AU15+AV15</f>
        <v>4</v>
      </c>
      <c r="AZ15" s="406">
        <f>BD15+BF15+BH15+BJ15+BL15</f>
        <v>0</v>
      </c>
      <c r="BA15" s="405">
        <f>AX15+BC15</f>
        <v>8</v>
      </c>
      <c r="BB15" s="405">
        <f>(BA15-7)</f>
        <v>1</v>
      </c>
      <c r="BC15" s="406">
        <f>BE15+BG15+BI15+BK15+BM15</f>
        <v>0</v>
      </c>
      <c r="BD15" s="406">
        <f>COUNTIF(A15:AH15,"*$BTP*")</f>
        <v>0</v>
      </c>
      <c r="BE15" s="406">
        <f>BD15*1.5</f>
        <v>0</v>
      </c>
      <c r="BF15" s="406">
        <f>COUNTIF(A15:AH15,"*$M*")</f>
        <v>0</v>
      </c>
      <c r="BG15" s="406">
        <f>BF15*1</f>
        <v>0</v>
      </c>
      <c r="BH15" s="406">
        <f>COUNTIF(A15:AH15,"*$PM*")</f>
        <v>0</v>
      </c>
      <c r="BI15" s="406">
        <f>BH15*0.5</f>
        <v>0</v>
      </c>
      <c r="BJ15" s="406">
        <f>COUNTIF(A15:AH15,"*$AM*")</f>
        <v>0</v>
      </c>
      <c r="BK15" s="406">
        <f>BJ15*0.5</f>
        <v>0</v>
      </c>
      <c r="BL15" s="406">
        <f>COUNTIF(A15:AH15,"*$FC*")</f>
        <v>0</v>
      </c>
      <c r="BM15" s="406">
        <f>BL15*1</f>
        <v>0</v>
      </c>
      <c r="BN15" s="406">
        <f>COUNTIF($D15:$AA15,BN$4)</f>
        <v>0</v>
      </c>
      <c r="BO15" s="406">
        <f>COUNTIF($D15:$AA15,BO$4)</f>
        <v>0</v>
      </c>
      <c r="BP15" s="406">
        <f>COUNTIF($D15:$AA15,BP$4)</f>
        <v>0</v>
      </c>
      <c r="BQ15" s="406"/>
    </row>
    <row r="16" ht="51" customHeight="1" spans="1:69">
      <c r="A16" s="398"/>
      <c r="B16" s="405" t="s">
        <v>1823</v>
      </c>
      <c r="C16" s="433" t="s">
        <v>1896</v>
      </c>
      <c r="D16" s="433" t="s">
        <v>1896</v>
      </c>
      <c r="E16" s="433" t="s">
        <v>1896</v>
      </c>
      <c r="F16" s="433" t="s">
        <v>1896</v>
      </c>
      <c r="G16" s="391"/>
      <c r="H16" s="391"/>
      <c r="I16" s="391"/>
      <c r="J16" s="391" t="s">
        <v>2085</v>
      </c>
      <c r="K16" s="391"/>
      <c r="L16" s="391"/>
      <c r="M16" s="391" t="s">
        <v>45</v>
      </c>
      <c r="N16" s="391"/>
      <c r="O16" s="391"/>
      <c r="P16" s="391" t="s">
        <v>45</v>
      </c>
      <c r="Q16" s="391"/>
      <c r="R16" s="391"/>
      <c r="S16" s="391" t="s">
        <v>1095</v>
      </c>
      <c r="T16" s="391" t="s">
        <v>1095</v>
      </c>
      <c r="U16" s="391" t="s">
        <v>48</v>
      </c>
      <c r="V16" s="391"/>
      <c r="W16" s="391"/>
      <c r="X16" s="391"/>
      <c r="Y16" s="391" t="s">
        <v>2086</v>
      </c>
      <c r="Z16" s="391" t="s">
        <v>44</v>
      </c>
      <c r="AA16" s="391"/>
      <c r="AB16" s="391" t="s">
        <v>44</v>
      </c>
      <c r="AC16" s="172"/>
      <c r="AD16" s="391"/>
      <c r="AE16" s="391"/>
      <c r="AF16" s="391" t="s">
        <v>48</v>
      </c>
      <c r="AG16" s="391"/>
      <c r="AH16" s="398">
        <f>COUNTIF($C16:$AF16,AH$4)</f>
        <v>2</v>
      </c>
      <c r="AI16" s="398">
        <f>COUNTIF($C16:$AF16,AI$4)</f>
        <v>2</v>
      </c>
      <c r="AJ16" s="398">
        <f>COUNTIF($C16:$AF16,AJ$4)</f>
        <v>2</v>
      </c>
      <c r="AK16" s="398">
        <f>COUNTIF($C16:$AF16,AK$4)</f>
        <v>0</v>
      </c>
      <c r="AL16" s="398">
        <f>COUNTIF($C16:$AF16,AL$4)</f>
        <v>0</v>
      </c>
      <c r="AM16" s="398">
        <f>COUNTIF($C16:$AF16,AM$4)</f>
        <v>0</v>
      </c>
      <c r="AN16" s="398">
        <f>COUNTIF($C16:$AF16,AN$4)</f>
        <v>0</v>
      </c>
      <c r="AO16" s="398">
        <f>COUNTIF($C16:$AF16,AO$4)</f>
        <v>0</v>
      </c>
      <c r="AP16" s="398">
        <f>COUNTIF($C16:$AF16,AP$4)</f>
        <v>0</v>
      </c>
      <c r="AQ16" s="405"/>
      <c r="AR16" s="405">
        <v>1.5</v>
      </c>
      <c r="AS16" s="406">
        <f>SUMPRODUCT(--(WEEKDAY(C$3:AG$3,2)&lt;5),--ISNUMBER(MATCH(C16:AG16,{"DM","CS1","CS2","SB1","AE","CS/B"},0)))</f>
        <v>3</v>
      </c>
      <c r="AT16" s="406"/>
      <c r="AU16" s="406">
        <f>SUMPRODUCT(--(WEEKDAY(C$3:AG$3,2)=5),--ISNUMBER(MATCH(C16:AG16,{"DM","CS1","CS2","SB1","AE","CS/B","WEEKEND OUTFIELD RESERVE"},0)))</f>
        <v>2</v>
      </c>
      <c r="AV16" s="406">
        <f>SUMPRODUCT(--(WEEKDAY(C$3:AG$3,2)&gt;5),--ISNUMBER(MATCH(C16:AG16,{"DM","CS1","CS2","SB1","AE","CS/B","WEEKEND OUTFIELD RESERVE"},0)))</f>
        <v>1</v>
      </c>
      <c r="AW16" s="406"/>
      <c r="AX16" s="406">
        <f>(AS16-AT16)+AU16*1.5+(AV16-AW16)*2+AM16*0.5+AO16*0.5+AQ16-AR16</f>
        <v>6.5</v>
      </c>
      <c r="AY16" s="406">
        <f>AS16+AU16+AV16</f>
        <v>6</v>
      </c>
      <c r="AZ16" s="406">
        <f>BD16+BF16+BH16+BJ16+BL16</f>
        <v>1</v>
      </c>
      <c r="BA16" s="405">
        <f>AX16+BC16</f>
        <v>7</v>
      </c>
      <c r="BB16" s="405">
        <f>(BA16-7)</f>
        <v>0</v>
      </c>
      <c r="BC16" s="406">
        <f>BE16+BG16+BI16+BK16+BM16</f>
        <v>0.5</v>
      </c>
      <c r="BD16" s="406">
        <f>COUNTIF(A16:AH16,"*$BTP*")</f>
        <v>0</v>
      </c>
      <c r="BE16" s="406">
        <f>BD16*1.5</f>
        <v>0</v>
      </c>
      <c r="BF16" s="406">
        <f>COUNTIF(A16:AH16,"*$M*")</f>
        <v>0</v>
      </c>
      <c r="BG16" s="406">
        <f>BF16*1</f>
        <v>0</v>
      </c>
      <c r="BH16" s="406">
        <f>COUNTIF(A16:AH16,"*$PM*")</f>
        <v>0</v>
      </c>
      <c r="BI16" s="406">
        <f>BH16*0.5</f>
        <v>0</v>
      </c>
      <c r="BJ16" s="406">
        <f>COUNTIF(A16:AH16,"*$AM*")</f>
        <v>1</v>
      </c>
      <c r="BK16" s="406">
        <f>BJ16*0.5</f>
        <v>0.5</v>
      </c>
      <c r="BL16" s="406">
        <f>COUNTIF(A16:AH16,"*$FC*")</f>
        <v>0</v>
      </c>
      <c r="BM16" s="406">
        <f>BL16*1</f>
        <v>0</v>
      </c>
      <c r="BN16" s="406">
        <f>COUNTIF($D16:$AA16,BN$4)</f>
        <v>0</v>
      </c>
      <c r="BO16" s="406">
        <f>COUNTIF($D16:$AA16,BO$4)</f>
        <v>0</v>
      </c>
      <c r="BP16" s="406">
        <f>COUNTIF($D16:$AA16,BP$4)</f>
        <v>0</v>
      </c>
      <c r="BQ16" s="406"/>
    </row>
    <row r="17" ht="19.5" customHeight="1" spans="1:69">
      <c r="A17" s="398"/>
      <c r="B17" s="405" t="s">
        <v>1682</v>
      </c>
      <c r="C17" s="433"/>
      <c r="D17" s="433" t="s">
        <v>48</v>
      </c>
      <c r="E17" s="391" t="s">
        <v>56</v>
      </c>
      <c r="F17" s="391" t="s">
        <v>1890</v>
      </c>
      <c r="G17" s="391" t="s">
        <v>375</v>
      </c>
      <c r="H17" s="391" t="s">
        <v>375</v>
      </c>
      <c r="I17" s="391" t="s">
        <v>375</v>
      </c>
      <c r="J17" s="391" t="s">
        <v>375</v>
      </c>
      <c r="K17" s="391" t="s">
        <v>375</v>
      </c>
      <c r="L17" s="391" t="s">
        <v>375</v>
      </c>
      <c r="M17" s="391" t="s">
        <v>375</v>
      </c>
      <c r="N17" s="391" t="s">
        <v>375</v>
      </c>
      <c r="O17" s="391" t="s">
        <v>48</v>
      </c>
      <c r="P17" s="391"/>
      <c r="Q17" s="7"/>
      <c r="R17" s="7"/>
      <c r="S17" s="391" t="s">
        <v>48</v>
      </c>
      <c r="U17" s="7"/>
      <c r="W17" s="7"/>
      <c r="X17" s="2" t="s">
        <v>47</v>
      </c>
      <c r="Y17" s="172" t="s">
        <v>47</v>
      </c>
      <c r="Z17" s="2" t="s">
        <v>47</v>
      </c>
      <c r="AA17" s="391" t="s">
        <v>1890</v>
      </c>
      <c r="AB17" s="391" t="s">
        <v>375</v>
      </c>
      <c r="AC17" s="391" t="s">
        <v>375</v>
      </c>
      <c r="AD17" s="391" t="s">
        <v>375</v>
      </c>
      <c r="AE17" s="391" t="s">
        <v>375</v>
      </c>
      <c r="AF17" s="391" t="s">
        <v>375</v>
      </c>
      <c r="AG17" s="391" t="s">
        <v>375</v>
      </c>
      <c r="AH17" s="398">
        <f>COUNTIF($C17:$Z17,AH$4)</f>
        <v>3</v>
      </c>
      <c r="AI17" s="398">
        <f>COUNTIF($C17:$Z17,AI$4)</f>
        <v>0</v>
      </c>
      <c r="AJ17" s="398">
        <f>COUNTIF($C17:$Z17,AJ$4)</f>
        <v>0</v>
      </c>
      <c r="AK17" s="398">
        <f>COUNTIF($C17:$Z17,AK$4)</f>
        <v>0</v>
      </c>
      <c r="AL17" s="398">
        <f>COUNTIF($C17:$Z17,AL$4)</f>
        <v>0</v>
      </c>
      <c r="AM17" s="398">
        <f>COUNTIF($C17:$Z17,AM$4)</f>
        <v>1</v>
      </c>
      <c r="AN17" s="398">
        <f>COUNTIF($C17:$Z17,AN$4)</f>
        <v>0</v>
      </c>
      <c r="AO17" s="398">
        <f>COUNTIF($C17:$Z17,AO$4)</f>
        <v>0</v>
      </c>
      <c r="AP17" s="398">
        <f>COUNTIF($C17:$Z17,AP$4)</f>
        <v>0</v>
      </c>
      <c r="AQ17" s="405"/>
      <c r="AR17" s="405">
        <v>2</v>
      </c>
      <c r="AS17" s="406">
        <f>SUMPRODUCT(--(WEEKDAY(C$3:AG$3,2)&lt;5),--ISNUMBER(MATCH(C17:AG17,{"DM","CS1","CS2","SB1","AE","CS/B"},0)))</f>
        <v>2</v>
      </c>
      <c r="AT17" s="398"/>
      <c r="AU17" s="406">
        <f>SUMPRODUCT(--(WEEKDAY(C$3:AG$3,2)=5),--ISNUMBER(MATCH(C17:AG17,{"DM","CS1","CS2","SB1","AE","CS/B","WEEKEND OUTFIELD RESERVE"},0)))</f>
        <v>0</v>
      </c>
      <c r="AV17" s="406">
        <f>SUMPRODUCT(--(WEEKDAY(C$3:AG$3,2)&gt;5),--ISNUMBER(MATCH(C17:AG17,{"DM","CS1","CS2","SB1","AE","CS/B","WEEKEND OUTFIELD RESERVE"},0)))</f>
        <v>1</v>
      </c>
      <c r="AW17" s="398"/>
      <c r="AX17" s="406">
        <f>(AS17-AT17)+AU17*1.5+(AV17-AW17)*2+AM17*0.5+AO17*0.5+AQ17-AR17</f>
        <v>2.5</v>
      </c>
      <c r="AY17" s="406">
        <f>AS17+AU17+AV17</f>
        <v>3</v>
      </c>
      <c r="AZ17" s="406">
        <f>BD17+BF17+BH17+BJ17+BL17</f>
        <v>0</v>
      </c>
      <c r="BA17" s="405">
        <f>AX17+BC17</f>
        <v>2.5</v>
      </c>
      <c r="BB17" s="405">
        <f>(BA17-7)</f>
        <v>-4.5</v>
      </c>
      <c r="BC17" s="406">
        <f>BE17+BG17+BI17+BK17+BM17</f>
        <v>0</v>
      </c>
      <c r="BD17" s="406">
        <f>COUNTIF(A17:AH17,"*$BTP*")</f>
        <v>0</v>
      </c>
      <c r="BE17" s="406">
        <f>BD17*1.5</f>
        <v>0</v>
      </c>
      <c r="BF17" s="406">
        <f>COUNTIF(A17:AH17,"*$M*")</f>
        <v>0</v>
      </c>
      <c r="BG17" s="406">
        <f>BF17*1</f>
        <v>0</v>
      </c>
      <c r="BH17" s="406">
        <f>COUNTIF(A17:AH17,"*$PM*")</f>
        <v>0</v>
      </c>
      <c r="BI17" s="406">
        <f>BH17*0.5</f>
        <v>0</v>
      </c>
      <c r="BJ17" s="406">
        <f>COUNTIF(A17:AH17,"*$AM*")</f>
        <v>0</v>
      </c>
      <c r="BK17" s="406">
        <f>BJ17*0.5</f>
        <v>0</v>
      </c>
      <c r="BL17" s="406">
        <f>COUNTIF(A17:AH17,"*$FC*")</f>
        <v>0</v>
      </c>
      <c r="BM17" s="406">
        <f>BL17*1</f>
        <v>0</v>
      </c>
      <c r="BN17" s="406">
        <f>COUNTIF($D17:$Z17,BN$4)</f>
        <v>0</v>
      </c>
      <c r="BO17" s="406">
        <f>COUNTIF($D17:$Z17,BO$4)</f>
        <v>0</v>
      </c>
      <c r="BP17" s="406">
        <f>COUNTIF($D17:$Z17,BP$4)</f>
        <v>3</v>
      </c>
      <c r="BQ17" s="398"/>
    </row>
    <row r="18" ht="103.5" customHeight="1" spans="1:69">
      <c r="A18" s="398"/>
      <c r="B18" s="405" t="s">
        <v>1820</v>
      </c>
      <c r="C18" s="433" t="s">
        <v>48</v>
      </c>
      <c r="D18" s="433" t="s">
        <v>56</v>
      </c>
      <c r="E18" s="436" t="s">
        <v>1598</v>
      </c>
      <c r="F18" s="391"/>
      <c r="G18" s="391" t="s">
        <v>266</v>
      </c>
      <c r="H18" s="391" t="s">
        <v>1889</v>
      </c>
      <c r="I18" s="172"/>
      <c r="J18" s="391" t="s">
        <v>48</v>
      </c>
      <c r="K18" s="391"/>
      <c r="L18" s="391" t="s">
        <v>45</v>
      </c>
      <c r="M18" s="172"/>
      <c r="N18" s="172"/>
      <c r="O18" s="391" t="s">
        <v>1095</v>
      </c>
      <c r="P18" s="391" t="s">
        <v>1095</v>
      </c>
      <c r="Q18" s="391" t="s">
        <v>1095</v>
      </c>
      <c r="R18" s="391" t="s">
        <v>1095</v>
      </c>
      <c r="S18" s="391" t="s">
        <v>1095</v>
      </c>
      <c r="T18" s="391" t="s">
        <v>1095</v>
      </c>
      <c r="U18" s="391" t="s">
        <v>1095</v>
      </c>
      <c r="V18" s="391" t="s">
        <v>1095</v>
      </c>
      <c r="W18" s="391" t="s">
        <v>1095</v>
      </c>
      <c r="X18" s="391" t="s">
        <v>1095</v>
      </c>
      <c r="Y18" s="391" t="s">
        <v>1095</v>
      </c>
      <c r="Z18" s="391" t="s">
        <v>1095</v>
      </c>
      <c r="AA18" s="391" t="s">
        <v>1095</v>
      </c>
      <c r="AB18" s="391" t="s">
        <v>1095</v>
      </c>
      <c r="AC18" s="391" t="s">
        <v>1095</v>
      </c>
      <c r="AD18" s="391" t="s">
        <v>1095</v>
      </c>
      <c r="AE18" s="391"/>
      <c r="AF18" s="7" t="s">
        <v>2087</v>
      </c>
      <c r="AG18" s="391"/>
      <c r="AH18" s="398">
        <f>COUNTIF($C18:$AF18,AH$4)</f>
        <v>2</v>
      </c>
      <c r="AI18" s="398">
        <f>COUNTIF($C18:$AF18,AI$4)</f>
        <v>0</v>
      </c>
      <c r="AJ18" s="398">
        <f>COUNTIF($C18:$AF18,AJ$4)</f>
        <v>1</v>
      </c>
      <c r="AK18" s="398">
        <f>COUNTIF($C18:$AF18,AK$4)</f>
        <v>0</v>
      </c>
      <c r="AL18" s="398">
        <f>COUNTIF($C18:$AF18,AL$4)</f>
        <v>0</v>
      </c>
      <c r="AM18" s="398">
        <f>COUNTIF($C18:$AF18,AM$4)</f>
        <v>1</v>
      </c>
      <c r="AN18" s="398">
        <f>COUNTIF($C18:$AF18,AN$4)</f>
        <v>0</v>
      </c>
      <c r="AO18" s="398">
        <f>COUNTIF($C18:$AF18,AO$4)</f>
        <v>0</v>
      </c>
      <c r="AP18" s="398">
        <f>COUNTIF($C18:$AF18,AP$4)</f>
        <v>0</v>
      </c>
      <c r="AQ18" s="405"/>
      <c r="AR18" s="405">
        <v>0.5</v>
      </c>
      <c r="AS18" s="406">
        <f>SUMPRODUCT(--(WEEKDAY(C$3:AG$3,2)&lt;5),--ISNUMBER(MATCH(C18:AG18,{"DM","CS1","CS2","SB1","AE","CS/B"},0)))</f>
        <v>3</v>
      </c>
      <c r="AT18" s="406"/>
      <c r="AU18" s="406">
        <f>SUMPRODUCT(--(WEEKDAY(C$3:AG$3,2)=5),--ISNUMBER(MATCH(C18:AG18,{"DM","CS1","CS2","SB1","AE","CS/B","WEEKEND OUTFIELD RESERVE"},0)))</f>
        <v>0</v>
      </c>
      <c r="AV18" s="406">
        <f>SUMPRODUCT(--(WEEKDAY(C$3:AG$3,2)&gt;5),--ISNUMBER(MATCH(C18:AG18,{"DM","CS1","CS2","SB1","AE","CS/B","WEEKEND OUTFIELD RESERVE"},0)))</f>
        <v>0</v>
      </c>
      <c r="AW18" s="406"/>
      <c r="AX18" s="406">
        <f>(AS18-AT18)+AU18*1.5+(AV18-AW18)*2+AM18*0.5+AO18*0.5+AQ18-AR18</f>
        <v>3</v>
      </c>
      <c r="AY18" s="406">
        <f>AS18+AU18+AV18</f>
        <v>3</v>
      </c>
      <c r="AZ18" s="406">
        <f>BD18+BF18+BH18+BJ18+BL18</f>
        <v>2</v>
      </c>
      <c r="BA18" s="405">
        <f>AX18+BC18</f>
        <v>4.5</v>
      </c>
      <c r="BB18" s="405">
        <f>(BA18-7)</f>
        <v>-2.5</v>
      </c>
      <c r="BC18" s="406">
        <f>BE18+BG18+BI18+BK18+BM18</f>
        <v>1.5</v>
      </c>
      <c r="BD18" s="406">
        <f>COUNTIF(A18:AH18,"*$BTP*")</f>
        <v>0</v>
      </c>
      <c r="BE18" s="406">
        <f>BD18*1.5</f>
        <v>0</v>
      </c>
      <c r="BF18" s="406">
        <f>COUNTIF(A18:AH18,"*$M*")</f>
        <v>1</v>
      </c>
      <c r="BG18" s="406">
        <f>BF18*1</f>
        <v>1</v>
      </c>
      <c r="BH18" s="406">
        <f>COUNTIF(A18:AH18,"*$PM*")</f>
        <v>0</v>
      </c>
      <c r="BI18" s="406">
        <f>BH18*0.5</f>
        <v>0</v>
      </c>
      <c r="BJ18" s="406">
        <f>COUNTIF(A18:AH18,"*$AM*")</f>
        <v>1</v>
      </c>
      <c r="BK18" s="406">
        <f>BJ18*0.5</f>
        <v>0.5</v>
      </c>
      <c r="BL18" s="406">
        <f>COUNTIF(A18:AH18,"*$FC*")</f>
        <v>0</v>
      </c>
      <c r="BM18" s="406">
        <f>BL18*1</f>
        <v>0</v>
      </c>
      <c r="BN18" s="406">
        <f>COUNTIF($D18:$AA18,BN$4)</f>
        <v>0</v>
      </c>
      <c r="BO18" s="406">
        <f>COUNTIF($D18:$AA18,BO$4)</f>
        <v>1</v>
      </c>
      <c r="BP18" s="406">
        <f>COUNTIF($D18:$AA18,BP$4)</f>
        <v>0</v>
      </c>
      <c r="BQ18" s="406"/>
    </row>
    <row r="19" ht="68.25" customHeight="1" spans="1:69">
      <c r="A19" s="398"/>
      <c r="B19" s="405" t="s">
        <v>1943</v>
      </c>
      <c r="C19" s="436" t="s">
        <v>1896</v>
      </c>
      <c r="D19" s="436" t="s">
        <v>1896</v>
      </c>
      <c r="E19" s="436" t="s">
        <v>1898</v>
      </c>
      <c r="F19" s="436" t="s">
        <v>1896</v>
      </c>
      <c r="G19" s="391"/>
      <c r="H19" s="391"/>
      <c r="I19" s="172"/>
      <c r="J19" s="391" t="s">
        <v>2085</v>
      </c>
      <c r="K19" s="7"/>
      <c r="L19" s="391"/>
      <c r="M19" s="391"/>
      <c r="N19" s="172"/>
      <c r="O19" s="391"/>
      <c r="P19" s="391"/>
      <c r="Q19" s="391" t="s">
        <v>48</v>
      </c>
      <c r="R19" s="391"/>
      <c r="S19" s="436" t="s">
        <v>1095</v>
      </c>
      <c r="U19" s="391" t="s">
        <v>45</v>
      </c>
      <c r="V19" s="391"/>
      <c r="W19" s="391" t="s">
        <v>48</v>
      </c>
      <c r="X19" s="391"/>
      <c r="Y19" s="391" t="s">
        <v>2088</v>
      </c>
      <c r="Z19" s="391" t="s">
        <v>375</v>
      </c>
      <c r="AA19" s="391" t="s">
        <v>375</v>
      </c>
      <c r="AB19" s="391" t="s">
        <v>375</v>
      </c>
      <c r="AC19" s="391"/>
      <c r="AD19" s="391"/>
      <c r="AE19" s="391" t="s">
        <v>44</v>
      </c>
      <c r="AF19" s="172"/>
      <c r="AG19" s="391"/>
      <c r="AH19" s="398">
        <f>COUNTIF($C19:$AF19,AH$4)</f>
        <v>2</v>
      </c>
      <c r="AI19" s="398">
        <f>COUNTIF($C19:$AF19,AI$4)</f>
        <v>1</v>
      </c>
      <c r="AJ19" s="398">
        <f>COUNTIF($C19:$AF19,AJ$4)</f>
        <v>1</v>
      </c>
      <c r="AK19" s="398">
        <f>COUNTIF($C19:$AF19,AK$4)</f>
        <v>0</v>
      </c>
      <c r="AL19" s="398">
        <f>COUNTIF($C19:$AF19,AL$4)</f>
        <v>0</v>
      </c>
      <c r="AM19" s="398">
        <f>COUNTIF($C19:$AF19,AM$4)</f>
        <v>0</v>
      </c>
      <c r="AN19" s="398">
        <f>COUNTIF($C19:$AF19,AN$4)</f>
        <v>0</v>
      </c>
      <c r="AO19" s="398">
        <f>COUNTIF($C19:$AF19,AO$4)</f>
        <v>0</v>
      </c>
      <c r="AP19" s="398">
        <f>COUNTIF($C19:$AF19,AP$4)</f>
        <v>0</v>
      </c>
      <c r="AQ19" s="405">
        <v>0.5</v>
      </c>
      <c r="AR19" s="405"/>
      <c r="AS19" s="406">
        <f>SUMPRODUCT(--(WEEKDAY(C$3:AG$3,2)&lt;5),--ISNUMBER(MATCH(C19:AG19,{"DM","CS1","CS2","SB1","AE","CS/B"},0)))</f>
        <v>2</v>
      </c>
      <c r="AT19" s="406"/>
      <c r="AU19" s="406">
        <f>SUMPRODUCT(--(WEEKDAY(C$3:AG$3,2)=5),--ISNUMBER(MATCH(C19:AG19,{"DM","CS1","CS2","SB1","AE","CS/B","WEEKEND OUTFIELD RESERVE"},0)))</f>
        <v>1</v>
      </c>
      <c r="AV19" s="406">
        <f>SUMPRODUCT(--(WEEKDAY(C$3:AG$3,2)&gt;5),--ISNUMBER(MATCH(C19:AG19,{"DM","CS1","CS2","SB1","AE","CS/B","WEEKEND OUTFIELD RESERVE"},0)))</f>
        <v>1</v>
      </c>
      <c r="AW19" s="406"/>
      <c r="AX19" s="406">
        <f>(AS19-AT19)+AU19*1.5+(AV19-AW19)*2+AM19*0.5+AO19*0.5+AQ19-AR19</f>
        <v>6</v>
      </c>
      <c r="AY19" s="406">
        <f>AS19+AU19+AV19</f>
        <v>4</v>
      </c>
      <c r="AZ19" s="406">
        <f>BD19+BF19+BH19+BJ19+BL19</f>
        <v>1</v>
      </c>
      <c r="BA19" s="405">
        <f>AX19+BC19</f>
        <v>7</v>
      </c>
      <c r="BB19" s="405">
        <f>(BA19-7)</f>
        <v>0</v>
      </c>
      <c r="BC19" s="406">
        <f>BE19+BG19+BI19+BK19+BM19</f>
        <v>1</v>
      </c>
      <c r="BD19" s="406">
        <f>COUNTIF(A19:AH19,"*$BTP*")</f>
        <v>0</v>
      </c>
      <c r="BE19" s="406">
        <f>BD19*1.5</f>
        <v>0</v>
      </c>
      <c r="BF19" s="406">
        <f>COUNTIF(A19:AH19,"*$M*")</f>
        <v>1</v>
      </c>
      <c r="BG19" s="406">
        <f>BF19*1</f>
        <v>1</v>
      </c>
      <c r="BH19" s="406">
        <f>COUNTIF(A19:AH19,"*$PM*")</f>
        <v>0</v>
      </c>
      <c r="BI19" s="406">
        <f>BH19*0.5</f>
        <v>0</v>
      </c>
      <c r="BJ19" s="406">
        <f>COUNTIF(A19:AH19,"*$AM*")</f>
        <v>0</v>
      </c>
      <c r="BK19" s="406">
        <f>BJ19*0.5</f>
        <v>0</v>
      </c>
      <c r="BL19" s="406">
        <f>COUNTIF(A19:AH19,"*$FC*")</f>
        <v>0</v>
      </c>
      <c r="BM19" s="406">
        <f>BL19*1</f>
        <v>0</v>
      </c>
      <c r="BN19" s="406">
        <f>COUNTIF($D19:$AA19,BN$4)</f>
        <v>0</v>
      </c>
      <c r="BO19" s="406">
        <f>COUNTIF($D19:$AA19,BO$4)</f>
        <v>0</v>
      </c>
      <c r="BP19" s="406">
        <f>COUNTIF($D19:$AA19,BP$4)</f>
        <v>0</v>
      </c>
      <c r="BQ19" s="406"/>
    </row>
    <row r="20" ht="19.5" customHeight="1" spans="1:69">
      <c r="A20" s="398"/>
      <c r="B20" s="405" t="s">
        <v>1845</v>
      </c>
      <c r="C20" s="436"/>
      <c r="D20" s="436"/>
      <c r="E20" s="7"/>
      <c r="F20" s="7"/>
      <c r="G20" s="391" t="s">
        <v>48</v>
      </c>
      <c r="H20" s="391"/>
      <c r="I20" s="391"/>
      <c r="K20" s="391"/>
      <c r="L20" s="391"/>
      <c r="M20" s="391"/>
      <c r="N20" s="391"/>
      <c r="O20" s="391"/>
      <c r="P20" s="436" t="s">
        <v>1598</v>
      </c>
      <c r="Q20" s="391" t="s">
        <v>56</v>
      </c>
      <c r="R20" s="391"/>
      <c r="S20" s="391"/>
      <c r="T20" s="391" t="s">
        <v>44</v>
      </c>
      <c r="U20" s="391"/>
      <c r="V20" s="391" t="s">
        <v>44</v>
      </c>
      <c r="W20" s="391"/>
      <c r="X20" s="391" t="s">
        <v>45</v>
      </c>
      <c r="Y20" s="172"/>
      <c r="Z20" s="391" t="s">
        <v>45</v>
      </c>
      <c r="AA20" s="391"/>
      <c r="AB20" s="172"/>
      <c r="AC20" s="436"/>
      <c r="AD20" s="172" t="s">
        <v>44</v>
      </c>
      <c r="AE20" s="391"/>
      <c r="AF20" s="383" t="s">
        <v>2089</v>
      </c>
      <c r="AG20" s="391"/>
      <c r="AH20" s="398">
        <f>COUNTIF($C20:$AF20,AH$4)</f>
        <v>1</v>
      </c>
      <c r="AI20" s="398">
        <f>COUNTIF($C20:$AF20,AI$4)</f>
        <v>3</v>
      </c>
      <c r="AJ20" s="398">
        <f>COUNTIF($C20:$AF20,AJ$4)</f>
        <v>2</v>
      </c>
      <c r="AK20" s="398">
        <f>COUNTIF($C20:$AF20,AK$4)</f>
        <v>0</v>
      </c>
      <c r="AL20" s="398">
        <f>COUNTIF($C20:$AF20,AL$4)</f>
        <v>0</v>
      </c>
      <c r="AM20" s="398">
        <f>COUNTIF($C20:$AF20,AM$4)</f>
        <v>1</v>
      </c>
      <c r="AN20" s="398">
        <f>COUNTIF($C20:$AF20,AN$4)</f>
        <v>0</v>
      </c>
      <c r="AO20" s="398">
        <f>COUNTIF($C20:$AF20,AO$4)</f>
        <v>0</v>
      </c>
      <c r="AP20" s="398">
        <f>COUNTIF($C20:$AF20,AP$4)</f>
        <v>0</v>
      </c>
      <c r="AQ20" s="405">
        <v>0.5</v>
      </c>
      <c r="AR20" s="405"/>
      <c r="AS20" s="406">
        <f>SUMPRODUCT(--(WEEKDAY(C$3:AG$3,2)&lt;5),--ISNUMBER(MATCH(C20:AG20,{"DM","CS1","CS2","SB1","AE","CS/B"},0)))</f>
        <v>3</v>
      </c>
      <c r="AT20" s="398"/>
      <c r="AU20" s="406">
        <f>SUMPRODUCT(--(WEEKDAY(C$3:AG$3,2)=5),--ISNUMBER(MATCH(C20:AG20,{"DM","CS1","CS2","SB1","AE","CS/B","WEEKEND OUTFIELD RESERVE"},0)))</f>
        <v>1</v>
      </c>
      <c r="AV20" s="406">
        <f>SUMPRODUCT(--(WEEKDAY(C$3:AG$3,2)&gt;5),--ISNUMBER(MATCH(C20:AG20,{"DM","CS1","CS2","SB1","AE","CS/B","WEEKEND OUTFIELD RESERVE"},0)))</f>
        <v>2</v>
      </c>
      <c r="AW20" s="398"/>
      <c r="AX20" s="406">
        <f>(AS20-AT20)+AU20*1.5+(AV20-AW20)*2+AM20*0.5+AO20*0.5+AQ20-AR20</f>
        <v>9.5</v>
      </c>
      <c r="AY20" s="406">
        <f>AS20+AU20+AV20</f>
        <v>6</v>
      </c>
      <c r="AZ20" s="406">
        <f>BD20+BF20+BH20+BJ20+BL20</f>
        <v>1</v>
      </c>
      <c r="BA20" s="405">
        <f>AX20+BC20</f>
        <v>10</v>
      </c>
      <c r="BB20" s="405">
        <f>(BA20-7)</f>
        <v>3</v>
      </c>
      <c r="BC20" s="406">
        <f>BE20+BG20+BI20+BK20+BM20</f>
        <v>0.5</v>
      </c>
      <c r="BD20" s="406">
        <f>COUNTIF(A20:AH20,"*$BTP*")</f>
        <v>0</v>
      </c>
      <c r="BE20" s="406">
        <f>BD20*1.5</f>
        <v>0</v>
      </c>
      <c r="BF20" s="406">
        <f>COUNTIF(A20:AH20,"*$M*")</f>
        <v>0</v>
      </c>
      <c r="BG20" s="406">
        <f>BF20*1</f>
        <v>0</v>
      </c>
      <c r="BH20" s="406">
        <f>COUNTIF(A20:AH20,"*$PM*")</f>
        <v>1</v>
      </c>
      <c r="BI20" s="406">
        <f>BH20*0.5</f>
        <v>0.5</v>
      </c>
      <c r="BJ20" s="406">
        <f>COUNTIF(A20:AH20,"*$AM*")</f>
        <v>0</v>
      </c>
      <c r="BK20" s="406">
        <f>BJ20*0.5</f>
        <v>0</v>
      </c>
      <c r="BL20" s="406">
        <f>COUNTIF(A20:AH20,"*$FC*")</f>
        <v>0</v>
      </c>
      <c r="BM20" s="406">
        <f>BL20*1</f>
        <v>0</v>
      </c>
      <c r="BN20" s="406">
        <f>COUNTIF($D20:$AA20,BN$4)</f>
        <v>0</v>
      </c>
      <c r="BO20" s="406">
        <f>COUNTIF($D20:$AA20,BO$4)</f>
        <v>1</v>
      </c>
      <c r="BP20" s="406">
        <f>COUNTIF($D20:$AA20,BP$4)</f>
        <v>0</v>
      </c>
      <c r="BQ20" s="398"/>
    </row>
    <row r="21" ht="48" customHeight="1" spans="1:69">
      <c r="A21" s="398"/>
      <c r="B21" s="405" t="s">
        <v>1832</v>
      </c>
      <c r="C21" s="436"/>
      <c r="D21" s="436"/>
      <c r="E21" s="391"/>
      <c r="F21" s="391"/>
      <c r="G21" s="391"/>
      <c r="H21" s="391"/>
      <c r="I21" s="391"/>
      <c r="J21" s="391"/>
      <c r="K21" s="391"/>
      <c r="L21" s="391"/>
      <c r="M21" s="391"/>
      <c r="N21" s="391" t="s">
        <v>47</v>
      </c>
      <c r="O21" s="391"/>
      <c r="P21" s="391"/>
      <c r="Q21" s="391" t="s">
        <v>47</v>
      </c>
      <c r="R21" s="391"/>
      <c r="S21" s="391"/>
      <c r="T21" s="391"/>
      <c r="U21" s="391" t="s">
        <v>47</v>
      </c>
      <c r="V21" s="391"/>
      <c r="W21" s="391"/>
      <c r="X21" s="391" t="s">
        <v>47</v>
      </c>
      <c r="Y21" s="391"/>
      <c r="Z21" s="391"/>
      <c r="AA21" s="391" t="s">
        <v>47</v>
      </c>
      <c r="AB21" s="391" t="s">
        <v>47</v>
      </c>
      <c r="AC21" s="391"/>
      <c r="AD21" s="391"/>
      <c r="AE21" s="391" t="s">
        <v>47</v>
      </c>
      <c r="AF21" s="391"/>
      <c r="AG21" s="391"/>
      <c r="AH21" s="398">
        <f>COUNTIF($C21:$AF21,AH$4)</f>
        <v>0</v>
      </c>
      <c r="AI21" s="398">
        <f>COUNTIF($C21:$AF21,AI$4)</f>
        <v>0</v>
      </c>
      <c r="AJ21" s="398">
        <f>COUNTIF($C21:$AF21,AJ$4)</f>
        <v>0</v>
      </c>
      <c r="AK21" s="398">
        <f>COUNTIF($C21:$AF21,AK$4)</f>
        <v>0</v>
      </c>
      <c r="AL21" s="398">
        <f>COUNTIF($C21:$AF21,AL$4)</f>
        <v>0</v>
      </c>
      <c r="AM21" s="398">
        <f>COUNTIF($C21:$AF21,AM$4)</f>
        <v>0</v>
      </c>
      <c r="AN21" s="398">
        <f>COUNTIF($C21:$AF21,AN$4)</f>
        <v>0</v>
      </c>
      <c r="AO21" s="398">
        <f>COUNTIF($C21:$AF21,AO$4)</f>
        <v>0</v>
      </c>
      <c r="AP21" s="398">
        <f>COUNTIF($C21:$AF21,AP$4)</f>
        <v>0</v>
      </c>
      <c r="AQ21" s="405"/>
      <c r="AR21" s="405"/>
      <c r="AS21" s="406">
        <f>SUMPRODUCT(--(WEEKDAY(C$3:AG$3,2)&lt;5),--ISNUMBER(MATCH(C21:AG21,{"DM","CS1","CS2","SB1","AE","CS/B"},0)))</f>
        <v>0</v>
      </c>
      <c r="AT21" s="406"/>
      <c r="AU21" s="406">
        <f>SUMPRODUCT(--(WEEKDAY(C$3:AG$3,2)=5),--ISNUMBER(MATCH(C21:AG21,{"DM","CS1","CS2","SB1","AE","CS/B","WEEKEND OUTFIELD RESERVE"},0)))</f>
        <v>0</v>
      </c>
      <c r="AV21" s="406">
        <f>SUMPRODUCT(--(WEEKDAY(C$3:AG$3,2)&gt;5),--ISNUMBER(MATCH(C21:AG21,{"DM","CS1","CS2","SB1","AE","CS/B","WEEKEND OUTFIELD RESERVE"},0)))</f>
        <v>0</v>
      </c>
      <c r="AW21" s="406"/>
      <c r="AX21" s="406">
        <f>(AS21-AT21)+AU21*1.5+(AV21-AW21)*2+AM21*0.5+AO21*0.5+AQ21-AR21</f>
        <v>0</v>
      </c>
      <c r="AY21" s="406">
        <f>AS21+AU21+AV21</f>
        <v>0</v>
      </c>
      <c r="AZ21" s="406">
        <f>BD21+BF21+BH21+BJ21+BL21</f>
        <v>0</v>
      </c>
      <c r="BA21" s="405">
        <f>AX21+BC21</f>
        <v>0</v>
      </c>
      <c r="BB21" s="405">
        <f>(BA21-7)</f>
        <v>-7</v>
      </c>
      <c r="BC21" s="406">
        <f>BE21+BG21+BI21+BK21+BM21</f>
        <v>0</v>
      </c>
      <c r="BD21" s="406">
        <f>COUNTIF(A21:AH21,"*$BTP*")</f>
        <v>0</v>
      </c>
      <c r="BE21" s="406">
        <f>BD21*1.5</f>
        <v>0</v>
      </c>
      <c r="BF21" s="406">
        <f>COUNTIF(A21:AH21,"*$M*")</f>
        <v>0</v>
      </c>
      <c r="BG21" s="406">
        <f>BF21*1</f>
        <v>0</v>
      </c>
      <c r="BH21" s="406">
        <f>COUNTIF(A21:AH21,"*$PM*")</f>
        <v>0</v>
      </c>
      <c r="BI21" s="406">
        <f>BH21*0.5</f>
        <v>0</v>
      </c>
      <c r="BJ21" s="406">
        <f>COUNTIF(A21:AH21,"*$AM*")</f>
        <v>0</v>
      </c>
      <c r="BK21" s="406">
        <f>BJ21*0.5</f>
        <v>0</v>
      </c>
      <c r="BL21" s="406">
        <f>COUNTIF(A21:AH21,"*$FC*")</f>
        <v>0</v>
      </c>
      <c r="BM21" s="406">
        <f>BL21*1</f>
        <v>0</v>
      </c>
      <c r="BN21" s="406">
        <f>COUNTIF($D21:$AA21,BN$4)</f>
        <v>0</v>
      </c>
      <c r="BO21" s="406">
        <f>COUNTIF($D21:$AA21,BO$4)</f>
        <v>0</v>
      </c>
      <c r="BP21" s="406">
        <f>COUNTIF($D21:$AA21,BP$4)</f>
        <v>5</v>
      </c>
      <c r="BQ21" s="406"/>
    </row>
    <row r="22" ht="19.5" customHeight="1" spans="1:69">
      <c r="A22" s="398"/>
      <c r="B22" s="405" t="s">
        <v>1836</v>
      </c>
      <c r="C22" s="433"/>
      <c r="D22" s="433" t="s">
        <v>44</v>
      </c>
      <c r="E22" s="391"/>
      <c r="F22" s="172" t="s">
        <v>48</v>
      </c>
      <c r="G22" s="391"/>
      <c r="I22" s="391" t="s">
        <v>48</v>
      </c>
      <c r="J22" s="172"/>
      <c r="K22" s="391" t="s">
        <v>44</v>
      </c>
      <c r="M22" s="391"/>
      <c r="N22" s="172" t="s">
        <v>48</v>
      </c>
      <c r="O22" s="391"/>
      <c r="P22" s="391"/>
      <c r="Q22" s="391"/>
      <c r="R22" s="391"/>
      <c r="S22" s="391"/>
      <c r="T22" s="391"/>
      <c r="U22" s="391" t="s">
        <v>1095</v>
      </c>
      <c r="V22" s="172"/>
      <c r="W22" s="391"/>
      <c r="X22" s="391"/>
      <c r="Y22" s="391"/>
      <c r="Z22" s="383" t="s">
        <v>2090</v>
      </c>
      <c r="AA22" s="172" t="s">
        <v>48</v>
      </c>
      <c r="AB22" s="391"/>
      <c r="AC22" s="391" t="s">
        <v>44</v>
      </c>
      <c r="AD22" s="391"/>
      <c r="AE22" s="391" t="s">
        <v>48</v>
      </c>
      <c r="AF22" s="391"/>
      <c r="AG22" s="391"/>
      <c r="AH22" s="398">
        <f>COUNTIF($C22:$AF22,AH$4)</f>
        <v>5</v>
      </c>
      <c r="AI22" s="398">
        <f>COUNTIF($C22:$AF22,AI$4)</f>
        <v>3</v>
      </c>
      <c r="AJ22" s="398">
        <f>COUNTIF($C22:$AF22,AJ$4)</f>
        <v>0</v>
      </c>
      <c r="AK22" s="398">
        <f>COUNTIF($C22:$AF22,AK$4)</f>
        <v>0</v>
      </c>
      <c r="AL22" s="398">
        <f>COUNTIF($C22:$AF22,AL$4)</f>
        <v>0</v>
      </c>
      <c r="AM22" s="398">
        <f>COUNTIF($C22:$AF22,AM$4)</f>
        <v>0</v>
      </c>
      <c r="AN22" s="398">
        <f>COUNTIF($C22:$AF22,AN$4)</f>
        <v>0</v>
      </c>
      <c r="AO22" s="398">
        <f>COUNTIF($C22:$AF22,AO$4)</f>
        <v>0</v>
      </c>
      <c r="AP22" s="398">
        <f>COUNTIF($C22:$AF22,AP$4)</f>
        <v>0</v>
      </c>
      <c r="AQ22" s="405"/>
      <c r="AR22" s="405">
        <v>2</v>
      </c>
      <c r="AS22" s="406">
        <f>SUMPRODUCT(--(WEEKDAY(C$3:AG$3,2)&lt;5),--ISNUMBER(MATCH(C22:AG22,{"DM","CS1","CS2","SB1","AE","CS/B"},0)))</f>
        <v>5</v>
      </c>
      <c r="AT22" s="398"/>
      <c r="AU22" s="406">
        <f>SUMPRODUCT(--(WEEKDAY(C$3:AG$3,2)=5),--ISNUMBER(MATCH(C22:AG22,{"DM","CS1","CS2","SB1","AE","CS/B","WEEKEND OUTFIELD RESERVE"},0)))</f>
        <v>1</v>
      </c>
      <c r="AV22" s="406">
        <f>SUMPRODUCT(--(WEEKDAY(C$3:AG$3,2)&gt;5),--ISNUMBER(MATCH(C22:AG22,{"DM","CS1","CS2","SB1","AE","CS/B","WEEKEND OUTFIELD RESERVE"},0)))</f>
        <v>2</v>
      </c>
      <c r="AW22" s="398"/>
      <c r="AX22" s="406">
        <f>(AS22-AT22)+AU22*1.5+(AV22-AW22)*2+AM22*0.5+AO22*0.5+AQ22-AR22</f>
        <v>8.5</v>
      </c>
      <c r="AY22" s="406">
        <f>AS22+AU22+AV22</f>
        <v>8</v>
      </c>
      <c r="AZ22" s="406">
        <f>BD22+BF22+BH22+BJ22+BL22</f>
        <v>1</v>
      </c>
      <c r="BA22" s="405">
        <f>AX22+BC22</f>
        <v>9</v>
      </c>
      <c r="BB22" s="405">
        <f>(BA22-7)</f>
        <v>2</v>
      </c>
      <c r="BC22" s="406">
        <f>BE22+BG22+BI22+BK22+BM22</f>
        <v>0.5</v>
      </c>
      <c r="BD22" s="406">
        <f>COUNTIF(A22:AH22,"*$BTP*")</f>
        <v>0</v>
      </c>
      <c r="BE22" s="406">
        <f>BD22*1.5</f>
        <v>0</v>
      </c>
      <c r="BF22" s="406">
        <f>COUNTIF(A22:AH22,"*$M*")</f>
        <v>0</v>
      </c>
      <c r="BG22" s="406">
        <f>BF22*1</f>
        <v>0</v>
      </c>
      <c r="BH22" s="406">
        <f>COUNTIF(A22:AH22,"*$PM*")</f>
        <v>0</v>
      </c>
      <c r="BI22" s="406">
        <f>BH22*0.5</f>
        <v>0</v>
      </c>
      <c r="BJ22" s="406">
        <f>COUNTIF(A22:AH22,"*$AM*")</f>
        <v>1</v>
      </c>
      <c r="BK22" s="406">
        <f>BJ22*0.5</f>
        <v>0.5</v>
      </c>
      <c r="BL22" s="406">
        <f>COUNTIF(A22:AH22,"*$FC*")</f>
        <v>0</v>
      </c>
      <c r="BM22" s="406">
        <f>BL22*1</f>
        <v>0</v>
      </c>
      <c r="BN22" s="406">
        <f>COUNTIF($D22:$AA22,BN$4)</f>
        <v>0</v>
      </c>
      <c r="BO22" s="406">
        <f>COUNTIF($D22:$AA22,BO$4)</f>
        <v>0</v>
      </c>
      <c r="BP22" s="406">
        <f>COUNTIF($D22:$AA22,BP$4)</f>
        <v>0</v>
      </c>
      <c r="BQ22" s="398"/>
    </row>
    <row r="23" ht="19.5" customHeight="1" spans="1:69">
      <c r="A23" s="398"/>
      <c r="B23" s="405" t="s">
        <v>1840</v>
      </c>
      <c r="C23" s="436"/>
      <c r="D23" s="391"/>
      <c r="E23" s="391" t="s">
        <v>57</v>
      </c>
      <c r="F23" s="391"/>
      <c r="G23" s="391" t="s">
        <v>47</v>
      </c>
      <c r="H23" s="391"/>
      <c r="I23" s="391" t="s">
        <v>44</v>
      </c>
      <c r="J23" s="391"/>
      <c r="L23" s="172" t="s">
        <v>44</v>
      </c>
      <c r="M23" s="391"/>
      <c r="O23" s="172"/>
      <c r="P23" s="391" t="s">
        <v>48</v>
      </c>
      <c r="Q23" s="391"/>
      <c r="R23" s="172" t="s">
        <v>56</v>
      </c>
      <c r="S23" s="391" t="s">
        <v>1287</v>
      </c>
      <c r="T23" s="391" t="s">
        <v>2086</v>
      </c>
      <c r="U23" s="391" t="s">
        <v>1095</v>
      </c>
      <c r="V23" s="391"/>
      <c r="W23" s="391"/>
      <c r="X23" s="172"/>
      <c r="Y23" s="391" t="s">
        <v>44</v>
      </c>
      <c r="Z23" s="7"/>
      <c r="AB23" s="172"/>
      <c r="AC23" s="172"/>
      <c r="AE23" s="391"/>
      <c r="AG23" s="391"/>
      <c r="AH23" s="398">
        <f>COUNTIF($C23:$AF23,AH$4)</f>
        <v>1</v>
      </c>
      <c r="AI23" s="398">
        <f>COUNTIF($C23:$AF23,AI$4)</f>
        <v>3</v>
      </c>
      <c r="AJ23" s="398">
        <f>COUNTIF($C23:$AF23,AJ$4)</f>
        <v>0</v>
      </c>
      <c r="AK23" s="398">
        <f>COUNTIF($C23:$AF23,AK$4)</f>
        <v>0</v>
      </c>
      <c r="AL23" s="398">
        <f>COUNTIF($C23:$AF23,AL$4)</f>
        <v>0</v>
      </c>
      <c r="AM23" s="398">
        <f>COUNTIF($C23:$AF23,AM$4)</f>
        <v>1</v>
      </c>
      <c r="AN23" s="398">
        <f>COUNTIF($C23:$AF23,AN$4)</f>
        <v>0</v>
      </c>
      <c r="AO23" s="398">
        <f>COUNTIF($C23:$AF23,AO$4)</f>
        <v>0</v>
      </c>
      <c r="AP23" s="398">
        <f>COUNTIF($C23:$AF23,AP$4)</f>
        <v>0</v>
      </c>
      <c r="AQ23" s="405">
        <v>0.5</v>
      </c>
      <c r="AR23" s="405">
        <v>5.5</v>
      </c>
      <c r="AS23" s="406">
        <f>SUMPRODUCT(--(WEEKDAY(C$3:AG$3,2)&lt;5),--ISNUMBER(MATCH(C23:AG23,{"DM","CS1","CS2","SB1","AE","CS/B"},0)))</f>
        <v>2</v>
      </c>
      <c r="AT23" s="398"/>
      <c r="AU23" s="406">
        <f>SUMPRODUCT(--(WEEKDAY(C$3:AG$3,2)=5),--ISNUMBER(MATCH(C23:AG23,{"DM","CS1","CS2","SB1","AE","CS/B","WEEKEND OUTFIELD RESERVE"},0)))</f>
        <v>0</v>
      </c>
      <c r="AV23" s="406">
        <f>SUMPRODUCT(--(WEEKDAY(C$3:AG$3,2)&gt;5),--ISNUMBER(MATCH(C23:AG23,{"DM","CS1","CS2","SB1","AE","CS/B","WEEKEND OUTFIELD RESERVE"},0)))</f>
        <v>2</v>
      </c>
      <c r="AW23" s="398"/>
      <c r="AX23" s="406">
        <f>(AS23-AT23)+AU23*1.5+(AV23-AW23)*2+AM23*0.5+AO23*0.5+AQ23-AR23</f>
        <v>1.5</v>
      </c>
      <c r="AY23" s="406">
        <f>AS23+AU23+AV23</f>
        <v>4</v>
      </c>
      <c r="AZ23" s="406">
        <f>BD23+BF23+BH23+BJ23+BL23</f>
        <v>1</v>
      </c>
      <c r="BA23" s="405">
        <f>AX23+BC23</f>
        <v>2</v>
      </c>
      <c r="BB23" s="405">
        <f>(BA23-7)</f>
        <v>-5</v>
      </c>
      <c r="BC23" s="406">
        <f>BE23+BG23+BI23+BK23+BM23</f>
        <v>0.5</v>
      </c>
      <c r="BD23" s="406">
        <f>COUNTIF(A23:AH23,"*$BTP*")</f>
        <v>0</v>
      </c>
      <c r="BE23" s="406">
        <f>BD23*1.5</f>
        <v>0</v>
      </c>
      <c r="BF23" s="406">
        <f>COUNTIF(A23:AH23,"*$M*")</f>
        <v>0</v>
      </c>
      <c r="BG23" s="406">
        <f>BF23*1</f>
        <v>0</v>
      </c>
      <c r="BH23" s="406">
        <f>COUNTIF(A23:AH23,"*$PM*")</f>
        <v>0</v>
      </c>
      <c r="BI23" s="406">
        <f>BH23*0.5</f>
        <v>0</v>
      </c>
      <c r="BJ23" s="406">
        <f>COUNTIF(A23:AH23,"*$AM*")</f>
        <v>1</v>
      </c>
      <c r="BK23" s="406">
        <f>BJ23*0.5</f>
        <v>0.5</v>
      </c>
      <c r="BL23" s="406">
        <f>COUNTIF(A23:AH23,"*$FC*")</f>
        <v>0</v>
      </c>
      <c r="BM23" s="406">
        <f>BL23*1</f>
        <v>0</v>
      </c>
      <c r="BN23" s="406">
        <f>COUNTIF($D23:$AA23,BN$4)</f>
        <v>0</v>
      </c>
      <c r="BO23" s="406">
        <f>COUNTIF($D23:$AA23,BO$4)</f>
        <v>0</v>
      </c>
      <c r="BP23" s="406">
        <f>COUNTIF($D23:$AA23,BP$4)</f>
        <v>1</v>
      </c>
      <c r="BQ23" s="398"/>
    </row>
    <row r="24" ht="19.5" customHeight="1" spans="1:69">
      <c r="A24" s="398"/>
      <c r="B24" s="405" t="s">
        <v>1849</v>
      </c>
      <c r="C24" s="436"/>
      <c r="D24" s="436"/>
      <c r="E24" s="391" t="s">
        <v>57</v>
      </c>
      <c r="F24" s="436" t="s">
        <v>1598</v>
      </c>
      <c r="I24" s="391"/>
      <c r="J24" s="391"/>
      <c r="K24" s="7"/>
      <c r="M24" s="391"/>
      <c r="O24" s="172"/>
      <c r="P24" s="172"/>
      <c r="T24" s="391"/>
      <c r="V24" s="391"/>
      <c r="X24" s="391"/>
      <c r="Z24" s="391"/>
      <c r="AA24" s="172"/>
      <c r="AC24" s="391"/>
      <c r="AD24" s="172"/>
      <c r="AE24" s="391"/>
      <c r="AF24" s="391"/>
      <c r="AG24" s="391"/>
      <c r="AH24" s="398">
        <f>COUNTIF($C24:$AF24,AH$4)</f>
        <v>0</v>
      </c>
      <c r="AI24" s="398">
        <f>COUNTIF($C24:$AF24,AI$4)</f>
        <v>0</v>
      </c>
      <c r="AJ24" s="398">
        <f>COUNTIF($C24:$AF24,AJ$4)</f>
        <v>0</v>
      </c>
      <c r="AK24" s="398">
        <f>COUNTIF($C24:$AF24,AK$4)</f>
        <v>0</v>
      </c>
      <c r="AL24" s="398">
        <f>COUNTIF($C24:$AF24,AL$4)</f>
        <v>0</v>
      </c>
      <c r="AM24" s="398">
        <f>COUNTIF($C24:$AF24,AM$4)</f>
        <v>0</v>
      </c>
      <c r="AN24" s="398">
        <f>COUNTIF($C24:$AF24,AN$4)</f>
        <v>0</v>
      </c>
      <c r="AO24" s="398">
        <f>COUNTIF($C24:$AF24,AO$4)</f>
        <v>0</v>
      </c>
      <c r="AP24" s="398">
        <f>COUNTIF($C24:$AF24,AP$4)</f>
        <v>0</v>
      </c>
      <c r="AQ24" s="405"/>
      <c r="AR24" s="405">
        <v>5.5</v>
      </c>
      <c r="AS24" s="406">
        <f>SUMPRODUCT(--(WEEKDAY(C$3:AG$3,2)&lt;5),--ISNUMBER(MATCH(C24:AG24,{"DM","CS1","CS2","SB1","AE","CS/B"},0)))</f>
        <v>0</v>
      </c>
      <c r="AT24" s="398"/>
      <c r="AU24" s="406">
        <f>SUMPRODUCT(--(WEEKDAY(C$3:AG$3,2)=5),--ISNUMBER(MATCH(C24:AG24,{"DM","CS1","CS2","SB1","AE","CS/B","WEEKEND OUTFIELD RESERVE"},0)))</f>
        <v>0</v>
      </c>
      <c r="AV24" s="406">
        <f>SUMPRODUCT(--(WEEKDAY(C$3:AG$3,2)&gt;5),--ISNUMBER(MATCH(C24:AG24,{"DM","CS1","CS2","SB1","AE","CS/B","WEEKEND OUTFIELD RESERVE"},0)))</f>
        <v>0</v>
      </c>
      <c r="AW24" s="398"/>
      <c r="AX24" s="406">
        <f>(AS24-AT24)+AU24*1.5+(AV24-AW24)*2+AM24*0.5+AO24*0.5+AQ24-AR24</f>
        <v>-5.5</v>
      </c>
      <c r="AY24" s="406">
        <f>AS24+AU24+AV24</f>
        <v>0</v>
      </c>
      <c r="AZ24" s="406">
        <f>BD24+BF24+BH24+BJ24+BL24</f>
        <v>0</v>
      </c>
      <c r="BA24" s="405">
        <f>AX24+BC24</f>
        <v>-5.5</v>
      </c>
      <c r="BB24" s="405">
        <f>(BA24-7)</f>
        <v>-12.5</v>
      </c>
      <c r="BC24" s="406">
        <f>BE24+BG24+BI24+BK24+BM24</f>
        <v>0</v>
      </c>
      <c r="BD24" s="406">
        <f>COUNTIF(A24:AH24,"*$BTP*")</f>
        <v>0</v>
      </c>
      <c r="BE24" s="406">
        <f>BD24*1.5</f>
        <v>0</v>
      </c>
      <c r="BF24" s="406">
        <f>COUNTIF(A24:AH24,"*$M*")</f>
        <v>0</v>
      </c>
      <c r="BG24" s="406">
        <f>BF24*1</f>
        <v>0</v>
      </c>
      <c r="BH24" s="406">
        <f>COUNTIF(A24:AH24,"*$PM*")</f>
        <v>0</v>
      </c>
      <c r="BI24" s="406">
        <f>BH24*0.5</f>
        <v>0</v>
      </c>
      <c r="BJ24" s="406">
        <f>COUNTIF(A24:AH24,"*$AM*")</f>
        <v>0</v>
      </c>
      <c r="BK24" s="406">
        <f>BJ24*0.5</f>
        <v>0</v>
      </c>
      <c r="BL24" s="406">
        <f>COUNTIF(A24:AH24,"*$FC*")</f>
        <v>0</v>
      </c>
      <c r="BM24" s="406">
        <f>BL24*1</f>
        <v>0</v>
      </c>
      <c r="BN24" s="406">
        <f>COUNTIF($D24:$Z24,BN$4)</f>
        <v>0</v>
      </c>
      <c r="BO24" s="406">
        <f>COUNTIF($D24:$Z24,BO$4)</f>
        <v>1</v>
      </c>
      <c r="BP24" s="406">
        <f>COUNTIF($D24:$Z24,BP$4)</f>
        <v>0</v>
      </c>
      <c r="BQ24" s="398"/>
    </row>
    <row r="25" ht="48.75" customHeight="1" spans="1:69">
      <c r="A25" s="398"/>
      <c r="B25" s="405" t="s">
        <v>1833</v>
      </c>
      <c r="C25" s="433" t="s">
        <v>44</v>
      </c>
      <c r="D25" s="433"/>
      <c r="E25" s="391" t="s">
        <v>2091</v>
      </c>
      <c r="F25" s="391" t="s">
        <v>1793</v>
      </c>
      <c r="G25" s="391"/>
      <c r="H25" s="391"/>
      <c r="I25" s="172"/>
      <c r="J25" s="391" t="s">
        <v>45</v>
      </c>
      <c r="K25" s="391"/>
      <c r="L25" s="391"/>
      <c r="M25" s="391" t="s">
        <v>2092</v>
      </c>
      <c r="N25" s="391" t="s">
        <v>1400</v>
      </c>
      <c r="O25" s="391" t="s">
        <v>45</v>
      </c>
      <c r="P25" s="172"/>
      <c r="R25" s="391"/>
      <c r="S25" s="391"/>
      <c r="U25" s="7"/>
      <c r="V25" s="391"/>
      <c r="W25" s="436" t="s">
        <v>1598</v>
      </c>
      <c r="X25" s="391" t="s">
        <v>56</v>
      </c>
      <c r="Z25" s="391"/>
      <c r="AA25" s="391" t="s">
        <v>48</v>
      </c>
      <c r="AB25" s="391"/>
      <c r="AC25" s="391" t="s">
        <v>45</v>
      </c>
      <c r="AD25" s="391"/>
      <c r="AE25" s="391"/>
      <c r="AF25" s="391"/>
      <c r="AG25" s="391"/>
      <c r="AH25" s="398">
        <f>COUNTIF($C25:$AF25,AH$4)</f>
        <v>1</v>
      </c>
      <c r="AI25" s="398">
        <f>COUNTIF($C25:$AF25,AI$4)</f>
        <v>1</v>
      </c>
      <c r="AJ25" s="398">
        <f>COUNTIF($C25:$AF25,AJ$4)</f>
        <v>3</v>
      </c>
      <c r="AK25" s="398">
        <f>COUNTIF($C25:$AF25,AK$4)</f>
        <v>1</v>
      </c>
      <c r="AL25" s="398">
        <f>COUNTIF($C25:$AF25,AL$4)</f>
        <v>0</v>
      </c>
      <c r="AM25" s="398">
        <f>COUNTIF($C25:$AF25,AM$4)</f>
        <v>1</v>
      </c>
      <c r="AN25" s="398">
        <f>COUNTIF($C25:$AF25,AN$4)</f>
        <v>0</v>
      </c>
      <c r="AO25" s="398">
        <f>COUNTIF($C25:$AF25,AO$4)</f>
        <v>0</v>
      </c>
      <c r="AP25" s="398">
        <f>COUNTIF($C25:$AF25,AP$4)</f>
        <v>0</v>
      </c>
      <c r="AQ25" s="405"/>
      <c r="AR25" s="405">
        <v>2</v>
      </c>
      <c r="AS25" s="406">
        <f>SUMPRODUCT(--(WEEKDAY(C$3:AG$3,2)&lt;5),--ISNUMBER(MATCH(C25:AG25,{"DM","CS1","CS2","SB1","AE","CS/B"},0)))</f>
        <v>4</v>
      </c>
      <c r="AT25" s="406"/>
      <c r="AU25" s="406">
        <f>SUMPRODUCT(--(WEEKDAY(C$3:AG$3,2)=5),--ISNUMBER(MATCH(C25:AG25,{"DM","CS1","CS2","SB1","AE","CS/B","WEEKEND OUTFIELD RESERVE"},0)))</f>
        <v>0</v>
      </c>
      <c r="AV25" s="406">
        <f>SUMPRODUCT(--(WEEKDAY(C$3:AG$3,2)&gt;5),--ISNUMBER(MATCH(C25:AG25,{"DM","CS1","CS2","SB1","AE","CS/B","WEEKEND OUTFIELD RESERVE"},0)))</f>
        <v>2</v>
      </c>
      <c r="AW25" s="406"/>
      <c r="AX25" s="406">
        <f>(AS25-AT25)+AU25*1.5+(AV25-AW25)*2+AM25*0.5+AO25*0.5+AQ25-AR25</f>
        <v>6.5</v>
      </c>
      <c r="AY25" s="406">
        <f>AS25+AU25+AV25</f>
        <v>6</v>
      </c>
      <c r="AZ25" s="406">
        <f>BD25+BF25+BH25+BJ25+BL25</f>
        <v>2</v>
      </c>
      <c r="BA25" s="405">
        <f>AX25+BC25</f>
        <v>8</v>
      </c>
      <c r="BB25" s="405">
        <f>(BA25-7)</f>
        <v>1</v>
      </c>
      <c r="BC25" s="406">
        <f>BE25+BG25+BI25+BK25+BM25</f>
        <v>1.5</v>
      </c>
      <c r="BD25" s="406">
        <f>COUNTIF(A25:AH25,"*$BTP*")</f>
        <v>0</v>
      </c>
      <c r="BE25" s="406">
        <f>BD25*1.5</f>
        <v>0</v>
      </c>
      <c r="BF25" s="406">
        <f>COUNTIF(A25:AH25,"*$M*")</f>
        <v>1</v>
      </c>
      <c r="BG25" s="406">
        <f>BF25*1</f>
        <v>1</v>
      </c>
      <c r="BH25" s="406">
        <f>COUNTIF(A25:AH25,"*$PM*")</f>
        <v>0</v>
      </c>
      <c r="BI25" s="406">
        <f>BH25*0.5</f>
        <v>0</v>
      </c>
      <c r="BJ25" s="406">
        <f>COUNTIF(A25:AH25,"*$AM*")</f>
        <v>1</v>
      </c>
      <c r="BK25" s="406">
        <f>BJ25*0.5</f>
        <v>0.5</v>
      </c>
      <c r="BL25" s="406">
        <f>COUNTIF(A25:AH25,"*$FC*")</f>
        <v>0</v>
      </c>
      <c r="BM25" s="406">
        <f>BL25*1</f>
        <v>0</v>
      </c>
      <c r="BN25" s="406">
        <f>COUNTIF($D25:$AA25,BN$4)</f>
        <v>0</v>
      </c>
      <c r="BO25" s="406">
        <f>COUNTIF($D25:$AA25,BO$4)</f>
        <v>1</v>
      </c>
      <c r="BP25" s="406">
        <f>COUNTIF($D25:$AA25,BP$4)</f>
        <v>0</v>
      </c>
      <c r="BQ25" s="406"/>
    </row>
    <row r="26" ht="19.5" customHeight="1" spans="1:69">
      <c r="A26" s="398"/>
      <c r="B26" s="405" t="s">
        <v>1855</v>
      </c>
      <c r="C26" s="433"/>
      <c r="D26" s="433" t="s">
        <v>45</v>
      </c>
      <c r="E26" s="7"/>
      <c r="F26" s="391" t="s">
        <v>56</v>
      </c>
      <c r="G26" s="391"/>
      <c r="H26" s="391" t="s">
        <v>44</v>
      </c>
      <c r="I26" s="391"/>
      <c r="J26" s="391"/>
      <c r="K26" s="391"/>
      <c r="L26" s="391"/>
      <c r="M26" s="391" t="s">
        <v>56</v>
      </c>
      <c r="N26" s="391"/>
      <c r="O26" s="436" t="s">
        <v>1598</v>
      </c>
      <c r="P26" s="391"/>
      <c r="Q26" s="391" t="s">
        <v>994</v>
      </c>
      <c r="S26" s="391"/>
      <c r="T26" s="391" t="s">
        <v>1410</v>
      </c>
      <c r="U26" s="391"/>
      <c r="V26" s="391"/>
      <c r="W26" s="172" t="s">
        <v>45</v>
      </c>
      <c r="X26" s="391"/>
      <c r="Y26" s="7" t="s">
        <v>2093</v>
      </c>
      <c r="Z26" s="391" t="s">
        <v>1799</v>
      </c>
      <c r="AA26" s="391"/>
      <c r="AB26" s="391" t="s">
        <v>48</v>
      </c>
      <c r="AC26" s="391"/>
      <c r="AD26" s="391"/>
      <c r="AE26" s="391" t="s">
        <v>45</v>
      </c>
      <c r="AF26" s="391"/>
      <c r="AG26" s="391"/>
      <c r="AH26" s="398">
        <f>COUNTIF($C26:$AF26,AH$4)</f>
        <v>1</v>
      </c>
      <c r="AI26" s="398">
        <f>COUNTIF($C26:$AF26,AI$4)</f>
        <v>1</v>
      </c>
      <c r="AJ26" s="398">
        <f>COUNTIF($C26:$AF26,AJ$4)</f>
        <v>3</v>
      </c>
      <c r="AK26" s="398">
        <f>COUNTIF($C26:$AF26,AK$4)</f>
        <v>0</v>
      </c>
      <c r="AL26" s="398">
        <f>COUNTIF($C26:$AF26,AL$4)</f>
        <v>0</v>
      </c>
      <c r="AM26" s="398">
        <f>COUNTIF($C26:$AF26,AM$4)</f>
        <v>2</v>
      </c>
      <c r="AN26" s="398">
        <f>COUNTIF($C26:$AF26,AN$4)</f>
        <v>0</v>
      </c>
      <c r="AO26" s="398">
        <f>COUNTIF($C26:$AF26,AO$4)</f>
        <v>0</v>
      </c>
      <c r="AP26" s="398">
        <f>COUNTIF($C26:$AF26,AP$4)</f>
        <v>0</v>
      </c>
      <c r="AQ26" s="405"/>
      <c r="AR26" s="405">
        <v>2</v>
      </c>
      <c r="AS26" s="406">
        <f>SUMPRODUCT(--(WEEKDAY(C$3:AG$3,2)&lt;5),--ISNUMBER(MATCH(C26:AG26,{"DM","CS1","CS2","SB1","AE","CS/B"},0)))</f>
        <v>2</v>
      </c>
      <c r="AT26" s="398"/>
      <c r="AU26" s="406">
        <f>SUMPRODUCT(--(WEEKDAY(C$3:AG$3,2)=5),--ISNUMBER(MATCH(C26:AG26,{"DM","CS1","CS2","SB1","AE","CS/B","WEEKEND OUTFIELD RESERVE"},0)))</f>
        <v>1</v>
      </c>
      <c r="AV26" s="406">
        <f>SUMPRODUCT(--(WEEKDAY(C$3:AG$3,2)&gt;5),--ISNUMBER(MATCH(C26:AG26,{"DM","CS1","CS2","SB1","AE","CS/B","WEEKEND OUTFIELD RESERVE"},0)))</f>
        <v>2</v>
      </c>
      <c r="AW26" s="398"/>
      <c r="AX26" s="406">
        <f>(AS26-AT26)+AU26*1.5+(AV26-AW26)*2+AM26*0.5+AO26*0.5+AQ26-AR26</f>
        <v>6.5</v>
      </c>
      <c r="AY26" s="406">
        <f>AS26+AU26+AV26</f>
        <v>5</v>
      </c>
      <c r="AZ26" s="406">
        <f>BD26+BF26+BH26+BJ26+BL26</f>
        <v>3</v>
      </c>
      <c r="BA26" s="405">
        <f>AX26+BC26</f>
        <v>8</v>
      </c>
      <c r="BB26" s="405">
        <f>(BA26-7)</f>
        <v>1</v>
      </c>
      <c r="BC26" s="406">
        <f>BE26+BG26+BI26+BK26+BM26</f>
        <v>1.5</v>
      </c>
      <c r="BD26" s="406">
        <f>COUNTIF(A26:AH26,"*$BTP*")</f>
        <v>0</v>
      </c>
      <c r="BE26" s="406">
        <f>BD26*1.5</f>
        <v>0</v>
      </c>
      <c r="BF26" s="406">
        <f>COUNTIF(A26:AH26,"*$M*")</f>
        <v>0</v>
      </c>
      <c r="BG26" s="406">
        <f>BF26*1</f>
        <v>0</v>
      </c>
      <c r="BH26" s="406">
        <f>COUNTIF(A26:AH26,"*$PM*")</f>
        <v>1</v>
      </c>
      <c r="BI26" s="406">
        <f>BH26*0.5</f>
        <v>0.5</v>
      </c>
      <c r="BJ26" s="406">
        <f>COUNTIF(A26:AH26,"*$AM*")</f>
        <v>2</v>
      </c>
      <c r="BK26" s="406">
        <f>BJ26*0.5</f>
        <v>1</v>
      </c>
      <c r="BL26" s="406">
        <f>COUNTIF(A26:AH26,"*$FC*")</f>
        <v>0</v>
      </c>
      <c r="BM26" s="406">
        <f>BL26*1</f>
        <v>0</v>
      </c>
      <c r="BN26" s="406">
        <f>COUNTIF($D26:$Z26,BN$4)</f>
        <v>0</v>
      </c>
      <c r="BO26" s="406">
        <f>COUNTIF($D26:$Z26,BO$4)</f>
        <v>1</v>
      </c>
      <c r="BP26" s="406">
        <f>COUNTIF($D26:$Z26,BP$4)</f>
        <v>0</v>
      </c>
      <c r="BQ26" s="398"/>
    </row>
    <row r="27" ht="19.5" customHeight="1" spans="1:69">
      <c r="A27" s="398"/>
      <c r="B27" s="405" t="s">
        <v>1859</v>
      </c>
      <c r="C27" s="436" t="s">
        <v>45</v>
      </c>
      <c r="D27" s="7"/>
      <c r="E27" s="391" t="s">
        <v>50</v>
      </c>
      <c r="F27" s="391"/>
      <c r="G27" s="391" t="s">
        <v>44</v>
      </c>
      <c r="H27" s="391"/>
      <c r="I27" s="391"/>
      <c r="J27" s="391"/>
      <c r="K27" s="7"/>
      <c r="L27" s="391"/>
      <c r="M27" s="391"/>
      <c r="N27" s="391"/>
      <c r="P27" s="391"/>
      <c r="Q27" s="391"/>
      <c r="R27" s="391"/>
      <c r="S27" s="391"/>
      <c r="T27" s="7"/>
      <c r="U27" s="391" t="s">
        <v>56</v>
      </c>
      <c r="V27" s="172"/>
      <c r="W27" s="172"/>
      <c r="X27" s="391"/>
      <c r="Y27" s="391" t="s">
        <v>48</v>
      </c>
      <c r="Z27" s="172"/>
      <c r="AA27" s="391" t="s">
        <v>2094</v>
      </c>
      <c r="AB27" s="391"/>
      <c r="AC27" s="391"/>
      <c r="AD27" s="7"/>
      <c r="AE27" s="391"/>
      <c r="AF27" s="391" t="s">
        <v>2086</v>
      </c>
      <c r="AG27" s="391"/>
      <c r="AH27" s="398">
        <f>COUNTIF($C27:$AF27,AH$4)</f>
        <v>1</v>
      </c>
      <c r="AI27" s="398">
        <f>COUNTIF($C27:$AF27,AI$4)</f>
        <v>1</v>
      </c>
      <c r="AJ27" s="398">
        <f>COUNTIF($C27:$AF27,AJ$4)</f>
        <v>1</v>
      </c>
      <c r="AK27" s="398">
        <f>COUNTIF($C27:$AF27,AK$4)</f>
        <v>0</v>
      </c>
      <c r="AL27" s="398">
        <f>COUNTIF($C27:$AF27,AL$4)</f>
        <v>1</v>
      </c>
      <c r="AM27" s="398">
        <f>COUNTIF($C27:$AF27,AM$4)</f>
        <v>1</v>
      </c>
      <c r="AN27" s="398">
        <f>COUNTIF($C27:$AF27,AN$4)</f>
        <v>0</v>
      </c>
      <c r="AO27" s="398">
        <f>COUNTIF($C27:$AF27,AO$4)</f>
        <v>0</v>
      </c>
      <c r="AP27" s="398">
        <f>COUNTIF($C27:$AF27,AP$4)</f>
        <v>0</v>
      </c>
      <c r="AQ27" s="405">
        <v>1</v>
      </c>
      <c r="AR27" s="405"/>
      <c r="AS27" s="406">
        <f>SUMPRODUCT(--(WEEKDAY(C$3:AG$3,2)&lt;5),--ISNUMBER(MATCH(C27:AG27,{"DM","CS1","CS2","SB1","AE","CS/B"},0)))</f>
        <v>3</v>
      </c>
      <c r="AT27" s="398"/>
      <c r="AU27" s="406">
        <f>SUMPRODUCT(--(WEEKDAY(C$3:AG$3,2)=5),--ISNUMBER(MATCH(C27:AG27,{"DM","CS1","CS2","SB1","AE","CS/B","WEEKEND OUTFIELD RESERVE"},0)))</f>
        <v>1</v>
      </c>
      <c r="AV27" s="406">
        <f>SUMPRODUCT(--(WEEKDAY(C$3:AG$3,2)&gt;5),--ISNUMBER(MATCH(C27:AG27,{"DM","CS1","CS2","SB1","AE","CS/B","WEEKEND OUTFIELD RESERVE"},0)))</f>
        <v>0</v>
      </c>
      <c r="AW27" s="398"/>
      <c r="AX27" s="406">
        <f>(AS27-AT27)+AU27*1.5+(AV27-AW27)*2+AM27*0.5+AO27*0.5+AQ27-AR27</f>
        <v>6</v>
      </c>
      <c r="AY27" s="406">
        <f>AS27+AU27+AV27</f>
        <v>4</v>
      </c>
      <c r="AZ27" s="406">
        <f>BD27+BF27+BH27+BJ27+BL27</f>
        <v>2</v>
      </c>
      <c r="BA27" s="405">
        <f>AX27+BC27</f>
        <v>7</v>
      </c>
      <c r="BB27" s="405">
        <f>(BA27-7)</f>
        <v>0</v>
      </c>
      <c r="BC27" s="406">
        <f>BE27+BG27+BI27+BK27+BM27</f>
        <v>1</v>
      </c>
      <c r="BD27" s="406">
        <f>COUNTIF(A27:AH27,"*$BTP*")</f>
        <v>0</v>
      </c>
      <c r="BE27" s="406">
        <f>BD27*1.5</f>
        <v>0</v>
      </c>
      <c r="BF27" s="406">
        <f>COUNTIF(A27:AH27,"*$M*")</f>
        <v>0</v>
      </c>
      <c r="BG27" s="406">
        <f>BF27*1</f>
        <v>0</v>
      </c>
      <c r="BH27" s="406">
        <f>COUNTIF(A27:AH27,"*$PM*")</f>
        <v>0</v>
      </c>
      <c r="BI27" s="406">
        <f>BH27*0.5</f>
        <v>0</v>
      </c>
      <c r="BJ27" s="406">
        <f>COUNTIF(A27:AH27,"*$AM*")</f>
        <v>2</v>
      </c>
      <c r="BK27" s="406">
        <f>BJ27*0.5</f>
        <v>1</v>
      </c>
      <c r="BL27" s="406">
        <f>COUNTIF(A27:AH27,"*$FC*")</f>
        <v>0</v>
      </c>
      <c r="BM27" s="406">
        <f>BL27*1</f>
        <v>0</v>
      </c>
      <c r="BN27" s="406">
        <f>COUNTIF($H27:$AA27,BN$4)</f>
        <v>0</v>
      </c>
      <c r="BO27" s="406">
        <f>COUNTIF($H27:$AA27,BO$4)</f>
        <v>0</v>
      </c>
      <c r="BP27" s="406">
        <f>COUNTIF($H27:$AA27,BP$4)</f>
        <v>0</v>
      </c>
      <c r="BQ27" s="398"/>
    </row>
    <row r="28" ht="51.75" customHeight="1" spans="1:69">
      <c r="A28" s="398"/>
      <c r="B28" s="405" t="s">
        <v>1861</v>
      </c>
      <c r="C28" s="433"/>
      <c r="D28" s="433"/>
      <c r="E28" s="391" t="s">
        <v>62</v>
      </c>
      <c r="F28" s="172"/>
      <c r="G28" s="436" t="s">
        <v>1598</v>
      </c>
      <c r="H28" s="391"/>
      <c r="I28" s="391"/>
      <c r="J28" s="391"/>
      <c r="K28" s="391"/>
      <c r="L28" s="391" t="s">
        <v>56</v>
      </c>
      <c r="M28" s="391"/>
      <c r="N28" s="391"/>
      <c r="O28" s="391"/>
      <c r="P28" s="391"/>
      <c r="Q28" s="172"/>
      <c r="R28" s="391"/>
      <c r="S28" s="391"/>
      <c r="T28" s="391"/>
      <c r="U28" s="172" t="s">
        <v>44</v>
      </c>
      <c r="V28" s="172"/>
      <c r="W28" s="391"/>
      <c r="X28" s="172"/>
      <c r="Y28" s="391"/>
      <c r="AA28" s="391" t="s">
        <v>45</v>
      </c>
      <c r="AB28" s="391"/>
      <c r="AC28" s="172"/>
      <c r="AD28" s="7" t="s">
        <v>44</v>
      </c>
      <c r="AE28" s="172" t="s">
        <v>56</v>
      </c>
      <c r="AF28" s="391"/>
      <c r="AG28" s="172"/>
      <c r="AH28" s="398">
        <f>COUNTIF($C28:$AF28,AH$4)</f>
        <v>0</v>
      </c>
      <c r="AI28" s="398">
        <f>COUNTIF($C28:$AF28,AI$4)</f>
        <v>2</v>
      </c>
      <c r="AJ28" s="398">
        <f>COUNTIF($C28:$AF28,AJ$4)</f>
        <v>1</v>
      </c>
      <c r="AK28" s="398">
        <f>COUNTIF($C28:$AF28,AK$4)</f>
        <v>0</v>
      </c>
      <c r="AL28" s="398">
        <f>COUNTIF($C28:$AF28,AL$4)</f>
        <v>0</v>
      </c>
      <c r="AM28" s="398">
        <f>COUNTIF($C28:$AF28,AM$4)</f>
        <v>2</v>
      </c>
      <c r="AN28" s="398">
        <f>COUNTIF($C28:$AF28,AN$4)</f>
        <v>1</v>
      </c>
      <c r="AO28" s="398">
        <f>COUNTIF($C28:$AF28,AO$4)</f>
        <v>0</v>
      </c>
      <c r="AP28" s="398">
        <f>COUNTIF($C28:$AF28,AP$4)</f>
        <v>0</v>
      </c>
      <c r="AQ28" s="405">
        <v>2</v>
      </c>
      <c r="AR28" s="405"/>
      <c r="AS28" s="406">
        <f>SUMPRODUCT(--(WEEKDAY(C$3:AG$3,2)&lt;5),--ISNUMBER(MATCH(C28:AG28,{"DM","CS1","CS2","SB1","AE","CS/B"},0)))</f>
        <v>2</v>
      </c>
      <c r="AT28" s="398"/>
      <c r="AU28" s="406">
        <f>SUMPRODUCT(--(WEEKDAY(C$3:AG$3,2)=5),--ISNUMBER(MATCH(C28:AG28,{"DM","CS1","CS2","SB1","AE","CS/B","WEEKEND OUTFIELD RESERVE"},0)))</f>
        <v>1</v>
      </c>
      <c r="AV28" s="406">
        <f>SUMPRODUCT(--(WEEKDAY(C$3:AG$3,2)&gt;5),--ISNUMBER(MATCH(C28:AG28,{"DM","CS1","CS2","SB1","AE","CS/B","WEEKEND OUTFIELD RESERVE"},0)))</f>
        <v>1</v>
      </c>
      <c r="AW28" s="398"/>
      <c r="AX28" s="406">
        <f>(AS28-AT28)+AU28*1.5+(AV28-AW28)*2+AM28*0.5+AO28*0.5+AQ28-AR28</f>
        <v>8.5</v>
      </c>
      <c r="AY28" s="406">
        <f>AS28+AU28+AV28</f>
        <v>4</v>
      </c>
      <c r="AZ28" s="406">
        <f>BD28+BF28+BH28+BJ28+BL28</f>
        <v>0</v>
      </c>
      <c r="BA28" s="405">
        <f>AX28+BC28</f>
        <v>8.5</v>
      </c>
      <c r="BB28" s="405">
        <f>(BA28-7)</f>
        <v>1.5</v>
      </c>
      <c r="BC28" s="406">
        <f>BE28+BG28+BI28+BK28+BM28</f>
        <v>0</v>
      </c>
      <c r="BD28" s="406">
        <f>COUNTIF(A28:AH28,"*$BTP*")</f>
        <v>0</v>
      </c>
      <c r="BE28" s="406">
        <f>BD28*1.5</f>
        <v>0</v>
      </c>
      <c r="BF28" s="406">
        <f>COUNTIF(A28:AH28,"*$M*")</f>
        <v>0</v>
      </c>
      <c r="BG28" s="406">
        <f>BF28*1</f>
        <v>0</v>
      </c>
      <c r="BH28" s="406">
        <f>COUNTIF(A28:AH28,"*$PM*")</f>
        <v>0</v>
      </c>
      <c r="BI28" s="406">
        <f>BH28*0.5</f>
        <v>0</v>
      </c>
      <c r="BJ28" s="406">
        <f>COUNTIF(A28:AH28,"*$AM*")</f>
        <v>0</v>
      </c>
      <c r="BK28" s="406">
        <f>BJ28*0.5</f>
        <v>0</v>
      </c>
      <c r="BL28" s="406">
        <f>COUNTIF(A28:AH28,"*$FC*")</f>
        <v>0</v>
      </c>
      <c r="BM28" s="406">
        <f>BL28*1</f>
        <v>0</v>
      </c>
      <c r="BN28" s="406">
        <f>COUNTIF($D28:$Z28,BN$4)</f>
        <v>0</v>
      </c>
      <c r="BO28" s="406">
        <f>COUNTIF($D28:$Z28,BO$4)</f>
        <v>1</v>
      </c>
      <c r="BP28" s="406">
        <f>COUNTIF($D28:$Z28,BP$4)</f>
        <v>0</v>
      </c>
      <c r="BQ28" s="398"/>
    </row>
    <row r="29" ht="19.5" customHeight="1" spans="1:69">
      <c r="A29" s="398"/>
      <c r="B29" s="405" t="s">
        <v>1953</v>
      </c>
      <c r="C29" s="436"/>
      <c r="D29" s="436"/>
      <c r="E29" s="391" t="s">
        <v>1898</v>
      </c>
      <c r="F29" s="391"/>
      <c r="G29" s="391" t="s">
        <v>56</v>
      </c>
      <c r="H29" s="391" t="s">
        <v>50</v>
      </c>
      <c r="I29" s="391"/>
      <c r="J29" s="391"/>
      <c r="K29" s="391" t="s">
        <v>45</v>
      </c>
      <c r="L29" s="391"/>
      <c r="M29" s="391"/>
      <c r="N29" s="172"/>
      <c r="O29" s="391"/>
      <c r="P29" s="391"/>
      <c r="Q29" s="391"/>
      <c r="R29" s="391" t="s">
        <v>994</v>
      </c>
      <c r="S29" s="391"/>
      <c r="T29" s="391" t="s">
        <v>1095</v>
      </c>
      <c r="U29" s="391" t="s">
        <v>1095</v>
      </c>
      <c r="V29" s="172" t="s">
        <v>1095</v>
      </c>
      <c r="W29" s="391" t="s">
        <v>1095</v>
      </c>
      <c r="X29" s="172" t="s">
        <v>1095</v>
      </c>
      <c r="Y29" s="391" t="s">
        <v>1095</v>
      </c>
      <c r="Z29" s="436" t="s">
        <v>1598</v>
      </c>
      <c r="AA29" s="391"/>
      <c r="AB29" s="391" t="s">
        <v>45</v>
      </c>
      <c r="AC29" s="391"/>
      <c r="AD29" s="391"/>
      <c r="AE29" s="172"/>
      <c r="AF29" s="391"/>
      <c r="AG29" s="391"/>
      <c r="AH29" s="398">
        <f>COUNTIF($C29:$AF29,AH$4)</f>
        <v>0</v>
      </c>
      <c r="AI29" s="398">
        <f>COUNTIF($C29:$AF29,AI$4)</f>
        <v>0</v>
      </c>
      <c r="AJ29" s="398">
        <f>COUNTIF($C29:$AF29,AJ$4)</f>
        <v>2</v>
      </c>
      <c r="AK29" s="398">
        <f>COUNTIF($C29:$AF29,AK$4)</f>
        <v>0</v>
      </c>
      <c r="AL29" s="398">
        <f>COUNTIF($C29:$AF29,AL$4)</f>
        <v>1</v>
      </c>
      <c r="AM29" s="398">
        <f>COUNTIF($C29:$AF29,AM$4)</f>
        <v>1</v>
      </c>
      <c r="AN29" s="398">
        <f>COUNTIF($C29:$AF29,AN$4)</f>
        <v>0</v>
      </c>
      <c r="AO29" s="398">
        <f>COUNTIF($C29:$AF29,AO$4)</f>
        <v>0</v>
      </c>
      <c r="AP29" s="398">
        <f>COUNTIF($C29:$AF29,AP$4)</f>
        <v>0</v>
      </c>
      <c r="AQ29" s="405"/>
      <c r="AR29" s="405"/>
      <c r="AS29" s="406">
        <f>SUMPRODUCT(--(WEEKDAY(C$3:AG$3,2)&lt;5),--ISNUMBER(MATCH(C29:AG29,{"DM","CS1","CS2","SB1","AE","CS/B"},0)))</f>
        <v>1</v>
      </c>
      <c r="AT29" s="398"/>
      <c r="AU29" s="406">
        <f>SUMPRODUCT(--(WEEKDAY(C$3:AG$3,2)=5),--ISNUMBER(MATCH(C29:AG29,{"DM","CS1","CS2","SB1","AE","CS/B","WEEKEND OUTFIELD RESERVE"},0)))</f>
        <v>1</v>
      </c>
      <c r="AV29" s="406">
        <f>SUMPRODUCT(--(WEEKDAY(C$3:AG$3,2)&gt;5),--ISNUMBER(MATCH(C29:AG29,{"DM","CS1","CS2","SB1","AE","CS/B","WEEKEND OUTFIELD RESERVE"},0)))</f>
        <v>1</v>
      </c>
      <c r="AW29" s="398"/>
      <c r="AX29" s="406">
        <f>(AS29-AT29)+AU29*1.5+(AV29-AW29)*2+AM29*0.5+AO29*0.5+AQ29-AR29</f>
        <v>5</v>
      </c>
      <c r="AY29" s="406">
        <f>AS29+AU29+AV29</f>
        <v>3</v>
      </c>
      <c r="AZ29" s="406">
        <f>BD29+BF29+BH29+BJ29+BL29</f>
        <v>2</v>
      </c>
      <c r="BA29" s="405">
        <f>AX29+BC29</f>
        <v>6.5</v>
      </c>
      <c r="BB29" s="405">
        <f>(BA29-7)</f>
        <v>-0.5</v>
      </c>
      <c r="BC29" s="406">
        <f>BE29+BG29+BI29+BK29+BM29</f>
        <v>1.5</v>
      </c>
      <c r="BD29" s="406">
        <f>COUNTIF(A29:AH29,"*$BTP*")</f>
        <v>0</v>
      </c>
      <c r="BE29" s="406">
        <f>BD29*1.5</f>
        <v>0</v>
      </c>
      <c r="BF29" s="406">
        <f>COUNTIF(A29:AH29,"*$M*")</f>
        <v>1</v>
      </c>
      <c r="BG29" s="406">
        <f>BF29*1</f>
        <v>1</v>
      </c>
      <c r="BH29" s="406">
        <f>COUNTIF(A29:AH29,"*$PM*")</f>
        <v>0</v>
      </c>
      <c r="BI29" s="406">
        <f>BH29*0.5</f>
        <v>0</v>
      </c>
      <c r="BJ29" s="406">
        <f>COUNTIF(A29:AH29,"*$AM*")</f>
        <v>1</v>
      </c>
      <c r="BK29" s="406">
        <f>BJ29*0.5</f>
        <v>0.5</v>
      </c>
      <c r="BL29" s="406">
        <f>COUNTIF(A29:AH29,"*$FC*")</f>
        <v>0</v>
      </c>
      <c r="BM29" s="406">
        <f>BL29*1</f>
        <v>0</v>
      </c>
      <c r="BN29" s="406">
        <f>COUNTIF($D29:$AA29,BN$4)</f>
        <v>0</v>
      </c>
      <c r="BO29" s="406">
        <f>COUNTIF($D29:$AA29,BO$4)</f>
        <v>1</v>
      </c>
      <c r="BP29" s="406">
        <f>COUNTIF($D29:$AA29,BP$4)</f>
        <v>0</v>
      </c>
      <c r="BQ29" s="398"/>
    </row>
    <row r="30" ht="19.5" customHeight="1" spans="1:69">
      <c r="A30" s="398"/>
      <c r="B30" s="405" t="s">
        <v>1956</v>
      </c>
      <c r="C30" s="433"/>
      <c r="D30" s="433"/>
      <c r="E30" s="391" t="s">
        <v>2095</v>
      </c>
      <c r="F30" s="391" t="s">
        <v>44</v>
      </c>
      <c r="G30" s="391"/>
      <c r="H30" s="391"/>
      <c r="I30" s="172"/>
      <c r="J30" s="391" t="s">
        <v>44</v>
      </c>
      <c r="K30" s="391" t="s">
        <v>56</v>
      </c>
      <c r="L30" s="391"/>
      <c r="M30" s="172"/>
      <c r="N30" s="391" t="s">
        <v>45</v>
      </c>
      <c r="O30" s="172"/>
      <c r="P30" s="172"/>
      <c r="Q30" s="391" t="s">
        <v>44</v>
      </c>
      <c r="R30" s="391"/>
      <c r="S30" s="391"/>
      <c r="T30" s="391" t="s">
        <v>1095</v>
      </c>
      <c r="U30" s="172" t="s">
        <v>1095</v>
      </c>
      <c r="V30" s="391" t="s">
        <v>1095</v>
      </c>
      <c r="W30" s="172"/>
      <c r="X30" s="391" t="s">
        <v>1977</v>
      </c>
      <c r="Y30" s="391"/>
      <c r="Z30" s="7" t="s">
        <v>56</v>
      </c>
      <c r="AA30" s="7"/>
      <c r="AB30" s="7" t="s">
        <v>2096</v>
      </c>
      <c r="AC30" s="391"/>
      <c r="AD30" s="391" t="s">
        <v>62</v>
      </c>
      <c r="AE30" s="391"/>
      <c r="AF30" s="436" t="s">
        <v>1598</v>
      </c>
      <c r="AG30" s="391"/>
      <c r="AH30" s="398">
        <f>COUNTIF($C30:$AF30,AH$4)</f>
        <v>0</v>
      </c>
      <c r="AI30" s="398">
        <f>COUNTIF($C30:$AF30,AI$4)</f>
        <v>3</v>
      </c>
      <c r="AJ30" s="398">
        <f>COUNTIF($C30:$AF30,AJ$4)</f>
        <v>1</v>
      </c>
      <c r="AK30" s="398">
        <f>COUNTIF($C30:$AF30,AK$4)</f>
        <v>0</v>
      </c>
      <c r="AL30" s="398">
        <f>COUNTIF($C30:$AF30,AL$4)</f>
        <v>0</v>
      </c>
      <c r="AM30" s="398">
        <f>COUNTIF($C30:$AF30,AM$4)</f>
        <v>2</v>
      </c>
      <c r="AN30" s="398">
        <f>COUNTIF($C30:$AF30,AN$4)</f>
        <v>1</v>
      </c>
      <c r="AO30" s="398">
        <f>COUNTIF($C30:$AF30,AO$4)</f>
        <v>0</v>
      </c>
      <c r="AP30" s="398">
        <f>COUNTIF($C30:$AF30,AP$4)</f>
        <v>0</v>
      </c>
      <c r="AQ30" s="405"/>
      <c r="AR30" s="405">
        <v>1.5</v>
      </c>
      <c r="AS30" s="406">
        <f>SUMPRODUCT(--(WEEKDAY(C$3:AG$3,2)&lt;5),--ISNUMBER(MATCH(C30:AG30,{"DM","CS1","CS2","SB1","AE","CS/B"},0)))</f>
        <v>3</v>
      </c>
      <c r="AT30" s="398"/>
      <c r="AU30" s="406">
        <f>SUMPRODUCT(--(WEEKDAY(C$3:AG$3,2)=5),--ISNUMBER(MATCH(C30:AG30,{"DM","CS1","CS2","SB1","AE","CS/B","WEEKEND OUTFIELD RESERVE"},0)))</f>
        <v>1</v>
      </c>
      <c r="AV30" s="406">
        <f>SUMPRODUCT(--(WEEKDAY(C$3:AG$3,2)&gt;5),--ISNUMBER(MATCH(C30:AG30,{"DM","CS1","CS2","SB1","AE","CS/B","WEEKEND OUTFIELD RESERVE"},0)))</f>
        <v>1</v>
      </c>
      <c r="AW30" s="398"/>
      <c r="AX30" s="406">
        <f>(AS30-AT30)+AU30*1.5+(AV30-AW30)*2+AM30*0.5+AO30*0.5+AQ30-AR30</f>
        <v>6</v>
      </c>
      <c r="AY30" s="406">
        <f>AS30+AU30+AV30</f>
        <v>5</v>
      </c>
      <c r="AZ30" s="406">
        <f>BD30+BF30+BH30+BJ30+BL30</f>
        <v>2</v>
      </c>
      <c r="BA30" s="405">
        <f>AX30+BC30</f>
        <v>7</v>
      </c>
      <c r="BB30" s="405">
        <f>(BA30-7)</f>
        <v>0</v>
      </c>
      <c r="BC30" s="406">
        <f>BE30+BG30+BI30+BK30+BM30</f>
        <v>1</v>
      </c>
      <c r="BD30" s="406">
        <f>COUNTIF(A30:AH30,"*$BTP*")</f>
        <v>0</v>
      </c>
      <c r="BE30" s="406">
        <f>BD30*1.5</f>
        <v>0</v>
      </c>
      <c r="BF30" s="406">
        <f>COUNTIF(A30:AH30,"*$M*")</f>
        <v>0</v>
      </c>
      <c r="BG30" s="406">
        <f>BF30*1</f>
        <v>0</v>
      </c>
      <c r="BH30" s="406">
        <f>COUNTIF(A30:AH30,"*$PM*")</f>
        <v>0</v>
      </c>
      <c r="BI30" s="406">
        <f>BH30*0.5</f>
        <v>0</v>
      </c>
      <c r="BJ30" s="406">
        <f>COUNTIF(A30:AH30,"*$AM*")</f>
        <v>2</v>
      </c>
      <c r="BK30" s="406">
        <f>BJ30*0.5</f>
        <v>1</v>
      </c>
      <c r="BL30" s="406">
        <f>COUNTIF(A30:AH30,"*$FC*")</f>
        <v>0</v>
      </c>
      <c r="BM30" s="406">
        <f>BL30*1</f>
        <v>0</v>
      </c>
      <c r="BN30" s="406">
        <f>COUNTIF($D30:$Y30,BN$4)</f>
        <v>0</v>
      </c>
      <c r="BO30" s="406">
        <f>COUNTIF($D30:$Y30,BO$4)</f>
        <v>0</v>
      </c>
      <c r="BP30" s="406">
        <f>COUNTIF($D30:$Y30,BP$4)</f>
        <v>0</v>
      </c>
      <c r="BQ30" s="398"/>
    </row>
    <row r="31" ht="19.5" customHeight="1" spans="1:69">
      <c r="A31" s="398"/>
      <c r="B31" s="405" t="s">
        <v>1870</v>
      </c>
      <c r="C31" s="436" t="s">
        <v>50</v>
      </c>
      <c r="D31" s="436"/>
      <c r="E31" s="391" t="s">
        <v>1895</v>
      </c>
      <c r="F31" s="391" t="s">
        <v>1896</v>
      </c>
      <c r="G31" s="391"/>
      <c r="J31" s="391" t="s">
        <v>1095</v>
      </c>
      <c r="K31" s="391" t="s">
        <v>1095</v>
      </c>
      <c r="L31" s="391" t="s">
        <v>1095</v>
      </c>
      <c r="M31" s="172" t="s">
        <v>1095</v>
      </c>
      <c r="N31" s="391" t="s">
        <v>56</v>
      </c>
      <c r="O31" s="172"/>
      <c r="P31" s="172"/>
      <c r="Q31" s="391" t="s">
        <v>62</v>
      </c>
      <c r="R31" s="391"/>
      <c r="S31" s="391"/>
      <c r="T31" s="391" t="s">
        <v>1095</v>
      </c>
      <c r="U31" s="391" t="s">
        <v>1095</v>
      </c>
      <c r="V31" s="391" t="s">
        <v>1095</v>
      </c>
      <c r="W31" s="391"/>
      <c r="X31" s="391"/>
      <c r="Y31" s="391"/>
      <c r="Z31" s="391" t="s">
        <v>205</v>
      </c>
      <c r="AA31" s="7" t="s">
        <v>56</v>
      </c>
      <c r="AB31" s="391"/>
      <c r="AC31" s="7"/>
      <c r="AD31" s="172" t="s">
        <v>45</v>
      </c>
      <c r="AE31" s="391"/>
      <c r="AF31" s="391" t="s">
        <v>45</v>
      </c>
      <c r="AG31" s="391"/>
      <c r="AH31" s="398">
        <f>COUNTIF($C31:$AF31,AH$4)</f>
        <v>0</v>
      </c>
      <c r="AI31" s="398">
        <f>COUNTIF($C31:$AF31,AI$4)</f>
        <v>0</v>
      </c>
      <c r="AJ31" s="398">
        <f>COUNTIF($C31:$AF31,AJ$4)</f>
        <v>2</v>
      </c>
      <c r="AK31" s="398">
        <f>COUNTIF($C31:$AF31,AK$4)</f>
        <v>0</v>
      </c>
      <c r="AL31" s="398">
        <f>COUNTIF($C31:$AF31,AL$4)</f>
        <v>1</v>
      </c>
      <c r="AM31" s="398">
        <f>COUNTIF($C31:$AF31,AM$4)</f>
        <v>2</v>
      </c>
      <c r="AN31" s="398">
        <f>COUNTIF($C31:$AF31,AN$4)</f>
        <v>1</v>
      </c>
      <c r="AO31" s="398">
        <f>COUNTIF($C31:$AF31,AO$4)</f>
        <v>0</v>
      </c>
      <c r="AP31" s="398">
        <f>COUNTIF($C31:$AF31,AP$4)</f>
        <v>0</v>
      </c>
      <c r="AQ31" s="405"/>
      <c r="AR31" s="405">
        <v>0.5</v>
      </c>
      <c r="AS31" s="406">
        <f>SUMPRODUCT(--(WEEKDAY(C$3:AG$3,2)&lt;5),--ISNUMBER(MATCH(C31:AG31,{"DM","CS1","CS2","SB1","AE","CS/B"},0)))</f>
        <v>3</v>
      </c>
      <c r="AT31" s="398"/>
      <c r="AU31" s="406">
        <f>SUMPRODUCT(--(WEEKDAY(C$3:AG$3,2)=5),--ISNUMBER(MATCH(C31:AG31,{"DM","CS1","CS2","SB1","AE","CS/B","WEEKEND OUTFIELD RESERVE"},0)))</f>
        <v>0</v>
      </c>
      <c r="AV31" s="406">
        <f>SUMPRODUCT(--(WEEKDAY(C$3:AG$3,2)&gt;5),--ISNUMBER(MATCH(C31:AG31,{"DM","CS1","CS2","SB1","AE","CS/B","WEEKEND OUTFIELD RESERVE"},0)))</f>
        <v>1</v>
      </c>
      <c r="AW31" s="398"/>
      <c r="AX31" s="406">
        <f>(AS31-AT31)+AU31*1.5+(AV31-AW31)*2+AM31*0.5+AO31*0.5+AQ31-AR31</f>
        <v>5.5</v>
      </c>
      <c r="AY31" s="406">
        <f>AS31+AU31+AV31</f>
        <v>4</v>
      </c>
      <c r="AZ31" s="406">
        <f>BD31+BF31+BH31+BJ31+BL31</f>
        <v>2</v>
      </c>
      <c r="BA31" s="405">
        <f>AX31+BC31</f>
        <v>6.5</v>
      </c>
      <c r="BB31" s="405">
        <f>(BA31-7)</f>
        <v>-0.5</v>
      </c>
      <c r="BC31" s="406">
        <f>BE31+BG31+BI31+BK31+BM31</f>
        <v>1</v>
      </c>
      <c r="BD31" s="406">
        <f>COUNTIF(A31:AH31,"*$BTP*")</f>
        <v>0</v>
      </c>
      <c r="BE31" s="406">
        <f>BD31*1.5</f>
        <v>0</v>
      </c>
      <c r="BF31" s="406">
        <f>COUNTIF(A31:AH31,"*$M*")</f>
        <v>0</v>
      </c>
      <c r="BG31" s="406">
        <f>BF31*1</f>
        <v>0</v>
      </c>
      <c r="BH31" s="406">
        <f>COUNTIF(A31:AH31,"*$PM*")</f>
        <v>1</v>
      </c>
      <c r="BI31" s="406">
        <f>BH31*0.5</f>
        <v>0.5</v>
      </c>
      <c r="BJ31" s="406">
        <f>COUNTIF(A31:AH31,"*$AM*")</f>
        <v>1</v>
      </c>
      <c r="BK31" s="406">
        <f>BJ31*0.5</f>
        <v>0.5</v>
      </c>
      <c r="BL31" s="406">
        <f>COUNTIF(A31:AH31,"*$FC*")</f>
        <v>0</v>
      </c>
      <c r="BM31" s="406">
        <f>BL31*1</f>
        <v>0</v>
      </c>
      <c r="BN31" s="406">
        <f>COUNTIF($D31:$Z31,BN$4)</f>
        <v>0</v>
      </c>
      <c r="BO31" s="406">
        <f>COUNTIF($D31:$Z31,BO$4)</f>
        <v>0</v>
      </c>
      <c r="BP31" s="406">
        <f>COUNTIF($D31:$Z31,BP$4)</f>
        <v>0</v>
      </c>
      <c r="BQ31" s="398"/>
    </row>
    <row r="32" ht="19.5" customHeight="1" spans="1:69">
      <c r="A32" s="398"/>
      <c r="B32" s="405" t="s">
        <v>1876</v>
      </c>
      <c r="C32" s="391"/>
      <c r="D32" s="391"/>
      <c r="E32" s="391" t="s">
        <v>57</v>
      </c>
      <c r="F32" s="391"/>
      <c r="G32" s="391" t="s">
        <v>45</v>
      </c>
      <c r="H32" s="391"/>
      <c r="I32" s="391"/>
      <c r="J32" s="391" t="s">
        <v>56</v>
      </c>
      <c r="K32" s="391"/>
      <c r="L32" s="391"/>
      <c r="M32" s="391"/>
      <c r="N32" s="436" t="s">
        <v>1598</v>
      </c>
      <c r="O32" s="391"/>
      <c r="P32" s="391"/>
      <c r="Q32" s="172" t="s">
        <v>1799</v>
      </c>
      <c r="R32" s="391" t="s">
        <v>42</v>
      </c>
      <c r="S32" s="391" t="s">
        <v>44</v>
      </c>
      <c r="T32" s="7" t="s">
        <v>56</v>
      </c>
      <c r="U32" s="2" t="s">
        <v>1095</v>
      </c>
      <c r="V32" s="2" t="s">
        <v>1095</v>
      </c>
      <c r="W32" s="2" t="s">
        <v>1095</v>
      </c>
      <c r="X32" s="2" t="s">
        <v>1095</v>
      </c>
      <c r="Y32" s="2" t="s">
        <v>1095</v>
      </c>
      <c r="Z32" s="2" t="s">
        <v>1095</v>
      </c>
      <c r="AA32" s="2" t="s">
        <v>1095</v>
      </c>
      <c r="AB32" s="2" t="s">
        <v>1095</v>
      </c>
      <c r="AC32" s="2" t="s">
        <v>1095</v>
      </c>
      <c r="AE32" s="391" t="s">
        <v>2097</v>
      </c>
      <c r="AF32" s="391" t="s">
        <v>56</v>
      </c>
      <c r="AG32" s="391"/>
      <c r="AH32" s="398">
        <f>COUNTIF($C32:$AF32,AH$4)</f>
        <v>0</v>
      </c>
      <c r="AI32" s="398">
        <f>COUNTIF($C32:$AF32,AI$4)</f>
        <v>1</v>
      </c>
      <c r="AJ32" s="398">
        <f>COUNTIF($C32:$AF32,AJ$4)</f>
        <v>1</v>
      </c>
      <c r="AK32" s="398">
        <f>COUNTIF($C32:$AF32,AK$4)</f>
        <v>0</v>
      </c>
      <c r="AL32" s="398">
        <f>COUNTIF($C32:$AF32,AL$4)</f>
        <v>0</v>
      </c>
      <c r="AM32" s="398">
        <f>COUNTIF($C32:$AF32,AM$4)</f>
        <v>3</v>
      </c>
      <c r="AN32" s="398">
        <f>COUNTIF($C32:$AF32,AN$4)</f>
        <v>0</v>
      </c>
      <c r="AO32" s="398">
        <f>COUNTIF($C32:$AF32,AO$4)</f>
        <v>0</v>
      </c>
      <c r="AP32" s="398">
        <f>COUNTIF($C32:$AF32,AP$4)</f>
        <v>0</v>
      </c>
      <c r="AQ32" s="405"/>
      <c r="AR32" s="405">
        <v>4.5</v>
      </c>
      <c r="AS32" s="406">
        <f>SUMPRODUCT(--(WEEKDAY(C$3:AG$3,2)&lt;5),--ISNUMBER(MATCH(C32:AG32,{"DM","CS1","CS2","SB1","AE","CS/B"},0)))</f>
        <v>1</v>
      </c>
      <c r="AT32" s="398"/>
      <c r="AU32" s="406">
        <f>SUMPRODUCT(--(WEEKDAY(C$3:AG$3,2)=5),--ISNUMBER(MATCH(C32:AG32,{"DM","CS1","CS2","SB1","AE","CS/B","WEEKEND OUTFIELD RESERVE"},0)))</f>
        <v>1</v>
      </c>
      <c r="AV32" s="406">
        <f>SUMPRODUCT(--(WEEKDAY(C$3:AG$3,2)&gt;5),--ISNUMBER(MATCH(C32:AG32,{"DM","CS1","CS2","SB1","AE","CS/B","WEEKEND OUTFIELD RESERVE"},0)))</f>
        <v>0</v>
      </c>
      <c r="AW32" s="398"/>
      <c r="AX32" s="406">
        <f>(AS32-AT32)+AU32*1.5+(AV32-AW32)*2+AM32*0.5+AO32*0.5+AQ32-AR32</f>
        <v>-0.5</v>
      </c>
      <c r="AY32" s="406">
        <f>AS32+AU32+AV32</f>
        <v>2</v>
      </c>
      <c r="AZ32" s="406">
        <f>BD32+BF32+BH32+BJ32+BL32</f>
        <v>1</v>
      </c>
      <c r="BA32" s="405">
        <f>AX32+BC32</f>
        <v>0</v>
      </c>
      <c r="BB32" s="405">
        <f>(BA32-7)</f>
        <v>-7</v>
      </c>
      <c r="BC32" s="406">
        <f>BE32+BG32+BI32+BK32+BM32</f>
        <v>0.5</v>
      </c>
      <c r="BD32" s="406">
        <f>COUNTIF(A32:AH32,"*$BTP*")</f>
        <v>0</v>
      </c>
      <c r="BE32" s="406">
        <f>BD32*1.5</f>
        <v>0</v>
      </c>
      <c r="BF32" s="406">
        <f>COUNTIF(A32:AH32,"*$M*")</f>
        <v>0</v>
      </c>
      <c r="BG32" s="406">
        <f>BF32*1</f>
        <v>0</v>
      </c>
      <c r="BH32" s="406">
        <f>COUNTIF(A32:AH32,"*$PM*")</f>
        <v>1</v>
      </c>
      <c r="BI32" s="406">
        <f>BH32*0.5</f>
        <v>0.5</v>
      </c>
      <c r="BJ32" s="406">
        <f>COUNTIF(A32:AH32,"*$AM*")</f>
        <v>0</v>
      </c>
      <c r="BK32" s="406">
        <f>BJ32*0.5</f>
        <v>0</v>
      </c>
      <c r="BL32" s="406">
        <f>COUNTIF(A32:AH32,"*$FC*")</f>
        <v>0</v>
      </c>
      <c r="BM32" s="406">
        <f>BL32*1</f>
        <v>0</v>
      </c>
      <c r="BN32" s="406">
        <f>COUNTIF($D32:$Z32,BN$4)</f>
        <v>0</v>
      </c>
      <c r="BO32" s="406">
        <f>COUNTIF($D32:$Z32,BO$4)</f>
        <v>1</v>
      </c>
      <c r="BP32" s="406">
        <f>COUNTIF($D32:$Z32,BP$4)</f>
        <v>0</v>
      </c>
      <c r="BQ32" s="398"/>
    </row>
    <row r="33" ht="19.5" customHeight="1" spans="1:69">
      <c r="A33" s="398"/>
      <c r="B33" s="405" t="s">
        <v>1878</v>
      </c>
      <c r="C33" s="391"/>
      <c r="D33" s="436"/>
      <c r="E33" s="391" t="s">
        <v>1898</v>
      </c>
      <c r="F33" s="391" t="s">
        <v>1896</v>
      </c>
      <c r="G33" s="391" t="s">
        <v>50</v>
      </c>
      <c r="H33" s="391"/>
      <c r="I33" s="172" t="s">
        <v>45</v>
      </c>
      <c r="J33" s="391"/>
      <c r="K33" s="391" t="s">
        <v>1095</v>
      </c>
      <c r="L33" s="391" t="s">
        <v>1095</v>
      </c>
      <c r="M33" s="391" t="s">
        <v>1095</v>
      </c>
      <c r="N33" s="391"/>
      <c r="O33" s="391"/>
      <c r="P33" s="391"/>
      <c r="Q33" s="391" t="s">
        <v>45</v>
      </c>
      <c r="R33" s="7"/>
      <c r="S33" s="391"/>
      <c r="T33" s="181" t="s">
        <v>1095</v>
      </c>
      <c r="U33" s="172" t="s">
        <v>1095</v>
      </c>
      <c r="V33" s="172" t="s">
        <v>1095</v>
      </c>
      <c r="W33" s="391"/>
      <c r="X33" s="391"/>
      <c r="Y33" s="391" t="s">
        <v>45</v>
      </c>
      <c r="Z33" s="391"/>
      <c r="AA33" s="172" t="s">
        <v>1799</v>
      </c>
      <c r="AB33" s="391"/>
      <c r="AC33" s="391"/>
      <c r="AD33" s="2" t="s">
        <v>1598</v>
      </c>
      <c r="AE33" s="172"/>
      <c r="AF33" s="391"/>
      <c r="AG33" s="391"/>
      <c r="AH33" s="398">
        <f>COUNTIF($C33:$AF33,AH$4)</f>
        <v>0</v>
      </c>
      <c r="AI33" s="398">
        <f>COUNTIF($C33:$AF33,AI$4)</f>
        <v>0</v>
      </c>
      <c r="AJ33" s="398">
        <f>COUNTIF($C33:$AF33,AJ$4)</f>
        <v>3</v>
      </c>
      <c r="AK33" s="398">
        <f>COUNTIF($C33:$AF33,AK$4)</f>
        <v>0</v>
      </c>
      <c r="AL33" s="398">
        <f>COUNTIF($C33:$AF33,AL$4)</f>
        <v>1</v>
      </c>
      <c r="AM33" s="398">
        <f>COUNTIF($C33:$AF33,AM$4)</f>
        <v>0</v>
      </c>
      <c r="AN33" s="398">
        <f>COUNTIF($C33:$AF33,AN$4)</f>
        <v>0</v>
      </c>
      <c r="AO33" s="398">
        <f>COUNTIF($C33:$AF33,AO$4)</f>
        <v>0</v>
      </c>
      <c r="AP33" s="398">
        <f>COUNTIF($C33:$AF33,AP$4)</f>
        <v>0</v>
      </c>
      <c r="AQ33" s="405"/>
      <c r="AR33" s="405"/>
      <c r="AS33" s="406">
        <f>SUMPRODUCT(--(WEEKDAY(C$3:AG$3,2)&lt;5),--ISNUMBER(MATCH(C33:AG33,{"DM","CS1","CS2","SB1","AE","CS/B"},0)))</f>
        <v>2</v>
      </c>
      <c r="AT33" s="398"/>
      <c r="AU33" s="406">
        <f>SUMPRODUCT(--(WEEKDAY(C$3:AG$3,2)=5),--ISNUMBER(MATCH(C33:AG33,{"DM","CS1","CS2","SB1","AE","CS/B","WEEKEND OUTFIELD RESERVE"},0)))</f>
        <v>1</v>
      </c>
      <c r="AV33" s="406">
        <f>SUMPRODUCT(--(WEEKDAY(C$3:AG$3,2)&gt;5),--ISNUMBER(MATCH(C33:AG33,{"DM","CS1","CS2","SB1","AE","CS/B","WEEKEND OUTFIELD RESERVE"},0)))</f>
        <v>1</v>
      </c>
      <c r="AW33" s="398"/>
      <c r="AX33" s="406">
        <f>(AS33-AT33)+AU33*1.5+(AV33-AW33)*2+AM33*0.5+AO33*0.5+AQ33-AR33</f>
        <v>5.5</v>
      </c>
      <c r="AY33" s="406">
        <f>AS33+AU33+AV33</f>
        <v>4</v>
      </c>
      <c r="AZ33" s="406">
        <f>BD33+BF33+BH33+BJ33+BL33</f>
        <v>1</v>
      </c>
      <c r="BA33" s="405">
        <f>AX33+BC33</f>
        <v>6.5</v>
      </c>
      <c r="BB33" s="405">
        <f>(BA33-7)</f>
        <v>-0.5</v>
      </c>
      <c r="BC33" s="406">
        <f>BE33+BG33+BI33+BK33+BM33</f>
        <v>1</v>
      </c>
      <c r="BD33" s="406">
        <f>COUNTIF(A33:AH33,"*$BTP*")</f>
        <v>0</v>
      </c>
      <c r="BE33" s="406">
        <f>BD33*1.5</f>
        <v>0</v>
      </c>
      <c r="BF33" s="406">
        <f>COUNTIF(A33:AH33,"*$M*")</f>
        <v>1</v>
      </c>
      <c r="BG33" s="406">
        <f>BF33*1</f>
        <v>1</v>
      </c>
      <c r="BH33" s="406">
        <f>COUNTIF(A33:AH33,"*$PM*")</f>
        <v>0</v>
      </c>
      <c r="BI33" s="406">
        <f>BH33*0.5</f>
        <v>0</v>
      </c>
      <c r="BJ33" s="406">
        <f>COUNTIF(A33:AH33,"*$AM*")</f>
        <v>0</v>
      </c>
      <c r="BK33" s="406">
        <f>BJ33*0.5</f>
        <v>0</v>
      </c>
      <c r="BL33" s="406">
        <f>COUNTIF(A33:AH33,"*$FC*")</f>
        <v>0</v>
      </c>
      <c r="BM33" s="406">
        <f>BL33*1</f>
        <v>0</v>
      </c>
      <c r="BN33" s="406">
        <f>COUNTIF($D33:$Z33,BN$4)</f>
        <v>0</v>
      </c>
      <c r="BO33" s="406">
        <f>COUNTIF($D33:$Z33,BO$4)</f>
        <v>0</v>
      </c>
      <c r="BP33" s="406">
        <f>COUNTIF($D33:$Z33,BP$4)</f>
        <v>0</v>
      </c>
      <c r="BQ33" s="398"/>
    </row>
    <row r="34" ht="19.5" customHeight="1" spans="1:69">
      <c r="A34" s="398"/>
      <c r="B34" s="405" t="s">
        <v>1961</v>
      </c>
      <c r="C34" s="391" t="s">
        <v>62</v>
      </c>
      <c r="D34" s="391" t="s">
        <v>2098</v>
      </c>
      <c r="E34" s="391" t="s">
        <v>1895</v>
      </c>
      <c r="F34" s="391" t="s">
        <v>1896</v>
      </c>
      <c r="G34" s="391"/>
      <c r="H34" s="172"/>
      <c r="J34" s="172"/>
      <c r="K34" s="391"/>
      <c r="L34" s="391"/>
      <c r="M34" s="391" t="s">
        <v>62</v>
      </c>
      <c r="N34" s="391"/>
      <c r="O34" s="172"/>
      <c r="P34" s="172" t="s">
        <v>62</v>
      </c>
      <c r="Q34" s="172"/>
      <c r="S34" s="391"/>
      <c r="T34" s="7" t="s">
        <v>62</v>
      </c>
      <c r="U34" s="391"/>
      <c r="V34" s="391"/>
      <c r="W34" s="391"/>
      <c r="X34" s="391" t="s">
        <v>2099</v>
      </c>
      <c r="Z34" s="391" t="s">
        <v>62</v>
      </c>
      <c r="AA34" s="462"/>
      <c r="AB34" s="172" t="s">
        <v>62</v>
      </c>
      <c r="AC34" s="391"/>
      <c r="AD34" s="391"/>
      <c r="AE34" s="391"/>
      <c r="AG34" s="391"/>
      <c r="AH34" s="398">
        <f>COUNTIF($C34:$AF34,AH$4)</f>
        <v>0</v>
      </c>
      <c r="AI34" s="398">
        <f>COUNTIF($C34:$AF34,AI$4)</f>
        <v>0</v>
      </c>
      <c r="AJ34" s="398">
        <f>COUNTIF($C34:$AF34,AJ$4)</f>
        <v>0</v>
      </c>
      <c r="AK34" s="398">
        <f>COUNTIF($C34:$AF34,AK$4)</f>
        <v>0</v>
      </c>
      <c r="AL34" s="398">
        <f>COUNTIF($C34:$AF34,AL$4)</f>
        <v>0</v>
      </c>
      <c r="AM34" s="398">
        <f>COUNTIF($C34:$AF34,AM$4)</f>
        <v>0</v>
      </c>
      <c r="AN34" s="398">
        <f>COUNTIF($C34:$AF34,AN$4)</f>
        <v>6</v>
      </c>
      <c r="AO34" s="398">
        <f>COUNTIF($C34:$AF34,AO$4)</f>
        <v>0</v>
      </c>
      <c r="AP34" s="398">
        <f>COUNTIF($C34:$AF34,AP$4)</f>
        <v>0</v>
      </c>
      <c r="AQ34" s="405"/>
      <c r="AR34" s="405">
        <v>2.5</v>
      </c>
      <c r="AS34" s="406">
        <f>SUMPRODUCT(--(WEEKDAY(C$3:AG$3,2)&lt;5),--ISNUMBER(MATCH(C34:AG34,{"DM","CS1","CS2","SB1","AE","CS/B"},0)))</f>
        <v>4</v>
      </c>
      <c r="AT34" s="398"/>
      <c r="AU34" s="406">
        <f>SUMPRODUCT(--(WEEKDAY(C$3:AG$3,2)=5),--ISNUMBER(MATCH(C34:AG34,{"DM","CS1","CS2","SB1","AE","CS/B","WEEKEND OUTFIELD RESERVE"},0)))</f>
        <v>1</v>
      </c>
      <c r="AV34" s="406">
        <f>SUMPRODUCT(--(WEEKDAY(C$3:AG$3,2)&gt;5),--ISNUMBER(MATCH(C34:AG34,{"DM","CS1","CS2","SB1","AE","CS/B","WEEKEND OUTFIELD RESERVE"},0)))</f>
        <v>1</v>
      </c>
      <c r="AW34" s="398"/>
      <c r="AX34" s="406">
        <f>(AS34-AT34)+AU34*1.5+(AV34-AW34)*2+AM34*0.5+AO34*0.5+AQ34-AR34</f>
        <v>5</v>
      </c>
      <c r="AY34" s="406">
        <f>AS34+AU34+AV34</f>
        <v>6</v>
      </c>
      <c r="AZ34" s="406">
        <f>BD34+BF34+BH34+BJ34+BL34</f>
        <v>2</v>
      </c>
      <c r="BA34" s="405">
        <f>AX34+BC34</f>
        <v>6.5</v>
      </c>
      <c r="BB34" s="405">
        <f>(BA34-7)</f>
        <v>-0.5</v>
      </c>
      <c r="BC34" s="406">
        <f>BE34+BG34+BI34+BK34+BM34</f>
        <v>1.5</v>
      </c>
      <c r="BD34" s="406">
        <f>COUNTIF(A34:AH34,"*$BTP*")</f>
        <v>0</v>
      </c>
      <c r="BE34" s="406">
        <f>BD34*1.5</f>
        <v>0</v>
      </c>
      <c r="BF34" s="406">
        <f>COUNTIF(A34:AH34,"*$M*")</f>
        <v>1</v>
      </c>
      <c r="BG34" s="406">
        <f>BF34*1</f>
        <v>1</v>
      </c>
      <c r="BH34" s="406">
        <f>COUNTIF(A34:AH34,"*$PM*")</f>
        <v>1</v>
      </c>
      <c r="BI34" s="406">
        <f>BH34*0.5</f>
        <v>0.5</v>
      </c>
      <c r="BJ34" s="406">
        <f>COUNTIF(A34:AH34,"*$AM*")</f>
        <v>0</v>
      </c>
      <c r="BK34" s="406">
        <f>BJ34*0.5</f>
        <v>0</v>
      </c>
      <c r="BL34" s="406">
        <f>COUNTIF(A34:AH34,"*$FC*")</f>
        <v>0</v>
      </c>
      <c r="BM34" s="406">
        <f>BL34*1</f>
        <v>0</v>
      </c>
      <c r="BN34" s="406">
        <f>COUNTIF($D34:$Y34,BN$4)</f>
        <v>0</v>
      </c>
      <c r="BO34" s="406">
        <f>COUNTIF($D34:$Y34,BO$4)</f>
        <v>0</v>
      </c>
      <c r="BP34" s="406">
        <f>COUNTIF($D34:$Y34,BP$4)</f>
        <v>0</v>
      </c>
      <c r="BQ34" s="398"/>
    </row>
    <row r="35" ht="19.5" customHeight="1" spans="1:69">
      <c r="A35" s="398"/>
      <c r="B35" s="405" t="s">
        <v>1965</v>
      </c>
      <c r="C35" s="391" t="s">
        <v>1041</v>
      </c>
      <c r="D35" s="433" t="s">
        <v>62</v>
      </c>
      <c r="E35" s="391" t="s">
        <v>1898</v>
      </c>
      <c r="F35" s="391" t="s">
        <v>1896</v>
      </c>
      <c r="G35" s="391"/>
      <c r="H35" s="391" t="s">
        <v>62</v>
      </c>
      <c r="I35" s="391"/>
      <c r="J35" s="391" t="s">
        <v>62</v>
      </c>
      <c r="K35" s="391"/>
      <c r="L35" s="391"/>
      <c r="M35" s="391"/>
      <c r="N35" s="172"/>
      <c r="O35" s="391"/>
      <c r="P35" s="391"/>
      <c r="Q35" s="391"/>
      <c r="R35" s="391" t="s">
        <v>2100</v>
      </c>
      <c r="S35" s="7" t="s">
        <v>56</v>
      </c>
      <c r="T35" s="391"/>
      <c r="U35" s="172" t="s">
        <v>62</v>
      </c>
      <c r="V35" s="172"/>
      <c r="W35" s="172"/>
      <c r="X35" s="172"/>
      <c r="Y35" s="436" t="s">
        <v>1598</v>
      </c>
      <c r="Z35" s="172"/>
      <c r="AA35" s="391" t="s">
        <v>62</v>
      </c>
      <c r="AB35" s="172"/>
      <c r="AC35" s="172"/>
      <c r="AD35" s="172"/>
      <c r="AE35" s="172" t="s">
        <v>1119</v>
      </c>
      <c r="AF35" s="172" t="s">
        <v>1119</v>
      </c>
      <c r="AG35" s="172"/>
      <c r="AH35" s="398">
        <f>COUNTIF($C35:$AF35,AH$4)</f>
        <v>0</v>
      </c>
      <c r="AI35" s="398">
        <f>COUNTIF($C35:$AF35,AI$4)</f>
        <v>0</v>
      </c>
      <c r="AJ35" s="398">
        <f>COUNTIF($C35:$AF35,AJ$4)</f>
        <v>0</v>
      </c>
      <c r="AK35" s="398">
        <f>COUNTIF($C35:$AF35,AK$4)</f>
        <v>0</v>
      </c>
      <c r="AL35" s="398">
        <f>COUNTIF($C35:$AF35,AL$4)</f>
        <v>0</v>
      </c>
      <c r="AM35" s="398">
        <f>COUNTIF($C35:$AF35,AM$4)</f>
        <v>1</v>
      </c>
      <c r="AN35" s="398">
        <f>COUNTIF($C35:$AF35,AN$4)</f>
        <v>5</v>
      </c>
      <c r="AO35" s="398">
        <f>COUNTIF($C35:$AF35,AO$4)</f>
        <v>0</v>
      </c>
      <c r="AP35" s="398">
        <f>COUNTIF($C35:$AF35,AP$4)</f>
        <v>0</v>
      </c>
      <c r="AQ35" s="405"/>
      <c r="AR35" s="405">
        <v>2.5</v>
      </c>
      <c r="AS35" s="406">
        <f>SUMPRODUCT(--(WEEKDAY(C$3:AG$3,2)&lt;5),--ISNUMBER(MATCH(C35:AG35,{"DM","CS1","CS2","SB1","AE","CS/B"},0)))</f>
        <v>3</v>
      </c>
      <c r="AT35" s="398"/>
      <c r="AU35" s="406">
        <f>SUMPRODUCT(--(WEEKDAY(C$3:AG$3,2)=5),--ISNUMBER(MATCH(C35:AG35,{"DM","CS1","CS2","SB1","AE","CS/B","WEEKEND OUTFIELD RESERVE"},0)))</f>
        <v>1</v>
      </c>
      <c r="AV35" s="406">
        <f>SUMPRODUCT(--(WEEKDAY(C$3:AG$3,2)&gt;5),--ISNUMBER(MATCH(C35:AG35,{"DM","CS1","CS2","SB1","AE","CS/B","WEEKEND OUTFIELD RESERVE"},0)))</f>
        <v>1</v>
      </c>
      <c r="AW35" s="398"/>
      <c r="AX35" s="406">
        <f>(AS35-AT35)+AU35*1.5+(AV35-AW35)*2+AM35*0.5+AO35*0.5+AQ35-AR35</f>
        <v>4.5</v>
      </c>
      <c r="AY35" s="406">
        <f>AS35+AU35+AV35</f>
        <v>5</v>
      </c>
      <c r="AZ35" s="406">
        <f>BD35+BF35+BH35+BJ35+BL35</f>
        <v>2</v>
      </c>
      <c r="BA35" s="405">
        <f>AX35+BC35</f>
        <v>6</v>
      </c>
      <c r="BB35" s="405">
        <f>(BA35-7)</f>
        <v>-1</v>
      </c>
      <c r="BC35" s="406">
        <f>BE35+BG35+BI35+BK35+BM35</f>
        <v>1.5</v>
      </c>
      <c r="BD35" s="406">
        <f>COUNTIF(A35:AH35,"*$BTP*")</f>
        <v>0</v>
      </c>
      <c r="BE35" s="406">
        <f>BD35*1.5</f>
        <v>0</v>
      </c>
      <c r="BF35" s="406">
        <f>COUNTIF(A35:AH35,"*$M*")</f>
        <v>1</v>
      </c>
      <c r="BG35" s="406">
        <f>BF35*1</f>
        <v>1</v>
      </c>
      <c r="BH35" s="406">
        <f>COUNTIF(A35:AH35,"*$PM*")</f>
        <v>0</v>
      </c>
      <c r="BI35" s="406">
        <f>BH35*0.5</f>
        <v>0</v>
      </c>
      <c r="BJ35" s="406">
        <f>COUNTIF(A35:AH35,"*$AM*")</f>
        <v>1</v>
      </c>
      <c r="BK35" s="406">
        <f>BJ35*0.5</f>
        <v>0.5</v>
      </c>
      <c r="BL35" s="406">
        <f>COUNTIF(A35:AH35,"*$FC*")</f>
        <v>0</v>
      </c>
      <c r="BM35" s="406">
        <f>BL35*1</f>
        <v>0</v>
      </c>
      <c r="BN35" s="406">
        <f>COUNTIF($D35:$Z35,BN$4)</f>
        <v>0</v>
      </c>
      <c r="BO35" s="406">
        <f>COUNTIF($D35:$Z35,BO$4)</f>
        <v>1</v>
      </c>
      <c r="BP35" s="406">
        <f>COUNTIF($D35:$Z35,BP$4)</f>
        <v>0</v>
      </c>
      <c r="BQ35" s="398"/>
    </row>
    <row r="36" ht="19.5" customHeight="1" spans="1:69">
      <c r="A36" s="398"/>
      <c r="B36" s="405" t="s">
        <v>1969</v>
      </c>
      <c r="C36" s="391"/>
      <c r="D36" s="391"/>
      <c r="E36" s="391" t="s">
        <v>1898</v>
      </c>
      <c r="F36" s="391" t="s">
        <v>1896</v>
      </c>
      <c r="G36" s="172"/>
      <c r="H36" s="391" t="s">
        <v>1598</v>
      </c>
      <c r="I36" s="172"/>
      <c r="J36" s="391"/>
      <c r="K36" s="391" t="s">
        <v>62</v>
      </c>
      <c r="L36" s="391"/>
      <c r="M36" s="391"/>
      <c r="N36" s="172"/>
      <c r="O36" s="391"/>
      <c r="P36" s="391"/>
      <c r="Q36" s="391" t="s">
        <v>2086</v>
      </c>
      <c r="R36" s="391" t="s">
        <v>62</v>
      </c>
      <c r="S36" s="391"/>
      <c r="T36" s="391" t="s">
        <v>1799</v>
      </c>
      <c r="U36" s="172"/>
      <c r="V36" s="391"/>
      <c r="W36" s="391" t="s">
        <v>62</v>
      </c>
      <c r="X36" s="391"/>
      <c r="Y36" s="391" t="s">
        <v>2101</v>
      </c>
      <c r="AA36" s="7"/>
      <c r="AC36" s="391"/>
      <c r="AD36" s="391"/>
      <c r="AE36" s="391" t="s">
        <v>62</v>
      </c>
      <c r="AF36" s="172"/>
      <c r="AG36" s="391"/>
      <c r="AH36" s="398">
        <f>COUNTIF($C36:$AF36,AH$4)</f>
        <v>0</v>
      </c>
      <c r="AI36" s="398">
        <f>COUNTIF($C36:$AF36,AI$4)</f>
        <v>0</v>
      </c>
      <c r="AJ36" s="398">
        <f>COUNTIF($C36:$AF36,AJ$4)</f>
        <v>0</v>
      </c>
      <c r="AK36" s="398">
        <f>COUNTIF($C36:$AF36,AK$4)</f>
        <v>0</v>
      </c>
      <c r="AL36" s="398">
        <f>COUNTIF($C36:$AF36,AL$4)</f>
        <v>0</v>
      </c>
      <c r="AM36" s="398">
        <f>COUNTIF($C36:$AF36,AM$4)</f>
        <v>0</v>
      </c>
      <c r="AN36" s="398">
        <f>COUNTIF($C36:$AF36,AN$4)</f>
        <v>4</v>
      </c>
      <c r="AO36" s="398">
        <f>COUNTIF($C36:$AF36,AO$4)</f>
        <v>0</v>
      </c>
      <c r="AP36" s="398">
        <f>COUNTIF($C36:$AF36,AP$4)</f>
        <v>0</v>
      </c>
      <c r="AQ36" s="405">
        <v>1.5</v>
      </c>
      <c r="AR36" s="405"/>
      <c r="AS36" s="406">
        <f>SUMPRODUCT(--(WEEKDAY(C$3:AG$3,2)&lt;5),--ISNUMBER(MATCH(C36:AG36,{"DM","CS1","CS2","SB1","AE","CS/B"},0)))</f>
        <v>3</v>
      </c>
      <c r="AT36" s="398"/>
      <c r="AU36" s="406">
        <f>SUMPRODUCT(--(WEEKDAY(C$3:AG$3,2)=5),--ISNUMBER(MATCH(C36:AG36,{"DM","CS1","CS2","SB1","AE","CS/B","WEEKEND OUTFIELD RESERVE"},0)))</f>
        <v>0</v>
      </c>
      <c r="AV36" s="406">
        <f>SUMPRODUCT(--(WEEKDAY(C$3:AG$3,2)&gt;5),--ISNUMBER(MATCH(C36:AG36,{"DM","CS1","CS2","SB1","AE","CS/B","WEEKEND OUTFIELD RESERVE"},0)))</f>
        <v>1</v>
      </c>
      <c r="AW36" s="398"/>
      <c r="AX36" s="406">
        <f>(AS36-AT36)+AU36*1.5+(AV36-AW36)*2+AM36*0.5+AO36*0.5+AQ36-AR36</f>
        <v>6.5</v>
      </c>
      <c r="AY36" s="406">
        <f>AS36+AU36+AV36</f>
        <v>4</v>
      </c>
      <c r="AZ36" s="406">
        <f>BD36+BF36+BH36+BJ36+BL36</f>
        <v>3</v>
      </c>
      <c r="BA36" s="405">
        <f>AX36+BC36</f>
        <v>9.5</v>
      </c>
      <c r="BB36" s="405">
        <f>(BA36-7)</f>
        <v>2.5</v>
      </c>
      <c r="BC36" s="406">
        <f>BE36+BG36+BI36+BK36+BM36</f>
        <v>3</v>
      </c>
      <c r="BD36" s="406">
        <f>COUNTIF(A36:AH36,"*$BTP*")</f>
        <v>1</v>
      </c>
      <c r="BE36" s="406">
        <f>BD36*1.5</f>
        <v>1.5</v>
      </c>
      <c r="BF36" s="406">
        <f>COUNTIF(A36:AH36,"*$M*")</f>
        <v>1</v>
      </c>
      <c r="BG36" s="406">
        <f>BF36*1</f>
        <v>1</v>
      </c>
      <c r="BH36" s="406">
        <f>COUNTIF(A36:AH36,"*$PM*")</f>
        <v>0</v>
      </c>
      <c r="BI36" s="406">
        <f>BH36*0.5</f>
        <v>0</v>
      </c>
      <c r="BJ36" s="406">
        <f>COUNTIF(A36:AH36,"*$AM*")</f>
        <v>1</v>
      </c>
      <c r="BK36" s="406">
        <f>BJ36*0.5</f>
        <v>0.5</v>
      </c>
      <c r="BL36" s="406">
        <f>COUNTIF(A36:AH36,"*$FC*")</f>
        <v>0</v>
      </c>
      <c r="BM36" s="406">
        <f>BL36*1</f>
        <v>0</v>
      </c>
      <c r="BN36" s="406">
        <f>COUNTIF($D36:$Y36,BN$4)</f>
        <v>0</v>
      </c>
      <c r="BO36" s="406">
        <f>COUNTIF($D36:$Y36,BO$4)</f>
        <v>1</v>
      </c>
      <c r="BP36" s="406">
        <f>COUNTIF($D36:$Y36,BP$4)</f>
        <v>0</v>
      </c>
      <c r="BQ36" s="398"/>
    </row>
    <row r="37" ht="19.5" customHeight="1" spans="1:69">
      <c r="A37" s="398"/>
      <c r="B37" s="405" t="s">
        <v>1970</v>
      </c>
      <c r="C37" s="391"/>
      <c r="D37" s="391"/>
      <c r="E37" s="391" t="s">
        <v>1898</v>
      </c>
      <c r="F37" s="391" t="s">
        <v>1896</v>
      </c>
      <c r="G37" s="7"/>
      <c r="H37" s="172"/>
      <c r="I37" s="172" t="s">
        <v>62</v>
      </c>
      <c r="J37" s="172"/>
      <c r="K37" s="391"/>
      <c r="L37" s="391"/>
      <c r="M37" s="391"/>
      <c r="N37" s="391" t="s">
        <v>62</v>
      </c>
      <c r="O37" s="391"/>
      <c r="P37" s="391"/>
      <c r="Q37" s="391"/>
      <c r="R37" s="391"/>
      <c r="S37" s="391" t="s">
        <v>1799</v>
      </c>
      <c r="T37" s="391"/>
      <c r="U37" s="391" t="s">
        <v>2102</v>
      </c>
      <c r="V37" s="391" t="s">
        <v>62</v>
      </c>
      <c r="W37" s="172"/>
      <c r="X37" s="391"/>
      <c r="Y37" s="391"/>
      <c r="AA37" s="391"/>
      <c r="AB37" s="391"/>
      <c r="AC37" s="391"/>
      <c r="AD37" s="391"/>
      <c r="AE37" s="436" t="s">
        <v>1598</v>
      </c>
      <c r="AF37" s="7"/>
      <c r="AG37" s="391"/>
      <c r="AH37" s="398">
        <f>COUNTIF($C37:$AF37,AH$4)</f>
        <v>0</v>
      </c>
      <c r="AI37" s="398">
        <f>COUNTIF($C37:$AF37,AI$4)</f>
        <v>0</v>
      </c>
      <c r="AJ37" s="398">
        <f>COUNTIF($C37:$AF37,AJ$4)</f>
        <v>0</v>
      </c>
      <c r="AK37" s="398">
        <f>COUNTIF($C37:$AF37,AK$4)</f>
        <v>0</v>
      </c>
      <c r="AL37" s="398">
        <f>COUNTIF($C37:$AF37,AL$4)</f>
        <v>0</v>
      </c>
      <c r="AM37" s="398">
        <f>COUNTIF($C37:$AF37,AM$4)</f>
        <v>0</v>
      </c>
      <c r="AN37" s="398">
        <f>COUNTIF($C37:$AF37,AN$4)</f>
        <v>3</v>
      </c>
      <c r="AO37" s="398">
        <f>COUNTIF($C37:$AF37,AO$4)</f>
        <v>0</v>
      </c>
      <c r="AP37" s="398">
        <f>COUNTIF($C37:$AF37,AP$4)</f>
        <v>0</v>
      </c>
      <c r="AQ37" s="405"/>
      <c r="AR37" s="405"/>
      <c r="AS37" s="406">
        <f>SUMPRODUCT(--(WEEKDAY(C$3:AG$3,2)&lt;5),--ISNUMBER(MATCH(C37:AG37,{"DM","CS1","CS2","SB1","AE","CS/B"},0)))</f>
        <v>0</v>
      </c>
      <c r="AT37" s="398"/>
      <c r="AU37" s="406">
        <f>SUMPRODUCT(--(WEEKDAY(C$3:AG$3,2)=5),--ISNUMBER(MATCH(C37:AG37,{"DM","CS1","CS2","SB1","AE","CS/B","WEEKEND OUTFIELD RESERVE"},0)))</f>
        <v>1</v>
      </c>
      <c r="AV37" s="406">
        <f>SUMPRODUCT(--(WEEKDAY(C$3:AG$3,2)&gt;5),--ISNUMBER(MATCH(C37:AG37,{"DM","CS1","CS2","SB1","AE","CS/B","WEEKEND OUTFIELD RESERVE"},0)))</f>
        <v>2</v>
      </c>
      <c r="AW37" s="398"/>
      <c r="AX37" s="406">
        <f>(AS37-AT37)+AU37*1.5+(AV37-AW37)*2+AM37*0.5+AO37*0.5+AQ37-AR37</f>
        <v>5.5</v>
      </c>
      <c r="AY37" s="406">
        <f>AS37+AU37+AV37</f>
        <v>3</v>
      </c>
      <c r="AZ37" s="406">
        <f>BD37+BF37+BH37+BJ37+BL37</f>
        <v>2</v>
      </c>
      <c r="BA37" s="405">
        <f>AX37+BC37</f>
        <v>7</v>
      </c>
      <c r="BB37" s="405">
        <f>(BA37-7)</f>
        <v>0</v>
      </c>
      <c r="BC37" s="406">
        <f>BE37+BG37+BI37+BK37+BM37</f>
        <v>1.5</v>
      </c>
      <c r="BD37" s="406">
        <f>COUNTIF(A37:AH37,"*$BTP*")</f>
        <v>0</v>
      </c>
      <c r="BE37" s="406">
        <f>BD37*1.5</f>
        <v>0</v>
      </c>
      <c r="BF37" s="406">
        <f>COUNTIF(A37:AH37,"*$M*")</f>
        <v>1</v>
      </c>
      <c r="BG37" s="406">
        <f>BF37*1</f>
        <v>1</v>
      </c>
      <c r="BH37" s="406">
        <f>COUNTIF(A37:AH37,"*$PM*")</f>
        <v>0</v>
      </c>
      <c r="BI37" s="406">
        <f>BH37*0.5</f>
        <v>0</v>
      </c>
      <c r="BJ37" s="406">
        <f>COUNTIF(A37:AH37,"*$AM*")</f>
        <v>1</v>
      </c>
      <c r="BK37" s="406">
        <f>BJ37*0.5</f>
        <v>0.5</v>
      </c>
      <c r="BL37" s="406">
        <f>COUNTIF(A37:AH37,"*$FC*")</f>
        <v>0</v>
      </c>
      <c r="BM37" s="406">
        <f>BL37*1</f>
        <v>0</v>
      </c>
      <c r="BN37" s="406">
        <f>COUNTIF($D37:$Y37,BN$4)</f>
        <v>0</v>
      </c>
      <c r="BO37" s="406">
        <f>COUNTIF($D37:$Y37,BO$4)</f>
        <v>0</v>
      </c>
      <c r="BP37" s="406">
        <f>COUNTIF($D37:$Y37,BP$4)</f>
        <v>0</v>
      </c>
      <c r="BQ37" s="398"/>
    </row>
    <row r="38" ht="19.5" customHeight="1" spans="1:69">
      <c r="A38" s="398"/>
      <c r="B38" s="429"/>
      <c r="C38" s="429"/>
      <c r="D38" s="429"/>
      <c r="E38" s="429"/>
      <c r="F38" s="429"/>
      <c r="G38" s="429"/>
      <c r="H38" s="429"/>
      <c r="I38" s="429"/>
      <c r="J38" s="429"/>
      <c r="K38" s="429"/>
      <c r="L38" s="429"/>
      <c r="M38" s="429"/>
      <c r="N38" s="429"/>
      <c r="O38" s="429"/>
      <c r="P38" s="429"/>
      <c r="Q38" s="429"/>
      <c r="R38" s="429"/>
      <c r="S38" s="429"/>
      <c r="T38" s="429"/>
      <c r="U38" s="429"/>
      <c r="V38" s="429"/>
      <c r="W38" s="429"/>
      <c r="X38" s="429"/>
      <c r="Y38" s="429"/>
      <c r="Z38" s="429"/>
      <c r="AA38" s="429"/>
      <c r="AB38" s="429"/>
      <c r="AC38" s="429"/>
      <c r="AD38" s="429"/>
      <c r="AE38" s="429"/>
      <c r="AF38" s="429"/>
      <c r="AG38" s="391"/>
      <c r="AH38" s="398"/>
      <c r="AI38" s="398"/>
      <c r="AJ38" s="398"/>
      <c r="AK38" s="398"/>
      <c r="AL38" s="398"/>
      <c r="AM38" s="398"/>
      <c r="AN38" s="398"/>
      <c r="AO38" s="398"/>
      <c r="AP38" s="398"/>
      <c r="AQ38" s="405"/>
      <c r="AR38" s="405"/>
      <c r="AS38" s="406"/>
      <c r="AT38" s="398"/>
      <c r="AU38" s="406"/>
      <c r="AV38" s="406">
        <f>SUMPRODUCT(--(WEEKDAY(C$3:AF$3,2)&gt;5),--ISNUMBER(MATCH(C38:AF38,{"DM","CS1","CS2","SB1","AE","CS/B"},0)))</f>
        <v>0</v>
      </c>
      <c r="AW38" s="398"/>
      <c r="AX38" s="406"/>
      <c r="AY38" s="406"/>
      <c r="AZ38" s="406"/>
      <c r="BA38" s="405"/>
      <c r="BB38" s="405"/>
      <c r="BC38" s="406"/>
      <c r="BD38" s="406"/>
      <c r="BE38" s="406"/>
      <c r="BF38" s="406"/>
      <c r="BG38" s="406"/>
      <c r="BH38" s="406"/>
      <c r="BI38" s="406"/>
      <c r="BJ38" s="406"/>
      <c r="BK38" s="406"/>
      <c r="BL38" s="406"/>
      <c r="BM38" s="406"/>
      <c r="BN38" s="406"/>
      <c r="BO38" s="406"/>
      <c r="BP38" s="406"/>
      <c r="BQ38" s="398"/>
    </row>
    <row r="39" ht="19.5" customHeight="1" spans="1:69">
      <c r="A39" s="398"/>
      <c r="B39" s="391" t="s">
        <v>48</v>
      </c>
      <c r="C39" s="430" t="str">
        <f>INDEX($B$4:$B$37,MATCH($B39,C$4:C$37,0))</f>
        <v>LCP EKLAYVA PINGALI</v>
      </c>
      <c r="D39" s="430" t="str">
        <f>INDEX($B$4:$B$37,MATCH($B39,D$4:D$37,0))</f>
        <v>CPL FANG JIANGRUI</v>
      </c>
      <c r="E39" s="430" t="str">
        <f>INDEX($B$4:$B$37,MATCH($B39,E$4:E$37,0))</f>
        <v>CPL GOH DI XUAN</v>
      </c>
      <c r="F39" s="430" t="str">
        <f>INDEX($B$4:$B$37,MATCH($B39,F$4:F$37,0))</f>
        <v>LCP CHYE JING AN MAXIMUS</v>
      </c>
      <c r="G39" s="430" t="str">
        <f>INDEX($B$4:$B$37,MATCH($B39,G$4:G$36,0))</f>
        <v>LCP ZHANG ZHONGHAO</v>
      </c>
      <c r="H39" s="430" t="str">
        <f>INDEX($B$4:$B$37,MATCH($B39,H$4:H$36,0))</f>
        <v>LCP MATTHEW HWANG YEW SENG</v>
      </c>
      <c r="I39" s="430" t="str">
        <f>INDEX($B$4:$B$37,MATCH($B39,I$4:I$37,0))</f>
        <v>LCP CHYE JING AN MAXIMUS</v>
      </c>
      <c r="J39" s="430" t="str">
        <f>INDEX($B$4:$B$37,MATCH($B39,J$4:J$36,0))</f>
        <v>LCP EKLAYVA PINGALI</v>
      </c>
      <c r="K39" s="430" t="str">
        <f>INDEX($B$4:$B$37,MATCH($B39,K$4:K$37,0))</f>
        <v>CPL GERALD TAN </v>
      </c>
      <c r="L39" s="430" t="str">
        <f>INDEX($B$4:$B$37,MATCH($B39,L$4:L$37,0))</f>
        <v>CPL GOH DI XUAN</v>
      </c>
      <c r="M39" s="430" t="str">
        <f>INDEX($B$4:$B$37,MATCH($B39,M$4:M$37,0))</f>
        <v>LCP APPLE YEO</v>
      </c>
      <c r="N39" s="430" t="str">
        <f>INDEX($B$4:$B$37,MATCH($B39,N$4:N$37,0))</f>
        <v>LCP CHYE JING AN MAXIMUS</v>
      </c>
      <c r="O39" s="430" t="str">
        <f>INDEX($B$4:$B$37,MATCH($B39,O$4:O$37,0))</f>
        <v>LCP QUEK ZI YI</v>
      </c>
      <c r="P39" s="430" t="str">
        <f>INDEX($B$4:$B$37,MATCH($B39,P$4:P$37,0))</f>
        <v>LCP TAN JUN YANG KELVIN</v>
      </c>
      <c r="Q39" s="430" t="str">
        <f>INDEX($B$4:$B$37,MATCH($B39,Q$4:Q$37,0))</f>
        <v>CFC DERRICK CHIN</v>
      </c>
      <c r="R39" s="430" t="str">
        <f>INDEX($B$4:$B$37,MATCH($B39,R$4:R$37,0))</f>
        <v>LCP APPLE YEO</v>
      </c>
      <c r="S39" s="430" t="str">
        <f>INDEX($B$4:$B$37,MATCH($B39,S$4:S$37,0))</f>
        <v>LCP QUEK ZI YI</v>
      </c>
      <c r="T39" s="430" t="str">
        <f>INDEX($B$4:$B$37,MATCH($B39,T$4:T$37,0))</f>
        <v>LCP WONG JI FENG WILLARD</v>
      </c>
      <c r="U39" s="430" t="str">
        <f>INDEX($B$4:$B$37,MATCH($B39,U$4:U$36,0))</f>
        <v>CPL HO SHENGHUI HAYDEN</v>
      </c>
      <c r="V39" s="430" t="str">
        <f>INDEX($B$4:$B$37,MATCH($B39,V$4:V$37,0))</f>
        <v>LCP WONG JI FENG WILLARD</v>
      </c>
      <c r="W39" s="430" t="str">
        <f>INDEX($B$4:$B$37,MATCH($B39,W$4:W$36,0))</f>
        <v>CFC DERRICK CHIN</v>
      </c>
      <c r="X39" s="430" t="str">
        <f>INDEX($B$4:$B$37,MATCH($B39,X$4:X$37,0))</f>
        <v>CPL FANG JIANGRUI</v>
      </c>
      <c r="Y39" s="430" t="str">
        <f>INDEX($B$4:$B$37,MATCH($B39,Y$4:Y$37,0))</f>
        <v>LCP WONG JI FENG WILLARD</v>
      </c>
      <c r="Z39" s="430" t="str">
        <f>INDEX($B$4:$B$37,MATCH($B39,Z$4:Z$36,0))</f>
        <v>CPL FANG JIANGRUI</v>
      </c>
      <c r="AA39" s="430" t="str">
        <f>INDEX($B$4:$B$37,MATCH($B39,AA$4:AA$35,0))</f>
        <v>LCP CHYE JING AN MAXIMUS</v>
      </c>
      <c r="AB39" s="430" t="str">
        <f>INDEX($B$4:$B$37,MATCH($B39,AB$4:AB$37,0))</f>
        <v>3SG SAMUEL TAN ENG WEE</v>
      </c>
      <c r="AC39" s="430" t="str">
        <f>INDEX($B$4:$B$37,MATCH($B39,AC$4:AC$37,0))</f>
        <v>CPL GOH DI XUAN</v>
      </c>
      <c r="AD39" s="430" t="str">
        <f>INDEX($B$4:$B$37,MATCH($B39,AD$4:AD$37,0))</f>
        <v>LCP MATTHEW HWANG YEW SENG</v>
      </c>
      <c r="AE39" s="430" t="str">
        <f>INDEX($B$4:$B$37,MATCH($B39,AE$4:AE$37,0))</f>
        <v>LCP KOO YI XIAN RAPHAEL </v>
      </c>
      <c r="AF39" s="430" t="str">
        <f>INDEX($B$4:$B$37,MATCH($B39,AF$4:AF$36,0))</f>
        <v>CPL HO SHENGHUI HAYDEN</v>
      </c>
      <c r="AG39" s="430" t="e">
        <f>INDEX($B$4:$B$37,MATCH($B39,AG$4:AG$37,0))</f>
        <v>#N/A</v>
      </c>
      <c r="AH39" s="398"/>
      <c r="AI39" s="398"/>
      <c r="AJ39" s="398"/>
      <c r="AK39" s="398"/>
      <c r="AL39" s="398"/>
      <c r="AM39" s="398"/>
      <c r="AN39" s="398"/>
      <c r="AO39" s="398"/>
      <c r="AP39" s="398"/>
      <c r="AQ39" s="405"/>
      <c r="AR39" s="405"/>
      <c r="AS39" s="406"/>
      <c r="AT39" s="398"/>
      <c r="AU39" s="406"/>
      <c r="AV39" s="406">
        <f>SUMPRODUCT(--(WEEKDAY(C$3:AF$3,2)&gt;5),--ISNUMBER(MATCH(C39:AF39,{"DM","CS1","CS2","SB1","AE","CS/B"},0)))</f>
        <v>0</v>
      </c>
      <c r="AW39" s="398"/>
      <c r="AX39" s="406"/>
      <c r="AY39" s="406"/>
      <c r="AZ39" s="406"/>
      <c r="BA39" s="405"/>
      <c r="BB39" s="405"/>
      <c r="BC39" s="406"/>
      <c r="BD39" s="406"/>
      <c r="BE39" s="406"/>
      <c r="BF39" s="406"/>
      <c r="BG39" s="406"/>
      <c r="BH39" s="406"/>
      <c r="BI39" s="406"/>
      <c r="BJ39" s="406"/>
      <c r="BK39" s="406"/>
      <c r="BL39" s="406"/>
      <c r="BM39" s="406"/>
      <c r="BN39" s="406"/>
      <c r="BO39" s="406"/>
      <c r="BP39" s="406"/>
      <c r="BQ39" s="398"/>
    </row>
    <row r="40" ht="19.5" customHeight="1" spans="1:69">
      <c r="A40" s="398"/>
      <c r="B40" s="391" t="s">
        <v>44</v>
      </c>
      <c r="C40" s="430" t="str">
        <f>INDEX($B$4:$B$37,MATCH($B40,C$4:C$37,0))</f>
        <v>LCP MUHAMMAD YASIR BIN MUHAMMAD HIJAZ</v>
      </c>
      <c r="D40" s="430" t="str">
        <f>INDEX($B$4:$B$37,MATCH($B40,D$4:D$37,0))</f>
        <v>LCP CHYE JING AN MAXIMUS</v>
      </c>
      <c r="E40" s="430" t="str">
        <f>INDEX($B$4:$B$37,MATCH($B40,E$4:E$37,0))</f>
        <v>LCP MATTHEW HWANG YEW SENG</v>
      </c>
      <c r="F40" s="430" t="str">
        <f>INDEX($B$4:$B$37,MATCH($B40,F$4:F$37,0))</f>
        <v>LCP RAIYAN ZUFAYRI BIN MOHAMAD HELMY</v>
      </c>
      <c r="G40" s="430" t="str">
        <f>INDEX($B$4:$B$37,MATCH($B40,G$4:G$36,0))</f>
        <v>LCP TRAN MINH KHOA</v>
      </c>
      <c r="H40" s="430" t="str">
        <f>INDEX($B$4:$B$37,MATCH($B40,H$4:H$36,0))</f>
        <v>LCP RON NG </v>
      </c>
      <c r="I40" s="430" t="str">
        <f>INDEX($B$4:$B$37,MATCH($B40,I$4:I$37,0))</f>
        <v>LCP TAN JUN YANG KELVIN</v>
      </c>
      <c r="J40" s="430" t="str">
        <f>INDEX($B$4:$B$37,MATCH($B40,J$4:J$36,0))</f>
        <v>LCP RAIYAN ZUFAYRI BIN MOHAMAD HELMY</v>
      </c>
      <c r="K40" s="430" t="str">
        <f>INDEX($B$4:$B$37,MATCH($B40,K$4:K$37,0))</f>
        <v>LCP CHYE JING AN MAXIMUS</v>
      </c>
      <c r="L40" s="430" t="str">
        <f>INDEX($B$4:$B$37,MATCH($B40,L$4:L$37,0))</f>
        <v>LCP TAN JUN YANG KELVIN</v>
      </c>
      <c r="M40" s="430" t="str">
        <f>INDEX($B$4:$B$37,MATCH($B40,M$4:M$37,0))</f>
        <v>LCP MATTHEW HWANG YEW SENG</v>
      </c>
      <c r="N40" s="430" t="str">
        <f>INDEX($B$4:$B$37,MATCH($B40,N$4:N$37,0))</f>
        <v>LCP KOO YI XIAN RAPHAEL </v>
      </c>
      <c r="O40" s="430" t="str">
        <f>INDEX($B$4:$B$37,MATCH($B40,O$4:O$37,0))</f>
        <v>CPL FANG JIANGRUI</v>
      </c>
      <c r="P40" s="430" t="str">
        <f>INDEX($B$4:$B$37,MATCH($B40,P$4:P$37,0))</f>
        <v>CPL GERALD TAN </v>
      </c>
      <c r="Q40" s="430" t="str">
        <f>INDEX($B$4:$B$37,MATCH($B40,Q$4:Q$37,0))</f>
        <v>LCP RAIYAN ZUFAYRI BIN MOHAMAD HELMY</v>
      </c>
      <c r="R40" s="430" t="str">
        <f>INDEX($B$4:$B$37,MATCH($B40,R$4:R$37,0))</f>
        <v>3SG SAMUEL TAN ENG WEE</v>
      </c>
      <c r="S40" s="430" t="str">
        <f>INDEX($B$4:$B$37,MATCH($B40,S$4:S$37,0))</f>
        <v>LCP SHLOK PUROHIT</v>
      </c>
      <c r="T40" s="430" t="str">
        <f>INDEX($B$4:$B$37,MATCH($B40,T$4:T$37,0))</f>
        <v>LCP ZHANG ZHONGHAO</v>
      </c>
      <c r="U40" s="430" t="str">
        <f>INDEX($B$4:$B$37,MATCH($B40,U$4:U$36,0))</f>
        <v>LCP STEPHEN TAY </v>
      </c>
      <c r="V40" s="430" t="str">
        <f>INDEX($B$4:$B$37,MATCH($B40,V$4:V$37,0))</f>
        <v>LCP ZHANG ZHONGHAO</v>
      </c>
      <c r="W40" s="430" t="str">
        <f>INDEX($B$4:$B$37,MATCH($B40,W$4:W$36,0))</f>
        <v>LCP KOO YI XIAN RAPHAEL </v>
      </c>
      <c r="X40" s="430" t="str">
        <f>INDEX($B$4:$B$37,MATCH($B40,X$4:X$37,0))</f>
        <v>LCP MATTHEW HWANG YEW SENG</v>
      </c>
      <c r="Y40" s="430" t="str">
        <f>INDEX($B$4:$B$37,MATCH($B40,Y$4:Y$37,0))</f>
        <v>LCP TAN JUN YANG KELVIN</v>
      </c>
      <c r="Z40" s="430" t="str">
        <f>INDEX($B$4:$B$37,MATCH($B40,Z$4:Z$36,0))</f>
        <v>CPL HO SHENGHUI HAYDEN</v>
      </c>
      <c r="AA40" s="430" t="str">
        <f>INDEX($B$4:$B$37,MATCH($B40,AA$4:AA$35,0))</f>
        <v>LCP MATTHEW HWANG YEW SENG</v>
      </c>
      <c r="AB40" s="430" t="str">
        <f>INDEX($B$4:$B$37,MATCH($B40,AB$4:AB$37,0))</f>
        <v>CPL HO SHENGHUI HAYDEN</v>
      </c>
      <c r="AC40" s="430" t="str">
        <f>INDEX($B$4:$B$37,MATCH($B40,AC$4:AC$37,0))</f>
        <v>LCP CHYE JING AN MAXIMUS</v>
      </c>
      <c r="AD40" s="430" t="str">
        <f>INDEX($B$4:$B$37,MATCH($B40,AD$4:AD$37,0))</f>
        <v>LCP ZHANG ZHONGHAO</v>
      </c>
      <c r="AE40" s="430" t="str">
        <f>INDEX($B$4:$B$37,MATCH($B40,AE$4:AE$37,0))</f>
        <v>CFC DERRICK CHIN</v>
      </c>
      <c r="AF40" s="430" t="str">
        <f>INDEX($B$4:$B$37,MATCH($B40,AF$4:AF$36,0))</f>
        <v>CPL FANG JIANGRUI</v>
      </c>
      <c r="AG40" s="430" t="e">
        <f>INDEX($B$4:$B$37,MATCH($B40,AG$4:AG$37,0))</f>
        <v>#N/A</v>
      </c>
      <c r="AH40" s="398"/>
      <c r="AI40" s="398"/>
      <c r="AJ40" s="398"/>
      <c r="AK40" s="398"/>
      <c r="AL40" s="398"/>
      <c r="AM40" s="398"/>
      <c r="AN40" s="398"/>
      <c r="AO40" s="398"/>
      <c r="AP40" s="398"/>
      <c r="AQ40" s="405"/>
      <c r="AR40" s="405"/>
      <c r="AS40" s="406"/>
      <c r="AT40" s="398"/>
      <c r="AU40" s="406"/>
      <c r="AV40" s="406">
        <f>SUMPRODUCT(--(WEEKDAY(C$3:AF$3,2)&gt;5),--ISNUMBER(MATCH(C40:AF40,{"DM","CS1","CS2","SB1","AE","CS/B"},0)))</f>
        <v>0</v>
      </c>
      <c r="AW40" s="398"/>
      <c r="AX40" s="406"/>
      <c r="AY40" s="406"/>
      <c r="AZ40" s="406"/>
      <c r="BA40" s="405"/>
      <c r="BB40" s="405"/>
      <c r="BC40" s="406"/>
      <c r="BD40" s="406"/>
      <c r="BE40" s="406"/>
      <c r="BF40" s="406"/>
      <c r="BG40" s="406"/>
      <c r="BH40" s="406"/>
      <c r="BI40" s="406"/>
      <c r="BJ40" s="406"/>
      <c r="BK40" s="406"/>
      <c r="BL40" s="406"/>
      <c r="BM40" s="406"/>
      <c r="BN40" s="406"/>
      <c r="BO40" s="406"/>
      <c r="BP40" s="406"/>
      <c r="BQ40" s="398"/>
    </row>
    <row r="41" ht="19.5" customHeight="1" spans="1:69">
      <c r="A41" s="398"/>
      <c r="B41" s="391" t="s">
        <v>45</v>
      </c>
      <c r="C41" s="430" t="str">
        <f>INDEX($B$4:$B$37,MATCH($B41,C$4:C$37,0))</f>
        <v>LCP TRAN MINH KHOA</v>
      </c>
      <c r="D41" s="430" t="str">
        <f>INDEX($B$4:$B$37,MATCH($B41,D$4:D$37,0))</f>
        <v>LCP RON NG </v>
      </c>
      <c r="E41" s="430" t="str">
        <f>INDEX($B$4:$B$37,MATCH($B41,E$4:E$37,0))</f>
        <v>LCP APPLE YEO</v>
      </c>
      <c r="F41" s="430" t="e">
        <f>INDEX($B$4:$B$37,MATCH($B41,F$4:F$37,0))</f>
        <v>#N/A</v>
      </c>
      <c r="G41" s="430" t="str">
        <f>INDEX($B$4:$B$37,MATCH($B41,G$4:G$36,0))</f>
        <v>LCP SHLOK PUROHIT</v>
      </c>
      <c r="H41" s="430" t="str">
        <f>INDEX($B$4:$B$37,MATCH($B41,H$4:H$36,0))</f>
        <v>LCP APPLE YEO</v>
      </c>
      <c r="I41" s="430" t="str">
        <f>INDEX($B$4:$B$37,MATCH($B41,I$4:I$37,0))</f>
        <v>LCP HYDER ISKANDAR BIN ZULKILFILY</v>
      </c>
      <c r="J41" s="430" t="str">
        <f>INDEX($B$4:$B$37,MATCH($B41,J$4:J$36,0))</f>
        <v>LCP MUHAMMAD YASIR BIN MUHAMMAD HIJAZ</v>
      </c>
      <c r="K41" s="430" t="str">
        <f>INDEX($B$4:$B$37,MATCH($B41,K$4:K$37,0))</f>
        <v>LCP EDWARD GAN BOON WEI </v>
      </c>
      <c r="L41" s="430" t="str">
        <f>INDEX($B$4:$B$37,MATCH($B41,L$4:L$37,0))</f>
        <v>LCP EKLAYVA PINGALI</v>
      </c>
      <c r="M41" s="430" t="str">
        <f>INDEX($B$4:$B$37,MATCH($B41,M$4:M$37,0))</f>
        <v>CPL HO SHENGHUI HAYDEN</v>
      </c>
      <c r="N41" s="430" t="str">
        <f>INDEX($B$4:$B$37,MATCH($B41,N$4:N$37,0))</f>
        <v>LCP RAIYAN ZUFAYRI BIN MOHAMAD HELMY</v>
      </c>
      <c r="O41" s="430" t="str">
        <f>INDEX($B$4:$B$37,MATCH($B41,O$4:O$37,0))</f>
        <v>LCP MUHAMMAD YASIR BIN MUHAMMAD HIJAZ</v>
      </c>
      <c r="P41" s="430" t="str">
        <f>INDEX($B$4:$B$37,MATCH($B41,P$4:P$37,0))</f>
        <v>CPL HO SHENGHUI HAYDEN</v>
      </c>
      <c r="Q41" s="430" t="str">
        <f>INDEX($B$4:$B$37,MATCH($B41,Q$4:Q$37,0))</f>
        <v>LCP HYDER ISKANDAR BIN ZULKILFILY</v>
      </c>
      <c r="R41" s="430" t="str">
        <f>INDEX($B$4:$B$37,MATCH($B41,R$4:R$37,0))</f>
        <v>LCP MATTHEW HWANG YEW SENG</v>
      </c>
      <c r="S41" s="430" t="str">
        <f>INDEX($B$4:$B$37,MATCH($B41,S$4:S$37,0))</f>
        <v>LCP KOO YI XIAN RAPHAEL </v>
      </c>
      <c r="T41" s="430" t="str">
        <f>INDEX($B$4:$B$37,MATCH($B41,T$4:T$37,0))</f>
        <v>3SG SAMUEL TAN ENG WEE</v>
      </c>
      <c r="U41" s="430" t="str">
        <f>INDEX($B$4:$B$37,MATCH($B41,U$4:U$36,0))</f>
        <v>CFC DERRICK CHIN</v>
      </c>
      <c r="V41" s="430" t="str">
        <f>INDEX($B$4:$B$37,MATCH($B41,V$4:V$37,0))</f>
        <v>LCP IGNATIUS QUEK </v>
      </c>
      <c r="W41" s="430" t="str">
        <f>INDEX($B$4:$B$37,MATCH($B41,W$4:W$36,0))</f>
        <v>LCP RON NG </v>
      </c>
      <c r="X41" s="430" t="str">
        <f>INDEX($B$4:$B$37,MATCH($B41,X$4:X$37,0))</f>
        <v>LCP ZHANG ZHONGHAO</v>
      </c>
      <c r="Y41" s="430" t="str">
        <f>INDEX($B$4:$B$37,MATCH($B41,Y$4:Y$37,0))</f>
        <v>LCP HYDER ISKANDAR BIN ZULKILFILY</v>
      </c>
      <c r="Z41" s="430" t="str">
        <f>INDEX($B$4:$B$37,MATCH($B41,Z$4:Z$36,0))</f>
        <v>LCP ZHANG ZHONGHAO</v>
      </c>
      <c r="AA41" s="430" t="str">
        <f>INDEX($B$4:$B$37,MATCH($B41,AA$4:AA$35,0))</f>
        <v>LCP STEPHEN TAY </v>
      </c>
      <c r="AB41" s="430" t="str">
        <f>INDEX($B$4:$B$37,MATCH($B41,AB$4:AB$37,0))</f>
        <v>LCP EDWARD GAN BOON WEI </v>
      </c>
      <c r="AC41" s="430" t="str">
        <f>INDEX($B$4:$B$37,MATCH($B41,AC$4:AC$37,0))</f>
        <v>LCP MUHAMMAD YASIR BIN MUHAMMAD HIJAZ</v>
      </c>
      <c r="AD41" s="430" t="str">
        <f>INDEX($B$4:$B$37,MATCH($B41,AD$4:AD$37,0))</f>
        <v>PTE CHOA ZONGHAN ETIENNE</v>
      </c>
      <c r="AE41" s="430" t="str">
        <f>INDEX($B$4:$B$37,MATCH($B41,AE$4:AE$37,0))</f>
        <v>LCP RON NG </v>
      </c>
      <c r="AF41" s="430" t="str">
        <f>INDEX($B$4:$B$37,MATCH($B41,AF$4:AF$36,0))</f>
        <v>PTE CHOA ZONGHAN ETIENNE</v>
      </c>
      <c r="AG41" s="430" t="e">
        <f>INDEX($B$4:$B$37,MATCH($B41,AG$4:AG$37,0))</f>
        <v>#N/A</v>
      </c>
      <c r="AH41" s="398"/>
      <c r="AI41" s="398"/>
      <c r="AJ41" s="398"/>
      <c r="AK41" s="398"/>
      <c r="AL41" s="398"/>
      <c r="AM41" s="398"/>
      <c r="AN41" s="398"/>
      <c r="AO41" s="398"/>
      <c r="AP41" s="398"/>
      <c r="AQ41" s="405"/>
      <c r="AR41" s="405"/>
      <c r="AS41" s="406"/>
      <c r="AT41" s="398"/>
      <c r="AU41" s="406"/>
      <c r="AV41" s="406">
        <f>SUMPRODUCT(--(WEEKDAY(C$3:AF$3,2)&gt;5),--ISNUMBER(MATCH(C41:AF41,{"DM","CS1","CS2","SB1","AE","CS/B"},0)))</f>
        <v>0</v>
      </c>
      <c r="AW41" s="398"/>
      <c r="AX41" s="406"/>
      <c r="AY41" s="406"/>
      <c r="AZ41" s="406"/>
      <c r="BA41" s="405"/>
      <c r="BB41" s="405"/>
      <c r="BC41" s="406"/>
      <c r="BD41" s="406"/>
      <c r="BE41" s="406"/>
      <c r="BF41" s="406"/>
      <c r="BG41" s="406"/>
      <c r="BH41" s="406"/>
      <c r="BI41" s="406"/>
      <c r="BJ41" s="406"/>
      <c r="BK41" s="406"/>
      <c r="BL41" s="406"/>
      <c r="BM41" s="406"/>
      <c r="BN41" s="406"/>
      <c r="BO41" s="406"/>
      <c r="BP41" s="406"/>
      <c r="BQ41" s="398"/>
    </row>
    <row r="42" ht="19.5" customHeight="1" spans="1:69">
      <c r="A42" s="398"/>
      <c r="B42" s="391" t="s">
        <v>1793</v>
      </c>
      <c r="C42" s="430" t="e">
        <f>INDEX($B$4:$B$37,MATCH($B42,C$4:C$37,0))</f>
        <v>#N/A</v>
      </c>
      <c r="D42" s="430" t="e">
        <f>INDEX($B$4:$B$37,MATCH($B42,D$4:D$37,0))</f>
        <v>#N/A</v>
      </c>
      <c r="E42" s="430" t="e">
        <f>INDEX($B$4:$B$37,MATCH($B42,E$4:E$37,0))</f>
        <v>#N/A</v>
      </c>
      <c r="F42" s="430" t="str">
        <f>INDEX($B$4:$B$37,MATCH($B42,F$4:F$37,0))</f>
        <v>LCP MUHAMMAD YASIR BIN MUHAMMAD HIJAZ</v>
      </c>
      <c r="G42" s="430" t="e">
        <f>INDEX($B$4:$B$37,MATCH($B42,G$4:G$36,0))</f>
        <v>#N/A</v>
      </c>
      <c r="H42" s="430" t="e">
        <f>INDEX($B$4:$B$37,MATCH($B42,H$4:H$36,0))</f>
        <v>#N/A</v>
      </c>
      <c r="I42" s="430" t="e">
        <f>INDEX($B$4:$B$37,MATCH($B42,I$4:I$37,0))</f>
        <v>#N/A</v>
      </c>
      <c r="J42" s="430" t="e">
        <f>INDEX($B$4:$B$37,MATCH($B42,J$4:J$36,0))</f>
        <v>#N/A</v>
      </c>
      <c r="K42" s="430" t="e">
        <f>INDEX($B$4:$B$37,MATCH($B42,K$4:K$37,0))</f>
        <v>#N/A</v>
      </c>
      <c r="L42" s="430" t="e">
        <f>INDEX($B$4:$B$37,MATCH($B42,L$4:L$37,0))</f>
        <v>#N/A</v>
      </c>
      <c r="M42" s="430" t="e">
        <f>INDEX($B$4:$B$37,MATCH($B42,M$4:M$37,0))</f>
        <v>#N/A</v>
      </c>
      <c r="N42" s="430" t="e">
        <f>INDEX($B$4:$B$37,MATCH($B42,N$4:N$37,0))</f>
        <v>#N/A</v>
      </c>
      <c r="O42" s="430" t="e">
        <f>INDEX($B$4:$B$37,MATCH($B42,O$4:O$37,0))</f>
        <v>#N/A</v>
      </c>
      <c r="P42" s="430" t="e">
        <f>INDEX($B$4:$B$37,MATCH($B42,P$4:P$37,0))</f>
        <v>#N/A</v>
      </c>
      <c r="Q42" s="430" t="e">
        <f>INDEX($B$4:$B$37,MATCH($B42,Q$4:Q$37,0))</f>
        <v>#N/A</v>
      </c>
      <c r="R42" s="430" t="e">
        <f>INDEX($B$4:$B$37,MATCH($B42,R$4:R$37,0))</f>
        <v>#N/A</v>
      </c>
      <c r="S42" s="430" t="e">
        <f>INDEX($B$4:$B$37,MATCH($B42,S$4:S$37,0))</f>
        <v>#N/A</v>
      </c>
      <c r="T42" s="430" t="e">
        <f>INDEX($B$4:$B$37,MATCH($B42,T$4:T$37,0))</f>
        <v>#N/A</v>
      </c>
      <c r="U42" s="430" t="e">
        <f>INDEX($B$4:$B$37,MATCH($B42,U$4:U$36,0))</f>
        <v>#N/A</v>
      </c>
      <c r="V42" s="430" t="e">
        <f>INDEX($B$4:$B$37,MATCH($B42,V$4:V$37,0))</f>
        <v>#N/A</v>
      </c>
      <c r="W42" s="430" t="e">
        <f>INDEX($B$4:$B$37,MATCH($B42,W$4:W$36,0))</f>
        <v>#N/A</v>
      </c>
      <c r="X42" s="430" t="e">
        <f>INDEX($B$4:$B$37,MATCH($B42,X$4:X$37,0))</f>
        <v>#N/A</v>
      </c>
      <c r="Y42" s="430" t="e">
        <f>INDEX($B$4:$B$37,MATCH($B42,Y$4:Y$37,0))</f>
        <v>#N/A</v>
      </c>
      <c r="Z42" s="430" t="e">
        <f>INDEX($B$4:$B$37,MATCH($B42,Z$4:Z$36,0))</f>
        <v>#N/A</v>
      </c>
      <c r="AA42" s="430" t="e">
        <f>INDEX($B$4:$B$37,MATCH($B42,AA$4:AA$35,0))</f>
        <v>#N/A</v>
      </c>
      <c r="AB42" s="430" t="e">
        <f>INDEX($B$4:$B$37,MATCH($B42,AB$4:AB$37,0))</f>
        <v>#N/A</v>
      </c>
      <c r="AC42" s="430" t="e">
        <f>INDEX($B$4:$B$37,MATCH($B42,AC$4:AC$37,0))</f>
        <v>#N/A</v>
      </c>
      <c r="AD42" s="430" t="e">
        <f>INDEX($B$4:$B$37,MATCH($B42,AD$4:AD$37,0))</f>
        <v>#N/A</v>
      </c>
      <c r="AE42" s="430" t="e">
        <f>INDEX($B$4:$B$37,MATCH($B42,AE$4:AE$37,0))</f>
        <v>#N/A</v>
      </c>
      <c r="AF42" s="430" t="e">
        <f>INDEX($B$4:$B$37,MATCH($B42,AF$4:AF$36,0))</f>
        <v>#N/A</v>
      </c>
      <c r="AG42" s="430" t="e">
        <f>INDEX($B$4:$B$37,MATCH($B42,AG$4:AG$37,0))</f>
        <v>#N/A</v>
      </c>
      <c r="AH42" s="398"/>
      <c r="AI42" s="398"/>
      <c r="AJ42" s="398"/>
      <c r="AK42" s="398"/>
      <c r="AL42" s="398"/>
      <c r="AM42" s="398"/>
      <c r="AN42" s="398"/>
      <c r="AO42" s="398"/>
      <c r="AP42" s="398"/>
      <c r="AQ42" s="405"/>
      <c r="AR42" s="405"/>
      <c r="AS42" s="406"/>
      <c r="AT42" s="398"/>
      <c r="AU42" s="406"/>
      <c r="AV42" s="406">
        <f>SUMPRODUCT(--(WEEKDAY(C$3:AF$3,2)&gt;5),--ISNUMBER(MATCH(C42:AF42,{"DM","CS1","CS2","SB1","AE","CS/B"},0)))</f>
        <v>0</v>
      </c>
      <c r="AW42" s="398"/>
      <c r="AX42" s="406"/>
      <c r="AY42" s="406"/>
      <c r="AZ42" s="406"/>
      <c r="BA42" s="405"/>
      <c r="BB42" s="405"/>
      <c r="BC42" s="406"/>
      <c r="BD42" s="406"/>
      <c r="BE42" s="406"/>
      <c r="BF42" s="406"/>
      <c r="BG42" s="406"/>
      <c r="BH42" s="406"/>
      <c r="BI42" s="406"/>
      <c r="BJ42" s="406"/>
      <c r="BK42" s="406"/>
      <c r="BL42" s="406"/>
      <c r="BM42" s="406"/>
      <c r="BN42" s="406"/>
      <c r="BO42" s="406"/>
      <c r="BP42" s="406"/>
      <c r="BQ42" s="398"/>
    </row>
    <row r="43" ht="19.5" customHeight="1" spans="1:69">
      <c r="A43" s="398"/>
      <c r="B43" s="391" t="s">
        <v>50</v>
      </c>
      <c r="C43" s="430" t="str">
        <f>INDEX($B$4:$B$37,MATCH($B43,C$4:C$37,0))</f>
        <v>PTE CHOA ZONGHAN ETIENNE</v>
      </c>
      <c r="D43" s="430" t="str">
        <f>INDEX($B$4:$B$37,MATCH($B43,D$4:D$37,0))</f>
        <v>LCP WONG JI FENG WILLARD</v>
      </c>
      <c r="E43" s="430" t="str">
        <f>INDEX($B$4:$B$37,MATCH($B43,E$4:E$37,0))</f>
        <v>LCP TRAN MINH KHOA</v>
      </c>
      <c r="F43" s="430" t="e">
        <f>INDEX($B$4:$B$37,MATCH($B43,F$4:F$37,0))</f>
        <v>#N/A</v>
      </c>
      <c r="G43" s="430" t="str">
        <f>INDEX($B$4:$B$37,MATCH($B43,G$4:G$36,0))</f>
        <v>LCP HYDER ISKANDAR BIN ZULKILFILY</v>
      </c>
      <c r="H43" s="430" t="str">
        <f>INDEX($B$4:$B$37,MATCH($B43,H$4:H$36,0))</f>
        <v>LCP EDWARD GAN BOON WEI </v>
      </c>
      <c r="I43" s="430" t="e">
        <f>INDEX($B$4:$B$37,MATCH($B43,I$4:I$37,0))</f>
        <v>#N/A</v>
      </c>
      <c r="J43" s="430" t="e">
        <f>INDEX($B$4:$B$37,MATCH($B43,J$4:J$36,0))</f>
        <v>#N/A</v>
      </c>
      <c r="K43" s="430" t="e">
        <f>INDEX($B$4:$B$37,MATCH($B43,K$4:K$37,0))</f>
        <v>#N/A</v>
      </c>
      <c r="L43" s="430" t="e">
        <f>INDEX($B$4:$B$37,MATCH($B43,L$4:L$37,0))</f>
        <v>#N/A</v>
      </c>
      <c r="M43" s="430" t="e">
        <f>INDEX($B$4:$B$37,MATCH($B43,M$4:M$37,0))</f>
        <v>#N/A</v>
      </c>
      <c r="N43" s="430" t="e">
        <f>INDEX($B$4:$B$37,MATCH($B43,N$4:N$37,0))</f>
        <v>#N/A</v>
      </c>
      <c r="O43" s="430" t="e">
        <f>INDEX($B$4:$B$37,MATCH($B43,O$4:O$37,0))</f>
        <v>#N/A</v>
      </c>
      <c r="P43" s="430" t="e">
        <f>INDEX($B$4:$B$37,MATCH($B43,P$4:P$37,0))</f>
        <v>#N/A</v>
      </c>
      <c r="Q43" s="430" t="e">
        <f>INDEX($B$4:$B$37,MATCH($B43,Q$4:Q$37,0))</f>
        <v>#N/A</v>
      </c>
      <c r="R43" s="430" t="e">
        <f>INDEX($B$4:$B$37,MATCH($B43,R$4:R$37,0))</f>
        <v>#N/A</v>
      </c>
      <c r="S43" s="430" t="e">
        <f>INDEX($B$4:$B$37,MATCH($B43,S$4:S$37,0))</f>
        <v>#N/A</v>
      </c>
      <c r="T43" s="430" t="e">
        <f>INDEX($B$4:$B$37,MATCH($B43,T$4:T$37,0))</f>
        <v>#N/A</v>
      </c>
      <c r="U43" s="430" t="e">
        <f>INDEX($B$4:$B$37,MATCH($B43,U$4:U$36,0))</f>
        <v>#N/A</v>
      </c>
      <c r="V43" s="430" t="e">
        <f>INDEX($B$4:$B$37,MATCH($B43,V$4:V$37,0))</f>
        <v>#N/A</v>
      </c>
      <c r="W43" s="430" t="e">
        <f>INDEX($B$4:$B$37,MATCH($B43,W$4:W$36,0))</f>
        <v>#N/A</v>
      </c>
      <c r="X43" s="430" t="e">
        <f>INDEX($B$4:$B$37,MATCH($B43,X$4:X$37,0))</f>
        <v>#N/A</v>
      </c>
      <c r="Y43" s="430" t="e">
        <f>INDEX($B$4:$B$37,MATCH($B43,Y$4:Y$37,0))</f>
        <v>#N/A</v>
      </c>
      <c r="Z43" s="430" t="e">
        <f>INDEX($B$4:$B$37,MATCH($B43,Z$4:Z$36,0))</f>
        <v>#N/A</v>
      </c>
      <c r="AA43" s="430" t="e">
        <f>INDEX($B$4:$B$37,MATCH($B43,AA$4:AA$35,0))</f>
        <v>#N/A</v>
      </c>
      <c r="AB43" s="430" t="e">
        <f>INDEX($B$4:$B$37,MATCH($B43,AB$4:AB$37,0))</f>
        <v>#N/A</v>
      </c>
      <c r="AC43" s="430" t="e">
        <f>INDEX($B$4:$B$37,MATCH($B43,AC$4:AC$37,0))</f>
        <v>#N/A</v>
      </c>
      <c r="AD43" s="430" t="e">
        <f>INDEX($B$4:$B$37,MATCH($B43,AD$4:AD$37,0))</f>
        <v>#N/A</v>
      </c>
      <c r="AE43" s="430" t="e">
        <f>INDEX($B$4:$B$37,MATCH($B43,AE$4:AE$37,0))</f>
        <v>#N/A</v>
      </c>
      <c r="AF43" s="430" t="e">
        <f>INDEX($B$4:$B$37,MATCH($B43,AF$4:AF$36,0))</f>
        <v>#N/A</v>
      </c>
      <c r="AG43" s="430" t="e">
        <f>INDEX($B$4:$B$37,MATCH($B43,AG$4:AG$37,0))</f>
        <v>#N/A</v>
      </c>
      <c r="AH43" s="398"/>
      <c r="AI43" s="398"/>
      <c r="AJ43" s="398"/>
      <c r="AK43" s="398"/>
      <c r="AL43" s="398"/>
      <c r="AM43" s="398"/>
      <c r="AN43" s="398"/>
      <c r="AO43" s="398"/>
      <c r="AP43" s="398"/>
      <c r="AQ43" s="405"/>
      <c r="AR43" s="405"/>
      <c r="AS43" s="406"/>
      <c r="AT43" s="398"/>
      <c r="AU43" s="406"/>
      <c r="AV43" s="406">
        <f>SUMPRODUCT(--(WEEKDAY(C$3:AF$3,2)&gt;5),--ISNUMBER(MATCH(C43:AF43,{"DM","CS1","CS2","SB1","AE","CS/B"},0)))</f>
        <v>0</v>
      </c>
      <c r="AW43" s="398"/>
      <c r="AX43" s="406"/>
      <c r="AY43" s="406"/>
      <c r="AZ43" s="406"/>
      <c r="BA43" s="405"/>
      <c r="BB43" s="405"/>
      <c r="BC43" s="406"/>
      <c r="BD43" s="406"/>
      <c r="BE43" s="406"/>
      <c r="BF43" s="406"/>
      <c r="BG43" s="406"/>
      <c r="BH43" s="406"/>
      <c r="BI43" s="406"/>
      <c r="BJ43" s="406"/>
      <c r="BK43" s="406"/>
      <c r="BL43" s="406"/>
      <c r="BM43" s="406"/>
      <c r="BN43" s="406"/>
      <c r="BO43" s="406"/>
      <c r="BP43" s="406"/>
      <c r="BQ43" s="398"/>
    </row>
    <row r="44" ht="19.5" customHeight="1" spans="1:69">
      <c r="A44" s="398"/>
      <c r="B44" s="391" t="s">
        <v>56</v>
      </c>
      <c r="C44" s="430" t="e">
        <f>INDEX($B$4:$B$37,MATCH($B44,C$4:C$37,0))</f>
        <v>#N/A</v>
      </c>
      <c r="D44" s="430" t="str">
        <f>INDEX($B$4:$B$37,MATCH($B44,D$4:D$37,0))</f>
        <v>LCP EKLAYVA PINGALI</v>
      </c>
      <c r="E44" s="430" t="str">
        <f>INDEX($B$4:$B$37,MATCH($B44,E$4:E$37,0))</f>
        <v>LCP QUEK ZI YI</v>
      </c>
      <c r="F44" s="430" t="str">
        <f>INDEX($B$4:$B$37,MATCH($B44,F$4:F$37,0))</f>
        <v>LCP RON NG </v>
      </c>
      <c r="G44" s="430" t="str">
        <f>INDEX($B$4:$B$37,MATCH($B44,G$4:G$36,0))</f>
        <v>LCP EDWARD GAN BOON WEI </v>
      </c>
      <c r="H44" s="430" t="e">
        <f>INDEX($B$4:$B$37,MATCH($B44,H$4:H$36,0))</f>
        <v>#N/A</v>
      </c>
      <c r="I44" s="430" t="e">
        <f>INDEX($B$4:$B$37,MATCH($B44,I$4:I$37,0))</f>
        <v>#N/A</v>
      </c>
      <c r="J44" s="430" t="str">
        <f>INDEX($B$4:$B$37,MATCH($B44,J$4:J$36,0))</f>
        <v>LCP SHLOK PUROHIT</v>
      </c>
      <c r="K44" s="430" t="str">
        <f>INDEX($B$4:$B$37,MATCH($B44,K$4:K$37,0))</f>
        <v>LCP RAIYAN ZUFAYRI BIN MOHAMAD HELMY</v>
      </c>
      <c r="L44" s="430" t="str">
        <f>INDEX($B$4:$B$37,MATCH($B44,L$4:L$37,0))</f>
        <v>LCP STEPHEN TAY </v>
      </c>
      <c r="M44" s="430" t="str">
        <f>INDEX($B$4:$B$37,MATCH($B44,M$4:M$37,0))</f>
        <v>LCP RON NG </v>
      </c>
      <c r="N44" s="430" t="str">
        <f>INDEX($B$4:$B$37,MATCH($B44,N$4:N$37,0))</f>
        <v>PTE CHOA ZONGHAN ETIENNE</v>
      </c>
      <c r="O44" s="430" t="e">
        <f>INDEX($B$4:$B$37,MATCH($B44,O$4:O$37,0))</f>
        <v>#N/A</v>
      </c>
      <c r="P44" s="430" t="e">
        <f>INDEX($B$4:$B$37,MATCH($B44,P$4:P$37,0))</f>
        <v>#N/A</v>
      </c>
      <c r="Q44" s="430" t="str">
        <f>INDEX($B$4:$B$37,MATCH($B44,Q$4:Q$37,0))</f>
        <v>LCP ZHANG ZHONGHAO</v>
      </c>
      <c r="R44" s="430" t="str">
        <f>INDEX($B$4:$B$37,MATCH($B44,R$4:R$37,0))</f>
        <v>LCP TAN JUN YANG KELVIN</v>
      </c>
      <c r="S44" s="430" t="str">
        <f>INDEX($B$4:$B$37,MATCH($B44,S$4:S$37,0))</f>
        <v>PTE HUANG JIHUI</v>
      </c>
      <c r="T44" s="430" t="str">
        <f>INDEX($B$4:$B$37,MATCH($B44,T$4:T$37,0))</f>
        <v>LCP SHLOK PUROHIT</v>
      </c>
      <c r="U44" s="430" t="str">
        <f>INDEX($B$4:$B$37,MATCH($B44,U$4:U$36,0))</f>
        <v>LCP TRAN MINH KHOA</v>
      </c>
      <c r="V44" s="430" t="e">
        <f>INDEX($B$4:$B$37,MATCH($B44,V$4:V$37,0))</f>
        <v>#N/A</v>
      </c>
      <c r="W44" s="430" t="e">
        <f>INDEX($B$4:$B$37,MATCH($B44,W$4:W$36,0))</f>
        <v>#N/A</v>
      </c>
      <c r="X44" s="430" t="str">
        <f>INDEX($B$4:$B$37,MATCH($B44,X$4:X$37,0))</f>
        <v>LCP MUHAMMAD YASIR BIN MUHAMMAD HIJAZ</v>
      </c>
      <c r="Y44" s="430" t="str">
        <f>INDEX($B$4:$B$37,MATCH($B44,Y$4:Y$37,0))</f>
        <v>CPL GERALD TAN </v>
      </c>
      <c r="Z44" s="430" t="str">
        <f>INDEX($B$4:$B$37,MATCH($B44,Z$4:Z$36,0))</f>
        <v>LCP RAIYAN ZUFAYRI BIN MOHAMAD HELMY</v>
      </c>
      <c r="AA44" s="430" t="str">
        <f>INDEX($B$4:$B$37,MATCH($B44,AA$4:AA$35,0))</f>
        <v>PTE CHOA ZONGHAN ETIENNE</v>
      </c>
      <c r="AB44" s="430" t="str">
        <f>INDEX($B$4:$B$37,MATCH($B44,AB$4:AB$37,0))</f>
        <v>CPL FANG JIANGRUI</v>
      </c>
      <c r="AC44" s="430" t="e">
        <f>INDEX($B$4:$B$37,MATCH($B44,AC$4:AC$37,0))</f>
        <v>#N/A</v>
      </c>
      <c r="AD44" s="430" t="e">
        <f>INDEX($B$4:$B$37,MATCH($B44,AD$4:AD$37,0))</f>
        <v>#N/A</v>
      </c>
      <c r="AE44" s="430" t="str">
        <f>INDEX($B$4:$B$37,MATCH($B44,AE$4:AE$37,0))</f>
        <v>LCP STEPHEN TAY </v>
      </c>
      <c r="AF44" s="430" t="str">
        <f>INDEX($B$4:$B$37,MATCH($B44,AF$4:AF$36,0))</f>
        <v>LCP SHLOK PUROHIT</v>
      </c>
      <c r="AG44" s="430" t="e">
        <f>INDEX($B$4:$B$37,MATCH($B44,AG$4:AG$37,0))</f>
        <v>#N/A</v>
      </c>
      <c r="AH44" s="398"/>
      <c r="AI44" s="398"/>
      <c r="AJ44" s="398"/>
      <c r="AK44" s="398"/>
      <c r="AL44" s="398"/>
      <c r="AM44" s="398"/>
      <c r="AN44" s="398"/>
      <c r="AO44" s="398"/>
      <c r="AP44" s="398"/>
      <c r="AQ44" s="405"/>
      <c r="AR44" s="405"/>
      <c r="AS44" s="406"/>
      <c r="AT44" s="398"/>
      <c r="AU44" s="406"/>
      <c r="AV44" s="406">
        <f>SUMPRODUCT(--(WEEKDAY(C$3:AF$3,2)&gt;5),--ISNUMBER(MATCH(C44:AF44,{"DM","CS1","CS2","SB1","AE","CS/B"},0)))</f>
        <v>0</v>
      </c>
      <c r="AW44" s="398"/>
      <c r="AX44" s="406"/>
      <c r="AY44" s="406"/>
      <c r="AZ44" s="406"/>
      <c r="BA44" s="405"/>
      <c r="BB44" s="405"/>
      <c r="BC44" s="406"/>
      <c r="BD44" s="406"/>
      <c r="BE44" s="406"/>
      <c r="BF44" s="406"/>
      <c r="BG44" s="406"/>
      <c r="BH44" s="406"/>
      <c r="BI44" s="406"/>
      <c r="BJ44" s="406"/>
      <c r="BK44" s="406"/>
      <c r="BL44" s="406"/>
      <c r="BM44" s="406"/>
      <c r="BN44" s="406"/>
      <c r="BO44" s="406"/>
      <c r="BP44" s="406"/>
      <c r="BQ44" s="398"/>
    </row>
    <row r="45" ht="19.5" customHeight="1" spans="1:69">
      <c r="A45" s="398"/>
      <c r="B45" s="391" t="s">
        <v>62</v>
      </c>
      <c r="C45" s="430" t="str">
        <f>INDEX($B$4:$B$37,MATCH($B45,C$4:C$37,0))</f>
        <v>PTE MUHAMMAD SHAUKI BIN MOHD SHAM</v>
      </c>
      <c r="D45" s="430" t="str">
        <f>INDEX($B$4:$B$37,MATCH($B45,D$4:D$37,0))</f>
        <v>PTE HUANG JIHUI</v>
      </c>
      <c r="E45" s="430" t="str">
        <f>INDEX($B$4:$B$37,MATCH($B45,E$4:E$37,0))</f>
        <v>LCP STEPHEN TAY </v>
      </c>
      <c r="F45" s="430" t="str">
        <f>INDEX($B$4:$B$37,MATCH($B45,F$4:F$37,0))</f>
        <v>PTE MENDEZ RALPH JUSTINE MACALINO</v>
      </c>
      <c r="G45" s="430" t="str">
        <f>INDEX($B$4:$B$37,MATCH($B45,G$4:G$36,0))</f>
        <v>PTE DANIEL ISKANDAR BIN SANUSI</v>
      </c>
      <c r="H45" s="430" t="str">
        <f>INDEX($B$4:$B$37,MATCH($B45,H$4:H$36,0))</f>
        <v>PTE HUANG JIHUI</v>
      </c>
      <c r="I45" s="430" t="str">
        <f>INDEX($B$4:$B$37,MATCH($B45,I$4:I$37,0))</f>
        <v>PTE RAGURAMAN ANIRUDH</v>
      </c>
      <c r="J45" s="430" t="str">
        <f>INDEX($B$4:$B$37,MATCH($B45,J$4:J$36,0))</f>
        <v>PTE HUANG JIHUI</v>
      </c>
      <c r="K45" s="430" t="str">
        <f>INDEX($B$4:$B$37,MATCH($B45,K$4:K$37,0))</f>
        <v>PTE MUHAMMAD HAMZA ZUBERI</v>
      </c>
      <c r="L45" s="430" t="str">
        <f>INDEX($B$4:$B$37,MATCH($B45,L$4:L$37,0))</f>
        <v>PTE MENDEZ RALPH JUSTINE MACALINO</v>
      </c>
      <c r="M45" s="430" t="str">
        <f>INDEX($B$4:$B$37,MATCH($B45,M$4:M$37,0))</f>
        <v>PTE MUHAMMAD SHAUKI BIN MOHD SHAM</v>
      </c>
      <c r="N45" s="430" t="str">
        <f>INDEX($B$4:$B$37,MATCH($B45,N$4:N$37,0))</f>
        <v>PTE RAGURAMAN ANIRUDH</v>
      </c>
      <c r="O45" s="430" t="str">
        <f>INDEX($B$4:$B$37,MATCH($B45,O$4:O$37,0))</f>
        <v>PTE DANIEL ISKANDAR BIN SANUSI</v>
      </c>
      <c r="P45" s="430" t="str">
        <f>INDEX($B$4:$B$37,MATCH($B45,P$4:P$37,0))</f>
        <v>PTE MUHAMMAD SHAUKI BIN MOHD SHAM</v>
      </c>
      <c r="Q45" s="430" t="str">
        <f>INDEX($B$4:$B$37,MATCH($B45,Q$4:Q$37,0))</f>
        <v>PTE CHOA ZONGHAN ETIENNE</v>
      </c>
      <c r="R45" s="430" t="str">
        <f>INDEX($B$4:$B$37,MATCH($B45,R$4:R$37,0))</f>
        <v>PTE MUHAMMAD HAMZA ZUBERI</v>
      </c>
      <c r="S45" s="430" t="str">
        <f>INDEX($B$4:$B$37,MATCH($B45,S$4:S$37,0))</f>
        <v>PTE DANIEL ISKANDAR BIN SANUSI</v>
      </c>
      <c r="T45" s="430" t="str">
        <f>INDEX($B$4:$B$37,MATCH($B45,T$4:T$37,0))</f>
        <v>PTE MUHAMMAD SHAUKI BIN MOHD SHAM</v>
      </c>
      <c r="U45" s="430" t="str">
        <f>INDEX($B$4:$B$37,MATCH($B45,U$4:U$36,0))</f>
        <v>PTE HUANG JIHUI</v>
      </c>
      <c r="V45" s="430" t="str">
        <f>INDEX($B$4:$B$37,MATCH($B45,V$4:V$37,0))</f>
        <v>PTE RAGURAMAN ANIRUDH</v>
      </c>
      <c r="W45" s="430" t="str">
        <f>INDEX($B$4:$B$37,MATCH($B45,W$4:W$36,0))</f>
        <v>PTE MUHAMMAD HAMZA ZUBERI</v>
      </c>
      <c r="X45" s="430" t="str">
        <f>INDEX($B$4:$B$37,MATCH($B45,X$4:X$37,0))</f>
        <v>3SG SAMUEL TAN ENG WEE</v>
      </c>
      <c r="Y45" s="430" t="str">
        <f>INDEX($B$4:$B$37,MATCH($B45,Y$4:Y$37,0))</f>
        <v>PTE DANIEL ISKANDAR BIN SANUSI</v>
      </c>
      <c r="Z45" s="430" t="str">
        <f>INDEX($B$4:$B$37,MATCH($B45,Z$4:Z$36,0))</f>
        <v>PTE MUHAMMAD SHAUKI BIN MOHD SHAM</v>
      </c>
      <c r="AA45" s="430" t="str">
        <f>INDEX($B$4:$B$37,MATCH($B45,AA$4:AA$35,0))</f>
        <v>PTE HUANG JIHUI</v>
      </c>
      <c r="AB45" s="430" t="str">
        <f>INDEX($B$4:$B$37,MATCH($B45,AB$4:AB$37,0))</f>
        <v>PTE MUHAMMAD SHAUKI BIN MOHD SHAM</v>
      </c>
      <c r="AC45" s="430" t="str">
        <f>INDEX($B$4:$B$37,MATCH($B45,AC$4:AC$37,0))</f>
        <v>PTE MENDEZ RALPH JUSTINE MACALINO</v>
      </c>
      <c r="AD45" s="430" t="str">
        <f>INDEX($B$4:$B$37,MATCH($B45,AD$4:AD$37,0))</f>
        <v>LCP RAIYAN ZUFAYRI BIN MOHAMAD HELMY</v>
      </c>
      <c r="AE45" s="430" t="str">
        <f>INDEX($B$4:$B$37,MATCH($B45,AE$4:AE$37,0))</f>
        <v>PTE MUHAMMAD HAMZA ZUBERI</v>
      </c>
      <c r="AF45" s="430" t="str">
        <f>INDEX($B$4:$B$37,MATCH($B45,AF$4:AF$36,0))</f>
        <v>PTE MENDEZ RALPH JUSTINE MACALINO</v>
      </c>
      <c r="AG45" s="430" t="e">
        <f>INDEX($B$4:$B$37,MATCH($B45,AG$4:AG$37,0))</f>
        <v>#N/A</v>
      </c>
      <c r="AH45" s="398"/>
      <c r="AI45" s="398"/>
      <c r="AJ45" s="398"/>
      <c r="AK45" s="398"/>
      <c r="AL45" s="398"/>
      <c r="AM45" s="398"/>
      <c r="AN45" s="398"/>
      <c r="AO45" s="398"/>
      <c r="AP45" s="398"/>
      <c r="AQ45" s="405"/>
      <c r="AR45" s="405"/>
      <c r="AS45" s="406"/>
      <c r="AT45" s="398"/>
      <c r="AU45" s="406"/>
      <c r="AV45" s="406">
        <f>SUMPRODUCT(--(WEEKDAY(C$3:AF$3,2)&gt;5),--ISNUMBER(MATCH(C45:AF45,{"DM","CS1","CS2","SB1","AE","CS/B"},0)))</f>
        <v>0</v>
      </c>
      <c r="AW45" s="398"/>
      <c r="AX45" s="406"/>
      <c r="AY45" s="406"/>
      <c r="AZ45" s="406"/>
      <c r="BA45" s="405"/>
      <c r="BB45" s="405"/>
      <c r="BC45" s="406"/>
      <c r="BD45" s="406"/>
      <c r="BE45" s="406"/>
      <c r="BF45" s="406"/>
      <c r="BG45" s="406"/>
      <c r="BH45" s="406"/>
      <c r="BI45" s="406"/>
      <c r="BJ45" s="406"/>
      <c r="BK45" s="406"/>
      <c r="BL45" s="406"/>
      <c r="BM45" s="406"/>
      <c r="BN45" s="406"/>
      <c r="BO45" s="406"/>
      <c r="BP45" s="406"/>
      <c r="BQ45" s="398"/>
    </row>
    <row r="46" ht="19.5" customHeight="1" spans="1:69">
      <c r="A46" s="398"/>
      <c r="B46" s="431" t="s">
        <v>1598</v>
      </c>
      <c r="C46" s="430" t="str">
        <f>INDEX($B$4:$B$37,MATCH($B46,C$4:C$37,0))</f>
        <v>LCP KOO YI XIAN RAPHAEL </v>
      </c>
      <c r="D46" s="430" t="str">
        <f>INDEX($B$4:$B$37,MATCH($B46,D$4:D$37,0))</f>
        <v>3SG SAMUEL TAN ENG WEE</v>
      </c>
      <c r="E46" s="430" t="str">
        <f>INDEX($B$4:$B$37,MATCH($B46,E$4:E$37,0))</f>
        <v>LCP EKLAYVA PINGALI</v>
      </c>
      <c r="F46" s="430" t="str">
        <f>INDEX($B$4:$B$37,MATCH($B46,F$4:F$37,0))</f>
        <v>LCP MUHAMAD ZULKHAIRI BIN MOHAMAD SAPARI</v>
      </c>
      <c r="G46" s="430" t="str">
        <f>INDEX($B$4:$B$37,MATCH($B46,G$4:G$36,0))</f>
        <v>LCP STEPHEN TAY </v>
      </c>
      <c r="H46" s="430" t="str">
        <f>INDEX($B$4:$B$37,MATCH($B46,H$4:H$36,0))</f>
        <v>PTE MUHAMMAD HAMZA ZUBERI</v>
      </c>
      <c r="I46" s="430" t="e">
        <f>INDEX($B$4:$B$37,MATCH($B46,I$4:I$37,0))</f>
        <v>#N/A</v>
      </c>
      <c r="J46" s="430" t="str">
        <f>INDEX($B$4:$B$37,MATCH($B46,J$4:J$36,0))</f>
        <v>LCP WONG JI FENG WILLARD</v>
      </c>
      <c r="K46" s="430" t="str">
        <f>INDEX($B$4:$B$37,MATCH($B46,K$4:K$37,0))</f>
        <v>LCP MATTHEW HWANG YEW SENG</v>
      </c>
      <c r="L46" s="430" t="e">
        <f>INDEX($B$4:$B$37,MATCH($B46,L$4:L$37,0))</f>
        <v>#N/A</v>
      </c>
      <c r="M46" s="430" t="str">
        <f>INDEX($B$4:$B$37,MATCH($B46,M$4:M$37,0))</f>
        <v>PTE DANIEL ISKANDAR BIN SANUSI</v>
      </c>
      <c r="N46" s="430" t="str">
        <f>INDEX($B$4:$B$37,MATCH($B46,N$4:N$37,0))</f>
        <v>LCP SHLOK PUROHIT</v>
      </c>
      <c r="O46" s="430" t="str">
        <f>INDEX($B$4:$B$37,MATCH($B46,O$4:O$37,0))</f>
        <v>LCP RON NG </v>
      </c>
      <c r="P46" s="430" t="str">
        <f>INDEX($B$4:$B$37,MATCH($B46,P$4:P$37,0))</f>
        <v>LCP ZHANG ZHONGHAO</v>
      </c>
      <c r="Q46" s="430" t="str">
        <f>INDEX($B$4:$B$37,MATCH($B46,Q$4:Q$37,0))</f>
        <v>PTE MENDEZ RALPH JUSTINE MACALINO</v>
      </c>
      <c r="R46" s="430" t="str">
        <f>INDEX($B$4:$B$37,MATCH($B46,R$4:R$37,0))</f>
        <v>CPL GERALD TAN </v>
      </c>
      <c r="S46" s="430" t="e">
        <f>INDEX($B$4:$B$37,MATCH($B46,S$4:S$37,0))</f>
        <v>#N/A</v>
      </c>
      <c r="T46" s="430" t="str">
        <f>INDEX($B$4:$B$37,MATCH($B46,T$4:T$37,0))</f>
        <v>PTE DANIEL ISKANDAR BIN SANUSI</v>
      </c>
      <c r="U46" s="430" t="str">
        <f>INDEX($B$4:$B$37,MATCH($B46,U$4:U$36,0))</f>
        <v>LCP KOO YI XIAN RAPHAEL </v>
      </c>
      <c r="V46" s="430" t="e">
        <f>INDEX($B$4:$B$37,MATCH($B46,V$4:V$37,0))</f>
        <v>#N/A</v>
      </c>
      <c r="W46" s="430" t="str">
        <f>INDEX($B$4:$B$37,MATCH($B46,W$4:W$36,0))</f>
        <v>LCP MUHAMMAD YASIR BIN MUHAMMAD HIJAZ</v>
      </c>
      <c r="X46" s="430" t="e">
        <f>INDEX($B$4:$B$37,MATCH($B46,X$4:X$37,0))</f>
        <v>#N/A</v>
      </c>
      <c r="Y46" s="430" t="str">
        <f>INDEX($B$4:$B$37,MATCH($B46,Y$4:Y$37,0))</f>
        <v>PTE HUANG JIHUI</v>
      </c>
      <c r="Z46" s="430" t="str">
        <f>INDEX($B$4:$B$37,MATCH($B46,Z$4:Z$36,0))</f>
        <v>LCP EDWARD GAN BOON WEI </v>
      </c>
      <c r="AA46" s="430" t="str">
        <f>INDEX($B$4:$B$37,MATCH($B46,AA$4:AA$35,0))</f>
        <v>CPL GOH DI XUAN</v>
      </c>
      <c r="AB46" s="430" t="e">
        <f>INDEX($B$4:$B$37,MATCH($B46,AB$4:AB$37,0))</f>
        <v>#N/A</v>
      </c>
      <c r="AC46" s="430" t="e">
        <f>INDEX($B$4:$B$37,MATCH($B46,AC$4:AC$37,0))</f>
        <v>#N/A</v>
      </c>
      <c r="AD46" s="430" t="str">
        <f>INDEX($B$4:$B$37,MATCH($B46,AD$4:AD$37,0))</f>
        <v>LCP HYDER ISKANDAR BIN ZULKILFILY</v>
      </c>
      <c r="AE46" s="430" t="str">
        <f>INDEX($B$4:$B$37,MATCH($B46,AE$4:AE$37,0))</f>
        <v>PTE RAGURAMAN ANIRUDH</v>
      </c>
      <c r="AF46" s="430" t="str">
        <f>INDEX($B$4:$B$37,MATCH($B46,AF$4:AF$36,0))</f>
        <v>LCP RAIYAN ZUFAYRI BIN MOHAMAD HELMY</v>
      </c>
      <c r="AG46" s="430" t="e">
        <f>INDEX($B$4:$B$37,MATCH($B46,AG$4:AG$37,0))</f>
        <v>#N/A</v>
      </c>
      <c r="AH46" s="398"/>
      <c r="AI46" s="398"/>
      <c r="AJ46" s="398"/>
      <c r="AK46" s="398"/>
      <c r="AL46" s="398"/>
      <c r="AM46" s="398"/>
      <c r="AN46" s="398"/>
      <c r="AO46" s="398"/>
      <c r="AP46" s="398"/>
      <c r="AQ46" s="405"/>
      <c r="AR46" s="405"/>
      <c r="AS46" s="406"/>
      <c r="AT46" s="398"/>
      <c r="AU46" s="406"/>
      <c r="AV46" s="406">
        <f>SUMPRODUCT(--(WEEKDAY(C$3:AF$3,2)&gt;5),--ISNUMBER(MATCH(C46:AF46,{"DM","CS1","CS2","SB1","AE","CS/B"},0)))</f>
        <v>0</v>
      </c>
      <c r="AW46" s="398"/>
      <c r="AX46" s="406"/>
      <c r="AY46" s="406"/>
      <c r="AZ46" s="406"/>
      <c r="BA46" s="405"/>
      <c r="BB46" s="405"/>
      <c r="BC46" s="406"/>
      <c r="BD46" s="406"/>
      <c r="BE46" s="406"/>
      <c r="BF46" s="406"/>
      <c r="BG46" s="406"/>
      <c r="BH46" s="406"/>
      <c r="BI46" s="406"/>
      <c r="BJ46" s="406"/>
      <c r="BK46" s="406"/>
      <c r="BL46" s="406"/>
      <c r="BM46" s="406"/>
      <c r="BN46" s="406"/>
      <c r="BO46" s="406"/>
      <c r="BP46" s="406"/>
      <c r="BQ46" s="398"/>
    </row>
    <row r="47" ht="19.5" customHeight="1" spans="1:69">
      <c r="A47" s="398"/>
      <c r="B47" s="432"/>
      <c r="C47" s="429"/>
      <c r="D47" s="429"/>
      <c r="E47" s="429"/>
      <c r="F47" s="429"/>
      <c r="G47" s="429"/>
      <c r="H47" s="429"/>
      <c r="I47" s="429"/>
      <c r="J47" s="429"/>
      <c r="K47" s="429"/>
      <c r="L47" s="429"/>
      <c r="M47" s="429"/>
      <c r="N47" s="429"/>
      <c r="O47" s="429"/>
      <c r="P47" s="429"/>
      <c r="Q47" s="429"/>
      <c r="R47" s="429"/>
      <c r="S47" s="429"/>
      <c r="T47" s="429"/>
      <c r="U47" s="429"/>
      <c r="V47" s="429"/>
      <c r="W47" s="429"/>
      <c r="X47" s="429"/>
      <c r="Y47" s="429"/>
      <c r="Z47" s="429"/>
      <c r="AA47" s="429"/>
      <c r="AB47" s="429"/>
      <c r="AC47" s="429"/>
      <c r="AD47" s="429"/>
      <c r="AE47" s="429"/>
      <c r="AF47" s="429"/>
      <c r="AG47" s="429"/>
      <c r="AH47" s="432">
        <f>COUNTIF($C47:$AF47,AH$4)</f>
        <v>0</v>
      </c>
      <c r="AI47" s="432">
        <f>COUNTIF($C47:$AF47,AI$4)</f>
        <v>0</v>
      </c>
      <c r="AJ47" s="432">
        <f>COUNTIF($C47:$AF47,AJ$4)</f>
        <v>0</v>
      </c>
      <c r="AK47" s="432">
        <f>COUNTIF($C47:$AF47,AK$4)</f>
        <v>0</v>
      </c>
      <c r="AL47" s="432">
        <f>COUNTIF($C47:$AF47,AL$4)</f>
        <v>0</v>
      </c>
      <c r="AM47" s="432">
        <f>COUNTIF($C47:$AF47,AM$4)</f>
        <v>0</v>
      </c>
      <c r="AN47" s="432">
        <f>COUNTIF($C47:$AF47,AN$4)</f>
        <v>0</v>
      </c>
      <c r="AO47" s="432">
        <f>COUNTIF($C47:$AF47,AO$4)</f>
        <v>0</v>
      </c>
      <c r="AP47" s="432">
        <f>COUNTIF($C47:$AF47,AP$4)</f>
        <v>0</v>
      </c>
      <c r="AQ47" s="432">
        <v>1</v>
      </c>
      <c r="AR47" s="432"/>
      <c r="AS47" s="432">
        <f t="array" ref="AS47">SUMPRODUCT(--(WEEKDAY(C$3:AF$3,2)&lt;5),--ISNUMBER(MATCH(C47:AF47,{"DM","CS1","CS2","SB1","AE","CS/B"},0)))</f>
        <v>0</v>
      </c>
      <c r="AT47" s="432"/>
      <c r="AU47" s="432">
        <f t="array" ref="AU47">SUMPRODUCT(--(WEEKDAY(C$3:AF$3,2)=5),--ISNUMBER(MATCH(C47:AF47,{"DM","CS1","CS2","SB1","AE","CS/B"},0)))</f>
        <v>0</v>
      </c>
      <c r="AV47" s="406">
        <f>SUMPRODUCT(--(WEEKDAY(C$3:AF$3,2)&gt;5),--ISNUMBER(MATCH(C47:AF47,{"DM","CS1","CS2","SB1","AE","CS/B"},0)))</f>
        <v>0</v>
      </c>
      <c r="AW47" s="432"/>
      <c r="AX47" s="432">
        <f>(AS47-AT47)+AU47*1.5+(AV47-AW47)*2+AM47*0.5+AO47*0.5+AQ47-AR47</f>
        <v>1</v>
      </c>
      <c r="AY47" s="432">
        <f>AS47+AU47+AV47</f>
        <v>0</v>
      </c>
      <c r="AZ47" s="432">
        <f>BD47+BF47+BH47+BJ47+BL47</f>
        <v>0</v>
      </c>
      <c r="BA47" s="432">
        <f>AX47+BC47</f>
        <v>1</v>
      </c>
      <c r="BB47" s="432"/>
      <c r="BC47" s="432">
        <f>BE47+BG47+BI47+BK47+BM47</f>
        <v>0</v>
      </c>
      <c r="BD47" s="432">
        <f>COUNTIF(A47:AH47,"*$BTP*")</f>
        <v>0</v>
      </c>
      <c r="BE47" s="432">
        <f>BD47*1.5</f>
        <v>0</v>
      </c>
      <c r="BF47" s="432">
        <f>COUNTIF(A47:AH47,"*$M*")</f>
        <v>0</v>
      </c>
      <c r="BG47" s="432">
        <f>BF47*1</f>
        <v>0</v>
      </c>
      <c r="BH47" s="432">
        <f>COUNTIF(A47:AH47,"*$PM*")</f>
        <v>0</v>
      </c>
      <c r="BI47" s="432">
        <f>BH47*0.5</f>
        <v>0</v>
      </c>
      <c r="BJ47" s="432">
        <f>COUNTIF(A47:AH47,"*$AM*")</f>
        <v>0</v>
      </c>
      <c r="BK47" s="432">
        <f>BJ47*0.5</f>
        <v>0</v>
      </c>
      <c r="BL47" s="432">
        <f>COUNTIF(A47:AH47,"*$FC*")</f>
        <v>0</v>
      </c>
      <c r="BM47" s="432">
        <f>BL47*1</f>
        <v>0</v>
      </c>
      <c r="BN47" s="432">
        <f>COUNTIF($D47:$Y47,BN$4)</f>
        <v>0</v>
      </c>
      <c r="BO47" s="432">
        <f>COUNTIF($D47:$Y47,BO$4)</f>
        <v>0</v>
      </c>
      <c r="BP47" s="432"/>
      <c r="BQ47" s="432"/>
    </row>
    <row r="48" ht="19.5" customHeight="1" spans="1:69">
      <c r="A48" s="398"/>
      <c r="B48" s="405" t="s">
        <v>2027</v>
      </c>
      <c r="C48" s="391" t="s">
        <v>50</v>
      </c>
      <c r="D48" s="7"/>
      <c r="E48" s="385" t="s">
        <v>1898</v>
      </c>
      <c r="F48" s="391" t="s">
        <v>2103</v>
      </c>
      <c r="G48" s="391" t="s">
        <v>44</v>
      </c>
      <c r="H48" s="391"/>
      <c r="I48" s="391"/>
      <c r="J48" s="391"/>
      <c r="K48" s="172"/>
      <c r="L48" s="172" t="s">
        <v>50</v>
      </c>
      <c r="M48" s="172"/>
      <c r="N48" s="391"/>
      <c r="O48" s="391"/>
      <c r="P48" s="391"/>
      <c r="Q48" s="7" t="s">
        <v>48</v>
      </c>
      <c r="R48" s="172"/>
      <c r="S48" s="391"/>
      <c r="T48" s="7" t="s">
        <v>44</v>
      </c>
      <c r="U48" s="391"/>
      <c r="V48" s="391"/>
      <c r="W48" s="391"/>
      <c r="X48" s="391" t="s">
        <v>2104</v>
      </c>
      <c r="Y48" s="7"/>
      <c r="Z48" s="391" t="s">
        <v>44</v>
      </c>
      <c r="AA48" s="172"/>
      <c r="AB48" s="391" t="s">
        <v>2104</v>
      </c>
      <c r="AC48" s="391"/>
      <c r="AD48" s="391"/>
      <c r="AE48" s="7" t="s">
        <v>2105</v>
      </c>
      <c r="AF48" s="391"/>
      <c r="AG48" s="7"/>
      <c r="AH48" s="398">
        <f>COUNTIF($C48:$AF48,AH$4)</f>
        <v>1</v>
      </c>
      <c r="AI48" s="398">
        <f>COUNTIF($C48:$AF48,AI$4)</f>
        <v>3</v>
      </c>
      <c r="AJ48" s="398">
        <f>COUNTIF($C48:$AF48,AJ$4)</f>
        <v>0</v>
      </c>
      <c r="AK48" s="398">
        <f>COUNTIF($C48:$AF48,AK$4)</f>
        <v>0</v>
      </c>
      <c r="AL48" s="398">
        <f>COUNTIF($C48:$AF48,AL$4)</f>
        <v>2</v>
      </c>
      <c r="AM48" s="398">
        <f>COUNTIF($C48:$AF48,AM$4)</f>
        <v>0</v>
      </c>
      <c r="AN48" s="398">
        <f>COUNTIF($C48:$AF48,AN$4)</f>
        <v>0</v>
      </c>
      <c r="AO48" s="398">
        <f>COUNTIF($C48:$AF48,AO$4)</f>
        <v>0</v>
      </c>
      <c r="AP48" s="398">
        <f>COUNTIF($C48:$AF48,AP$4)</f>
        <v>0</v>
      </c>
      <c r="AQ48" s="405"/>
      <c r="AR48" s="405"/>
      <c r="AS48" s="406">
        <f>SUMPRODUCT(--(WEEKDAY(C$3:AG$3,2)&lt;5),--ISNUMBER(MATCH(C48:AG48,{"SB1","SB2"},0)))</f>
        <v>2</v>
      </c>
      <c r="AT48" s="398"/>
      <c r="AU48" s="406">
        <f>SUMPRODUCT(--(WEEKDAY(C$3:AG$3,2)=5),--ISNUMBER(MATCH(C48:AG48,{"SB1","SB2"},0)))</f>
        <v>0</v>
      </c>
      <c r="AV48" s="406">
        <f>SUMPRODUCT(--(WEEKDAY(C$3:AG$3,2)&gt;5),--ISNUMBER(MATCH(C48:AG48,{"SB1","SB2"},0)))</f>
        <v>0</v>
      </c>
      <c r="AW48" s="398"/>
      <c r="AX48" s="406">
        <f>(AS48-AT48)+AU48*1.5+(AV48-AW48)*2+(AO48+AH48+AI48+AJ48+AK48+AN48)*0.5+AQ48-AR48</f>
        <v>4</v>
      </c>
      <c r="AY48" s="406">
        <f>AS48+AU48+AV48</f>
        <v>2</v>
      </c>
      <c r="AZ48" s="406">
        <f>BD48+BF48+BH48+BJ48+BL48</f>
        <v>1</v>
      </c>
      <c r="BA48" s="405">
        <f>AX48+BC48</f>
        <v>5</v>
      </c>
      <c r="BB48" s="405"/>
      <c r="BC48" s="406">
        <f>BE48+BG48+BI48+BK48+BM48</f>
        <v>1</v>
      </c>
      <c r="BD48" s="406">
        <f>COUNTIF(A48:AH48,"*$BTP*")</f>
        <v>0</v>
      </c>
      <c r="BE48" s="406">
        <f>BD48*1.5</f>
        <v>0</v>
      </c>
      <c r="BF48" s="406">
        <f>COUNTIF(A48:AH48,"*$M*")</f>
        <v>1</v>
      </c>
      <c r="BG48" s="406">
        <f>BF48*1</f>
        <v>1</v>
      </c>
      <c r="BH48" s="406">
        <f>COUNTIF(A48:AH48,"*$PM*")</f>
        <v>0</v>
      </c>
      <c r="BI48" s="406">
        <f>BH48*0.5</f>
        <v>0</v>
      </c>
      <c r="BJ48" s="406">
        <f>COUNTIF(A48:AH48,"*$AM*")</f>
        <v>0</v>
      </c>
      <c r="BK48" s="406">
        <f>BJ48*0.5</f>
        <v>0</v>
      </c>
      <c r="BL48" s="406">
        <f>COUNTIF(A48:AH48,"*$FC*")</f>
        <v>0</v>
      </c>
      <c r="BM48" s="406">
        <f>BL48*1</f>
        <v>0</v>
      </c>
      <c r="BN48" s="406">
        <f>COUNTIF($E48:$AG48,BN$4)</f>
        <v>0</v>
      </c>
      <c r="BO48" s="406">
        <f>COUNTIF($E48:$AG48,BO$4)</f>
        <v>0</v>
      </c>
      <c r="BP48" s="406">
        <f>COUNTIF($E48:$Y48,BP$4)</f>
        <v>0</v>
      </c>
      <c r="BQ48" s="398"/>
    </row>
    <row r="49" ht="19.5" customHeight="1" spans="1:69">
      <c r="A49" s="398"/>
      <c r="B49" s="405" t="s">
        <v>2106</v>
      </c>
      <c r="C49" s="391"/>
      <c r="D49" s="172" t="s">
        <v>2107</v>
      </c>
      <c r="E49" s="391" t="s">
        <v>2108</v>
      </c>
      <c r="F49" s="433" t="s">
        <v>56</v>
      </c>
      <c r="G49" s="391" t="s">
        <v>62</v>
      </c>
      <c r="H49" s="391"/>
      <c r="I49" s="391"/>
      <c r="J49" s="391" t="s">
        <v>2109</v>
      </c>
      <c r="K49" s="172"/>
      <c r="L49" s="172"/>
      <c r="M49" s="391"/>
      <c r="N49" s="391" t="s">
        <v>50</v>
      </c>
      <c r="O49" s="391" t="s">
        <v>50</v>
      </c>
      <c r="P49" s="391"/>
      <c r="Q49" s="433"/>
      <c r="R49" s="7"/>
      <c r="S49" s="385"/>
      <c r="T49" s="391" t="s">
        <v>48</v>
      </c>
      <c r="U49" s="440"/>
      <c r="V49" s="391"/>
      <c r="W49" s="391"/>
      <c r="X49" s="391"/>
      <c r="Y49" s="391"/>
      <c r="Z49" s="391" t="s">
        <v>2110</v>
      </c>
      <c r="AA49" s="172"/>
      <c r="AB49" s="391"/>
      <c r="AC49" s="391"/>
      <c r="AD49" s="391"/>
      <c r="AE49" s="391"/>
      <c r="AF49" s="391" t="s">
        <v>50</v>
      </c>
      <c r="AG49" s="391"/>
      <c r="AH49" s="398">
        <f>COUNTIF($C49:$AF49,AH$4)</f>
        <v>1</v>
      </c>
      <c r="AI49" s="398">
        <f>COUNTIF($C49:$AF49,AI$4)</f>
        <v>0</v>
      </c>
      <c r="AJ49" s="398">
        <f>COUNTIF($C49:$AF49,AJ$4)</f>
        <v>0</v>
      </c>
      <c r="AK49" s="398">
        <f>COUNTIF($C49:$AF49,AK$4)</f>
        <v>0</v>
      </c>
      <c r="AL49" s="398">
        <f>COUNTIF($C49:$AF49,AL$4)</f>
        <v>3</v>
      </c>
      <c r="AM49" s="398">
        <f>COUNTIF($C49:$AF49,AM$4)</f>
        <v>1</v>
      </c>
      <c r="AN49" s="398">
        <f>COUNTIF($C49:$AF49,AN$4)</f>
        <v>1</v>
      </c>
      <c r="AO49" s="398">
        <f>COUNTIF($C49:$AF49,AO$4)</f>
        <v>0</v>
      </c>
      <c r="AP49" s="398">
        <f>COUNTIF($C49:$AF49,AP$4)</f>
        <v>0</v>
      </c>
      <c r="AQ49" s="405"/>
      <c r="AR49" s="405"/>
      <c r="AS49" s="406">
        <f>SUMPRODUCT(--(WEEKDAY(C$3:AG$3,2)&lt;5),--ISNUMBER(MATCH(C49:AG49,{"SB1","SB2"},0)))</f>
        <v>2</v>
      </c>
      <c r="AT49" s="398"/>
      <c r="AU49" s="406">
        <f>SUMPRODUCT(--(WEEKDAY(C$3:AG$3,2)=5),--ISNUMBER(MATCH(C49:AG49,{"SB1","SB2"},0)))</f>
        <v>1</v>
      </c>
      <c r="AV49" s="406">
        <f>SUMPRODUCT(--(WEEKDAY(C$3:AG$3,2)&gt;5),--ISNUMBER(MATCH(C49:AG49,{"SB1","SB2"},0)))</f>
        <v>1</v>
      </c>
      <c r="AW49" s="398"/>
      <c r="AX49" s="406">
        <f>(AS49-AT49)+AU49*1.5+(AV49-AW49)*2+(AO49+AH49+AI49+AJ49+AK49+AN49)*0.5+AQ49-AR49</f>
        <v>6.5</v>
      </c>
      <c r="AY49" s="406">
        <f>AS49+AU49+AV49</f>
        <v>4</v>
      </c>
      <c r="AZ49" s="406">
        <f>BD49+BF49+BH49+BJ49+BL49</f>
        <v>2</v>
      </c>
      <c r="BA49" s="405">
        <f>AX49+BC49</f>
        <v>8.5</v>
      </c>
      <c r="BB49" s="405"/>
      <c r="BC49" s="406">
        <f>BE49+BG49+BI49+BK49+BM49</f>
        <v>2</v>
      </c>
      <c r="BD49" s="406">
        <f>COUNTIF(A49:AH49,"*$BTP*")</f>
        <v>1</v>
      </c>
      <c r="BE49" s="406">
        <f>BD49*1.5</f>
        <v>1.5</v>
      </c>
      <c r="BF49" s="406">
        <f>COUNTIF(A49:AH49,"*$M*")</f>
        <v>0</v>
      </c>
      <c r="BG49" s="406">
        <f>BF49*1</f>
        <v>0</v>
      </c>
      <c r="BH49" s="406">
        <f>COUNTIF(A49:AH49,"*$PM*")</f>
        <v>0</v>
      </c>
      <c r="BI49" s="406">
        <f>BH49*0.5</f>
        <v>0</v>
      </c>
      <c r="BJ49" s="406">
        <f>COUNTIF(A49:AH49,"*$AM*")</f>
        <v>1</v>
      </c>
      <c r="BK49" s="406">
        <f>BJ49*0.5</f>
        <v>0.5</v>
      </c>
      <c r="BL49" s="406">
        <f>COUNTIF(A49:AH49,"*$FC*")</f>
        <v>0</v>
      </c>
      <c r="BM49" s="406">
        <f>BL49*1</f>
        <v>0</v>
      </c>
      <c r="BN49" s="406">
        <f>COUNTIF($E49:$AG49,BN$4)</f>
        <v>0</v>
      </c>
      <c r="BO49" s="406">
        <f>COUNTIF($E49:$AG49,BO$4)</f>
        <v>0</v>
      </c>
      <c r="BP49" s="406">
        <f>COUNTIF($D49:$Y49,BP$4)</f>
        <v>0</v>
      </c>
      <c r="BQ49" s="398"/>
    </row>
    <row r="50" ht="19.5" customHeight="1" spans="1:69">
      <c r="A50" s="398"/>
      <c r="B50" s="405" t="s">
        <v>2033</v>
      </c>
      <c r="C50" s="391"/>
      <c r="D50" s="391"/>
      <c r="E50" s="391" t="s">
        <v>2107</v>
      </c>
      <c r="F50" s="391" t="s">
        <v>50</v>
      </c>
      <c r="G50" s="7"/>
      <c r="H50" s="391" t="s">
        <v>56</v>
      </c>
      <c r="I50" s="391"/>
      <c r="J50" s="433" t="s">
        <v>62</v>
      </c>
      <c r="K50" s="391"/>
      <c r="L50" s="391" t="s">
        <v>1287</v>
      </c>
      <c r="M50" s="391"/>
      <c r="N50" s="391"/>
      <c r="O50" s="391"/>
      <c r="P50" s="391"/>
      <c r="Q50" s="391"/>
      <c r="R50" s="391" t="s">
        <v>44</v>
      </c>
      <c r="S50" s="391"/>
      <c r="T50" s="385"/>
      <c r="U50" s="391"/>
      <c r="V50" s="391"/>
      <c r="W50" s="391"/>
      <c r="X50" s="391"/>
      <c r="Y50" s="391"/>
      <c r="Z50" s="391"/>
      <c r="AA50" s="391"/>
      <c r="AB50" s="391" t="s">
        <v>1287</v>
      </c>
      <c r="AC50" s="391"/>
      <c r="AD50" s="391"/>
      <c r="AE50" s="391" t="s">
        <v>62</v>
      </c>
      <c r="AF50" s="391"/>
      <c r="AG50" s="391"/>
      <c r="AH50" s="398">
        <f>COUNTIF($C50:$AF50,AH$4)</f>
        <v>0</v>
      </c>
      <c r="AI50" s="398">
        <f>COUNTIF($C50:$AF50,AI$4)</f>
        <v>1</v>
      </c>
      <c r="AJ50" s="398">
        <f>COUNTIF($C50:$AF50,AJ$4)</f>
        <v>0</v>
      </c>
      <c r="AK50" s="398">
        <f>COUNTIF($C50:$AF50,AK$4)</f>
        <v>0</v>
      </c>
      <c r="AL50" s="398">
        <f>COUNTIF($C50:$AF50,AL$4)</f>
        <v>1</v>
      </c>
      <c r="AM50" s="398">
        <f>COUNTIF($C50:$AF50,AM$4)</f>
        <v>1</v>
      </c>
      <c r="AN50" s="398">
        <f>COUNTIF($C50:$AF50,AN$4)</f>
        <v>2</v>
      </c>
      <c r="AO50" s="398">
        <f>COUNTIF($C50:$AF50,AO$4)</f>
        <v>0</v>
      </c>
      <c r="AP50" s="398">
        <f>COUNTIF($C50:$AF50,AP$4)</f>
        <v>0</v>
      </c>
      <c r="AQ50" s="405"/>
      <c r="AR50" s="405"/>
      <c r="AS50" s="406">
        <f>SUMPRODUCT(--(WEEKDAY(C$3:AG$3,2)&lt;5),--ISNUMBER(MATCH(C50:AG50,{"SB1","SB2"},0)))</f>
        <v>1</v>
      </c>
      <c r="AT50" s="398"/>
      <c r="AU50" s="406">
        <f>SUMPRODUCT(--(WEEKDAY(C$3:AG$3,2)=5),--ISNUMBER(MATCH(C50:AG50,{"SB1","SB2"},0)))</f>
        <v>0</v>
      </c>
      <c r="AV50" s="406">
        <f>SUMPRODUCT(--(WEEKDAY(C$3:AG$3,2)&gt;5),--ISNUMBER(MATCH(C50:AG50,{"SB1","SB2"},0)))</f>
        <v>1</v>
      </c>
      <c r="AW50" s="398"/>
      <c r="AX50" s="406">
        <f>(AS50-AT50)+AU50*1.5+(AV50-AW50)*2+(AO50+AH50+AI50+AJ50+AK50+AN50)*0.5+AQ50-AR50</f>
        <v>4.5</v>
      </c>
      <c r="AY50" s="406">
        <f>AS50+AU50+AV50</f>
        <v>2</v>
      </c>
      <c r="AZ50" s="406">
        <f>BD50+BF50+BH50+BJ50+BL50</f>
        <v>0</v>
      </c>
      <c r="BA50" s="405">
        <f>AX50+BC50</f>
        <v>4.5</v>
      </c>
      <c r="BB50" s="405"/>
      <c r="BC50" s="406">
        <f>BE50+BG50+BI50+BK50+BM50</f>
        <v>0</v>
      </c>
      <c r="BD50" s="406">
        <f>COUNTIF(A50:AH50,"*$BTP*")</f>
        <v>0</v>
      </c>
      <c r="BE50" s="406">
        <f>BD50*1.5</f>
        <v>0</v>
      </c>
      <c r="BF50" s="406">
        <f>COUNTIF(A50:AH50,"*$M*")</f>
        <v>0</v>
      </c>
      <c r="BG50" s="406">
        <f>BF50*1</f>
        <v>0</v>
      </c>
      <c r="BH50" s="406">
        <f>COUNTIF(A50:AH50,"*$PM*")</f>
        <v>0</v>
      </c>
      <c r="BI50" s="406">
        <f>BH50*0.5</f>
        <v>0</v>
      </c>
      <c r="BJ50" s="406">
        <f>COUNTIF(A50:AH50,"*$AM*")</f>
        <v>0</v>
      </c>
      <c r="BK50" s="406">
        <f>BJ50*0.5</f>
        <v>0</v>
      </c>
      <c r="BL50" s="406">
        <f>COUNTIF(A50:AH50,"*$FC*")</f>
        <v>0</v>
      </c>
      <c r="BM50" s="406">
        <f>BL50*1</f>
        <v>0</v>
      </c>
      <c r="BN50" s="406">
        <f>COUNTIF($E50:$AG50,BN$4)</f>
        <v>0</v>
      </c>
      <c r="BO50" s="406">
        <f>COUNTIF($E50:$AG50,BO$4)</f>
        <v>0</v>
      </c>
      <c r="BP50" s="406">
        <f>COUNTIF($D50:$Y50,BP$4)</f>
        <v>0</v>
      </c>
      <c r="BQ50" s="398"/>
    </row>
    <row r="51" ht="19.5" customHeight="1" spans="1:69">
      <c r="A51" s="398"/>
      <c r="B51" s="405" t="s">
        <v>2034</v>
      </c>
      <c r="C51" s="391"/>
      <c r="D51" s="391"/>
      <c r="E51" s="385" t="s">
        <v>1898</v>
      </c>
      <c r="F51" s="391" t="s">
        <v>2103</v>
      </c>
      <c r="G51" s="391" t="s">
        <v>2111</v>
      </c>
      <c r="H51" s="391"/>
      <c r="I51" s="391"/>
      <c r="J51" s="433" t="s">
        <v>1804</v>
      </c>
      <c r="K51" s="391" t="s">
        <v>1805</v>
      </c>
      <c r="L51" s="391" t="s">
        <v>2111</v>
      </c>
      <c r="M51" s="391"/>
      <c r="N51" s="391" t="s">
        <v>44</v>
      </c>
      <c r="O51" s="391"/>
      <c r="P51" s="391"/>
      <c r="Q51" s="391"/>
      <c r="R51" s="391"/>
      <c r="S51" s="391" t="s">
        <v>44</v>
      </c>
      <c r="T51" s="391"/>
      <c r="U51" s="391" t="s">
        <v>2112</v>
      </c>
      <c r="V51" s="433" t="s">
        <v>1095</v>
      </c>
      <c r="W51" s="433" t="s">
        <v>1095</v>
      </c>
      <c r="X51" s="433" t="s">
        <v>1095</v>
      </c>
      <c r="Y51" s="433" t="s">
        <v>1095</v>
      </c>
      <c r="Z51" s="433" t="s">
        <v>1095</v>
      </c>
      <c r="AA51" s="433" t="s">
        <v>1095</v>
      </c>
      <c r="AB51" s="433" t="s">
        <v>1095</v>
      </c>
      <c r="AC51" s="433" t="s">
        <v>1095</v>
      </c>
      <c r="AD51" s="433" t="s">
        <v>1095</v>
      </c>
      <c r="AE51" s="391" t="s">
        <v>44</v>
      </c>
      <c r="AF51" s="391" t="s">
        <v>44</v>
      </c>
      <c r="AG51" s="391"/>
      <c r="AH51" s="398">
        <f>COUNTIF($C51:$AF51,AH$4)</f>
        <v>0</v>
      </c>
      <c r="AI51" s="398">
        <f>COUNTIF($C51:$AF51,AI$4)</f>
        <v>4</v>
      </c>
      <c r="AJ51" s="398">
        <f>COUNTIF($C51:$AF51,AJ$4)</f>
        <v>0</v>
      </c>
      <c r="AK51" s="398">
        <f>COUNTIF($C51:$AF51,AK$4)</f>
        <v>0</v>
      </c>
      <c r="AL51" s="398">
        <f>COUNTIF($C51:$AF51,AL$4)</f>
        <v>0</v>
      </c>
      <c r="AM51" s="398">
        <f>COUNTIF($C51:$AF51,AM$4)</f>
        <v>0</v>
      </c>
      <c r="AN51" s="398">
        <f>COUNTIF($C51:$AF51,AN$4)</f>
        <v>0</v>
      </c>
      <c r="AO51" s="398">
        <f>COUNTIF($C51:$AF51,AO$4)</f>
        <v>0</v>
      </c>
      <c r="AP51" s="398">
        <f>COUNTIF($C51:$AF51,AP$4)</f>
        <v>0</v>
      </c>
      <c r="AQ51" s="405">
        <v>0.5</v>
      </c>
      <c r="AR51" s="405"/>
      <c r="AS51" s="406">
        <f>SUMPRODUCT(--(WEEKDAY(C$3:AG$3,2)&lt;5),--ISNUMBER(MATCH(C51:AG51,{"SB1","SB2"},0)))</f>
        <v>0</v>
      </c>
      <c r="AT51" s="398"/>
      <c r="AU51" s="406">
        <f>SUMPRODUCT(--(WEEKDAY(C$3:AG$3,2)=5),--ISNUMBER(MATCH(C51:AG51,{"SB1","SB2"},0)))</f>
        <v>0</v>
      </c>
      <c r="AV51" s="406">
        <f>SUMPRODUCT(--(WEEKDAY(C$3:AG$3,2)&gt;5),--ISNUMBER(MATCH(C51:AG51,{"SB1","SB2"},0)))</f>
        <v>0</v>
      </c>
      <c r="AW51" s="398"/>
      <c r="AX51" s="406">
        <f>(AS51-AT51)+AU51*1.5+(AV51-AW51)*2+(AO51+AH51+AI51+AJ51+AK51+AN51)*0.5+AQ51-AR51</f>
        <v>2.5</v>
      </c>
      <c r="AY51" s="406">
        <f>AS51+AU51+AV51</f>
        <v>0</v>
      </c>
      <c r="AZ51" s="406">
        <f>BD51+BF51+BH51+BJ51+BL51</f>
        <v>2</v>
      </c>
      <c r="BA51" s="405">
        <f>AX51+BC51</f>
        <v>4</v>
      </c>
      <c r="BB51" s="405"/>
      <c r="BC51" s="406">
        <f>BE51+BG51+BI51+BK51+BM51</f>
        <v>1.5</v>
      </c>
      <c r="BD51" s="406">
        <f>COUNTIF(A51:AH51,"*$BTP*")</f>
        <v>0</v>
      </c>
      <c r="BE51" s="406">
        <f>BD51*1.5</f>
        <v>0</v>
      </c>
      <c r="BF51" s="406">
        <f>COUNTIF(A51:AH51,"*$M*")</f>
        <v>1</v>
      </c>
      <c r="BG51" s="406">
        <f>BF51*1</f>
        <v>1</v>
      </c>
      <c r="BH51" s="406">
        <f>COUNTIF(A51:AH51,"*$PM*")</f>
        <v>1</v>
      </c>
      <c r="BI51" s="406">
        <f>BH51*0.5</f>
        <v>0.5</v>
      </c>
      <c r="BJ51" s="406">
        <f>COUNTIF(A51:AH51,"*$AM*")</f>
        <v>0</v>
      </c>
      <c r="BK51" s="406">
        <f>BJ51*0.5</f>
        <v>0</v>
      </c>
      <c r="BL51" s="406">
        <f>COUNTIF(A51:AH51,"*$FC*")</f>
        <v>0</v>
      </c>
      <c r="BM51" s="406">
        <f>BL51*1</f>
        <v>0</v>
      </c>
      <c r="BN51" s="406">
        <f>COUNTIF($E51:$AG51,BN$4)</f>
        <v>0</v>
      </c>
      <c r="BO51" s="406">
        <f>COUNTIF($E51:$AG51,BO$4)</f>
        <v>0</v>
      </c>
      <c r="BP51" s="406">
        <f>COUNTIF($D51:$Y51,BP$4)</f>
        <v>0</v>
      </c>
      <c r="BQ51" s="398"/>
    </row>
    <row r="52" ht="19.5" customHeight="1" spans="1:69">
      <c r="A52" s="398"/>
      <c r="B52" s="398" t="s">
        <v>2038</v>
      </c>
      <c r="C52" s="463" t="s">
        <v>2044</v>
      </c>
      <c r="D52" s="463" t="s">
        <v>2044</v>
      </c>
      <c r="E52" s="463" t="s">
        <v>2044</v>
      </c>
      <c r="F52" s="463" t="s">
        <v>2044</v>
      </c>
      <c r="G52" s="463" t="s">
        <v>2044</v>
      </c>
      <c r="H52" s="463" t="s">
        <v>2044</v>
      </c>
      <c r="I52" s="463" t="s">
        <v>2044</v>
      </c>
      <c r="J52" s="463" t="s">
        <v>2044</v>
      </c>
      <c r="K52" s="463" t="s">
        <v>2044</v>
      </c>
      <c r="L52" s="463" t="s">
        <v>2044</v>
      </c>
      <c r="M52" s="463" t="s">
        <v>2044</v>
      </c>
      <c r="N52" s="463" t="s">
        <v>2044</v>
      </c>
      <c r="O52" s="463" t="s">
        <v>2044</v>
      </c>
      <c r="P52" s="463" t="s">
        <v>2044</v>
      </c>
      <c r="Q52" s="463" t="s">
        <v>2044</v>
      </c>
      <c r="R52" s="463" t="s">
        <v>2044</v>
      </c>
      <c r="S52" s="463" t="s">
        <v>2044</v>
      </c>
      <c r="T52" s="385"/>
      <c r="U52" s="436" t="s">
        <v>48</v>
      </c>
      <c r="V52" s="391" t="s">
        <v>2113</v>
      </c>
      <c r="W52" s="391"/>
      <c r="X52" s="434" t="s">
        <v>62</v>
      </c>
      <c r="Y52" s="434" t="s">
        <v>62</v>
      </c>
      <c r="Z52" s="385" t="s">
        <v>48</v>
      </c>
      <c r="AA52" s="391" t="s">
        <v>1598</v>
      </c>
      <c r="AB52" s="7" t="s">
        <v>62</v>
      </c>
      <c r="AC52" s="391"/>
      <c r="AD52" s="391"/>
      <c r="AE52" s="434"/>
      <c r="AF52" s="385" t="s">
        <v>62</v>
      </c>
      <c r="AG52" s="434"/>
      <c r="AH52" s="398">
        <f>COUNTIF($C52:$AF52,AH$4)</f>
        <v>2</v>
      </c>
      <c r="AI52" s="398">
        <f>COUNTIF($C52:$AF52,AI$4)</f>
        <v>0</v>
      </c>
      <c r="AJ52" s="398">
        <f>COUNTIF($C52:$AF52,AJ$4)</f>
        <v>0</v>
      </c>
      <c r="AK52" s="398">
        <f>COUNTIF($C52:$AF52,AK$4)</f>
        <v>0</v>
      </c>
      <c r="AL52" s="398">
        <f>COUNTIF($C52:$AF52,AL$4)</f>
        <v>0</v>
      </c>
      <c r="AM52" s="398">
        <f>COUNTIF($C52:$AF52,AM$4)</f>
        <v>0</v>
      </c>
      <c r="AN52" s="398">
        <f>COUNTIF($C52:$AF52,AN$4)</f>
        <v>4</v>
      </c>
      <c r="AO52" s="398">
        <f>COUNTIF($C52:$AF52,AO$4)</f>
        <v>0</v>
      </c>
      <c r="AP52" s="398">
        <f>COUNTIF($C52:$AF52,AP$4)</f>
        <v>0</v>
      </c>
      <c r="AQ52" s="405">
        <v>2.5</v>
      </c>
      <c r="AR52" s="405"/>
      <c r="AS52" s="406">
        <f>SUMPRODUCT(--(WEEKDAY(C$3:AG$3,2)&lt;5),--ISNUMBER(MATCH(C52:AG52,{"SB1","SB2"},0)))</f>
        <v>0</v>
      </c>
      <c r="AT52" s="398"/>
      <c r="AU52" s="406">
        <f>SUMPRODUCT(--(WEEKDAY(C$3:AG$3,2)=5),--ISNUMBER(MATCH(C52:AG52,{"SB1","SB2"},0)))</f>
        <v>0</v>
      </c>
      <c r="AV52" s="406">
        <f>SUMPRODUCT(--(WEEKDAY(C$3:AG$3,2)&gt;5),--ISNUMBER(MATCH(C52:AG52,{"SB1","SB2"},0)))</f>
        <v>0</v>
      </c>
      <c r="AW52" s="398"/>
      <c r="AX52" s="406">
        <f>(AS52-AT52)+AU52*1.5+(AV52-AW52)*2+(AO52+AH52+AI52+AJ52+AK52+AN52)*0.5+AQ52-AR52</f>
        <v>5.5</v>
      </c>
      <c r="AY52" s="406">
        <f>AS52+AU52+AV52</f>
        <v>0</v>
      </c>
      <c r="AZ52" s="406">
        <f>BD52+BF52+BH52+BJ52+BL52</f>
        <v>0</v>
      </c>
      <c r="BA52" s="405">
        <f>AX52+BC52</f>
        <v>5.5</v>
      </c>
      <c r="BB52" s="405"/>
      <c r="BC52" s="406">
        <f>BE52+BG52+BI52+BK52+BM52</f>
        <v>0</v>
      </c>
      <c r="BD52" s="406">
        <f>COUNTIF(A52:AH52,"*$BTP*")</f>
        <v>0</v>
      </c>
      <c r="BE52" s="406">
        <f>BD52*1.5</f>
        <v>0</v>
      </c>
      <c r="BF52" s="406">
        <f>COUNTIF(A52:AH52,"*$M*")</f>
        <v>0</v>
      </c>
      <c r="BG52" s="406">
        <f>BF52*1</f>
        <v>0</v>
      </c>
      <c r="BH52" s="406">
        <f>COUNTIF(A52:AH52,"*$PM*")</f>
        <v>0</v>
      </c>
      <c r="BI52" s="406">
        <f>BH52*0.5</f>
        <v>0</v>
      </c>
      <c r="BJ52" s="406">
        <f>COUNTIF(A52:AH52,"*$AM*")</f>
        <v>0</v>
      </c>
      <c r="BK52" s="406">
        <f>BJ52*0.5</f>
        <v>0</v>
      </c>
      <c r="BL52" s="406">
        <f>COUNTIF(A52:AH52,"*$FC*")</f>
        <v>0</v>
      </c>
      <c r="BM52" s="406">
        <f>BL52*1</f>
        <v>0</v>
      </c>
      <c r="BN52" s="406">
        <f>COUNTIF($E52:$AG52,BN$4)</f>
        <v>0</v>
      </c>
      <c r="BO52" s="406">
        <f>COUNTIF($E52:$AG52,BO$4)</f>
        <v>1</v>
      </c>
      <c r="BP52" s="406">
        <f>COUNTIF($D52:$Y52,BP$4)</f>
        <v>0</v>
      </c>
      <c r="BQ52" s="398"/>
    </row>
    <row r="53" ht="19.5" customHeight="1" spans="1:69">
      <c r="A53" s="433"/>
      <c r="B53" s="433" t="s">
        <v>2045</v>
      </c>
      <c r="C53" s="385"/>
      <c r="D53" s="7" t="s">
        <v>48</v>
      </c>
      <c r="E53" s="385" t="s">
        <v>1898</v>
      </c>
      <c r="F53" s="391" t="s">
        <v>2103</v>
      </c>
      <c r="G53" s="433" t="s">
        <v>48</v>
      </c>
      <c r="H53" s="433"/>
      <c r="I53" s="433"/>
      <c r="J53" s="433"/>
      <c r="K53" s="7"/>
      <c r="L53" s="385" t="s">
        <v>62</v>
      </c>
      <c r="M53" s="433" t="s">
        <v>44</v>
      </c>
      <c r="N53" s="433"/>
      <c r="O53" s="433"/>
      <c r="P53" s="391"/>
      <c r="Q53" s="433"/>
      <c r="R53" s="385"/>
      <c r="S53" s="385"/>
      <c r="T53" s="385"/>
      <c r="U53" s="436" t="s">
        <v>62</v>
      </c>
      <c r="V53" s="433"/>
      <c r="W53" s="436"/>
      <c r="X53" s="433"/>
      <c r="Y53" s="385" t="s">
        <v>44</v>
      </c>
      <c r="Z53" s="385"/>
      <c r="AA53" s="433" t="s">
        <v>62</v>
      </c>
      <c r="AB53" s="433" t="s">
        <v>2114</v>
      </c>
      <c r="AC53" s="391"/>
      <c r="AD53" s="433"/>
      <c r="AE53" s="433"/>
      <c r="AF53" s="385" t="s">
        <v>48</v>
      </c>
      <c r="AG53" s="385"/>
      <c r="AH53" s="398">
        <f>COUNTIF($C53:$AF53,AH$4)</f>
        <v>3</v>
      </c>
      <c r="AI53" s="398">
        <f>COUNTIF($C53:$AF53,AI$4)</f>
        <v>2</v>
      </c>
      <c r="AJ53" s="398">
        <f>COUNTIF($C53:$AF53,AJ$4)</f>
        <v>0</v>
      </c>
      <c r="AK53" s="398">
        <f>COUNTIF($C53:$AF53,AK$4)</f>
        <v>0</v>
      </c>
      <c r="AL53" s="398">
        <f>COUNTIF($C53:$AF53,AL$4)</f>
        <v>0</v>
      </c>
      <c r="AM53" s="398">
        <f>COUNTIF($C53:$AF53,AM$4)</f>
        <v>0</v>
      </c>
      <c r="AN53" s="398">
        <f>COUNTIF($C53:$AF53,AN$4)</f>
        <v>3</v>
      </c>
      <c r="AO53" s="398">
        <f>COUNTIF($C53:$AF53,AO$4)</f>
        <v>0</v>
      </c>
      <c r="AP53" s="398">
        <f>COUNTIF($C53:$AF53,AP$4)</f>
        <v>0</v>
      </c>
      <c r="AQ53" s="405"/>
      <c r="AR53" s="405"/>
      <c r="AS53" s="406">
        <f>SUMPRODUCT(--(WEEKDAY(C$3:AG$3,2)&lt;5),--ISNUMBER(MATCH(C53:AG53,{"SB1","SB2"},0)))</f>
        <v>0</v>
      </c>
      <c r="AT53" s="398"/>
      <c r="AU53" s="406">
        <f>SUMPRODUCT(--(WEEKDAY(C$3:AG$3,2)=5),--ISNUMBER(MATCH(C53:AG53,{"SB1","SB2"},0)))</f>
        <v>0</v>
      </c>
      <c r="AV53" s="406">
        <f>SUMPRODUCT(--(WEEKDAY(C$3:AG$3,2)&gt;5),--ISNUMBER(MATCH(C53:AG53,{"SB1","SB2"},0)))</f>
        <v>0</v>
      </c>
      <c r="AW53" s="398"/>
      <c r="AX53" s="406">
        <f>(AS53-AT53)+AU53*1.5+(AV53-AW53)*2+(AO53+AH53+AI53+AJ53+AK53+AN53)*0.5+AQ53-AR53</f>
        <v>4</v>
      </c>
      <c r="AY53" s="406">
        <f>AS53+AU53+AV53</f>
        <v>0</v>
      </c>
      <c r="AZ53" s="406">
        <f>BD53+BF53+BH53+BJ53+BL53</f>
        <v>1</v>
      </c>
      <c r="BA53" s="405">
        <f>AX53+BC53</f>
        <v>5</v>
      </c>
      <c r="BB53" s="405"/>
      <c r="BC53" s="406">
        <f>BE53+BG53+BI53+BK53+BM53</f>
        <v>1</v>
      </c>
      <c r="BD53" s="406">
        <f>COUNTIF(A53:AH53,"*$BTP*")</f>
        <v>0</v>
      </c>
      <c r="BE53" s="406">
        <f>BD53*1.5</f>
        <v>0</v>
      </c>
      <c r="BF53" s="406">
        <f>COUNTIF(A53:AH53,"*$M*")</f>
        <v>1</v>
      </c>
      <c r="BG53" s="406">
        <f>BF53*1</f>
        <v>1</v>
      </c>
      <c r="BH53" s="406">
        <f>COUNTIF(A53:AH53,"*$PM*")</f>
        <v>0</v>
      </c>
      <c r="BI53" s="406">
        <f>BH53*0.5</f>
        <v>0</v>
      </c>
      <c r="BJ53" s="406">
        <f>COUNTIF(A53:AH53,"*$AM*")</f>
        <v>0</v>
      </c>
      <c r="BK53" s="406">
        <f>BJ53*0.5</f>
        <v>0</v>
      </c>
      <c r="BL53" s="406">
        <f>COUNTIF(A53:AH53,"*$FC*")</f>
        <v>0</v>
      </c>
      <c r="BM53" s="406">
        <f>BL53*1</f>
        <v>0</v>
      </c>
      <c r="BN53" s="406">
        <f>COUNTIF($E53:$AG53,BN$4)</f>
        <v>0</v>
      </c>
      <c r="BO53" s="406">
        <f>COUNTIF($E53:$AG53,BO$4)</f>
        <v>0</v>
      </c>
      <c r="BP53" s="406">
        <f>COUNTIF($E53:$Y53,BP$4)</f>
        <v>0</v>
      </c>
      <c r="BQ53" s="433"/>
    </row>
    <row r="54" ht="19.5" customHeight="1" spans="1:69">
      <c r="A54" s="433"/>
      <c r="B54" s="433" t="s">
        <v>2048</v>
      </c>
      <c r="C54" s="385"/>
      <c r="D54" s="385" t="s">
        <v>62</v>
      </c>
      <c r="E54" s="385"/>
      <c r="F54" s="391" t="s">
        <v>44</v>
      </c>
      <c r="G54" s="464" t="s">
        <v>2080</v>
      </c>
      <c r="H54" s="385" t="s">
        <v>1889</v>
      </c>
      <c r="I54" s="391"/>
      <c r="J54" s="391"/>
      <c r="K54" s="385" t="s">
        <v>50</v>
      </c>
      <c r="L54" s="385"/>
      <c r="M54" s="433"/>
      <c r="N54" s="433" t="s">
        <v>62</v>
      </c>
      <c r="O54" s="391"/>
      <c r="P54" s="433"/>
      <c r="Q54" s="433" t="s">
        <v>44</v>
      </c>
      <c r="R54" s="385" t="s">
        <v>48</v>
      </c>
      <c r="S54" s="385"/>
      <c r="T54" s="385"/>
      <c r="U54" s="385"/>
      <c r="V54" s="385"/>
      <c r="W54" s="385" t="s">
        <v>50</v>
      </c>
      <c r="X54" s="385"/>
      <c r="Y54" s="385"/>
      <c r="Z54" s="7"/>
      <c r="AA54" s="385"/>
      <c r="AB54" s="391" t="s">
        <v>48</v>
      </c>
      <c r="AC54" s="385"/>
      <c r="AD54" s="385"/>
      <c r="AF54" s="385"/>
      <c r="AG54" s="385"/>
      <c r="AH54" s="398">
        <f>COUNTIF($C54:$AF54,AH$4)</f>
        <v>2</v>
      </c>
      <c r="AI54" s="398">
        <f>COUNTIF($C54:$AF54,AI$4)</f>
        <v>2</v>
      </c>
      <c r="AJ54" s="398">
        <f>COUNTIF($C54:$AF54,AJ$4)</f>
        <v>0</v>
      </c>
      <c r="AK54" s="398">
        <f>COUNTIF($C54:$AF54,AK$4)</f>
        <v>0</v>
      </c>
      <c r="AL54" s="398">
        <f>COUNTIF($C54:$AF54,AL$4)</f>
        <v>2</v>
      </c>
      <c r="AM54" s="398">
        <f>COUNTIF($C54:$AF54,AM$4)</f>
        <v>0</v>
      </c>
      <c r="AN54" s="398">
        <f>COUNTIF($C54:$AF54,AN$4)</f>
        <v>2</v>
      </c>
      <c r="AO54" s="398">
        <f>COUNTIF($C54:$AF54,AO$4)</f>
        <v>0</v>
      </c>
      <c r="AP54" s="398">
        <f>COUNTIF($C54:$AF54,AP$4)</f>
        <v>0</v>
      </c>
      <c r="AQ54" s="405"/>
      <c r="AR54" s="405"/>
      <c r="AS54" s="406">
        <f>SUMPRODUCT(--(WEEKDAY(C$3:AG$3,2)&lt;5),--ISNUMBER(MATCH(C54:AG54,{"SB1","SB2"},0)))</f>
        <v>1</v>
      </c>
      <c r="AT54" s="398"/>
      <c r="AU54" s="406">
        <f>SUMPRODUCT(--(WEEKDAY(C$3:AG$3,2)=5),--ISNUMBER(MATCH(C54:AG54,{"SB1","SB2"},0)))</f>
        <v>0</v>
      </c>
      <c r="AV54" s="406">
        <f>SUMPRODUCT(--(WEEKDAY(C$3:AG$3,2)&gt;5),--ISNUMBER(MATCH(C54:AG54,{"SB1","SB2"},0)))</f>
        <v>1</v>
      </c>
      <c r="AW54" s="398"/>
      <c r="AX54" s="406">
        <f>(AS54-AT54)+AU54*1.5+(AV54-AW54)*2+(AO54+AH54+AI54+AJ54+AK54+AN54)*0.5+AQ54-AR54</f>
        <v>6</v>
      </c>
      <c r="AY54" s="406">
        <f>AS54+AU54+AV54</f>
        <v>2</v>
      </c>
      <c r="AZ54" s="406">
        <f>BD54+BF54+BH54+BJ54+BL54</f>
        <v>1</v>
      </c>
      <c r="BA54" s="405">
        <f>AX54+BC54</f>
        <v>7</v>
      </c>
      <c r="BB54" s="405"/>
      <c r="BC54" s="406">
        <f>BE54+BG54+BI54+BK54+BM54</f>
        <v>1</v>
      </c>
      <c r="BD54" s="406">
        <f>COUNTIF(A54:AH54,"*$BTP*")</f>
        <v>0</v>
      </c>
      <c r="BE54" s="406">
        <f>BD54*1.5</f>
        <v>0</v>
      </c>
      <c r="BF54" s="406">
        <f>COUNTIF(A54:AH54,"*$M*")</f>
        <v>1</v>
      </c>
      <c r="BG54" s="406">
        <f>BF54*1</f>
        <v>1</v>
      </c>
      <c r="BH54" s="406">
        <f>COUNTIF(A54:AH54,"*$PM*")</f>
        <v>0</v>
      </c>
      <c r="BI54" s="406">
        <f>BH54*0.5</f>
        <v>0</v>
      </c>
      <c r="BJ54" s="406">
        <f>COUNTIF(A54:AH54,"*$AM*")</f>
        <v>0</v>
      </c>
      <c r="BK54" s="406">
        <f>BJ54*0.5</f>
        <v>0</v>
      </c>
      <c r="BL54" s="406">
        <f>COUNTIF(A54:AH54,"*$FC*")</f>
        <v>0</v>
      </c>
      <c r="BM54" s="406">
        <f>BL54*1</f>
        <v>0</v>
      </c>
      <c r="BN54" s="406">
        <f>COUNTIF($E54:$AG54,BN$4)</f>
        <v>0</v>
      </c>
      <c r="BO54" s="406">
        <f>COUNTIF($E54:$AG54,BO$4)</f>
        <v>0</v>
      </c>
      <c r="BP54" s="406">
        <f>COUNTIF($D54:$Y54,BP$4)</f>
        <v>0</v>
      </c>
      <c r="BQ54" s="433"/>
    </row>
    <row r="55" ht="19.5" customHeight="1" spans="1:69">
      <c r="A55" s="433"/>
      <c r="B55" s="433" t="s">
        <v>2049</v>
      </c>
      <c r="C55" s="385"/>
      <c r="D55" s="7" t="s">
        <v>44</v>
      </c>
      <c r="E55" s="385" t="s">
        <v>1898</v>
      </c>
      <c r="F55" s="391" t="s">
        <v>2103</v>
      </c>
      <c r="G55" s="433" t="s">
        <v>1287</v>
      </c>
      <c r="H55" s="385"/>
      <c r="I55" s="433"/>
      <c r="J55" s="433"/>
      <c r="K55" s="385" t="s">
        <v>44</v>
      </c>
      <c r="L55" s="385"/>
      <c r="M55" s="433" t="s">
        <v>62</v>
      </c>
      <c r="N55" s="433"/>
      <c r="O55" s="433"/>
      <c r="P55" s="433"/>
      <c r="Q55" s="433"/>
      <c r="R55" s="391" t="s">
        <v>56</v>
      </c>
      <c r="S55" s="385"/>
      <c r="T55" s="385" t="s">
        <v>56</v>
      </c>
      <c r="U55" s="436"/>
      <c r="V55" s="436"/>
      <c r="W55" s="7"/>
      <c r="X55" s="433"/>
      <c r="Y55" s="433"/>
      <c r="Z55" s="433"/>
      <c r="AA55" s="433" t="s">
        <v>44</v>
      </c>
      <c r="AB55" s="433" t="s">
        <v>2035</v>
      </c>
      <c r="AC55" s="433" t="s">
        <v>50</v>
      </c>
      <c r="AD55" s="433"/>
      <c r="AE55" s="433" t="s">
        <v>2115</v>
      </c>
      <c r="AF55" s="433" t="s">
        <v>2115</v>
      </c>
      <c r="AG55" s="391"/>
      <c r="AH55" s="398">
        <f>COUNTIF($C55:$AF55,AH$4)</f>
        <v>0</v>
      </c>
      <c r="AI55" s="398">
        <f>COUNTIF($C55:$AF55,AI$4)</f>
        <v>3</v>
      </c>
      <c r="AJ55" s="398">
        <f>COUNTIF($C55:$AF55,AJ$4)</f>
        <v>0</v>
      </c>
      <c r="AK55" s="398">
        <f>COUNTIF($C55:$AF55,AK$4)</f>
        <v>0</v>
      </c>
      <c r="AL55" s="398">
        <f>COUNTIF($C55:$AF55,AL$4)</f>
        <v>1</v>
      </c>
      <c r="AM55" s="398">
        <f>COUNTIF($C55:$AF55,AM$4)</f>
        <v>2</v>
      </c>
      <c r="AN55" s="398">
        <f>COUNTIF($C55:$AF55,AN$4)</f>
        <v>1</v>
      </c>
      <c r="AO55" s="398">
        <f>COUNTIF($C55:$AF55,AO$4)</f>
        <v>0</v>
      </c>
      <c r="AP55" s="398">
        <f>COUNTIF($C55:$AF55,AP$4)</f>
        <v>0</v>
      </c>
      <c r="AQ55" s="405"/>
      <c r="AR55" s="405"/>
      <c r="AS55" s="406">
        <f>SUMPRODUCT(--(WEEKDAY(C$3:AG$3,2)&lt;5),--ISNUMBER(MATCH(C55:AG55,{"SB1","SB2"},0)))</f>
        <v>2</v>
      </c>
      <c r="AT55" s="398"/>
      <c r="AU55" s="406">
        <f>SUMPRODUCT(--(WEEKDAY(C$3:AG$3,2)=5),--ISNUMBER(MATCH(C55:AG55,{"SB1","SB2"},0)))</f>
        <v>0</v>
      </c>
      <c r="AV55" s="406">
        <f>SUMPRODUCT(--(WEEKDAY(C$3:AG$3,2)&gt;5),--ISNUMBER(MATCH(C55:AG55,{"SB1","SB2"},0)))</f>
        <v>1</v>
      </c>
      <c r="AW55" s="398"/>
      <c r="AX55" s="406">
        <f>(AS55-AT55)+AU55*1.5+(AV55-AW55)*2+(AO55+AH55+AI55+AJ55+AK55+AN55)*0.5+AQ55-AR55</f>
        <v>6</v>
      </c>
      <c r="AY55" s="406">
        <f>AS55+AU55+AV55</f>
        <v>3</v>
      </c>
      <c r="AZ55" s="406">
        <f>BD55+BF55+BH55+BJ55+BL55</f>
        <v>1</v>
      </c>
      <c r="BA55" s="405">
        <f>AX55+BC55</f>
        <v>7</v>
      </c>
      <c r="BB55" s="405"/>
      <c r="BC55" s="406">
        <f>BE55+BG55+BI55+BK55+BM55</f>
        <v>1</v>
      </c>
      <c r="BD55" s="406">
        <f>COUNTIF(A55:AH55,"*$BTP*")</f>
        <v>0</v>
      </c>
      <c r="BE55" s="406">
        <f>BD55*1.5</f>
        <v>0</v>
      </c>
      <c r="BF55" s="406">
        <f>COUNTIF(A55:AH55,"*$M*")</f>
        <v>1</v>
      </c>
      <c r="BG55" s="406">
        <f>BF55*1</f>
        <v>1</v>
      </c>
      <c r="BH55" s="406">
        <f>COUNTIF(A55:AH55,"*$PM*")</f>
        <v>0</v>
      </c>
      <c r="BI55" s="406">
        <f>BH55*0.5</f>
        <v>0</v>
      </c>
      <c r="BJ55" s="406">
        <f>COUNTIF(A55:AH55,"*$AM*")</f>
        <v>0</v>
      </c>
      <c r="BK55" s="406">
        <f>BJ55*0.5</f>
        <v>0</v>
      </c>
      <c r="BL55" s="406">
        <f>COUNTIF(A55:AH55,"*$FC*")</f>
        <v>0</v>
      </c>
      <c r="BM55" s="406">
        <f>BL55*1</f>
        <v>0</v>
      </c>
      <c r="BN55" s="406">
        <f>COUNTIF($E55:$AG55,BN$4)</f>
        <v>0</v>
      </c>
      <c r="BO55" s="406">
        <f>COUNTIF($E55:$AG55,BO$4)</f>
        <v>0</v>
      </c>
      <c r="BP55" s="406">
        <f>COUNTIF($E55:$Y55,BP$4)</f>
        <v>0</v>
      </c>
      <c r="BQ55" s="433"/>
    </row>
    <row r="56" ht="19.5" customHeight="1" spans="1:69">
      <c r="A56" s="433"/>
      <c r="B56" s="433" t="s">
        <v>2051</v>
      </c>
      <c r="C56" s="385"/>
      <c r="D56" s="385"/>
      <c r="E56" s="385" t="s">
        <v>48</v>
      </c>
      <c r="F56" s="20"/>
      <c r="G56" s="464" t="s">
        <v>2080</v>
      </c>
      <c r="H56" s="385" t="s">
        <v>1889</v>
      </c>
      <c r="I56" s="391"/>
      <c r="J56" s="433" t="s">
        <v>50</v>
      </c>
      <c r="K56" s="385" t="s">
        <v>1598</v>
      </c>
      <c r="L56" s="7"/>
      <c r="M56" s="433" t="s">
        <v>1984</v>
      </c>
      <c r="N56" s="433" t="s">
        <v>48</v>
      </c>
      <c r="O56" s="433"/>
      <c r="P56" s="433"/>
      <c r="Q56" s="391"/>
      <c r="R56" s="385"/>
      <c r="S56" s="385"/>
      <c r="T56" s="172" t="s">
        <v>2116</v>
      </c>
      <c r="U56" s="172" t="s">
        <v>1095</v>
      </c>
      <c r="V56" s="172" t="s">
        <v>1095</v>
      </c>
      <c r="W56" s="172" t="s">
        <v>1095</v>
      </c>
      <c r="X56" s="172" t="s">
        <v>1095</v>
      </c>
      <c r="Y56" s="172" t="s">
        <v>1095</v>
      </c>
      <c r="Z56" s="172" t="s">
        <v>1095</v>
      </c>
      <c r="AA56" s="172" t="s">
        <v>2117</v>
      </c>
      <c r="AB56" s="7" t="s">
        <v>2117</v>
      </c>
      <c r="AC56" s="433"/>
      <c r="AD56" s="433"/>
      <c r="AE56" s="391" t="s">
        <v>2118</v>
      </c>
      <c r="AF56" s="385" t="s">
        <v>2119</v>
      </c>
      <c r="AG56" s="172"/>
      <c r="AH56" s="398">
        <f>COUNTIF($C56:$AF56,AH$4)</f>
        <v>2</v>
      </c>
      <c r="AI56" s="398">
        <f>COUNTIF($C56:$AF56,AI$4)</f>
        <v>0</v>
      </c>
      <c r="AJ56" s="398">
        <f>COUNTIF($C56:$AF56,AJ$4)</f>
        <v>0</v>
      </c>
      <c r="AK56" s="398">
        <f>COUNTIF($C56:$AF56,AK$4)</f>
        <v>0</v>
      </c>
      <c r="AL56" s="398">
        <f>COUNTIF($C56:$AF56,AL$4)</f>
        <v>1</v>
      </c>
      <c r="AM56" s="398">
        <f>COUNTIF($C56:$AF56,AM$4)</f>
        <v>0</v>
      </c>
      <c r="AN56" s="398">
        <f>COUNTIF($C56:$AF56,AN$4)</f>
        <v>0</v>
      </c>
      <c r="AO56" s="398">
        <f>COUNTIF($C56:$AF56,AO$4)</f>
        <v>0</v>
      </c>
      <c r="AP56" s="398">
        <f>COUNTIF($C56:$AF56,AP$4)</f>
        <v>0</v>
      </c>
      <c r="AQ56" s="405"/>
      <c r="AR56" s="405"/>
      <c r="AS56" s="406">
        <f>SUMPRODUCT(--(WEEKDAY(C$3:AG$3,2)&lt;5),--ISNUMBER(MATCH(C56:AG56,{"SB1","SB2"},0)))</f>
        <v>1</v>
      </c>
      <c r="AT56" s="398"/>
      <c r="AU56" s="406">
        <f>SUMPRODUCT(--(WEEKDAY(C$3:AG$3,2)=5),--ISNUMBER(MATCH(C56:AG56,{"SB1","SB2"},0)))</f>
        <v>0</v>
      </c>
      <c r="AV56" s="406">
        <f>SUMPRODUCT(--(WEEKDAY(C$3:AG$3,2)&gt;5),--ISNUMBER(MATCH(C56:AG56,{"SB1","SB2"},0)))</f>
        <v>0</v>
      </c>
      <c r="AW56" s="398"/>
      <c r="AX56" s="406">
        <f>(AS56-AT56)+AU56*1.5+(AV56-AW56)*2+(AO56+AH56+AI56+AJ56+AK56+AN56)*0.5+AQ56-AR56</f>
        <v>2</v>
      </c>
      <c r="AY56" s="406">
        <f>AS56+AU56+AV56</f>
        <v>1</v>
      </c>
      <c r="AZ56" s="406">
        <f>BD56+BF56+BH56+BJ56+BL56</f>
        <v>2</v>
      </c>
      <c r="BA56" s="405">
        <f>AX56+BC56</f>
        <v>3.5</v>
      </c>
      <c r="BB56" s="405"/>
      <c r="BC56" s="406">
        <f>BE56+BG56+BI56+BK56+BM56</f>
        <v>1.5</v>
      </c>
      <c r="BD56" s="406">
        <f>COUNTIF(A56:AH56,"*$BTP*")</f>
        <v>0</v>
      </c>
      <c r="BE56" s="406">
        <f>BD56*1.5</f>
        <v>0</v>
      </c>
      <c r="BF56" s="406">
        <f>COUNTIF(A56:AH56,"*$M*")</f>
        <v>1</v>
      </c>
      <c r="BG56" s="406">
        <f>BF56*1</f>
        <v>1</v>
      </c>
      <c r="BH56" s="406">
        <f>COUNTIF(A56:AH56,"*$PM*")</f>
        <v>1</v>
      </c>
      <c r="BI56" s="406">
        <f>BH56*0.5</f>
        <v>0.5</v>
      </c>
      <c r="BJ56" s="406">
        <f>COUNTIF(A56:AH56,"*$AM*")</f>
        <v>0</v>
      </c>
      <c r="BK56" s="406">
        <f>BJ56*0.5</f>
        <v>0</v>
      </c>
      <c r="BL56" s="406">
        <f>COUNTIF(A56:AH56,"*$FC*")</f>
        <v>0</v>
      </c>
      <c r="BM56" s="406">
        <f>BL56*1</f>
        <v>0</v>
      </c>
      <c r="BN56" s="406">
        <f>COUNTIF($E56:$AG56,BN$4)</f>
        <v>0</v>
      </c>
      <c r="BO56" s="406">
        <f>COUNTIF($E56:$AG56,BO$4)</f>
        <v>1</v>
      </c>
      <c r="BP56" s="406">
        <f>COUNTIF($D56:$Y56,BP$4)</f>
        <v>0</v>
      </c>
      <c r="BQ56" s="433"/>
    </row>
    <row r="57" ht="19.5" customHeight="1" spans="1:69">
      <c r="A57" s="433"/>
      <c r="B57" s="433" t="s">
        <v>2053</v>
      </c>
      <c r="C57" s="385"/>
      <c r="D57" s="385" t="s">
        <v>1742</v>
      </c>
      <c r="E57" s="385" t="s">
        <v>1095</v>
      </c>
      <c r="F57" s="385" t="s">
        <v>1095</v>
      </c>
      <c r="G57" s="385" t="s">
        <v>1095</v>
      </c>
      <c r="H57" s="433"/>
      <c r="I57" s="433" t="s">
        <v>50</v>
      </c>
      <c r="J57" s="433"/>
      <c r="K57" s="385" t="s">
        <v>48</v>
      </c>
      <c r="L57" s="385" t="s">
        <v>48</v>
      </c>
      <c r="M57" s="433"/>
      <c r="N57" s="433"/>
      <c r="O57" s="433"/>
      <c r="P57" s="433"/>
      <c r="Q57" s="433"/>
      <c r="R57" s="385"/>
      <c r="S57" s="385" t="s">
        <v>48</v>
      </c>
      <c r="T57" s="391" t="s">
        <v>2120</v>
      </c>
      <c r="U57" s="436"/>
      <c r="V57" s="433"/>
      <c r="W57" s="436"/>
      <c r="X57" s="433"/>
      <c r="Y57" s="391" t="s">
        <v>1598</v>
      </c>
      <c r="Z57" s="385"/>
      <c r="AA57" s="433" t="s">
        <v>48</v>
      </c>
      <c r="AB57" s="433"/>
      <c r="AC57" s="433"/>
      <c r="AD57" s="433"/>
      <c r="AE57" s="391"/>
      <c r="AF57" s="385" t="s">
        <v>2121</v>
      </c>
      <c r="AG57" s="385"/>
      <c r="AH57" s="398">
        <f>COUNTIF($C57:$AF57,AH$4)</f>
        <v>4</v>
      </c>
      <c r="AI57" s="398">
        <f>COUNTIF($C57:$AF57,AI$4)</f>
        <v>0</v>
      </c>
      <c r="AJ57" s="398">
        <f>COUNTIF($C57:$AF57,AJ$4)</f>
        <v>0</v>
      </c>
      <c r="AK57" s="398">
        <f>COUNTIF($C57:$AF57,AK$4)</f>
        <v>0</v>
      </c>
      <c r="AL57" s="398">
        <f>COUNTIF($C57:$AF57,AL$4)</f>
        <v>1</v>
      </c>
      <c r="AM57" s="398">
        <f>COUNTIF($C57:$AF57,AM$4)</f>
        <v>0</v>
      </c>
      <c r="AN57" s="398">
        <f>COUNTIF($C57:$AF57,AN$4)</f>
        <v>0</v>
      </c>
      <c r="AO57" s="398">
        <f>COUNTIF($C57:$AF57,AO$4)</f>
        <v>0</v>
      </c>
      <c r="AP57" s="398">
        <f>COUNTIF($C57:$AF57,AP$4)</f>
        <v>0</v>
      </c>
      <c r="AQ57" s="405"/>
      <c r="AR57" s="405"/>
      <c r="AS57" s="406">
        <f>SUMPRODUCT(--(WEEKDAY(C$3:AG$3,2)&lt;5),--ISNUMBER(MATCH(C57:AG57,{"SB1","SB2"},0)))</f>
        <v>0</v>
      </c>
      <c r="AT57" s="398"/>
      <c r="AU57" s="406">
        <f>SUMPRODUCT(--(WEEKDAY(C$3:AG$3,2)=5),--ISNUMBER(MATCH(C57:AG57,{"SB1","SB2"},0)))</f>
        <v>0</v>
      </c>
      <c r="AV57" s="406">
        <f>SUMPRODUCT(--(WEEKDAY(C$3:AG$3,2)&gt;5),--ISNUMBER(MATCH(C57:AG57,{"SB1","SB2"},0)))</f>
        <v>1</v>
      </c>
      <c r="AW57" s="398"/>
      <c r="AX57" s="406">
        <f>(AS57-AT57)+AU57*1.5+(AV57-AW57)*2+(AO57+AH57+AI57+AJ57+AK57+AN57)*0.5+AQ57-AR57</f>
        <v>4</v>
      </c>
      <c r="AY57" s="406">
        <f>AS57+AU57+AV57</f>
        <v>1</v>
      </c>
      <c r="AZ57" s="406">
        <f>BD57+BF57+BH57+BJ57+BL57</f>
        <v>1</v>
      </c>
      <c r="BA57" s="405">
        <f>AX57+BC57</f>
        <v>4.5</v>
      </c>
      <c r="BB57" s="405"/>
      <c r="BC57" s="406">
        <f>BE57+BG57+BI57+BK57+BM57</f>
        <v>0.5</v>
      </c>
      <c r="BD57" s="406">
        <f>COUNTIF(A57:AH57,"*$BTP*")</f>
        <v>0</v>
      </c>
      <c r="BE57" s="406">
        <f>BD57*1.5</f>
        <v>0</v>
      </c>
      <c r="BF57" s="406">
        <f>COUNTIF(A57:AH57,"*$M*")</f>
        <v>0</v>
      </c>
      <c r="BG57" s="406">
        <f>BF57*1</f>
        <v>0</v>
      </c>
      <c r="BH57" s="406">
        <f>COUNTIF(A57:AH57,"*$PM*")</f>
        <v>0</v>
      </c>
      <c r="BI57" s="406">
        <f>BH57*0.5</f>
        <v>0</v>
      </c>
      <c r="BJ57" s="406">
        <f>COUNTIF(A57:AH57,"*$AM*")</f>
        <v>1</v>
      </c>
      <c r="BK57" s="406">
        <f>BJ57*0.5</f>
        <v>0.5</v>
      </c>
      <c r="BL57" s="406">
        <f>COUNTIF(A57:AH57,"*$FC*")</f>
        <v>0</v>
      </c>
      <c r="BM57" s="406">
        <f>BL57*1</f>
        <v>0</v>
      </c>
      <c r="BN57" s="406">
        <f>COUNTIF($E57:$AG57,BN$4)</f>
        <v>0</v>
      </c>
      <c r="BO57" s="406">
        <f>COUNTIF($E57:$AG57,BO$4)</f>
        <v>1</v>
      </c>
      <c r="BP57" s="406">
        <f>COUNTIF($D57:$X57,BP$4)</f>
        <v>0</v>
      </c>
      <c r="BQ57" s="433"/>
    </row>
    <row r="58" ht="19.5" customHeight="1" spans="1:69">
      <c r="A58" s="433"/>
      <c r="B58" s="433" t="s">
        <v>2057</v>
      </c>
      <c r="C58" s="385"/>
      <c r="D58" s="385"/>
      <c r="E58" s="385"/>
      <c r="F58" s="433" t="s">
        <v>62</v>
      </c>
      <c r="G58" s="464" t="s">
        <v>2080</v>
      </c>
      <c r="H58" s="385" t="s">
        <v>1889</v>
      </c>
      <c r="I58" s="433"/>
      <c r="J58" s="433" t="s">
        <v>44</v>
      </c>
      <c r="K58" s="385"/>
      <c r="L58" s="391"/>
      <c r="M58" s="7"/>
      <c r="N58" s="433"/>
      <c r="O58" s="433"/>
      <c r="P58" s="172"/>
      <c r="Q58" s="433" t="s">
        <v>50</v>
      </c>
      <c r="R58" s="385"/>
      <c r="S58" s="172"/>
      <c r="T58" s="385" t="s">
        <v>1598</v>
      </c>
      <c r="U58" s="7"/>
      <c r="V58" s="391"/>
      <c r="W58" s="436"/>
      <c r="X58" s="433"/>
      <c r="Y58" s="385" t="s">
        <v>50</v>
      </c>
      <c r="Z58" s="385"/>
      <c r="AA58" s="433"/>
      <c r="AB58" s="433" t="s">
        <v>44</v>
      </c>
      <c r="AC58" s="433"/>
      <c r="AD58" s="433" t="s">
        <v>56</v>
      </c>
      <c r="AE58" s="433" t="s">
        <v>48</v>
      </c>
      <c r="AF58" s="433"/>
      <c r="AG58" s="433"/>
      <c r="AH58" s="398">
        <f>COUNTIF($C58:$AF58,AH$4)</f>
        <v>1</v>
      </c>
      <c r="AI58" s="398">
        <f>COUNTIF($C58:$AF58,AI$4)</f>
        <v>2</v>
      </c>
      <c r="AJ58" s="398">
        <f>COUNTIF($C58:$AF58,AJ$4)</f>
        <v>0</v>
      </c>
      <c r="AK58" s="398">
        <f>COUNTIF($C58:$AF58,AK$4)</f>
        <v>0</v>
      </c>
      <c r="AL58" s="398">
        <f>COUNTIF($C58:$AF58,AL$4)</f>
        <v>2</v>
      </c>
      <c r="AM58" s="398">
        <f>COUNTIF($C58:$AF58,AM$4)</f>
        <v>1</v>
      </c>
      <c r="AN58" s="398">
        <f>COUNTIF($C58:$AF58,AN$4)</f>
        <v>1</v>
      </c>
      <c r="AO58" s="398">
        <f>COUNTIF($C58:$AF58,AO$4)</f>
        <v>0</v>
      </c>
      <c r="AP58" s="398">
        <f>COUNTIF($C58:$AF58,AP$4)</f>
        <v>0</v>
      </c>
      <c r="AQ58" s="405"/>
      <c r="AR58" s="405"/>
      <c r="AS58" s="406">
        <f>SUMPRODUCT(--(WEEKDAY(C$3:AG$3,2)&lt;5),--ISNUMBER(MATCH(C58:AG58,{"SB1","SB2"},0)))</f>
        <v>2</v>
      </c>
      <c r="AT58" s="398"/>
      <c r="AU58" s="406">
        <f>SUMPRODUCT(--(WEEKDAY(C$3:AG$3,2)=5),--ISNUMBER(MATCH(C58:AG58,{"SB1","SB2"},0)))</f>
        <v>0</v>
      </c>
      <c r="AV58" s="406">
        <f>SUMPRODUCT(--(WEEKDAY(C$3:AG$3,2)&gt;5),--ISNUMBER(MATCH(C58:AG58,{"SB1","SB2"},0)))</f>
        <v>1</v>
      </c>
      <c r="AW58" s="398"/>
      <c r="AX58" s="406">
        <f>(AS58-AT58)+AU58*1.5+(AV58-AW58)*2+(AO58+AH58+AI58+AJ58+AK58+AN58)*0.5+AQ58-AR58</f>
        <v>6</v>
      </c>
      <c r="AY58" s="406">
        <f>AS58+AU58+AV58</f>
        <v>3</v>
      </c>
      <c r="AZ58" s="406">
        <f>BD58+BF58+BH58+BJ58+BL58</f>
        <v>1</v>
      </c>
      <c r="BA58" s="405">
        <f>AX58+BC58</f>
        <v>7</v>
      </c>
      <c r="BB58" s="405"/>
      <c r="BC58" s="406">
        <f>BE58+BG58+BI58+BK58+BM58</f>
        <v>1</v>
      </c>
      <c r="BD58" s="406">
        <f>COUNTIF(A58:AH58,"*$BTP*")</f>
        <v>0</v>
      </c>
      <c r="BE58" s="406">
        <f>BD58*1.5</f>
        <v>0</v>
      </c>
      <c r="BF58" s="406">
        <f>COUNTIF(A58:AH58,"*$M*")</f>
        <v>1</v>
      </c>
      <c r="BG58" s="406">
        <f>BF58*1</f>
        <v>1</v>
      </c>
      <c r="BH58" s="406">
        <f>COUNTIF(A58:AH58,"*$PM*")</f>
        <v>0</v>
      </c>
      <c r="BI58" s="406">
        <f>BH58*0.5</f>
        <v>0</v>
      </c>
      <c r="BJ58" s="406">
        <f>COUNTIF(A58:AH58,"*$AM*")</f>
        <v>0</v>
      </c>
      <c r="BK58" s="406">
        <f>BJ58*0.5</f>
        <v>0</v>
      </c>
      <c r="BL58" s="406">
        <f>COUNTIF(A58:AH58,"*$FC*")</f>
        <v>0</v>
      </c>
      <c r="BM58" s="406">
        <f>BL58*1</f>
        <v>0</v>
      </c>
      <c r="BN58" s="406">
        <f>COUNTIF($E58:$AG58,BN$4)</f>
        <v>0</v>
      </c>
      <c r="BO58" s="406">
        <f>COUNTIF($E58:$AG58,BO$4)</f>
        <v>1</v>
      </c>
      <c r="BP58" s="406">
        <f>COUNTIF($D58:$Y58,BP$4)</f>
        <v>0</v>
      </c>
      <c r="BQ58" s="433"/>
    </row>
    <row r="59" ht="19.5" customHeight="1" spans="1:69">
      <c r="A59" s="433"/>
      <c r="B59" s="433" t="s">
        <v>2061</v>
      </c>
      <c r="C59" s="385"/>
      <c r="D59" s="172" t="s">
        <v>2107</v>
      </c>
      <c r="E59" s="385" t="s">
        <v>44</v>
      </c>
      <c r="F59" s="433"/>
      <c r="G59" s="464" t="s">
        <v>2080</v>
      </c>
      <c r="H59" s="385" t="s">
        <v>1889</v>
      </c>
      <c r="I59" s="433"/>
      <c r="J59" s="433"/>
      <c r="K59" s="385"/>
      <c r="L59" s="385"/>
      <c r="M59" s="433" t="s">
        <v>48</v>
      </c>
      <c r="N59" s="433"/>
      <c r="O59" s="433"/>
      <c r="P59" s="433"/>
      <c r="Q59" s="433" t="s">
        <v>62</v>
      </c>
      <c r="R59" s="385"/>
      <c r="S59" s="391"/>
      <c r="T59" s="385"/>
      <c r="U59" s="7"/>
      <c r="V59" s="433"/>
      <c r="W59" s="433"/>
      <c r="X59" s="433" t="s">
        <v>48</v>
      </c>
      <c r="Y59" s="391" t="s">
        <v>2122</v>
      </c>
      <c r="Z59" s="385"/>
      <c r="AA59" s="436" t="s">
        <v>56</v>
      </c>
      <c r="AB59" s="433"/>
      <c r="AC59" s="433"/>
      <c r="AD59" s="433"/>
      <c r="AE59" s="433" t="s">
        <v>2123</v>
      </c>
      <c r="AF59" s="385" t="s">
        <v>2124</v>
      </c>
      <c r="AG59" s="385"/>
      <c r="AH59" s="398">
        <f>COUNTIF($C59:$AF59,AH$4)</f>
        <v>2</v>
      </c>
      <c r="AI59" s="398">
        <f>COUNTIF($C59:$AF59,AI$4)</f>
        <v>1</v>
      </c>
      <c r="AJ59" s="398">
        <f>COUNTIF($C59:$AF59,AJ$4)</f>
        <v>0</v>
      </c>
      <c r="AK59" s="398">
        <f>COUNTIF($C59:$AF59,AK$4)</f>
        <v>0</v>
      </c>
      <c r="AL59" s="398">
        <f>COUNTIF($C59:$AF59,AL$4)</f>
        <v>0</v>
      </c>
      <c r="AM59" s="398">
        <f>COUNTIF($C59:$AF59,AM$4)</f>
        <v>1</v>
      </c>
      <c r="AN59" s="398">
        <f>COUNTIF($C59:$AF59,AN$4)</f>
        <v>1</v>
      </c>
      <c r="AO59" s="398">
        <f>COUNTIF($C59:$AF59,AO$4)</f>
        <v>0</v>
      </c>
      <c r="AP59" s="398">
        <f>COUNTIF($C59:$AF59,AP$4)</f>
        <v>0</v>
      </c>
      <c r="AQ59" s="405"/>
      <c r="AR59" s="405">
        <v>1.5</v>
      </c>
      <c r="AS59" s="406">
        <f>SUMPRODUCT(--(WEEKDAY(C$3:AG$3,2)&lt;5),--ISNUMBER(MATCH(C59:AG59,{"SB1","SB2"},0)))</f>
        <v>1</v>
      </c>
      <c r="AT59" s="398"/>
      <c r="AU59" s="406">
        <f>SUMPRODUCT(--(WEEKDAY(C$3:AG$3,2)=5),--ISNUMBER(MATCH(C59:AG59,{"SB1","SB2"},0)))</f>
        <v>0</v>
      </c>
      <c r="AV59" s="406">
        <f>SUMPRODUCT(--(WEEKDAY(C$3:AG$3,2)&gt;5),--ISNUMBER(MATCH(C59:AG59,{"SB1","SB2"},0)))</f>
        <v>0</v>
      </c>
      <c r="AW59" s="398"/>
      <c r="AX59" s="406">
        <f>(AS59-AT59)+AU59*1.5+(AV59-AW59)*2+(AO59+AH59+AI59+AJ59+AK59+AN59)*0.5+AQ59-AR59</f>
        <v>1.5</v>
      </c>
      <c r="AY59" s="406">
        <f>AS59+AU59+AV59</f>
        <v>1</v>
      </c>
      <c r="AZ59" s="406">
        <f>BD59+BF59+BH59+BJ59+BL59</f>
        <v>2</v>
      </c>
      <c r="BA59" s="405">
        <f>AX59+BC59</f>
        <v>3</v>
      </c>
      <c r="BB59" s="405"/>
      <c r="BC59" s="406">
        <f>BE59+BG59+BI59+BK59+BM59</f>
        <v>1.5</v>
      </c>
      <c r="BD59" s="406">
        <f>COUNTIF(A59:AH59,"*$BTP*")</f>
        <v>0</v>
      </c>
      <c r="BE59" s="406">
        <f>BD59*1.5</f>
        <v>0</v>
      </c>
      <c r="BF59" s="406">
        <f>COUNTIF(A59:AH59,"*$M*")</f>
        <v>1</v>
      </c>
      <c r="BG59" s="406">
        <f>BF59*1</f>
        <v>1</v>
      </c>
      <c r="BH59" s="406">
        <f>COUNTIF(A59:AH59,"*$PM*")</f>
        <v>0</v>
      </c>
      <c r="BI59" s="406">
        <f>BH59*0.5</f>
        <v>0</v>
      </c>
      <c r="BJ59" s="406">
        <f>COUNTIF(A59:AH59,"*$AM*")</f>
        <v>1</v>
      </c>
      <c r="BK59" s="406">
        <f>BJ59*0.5</f>
        <v>0.5</v>
      </c>
      <c r="BL59" s="406">
        <f>COUNTIF(A59:AH59,"*$FC*")</f>
        <v>0</v>
      </c>
      <c r="BM59" s="406">
        <f>BL59*1</f>
        <v>0</v>
      </c>
      <c r="BN59" s="406">
        <f>COUNTIF($E59:$AG59,BN$4)</f>
        <v>0</v>
      </c>
      <c r="BO59" s="406">
        <f>COUNTIF($E59:$AG59,BO$4)</f>
        <v>0</v>
      </c>
      <c r="BP59" s="406">
        <f>COUNTIF($D59:$Y59,BP$4)</f>
        <v>0</v>
      </c>
      <c r="BQ59" s="433"/>
    </row>
    <row r="60" ht="19.5" customHeight="1" spans="1:69">
      <c r="A60" s="433"/>
      <c r="B60" s="433" t="s">
        <v>2125</v>
      </c>
      <c r="C60" s="385"/>
      <c r="D60" s="172" t="s">
        <v>2107</v>
      </c>
      <c r="E60" s="385" t="s">
        <v>62</v>
      </c>
      <c r="F60" s="20"/>
      <c r="G60" s="464" t="s">
        <v>2080</v>
      </c>
      <c r="H60" s="385" t="s">
        <v>1889</v>
      </c>
      <c r="I60" s="433"/>
      <c r="J60" s="433"/>
      <c r="K60" s="391"/>
      <c r="L60" s="385"/>
      <c r="M60" s="391" t="s">
        <v>56</v>
      </c>
      <c r="N60" s="433"/>
      <c r="O60" s="391"/>
      <c r="P60" s="433"/>
      <c r="Q60" s="433"/>
      <c r="R60" s="385"/>
      <c r="S60" s="385" t="s">
        <v>62</v>
      </c>
      <c r="T60" s="391"/>
      <c r="U60" s="391" t="s">
        <v>44</v>
      </c>
      <c r="V60" s="433"/>
      <c r="W60" s="436"/>
      <c r="X60" s="433"/>
      <c r="Y60" s="385" t="s">
        <v>2126</v>
      </c>
      <c r="Z60" s="385" t="s">
        <v>1095</v>
      </c>
      <c r="AA60" s="385" t="s">
        <v>1095</v>
      </c>
      <c r="AB60" s="385" t="s">
        <v>1095</v>
      </c>
      <c r="AC60" s="385" t="s">
        <v>1095</v>
      </c>
      <c r="AD60" s="385" t="s">
        <v>1095</v>
      </c>
      <c r="AE60" s="433" t="s">
        <v>2127</v>
      </c>
      <c r="AF60" s="7" t="s">
        <v>2124</v>
      </c>
      <c r="AG60" s="385"/>
      <c r="AH60" s="398">
        <f>COUNTIF($C60:$AF60,AH$4)</f>
        <v>0</v>
      </c>
      <c r="AI60" s="398">
        <f>COUNTIF($C60:$AF60,AI$4)</f>
        <v>1</v>
      </c>
      <c r="AJ60" s="398">
        <f>COUNTIF($C60:$AF60,AJ$4)</f>
        <v>0</v>
      </c>
      <c r="AK60" s="398">
        <f>COUNTIF($C60:$AF60,AK$4)</f>
        <v>0</v>
      </c>
      <c r="AL60" s="398">
        <f>COUNTIF($C60:$AF60,AL$4)</f>
        <v>0</v>
      </c>
      <c r="AM60" s="398">
        <f>COUNTIF($C60:$AF60,AM$4)</f>
        <v>1</v>
      </c>
      <c r="AN60" s="398">
        <f>COUNTIF($C60:$AF60,AN$4)</f>
        <v>2</v>
      </c>
      <c r="AO60" s="398">
        <f>COUNTIF($C60:$AF60,AO$4)</f>
        <v>0</v>
      </c>
      <c r="AP60" s="398">
        <f>COUNTIF($C60:$AF60,AP$4)</f>
        <v>0</v>
      </c>
      <c r="AQ60" s="405"/>
      <c r="AR60" s="405">
        <v>1</v>
      </c>
      <c r="AS60" s="406">
        <f>SUMPRODUCT(--(WEEKDAY(C$3:AG$3,2)&lt;5),--ISNUMBER(MATCH(C60:AG60,{"SB1","SB2"},0)))</f>
        <v>1</v>
      </c>
      <c r="AT60" s="398"/>
      <c r="AU60" s="406">
        <f>SUMPRODUCT(--(WEEKDAY(C$3:AG$3,2)=5),--ISNUMBER(MATCH(C60:AG60,{"SB1","SB2"},0)))</f>
        <v>0</v>
      </c>
      <c r="AV60" s="406">
        <f>SUMPRODUCT(--(WEEKDAY(C$3:AG$3,2)&gt;5),--ISNUMBER(MATCH(C60:AG60,{"SB1","SB2"},0)))</f>
        <v>0</v>
      </c>
      <c r="AW60" s="398"/>
      <c r="AX60" s="406">
        <f>(AS60-AT60)+AU60*1.5+(AV60-AW60)*2+(AO60+AH60+AI60+AJ60+AK60+AN60)*0.5+AQ60-AR60</f>
        <v>1.5</v>
      </c>
      <c r="AY60" s="406">
        <f>AS60+AU60+AV60</f>
        <v>1</v>
      </c>
      <c r="AZ60" s="406">
        <f>BD60+BF60+BH60+BJ60+BL60</f>
        <v>1</v>
      </c>
      <c r="BA60" s="405">
        <f>AX60+BC60</f>
        <v>2.5</v>
      </c>
      <c r="BB60" s="405"/>
      <c r="BC60" s="406">
        <f>BE60+BG60+BI60+BK60+BM60</f>
        <v>1</v>
      </c>
      <c r="BD60" s="406">
        <f>COUNTIF(A60:AH60,"*$BTP*")</f>
        <v>0</v>
      </c>
      <c r="BE60" s="406">
        <f>BD60*1.5</f>
        <v>0</v>
      </c>
      <c r="BF60" s="406">
        <f>COUNTIF(A60:AH60,"*$M*")</f>
        <v>1</v>
      </c>
      <c r="BG60" s="406">
        <f>BF60*1</f>
        <v>1</v>
      </c>
      <c r="BH60" s="406">
        <f>COUNTIF(A60:AH60,"*$PM*")</f>
        <v>0</v>
      </c>
      <c r="BI60" s="406">
        <f>BH60*0.5</f>
        <v>0</v>
      </c>
      <c r="BJ60" s="406">
        <f>COUNTIF(A60:AH60,"*$AM*")</f>
        <v>0</v>
      </c>
      <c r="BK60" s="406">
        <f>BJ60*0.5</f>
        <v>0</v>
      </c>
      <c r="BL60" s="406">
        <f>COUNTIF(A60:AH60,"*$FC*")</f>
        <v>0</v>
      </c>
      <c r="BM60" s="406">
        <f>BL60*1</f>
        <v>0</v>
      </c>
      <c r="BN60" s="406">
        <f>COUNTIF($E60:$AG60,BN$4)</f>
        <v>0</v>
      </c>
      <c r="BO60" s="406">
        <f>COUNTIF($E60:$AG60,BO$4)</f>
        <v>0</v>
      </c>
      <c r="BP60" s="406">
        <f>COUNTIF($D60:$Y60,BP$4)</f>
        <v>0</v>
      </c>
      <c r="BQ60" s="433"/>
    </row>
    <row r="61" ht="19.5" customHeight="1" spans="1:69">
      <c r="A61" s="433"/>
      <c r="B61" s="433" t="s">
        <v>2128</v>
      </c>
      <c r="C61" s="385"/>
      <c r="D61" s="172" t="s">
        <v>2107</v>
      </c>
      <c r="E61" s="385" t="s">
        <v>50</v>
      </c>
      <c r="F61" s="172" t="s">
        <v>48</v>
      </c>
      <c r="G61" s="464" t="s">
        <v>2080</v>
      </c>
      <c r="H61" s="385" t="s">
        <v>1889</v>
      </c>
      <c r="I61" s="433"/>
      <c r="J61" s="433" t="s">
        <v>48</v>
      </c>
      <c r="K61" s="385"/>
      <c r="L61" s="385" t="s">
        <v>1598</v>
      </c>
      <c r="M61" s="172"/>
      <c r="N61" s="433"/>
      <c r="O61" s="391"/>
      <c r="P61" s="433" t="s">
        <v>50</v>
      </c>
      <c r="Q61" s="391" t="s">
        <v>2129</v>
      </c>
      <c r="R61" s="385" t="s">
        <v>62</v>
      </c>
      <c r="S61" s="385"/>
      <c r="T61" s="385"/>
      <c r="U61" s="436"/>
      <c r="V61" s="172"/>
      <c r="W61" s="436"/>
      <c r="X61" s="433"/>
      <c r="Y61" s="385" t="s">
        <v>48</v>
      </c>
      <c r="Z61" s="385" t="s">
        <v>50</v>
      </c>
      <c r="AA61" s="433"/>
      <c r="AB61" s="433" t="s">
        <v>2130</v>
      </c>
      <c r="AC61" s="433"/>
      <c r="AD61" s="433"/>
      <c r="AE61" s="433" t="s">
        <v>2131</v>
      </c>
      <c r="AF61" s="385" t="s">
        <v>2124</v>
      </c>
      <c r="AG61" s="385"/>
      <c r="AH61" s="398">
        <f>COUNTIF($C61:$AF61,AH$4)</f>
        <v>3</v>
      </c>
      <c r="AI61" s="398">
        <f>COUNTIF($C61:$AF61,AI$4)</f>
        <v>0</v>
      </c>
      <c r="AJ61" s="398">
        <f>COUNTIF($C61:$AF61,AJ$4)</f>
        <v>0</v>
      </c>
      <c r="AK61" s="398">
        <f>COUNTIF($C61:$AF61,AK$4)</f>
        <v>0</v>
      </c>
      <c r="AL61" s="398">
        <f>COUNTIF($C61:$AF61,AL$4)</f>
        <v>3</v>
      </c>
      <c r="AM61" s="398">
        <f>COUNTIF($C61:$AF61,AM$4)</f>
        <v>0</v>
      </c>
      <c r="AN61" s="398">
        <f>COUNTIF($C61:$AF61,AN$4)</f>
        <v>1</v>
      </c>
      <c r="AO61" s="398">
        <f>COUNTIF($C61:$AF61,AO$4)</f>
        <v>0</v>
      </c>
      <c r="AP61" s="398">
        <f>COUNTIF($C61:$AF61,AP$4)</f>
        <v>0</v>
      </c>
      <c r="AQ61" s="405"/>
      <c r="AR61" s="405">
        <v>1.5</v>
      </c>
      <c r="AS61" s="406">
        <f>SUMPRODUCT(--(WEEKDAY(C$3:AG$3,2)&lt;5),--ISNUMBER(MATCH(C61:AG61,{"SB1","SB2"},0)))</f>
        <v>2</v>
      </c>
      <c r="AT61" s="398"/>
      <c r="AU61" s="406">
        <f>SUMPRODUCT(--(WEEKDAY(C$3:AG$3,2)=5),--ISNUMBER(MATCH(C61:AG61,{"SB1","SB2"},0)))</f>
        <v>0</v>
      </c>
      <c r="AV61" s="406">
        <f>SUMPRODUCT(--(WEEKDAY(C$3:AG$3,2)&gt;5),--ISNUMBER(MATCH(C61:AG61,{"SB1","SB2"},0)))</f>
        <v>1</v>
      </c>
      <c r="AW61" s="398"/>
      <c r="AX61" s="406">
        <f>(AS61-AT61)+AU61*1.5+(AV61-AW61)*2+(AO61+AH61+AI61+AJ61+AK61+AN61)*0.5+AQ61-AR61</f>
        <v>4.5</v>
      </c>
      <c r="AY61" s="406">
        <f>AS61+AU61+AV61</f>
        <v>3</v>
      </c>
      <c r="AZ61" s="406">
        <f>BD61+BF61+BH61+BJ61+BL61</f>
        <v>2</v>
      </c>
      <c r="BA61" s="405">
        <f>AX61+BC61</f>
        <v>6</v>
      </c>
      <c r="BB61" s="405"/>
      <c r="BC61" s="406">
        <f>BE61+BG61+BI61+BK61+BM61</f>
        <v>1.5</v>
      </c>
      <c r="BD61" s="406">
        <f>COUNTIF(A61:AH61,"*$BTP*")</f>
        <v>0</v>
      </c>
      <c r="BE61" s="406">
        <f>BD61*1.5</f>
        <v>0</v>
      </c>
      <c r="BF61" s="406">
        <f>COUNTIF(A61:AH61,"*$M*")</f>
        <v>1</v>
      </c>
      <c r="BG61" s="406">
        <f>BF61*1</f>
        <v>1</v>
      </c>
      <c r="BH61" s="406">
        <f>COUNTIF(A61:AH61,"*$PM*")</f>
        <v>1</v>
      </c>
      <c r="BI61" s="406">
        <f>BH61*0.5</f>
        <v>0.5</v>
      </c>
      <c r="BJ61" s="406">
        <f>COUNTIF(A61:AH61,"*$AM*")</f>
        <v>0</v>
      </c>
      <c r="BK61" s="406">
        <f>BJ61*0.5</f>
        <v>0</v>
      </c>
      <c r="BL61" s="406">
        <f>COUNTIF(A61:AH61,"*$FC*")</f>
        <v>0</v>
      </c>
      <c r="BM61" s="406">
        <f>BL61*1</f>
        <v>0</v>
      </c>
      <c r="BN61" s="406">
        <f>COUNTIF($E61:$AG61,BN$4)</f>
        <v>0</v>
      </c>
      <c r="BO61" s="406">
        <f>COUNTIF($E61:$AG61,BO$4)</f>
        <v>1</v>
      </c>
      <c r="BP61" s="406">
        <f>COUNTIF($D61:$Y61,BP$4)</f>
        <v>0</v>
      </c>
      <c r="BQ61" s="433"/>
    </row>
    <row r="62" ht="19.5" customHeight="1" spans="1:69">
      <c r="A62" s="433"/>
      <c r="B62" s="433" t="s">
        <v>2132</v>
      </c>
      <c r="C62" s="385"/>
      <c r="D62" s="7" t="s">
        <v>50</v>
      </c>
      <c r="E62" s="385" t="s">
        <v>1898</v>
      </c>
      <c r="F62" s="391" t="s">
        <v>2103</v>
      </c>
      <c r="G62" s="433" t="s">
        <v>50</v>
      </c>
      <c r="H62" s="433"/>
      <c r="I62" s="433"/>
      <c r="J62" s="433" t="s">
        <v>1804</v>
      </c>
      <c r="K62" s="433"/>
      <c r="L62" s="433" t="s">
        <v>44</v>
      </c>
      <c r="M62" s="7"/>
      <c r="N62" s="433"/>
      <c r="O62" s="433"/>
      <c r="P62" s="433"/>
      <c r="Q62" s="433"/>
      <c r="R62" s="385"/>
      <c r="S62" s="385"/>
      <c r="T62" s="385"/>
      <c r="U62" s="385"/>
      <c r="V62" s="385"/>
      <c r="W62" s="385"/>
      <c r="X62" s="385" t="s">
        <v>44</v>
      </c>
      <c r="Y62" s="385" t="s">
        <v>1288</v>
      </c>
      <c r="Z62" s="385" t="s">
        <v>62</v>
      </c>
      <c r="AA62" s="391" t="s">
        <v>2133</v>
      </c>
      <c r="AB62" s="433" t="s">
        <v>50</v>
      </c>
      <c r="AC62" s="433"/>
      <c r="AD62" s="433"/>
      <c r="AE62" s="433" t="s">
        <v>2134</v>
      </c>
      <c r="AF62" s="385"/>
      <c r="AG62" s="385"/>
      <c r="AH62" s="398">
        <f>COUNTIF($C62:$AF62,AH$4)</f>
        <v>0</v>
      </c>
      <c r="AI62" s="398">
        <f>COUNTIF($C62:$AF62,AI$4)</f>
        <v>2</v>
      </c>
      <c r="AJ62" s="398">
        <f>COUNTIF($C62:$AF62,AJ$4)</f>
        <v>0</v>
      </c>
      <c r="AK62" s="398">
        <f>COUNTIF($C62:$AF62,AK$4)</f>
        <v>0</v>
      </c>
      <c r="AL62" s="398">
        <f>COUNTIF($C62:$AF62,AL$4)</f>
        <v>3</v>
      </c>
      <c r="AM62" s="398">
        <f>COUNTIF($C62:$AF62,AM$4)</f>
        <v>0</v>
      </c>
      <c r="AN62" s="398">
        <f>COUNTIF($C62:$AF62,AN$4)</f>
        <v>1</v>
      </c>
      <c r="AO62" s="398">
        <f>COUNTIF($C62:$AF62,AO$4)</f>
        <v>0</v>
      </c>
      <c r="AP62" s="398">
        <f>COUNTIF($C62:$AF62,AP$4)</f>
        <v>0</v>
      </c>
      <c r="AQ62" s="405">
        <v>0.5</v>
      </c>
      <c r="AR62" s="405"/>
      <c r="AS62" s="406">
        <f>SUMPRODUCT(--(WEEKDAY(C$3:AG$3,2)&lt;5),--ISNUMBER(MATCH(C62:AG62,{"SB1","SB2"},0)))</f>
        <v>1</v>
      </c>
      <c r="AT62" s="398"/>
      <c r="AU62" s="406">
        <f>SUMPRODUCT(--(WEEKDAY(C$3:AG$3,2)=5),--ISNUMBER(MATCH(C62:AG62,{"SB1","SB2"},0)))</f>
        <v>2</v>
      </c>
      <c r="AV62" s="406">
        <f>SUMPRODUCT(--(WEEKDAY(C$3:AG$3,2)&gt;5),--ISNUMBER(MATCH(C62:AG62,{"SB1","SB2"},0)))</f>
        <v>0</v>
      </c>
      <c r="AW62" s="398"/>
      <c r="AX62" s="406">
        <f>(AS62-AT62)+AU62*1.5+(AV62-AW62)*2+(AO62+AH62+AI62+AJ62+AK62+AN62)*0.5+AQ62-AR62</f>
        <v>6</v>
      </c>
      <c r="AY62" s="406">
        <f>AS62+AU62+AV62</f>
        <v>3</v>
      </c>
      <c r="AZ62" s="406">
        <f>BD62+BF62+BH62+BJ62+BL62</f>
        <v>2</v>
      </c>
      <c r="BA62" s="405">
        <f>AX62+BC62</f>
        <v>7.5</v>
      </c>
      <c r="BB62" s="405"/>
      <c r="BC62" s="406">
        <f>BE62+BG62+BI62+BK62+BM62</f>
        <v>1.5</v>
      </c>
      <c r="BD62" s="406">
        <f>COUNTIF(A62:AH62,"*$BTP*")</f>
        <v>0</v>
      </c>
      <c r="BE62" s="406">
        <f>BD62*1.5</f>
        <v>0</v>
      </c>
      <c r="BF62" s="406">
        <f>COUNTIF(A62:AH62,"*$M*")</f>
        <v>1</v>
      </c>
      <c r="BG62" s="406">
        <f>BF62*1</f>
        <v>1</v>
      </c>
      <c r="BH62" s="406">
        <f>COUNTIF(A62:AH62,"*$PM*")</f>
        <v>0</v>
      </c>
      <c r="BI62" s="406">
        <f>BH62*0.5</f>
        <v>0</v>
      </c>
      <c r="BJ62" s="406">
        <f>COUNTIF(A62:AH62,"*$AM*")</f>
        <v>1</v>
      </c>
      <c r="BK62" s="406">
        <f>BJ62*0.5</f>
        <v>0.5</v>
      </c>
      <c r="BL62" s="406">
        <f>COUNTIF(A62:AH62,"*$FC*")</f>
        <v>0</v>
      </c>
      <c r="BM62" s="406">
        <f>BL62*1</f>
        <v>0</v>
      </c>
      <c r="BN62" s="406">
        <f>COUNTIF($E62:$AG62,BN$4)</f>
        <v>0</v>
      </c>
      <c r="BO62" s="406">
        <f>COUNTIF($E62:$AG62,BO$4)</f>
        <v>0</v>
      </c>
      <c r="BP62" s="406">
        <f>COUNTIF($E62:$Y62,BP$4)</f>
        <v>0</v>
      </c>
      <c r="BQ62" s="433"/>
    </row>
    <row r="63" ht="19.5" customHeight="1" spans="1:69">
      <c r="A63" s="433"/>
      <c r="B63" s="433" t="s">
        <v>2070</v>
      </c>
      <c r="C63" s="385" t="s">
        <v>1095</v>
      </c>
      <c r="D63" s="385" t="s">
        <v>1095</v>
      </c>
      <c r="E63" s="385" t="s">
        <v>1095</v>
      </c>
      <c r="F63" s="385" t="s">
        <v>1095</v>
      </c>
      <c r="G63" s="385" t="s">
        <v>1095</v>
      </c>
      <c r="H63" s="433"/>
      <c r="I63" s="433"/>
      <c r="J63" s="433" t="s">
        <v>1804</v>
      </c>
      <c r="K63" s="385" t="s">
        <v>62</v>
      </c>
      <c r="L63" s="391" t="s">
        <v>2135</v>
      </c>
      <c r="M63" s="433"/>
      <c r="N63" s="433" t="s">
        <v>1598</v>
      </c>
      <c r="O63" s="391"/>
      <c r="P63" s="433"/>
      <c r="Q63" s="433"/>
      <c r="R63" s="385"/>
      <c r="S63" s="385" t="s">
        <v>50</v>
      </c>
      <c r="T63" s="391" t="s">
        <v>62</v>
      </c>
      <c r="U63" s="436" t="s">
        <v>50</v>
      </c>
      <c r="V63" s="433"/>
      <c r="W63" s="436"/>
      <c r="X63" s="433" t="s">
        <v>50</v>
      </c>
      <c r="Y63" s="385"/>
      <c r="Z63" s="385"/>
      <c r="AA63" s="7"/>
      <c r="AB63" s="391" t="s">
        <v>2134</v>
      </c>
      <c r="AC63" s="385"/>
      <c r="AD63" s="385"/>
      <c r="AE63" s="385" t="s">
        <v>50</v>
      </c>
      <c r="AF63" s="385"/>
      <c r="AG63" s="385"/>
      <c r="AH63" s="398">
        <f>COUNTIF($C63:$AF63,AH$4)</f>
        <v>0</v>
      </c>
      <c r="AI63" s="398">
        <f>COUNTIF($C63:$AF63,AI$4)</f>
        <v>0</v>
      </c>
      <c r="AJ63" s="398">
        <f>COUNTIF($C63:$AF63,AJ$4)</f>
        <v>0</v>
      </c>
      <c r="AK63" s="398">
        <f>COUNTIF($C63:$AF63,AK$4)</f>
        <v>0</v>
      </c>
      <c r="AL63" s="398">
        <f>COUNTIF($C63:$AF63,AL$4)</f>
        <v>4</v>
      </c>
      <c r="AM63" s="398">
        <f>COUNTIF($C63:$AF63,AM$4)</f>
        <v>0</v>
      </c>
      <c r="AN63" s="398">
        <f>COUNTIF($C63:$AF63,AN$4)</f>
        <v>2</v>
      </c>
      <c r="AO63" s="398">
        <f>COUNTIF($C63:$AF63,AO$4)</f>
        <v>0</v>
      </c>
      <c r="AP63" s="398">
        <f>COUNTIF($C63:$AF63,AP$4)</f>
        <v>0</v>
      </c>
      <c r="AQ63" s="405"/>
      <c r="AR63" s="405"/>
      <c r="AS63" s="406">
        <f>SUMPRODUCT(--(WEEKDAY(C$3:AG$3,2)&lt;5),--ISNUMBER(MATCH(C63:AG63,{"SB1","SB2"},0)))</f>
        <v>3</v>
      </c>
      <c r="AT63" s="398"/>
      <c r="AU63" s="406">
        <f>SUMPRODUCT(--(WEEKDAY(C$3:AG$3,2)=5),--ISNUMBER(MATCH(C63:AG63,{"SB1","SB2"},0)))</f>
        <v>1</v>
      </c>
      <c r="AV63" s="406">
        <f>SUMPRODUCT(--(WEEKDAY(C$3:AG$3,2)&gt;5),--ISNUMBER(MATCH(C63:AG63,{"SB1","SB2"},0)))</f>
        <v>0</v>
      </c>
      <c r="AW63" s="398"/>
      <c r="AX63" s="406">
        <f>(AS63-AT63)+AU63*1.5+(AV63-AW63)*2+(AO63+AH63+AI63+AJ63+AK63+AN63)*0.5+AQ63-AR63</f>
        <v>5.5</v>
      </c>
      <c r="AY63" s="406">
        <f>AS63+AU63+AV63</f>
        <v>4</v>
      </c>
      <c r="AZ63" s="406">
        <f>BD63+BF63+BH63+BJ63+BL63</f>
        <v>1</v>
      </c>
      <c r="BA63" s="405">
        <f>AX63+BC63</f>
        <v>6.5</v>
      </c>
      <c r="BB63" s="405"/>
      <c r="BC63" s="406">
        <f>BE63+BG63+BI63+BK63+BM63</f>
        <v>1</v>
      </c>
      <c r="BD63" s="406">
        <f>COUNTIF(A63:AH63,"*$BTP*")</f>
        <v>0</v>
      </c>
      <c r="BE63" s="406">
        <f>BD63*1.5</f>
        <v>0</v>
      </c>
      <c r="BF63" s="406">
        <f>COUNTIF(A63:AH63,"*$M*")</f>
        <v>1</v>
      </c>
      <c r="BG63" s="406">
        <f>BF63*1</f>
        <v>1</v>
      </c>
      <c r="BH63" s="406">
        <f>COUNTIF(A63:AH63,"*$PM*")</f>
        <v>0</v>
      </c>
      <c r="BI63" s="406">
        <f>BH63*0.5</f>
        <v>0</v>
      </c>
      <c r="BJ63" s="406">
        <f>COUNTIF(A63:AH63,"*$AM*")</f>
        <v>0</v>
      </c>
      <c r="BK63" s="406">
        <f>BJ63*0.5</f>
        <v>0</v>
      </c>
      <c r="BL63" s="406">
        <f>COUNTIF(A63:AH63,"*$FC*")</f>
        <v>0</v>
      </c>
      <c r="BM63" s="406">
        <f>BL63*1</f>
        <v>0</v>
      </c>
      <c r="BN63" s="406">
        <f>COUNTIF($E63:$AG63,BN$4)</f>
        <v>0</v>
      </c>
      <c r="BO63" s="406">
        <f>COUNTIF($E63:$AG63,BO$4)</f>
        <v>1</v>
      </c>
      <c r="BP63" s="406">
        <f>COUNTIF($D63:$Y63,BP$4)</f>
        <v>0</v>
      </c>
      <c r="BQ63" s="433"/>
    </row>
    <row r="64" ht="19.5" customHeight="1" spans="1:69">
      <c r="A64" s="398"/>
      <c r="B64" s="441" t="s">
        <v>1885</v>
      </c>
      <c r="C64" s="445"/>
      <c r="D64" s="446"/>
      <c r="E64" s="446"/>
      <c r="F64" s="446"/>
      <c r="G64" s="446"/>
      <c r="H64" s="446"/>
      <c r="I64" s="446"/>
      <c r="J64" s="446"/>
      <c r="K64" s="446"/>
      <c r="L64" s="446"/>
      <c r="M64" s="391"/>
      <c r="N64" s="446"/>
      <c r="O64" s="446"/>
      <c r="P64" s="446"/>
      <c r="Q64" s="391"/>
      <c r="R64" s="391"/>
      <c r="S64" s="446"/>
      <c r="T64" s="391"/>
      <c r="U64" s="447" t="s">
        <v>1918</v>
      </c>
      <c r="V64" s="448"/>
      <c r="W64" s="446"/>
      <c r="X64" s="446"/>
      <c r="Y64" s="446"/>
      <c r="Z64" s="446"/>
      <c r="AA64" s="446"/>
      <c r="AB64" s="446"/>
      <c r="AC64" s="446"/>
      <c r="AD64" s="446"/>
      <c r="AE64" s="446"/>
      <c r="AF64" s="446"/>
      <c r="AG64" s="446"/>
      <c r="AH64" s="398"/>
      <c r="AI64" s="398"/>
      <c r="AJ64" s="398"/>
      <c r="AK64" s="398"/>
      <c r="AL64" s="398"/>
      <c r="AM64" s="398"/>
      <c r="AN64" s="398"/>
      <c r="AO64" s="398"/>
      <c r="AP64" s="398"/>
      <c r="AQ64" s="398"/>
      <c r="AR64" s="398"/>
      <c r="AS64" s="406"/>
      <c r="AT64" s="398"/>
      <c r="AU64" s="398"/>
      <c r="AV64" s="406"/>
      <c r="AW64" s="398"/>
      <c r="AX64" s="398"/>
      <c r="AY64" s="406"/>
      <c r="AZ64" s="406"/>
      <c r="BA64" s="406"/>
      <c r="BB64" s="406"/>
      <c r="BC64" s="406"/>
      <c r="BD64" s="406"/>
      <c r="BE64" s="406"/>
      <c r="BF64" s="406"/>
      <c r="BG64" s="406"/>
      <c r="BH64" s="406"/>
      <c r="BI64" s="406"/>
      <c r="BJ64" s="406"/>
      <c r="BK64" s="406"/>
      <c r="BL64" s="406"/>
      <c r="BM64" s="406"/>
      <c r="BN64" s="398"/>
      <c r="BO64" s="398"/>
      <c r="BP64" s="398"/>
      <c r="BQ64" s="398"/>
    </row>
    <row r="65" ht="19.5" customHeight="1" spans="1:69">
      <c r="A65" s="398"/>
      <c r="B65" s="441" t="s">
        <v>1886</v>
      </c>
      <c r="C65" s="445"/>
      <c r="D65" s="446"/>
      <c r="E65" s="446"/>
      <c r="F65" s="446"/>
      <c r="G65" s="446"/>
      <c r="H65" s="446"/>
      <c r="I65" s="446"/>
      <c r="J65" s="446"/>
      <c r="K65" s="446"/>
      <c r="L65" s="446"/>
      <c r="M65" s="391"/>
      <c r="N65" s="446"/>
      <c r="O65" s="446"/>
      <c r="P65" s="446"/>
      <c r="Q65" s="391"/>
      <c r="R65" s="391"/>
      <c r="S65" s="446"/>
      <c r="T65" s="391"/>
      <c r="U65" s="447"/>
      <c r="V65" s="448"/>
      <c r="W65" s="446"/>
      <c r="X65" s="446"/>
      <c r="Y65" s="446"/>
      <c r="Z65" s="446"/>
      <c r="AA65" s="446"/>
      <c r="AB65" s="446"/>
      <c r="AC65" s="446"/>
      <c r="AD65" s="446"/>
      <c r="AE65" s="446"/>
      <c r="AF65" s="446"/>
      <c r="AG65" s="446"/>
      <c r="AH65" s="398"/>
      <c r="AI65" s="398"/>
      <c r="AJ65" s="398"/>
      <c r="AK65" s="398"/>
      <c r="AL65" s="398"/>
      <c r="AM65" s="398"/>
      <c r="AN65" s="398"/>
      <c r="AO65" s="398"/>
      <c r="AP65" s="398"/>
      <c r="AQ65" s="398"/>
      <c r="AR65" s="398"/>
      <c r="AS65" s="406"/>
      <c r="AT65" s="398"/>
      <c r="AU65" s="398"/>
      <c r="AV65" s="406"/>
      <c r="AW65" s="398"/>
      <c r="AX65" s="398"/>
      <c r="AY65" s="406"/>
      <c r="AZ65" s="406"/>
      <c r="BA65" s="406"/>
      <c r="BB65" s="406"/>
      <c r="BC65" s="406"/>
      <c r="BD65" s="406"/>
      <c r="BE65" s="406"/>
      <c r="BF65" s="406"/>
      <c r="BG65" s="406"/>
      <c r="BH65" s="406"/>
      <c r="BI65" s="406"/>
      <c r="BJ65" s="406"/>
      <c r="BK65" s="406"/>
      <c r="BL65" s="406"/>
      <c r="BM65" s="406"/>
      <c r="BN65" s="398"/>
      <c r="BO65" s="398"/>
      <c r="BP65" s="398"/>
      <c r="BQ65" s="398"/>
    </row>
    <row r="66" ht="19.5" customHeight="1" spans="1:69">
      <c r="A66" s="398"/>
      <c r="B66" s="432"/>
      <c r="C66" s="449"/>
      <c r="D66" s="449"/>
      <c r="E66" s="449"/>
      <c r="F66" s="449"/>
      <c r="G66" s="449"/>
      <c r="H66" s="449"/>
      <c r="I66" s="449"/>
      <c r="J66" s="449"/>
      <c r="K66" s="449"/>
      <c r="L66" s="449"/>
      <c r="M66" s="449"/>
      <c r="N66" s="449"/>
      <c r="O66" s="449"/>
      <c r="P66" s="449"/>
      <c r="Q66" s="449"/>
      <c r="R66" s="449"/>
      <c r="S66" s="449"/>
      <c r="T66" s="449"/>
      <c r="U66" s="449"/>
      <c r="V66" s="449"/>
      <c r="W66" s="449"/>
      <c r="X66" s="449"/>
      <c r="Y66" s="449"/>
      <c r="Z66" s="449"/>
      <c r="AA66" s="449"/>
      <c r="AB66" s="449"/>
      <c r="AC66" s="449"/>
      <c r="AD66" s="449"/>
      <c r="AE66" s="449"/>
      <c r="AF66" s="449"/>
      <c r="AG66" s="449"/>
      <c r="AH66" s="432"/>
      <c r="AI66" s="432"/>
      <c r="AJ66" s="432"/>
      <c r="AK66" s="432"/>
      <c r="AL66" s="432"/>
      <c r="AM66" s="432"/>
      <c r="AN66" s="432"/>
      <c r="AO66" s="432"/>
      <c r="AP66" s="432"/>
      <c r="AQ66" s="432"/>
      <c r="AR66" s="432"/>
      <c r="AS66" s="432"/>
      <c r="AT66" s="432"/>
      <c r="AU66" s="432"/>
      <c r="AV66" s="432">
        <f>SUMPRODUCT(--WEEKDAY(C$3:AF$3,2)&gt;5,--((C66:AF66="DM"))+(C66:AF66="CS1")+((C66:AF66="CS2"))+(C66:AF66="SB1")+(C66:AF66="AE")+(C66:AF66="EM"))</f>
        <v>0</v>
      </c>
      <c r="AW66" s="432"/>
      <c r="AX66" s="432">
        <f>(AS66-AT66)/2+(AV66-AW66)</f>
        <v>0</v>
      </c>
      <c r="AY66" s="432"/>
      <c r="AZ66" s="432"/>
      <c r="BA66" s="432"/>
      <c r="BB66" s="432"/>
      <c r="BC66" s="432"/>
      <c r="BD66" s="432"/>
      <c r="BE66" s="432"/>
      <c r="BF66" s="432"/>
      <c r="BG66" s="432"/>
      <c r="BH66" s="432"/>
      <c r="BI66" s="432"/>
      <c r="BJ66" s="432"/>
      <c r="BK66" s="432"/>
      <c r="BL66" s="432"/>
      <c r="BM66" s="432"/>
      <c r="BN66" s="432"/>
      <c r="BO66" s="432"/>
      <c r="BP66" s="432"/>
      <c r="BQ66" s="432"/>
    </row>
    <row r="67" ht="19.5" customHeight="1" spans="1:69">
      <c r="A67" s="398"/>
      <c r="B67" s="450" t="s">
        <v>48</v>
      </c>
      <c r="C67" s="451" t="e">
        <f>INDEX($B$48:$B$63,MATCH($B67,C$48:C$63,0))</f>
        <v>#N/A</v>
      </c>
      <c r="D67" s="451" t="str">
        <f>INDEX($B$48:$B$63,MATCH($B67,D$48:D$63,0))</f>
        <v>CFC MUHAMMAD AMSYAR SUFI BIN SUNARDI</v>
      </c>
      <c r="E67" s="451" t="str">
        <f>INDEX($B$48:$B$63,MATCH($B67,E$48:E$63,0))</f>
        <v>CFC KOH KAI JIE, ETHAN</v>
      </c>
      <c r="F67" s="451" t="str">
        <f>INDEX($B$48:$B$63,MATCH($B67,F$48:F$63,0))</f>
        <v>CPL LAN ZHI XIANG</v>
      </c>
      <c r="G67" s="451" t="str">
        <f>INDEX($B$48:$B$63,MATCH($B67,G$48:G$63,0))</f>
        <v>CFC MUHAMMAD AMSYAR SUFI BIN SUNARDI</v>
      </c>
      <c r="H67" s="451" t="e">
        <f>INDEX($B$48:$B$63,MATCH($B67,H$48:H$63,0))</f>
        <v>#N/A</v>
      </c>
      <c r="I67" s="451" t="e">
        <f>INDEX($B$48:$B$63,MATCH($B67,I$48:I$63,0))</f>
        <v>#N/A</v>
      </c>
      <c r="J67" s="451" t="str">
        <f>INDEX($B$48:$B$63,MATCH($B67,J$48:J$63,0))</f>
        <v>CPL LAN ZHI XIANG</v>
      </c>
      <c r="K67" s="451" t="str">
        <f>INDEX($B$48:$B$63,MATCH($B67,K$48:K$63,0))</f>
        <v>LCP LIM CHU FENG</v>
      </c>
      <c r="L67" s="451" t="str">
        <f>INDEX($B$48:$B$63,MATCH($B67,L$48:L$63,0))</f>
        <v>LCP LIM CHU FENG</v>
      </c>
      <c r="M67" s="451" t="str">
        <f>INDEX($B$48:$B$63,MATCH($B67,M$48:M$63,0))</f>
        <v>3SG HO JI XUAN ISAAC</v>
      </c>
      <c r="N67" s="451" t="str">
        <f>INDEX($B$48:$B$63,MATCH($B67,N$48:N$63,0))</f>
        <v>CFC KOH KAI JIE, ETHAN</v>
      </c>
      <c r="O67" s="451" t="e">
        <f>INDEX($B$48:$B$63,MATCH($B67,O$48:O$63,0))</f>
        <v>#N/A</v>
      </c>
      <c r="P67" s="451" t="e">
        <f>INDEX($B$48:$B$63,MATCH($B67,P$48:P$63,0))</f>
        <v>#N/A</v>
      </c>
      <c r="Q67" s="451" t="str">
        <f>INDEX($B$48:$B$63,MATCH($B67,Q$48:Q$63,0))</f>
        <v>LCP GOH SONG YEE, ETHAN</v>
      </c>
      <c r="R67" s="451" t="str">
        <f>INDEX($B$48:$B$63,MATCH($B67,R$48:R$63,0))</f>
        <v>CFC BRENDON TOH YI CHEN</v>
      </c>
      <c r="S67" s="451" t="str">
        <f>INDEX($B$48:$B$63,MATCH($B67,S$48:S$63,0))</f>
        <v>LCP LIM CHU FENG</v>
      </c>
      <c r="T67" s="451" t="str">
        <f>INDEX($B$48:$B$63,MATCH($B67,T$48:T$63,0))</f>
        <v>LCP KOH KAH SENG</v>
      </c>
      <c r="U67" s="451" t="str">
        <f>INDEX($B$48:$B$63,MATCH($B67,U$48:U$63,0))</f>
        <v>3SG THOTA DEV ADITYA</v>
      </c>
      <c r="V67" s="451" t="e">
        <f>INDEX($B$48:$B$63,MATCH($B67,V$48:V$63,0))</f>
        <v>#N/A</v>
      </c>
      <c r="W67" s="451" t="e">
        <f>INDEX($B$48:$B$63,MATCH($B67,W$48:W$63,0))</f>
        <v>#N/A</v>
      </c>
      <c r="X67" s="451" t="str">
        <f>INDEX($B$48:$B$63,MATCH($B67,X$48:X$63,0))</f>
        <v>3SG HO JI XUAN ISAAC</v>
      </c>
      <c r="Y67" s="451" t="str">
        <f>INDEX($B$48:$B$63,MATCH($B67,Y$48:Y$63,0))</f>
        <v>CPL LAN ZHI XIANG</v>
      </c>
      <c r="Z67" s="451" t="str">
        <f>INDEX($B$48:$B$63,MATCH($B67,Z$48:Z$63,0))</f>
        <v>3SG THOTA DEV ADITYA</v>
      </c>
      <c r="AA67" s="451" t="str">
        <f>INDEX($B$48:$B$63,MATCH($B67,AA$48:AA$63,0))</f>
        <v>LCP LIM CHU FENG</v>
      </c>
      <c r="AB67" s="451" t="str">
        <f>INDEX($B$48:$B$63,MATCH($B67,AB$48:AB$63,0))</f>
        <v>CFC BRENDON TOH YI CHEN</v>
      </c>
      <c r="AC67" s="451" t="e">
        <f>INDEX($B$48:$B$63,MATCH($B67,AC$48:AC$63,0))</f>
        <v>#N/A</v>
      </c>
      <c r="AD67" s="451" t="e">
        <f>INDEX($B$48:$B$63,MATCH($B67,AD$48:AD$63,0))</f>
        <v>#N/A</v>
      </c>
      <c r="AE67" s="451" t="str">
        <f>INDEX($B$48:$B$63,MATCH($B67,AE$48:AE$63,0))</f>
        <v>CPL TAN TZE JUE JULIAN</v>
      </c>
      <c r="AF67" s="451" t="str">
        <f>INDEX($B$48:$B$63,MATCH($B67,AF$48:AF$63,0))</f>
        <v>CFC MUHAMMAD AMSYAR SUFI BIN SUNARDI</v>
      </c>
      <c r="AG67" s="451" t="e">
        <f>INDEX($B$48:$B$63,MATCH($B67,AG$48:AG$63,0))</f>
        <v>#N/A</v>
      </c>
      <c r="AH67" s="398"/>
      <c r="AI67" s="398"/>
      <c r="AJ67" s="398"/>
      <c r="AK67" s="398"/>
      <c r="AL67" s="406"/>
      <c r="AM67" s="406"/>
      <c r="AN67" s="406"/>
      <c r="AO67" s="406"/>
      <c r="AP67" s="406"/>
      <c r="AQ67" s="406"/>
      <c r="AR67" s="406"/>
      <c r="AS67" s="406"/>
      <c r="AT67" s="406"/>
      <c r="AU67" s="406"/>
      <c r="AV67" s="406"/>
      <c r="AW67" s="406"/>
      <c r="AX67" s="406"/>
      <c r="AY67" s="406"/>
      <c r="AZ67" s="406"/>
      <c r="BA67" s="406"/>
      <c r="BB67" s="406"/>
      <c r="BC67" s="406"/>
      <c r="BD67" s="406"/>
      <c r="BE67" s="406"/>
      <c r="BF67" s="406"/>
      <c r="BG67" s="406"/>
      <c r="BH67" s="406"/>
      <c r="BI67" s="406"/>
      <c r="BJ67" s="406"/>
      <c r="BK67" s="406"/>
      <c r="BL67" s="406"/>
      <c r="BM67" s="406"/>
      <c r="BN67" s="406"/>
      <c r="BO67" s="406"/>
      <c r="BP67" s="406"/>
      <c r="BQ67" s="406"/>
    </row>
    <row r="68" ht="19.5" customHeight="1" spans="1:69">
      <c r="A68" s="398"/>
      <c r="B68" s="452" t="s">
        <v>44</v>
      </c>
      <c r="C68" s="451" t="e">
        <f>INDEX($B$48:$B$63,MATCH($B68,C$48:C$63,0))</f>
        <v>#N/A</v>
      </c>
      <c r="D68" s="451" t="str">
        <f>INDEX($B$48:$B$63,MATCH($B68,D$48:D$63,0))</f>
        <v>CFC AINSLEY YAP SHENG JIE</v>
      </c>
      <c r="E68" s="451" t="str">
        <f>INDEX($B$48:$B$63,MATCH($B68,E$48:E$63,0))</f>
        <v>3SG HO JI XUAN ISAAC</v>
      </c>
      <c r="F68" s="451" t="str">
        <f>INDEX($B$48:$B$63,MATCH($B68,F$48:F$63,0))</f>
        <v>CFC BRENDON TOH YI CHEN</v>
      </c>
      <c r="G68" s="451" t="str">
        <f>INDEX($B$48:$B$63,MATCH($B68,G$48:G$63,0))</f>
        <v>LCP GOH SONG YEE, ETHAN</v>
      </c>
      <c r="H68" s="451" t="e">
        <f>INDEX($B$48:$B$63,MATCH($B68,H$48:H$63,0))</f>
        <v>#N/A</v>
      </c>
      <c r="I68" s="451" t="e">
        <f>INDEX($B$48:$B$63,MATCH($B68,I$48:I$63,0))</f>
        <v>#N/A</v>
      </c>
      <c r="J68" s="451" t="str">
        <f>INDEX($B$48:$B$63,MATCH($B68,J$48:J$63,0))</f>
        <v>CPL TAN TZE JUE JULIAN</v>
      </c>
      <c r="K68" s="451" t="str">
        <f>INDEX($B$48:$B$63,MATCH($B68,K$48:K$63,0))</f>
        <v>CFC AINSLEY YAP SHENG JIE</v>
      </c>
      <c r="L68" s="451" t="str">
        <f>INDEX($B$48:$B$63,MATCH($B68,L$48:L$63,0))</f>
        <v>LCP DAANYAAL ABDUL AZEEZ JANJUA</v>
      </c>
      <c r="M68" s="451" t="str">
        <f>INDEX($B$48:$B$63,MATCH($B68,M$48:M$63,0))</f>
        <v>CFC MUHAMMAD AMSYAR SUFI BIN SUNARDI</v>
      </c>
      <c r="N68" s="451" t="str">
        <f>INDEX($B$48:$B$63,MATCH($B68,N$48:N$63,0))</f>
        <v>PTE MATTHEW WILLIAM TAN</v>
      </c>
      <c r="O68" s="451" t="e">
        <f>INDEX($B$48:$B$63,MATCH($B68,O$48:O$63,0))</f>
        <v>#N/A</v>
      </c>
      <c r="P68" s="451" t="e">
        <f>INDEX($B$48:$B$63,MATCH($B68,P$48:P$63,0))</f>
        <v>#N/A</v>
      </c>
      <c r="Q68" s="451" t="str">
        <f>INDEX($B$48:$B$63,MATCH($B68,Q$48:Q$63,0))</f>
        <v>CFC BRENDON TOH YI CHEN</v>
      </c>
      <c r="R68" s="451" t="str">
        <f>INDEX($B$48:$B$63,MATCH($B68,R$48:R$63,0))</f>
        <v>PTE LUTH HARITH AFIF BIN NORFIFI</v>
      </c>
      <c r="S68" s="451" t="str">
        <f>INDEX($B$48:$B$63,MATCH($B68,S$48:S$63,0))</f>
        <v>PTE MATTHEW WILLIAM TAN</v>
      </c>
      <c r="T68" s="451" t="str">
        <f>INDEX($B$48:$B$63,MATCH($B68,T$48:T$63,0))</f>
        <v>LCP GOH SONG YEE, ETHAN</v>
      </c>
      <c r="U68" s="451" t="str">
        <f>INDEX($B$48:$B$63,MATCH($B68,U$48:U$63,0))</f>
        <v>CPL JOVAN CHUA RUI CHENG</v>
      </c>
      <c r="V68" s="451" t="e">
        <f>INDEX($B$48:$B$63,MATCH($B68,V$48:V$63,0))</f>
        <v>#N/A</v>
      </c>
      <c r="W68" s="451" t="e">
        <f>INDEX($B$48:$B$63,MATCH($B68,W$48:W$63,0))</f>
        <v>#N/A</v>
      </c>
      <c r="X68" s="451" t="str">
        <f>INDEX($B$48:$B$63,MATCH($B68,X$48:X$63,0))</f>
        <v>LCP DAANYAAL ABDUL AZEEZ JANJUA</v>
      </c>
      <c r="Y68" s="451" t="str">
        <f>INDEX($B$48:$B$63,MATCH($B68,Y$48:Y$63,0))</f>
        <v>CFC MUHAMMAD AMSYAR SUFI BIN SUNARDI</v>
      </c>
      <c r="Z68" s="451" t="str">
        <f>INDEX($B$48:$B$63,MATCH($B68,Z$48:Z$63,0))</f>
        <v>LCP GOH SONG YEE, ETHAN</v>
      </c>
      <c r="AA68" s="451" t="str">
        <f>INDEX($B$48:$B$63,MATCH($B68,AA$48:AA$63,0))</f>
        <v>CFC AINSLEY YAP SHENG JIE</v>
      </c>
      <c r="AB68" s="451" t="str">
        <f>INDEX($B$48:$B$63,MATCH($B68,AB$48:AB$63,0))</f>
        <v>CPL TAN TZE JUE JULIAN</v>
      </c>
      <c r="AC68" s="451" t="e">
        <f>INDEX($B$48:$B$63,MATCH($B68,AC$48:AC$63,0))</f>
        <v>#N/A</v>
      </c>
      <c r="AD68" s="451" t="e">
        <f>INDEX($B$48:$B$63,MATCH($B68,AD$48:AD$63,0))</f>
        <v>#N/A</v>
      </c>
      <c r="AE68" s="451" t="str">
        <f>INDEX($B$48:$B$63,MATCH($B68,AE$48:AE$63,0))</f>
        <v>PTE MATTHEW WILLIAM TAN</v>
      </c>
      <c r="AF68" s="451" t="str">
        <f>INDEX($B$48:$B$63,MATCH($B68,AF$48:AF$63,0))</f>
        <v>PTE MATTHEW WILLIAM TAN</v>
      </c>
      <c r="AG68" s="451" t="e">
        <f>INDEX($B$48:$B$63,MATCH($B68,AG$48:AG$63,0))</f>
        <v>#N/A</v>
      </c>
      <c r="AH68" s="398"/>
      <c r="AI68" s="398"/>
      <c r="AJ68" s="398"/>
      <c r="AK68" s="398"/>
      <c r="AL68" s="406"/>
      <c r="AM68" s="406"/>
      <c r="AN68" s="406"/>
      <c r="AO68" s="406"/>
      <c r="AP68" s="406"/>
      <c r="AQ68" s="406"/>
      <c r="AR68" s="406"/>
      <c r="AS68" s="406"/>
      <c r="AT68" s="406"/>
      <c r="AU68" s="406"/>
      <c r="AV68" s="406"/>
      <c r="AW68" s="406"/>
      <c r="AX68" s="406"/>
      <c r="AY68" s="406"/>
      <c r="AZ68" s="406"/>
      <c r="BA68" s="406"/>
      <c r="BB68" s="406"/>
      <c r="BC68" s="406"/>
      <c r="BD68" s="406"/>
      <c r="BE68" s="406"/>
      <c r="BF68" s="406"/>
      <c r="BG68" s="406"/>
      <c r="BH68" s="406"/>
      <c r="BI68" s="406"/>
      <c r="BJ68" s="406"/>
      <c r="BK68" s="406"/>
      <c r="BL68" s="406"/>
      <c r="BM68" s="406"/>
      <c r="BN68" s="406"/>
      <c r="BO68" s="406"/>
      <c r="BP68" s="406"/>
      <c r="BQ68" s="406"/>
    </row>
    <row r="69" ht="19.5" customHeight="1" spans="1:69">
      <c r="A69" s="398"/>
      <c r="B69" s="453" t="s">
        <v>50</v>
      </c>
      <c r="C69" s="451" t="str">
        <f>INDEX($B$48:$B$63,MATCH($B69,C$48:C$63,0))</f>
        <v>LCP GOH SONG YEE, ETHAN</v>
      </c>
      <c r="D69" s="451" t="str">
        <f>INDEX($B$48:$B$63,MATCH($B69,D$48:D$63,0))</f>
        <v>LCP DAANYAAL ABDUL AZEEZ JANJUA</v>
      </c>
      <c r="E69" s="451" t="str">
        <f>INDEX($B$48:$B$63,MATCH($B69,E$48:E$63,0))</f>
        <v>CPL LAN ZHI XIANG</v>
      </c>
      <c r="F69" s="451" t="str">
        <f>INDEX($B$48:$B$63,MATCH($B69,F$48:F$63,0))</f>
        <v>PTE LUTH HARITH AFIF BIN NORFIFI</v>
      </c>
      <c r="G69" s="451" t="str">
        <f>INDEX($B$48:$B$63,MATCH($B69,G$48:G$63,0))</f>
        <v>LCP DAANYAAL ABDUL AZEEZ JANJUA</v>
      </c>
      <c r="H69" s="451" t="e">
        <f>INDEX($B$48:$B$63,MATCH($B69,H$48:H$63,0))</f>
        <v>#N/A</v>
      </c>
      <c r="I69" s="451" t="str">
        <f>INDEX($B$48:$B$63,MATCH($B69,I$48:I$63,0))</f>
        <v>LCP LIM CHU FENG</v>
      </c>
      <c r="J69" s="451" t="str">
        <f>INDEX($B$48:$B$63,MATCH($B69,J$48:J$63,0))</f>
        <v>CFC KOH KAI JIE, ETHAN</v>
      </c>
      <c r="K69" s="451" t="str">
        <f>INDEX($B$48:$B$63,MATCH($B69,K$48:K$63,0))</f>
        <v>CFC BRENDON TOH YI CHEN</v>
      </c>
      <c r="L69" s="451" t="str">
        <f>INDEX($B$48:$B$63,MATCH($B69,L$48:L$63,0))</f>
        <v>LCP GOH SONG YEE, ETHAN</v>
      </c>
      <c r="M69" s="451" t="e">
        <f>INDEX($B$48:$B$63,MATCH($B69,M$48:M$63,0))</f>
        <v>#N/A</v>
      </c>
      <c r="N69" s="451" t="str">
        <f>INDEX($B$48:$B$63,MATCH($B69,N$48:N$63,0))</f>
        <v>LCP KOH KAH SENG</v>
      </c>
      <c r="O69" s="451" t="str">
        <f>INDEX($B$48:$B$63,MATCH($B69,O$48:O$63,0))</f>
        <v>LCP KOH KAH SENG</v>
      </c>
      <c r="P69" s="451" t="str">
        <f>INDEX($B$48:$B$63,MATCH($B69,P$48:P$63,0))</f>
        <v>CPL LAN ZHI XIANG</v>
      </c>
      <c r="Q69" s="451" t="str">
        <f>INDEX($B$48:$B$63,MATCH($B69,Q$48:Q$63,0))</f>
        <v>CPL TAN TZE JUE JULIAN</v>
      </c>
      <c r="R69" s="451" t="e">
        <f>INDEX($B$48:$B$63,MATCH($B69,R$48:R$63,0))</f>
        <v>#N/A</v>
      </c>
      <c r="S69" s="451" t="str">
        <f>INDEX($B$48:$B$63,MATCH($B69,S$48:S$63,0))</f>
        <v>PTE SUNDARARAJU DHANUSH</v>
      </c>
      <c r="T69" s="451" t="e">
        <f>INDEX($B$48:$B$63,MATCH($B69,T$48:T$63,0))</f>
        <v>#N/A</v>
      </c>
      <c r="U69" s="451" t="str">
        <f>INDEX($B$48:$B$63,MATCH($B69,U$48:U$63,0))</f>
        <v>PTE SUNDARARAJU DHANUSH</v>
      </c>
      <c r="V69" s="451" t="e">
        <f>INDEX($B$48:$B$63,MATCH($B69,V$48:V$63,0))</f>
        <v>#N/A</v>
      </c>
      <c r="W69" s="451" t="str">
        <f>INDEX($B$48:$B$63,MATCH($B69,W$48:W$63,0))</f>
        <v>CFC BRENDON TOH YI CHEN</v>
      </c>
      <c r="X69" s="451" t="str">
        <f>INDEX($B$48:$B$63,MATCH($B69,X$48:X$63,0))</f>
        <v>PTE SUNDARARAJU DHANUSH</v>
      </c>
      <c r="Y69" s="451" t="str">
        <f>INDEX($B$48:$B$63,MATCH($B69,Y$48:Y$63,0))</f>
        <v>CPL TAN TZE JUE JULIAN</v>
      </c>
      <c r="Z69" s="451" t="str">
        <f>INDEX($B$48:$B$63,MATCH($B69,Z$48:Z$63,0))</f>
        <v>CPL LAN ZHI XIANG</v>
      </c>
      <c r="AA69" s="451" t="e">
        <f>INDEX($B$48:$B$63,MATCH($B69,AA$48:AA$63,0))</f>
        <v>#N/A</v>
      </c>
      <c r="AB69" s="451" t="str">
        <f>INDEX($B$48:$B$63,MATCH($B69,AB$48:AB$63,0))</f>
        <v>LCP DAANYAAL ABDUL AZEEZ JANJUA</v>
      </c>
      <c r="AC69" s="451" t="str">
        <f>INDEX($B$48:$B$63,MATCH($B69,AC$48:AC$63,0))</f>
        <v>CFC AINSLEY YAP SHENG JIE</v>
      </c>
      <c r="AD69" s="451" t="e">
        <f>INDEX($B$48:$B$63,MATCH($B69,AD$48:AD$63,0))</f>
        <v>#N/A</v>
      </c>
      <c r="AE69" s="451" t="str">
        <f>INDEX($B$48:$B$63,MATCH($B69,AE$48:AE$63,0))</f>
        <v>PTE SUNDARARAJU DHANUSH</v>
      </c>
      <c r="AF69" s="451" t="str">
        <f>INDEX($B$48:$B$63,MATCH($B69,AF$48:AF$63,0))</f>
        <v>LCP KOH KAH SENG</v>
      </c>
      <c r="AG69" s="451" t="e">
        <f>INDEX($B$48:$B$63,MATCH($B69,AG$48:AG$63,0))</f>
        <v>#N/A</v>
      </c>
      <c r="AH69" s="398"/>
      <c r="AI69" s="398"/>
      <c r="AJ69" s="398"/>
      <c r="AK69" s="398"/>
      <c r="AL69" s="406"/>
      <c r="AM69" s="406"/>
      <c r="AN69" s="406"/>
      <c r="AO69" s="406"/>
      <c r="AP69" s="406"/>
      <c r="AQ69" s="406"/>
      <c r="AR69" s="406"/>
      <c r="AS69" s="406"/>
      <c r="AT69" s="406"/>
      <c r="AU69" s="406"/>
      <c r="AV69" s="406"/>
      <c r="AW69" s="406"/>
      <c r="AX69" s="406"/>
      <c r="AY69" s="406"/>
      <c r="AZ69" s="406"/>
      <c r="BA69" s="406"/>
      <c r="BB69" s="406"/>
      <c r="BC69" s="406"/>
      <c r="BD69" s="406"/>
      <c r="BE69" s="406"/>
      <c r="BF69" s="406"/>
      <c r="BG69" s="406"/>
      <c r="BH69" s="406"/>
      <c r="BI69" s="406"/>
      <c r="BJ69" s="406"/>
      <c r="BK69" s="406"/>
      <c r="BL69" s="406"/>
      <c r="BM69" s="406"/>
      <c r="BN69" s="406"/>
      <c r="BO69" s="406"/>
      <c r="BP69" s="406"/>
      <c r="BQ69" s="406"/>
    </row>
    <row r="70" ht="63.75" spans="1:69">
      <c r="A70" s="398"/>
      <c r="B70" s="454" t="s">
        <v>56</v>
      </c>
      <c r="C70" s="451" t="e">
        <f>INDEX($B$48:$B$63,MATCH($B70,C$48:C$63,0))</f>
        <v>#N/A</v>
      </c>
      <c r="D70" s="451" t="e">
        <f>INDEX($B$48:$B$63,MATCH($B70,D$48:D$63,0))</f>
        <v>#N/A</v>
      </c>
      <c r="E70" s="451" t="e">
        <f>INDEX($B$48:$B$63,MATCH($B70,E$48:E$63,0))</f>
        <v>#N/A</v>
      </c>
      <c r="F70" s="451" t="str">
        <f>INDEX($B$48:$B$63,MATCH($B70,F$48:F$63,0))</f>
        <v>LCP KOH KAH SENG</v>
      </c>
      <c r="G70" s="451" t="e">
        <f>INDEX($B$48:$B$63,MATCH($B70,G$48:G$63,0))</f>
        <v>#N/A</v>
      </c>
      <c r="H70" s="451" t="str">
        <f>INDEX($B$48:$B$63,MATCH($B70,H$48:H$63,0))</f>
        <v>PTE LUTH HARITH AFIF BIN NORFIFI</v>
      </c>
      <c r="I70" s="451" t="e">
        <f>INDEX($B$48:$B$63,MATCH($B70,I$48:I$63,0))</f>
        <v>#N/A</v>
      </c>
      <c r="J70" s="451" t="e">
        <f>INDEX($B$48:$B$63,MATCH($B70,J$48:J$63,0))</f>
        <v>#N/A</v>
      </c>
      <c r="K70" s="451" t="e">
        <f>INDEX($B$48:$B$63,MATCH($B70,K$48:K$63,0))</f>
        <v>#N/A</v>
      </c>
      <c r="L70" s="451" t="e">
        <f>INDEX($B$48:$B$63,MATCH($B70,L$48:L$63,0))</f>
        <v>#N/A</v>
      </c>
      <c r="M70" s="451" t="str">
        <f>INDEX($B$48:$B$63,MATCH($B70,M$48:M$63,0))</f>
        <v>CPL JOVAN CHUA RUI CHENG</v>
      </c>
      <c r="N70" s="451" t="e">
        <f>INDEX($B$48:$B$63,MATCH($B70,N$48:N$63,0))</f>
        <v>#N/A</v>
      </c>
      <c r="O70" s="451" t="e">
        <f>INDEX($B$48:$B$63,MATCH($B70,O$48:O$63,0))</f>
        <v>#N/A</v>
      </c>
      <c r="P70" s="451" t="e">
        <f>INDEX($B$48:$B$63,MATCH($B70,P$48:P$63,0))</f>
        <v>#N/A</v>
      </c>
      <c r="Q70" s="451" t="e">
        <f>INDEX($B$48:$B$63,MATCH($B70,Q$48:Q$63,0))</f>
        <v>#N/A</v>
      </c>
      <c r="R70" s="451" t="str">
        <f>INDEX($B$48:$B$63,MATCH($B70,R$48:R$63,0))</f>
        <v>CFC AINSLEY YAP SHENG JIE</v>
      </c>
      <c r="S70" s="451" t="e">
        <f>INDEX($B$48:$B$63,MATCH($B70,S$48:S$63,0))</f>
        <v>#N/A</v>
      </c>
      <c r="T70" s="451" t="str">
        <f>INDEX($B$48:$B$63,MATCH($B70,T$48:T$63,0))</f>
        <v>CFC AINSLEY YAP SHENG JIE</v>
      </c>
      <c r="U70" s="451" t="e">
        <f>INDEX($B$48:$B$63,MATCH($B70,U$48:U$63,0))</f>
        <v>#N/A</v>
      </c>
      <c r="V70" s="451" t="e">
        <f>INDEX($B$48:$B$63,MATCH($B70,V$48:V$63,0))</f>
        <v>#N/A</v>
      </c>
      <c r="W70" s="451" t="e">
        <f>INDEX($B$48:$B$63,MATCH($B70,W$48:W$63,0))</f>
        <v>#N/A</v>
      </c>
      <c r="X70" s="451" t="e">
        <f>INDEX($B$48:$B$63,MATCH($B70,X$48:X$63,0))</f>
        <v>#N/A</v>
      </c>
      <c r="Y70" s="451" t="e">
        <f>INDEX($B$48:$B$63,MATCH($B70,Y$48:Y$63,0))</f>
        <v>#N/A</v>
      </c>
      <c r="Z70" s="451" t="e">
        <f>INDEX($B$48:$B$63,MATCH($B70,Z$48:Z$63,0))</f>
        <v>#N/A</v>
      </c>
      <c r="AA70" s="451" t="str">
        <f>INDEX($B$48:$B$63,MATCH($B70,AA$48:AA$63,0))</f>
        <v>3SG HO JI XUAN ISAAC</v>
      </c>
      <c r="AB70" s="451" t="e">
        <f>INDEX($B$48:$B$63,MATCH($B70,AB$48:AB$63,0))</f>
        <v>#N/A</v>
      </c>
      <c r="AC70" s="451" t="e">
        <f>INDEX($B$48:$B$63,MATCH($B70,AC$48:AC$63,0))</f>
        <v>#N/A</v>
      </c>
      <c r="AD70" s="451" t="str">
        <f>INDEX($B$48:$B$63,MATCH($B70,AD$48:AD$63,0))</f>
        <v>CPL TAN TZE JUE JULIAN</v>
      </c>
      <c r="AE70" s="451" t="e">
        <f>INDEX($B$48:$B$63,MATCH($B70,AE$48:AE$63,0))</f>
        <v>#N/A</v>
      </c>
      <c r="AF70" s="451" t="e">
        <f>INDEX($B$48:$B$63,MATCH($B70,AF$48:AF$63,0))</f>
        <v>#N/A</v>
      </c>
      <c r="AG70" s="451" t="e">
        <f>INDEX($B$48:$B$63,MATCH($B70,AG$48:AG$63,0))</f>
        <v>#N/A</v>
      </c>
      <c r="AH70" s="398"/>
      <c r="AI70" s="398"/>
      <c r="AJ70" s="398"/>
      <c r="AK70" s="398"/>
      <c r="AL70" s="406"/>
      <c r="AM70" s="406"/>
      <c r="AN70" s="406"/>
      <c r="AO70" s="406"/>
      <c r="AP70" s="406"/>
      <c r="AQ70" s="406"/>
      <c r="AR70" s="406"/>
      <c r="AS70" s="406"/>
      <c r="AT70" s="406"/>
      <c r="AU70" s="406"/>
      <c r="AV70" s="406"/>
      <c r="AW70" s="406"/>
      <c r="AX70" s="406"/>
      <c r="AY70" s="406"/>
      <c r="AZ70" s="406"/>
      <c r="BA70" s="406"/>
      <c r="BB70" s="406"/>
      <c r="BC70" s="406"/>
      <c r="BD70" s="406"/>
      <c r="BE70" s="406"/>
      <c r="BF70" s="406"/>
      <c r="BG70" s="406"/>
      <c r="BH70" s="406"/>
      <c r="BI70" s="406"/>
      <c r="BJ70" s="406"/>
      <c r="BK70" s="406"/>
      <c r="BL70" s="406"/>
      <c r="BM70" s="406"/>
      <c r="BN70" s="406"/>
      <c r="BO70" s="406"/>
      <c r="BP70" s="406"/>
      <c r="BQ70" s="406"/>
    </row>
    <row r="71" ht="19.5" customHeight="1" spans="1:69">
      <c r="A71" s="398"/>
      <c r="B71" s="455" t="s">
        <v>62</v>
      </c>
      <c r="C71" s="451" t="e">
        <f>INDEX($B$48:$B$63,MATCH($B71,C$48:C$63,0))</f>
        <v>#N/A</v>
      </c>
      <c r="D71" s="451" t="str">
        <f>INDEX($B$48:$B$63,MATCH($B71,D$48:D$63,0))</f>
        <v>CFC BRENDON TOH YI CHEN</v>
      </c>
      <c r="E71" s="451" t="str">
        <f>INDEX($B$48:$B$63,MATCH($B71,E$48:E$63,0))</f>
        <v>CPL JOVAN CHUA RUI CHENG</v>
      </c>
      <c r="F71" s="451" t="str">
        <f>INDEX($B$48:$B$63,MATCH($B71,F$48:F$63,0))</f>
        <v>CPL TAN TZE JUE JULIAN</v>
      </c>
      <c r="G71" s="451" t="str">
        <f>INDEX($B$48:$B$63,MATCH($B71,G$48:G$63,0))</f>
        <v>LCP KOH KAH SENG</v>
      </c>
      <c r="H71" s="451" t="e">
        <f>INDEX($B$48:$B$63,MATCH($B71,H$48:H$63,0))</f>
        <v>#N/A</v>
      </c>
      <c r="I71" s="451" t="e">
        <f>INDEX($B$48:$B$63,MATCH($B71,I$48:I$63,0))</f>
        <v>#N/A</v>
      </c>
      <c r="J71" s="451" t="str">
        <f>INDEX($B$48:$B$63,MATCH($B71,J$48:J$63,0))</f>
        <v>PTE LUTH HARITH AFIF BIN NORFIFI</v>
      </c>
      <c r="K71" s="451" t="str">
        <f>INDEX($B$48:$B$63,MATCH($B71,K$48:K$63,0))</f>
        <v>PTE SUNDARARAJU DHANUSH</v>
      </c>
      <c r="L71" s="451" t="str">
        <f>INDEX($B$48:$B$63,MATCH($B71,L$48:L$63,0))</f>
        <v>CFC MUHAMMAD AMSYAR SUFI BIN SUNARDI</v>
      </c>
      <c r="M71" s="451" t="str">
        <f>INDEX($B$48:$B$63,MATCH($B71,M$48:M$63,0))</f>
        <v>CFC AINSLEY YAP SHENG JIE</v>
      </c>
      <c r="N71" s="451" t="str">
        <f>INDEX($B$48:$B$63,MATCH($B71,N$48:N$63,0))</f>
        <v>CFC BRENDON TOH YI CHEN</v>
      </c>
      <c r="O71" s="451" t="e">
        <f>INDEX($B$48:$B$63,MATCH($B71,O$48:O$63,0))</f>
        <v>#N/A</v>
      </c>
      <c r="P71" s="451" t="e">
        <f>INDEX($B$48:$B$63,MATCH($B71,P$48:P$63,0))</f>
        <v>#N/A</v>
      </c>
      <c r="Q71" s="451" t="str">
        <f>INDEX($B$48:$B$63,MATCH($B71,Q$48:Q$63,0))</f>
        <v>3SG HO JI XUAN ISAAC</v>
      </c>
      <c r="R71" s="451" t="str">
        <f>INDEX($B$48:$B$63,MATCH($B71,R$48:R$63,0))</f>
        <v>CPL LAN ZHI XIANG</v>
      </c>
      <c r="S71" s="451" t="str">
        <f>INDEX($B$48:$B$63,MATCH($B71,S$48:S$63,0))</f>
        <v>CPL JOVAN CHUA RUI CHENG</v>
      </c>
      <c r="T71" s="451" t="str">
        <f>INDEX($B$48:$B$63,MATCH($B71,T$48:T$63,0))</f>
        <v>PTE SUNDARARAJU DHANUSH</v>
      </c>
      <c r="U71" s="451" t="str">
        <f>INDEX($B$48:$B$63,MATCH($B71,U$48:U$63,0))</f>
        <v>CFC MUHAMMAD AMSYAR SUFI BIN SUNARDI</v>
      </c>
      <c r="V71" s="451" t="e">
        <f>INDEX($B$48:$B$63,MATCH($B71,V$48:V$63,0))</f>
        <v>#N/A</v>
      </c>
      <c r="W71" s="451" t="e">
        <f>INDEX($B$48:$B$63,MATCH($B71,W$48:W$63,0))</f>
        <v>#N/A</v>
      </c>
      <c r="X71" s="451" t="str">
        <f>INDEX($B$48:$B$63,MATCH($B71,X$48:X$63,0))</f>
        <v>3SG THOTA DEV ADITYA</v>
      </c>
      <c r="Y71" s="451" t="str">
        <f>INDEX($B$48:$B$63,MATCH($B71,Y$48:Y$63,0))</f>
        <v>3SG THOTA DEV ADITYA</v>
      </c>
      <c r="Z71" s="451" t="str">
        <f>INDEX($B$48:$B$63,MATCH($B71,Z$48:Z$63,0))</f>
        <v>LCP DAANYAAL ABDUL AZEEZ JANJUA</v>
      </c>
      <c r="AA71" s="451" t="str">
        <f>INDEX($B$48:$B$63,MATCH($B71,AA$48:AA$63,0))</f>
        <v>CFC MUHAMMAD AMSYAR SUFI BIN SUNARDI</v>
      </c>
      <c r="AB71" s="451" t="str">
        <f>INDEX($B$48:$B$63,MATCH($B71,AB$48:AB$63,0))</f>
        <v>3SG THOTA DEV ADITYA</v>
      </c>
      <c r="AC71" s="451" t="e">
        <f>INDEX($B$48:$B$63,MATCH($B71,AC$48:AC$63,0))</f>
        <v>#N/A</v>
      </c>
      <c r="AD71" s="451" t="e">
        <f>INDEX($B$48:$B$63,MATCH($B71,AD$48:AD$63,0))</f>
        <v>#N/A</v>
      </c>
      <c r="AE71" s="451" t="str">
        <f>INDEX($B$48:$B$63,MATCH($B71,AE$48:AE$63,0))</f>
        <v>PTE LUTH HARITH AFIF BIN NORFIFI</v>
      </c>
      <c r="AF71" s="451" t="str">
        <f>INDEX($B$48:$B$63,MATCH($B71,AF$48:AF$63,0))</f>
        <v>3SG THOTA DEV ADITYA</v>
      </c>
      <c r="AG71" s="451" t="e">
        <f>INDEX($B$48:$B$63,MATCH($B71,AG$48:AG$63,0))</f>
        <v>#N/A</v>
      </c>
      <c r="AH71" s="398"/>
      <c r="AI71" s="398"/>
      <c r="AJ71" s="398"/>
      <c r="AK71" s="398"/>
      <c r="AL71" s="406"/>
      <c r="AM71" s="406"/>
      <c r="AN71" s="406"/>
      <c r="AO71" s="406"/>
      <c r="AP71" s="406"/>
      <c r="AQ71" s="406"/>
      <c r="AR71" s="406"/>
      <c r="AS71" s="406"/>
      <c r="AT71" s="406"/>
      <c r="AU71" s="406"/>
      <c r="AV71" s="406"/>
      <c r="AW71" s="406"/>
      <c r="AX71" s="406"/>
      <c r="AY71" s="406"/>
      <c r="AZ71" s="406"/>
      <c r="BA71" s="406"/>
      <c r="BB71" s="406"/>
      <c r="BC71" s="406"/>
      <c r="BD71" s="406"/>
      <c r="BE71" s="406"/>
      <c r="BF71" s="406"/>
      <c r="BG71" s="406"/>
      <c r="BH71" s="406"/>
      <c r="BI71" s="406"/>
      <c r="BJ71" s="406"/>
      <c r="BK71" s="406"/>
      <c r="BL71" s="406"/>
      <c r="BM71" s="406"/>
      <c r="BN71" s="406"/>
      <c r="BO71" s="406"/>
      <c r="BP71" s="406"/>
      <c r="BQ71" s="406"/>
    </row>
    <row r="72" ht="19.5" customHeight="1" spans="1:69">
      <c r="A72" s="398"/>
      <c r="B72" s="391" t="s">
        <v>1598</v>
      </c>
      <c r="C72" s="391" t="e">
        <f>INDEX($B$48:$B$63,MATCH($B72,C$48:C$63,0))</f>
        <v>#N/A</v>
      </c>
      <c r="D72" s="391" t="e">
        <f>INDEX($B$48:$B$63,MATCH($B72,D$48:D$63,0))</f>
        <v>#N/A</v>
      </c>
      <c r="E72" s="391" t="e">
        <f>INDEX($B$48:$B$63,MATCH($B72,E$48:E$63,0))</f>
        <v>#N/A</v>
      </c>
      <c r="F72" s="391" t="e">
        <f>INDEX($B$48:$B$63,MATCH($B72,F$48:F$63,0))</f>
        <v>#N/A</v>
      </c>
      <c r="G72" s="391" t="e">
        <f>INDEX($B$48:$B$63,MATCH($B72,G$48:G$63,0))</f>
        <v>#N/A</v>
      </c>
      <c r="H72" s="391" t="e">
        <f>INDEX($B$48:$B$63,MATCH($B72,H$48:H$63,0))</f>
        <v>#N/A</v>
      </c>
      <c r="I72" s="391" t="e">
        <f>INDEX($B$48:$B$63,MATCH($B72,I$48:I$63,0))</f>
        <v>#N/A</v>
      </c>
      <c r="J72" s="391" t="e">
        <f>INDEX($B$48:$B$63,MATCH($B72,J$48:J$63,0))</f>
        <v>#N/A</v>
      </c>
      <c r="K72" s="391" t="str">
        <f>INDEX($B$48:$B$63,MATCH($B72,K$48:K$63,0))</f>
        <v>CFC KOH KAI JIE, ETHAN</v>
      </c>
      <c r="L72" s="391" t="str">
        <f>INDEX($B$48:$B$63,MATCH($B72,L$48:L$63,0))</f>
        <v>CPL LAN ZHI XIANG</v>
      </c>
      <c r="M72" s="391" t="e">
        <f>INDEX($B$48:$B$63,MATCH($B72,M$48:M$63,0))</f>
        <v>#N/A</v>
      </c>
      <c r="N72" s="391" t="str">
        <f>INDEX($B$48:$B$63,MATCH($B72,N$48:N$63,0))</f>
        <v>PTE SUNDARARAJU DHANUSH</v>
      </c>
      <c r="O72" s="391" t="e">
        <f>INDEX($B$48:$B$63,MATCH($B72,O$48:O$63,0))</f>
        <v>#N/A</v>
      </c>
      <c r="P72" s="391" t="e">
        <f>INDEX($B$48:$B$63,MATCH($B72,P$48:P$63,0))</f>
        <v>#N/A</v>
      </c>
      <c r="Q72" s="391" t="e">
        <f>INDEX($B$48:$B$63,MATCH($B72,Q$48:Q$63,0))</f>
        <v>#N/A</v>
      </c>
      <c r="R72" s="391" t="e">
        <f>INDEX($B$48:$B$63,MATCH($B72,R$48:R$63,0))</f>
        <v>#N/A</v>
      </c>
      <c r="S72" s="391" t="e">
        <f>INDEX($B$48:$B$63,MATCH($B72,S$48:S$63,0))</f>
        <v>#N/A</v>
      </c>
      <c r="T72" s="391" t="str">
        <f>INDEX($B$48:$B$63,MATCH($B72,T$48:T$63,0))</f>
        <v>CPL TAN TZE JUE JULIAN</v>
      </c>
      <c r="U72" s="391" t="e">
        <f>INDEX($B$48:$B$63,MATCH($B72,U$48:U$63,0))</f>
        <v>#N/A</v>
      </c>
      <c r="V72" s="391" t="e">
        <f>INDEX($B$48:$B$63,MATCH($B72,V$48:V$63,0))</f>
        <v>#N/A</v>
      </c>
      <c r="W72" s="391" t="e">
        <f>INDEX($B$48:$B$63,MATCH($B72,W$48:W$63,0))</f>
        <v>#N/A</v>
      </c>
      <c r="X72" s="391" t="e">
        <f>INDEX($B$48:$B$63,MATCH($B72,X$48:X$63,0))</f>
        <v>#N/A</v>
      </c>
      <c r="Y72" s="391" t="str">
        <f>INDEX($B$48:$B$63,MATCH($B72,Y$48:Y$63,0))</f>
        <v>LCP LIM CHU FENG</v>
      </c>
      <c r="Z72" s="391" t="e">
        <f>INDEX($B$48:$B$63,MATCH($B72,Z$48:Z$63,0))</f>
        <v>#N/A</v>
      </c>
      <c r="AA72" s="391" t="str">
        <f>INDEX($B$48:$B$63,MATCH($B72,AA$48:AA$63,0))</f>
        <v>3SG THOTA DEV ADITYA</v>
      </c>
      <c r="AB72" s="391" t="e">
        <f>INDEX($B$48:$B$63,MATCH($B72,AB$48:AB$63,0))</f>
        <v>#N/A</v>
      </c>
      <c r="AC72" s="391" t="e">
        <f>INDEX($B$48:$B$63,MATCH($B72,AC$48:AC$63,0))</f>
        <v>#N/A</v>
      </c>
      <c r="AD72" s="391" t="e">
        <f>INDEX($B$48:$B$63,MATCH($B72,AD$48:AD$63,0))</f>
        <v>#N/A</v>
      </c>
      <c r="AE72" s="391" t="e">
        <f>INDEX($B$48:$B$63,MATCH($B72,AE$48:AE$63,0))</f>
        <v>#N/A</v>
      </c>
      <c r="AF72" s="391" t="e">
        <f>INDEX($B$48:$B$63,MATCH($B72,AF$48:AF$63,0))</f>
        <v>#N/A</v>
      </c>
      <c r="AG72" s="391" t="e">
        <f>INDEX($B$48:$B$63,MATCH($B72,AG$48:AG$63,0))</f>
        <v>#N/A</v>
      </c>
      <c r="AH72" s="398"/>
      <c r="AI72" s="398"/>
      <c r="AJ72" s="398"/>
      <c r="AK72" s="398"/>
      <c r="AL72" s="406"/>
      <c r="AM72" s="406"/>
      <c r="AN72" s="406"/>
      <c r="AO72" s="406"/>
      <c r="AP72" s="406"/>
      <c r="AQ72" s="406"/>
      <c r="AR72" s="406"/>
      <c r="AS72" s="406"/>
      <c r="AT72" s="406"/>
      <c r="AU72" s="406"/>
      <c r="AV72" s="406"/>
      <c r="AW72" s="406"/>
      <c r="AX72" s="406"/>
      <c r="AY72" s="406"/>
      <c r="AZ72" s="406"/>
      <c r="BA72" s="406"/>
      <c r="BB72" s="406"/>
      <c r="BC72" s="406"/>
      <c r="BD72" s="406"/>
      <c r="BE72" s="406"/>
      <c r="BF72" s="406"/>
      <c r="BG72" s="406"/>
      <c r="BH72" s="406"/>
      <c r="BI72" s="406"/>
      <c r="BJ72" s="406"/>
      <c r="BK72" s="406"/>
      <c r="BL72" s="406"/>
      <c r="BM72" s="406"/>
      <c r="BN72" s="406"/>
      <c r="BO72" s="406"/>
      <c r="BP72" s="406"/>
      <c r="BQ72" s="406"/>
    </row>
    <row r="73" ht="19.5" customHeight="1" spans="1:69">
      <c r="A73" s="398"/>
      <c r="B73" s="391" t="s">
        <v>1971</v>
      </c>
      <c r="C73" s="391">
        <f>COUNTIF(C48:C63,"DM")</f>
        <v>0</v>
      </c>
      <c r="D73" s="391">
        <f>COUNTIF(D48:D63,"DM")</f>
        <v>1</v>
      </c>
      <c r="E73" s="391">
        <f>COUNTIF(E48:E63,"DM")</f>
        <v>1</v>
      </c>
      <c r="F73" s="391">
        <f>COUNTIF(F48:F63,"DM")</f>
        <v>1</v>
      </c>
      <c r="G73" s="391">
        <f>COUNTIF(G48:G63,"DM")</f>
        <v>1</v>
      </c>
      <c r="H73" s="391">
        <f>COUNTIF(H48:H63,"DM")</f>
        <v>0</v>
      </c>
      <c r="I73" s="391">
        <f>COUNTIF(I48:I63,"DM")</f>
        <v>0</v>
      </c>
      <c r="J73" s="391">
        <f>COUNTIF(J48:J63,"DM")</f>
        <v>1</v>
      </c>
      <c r="K73" s="391">
        <f>COUNTIF(K48:K63,"DM")</f>
        <v>1</v>
      </c>
      <c r="L73" s="391">
        <f>COUNTIF(L48:L63,"DM")</f>
        <v>1</v>
      </c>
      <c r="M73" s="391">
        <f>COUNTIF(M48:M63,"DM")</f>
        <v>1</v>
      </c>
      <c r="N73" s="391">
        <f>COUNTIF(N48:N63,"DM")</f>
        <v>1</v>
      </c>
      <c r="O73" s="391">
        <f>COUNTIF(O48:O63,"DM")</f>
        <v>0</v>
      </c>
      <c r="P73" s="391">
        <f>COUNTIF(P48:P63,"DM")</f>
        <v>0</v>
      </c>
      <c r="Q73" s="391">
        <f>COUNTIF(Q48:Q63,"DM")</f>
        <v>1</v>
      </c>
      <c r="R73" s="391">
        <f>COUNTIF(R48:R63,"DM")</f>
        <v>1</v>
      </c>
      <c r="S73" s="391">
        <f>COUNTIF(S48:S63,"DM")</f>
        <v>1</v>
      </c>
      <c r="T73" s="391">
        <f>COUNTIF(T48:T63,"DM")</f>
        <v>1</v>
      </c>
      <c r="U73" s="391">
        <f>COUNTIF(U48:U63,"DM")</f>
        <v>1</v>
      </c>
      <c r="V73" s="391">
        <f>COUNTIF(V48:V63,"DM")</f>
        <v>0</v>
      </c>
      <c r="W73" s="391">
        <f>COUNTIF(W48:W63,"DM")</f>
        <v>0</v>
      </c>
      <c r="X73" s="391">
        <f>COUNTIF(X48:X63,"DM")</f>
        <v>1</v>
      </c>
      <c r="Y73" s="391">
        <f>COUNTIF(Y48:Y63,"DM")</f>
        <v>1</v>
      </c>
      <c r="Z73" s="391">
        <f>COUNTIF(Z48:Z63,"DM")</f>
        <v>1</v>
      </c>
      <c r="AA73" s="391">
        <f>COUNTIF(AA48:AA63,"DM")</f>
        <v>1</v>
      </c>
      <c r="AB73" s="391">
        <f>COUNTIF(AB48:AB63,"DM")</f>
        <v>1</v>
      </c>
      <c r="AC73" s="391">
        <f>COUNTIF(AC48:AC63,"DM")</f>
        <v>0</v>
      </c>
      <c r="AD73" s="391">
        <f>COUNTIF(AD48:AD63,"DM")</f>
        <v>0</v>
      </c>
      <c r="AE73" s="391">
        <f>COUNTIF(AE48:AE63,"DM")</f>
        <v>1</v>
      </c>
      <c r="AF73" s="391">
        <f>COUNTIF(AF48:AF63,"DM")</f>
        <v>1</v>
      </c>
      <c r="AG73" s="391">
        <f>COUNTIF(AG48:AG63,"DM")</f>
        <v>0</v>
      </c>
      <c r="AH73" s="398"/>
      <c r="AI73" s="398"/>
      <c r="AJ73" s="398"/>
      <c r="AK73" s="398"/>
      <c r="AL73" s="406"/>
      <c r="AM73" s="406"/>
      <c r="AN73" s="406"/>
      <c r="AO73" s="406"/>
      <c r="AP73" s="406"/>
      <c r="AQ73" s="406"/>
      <c r="AR73" s="406"/>
      <c r="AS73" s="406"/>
      <c r="AT73" s="406"/>
      <c r="AU73" s="406"/>
      <c r="AV73" s="406"/>
      <c r="AW73" s="406"/>
      <c r="AX73" s="406"/>
      <c r="AY73" s="406"/>
      <c r="AZ73" s="406"/>
      <c r="BA73" s="406"/>
      <c r="BB73" s="406"/>
      <c r="BC73" s="406"/>
      <c r="BD73" s="406"/>
      <c r="BE73" s="406"/>
      <c r="BF73" s="406"/>
      <c r="BG73" s="406"/>
      <c r="BH73" s="406"/>
      <c r="BI73" s="406"/>
      <c r="BJ73" s="406"/>
      <c r="BK73" s="406"/>
      <c r="BL73" s="406"/>
      <c r="BM73" s="406"/>
      <c r="BN73" s="406"/>
      <c r="BO73" s="406"/>
      <c r="BP73" s="406"/>
      <c r="BQ73" s="406"/>
    </row>
    <row r="74" ht="19.5" customHeight="1" spans="1:69">
      <c r="A74" s="398"/>
      <c r="B74" s="391" t="s">
        <v>2074</v>
      </c>
      <c r="C74" s="391">
        <f>COUNTIF(C48:C63,"SB1")+COUNTIF(C48:C63,"SB2")</f>
        <v>1</v>
      </c>
      <c r="D74" s="391">
        <f>COUNTIF(D48:D63,"SB1")+COUNTIF(D48:D63,"SB2")</f>
        <v>1</v>
      </c>
      <c r="E74" s="391">
        <f>COUNTIF(E48:E63,"SB1")+COUNTIF(E48:E63,"SB2")</f>
        <v>1</v>
      </c>
      <c r="F74" s="391">
        <f>COUNTIF(F48:F63,"SB1")+COUNTIF(F48:F63,"SB2")</f>
        <v>2</v>
      </c>
      <c r="G74" s="391">
        <f>COUNTIF(G48:G63,"SB1")+COUNTIF(G48:G63,"SB2")</f>
        <v>1</v>
      </c>
      <c r="H74" s="391">
        <f>COUNTIF(H48:H63,"SB1")+COUNTIF(H48:H63,"SB2")</f>
        <v>1</v>
      </c>
      <c r="I74" s="391">
        <f>COUNTIF(I48:I63,"SB1")+COUNTIF(I48:I63,"SB2")</f>
        <v>1</v>
      </c>
      <c r="J74" s="391">
        <f>COUNTIF(J48:J63,"SB1")+COUNTIF(J48:J63,"SB2")</f>
        <v>1</v>
      </c>
      <c r="K74" s="391">
        <f>COUNTIF(K48:K63,"SB1")+COUNTIF(K48:K63,"SB2")</f>
        <v>1</v>
      </c>
      <c r="L74" s="391">
        <f>COUNTIF(L48:L63,"SB1")+COUNTIF(L48:L63,"SB2")</f>
        <v>1</v>
      </c>
      <c r="M74" s="391">
        <f>COUNTIF(M48:M63,"SB1")+COUNTIF(M48:M63,"SB2")</f>
        <v>1</v>
      </c>
      <c r="N74" s="391">
        <f>COUNTIF(N48:N63,"SB1")+COUNTIF(N48:N63,"SB2")</f>
        <v>1</v>
      </c>
      <c r="O74" s="391">
        <f>COUNTIF(O48:O63,"SB1")+COUNTIF(O48:O63,"SB2")</f>
        <v>1</v>
      </c>
      <c r="P74" s="391">
        <f>COUNTIF(P48:P63,"SB1")+COUNTIF(P48:P63,"SB2")</f>
        <v>1</v>
      </c>
      <c r="Q74" s="391">
        <f>COUNTIF(Q48:Q63,"SB1")+COUNTIF(Q48:Q63,"SB2")</f>
        <v>1</v>
      </c>
      <c r="R74" s="391">
        <f>COUNTIF(R48:R63,"SB1")+COUNTIF(R48:R63,"SB2")</f>
        <v>1</v>
      </c>
      <c r="S74" s="391">
        <f>COUNTIF(S48:S63,"SB1")+COUNTIF(S48:S63,"SB2")</f>
        <v>1</v>
      </c>
      <c r="T74" s="391">
        <f>COUNTIF(T48:T63,"SB1")+COUNTIF(T48:T63,"SB2")</f>
        <v>1</v>
      </c>
      <c r="U74" s="391">
        <f>COUNTIF(U48:U63,"SB1")+COUNTIF(U48:U63,"SB2")</f>
        <v>1</v>
      </c>
      <c r="V74" s="391">
        <f>COUNTIF(V48:V63,"SB1")+COUNTIF(V48:V63,"SB2")</f>
        <v>0</v>
      </c>
      <c r="W74" s="391">
        <f>COUNTIF(W48:W63,"SB1")+COUNTIF(W48:W63,"SB2")</f>
        <v>1</v>
      </c>
      <c r="X74" s="391">
        <f>COUNTIF(X48:X63,"SB1")+COUNTIF(X48:X63,"SB2")</f>
        <v>1</v>
      </c>
      <c r="Y74" s="391">
        <f>COUNTIF(Y48:Y63,"SB1")+COUNTIF(Y48:Y63,"SB2")</f>
        <v>1</v>
      </c>
      <c r="Z74" s="391">
        <f>COUNTIF(Z48:Z63,"SB1")+COUNTIF(Z48:Z63,"SB2")</f>
        <v>1</v>
      </c>
      <c r="AA74" s="391">
        <f>COUNTIF(AA48:AA63,"SB1")+COUNTIF(AA48:AA63,"SB2")</f>
        <v>1</v>
      </c>
      <c r="AB74" s="391">
        <f>COUNTIF(AB48:AB63,"SB1")+COUNTIF(AB48:AB63,"SB2")</f>
        <v>1</v>
      </c>
      <c r="AC74" s="391">
        <f>COUNTIF(AC48:AC63,"SB1")+COUNTIF(AC48:AC63,"SB2")</f>
        <v>1</v>
      </c>
      <c r="AD74" s="391">
        <f>COUNTIF(AD48:AD63,"SB1")+COUNTIF(AD48:AD63,"SB2")</f>
        <v>1</v>
      </c>
      <c r="AE74" s="391">
        <f>COUNTIF(AE48:AE63,"SB1")+COUNTIF(AE48:AE63,"SB2")</f>
        <v>1</v>
      </c>
      <c r="AF74" s="391">
        <f>COUNTIF(AF48:AF63,"SB1")+COUNTIF(AF48:AF63,"SB2")</f>
        <v>1</v>
      </c>
      <c r="AG74" s="391">
        <f>COUNTIF(AG48:AG63,"SB1")+COUNTIF(AG48:AG63,"SB2")</f>
        <v>0</v>
      </c>
      <c r="AH74" s="398"/>
      <c r="AI74" s="398"/>
      <c r="AJ74" s="398"/>
      <c r="AK74" s="398"/>
      <c r="AL74" s="406"/>
      <c r="AM74" s="406"/>
      <c r="AN74" s="406"/>
      <c r="AO74" s="406"/>
      <c r="AP74" s="406"/>
      <c r="AQ74" s="406"/>
      <c r="AR74" s="406"/>
      <c r="AS74" s="406"/>
      <c r="AT74" s="406"/>
      <c r="AU74" s="406"/>
      <c r="AV74" s="406"/>
      <c r="AW74" s="406"/>
      <c r="AX74" s="406"/>
      <c r="AY74" s="406"/>
      <c r="AZ74" s="406"/>
      <c r="BA74" s="406"/>
      <c r="BB74" s="406"/>
      <c r="BC74" s="406"/>
      <c r="BD74" s="406"/>
      <c r="BE74" s="406"/>
      <c r="BF74" s="406"/>
      <c r="BG74" s="406"/>
      <c r="BH74" s="406"/>
      <c r="BI74" s="406"/>
      <c r="BJ74" s="406"/>
      <c r="BK74" s="406"/>
      <c r="BL74" s="406"/>
      <c r="BM74" s="406"/>
      <c r="BN74" s="406"/>
      <c r="BO74" s="406"/>
      <c r="BP74" s="406"/>
      <c r="BQ74" s="406"/>
    </row>
    <row r="75" ht="19.5" customHeight="1" spans="1:69">
      <c r="A75" s="398"/>
      <c r="B75" s="391" t="s">
        <v>2075</v>
      </c>
      <c r="C75" s="391">
        <f>COUNTIF(C48:C63,"CS1")</f>
        <v>0</v>
      </c>
      <c r="D75" s="391">
        <f>COUNTIF(D48:D63,"CS1")</f>
        <v>1</v>
      </c>
      <c r="E75" s="391">
        <f>COUNTIF(E48:E63,"CS1")</f>
        <v>1</v>
      </c>
      <c r="F75" s="391">
        <f>COUNTIF(F48:F63,"CS1")</f>
        <v>1</v>
      </c>
      <c r="G75" s="391">
        <f>COUNTIF(G48:G63,"CS1")</f>
        <v>1</v>
      </c>
      <c r="H75" s="391">
        <f>COUNTIF(H48:H63,"CS1")</f>
        <v>0</v>
      </c>
      <c r="I75" s="391">
        <f>COUNTIF(I48:I63,"CS1")</f>
        <v>0</v>
      </c>
      <c r="J75" s="391">
        <f>COUNTIF(J48:J63,"CS1")</f>
        <v>1</v>
      </c>
      <c r="K75" s="391">
        <f>COUNTIF(K48:K63,"CS1")</f>
        <v>1</v>
      </c>
      <c r="L75" s="391">
        <f>COUNTIF(L48:L63,"CS1")</f>
        <v>1</v>
      </c>
      <c r="M75" s="391">
        <f>COUNTIF(M48:M63,"CS1")</f>
        <v>1</v>
      </c>
      <c r="N75" s="391">
        <f>COUNTIF(N48:N63,"CS1")</f>
        <v>1</v>
      </c>
      <c r="O75" s="391">
        <f>COUNTIF(O48:O63,"CS1")</f>
        <v>0</v>
      </c>
      <c r="P75" s="391">
        <f>COUNTIF(P48:P63,"CS1")</f>
        <v>0</v>
      </c>
      <c r="Q75" s="391">
        <f>COUNTIF(Q48:Q63,"CS1")</f>
        <v>1</v>
      </c>
      <c r="R75" s="391">
        <f>COUNTIF(R48:R63,"CS1")</f>
        <v>1</v>
      </c>
      <c r="S75" s="391">
        <f>COUNTIF(S48:S63,"CS1")</f>
        <v>1</v>
      </c>
      <c r="T75" s="391">
        <f>COUNTIF(T48:T63,"CS1")</f>
        <v>1</v>
      </c>
      <c r="U75" s="391">
        <f>COUNTIF(U48:U63,"CS1")</f>
        <v>1</v>
      </c>
      <c r="V75" s="391">
        <f>COUNTIF(V48:V63,"CS1")</f>
        <v>0</v>
      </c>
      <c r="W75" s="391">
        <f>COUNTIF(W48:W63,"CS1")</f>
        <v>0</v>
      </c>
      <c r="X75" s="391">
        <f>COUNTIF(X48:X63,"CS1")</f>
        <v>1</v>
      </c>
      <c r="Y75" s="391">
        <f>COUNTIF(Y48:Y63,"CS1")</f>
        <v>1</v>
      </c>
      <c r="Z75" s="391">
        <f>COUNTIF(Z48:Z63,"CS1")</f>
        <v>1</v>
      </c>
      <c r="AA75" s="391">
        <f>COUNTIF(AA48:AA63,"CS1")</f>
        <v>1</v>
      </c>
      <c r="AB75" s="391">
        <f>COUNTIF(AB48:AB63,"CS1")</f>
        <v>1</v>
      </c>
      <c r="AC75" s="391">
        <f>COUNTIF(AC48:AC63,"CS1")</f>
        <v>0</v>
      </c>
      <c r="AD75" s="391">
        <f>COUNTIF(AD48:AD63,"CS1")</f>
        <v>0</v>
      </c>
      <c r="AE75" s="391">
        <f>COUNTIF(AE48:AE63,"CS1")</f>
        <v>1</v>
      </c>
      <c r="AF75" s="391">
        <f>COUNTIF(AF48:AF63,"CS1")</f>
        <v>1</v>
      </c>
      <c r="AG75" s="391">
        <f>COUNTIF(AG48:AG63,"CS1")</f>
        <v>0</v>
      </c>
      <c r="AH75" s="398"/>
      <c r="AI75" s="398"/>
      <c r="AJ75" s="398"/>
      <c r="AK75" s="398"/>
      <c r="AL75" s="406"/>
      <c r="AM75" s="406"/>
      <c r="AN75" s="406"/>
      <c r="AO75" s="406"/>
      <c r="AP75" s="406"/>
      <c r="AQ75" s="406"/>
      <c r="AR75" s="406"/>
      <c r="AS75" s="406"/>
      <c r="AT75" s="406"/>
      <c r="AU75" s="406"/>
      <c r="AV75" s="406"/>
      <c r="AW75" s="406"/>
      <c r="AX75" s="406"/>
      <c r="AY75" s="406"/>
      <c r="AZ75" s="406"/>
      <c r="BA75" s="406"/>
      <c r="BB75" s="406"/>
      <c r="BC75" s="406"/>
      <c r="BD75" s="406"/>
      <c r="BE75" s="406"/>
      <c r="BF75" s="406"/>
      <c r="BG75" s="406"/>
      <c r="BH75" s="406"/>
      <c r="BI75" s="406"/>
      <c r="BJ75" s="406"/>
      <c r="BK75" s="406"/>
      <c r="BL75" s="406"/>
      <c r="BM75" s="406"/>
      <c r="BN75" s="406"/>
      <c r="BO75" s="406"/>
      <c r="BP75" s="406"/>
      <c r="BQ75" s="406"/>
    </row>
    <row r="76" ht="19.5" customHeight="1" spans="1:69">
      <c r="A76" s="398"/>
      <c r="B76" s="391" t="s">
        <v>2076</v>
      </c>
      <c r="C76" s="391">
        <f>COUNTIF(C48:C63,"AE")</f>
        <v>0</v>
      </c>
      <c r="D76" s="391">
        <f>COUNTIF(D48:D63,"AE")</f>
        <v>1</v>
      </c>
      <c r="E76" s="391">
        <f>COUNTIF(E48:E63,"AE")</f>
        <v>1</v>
      </c>
      <c r="F76" s="391">
        <f>COUNTIF(F48:F63,"AE")</f>
        <v>1</v>
      </c>
      <c r="G76" s="391">
        <f>COUNTIF(G48:G63,"AE")</f>
        <v>1</v>
      </c>
      <c r="H76" s="391">
        <f>COUNTIF(H48:H63,"AE")</f>
        <v>0</v>
      </c>
      <c r="I76" s="391">
        <f>COUNTIF(I48:I63,"AE")</f>
        <v>0</v>
      </c>
      <c r="J76" s="391">
        <f>COUNTIF(J48:J63,"AE")</f>
        <v>1</v>
      </c>
      <c r="K76" s="391">
        <f>COUNTIF(K48:K63,"AE")</f>
        <v>1</v>
      </c>
      <c r="L76" s="391">
        <f>COUNTIF(L48:L63,"AE")</f>
        <v>1</v>
      </c>
      <c r="M76" s="391">
        <f>COUNTIF(M48:M63,"AE")</f>
        <v>1</v>
      </c>
      <c r="N76" s="391">
        <f>COUNTIF(N48:N63,"AE")</f>
        <v>1</v>
      </c>
      <c r="O76" s="391">
        <f>COUNTIF(O48:O63,"AE")</f>
        <v>0</v>
      </c>
      <c r="P76" s="391">
        <f>COUNTIF(P48:P63,"AE")</f>
        <v>0</v>
      </c>
      <c r="Q76" s="391">
        <f>COUNTIF(Q48:Q63,"AE")</f>
        <v>1</v>
      </c>
      <c r="R76" s="391">
        <f>COUNTIF(R48:R63,"AE")</f>
        <v>1</v>
      </c>
      <c r="S76" s="391">
        <f>COUNTIF(S48:S63,"AE")</f>
        <v>1</v>
      </c>
      <c r="T76" s="391">
        <f>COUNTIF(T48:T63,"AE")</f>
        <v>1</v>
      </c>
      <c r="U76" s="391">
        <f>COUNTIF(U48:U63,"AE")</f>
        <v>1</v>
      </c>
      <c r="V76" s="391">
        <f>COUNTIF(V48:V63,"AE")</f>
        <v>0</v>
      </c>
      <c r="W76" s="391">
        <f>COUNTIF(W48:W63,"AE")</f>
        <v>0</v>
      </c>
      <c r="X76" s="391">
        <f>COUNTIF(X48:X63,"AE")</f>
        <v>1</v>
      </c>
      <c r="Y76" s="391">
        <f>COUNTIF(Y48:Y63,"AE")</f>
        <v>1</v>
      </c>
      <c r="Z76" s="391">
        <f>COUNTIF(Z48:Z63,"AE")</f>
        <v>1</v>
      </c>
      <c r="AA76" s="391">
        <f>COUNTIF(AA48:AA63,"AE")</f>
        <v>1</v>
      </c>
      <c r="AB76" s="391">
        <f>COUNTIF(AB48:AB63,"AE")</f>
        <v>1</v>
      </c>
      <c r="AC76" s="391">
        <f>COUNTIF(AC48:AC63,"AE")</f>
        <v>0</v>
      </c>
      <c r="AD76" s="391">
        <f>COUNTIF(AD48:AD63,"AE")</f>
        <v>0</v>
      </c>
      <c r="AE76" s="391">
        <f>COUNTIF(AE48:AE63,"AE")</f>
        <v>1</v>
      </c>
      <c r="AF76" s="391">
        <f>COUNTIF(AF48:AF63,"AE")</f>
        <v>1</v>
      </c>
      <c r="AG76" s="391">
        <f>COUNTIF(AG48:AG63,"AE")</f>
        <v>0</v>
      </c>
      <c r="AH76" s="398"/>
      <c r="AI76" s="398"/>
      <c r="AJ76" s="398"/>
      <c r="AK76" s="398"/>
      <c r="AL76" s="406"/>
      <c r="AM76" s="406"/>
      <c r="AN76" s="406"/>
      <c r="AO76" s="406"/>
      <c r="AP76" s="406"/>
      <c r="AQ76" s="406"/>
      <c r="AR76" s="406"/>
      <c r="AS76" s="406"/>
      <c r="AT76" s="406"/>
      <c r="AU76" s="406"/>
      <c r="AV76" s="406"/>
      <c r="AW76" s="406"/>
      <c r="AX76" s="406"/>
      <c r="AY76" s="406"/>
      <c r="AZ76" s="406"/>
      <c r="BA76" s="406"/>
      <c r="BB76" s="406"/>
      <c r="BC76" s="406"/>
      <c r="BD76" s="406"/>
      <c r="BE76" s="406"/>
      <c r="BF76" s="406"/>
      <c r="BG76" s="406"/>
      <c r="BH76" s="406"/>
      <c r="BI76" s="406"/>
      <c r="BJ76" s="406"/>
      <c r="BK76" s="406"/>
      <c r="BL76" s="406"/>
      <c r="BM76" s="406"/>
      <c r="BN76" s="406"/>
      <c r="BO76" s="406"/>
      <c r="BP76" s="406"/>
      <c r="BQ76" s="406"/>
    </row>
    <row r="77" ht="19.5" customHeight="1" spans="1:69">
      <c r="A77" s="398"/>
      <c r="B77" s="391" t="s">
        <v>2077</v>
      </c>
      <c r="C77" s="391">
        <f>SUM(C73:C76)</f>
        <v>1</v>
      </c>
      <c r="D77" s="391">
        <f>SUM(D73:D76)</f>
        <v>4</v>
      </c>
      <c r="E77" s="391">
        <f>SUM(E73:E76)</f>
        <v>4</v>
      </c>
      <c r="F77" s="391">
        <f>SUM(F73:F76)</f>
        <v>5</v>
      </c>
      <c r="G77" s="391">
        <f>SUM(G73:G76)</f>
        <v>4</v>
      </c>
      <c r="H77" s="391">
        <f>SUM(H73:H76)</f>
        <v>1</v>
      </c>
      <c r="I77" s="391">
        <f>SUM(I73:I76)</f>
        <v>1</v>
      </c>
      <c r="J77" s="391">
        <f>SUM(J73:J76)</f>
        <v>4</v>
      </c>
      <c r="K77" s="391">
        <f>SUM(K73:K76)</f>
        <v>4</v>
      </c>
      <c r="L77" s="391">
        <f>SUM(L73:L76)</f>
        <v>4</v>
      </c>
      <c r="M77" s="391">
        <f>SUM(M73:M76)</f>
        <v>4</v>
      </c>
      <c r="N77" s="391">
        <f>SUM(N73:N76)</f>
        <v>4</v>
      </c>
      <c r="O77" s="391">
        <f>SUM(O73:O76)</f>
        <v>1</v>
      </c>
      <c r="P77" s="391">
        <f>SUM(P73:P76)</f>
        <v>1</v>
      </c>
      <c r="Q77" s="391">
        <f>SUM(Q73:Q76)</f>
        <v>4</v>
      </c>
      <c r="R77" s="391">
        <f>SUM(R73:R76)</f>
        <v>4</v>
      </c>
      <c r="S77" s="391">
        <f>SUM(S73:S76)</f>
        <v>4</v>
      </c>
      <c r="T77" s="391">
        <f>SUM(T73:T76)</f>
        <v>4</v>
      </c>
      <c r="U77" s="391">
        <f>SUM(U73:U76)</f>
        <v>4</v>
      </c>
      <c r="V77" s="391">
        <f>SUM(V73:V76)</f>
        <v>0</v>
      </c>
      <c r="W77" s="391">
        <f>SUM(W73:W76)</f>
        <v>1</v>
      </c>
      <c r="X77" s="391">
        <f>SUM(X73:X76)</f>
        <v>4</v>
      </c>
      <c r="Y77" s="391">
        <f>SUM(Y73:Y76)</f>
        <v>4</v>
      </c>
      <c r="Z77" s="391">
        <f>SUM(Z73:Z76)</f>
        <v>4</v>
      </c>
      <c r="AA77" s="391">
        <f>SUM(AA73:AA76)</f>
        <v>4</v>
      </c>
      <c r="AB77" s="391">
        <f>SUM(AB73:AB76)</f>
        <v>4</v>
      </c>
      <c r="AC77" s="391">
        <f>SUM(AC73:AC76)</f>
        <v>1</v>
      </c>
      <c r="AD77" s="391">
        <f>SUM(AD73:AD76)</f>
        <v>1</v>
      </c>
      <c r="AE77" s="391">
        <f>SUM(AE73:AE76)</f>
        <v>4</v>
      </c>
      <c r="AF77" s="391">
        <f>SUM(AF73:AF76)</f>
        <v>4</v>
      </c>
      <c r="AG77" s="391">
        <f>SUM(AG73:AG76)</f>
        <v>0</v>
      </c>
      <c r="AH77" s="398"/>
      <c r="AI77" s="398"/>
      <c r="AJ77" s="398"/>
      <c r="AK77" s="398"/>
      <c r="AL77" s="406"/>
      <c r="AM77" s="406"/>
      <c r="AN77" s="406"/>
      <c r="AO77" s="406"/>
      <c r="AP77" s="406"/>
      <c r="AQ77" s="406"/>
      <c r="AR77" s="406"/>
      <c r="AS77" s="406"/>
      <c r="AT77" s="406"/>
      <c r="AU77" s="406"/>
      <c r="AV77" s="406"/>
      <c r="AW77" s="406"/>
      <c r="AX77" s="406"/>
      <c r="AY77" s="406"/>
      <c r="AZ77" s="406"/>
      <c r="BA77" s="406"/>
      <c r="BB77" s="406"/>
      <c r="BC77" s="406"/>
      <c r="BD77" s="406"/>
      <c r="BE77" s="406"/>
      <c r="BF77" s="406"/>
      <c r="BG77" s="406"/>
      <c r="BH77" s="406"/>
      <c r="BI77" s="406"/>
      <c r="BJ77" s="406"/>
      <c r="BK77" s="406"/>
      <c r="BL77" s="406"/>
      <c r="BM77" s="406"/>
      <c r="BN77" s="406"/>
      <c r="BO77" s="406"/>
      <c r="BP77" s="406"/>
      <c r="BQ77" s="406"/>
    </row>
    <row r="78" ht="19.5" customHeight="1" spans="1:69">
      <c r="A78" s="398"/>
      <c r="B78" s="391"/>
      <c r="C78" s="391"/>
      <c r="D78" s="391"/>
      <c r="E78" s="391"/>
      <c r="F78" s="391"/>
      <c r="G78" s="391"/>
      <c r="H78" s="391"/>
      <c r="I78" s="391"/>
      <c r="J78" s="391"/>
      <c r="K78" s="391"/>
      <c r="L78" s="391"/>
      <c r="M78" s="391"/>
      <c r="N78" s="391"/>
      <c r="O78" s="391"/>
      <c r="P78" s="391"/>
      <c r="Q78" s="391"/>
      <c r="R78" s="391"/>
      <c r="S78" s="391"/>
      <c r="T78" s="391"/>
      <c r="U78" s="391"/>
      <c r="V78" s="391"/>
      <c r="W78" s="391"/>
      <c r="X78" s="391"/>
      <c r="Y78" s="391"/>
      <c r="Z78" s="391"/>
      <c r="AA78" s="391"/>
      <c r="AB78" s="391"/>
      <c r="AC78" s="391"/>
      <c r="AD78" s="391"/>
      <c r="AE78" s="391"/>
      <c r="AF78" s="391"/>
      <c r="AG78" s="391"/>
      <c r="AH78" s="398"/>
      <c r="AI78" s="398"/>
      <c r="AJ78" s="398"/>
      <c r="AK78" s="398"/>
      <c r="AL78" s="406"/>
      <c r="AM78" s="406"/>
      <c r="AN78" s="406"/>
      <c r="AO78" s="406"/>
      <c r="AP78" s="406"/>
      <c r="AQ78" s="406"/>
      <c r="AR78" s="406"/>
      <c r="AS78" s="406"/>
      <c r="AT78" s="406"/>
      <c r="AU78" s="406"/>
      <c r="AV78" s="406"/>
      <c r="AW78" s="406"/>
      <c r="AX78" s="406"/>
      <c r="AY78" s="406"/>
      <c r="AZ78" s="406"/>
      <c r="BA78" s="406"/>
      <c r="BB78" s="406"/>
      <c r="BC78" s="406"/>
      <c r="BD78" s="406"/>
      <c r="BE78" s="406"/>
      <c r="BF78" s="406"/>
      <c r="BG78" s="406"/>
      <c r="BH78" s="406"/>
      <c r="BI78" s="406"/>
      <c r="BJ78" s="406"/>
      <c r="BK78" s="406"/>
      <c r="BL78" s="406"/>
      <c r="BM78" s="406"/>
      <c r="BN78" s="406"/>
      <c r="BO78" s="406"/>
      <c r="BP78" s="406"/>
      <c r="BQ78" s="406"/>
    </row>
    <row r="79" ht="19.5" customHeight="1" spans="1:69">
      <c r="A79" s="398"/>
      <c r="B79" s="391"/>
      <c r="C79" s="391"/>
      <c r="D79" s="391"/>
      <c r="E79" s="391"/>
      <c r="F79" s="391"/>
      <c r="G79" s="391"/>
      <c r="H79" s="391"/>
      <c r="I79" s="391"/>
      <c r="J79" s="391"/>
      <c r="K79" s="391"/>
      <c r="L79" s="391"/>
      <c r="M79" s="391"/>
      <c r="N79" s="391"/>
      <c r="O79" s="391"/>
      <c r="P79" s="391"/>
      <c r="Q79" s="391"/>
      <c r="R79" s="391"/>
      <c r="S79" s="391"/>
      <c r="T79" s="391"/>
      <c r="U79" s="391"/>
      <c r="V79" s="391"/>
      <c r="W79" s="391"/>
      <c r="X79" s="391"/>
      <c r="Y79" s="391"/>
      <c r="Z79" s="391"/>
      <c r="AA79" s="391"/>
      <c r="AB79" s="391"/>
      <c r="AC79" s="391"/>
      <c r="AD79" s="391"/>
      <c r="AE79" s="391"/>
      <c r="AF79" s="391"/>
      <c r="AG79" s="391"/>
      <c r="AH79" s="398"/>
      <c r="AI79" s="398"/>
      <c r="AJ79" s="398"/>
      <c r="AK79" s="398"/>
      <c r="AL79" s="406"/>
      <c r="AM79" s="406"/>
      <c r="AN79" s="406"/>
      <c r="AO79" s="406"/>
      <c r="AP79" s="406"/>
      <c r="AQ79" s="406"/>
      <c r="AR79" s="406"/>
      <c r="AS79" s="406"/>
      <c r="AT79" s="406"/>
      <c r="AU79" s="406"/>
      <c r="AV79" s="406"/>
      <c r="AW79" s="406"/>
      <c r="AX79" s="406"/>
      <c r="AY79" s="406"/>
      <c r="AZ79" s="406"/>
      <c r="BA79" s="406"/>
      <c r="BB79" s="406"/>
      <c r="BC79" s="406"/>
      <c r="BD79" s="406"/>
      <c r="BE79" s="406"/>
      <c r="BF79" s="406"/>
      <c r="BG79" s="406"/>
      <c r="BH79" s="406"/>
      <c r="BI79" s="406"/>
      <c r="BJ79" s="406"/>
      <c r="BK79" s="406"/>
      <c r="BL79" s="406"/>
      <c r="BM79" s="406"/>
      <c r="BN79" s="406"/>
      <c r="BO79" s="406"/>
      <c r="BP79" s="406"/>
      <c r="BQ79" s="406"/>
    </row>
    <row r="80" ht="19.5" customHeight="1" spans="1:69">
      <c r="A80" s="398"/>
      <c r="B80" s="391"/>
      <c r="C80" s="391"/>
      <c r="D80" s="391"/>
      <c r="E80" s="391"/>
      <c r="F80" s="391"/>
      <c r="G80" s="391"/>
      <c r="H80" s="391"/>
      <c r="I80" s="391"/>
      <c r="J80" s="391"/>
      <c r="K80" s="391"/>
      <c r="L80" s="391"/>
      <c r="M80" s="391"/>
      <c r="N80" s="391"/>
      <c r="O80" s="391"/>
      <c r="P80" s="391"/>
      <c r="Q80" s="391"/>
      <c r="R80" s="391"/>
      <c r="S80" s="391"/>
      <c r="T80" s="391"/>
      <c r="U80" s="391"/>
      <c r="V80" s="391"/>
      <c r="W80" s="391"/>
      <c r="X80" s="391"/>
      <c r="Y80" s="391"/>
      <c r="Z80" s="391"/>
      <c r="AA80" s="391"/>
      <c r="AB80" s="391"/>
      <c r="AC80" s="391"/>
      <c r="AD80" s="391"/>
      <c r="AE80" s="391"/>
      <c r="AF80" s="391"/>
      <c r="AG80" s="391"/>
      <c r="AH80" s="398"/>
      <c r="AI80" s="398"/>
      <c r="AJ80" s="398"/>
      <c r="AK80" s="398"/>
      <c r="AL80" s="406"/>
      <c r="AM80" s="406"/>
      <c r="AN80" s="406"/>
      <c r="AO80" s="406"/>
      <c r="AP80" s="406"/>
      <c r="AQ80" s="406"/>
      <c r="AR80" s="406"/>
      <c r="AS80" s="406"/>
      <c r="AT80" s="406"/>
      <c r="AU80" s="406"/>
      <c r="AV80" s="406"/>
      <c r="AW80" s="406"/>
      <c r="AX80" s="406"/>
      <c r="AY80" s="406"/>
      <c r="AZ80" s="406"/>
      <c r="BA80" s="406"/>
      <c r="BB80" s="406"/>
      <c r="BC80" s="406"/>
      <c r="BD80" s="406"/>
      <c r="BE80" s="406"/>
      <c r="BF80" s="406"/>
      <c r="BG80" s="406"/>
      <c r="BH80" s="406"/>
      <c r="BI80" s="406"/>
      <c r="BJ80" s="406"/>
      <c r="BK80" s="406"/>
      <c r="BL80" s="406"/>
      <c r="BM80" s="406"/>
      <c r="BN80" s="406"/>
      <c r="BO80" s="406"/>
      <c r="BP80" s="406"/>
      <c r="BQ80" s="406"/>
    </row>
    <row r="81" ht="19.5" customHeight="1" spans="1:69">
      <c r="A81" s="398"/>
      <c r="B81" s="391"/>
      <c r="C81" s="391"/>
      <c r="D81" s="391"/>
      <c r="E81" s="391"/>
      <c r="F81" s="391"/>
      <c r="G81" s="391"/>
      <c r="H81" s="391"/>
      <c r="I81" s="391"/>
      <c r="J81" s="391"/>
      <c r="K81" s="391"/>
      <c r="L81" s="391"/>
      <c r="M81" s="391"/>
      <c r="N81" s="391"/>
      <c r="O81" s="391"/>
      <c r="P81" s="391"/>
      <c r="Q81" s="391"/>
      <c r="R81" s="391"/>
      <c r="S81" s="391"/>
      <c r="T81" s="391"/>
      <c r="U81" s="391"/>
      <c r="V81" s="391"/>
      <c r="W81" s="391"/>
      <c r="X81" s="391"/>
      <c r="Y81" s="391"/>
      <c r="Z81" s="391"/>
      <c r="AA81" s="391"/>
      <c r="AB81" s="391"/>
      <c r="AC81" s="391"/>
      <c r="AD81" s="391"/>
      <c r="AE81" s="391"/>
      <c r="AF81" s="391"/>
      <c r="AG81" s="391"/>
      <c r="AH81" s="398"/>
      <c r="AI81" s="398"/>
      <c r="AJ81" s="398"/>
      <c r="AK81" s="398"/>
      <c r="AL81" s="406"/>
      <c r="AM81" s="406"/>
      <c r="AN81" s="406"/>
      <c r="AO81" s="406"/>
      <c r="AP81" s="406"/>
      <c r="AQ81" s="406"/>
      <c r="AR81" s="406"/>
      <c r="AS81" s="406"/>
      <c r="AT81" s="406"/>
      <c r="AU81" s="406"/>
      <c r="AV81" s="406"/>
      <c r="AW81" s="406"/>
      <c r="AX81" s="406"/>
      <c r="AY81" s="406"/>
      <c r="AZ81" s="406"/>
      <c r="BA81" s="406"/>
      <c r="BB81" s="406"/>
      <c r="BC81" s="406"/>
      <c r="BD81" s="406"/>
      <c r="BE81" s="406"/>
      <c r="BF81" s="406"/>
      <c r="BG81" s="406"/>
      <c r="BH81" s="406"/>
      <c r="BI81" s="406"/>
      <c r="BJ81" s="406"/>
      <c r="BK81" s="406"/>
      <c r="BL81" s="406"/>
      <c r="BM81" s="406"/>
      <c r="BN81" s="406"/>
      <c r="BO81" s="406"/>
      <c r="BP81" s="406"/>
      <c r="BQ81" s="406"/>
    </row>
  </sheetData>
  <mergeCells count="3">
    <mergeCell ref="C1:S1"/>
    <mergeCell ref="AQ3:AQ4"/>
    <mergeCell ref="AR3:AR4"/>
  </mergeCells>
  <conditionalFormatting sqref="Q16">
    <cfRule type="expression" dxfId="135" priority="6">
      <formula>WEEKDAY(T$3,2)&gt;5</formula>
    </cfRule>
    <cfRule type="expression" dxfId="135" priority="7">
      <formula>WEEKDAY(U$3,2)&gt;5</formula>
    </cfRule>
  </conditionalFormatting>
  <conditionalFormatting sqref="AC17">
    <cfRule type="expression" dxfId="135" priority="2">
      <formula>WEEKDAY(T$3,2)&gt;5</formula>
    </cfRule>
    <cfRule type="expression" dxfId="135" priority="3">
      <formula>WEEKDAY(U$3,2)&gt;5</formula>
    </cfRule>
  </conditionalFormatting>
  <conditionalFormatting sqref="C19:F19">
    <cfRule type="expression" dxfId="135" priority="11">
      <formula>WEEKDAY(D$3,2)&gt;5</formula>
    </cfRule>
  </conditionalFormatting>
  <conditionalFormatting sqref="G20">
    <cfRule type="expression" dxfId="135" priority="1">
      <formula>WEEKDAY(G$3,2)&gt;5</formula>
    </cfRule>
  </conditionalFormatting>
  <conditionalFormatting sqref="D21">
    <cfRule type="expression" dxfId="135" priority="8">
      <formula>WEEKDAY(G$3,2)&gt;5</formula>
    </cfRule>
    <cfRule type="expression" dxfId="135" priority="9">
      <formula>WEEKDAY(F$3,2)&gt;5</formula>
    </cfRule>
  </conditionalFormatting>
  <conditionalFormatting sqref="W56">
    <cfRule type="expression" dxfId="135" priority="4">
      <formula>WEEKDAY(V$3,2)&gt;5</formula>
    </cfRule>
  </conditionalFormatting>
  <conditionalFormatting sqref="A1:BQ81">
    <cfRule type="cellIs" dxfId="154" priority="78" operator="equal">
      <formula>"RESERVE"</formula>
    </cfRule>
  </conditionalFormatting>
  <conditionalFormatting sqref="T2:X65 C3:S65 Y3:AG65 B39:B45">
    <cfRule type="expression" dxfId="135" priority="71">
      <formula>WEEKDAY(T$3,2)&gt;5</formula>
    </cfRule>
  </conditionalFormatting>
  <conditionalFormatting sqref="J4:J81 AA4:AA81 C5:I81 K5:Z81 AB5:AG81 B39:B45">
    <cfRule type="cellIs" dxfId="136" priority="56" operator="equal">
      <formula>"B"</formula>
    </cfRule>
    <cfRule type="cellIs" dxfId="136" priority="57" operator="equal">
      <formula>"AL"</formula>
    </cfRule>
    <cfRule type="cellIs" dxfId="137" priority="58" operator="equal">
      <formula>"DM"</formula>
    </cfRule>
    <cfRule type="cellIs" dxfId="138" priority="59" operator="equal">
      <formula>"CS1"</formula>
    </cfRule>
    <cfRule type="cellIs" dxfId="139" priority="60" operator="equal">
      <formula>"CS2"</formula>
    </cfRule>
    <cfRule type="cellIs" dxfId="140" priority="61" operator="equal">
      <formula>"SB1"</formula>
    </cfRule>
    <cfRule type="cellIs" dxfId="141" priority="62" operator="equal">
      <formula>"SB2"</formula>
    </cfRule>
    <cfRule type="cellIs" dxfId="142" priority="63" operator="equal">
      <formula>"AE"</formula>
    </cfRule>
  </conditionalFormatting>
  <conditionalFormatting sqref="J4:J65 AA4:AA65 C5:I65 K5:Z65 AB5:AG65 B39:B45">
    <cfRule type="cellIs" dxfId="136" priority="65" operator="equal">
      <formula>"DB"</formula>
    </cfRule>
    <cfRule type="containsText" dxfId="143" priority="66" operator="between" text="$AM">
      <formula>NOT(ISERROR(SEARCH("$AM",B4)))</formula>
    </cfRule>
    <cfRule type="containsText" dxfId="144" priority="67" operator="between" text="$PM">
      <formula>NOT(ISERROR(SEARCH("$PM",B4)))</formula>
    </cfRule>
    <cfRule type="containsText" dxfId="145" priority="68" operator="between" text="$L">
      <formula>NOT(ISERROR(SEARCH("$L",B4)))</formula>
    </cfRule>
    <cfRule type="containsText" dxfId="146" priority="69" operator="between" text="$BTP">
      <formula>NOT(ISERROR(SEARCH("$BTP",B4)))</formula>
    </cfRule>
    <cfRule type="containsText" dxfId="147" priority="70" operator="between" text="$M">
      <formula>NOT(ISERROR(SEARCH("$M",B4)))</formula>
    </cfRule>
    <cfRule type="containsText" dxfId="148" priority="72" operator="between" text="$N">
      <formula>NOT(ISERROR(SEARCH("$N",B4)))</formula>
    </cfRule>
    <cfRule type="containsText" dxfId="149" priority="73" operator="between" text="$FC">
      <formula>NOT(ISERROR(SEARCH("$FC",B4)))</formula>
    </cfRule>
    <cfRule type="containsText" dxfId="150" priority="74" operator="between" text="OAL">
      <formula>NOT(ISERROR(SEARCH("OAL",B4)))</formula>
    </cfRule>
    <cfRule type="containsText" dxfId="151" priority="75" operator="between" text="S+">
      <formula>NOT(ISERROR(SEARCH("S+",B4)))</formula>
    </cfRule>
    <cfRule type="containsText" dxfId="152" priority="76" operator="between" text="EX-D">
      <formula>NOT(ISERROR(SEARCH("EX-D",B4)))</formula>
    </cfRule>
  </conditionalFormatting>
  <conditionalFormatting sqref="J4:J5 C5:C8 D5 E5:E10 F5:F13 G5:G12 I5:I8 K5 L5:L7 M5:M10 O5:O7 T5:T7 V5:V6 W5:W8 Y5:Y24 Z5:Z63 AA5:AA58 AB5:AB63 AC5 AD5:AD26 AF5:AF13 AG5:AG26 H6 N6 P6 Q6:S7 U6:U7 X6 K7:K10 AC7:AC29 AE7:AE15 H8:H21 J8:J14 N8 V8:V11 X8:X20 O9 Q9:Q20 S9:S10 U9:U10 C10:C22 D10:D13 L10 N10 R10:R14 W10:W20 I11:I20 T11:T13 E12:E19 K12:K14 L12:L13 M12:M21 N12:N13 O12:O16 P12 U12:U15 S13:S25 V13:V31 G14 P14:P21 D15:D22 F15:F20 L15:L23 N15:N18 AF15:AF22 J16 K16:K21 R16:R25 T16 G17:G23 U17:U21 AE17:AE27 J18 O18 T18 J20:J22 N20:N22 O20:O25 T20:T23 E22 F22:F24 I22 Q22:Q23 W22 X22:X25 M23:M27 P23 U23 E24:E25 H24:J25 W24:W28 AF24:AF27 D25:D27 G25 K25:L25 N25 P25:P26 T26 U26:U27 C27 F27 G27:G28 O27:O28 Q27 R27:R30 S27 X27:X31 Y27:Y47 I28 J28:J49 K28 T28 E29:E47 F29 H29 L29:M29 S29 K30:K35 N30:O33 AD30:AE30 F31:F32 G31:G33 P31:P33 T31:T33 U31 AC31:AC63 AF31 D32 H32:I32 L32:M47 S32:S33 W32:W51 AD32 AE32:AE37 C33:C51 V33:V50 X33:X51 H34:H36 R34 AD34:AD63 AF34:AF35 D35 F35:F36 O35 T35:T36 U35 AG35 P36:Q36 R36:R47 S36 K37:K48 O37:O46 H38:H50 Q38:Q47 B39:B45 D39:D46 F39:G46 I39:I46 N39:N46 P39:P46 S39:U46 AE39:AG46 N48 E49:E50 M49:M51 U49 Y49:Y51 AE49:AF50 K50:L51 Q50:R51 AG50 J51 U52:U55 F54 H54:H56 R55 W56 T57:U57 H58:H61 L58 AE58:AG58 U59:U65 Y59 K60 AA60:AA63 Q61 L63">
    <cfRule type="containsText" dxfId="153" priority="77" operator="between" text="VACC">
      <formula>NOT(ISERROR(SEARCH("VACC",B4)))</formula>
    </cfRule>
  </conditionalFormatting>
  <conditionalFormatting sqref="C5:C8 D5 E5:E10 F5:F13 G5:G12 I5:I8 J5:K5 L5:L7 M5:M10 O5:O7 R5:R25 V5 W5:W8 Y5:Z5 AB5:AB6 AC5 AD5:AD9 H6 N6 P6 T6 K7 S7 U7 AC7:AC8 AF7:AF9 AG7:AG11 H8:H21 J8:J13 N8 Y8:Y9 AE8:AE9 K9:K10 S9 U9:U10 V9 X9:X12 Z9:Z10 C10:C25 D10:D13 L10 N10 Q10:Q20 W10:W20 I11:I20 T11 V11 Y11:Y13 AB11 AC11:AC13 AE11:AF11 E12:E14 K12:K14 L12:L13 M12:M14 N12:N13 O12:O16 P12 S13:T13 U13:U15 V13 AA13:AA15 AB13 AD13:AE15 AG13:AG14 G14 P14 X14:X20 Z14:Z15 D15:D22 F15:F20 L15:L17 S15:S18 V15:V16 Y15:Y19 AB15:AB18 E16:E19 K16:K18 M16:M21 N16:N17 P16:P18 T16 AF16:AF17 AG16:AG19 G17:G23 U17:U20 AA17 AC17 AD17:AE18 J18 T18 V18:V19 L19:L21 AA19 AC19:AC20 J20:J21 O20:O23 P20:P21 S20:T21 AB20 AF20 Z21:Z22 AE21:AE23 E22 F22:F24 I22 N22 V22:V25 W22 AC22 L23:M23 P23:Q23 S23:S25 T23:U23 X23:X24 E24:E25 H24:J25 W24:W28 Y24:Z24 AB24 AC24:AC25 AF24:AF27 AG24 D25:D27 G25 K25:L25 M25:M27 N25:P25 AA25 AE25 Q26:Q27 C27 F27 G27:G28 O27 R27:R31 S27 U27 V27:V28 X27 AB27 AC27:AC28 AE27 I28:K28 T28 E29:E47 F29 H29 L29:M29 S29 X29:X31 K30 N30:O33 V30:V31 Z30 AE30 F31:F32 G31:G33 J31:J34 P31:P33 T31:T33 U31 AF31 D32 H32:I32 K32:K35 L32:M47 S32 W32:W51 AE32 C33:C51 R33:R48 X33:X51 AB33 H34:H36 V34 Z34 AC34:AD63 AE34 D35 F35:F36 O35 T35:T36 U35 AA35:AB35 P36:Q36 S36 AE36:AE37 K37:K48 O37:O46 Z37:Z63 AB37:AB63 H38:H50 Q38:Q47 AA38:AA47 B39:B45 D39:D46 F39:G46 I39:J46 N39:N46 P39:P46 S39:V46 Y39:Y46 AE39:AG46 E49:E50 M49:M51 AA49:AA58 AE49:AF50 K50:L51 Q50:R51 Y50 AG50 F54 H54:H56 R55 T57 H58:H61 L58 AE58:AG58 Y59 K60 AA60:AA61 Q61 L63">
    <cfRule type="cellIs" dxfId="136" priority="12" operator="equal">
      <formula>"B"</formula>
    </cfRule>
    <cfRule type="cellIs" dxfId="136" priority="13" operator="equal">
      <formula>"AL"</formula>
    </cfRule>
    <cfRule type="cellIs" dxfId="137" priority="14" operator="equal">
      <formula>"DM"</formula>
    </cfRule>
    <cfRule type="cellIs" dxfId="138" priority="15" operator="equal">
      <formula>"CS1"</formula>
    </cfRule>
    <cfRule type="cellIs" dxfId="139" priority="16" operator="equal">
      <formula>"CS2"</formula>
    </cfRule>
    <cfRule type="cellIs" dxfId="140" priority="17" operator="equal">
      <formula>"SB1"</formula>
    </cfRule>
    <cfRule type="cellIs" dxfId="141" priority="18" operator="equal">
      <formula>"SB2"</formula>
    </cfRule>
    <cfRule type="cellIs" dxfId="142" priority="19" operator="equal">
      <formula>"AE"</formula>
    </cfRule>
    <cfRule type="cellIs" dxfId="136" priority="20" operator="equal">
      <formula>"DB"</formula>
    </cfRule>
    <cfRule type="containsText" dxfId="143" priority="21" operator="between" text="$AM">
      <formula>NOT(ISERROR(SEARCH("$AM",B5)))</formula>
    </cfRule>
    <cfRule type="containsText" dxfId="144" priority="22" operator="between" text="$PM">
      <formula>NOT(ISERROR(SEARCH("$PM",B5)))</formula>
    </cfRule>
    <cfRule type="containsText" dxfId="145" priority="23" operator="between" text="$L">
      <formula>NOT(ISERROR(SEARCH("$L",B5)))</formula>
    </cfRule>
    <cfRule type="containsText" dxfId="146" priority="24" operator="between" text="$BTP">
      <formula>NOT(ISERROR(SEARCH("$BTP",B5)))</formula>
    </cfRule>
    <cfRule type="containsText" dxfId="147" priority="25" operator="between" text="$M">
      <formula>NOT(ISERROR(SEARCH("$M",B5)))</formula>
    </cfRule>
    <cfRule type="containsText" dxfId="148" priority="26" operator="between" text="$N">
      <formula>NOT(ISERROR(SEARCH("$N",B5)))</formula>
    </cfRule>
    <cfRule type="containsText" dxfId="149" priority="27" operator="between" text="$FC">
      <formula>NOT(ISERROR(SEARCH("$FC",B5)))</formula>
    </cfRule>
    <cfRule type="containsText" dxfId="150" priority="28" operator="between" text="OAL">
      <formula>NOT(ISERROR(SEARCH("OAL",B5)))</formula>
    </cfRule>
    <cfRule type="containsText" dxfId="151" priority="29" operator="between" text="S+">
      <formula>NOT(ISERROR(SEARCH("S+",B5)))</formula>
    </cfRule>
    <cfRule type="containsText" dxfId="152" priority="30" operator="between" text="EX-D">
      <formula>NOT(ISERROR(SEARCH("EX-D",B5)))</formula>
    </cfRule>
  </conditionalFormatting>
  <conditionalFormatting sqref="C5:C8 D5 E5:E10 F5:F13 G5:G12 I5:I8 J5:L5 M5:M10 O5:O7 V5 W5:W8 Y5:AA5 AB5:AB7 AC5 AD5:AD15 H6 N6 P6 T6 J7:J13 K7:L7 Q7:S7 U7 AC7:AC8 AE7:AG11 H8:H21 N8 Z8:Z10 AA8:AA15 K9:K10 S9 U9:U10 V9 X9:X12 Y9:Y13 AB9 C10:C22 D10:D13 L10 N10 Q10:Q20 R10:R14 W10:W20 AC10:AC13 I11:I20 T11 V11 AB11:AB13 E12:E14 K12:K14 L12:L13 M12:M14 N12:N13 O12:O15 P12 Z12:Z15 S13:T13 U13:U15 V13:V16 AE13:AE15 AF13 AG13:AG14 G14 P14 X14:X20 D15:D22 F15:F20 L15:L23 S15:S18 Y15:Y19 AB15:AB20 E16:E19 K16:K19 M16:M21 N16:N18 P16:P21 R16:R25 T16 AF16:AF17 AG16:AG19 G17:G23 U17:U20 AA17:AA20 AC17:AC28 AD17:AE18 J18 T18 V18:V19 J20:J21 O20:O23 S20 T20:T23 AD20 AF20 E21:E22 Z21:Z22 AE21:AE23 F22:F24 I22 N22 V22:V28 W22 AA22 AF22:AG22 M23:M27 P23:Q23 S23:S25 U23 X23:X24 AB23:AB25 AD23 E24:E25 H24:J25 W24:W28 Z24:Z25 AF24:AF27 AG24 D25:D27 G25 K25:L25 N25:P25 AA25 AD25:AE25 C27 F27 G27:G28 O27 Q27 R27:R30 S27 U27 X27 AB27 AE27 I28 J28:J34 K28 T28 E29:E47 F29 H29 L29:M29 S29 X29:X31 Z29:Z31 AA29:AA35 AB29:AB63 K30 N30:O33 V30:V31 Y30 AD30:AE30 F31:F32 G31:G33 P31:P33 T31:T33 U31 AF31 D32 H32:I32 K32:K35 L32:M47 S32 W32:W51 AE32:AE37 C33:C51 V33:V35 X33:X51 Z33:Z35 AC33:AC63 H34:H36 R34 AD34:AD63 D35 F35:F36 O35 T35:T36 U35 Y35 AF35:AG35 P36:Q36 R36:R47 S36 K37:K48 V37:V50 Z37:Z63 H38:H50 Q38:Q47 AA38:AA47 B39:B45 D39:D46 F39:G46 I39:J46 N39:P46 S39:U46 Y39:Y46 AE39:AG46 E49:E50 M49:M51 AA49:AA58 AE49:AF50 K50:L51 Q50:R51 Y50 AG50 F54 H54:H56 R55 T57 H58:H61 L58 AE58:AG58 Y59 K60 AA60:AA61 Q61 L63">
    <cfRule type="expression" dxfId="135" priority="31">
      <formula>WEEKDAY(#REF!,2)&gt;5</formula>
    </cfRule>
  </conditionalFormatting>
  <conditionalFormatting sqref="C5:C8 D5 E5:E10 F5:F13 G5:G12 I5:I8 J5:K5 L5:L7 M5:M10 O5:O7 T5:T7 V5:V6 W5:W8 Y5:Y24 Z5:Z63 AA5:AA58 AB5:AB63 AC5 AD5:AD26 AF5:AF13 AG5:AG26 H6 N6 P6 Q6:Q7 R6 S6:S7 U6:U7 X6 K7:K10 AC7:AC29 AE7:AE15 H8:H21 J8:J14 N8 V8:V11 X8:X20 O9 Q9:Q20 S9:S10 U9:U10 C10:C22 D10:D13 L10 N10 R10:R14 W10:W20 I11:I20 T11:T13 E12:E19 K12:K14 L12:L13 M12:M21 N12:N13 O12:O16 P12 U12:U15 S13:S25 V13:V31 G14 P14:P21 D15:D22 F15:F20 L15:L23 N15:N18 AF15:AF22 J16 K16:K21 R16:R25 T16 G17:G23 U17:U21 AE17:AE27 J18 O18 T18 J20:J22 N20:N22 O20:O25 T20:T23 E22 F22:F24 I22 Q22:Q23 W22 X22:X25 M23:M27 P23 U23 E24:E25 H24:J25 W24:W28 AF24:AF27 D25:D27 G25 K25:L25 N25 P25:P26 T26 U26:U27 C27 F27 G27:G28 O27:O28 Q27:S27 X27:X31 Y27:Y47 I28 J28:J49 K28 T28 E29:E47 F29 H29 L29:M29 R29:R30 S29 K30:K35 N30:O33 AD30:AE30 F31:F32 G31:G33 P31:P33 T31:T33 U31 AC31:AC63 AF31 D32 H32:I32 L32:M47 S32:S33 W32:W51 AD32 AE32:AE37 C33:C51 V33:V50 X33:X51 H34:H36 R34 AD34:AD63 AF34:AF35 D35 F35:F36 O35 T35:T36 U35 AG35 P36:Q36 R36:R47 S36 K37:K48 O37:O46 H38:H50 Q38:Q47 B39:B45 D39:D46 F39:G46 I39:I46 N39:N46 P39:P46 S39:U46 AE39:AG46 N48 E49:E50 M49:M51 U49 Y49:Y51 AE49:AF50 K50:L51 Q50:R51 AG50 J51 U52:U55 F54 H54:H56 R55 W56 T57:U57 H58:H61 L58 AE58:AG58 U59:U65 Y59 K60 AA60:AA63 Q61 L63">
    <cfRule type="cellIs" dxfId="136" priority="35" operator="equal">
      <formula>"B"</formula>
    </cfRule>
    <cfRule type="cellIs" dxfId="136" priority="36" operator="equal">
      <formula>"AL"</formula>
    </cfRule>
    <cfRule type="cellIs" dxfId="137" priority="37" operator="equal">
      <formula>"DM"</formula>
    </cfRule>
    <cfRule type="cellIs" dxfId="138" priority="38" operator="equal">
      <formula>"CS1"</formula>
    </cfRule>
    <cfRule type="cellIs" dxfId="139" priority="39" operator="equal">
      <formula>"CS2"</formula>
    </cfRule>
    <cfRule type="cellIs" dxfId="140" priority="40" operator="equal">
      <formula>"SB1"</formula>
    </cfRule>
    <cfRule type="cellIs" dxfId="141" priority="41" operator="equal">
      <formula>"SB2"</formula>
    </cfRule>
    <cfRule type="cellIs" dxfId="142" priority="42" operator="equal">
      <formula>"AE"</formula>
    </cfRule>
    <cfRule type="cellIs" dxfId="136" priority="44" operator="equal">
      <formula>"DB"</formula>
    </cfRule>
    <cfRule type="containsText" dxfId="143" priority="45" operator="between" text="$AM">
      <formula>NOT(ISERROR(SEARCH("$AM",B5)))</formula>
    </cfRule>
    <cfRule type="containsText" dxfId="144" priority="46" operator="between" text="$PM">
      <formula>NOT(ISERROR(SEARCH("$PM",B5)))</formula>
    </cfRule>
    <cfRule type="containsText" dxfId="145" priority="47" operator="between" text="$L">
      <formula>NOT(ISERROR(SEARCH("$L",B5)))</formula>
    </cfRule>
    <cfRule type="containsText" dxfId="146" priority="48" operator="between" text="$BTP">
      <formula>NOT(ISERROR(SEARCH("$BTP",B5)))</formula>
    </cfRule>
    <cfRule type="containsText" dxfId="147" priority="49" operator="between" text="$M">
      <formula>NOT(ISERROR(SEARCH("$M",B5)))</formula>
    </cfRule>
    <cfRule type="containsText" dxfId="148" priority="50" operator="between" text="$N">
      <formula>NOT(ISERROR(SEARCH("$N",B5)))</formula>
    </cfRule>
    <cfRule type="containsText" dxfId="149" priority="51" operator="between" text="$FC">
      <formula>NOT(ISERROR(SEARCH("$FC",B5)))</formula>
    </cfRule>
    <cfRule type="containsText" dxfId="150" priority="52" operator="between" text="OAL">
      <formula>NOT(ISERROR(SEARCH("OAL",B5)))</formula>
    </cfRule>
    <cfRule type="containsText" dxfId="151" priority="53" operator="between" text="S+">
      <formula>NOT(ISERROR(SEARCH("S+",B5)))</formula>
    </cfRule>
    <cfRule type="containsText" dxfId="152" priority="54" operator="between" text="EX-D">
      <formula>NOT(ISERROR(SEARCH("EX-D",B5)))</formula>
    </cfRule>
    <cfRule type="expression" dxfId="135" priority="55">
      <formula>WEEKDAY(#REF!,2)&gt;5</formula>
    </cfRule>
  </conditionalFormatting>
  <conditionalFormatting sqref="C5:AG81 B39:B45">
    <cfRule type="containsText" dxfId="5513" priority="43" operator="between" text="CS/B">
      <formula>NOT(ISERROR(SEARCH("CS/B",B5)))</formula>
    </cfRule>
  </conditionalFormatting>
  <conditionalFormatting sqref="BP5:BQ65">
    <cfRule type="cellIs" dxfId="154" priority="64" operator="lessThan">
      <formula>1</formula>
    </cfRule>
  </conditionalFormatting>
  <conditionalFormatting sqref="W6 S7 W8 AD8 S9 U9 Y9:Z9 C10 G10 W10 T11 Y11 AA13 AG13 Z14 V15 V18 X18 W20 W22 AC24 AE25 X27 AB27 V30 X31 S32">
    <cfRule type="expression" dxfId="135" priority="32">
      <formula>WEEKDAY(Y$3,2)&gt;5</formula>
    </cfRule>
  </conditionalFormatting>
  <conditionalFormatting sqref="W6 W8 AD8 S9 U9 Y9 Z9:Z10 W10 T11 Y11 AA13 AG13 Z14 V15 V18 X18 W20 W22 AC24 AE25 X27 AB27 V30 X31 S32 U49 U52:U55 U57 U59:U65">
    <cfRule type="expression" dxfId="135" priority="33">
      <formula>WEEKDAY(X$3,2)&gt;5</formula>
    </cfRule>
  </conditionalFormatting>
  <conditionalFormatting sqref="R7 C10:D10 E18 F24 G28">
    <cfRule type="expression" dxfId="135" priority="5">
      <formula>WEEKDAY(T$3,2)&gt;5</formula>
    </cfRule>
  </conditionalFormatting>
  <conditionalFormatting sqref="R7 C10:D10 H16 E18 T20 C21 G21:H21 M21 R22 F24 H25 G28">
    <cfRule type="expression" dxfId="135" priority="10">
      <formula>WEEKDAY(S$3,2)&gt;5</formula>
    </cfRule>
  </conditionalFormatting>
  <conditionalFormatting sqref="C7 S7 C10 G10 C16:F16 R16:S16 R18:R19 C27:D27 F27:G27 R28">
    <cfRule type="expression" dxfId="135" priority="34">
      <formula>WEEKDAY(U$3,2)&gt;5</formula>
    </cfRule>
  </conditionalFormatting>
  <conditionalFormatting sqref="AC48:AD48 AB54">
    <cfRule type="cellIs" dxfId="5860" priority="79" operator="equal">
      <formula>"CS"</formula>
    </cfRule>
  </conditionalFormatting>
  <dataValidations count="4">
    <dataValidation type="custom" allowBlank="1" sqref="J5:K5 U5:AG5 Z6 AB6 AG6 C7 I7 V7 Y7:Z7 AF7:AG7 F8:I8 N8 W8 Y8 AD8:AG8 C9 M9 O9 S9 V9 X9 Z9:AA9 AC9:AG9 E10:G10 J10:N10 Q10:S10 W10:Y10 C11:E11 L11 Q11:R11 T11 X11:Y11 AF11:AG11 C12:Q12 T12:V12 Y12 AF12 C13:E13 J13:L13 N13:P13 R13:T13 V13 Z13 C14 E14 J14:K14 N14:O14 Q14:S14 U14:Y14 AF14 C15:F15 J15 L15:Q15 S15 V15:W15 Y15 AF15:AG15 C16:I16 M16 O16 Q16:T16 Y16:AB16 AD16:AG16 C17:N17 P17 S17 AA17:AG17 C18:D18 G18 O18:AE18 AG18 C19:G19 L19:M19 O19:Q19 U19:AA19 AC19:AE19 C20:D20 G20:I20 K20 M20:O20 Q20:U20 W20:X20 Z20:AA20 AE20:AG20 C21:H21 J21:L21 N21:AG21 C22:E22 G22 N22:O22 Q22:R22 T22 W22:Z22 AB22:AD22 AF22:AG22 C23 E23:G23 I23 P23:Q23 S23:W23 AG23 C24:E24 I24:J24 M24 X24 Z24 AC24 AE24 C25:H25 K25:O25 Z25:AB25 AE25:AG25 C26:D26 G26:H26 J26:N26 P26:Q26 S26 U26:V26 Z26:AE26 AG26 C27 E27:H27 J27 N27 U27 AA27 AF27:AG27 C28:E28 I28:M28 O28:P28 S28:T28 W28 AA28:AB28 AF28 C29:I29 L29:M29 O29 Q29 T29:U29 AA29 AC29:AD29 AF29:AG29 C30:G30 N30 Q30:S30 X30:Y30 C31:F31 Q31:R31 T31:W31 Y31:Z31 AE31 C32:H32 J32:M32 O32:P32 R32 AE32:AG32 D33:F33 H33 K33 M33:Q33 T33 W33:Z33 AF33:AG33 C34:G34 L34:N34 S34 AG34 C35:J35 P35 T35 H36 J36:K36 O36 Q36:T36 W36:Y36 I37 K37:N37 S37:T37 V37 Y37 AA37 C47:O47 S47:W47 Y47 AE47:AG47 O48 S48 U48:W48 AF48 E49 M49:O49 T49 V49 Y49 AG49 C50:F50 H50 K50:Q50 U50:W50 C51:D51 I51 K51:N51 U51 AE51:AG51 F54 I54 AG55 AE56 T57 L58 Y59 K60 O60 Q61 L63 C48:C49 J18:J19 L6:L7 M35:M36 O5:O7 S50:S51 T63:T65 V24:V25 X26:X27 Y28:Y29 AD6:AD7 AG30:AG31 AG36:AG38 C36:F37 G48:J49 J30:L31 C5:D6">
      <formula1>NOT(ISERROR(SEARCH((#REF!),(C5))))</formula1>
    </dataValidation>
    <dataValidation type="list" allowBlank="1" sqref="S7 AA7 J8 D9 U9 Y9 C10:D10 T10 AG10 K11 Q13 AA13:AE13 M14 Z14:AA14 AD14 AA15:AB15 AD15:AE15 K16:L16 N16 P16 V16 E18 R19:S19 P20 AC20 M23 F24 AF24:AG24 R25 W25 O26 AF26 M27 S27 AB27:AC27 AE27 G28 Z29 AE30:AF30 X31 AF31 I32 N32 S32 L33 AB33 V34:X34 Z34:AA34 AC34:AE34 O35 Y35 AA35 P36 AB37:AE37 Q47 Z47:AD47 AC48:AD48 AB49:AF49 AA50:AG50 Q51 AC53 AB54 X15:X16 Z48:Z49 AE22:AE23 AG13:AG14" showDropDown="1">
      <formula1>'Setting key Duty'!$B$7:$B$54</formula1>
    </dataValidation>
    <dataValidation type="list" allowBlank="1" sqref="B25 J33 K35 E48 F49 S49 U49 T50 E51 C52:U52 C53 E53 I53:J53 L53 N53:O53 S53:U53 C54:E54 G54:H54 K54:L54 N54 P54 AF54:AG54 C55 E55 H55:L55 N55:P55 S55:U55 X55:AF55 C56:E56 G56:H56 J56:K56 M56:P56 AF56 C57:G57 I57:L57 N57:P57 U57 X57 AF57:AG57 C58:K58 N58:O58 X58:Y58 E59:L59 N59:P59 X59 AE59:AG59 G60:J60 L60 S60 AE60 AG60 G61:L61 S61:U61 I62:L62 N62:Q62 S62:Z62 C63:G63 I63:K63 N63 P63 U63 X63:Z63 AC63:AD63 AF63:AG63 B5:B9 B11:B16 B18:B19 B21:B23 C59:C62 E60:E62 J50:J51 N60:N61 P60:P61 S56:S57 S63:S65 T58:T59 C64:L65 AE52:AG53 N64:P65 U64:AG65 AE61:AG62 X52:Y53 X60:Y61" showDropDown="1">
      <formula1>'Setting key Duty'!$B$7:$B$56</formula1>
    </dataValidation>
    <dataValidation type="list" allowBlank="1" sqref="C38:AF38 C39:AG46 C66:AG71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95"/>
  <sheetViews>
    <sheetView showGridLines="0" zoomScale="70" zoomScaleNormal="70" workbookViewId="0">
      <pane xSplit="2" ySplit="4" topLeftCell="C31" activePane="bottomRight" state="frozen"/>
      <selection/>
      <selection pane="topRight"/>
      <selection pane="bottomLeft"/>
      <selection pane="bottomRight" activeCell="C46" sqref="C46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8" width="9.24761904761905" customWidth="1"/>
    <col min="9" max="9" width="10.1333333333333" customWidth="1"/>
    <col min="10" max="11" width="9.24761904761905" customWidth="1"/>
    <col min="12" max="12" width="9.38095238095238" customWidth="1"/>
    <col min="13" max="13" width="9.75238095238095" customWidth="1"/>
    <col min="14" max="14" width="9.24761904761905" customWidth="1"/>
    <col min="15" max="15" width="10" customWidth="1"/>
    <col min="16" max="16" width="10.752380952381" customWidth="1"/>
    <col min="17" max="17" width="10.247619047619" customWidth="1"/>
    <col min="18" max="18" width="10.1333333333333" customWidth="1"/>
    <col min="19" max="19" width="9.5047619047619" customWidth="1"/>
    <col min="20" max="20" width="10" customWidth="1"/>
    <col min="21" max="23" width="9.24761904761905" customWidth="1"/>
    <col min="24" max="24" width="12.8761904761905" customWidth="1"/>
    <col min="25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3" width="9.38095238095238" customWidth="1"/>
    <col min="34" max="40" width="9.38095238095238" hidden="1" customWidth="1" outlineLevel="1"/>
    <col min="41" max="41" width="12" hidden="1" customWidth="1" outlineLevel="1"/>
    <col min="42" max="42" width="9.38095238095238" hidden="1" customWidth="1" outlineLevel="1"/>
    <col min="43" max="43" width="6.75238095238095" customWidth="1" collapsed="1"/>
    <col min="44" max="44" width="6.75238095238095" customWidth="1"/>
    <col min="45" max="45" width="8.87619047619048" customWidth="1" outlineLevel="1"/>
    <col min="46" max="47" width="7.87619047619048" customWidth="1" outlineLevel="1"/>
    <col min="48" max="48" width="9.13333333333333" customWidth="1" outlineLevel="1"/>
    <col min="49" max="49" width="8.24761904761905" customWidth="1" outlineLevel="1"/>
    <col min="50" max="50" width="5.5047619047619" customWidth="1" outlineLevel="1"/>
    <col min="51" max="53" width="9.38095238095238" customWidth="1"/>
    <col min="54" max="64" width="9.38095238095238" hidden="1" customWidth="1" outlineLevel="1"/>
    <col min="65" max="65" width="9.38095238095238" customWidth="1" collapsed="1"/>
    <col min="66" max="66" width="9.5047619047619" customWidth="1"/>
    <col min="67" max="68" width="9.38095238095238" customWidth="1"/>
  </cols>
  <sheetData>
    <row r="1" ht="3" customHeight="1" spans="1:68">
      <c r="A1" s="379" t="s">
        <v>2078</v>
      </c>
      <c r="B1" s="380" t="s">
        <v>1</v>
      </c>
      <c r="C1" s="381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382"/>
      <c r="U1" s="382"/>
      <c r="V1" s="382"/>
      <c r="W1" s="382"/>
      <c r="X1" s="382"/>
      <c r="Y1" s="382"/>
      <c r="Z1" s="382"/>
      <c r="AA1" s="382"/>
      <c r="AB1" s="382"/>
      <c r="AC1" s="382"/>
      <c r="AD1" s="382"/>
      <c r="AE1" s="382"/>
      <c r="AF1" s="382"/>
      <c r="AG1" s="382"/>
      <c r="AH1" s="382"/>
      <c r="AI1" s="382"/>
      <c r="AJ1" s="382"/>
      <c r="AK1" s="382"/>
      <c r="AL1" s="383"/>
      <c r="AM1" s="383"/>
      <c r="AN1" s="383"/>
      <c r="AO1" s="383"/>
      <c r="AP1" s="383"/>
      <c r="AQ1" s="383"/>
      <c r="AR1" s="383"/>
      <c r="AS1" s="383"/>
      <c r="AT1" s="383"/>
      <c r="AU1" s="383"/>
      <c r="AV1" s="383"/>
      <c r="AW1" s="383"/>
      <c r="AX1" s="383"/>
      <c r="AY1" s="383"/>
      <c r="AZ1" s="383"/>
      <c r="BA1" s="383"/>
      <c r="BB1" s="383"/>
      <c r="BC1" s="383"/>
      <c r="BD1" s="383"/>
      <c r="BE1" s="383"/>
      <c r="BF1" s="383"/>
      <c r="BG1" s="383"/>
      <c r="BH1" s="383"/>
      <c r="BI1" s="383"/>
      <c r="BJ1" s="383"/>
      <c r="BK1" s="383"/>
      <c r="BL1" s="383"/>
      <c r="BM1" s="383"/>
      <c r="BN1" s="383"/>
      <c r="BO1" s="383"/>
      <c r="BP1" s="383"/>
    </row>
    <row r="2" ht="26.25" customHeight="1" spans="1:68">
      <c r="A2" s="384"/>
      <c r="B2" s="287" t="s">
        <v>2</v>
      </c>
      <c r="C2" s="287"/>
      <c r="D2" s="172" t="s">
        <v>2136</v>
      </c>
      <c r="E2" s="385" t="s">
        <v>2137</v>
      </c>
      <c r="F2" s="287"/>
      <c r="G2" s="386"/>
      <c r="H2" s="287"/>
      <c r="I2" s="287"/>
      <c r="J2" s="287"/>
      <c r="K2" s="287"/>
      <c r="L2" s="287"/>
      <c r="M2" s="287"/>
      <c r="N2" s="386"/>
      <c r="O2" s="287"/>
      <c r="P2" s="287"/>
      <c r="Q2" s="287"/>
      <c r="R2" s="287"/>
      <c r="S2" s="287"/>
      <c r="T2" s="387"/>
      <c r="U2" s="388"/>
      <c r="V2" s="389"/>
      <c r="W2" s="287"/>
      <c r="X2" s="287"/>
      <c r="Y2" s="287"/>
      <c r="Z2" s="287"/>
      <c r="AA2" s="287"/>
      <c r="AB2" s="386"/>
      <c r="AC2" s="287"/>
      <c r="AD2" s="287"/>
      <c r="AE2" s="287"/>
      <c r="AF2" s="287"/>
      <c r="AG2" s="390"/>
      <c r="AH2" s="390"/>
      <c r="AI2" s="390"/>
      <c r="AJ2" s="390"/>
      <c r="AK2" s="390"/>
      <c r="AL2" s="390"/>
      <c r="AM2" s="390"/>
      <c r="AN2" s="390"/>
      <c r="AO2" s="390"/>
      <c r="AP2" s="390"/>
      <c r="AQ2" s="391"/>
      <c r="AR2" s="390"/>
      <c r="AS2" s="390"/>
      <c r="AT2" s="390"/>
      <c r="AU2" s="390"/>
      <c r="AV2" s="390"/>
      <c r="AW2" s="390"/>
      <c r="AX2" s="390"/>
      <c r="AY2" s="390"/>
      <c r="AZ2" s="390"/>
      <c r="BA2" s="390"/>
      <c r="BB2" s="390"/>
      <c r="BC2" s="390"/>
      <c r="BD2" s="390"/>
      <c r="BE2" s="390"/>
      <c r="BF2" s="390"/>
      <c r="BG2" s="390"/>
      <c r="BH2" s="390"/>
      <c r="BI2" s="390"/>
      <c r="BJ2" s="390"/>
      <c r="BK2" s="390"/>
      <c r="BL2" s="390"/>
      <c r="BM2" s="390"/>
      <c r="BN2" s="390"/>
      <c r="BO2" s="390"/>
      <c r="BP2" s="390"/>
    </row>
    <row r="3" ht="26.25" customHeight="1" spans="1:68">
      <c r="A3" s="384"/>
      <c r="B3" s="287" t="s">
        <v>10</v>
      </c>
      <c r="C3" s="392">
        <v>46204</v>
      </c>
      <c r="D3" s="393">
        <f>C3+1</f>
        <v>46205</v>
      </c>
      <c r="E3" s="393">
        <f>D3+1</f>
        <v>46206</v>
      </c>
      <c r="F3" s="393">
        <f>E3+1</f>
        <v>46207</v>
      </c>
      <c r="G3" s="393">
        <f>F3+1</f>
        <v>46208</v>
      </c>
      <c r="H3" s="393">
        <f>G3+1</f>
        <v>46209</v>
      </c>
      <c r="I3" s="393">
        <f>H3+1</f>
        <v>46210</v>
      </c>
      <c r="J3" s="393">
        <f>I3+1</f>
        <v>46211</v>
      </c>
      <c r="K3" s="393">
        <f>J3+1</f>
        <v>46212</v>
      </c>
      <c r="L3" s="393">
        <f>K3+1</f>
        <v>46213</v>
      </c>
      <c r="M3" s="393">
        <f>L3+1</f>
        <v>46214</v>
      </c>
      <c r="N3" s="393">
        <f>M3+1</f>
        <v>46215</v>
      </c>
      <c r="O3" s="393">
        <f>N3+1</f>
        <v>46216</v>
      </c>
      <c r="P3" s="393">
        <f>O3+1</f>
        <v>46217</v>
      </c>
      <c r="Q3" s="393">
        <f>P3+1</f>
        <v>46218</v>
      </c>
      <c r="R3" s="393">
        <f>Q3+1</f>
        <v>46219</v>
      </c>
      <c r="S3" s="393">
        <f>R3+1</f>
        <v>46220</v>
      </c>
      <c r="T3" s="394">
        <f>S3+1</f>
        <v>46221</v>
      </c>
      <c r="U3" s="393">
        <f>T3+1</f>
        <v>46222</v>
      </c>
      <c r="V3" s="395">
        <f>U3+1</f>
        <v>46223</v>
      </c>
      <c r="W3" s="393">
        <f>V3+1</f>
        <v>46224</v>
      </c>
      <c r="X3" s="393">
        <f>W3+1</f>
        <v>46225</v>
      </c>
      <c r="Y3" s="393">
        <f>X3+1</f>
        <v>46226</v>
      </c>
      <c r="Z3" s="393">
        <f>Y3+1</f>
        <v>46227</v>
      </c>
      <c r="AA3" s="393">
        <f>Z3+1</f>
        <v>46228</v>
      </c>
      <c r="AB3" s="393">
        <f>AA3+1</f>
        <v>46229</v>
      </c>
      <c r="AC3" s="393">
        <f>AB3+1</f>
        <v>46230</v>
      </c>
      <c r="AD3" s="393">
        <f>AC3+1</f>
        <v>46231</v>
      </c>
      <c r="AE3" s="393">
        <f>AD3+1</f>
        <v>46232</v>
      </c>
      <c r="AF3" s="393">
        <f>AE3+1</f>
        <v>46233</v>
      </c>
      <c r="AG3" s="393">
        <f>AF3+1</f>
        <v>46234</v>
      </c>
      <c r="AH3" s="390" t="str">
        <f>'Setting key Duty'!$C7</f>
        <v>DM</v>
      </c>
      <c r="AI3" s="390" t="str">
        <f>'Setting key Duty'!$C8</f>
        <v>CS1</v>
      </c>
      <c r="AJ3" s="390" t="str">
        <f>'Setting key Duty'!$C9</f>
        <v>CS2</v>
      </c>
      <c r="AK3" s="390" t="str">
        <f>'Setting key Duty'!$C10</f>
        <v>CS/B</v>
      </c>
      <c r="AL3" s="390" t="str">
        <f>'Setting key Duty'!$C11</f>
        <v>SB1</v>
      </c>
      <c r="AM3" s="390" t="str">
        <f>'Setting key Duty'!$C12</f>
        <v>SB2</v>
      </c>
      <c r="AN3" s="390" t="str">
        <f>'Setting key Duty'!$C13</f>
        <v>AE</v>
      </c>
      <c r="AO3" s="390" t="str">
        <f>'Setting key Duty'!$C16</f>
        <v>Outfield Reserve</v>
      </c>
      <c r="AP3" s="390" t="str">
        <f>'Setting key Duty'!C14</f>
        <v>EM</v>
      </c>
      <c r="AQ3" s="396" t="s">
        <v>1786</v>
      </c>
      <c r="AR3" s="396" t="s">
        <v>1787</v>
      </c>
      <c r="AS3" s="390" t="s">
        <v>11</v>
      </c>
      <c r="AT3" s="390" t="s">
        <v>12</v>
      </c>
      <c r="AU3" s="390" t="s">
        <v>1788</v>
      </c>
      <c r="AV3" s="390" t="s">
        <v>13</v>
      </c>
      <c r="AW3" s="390" t="s">
        <v>14</v>
      </c>
      <c r="AX3" s="390" t="s">
        <v>15</v>
      </c>
      <c r="AY3" s="390" t="s">
        <v>16</v>
      </c>
      <c r="AZ3" s="390" t="s">
        <v>17</v>
      </c>
      <c r="BA3" s="397" t="s">
        <v>18</v>
      </c>
      <c r="BB3" s="390" t="s">
        <v>19</v>
      </c>
      <c r="BC3" s="390" t="s">
        <v>21</v>
      </c>
      <c r="BD3" s="390" t="s">
        <v>22</v>
      </c>
      <c r="BE3" s="390" t="s">
        <v>25</v>
      </c>
      <c r="BF3" s="390" t="s">
        <v>26</v>
      </c>
      <c r="BG3" s="390" t="s">
        <v>28</v>
      </c>
      <c r="BH3" s="390" t="s">
        <v>29</v>
      </c>
      <c r="BI3" s="390" t="s">
        <v>30</v>
      </c>
      <c r="BJ3" s="390" t="s">
        <v>31</v>
      </c>
      <c r="BK3" s="390" t="str">
        <f>'Setting key Duty'!C52</f>
        <v>Field Camp</v>
      </c>
      <c r="BL3" s="390" t="s">
        <v>32</v>
      </c>
      <c r="BM3" s="390" t="str">
        <f>'Setting key Duty'!$C15</f>
        <v>Block</v>
      </c>
      <c r="BN3" s="390" t="str">
        <f>'Setting key Duty'!C17</f>
        <v>Reserve</v>
      </c>
      <c r="BO3" s="390" t="str">
        <f>'Setting key Duty'!$C22</f>
        <v>AL</v>
      </c>
      <c r="BP3" s="390"/>
    </row>
    <row r="4" ht="18" customHeight="1" spans="1:68">
      <c r="A4" s="398"/>
      <c r="B4" s="399" t="s">
        <v>33</v>
      </c>
      <c r="C4" s="400" t="str">
        <f>TEXT(C3,"ddd")</f>
        <v>Wed</v>
      </c>
      <c r="D4" s="401" t="str">
        <f>TEXT(D3,"ddd")</f>
        <v>Thu</v>
      </c>
      <c r="E4" s="401" t="str">
        <f>TEXT(E3,"ddd")</f>
        <v>Fri</v>
      </c>
      <c r="F4" s="401" t="str">
        <f>TEXT(F3,"ddd")</f>
        <v>Sat</v>
      </c>
      <c r="G4" s="401" t="str">
        <f>TEXT(G3,"ddd")</f>
        <v>Sun</v>
      </c>
      <c r="H4" s="401" t="str">
        <f>TEXT(H3,"ddd")</f>
        <v>Mon</v>
      </c>
      <c r="I4" s="401" t="str">
        <f>TEXT(I3,"ddd")</f>
        <v>Tue</v>
      </c>
      <c r="J4" s="401" t="str">
        <f>TEXT(J3,"ddd")</f>
        <v>Wed</v>
      </c>
      <c r="K4" s="401" t="str">
        <f>TEXT(K3,"ddd")</f>
        <v>Thu</v>
      </c>
      <c r="L4" s="401" t="str">
        <f>TEXT(L3,"ddd")</f>
        <v>Fri</v>
      </c>
      <c r="M4" s="401" t="str">
        <f>TEXT(M3,"ddd")</f>
        <v>Sat</v>
      </c>
      <c r="N4" s="401" t="str">
        <f>TEXT(N3,"ddd")</f>
        <v>Sun</v>
      </c>
      <c r="O4" s="401" t="str">
        <f>TEXT(O3,"ddd")</f>
        <v>Mon</v>
      </c>
      <c r="P4" s="401" t="str">
        <f>TEXT(P3,"ddd")</f>
        <v>Tue</v>
      </c>
      <c r="Q4" s="401" t="str">
        <f>TEXT(Q3,"ddd")</f>
        <v>Wed</v>
      </c>
      <c r="R4" s="401" t="str">
        <f>TEXT(R3,"ddd")</f>
        <v>Thu</v>
      </c>
      <c r="S4" s="401" t="str">
        <f>TEXT(S3,"ddd")</f>
        <v>Fri</v>
      </c>
      <c r="T4" s="400" t="str">
        <f>TEXT(T3,"ddd")</f>
        <v>Sat</v>
      </c>
      <c r="U4" s="401" t="str">
        <f>TEXT(U3,"ddd")</f>
        <v>Sun</v>
      </c>
      <c r="V4" s="402" t="str">
        <f>TEXT(V3,"ddd")</f>
        <v>Mon</v>
      </c>
      <c r="W4" s="401" t="str">
        <f>TEXT(W3,"ddd")</f>
        <v>Tue</v>
      </c>
      <c r="X4" s="401" t="str">
        <f>TEXT(X3,"ddd")</f>
        <v>Wed</v>
      </c>
      <c r="Y4" s="401" t="str">
        <f>TEXT(Y3,"ddd")</f>
        <v>Thu</v>
      </c>
      <c r="Z4" s="401" t="str">
        <f>TEXT(Z3,"ddd")</f>
        <v>Fri</v>
      </c>
      <c r="AA4" s="401" t="str">
        <f>TEXT(AA3,"ddd")</f>
        <v>Sat</v>
      </c>
      <c r="AB4" s="401" t="str">
        <f>TEXT(AB3,"ddd")</f>
        <v>Sun</v>
      </c>
      <c r="AC4" s="401" t="str">
        <f>TEXT(AC3,"ddd")</f>
        <v>Mon</v>
      </c>
      <c r="AD4" s="401" t="str">
        <f>TEXT(AD3,"ddd")</f>
        <v>Tue</v>
      </c>
      <c r="AE4" s="401" t="str">
        <f>TEXT(AE3,"ddd")</f>
        <v>Wed</v>
      </c>
      <c r="AF4" s="401" t="str">
        <f>TEXT(AF3,"ddd")</f>
        <v>Thu</v>
      </c>
      <c r="AG4" s="401" t="str">
        <f>TEXT(AG3,"ddd")</f>
        <v>Fri</v>
      </c>
      <c r="AH4" s="399" t="str">
        <f>'Setting key Duty'!$B7</f>
        <v>DM</v>
      </c>
      <c r="AI4" s="399" t="str">
        <f>'Setting key Duty'!$B8</f>
        <v>CS1</v>
      </c>
      <c r="AJ4" s="399" t="str">
        <f>'Setting key Duty'!$B9</f>
        <v>CS2</v>
      </c>
      <c r="AK4" s="399" t="str">
        <f>'Setting key Duty'!$B10</f>
        <v>CS/B</v>
      </c>
      <c r="AL4" s="399" t="str">
        <f>'Setting key Duty'!$B11</f>
        <v>SB1</v>
      </c>
      <c r="AM4" s="399" t="str">
        <f>'Setting key Duty'!$B12</f>
        <v>SB2</v>
      </c>
      <c r="AN4" s="399" t="str">
        <f>'Setting key Duty'!$B13</f>
        <v>AE</v>
      </c>
      <c r="AO4" s="399" t="str">
        <f>'Setting key Duty'!$B16</f>
        <v>Outfield Reserve</v>
      </c>
      <c r="AP4" s="399" t="str">
        <f>'Setting key Duty'!B14</f>
        <v>EM</v>
      </c>
      <c r="AQ4" s="170"/>
      <c r="AR4" s="170"/>
      <c r="AS4" s="399"/>
      <c r="AT4" s="399"/>
      <c r="AU4" s="399"/>
      <c r="AV4" s="399"/>
      <c r="AW4" s="399"/>
      <c r="AX4" s="399"/>
      <c r="AY4" s="399"/>
      <c r="AZ4" s="399"/>
      <c r="BA4" s="403"/>
      <c r="BB4" s="399"/>
      <c r="BC4" s="399" t="s">
        <v>35</v>
      </c>
      <c r="BD4" s="399"/>
      <c r="BE4" s="399" t="s">
        <v>37</v>
      </c>
      <c r="BF4" s="399"/>
      <c r="BG4" s="399" t="s">
        <v>39</v>
      </c>
      <c r="BH4" s="399"/>
      <c r="BI4" s="399" t="s">
        <v>40</v>
      </c>
      <c r="BJ4" s="399"/>
      <c r="BK4" s="399" t="str">
        <f>'Setting key Duty'!B52</f>
        <v>$FC</v>
      </c>
      <c r="BL4" s="399"/>
      <c r="BM4" s="399">
        <f>'Setting key Duty'!$B15</f>
        <v>0</v>
      </c>
      <c r="BN4" s="399" t="str">
        <f>'Setting key Duty'!B17</f>
        <v>RESERVE</v>
      </c>
      <c r="BO4" s="399" t="str">
        <f>'Setting key Duty'!$B22</f>
        <v>AL</v>
      </c>
      <c r="BP4" s="399"/>
    </row>
    <row r="5" ht="87" customHeight="1" spans="1:68">
      <c r="A5" s="398"/>
      <c r="B5" s="404" t="s">
        <v>2138</v>
      </c>
      <c r="C5" s="172"/>
      <c r="D5" s="391"/>
      <c r="E5" s="172" t="s">
        <v>1984</v>
      </c>
      <c r="F5" s="391"/>
      <c r="G5" s="391" t="s">
        <v>44</v>
      </c>
      <c r="H5" s="172"/>
      <c r="I5" s="391"/>
      <c r="J5" s="391" t="s">
        <v>42</v>
      </c>
      <c r="K5" s="391" t="s">
        <v>1925</v>
      </c>
      <c r="L5" s="172"/>
      <c r="M5" s="172"/>
      <c r="N5" s="391"/>
      <c r="O5" s="391" t="s">
        <v>1111</v>
      </c>
      <c r="P5" s="391" t="s">
        <v>1111</v>
      </c>
      <c r="Q5" s="391" t="s">
        <v>48</v>
      </c>
      <c r="R5" s="172"/>
      <c r="S5" s="172" t="s">
        <v>59</v>
      </c>
      <c r="T5" s="172"/>
      <c r="U5" s="388"/>
      <c r="V5" s="172"/>
      <c r="W5" s="172"/>
      <c r="X5" s="172" t="s">
        <v>44</v>
      </c>
      <c r="Y5" s="172"/>
      <c r="Z5" s="172"/>
      <c r="AA5" s="391"/>
      <c r="AB5" s="391"/>
      <c r="AC5" s="391" t="s">
        <v>56</v>
      </c>
      <c r="AD5" s="391" t="s">
        <v>1978</v>
      </c>
      <c r="AE5" s="315" t="s">
        <v>1890</v>
      </c>
      <c r="AF5" s="172" t="s">
        <v>375</v>
      </c>
      <c r="AG5" s="172" t="s">
        <v>375</v>
      </c>
      <c r="AH5" s="398">
        <f>COUNTIF($C5:$AF5,AH$4)</f>
        <v>1</v>
      </c>
      <c r="AI5" s="398">
        <f>COUNTIF($C5:$AF5,AI$4)</f>
        <v>2</v>
      </c>
      <c r="AJ5" s="398">
        <f>COUNTIF($C5:$AF5,AJ$4)</f>
        <v>0</v>
      </c>
      <c r="AK5" s="398">
        <f>COUNTIF($C5:$AF5,AK$4)</f>
        <v>0</v>
      </c>
      <c r="AL5" s="398">
        <f>COUNTIF($C5:$AF5,AL$4)</f>
        <v>0</v>
      </c>
      <c r="AM5" s="398">
        <f>COUNTIF($C5:$AF5,AM$4)</f>
        <v>1</v>
      </c>
      <c r="AN5" s="398">
        <f>COUNTIF($C5:$AF5,AN$4)</f>
        <v>0</v>
      </c>
      <c r="AO5" s="398">
        <f>COUNTIF($C5:$AF5,AO$4)</f>
        <v>0</v>
      </c>
      <c r="AP5" s="398">
        <f>COUNTIF($C5:$AF5,AP$4)</f>
        <v>0</v>
      </c>
      <c r="AQ5" s="405"/>
      <c r="AR5" s="405">
        <v>1</v>
      </c>
      <c r="AS5" s="406">
        <f>SUMPRODUCT(--(WEEKDAY(C$3:AG$3,2)&lt;5),--ISNUMBER(MATCH(C5:AG5,{"DM","CS1","CS2","SB1","AE","CS/B"},0)))</f>
        <v>2</v>
      </c>
      <c r="AT5" s="406"/>
      <c r="AU5" s="406">
        <f>SUMPRODUCT(--(WEEKDAY(C$3:AG$3,2)=5),--ISNUMBER(MATCH(C5:AG5,{"DM","CS1","CS2","SB1","AE","CS/B","WEEKEND OUTFIELD RESERVE"},0)))</f>
        <v>0</v>
      </c>
      <c r="AV5" s="406">
        <f>SUMPRODUCT(--(WEEKDAY(C$3:AG$3,2)&gt;5),--ISNUMBER(MATCH(C5:AG5,{"DM","CS1","CS2","SB1","AE","CS/B","WEEKEND OUTFIELD RESERVE"},0)))</f>
        <v>1</v>
      </c>
      <c r="AW5" s="406"/>
      <c r="AX5" s="406">
        <f>(AS5-AT5)+AU5*1.5+(AV5-AW5)*2+AM5*0.5+AO5*0.5+AQ5-AR5</f>
        <v>3.5</v>
      </c>
      <c r="AY5" s="406">
        <f>AS5+AU5+AV5</f>
        <v>3</v>
      </c>
      <c r="AZ5" s="406">
        <f>BC5+BE5+BG5+BI5+BK5</f>
        <v>0</v>
      </c>
      <c r="BA5" s="405">
        <f>AX5+BB5</f>
        <v>3.5</v>
      </c>
      <c r="BB5" s="406">
        <f>BD5+BF5+BH5+BJ5+BL5</f>
        <v>0</v>
      </c>
      <c r="BC5" s="406">
        <f>COUNTIF(A5:AH5,"*$BTP*")</f>
        <v>0</v>
      </c>
      <c r="BD5" s="406">
        <f>BC5*1.5</f>
        <v>0</v>
      </c>
      <c r="BE5" s="406">
        <f>COUNTIF(A5:AH5,"*$M*")</f>
        <v>0</v>
      </c>
      <c r="BF5" s="406">
        <f>BE5*1</f>
        <v>0</v>
      </c>
      <c r="BG5" s="406">
        <f>COUNTIF(A5:AH5,"*$PM*")</f>
        <v>0</v>
      </c>
      <c r="BH5" s="406">
        <f>BG5*0.5</f>
        <v>0</v>
      </c>
      <c r="BI5" s="406">
        <f>COUNTIF(A5:AH5,"*$AM*")</f>
        <v>0</v>
      </c>
      <c r="BJ5" s="406">
        <f>BI5*0.5</f>
        <v>0</v>
      </c>
      <c r="BK5" s="406">
        <f>COUNTIF(A5:AH5,"*$FC*")</f>
        <v>0</v>
      </c>
      <c r="BL5" s="406">
        <f>BK5*1</f>
        <v>0</v>
      </c>
      <c r="BM5" s="406">
        <f>COUNTIF($D5:$Z5,BM$4)</f>
        <v>0</v>
      </c>
      <c r="BN5" s="406">
        <f>COUNTIF($D5:$Z5,BN$4)</f>
        <v>0</v>
      </c>
      <c r="BO5" s="406">
        <f>COUNTIF($D5:$Z5,BO$4)</f>
        <v>0</v>
      </c>
      <c r="BP5" s="406"/>
    </row>
    <row r="6" ht="73.5" customHeight="1" spans="1:68">
      <c r="A6" s="398"/>
      <c r="B6" s="406" t="s">
        <v>1794</v>
      </c>
      <c r="C6" s="172"/>
      <c r="E6" s="172"/>
      <c r="F6" s="391" t="s">
        <v>1598</v>
      </c>
      <c r="G6" s="391"/>
      <c r="H6" s="391" t="s">
        <v>1984</v>
      </c>
      <c r="I6" s="172"/>
      <c r="J6" s="172"/>
      <c r="K6" s="391" t="s">
        <v>1925</v>
      </c>
      <c r="L6" s="391" t="s">
        <v>2139</v>
      </c>
      <c r="M6" s="172" t="s">
        <v>48</v>
      </c>
      <c r="N6" s="391"/>
      <c r="O6" s="391" t="s">
        <v>1111</v>
      </c>
      <c r="P6" s="391" t="s">
        <v>1111</v>
      </c>
      <c r="Q6" s="172" t="s">
        <v>44</v>
      </c>
      <c r="R6" s="172"/>
      <c r="S6" s="172" t="s">
        <v>59</v>
      </c>
      <c r="T6" s="172" t="s">
        <v>45</v>
      </c>
      <c r="U6" s="172"/>
      <c r="V6" s="172" t="s">
        <v>47</v>
      </c>
      <c r="W6" s="172" t="s">
        <v>2140</v>
      </c>
      <c r="X6" s="172"/>
      <c r="Y6" s="172"/>
      <c r="Z6" s="172"/>
      <c r="AA6" s="172"/>
      <c r="AB6" s="391"/>
      <c r="AC6" s="172" t="s">
        <v>47</v>
      </c>
      <c r="AD6" s="172"/>
      <c r="AE6" s="407" t="s">
        <v>1978</v>
      </c>
      <c r="AF6" s="172" t="s">
        <v>44</v>
      </c>
      <c r="AG6" s="172"/>
      <c r="AH6" s="398">
        <f>COUNTIF($C6:$AF6,AH$4)</f>
        <v>1</v>
      </c>
      <c r="AI6" s="398">
        <f>COUNTIF($C6:$AF6,AI$4)</f>
        <v>2</v>
      </c>
      <c r="AJ6" s="398">
        <f>COUNTIF($C6:$AF6,AJ$4)</f>
        <v>1</v>
      </c>
      <c r="AK6" s="398">
        <f>COUNTIF($C6:$AF6,AK$4)</f>
        <v>0</v>
      </c>
      <c r="AL6" s="398">
        <f>COUNTIF($C6:$AF6,AL$4)</f>
        <v>0</v>
      </c>
      <c r="AM6" s="398">
        <f>COUNTIF($C6:$AF6,AM$4)</f>
        <v>0</v>
      </c>
      <c r="AN6" s="398">
        <f>COUNTIF($C6:$AF6,AN$4)</f>
        <v>0</v>
      </c>
      <c r="AO6" s="398">
        <f>COUNTIF($C6:$AF6,AO$4)</f>
        <v>0</v>
      </c>
      <c r="AP6" s="398">
        <f>COUNTIF($C6:$AF6,AP$4)</f>
        <v>0</v>
      </c>
      <c r="AQ6" s="405"/>
      <c r="AR6" s="405">
        <v>2.5</v>
      </c>
      <c r="AS6" s="406">
        <f>SUMPRODUCT(--(WEEKDAY(C$3:AG$3,2)&lt;5),--ISNUMBER(MATCH(C6:AG6,{"DM","CS1","CS2","SB1","AE","CS/B"},0)))</f>
        <v>2</v>
      </c>
      <c r="AT6" s="406"/>
      <c r="AU6" s="406">
        <f>SUMPRODUCT(--(WEEKDAY(C$3:AG$3,2)=5),--ISNUMBER(MATCH(C6:AG6,{"DM","CS1","CS2","SB1","AE","CS/B","WEEKEND OUTFIELD RESERVE"},0)))</f>
        <v>0</v>
      </c>
      <c r="AV6" s="406">
        <f>SUMPRODUCT(--(WEEKDAY(C$3:AG$3,2)&gt;5),--ISNUMBER(MATCH(C6:AG6,{"DM","CS1","CS2","SB1","AE","CS/B","WEEKEND OUTFIELD RESERVE"},0)))</f>
        <v>2</v>
      </c>
      <c r="AW6" s="406"/>
      <c r="AX6" s="406">
        <f>(AS6-AT6)+AU6*1.5+(AV6-AW6)*2+AM6*0.5+AO6*0.5+AQ6-AR6</f>
        <v>3.5</v>
      </c>
      <c r="AY6" s="406">
        <f>AS6+AU6+AV6</f>
        <v>4</v>
      </c>
      <c r="AZ6" s="406">
        <f>BC6+BE6+BG6+BI6+BK6</f>
        <v>1</v>
      </c>
      <c r="BA6" s="405">
        <f>AX6+BB6</f>
        <v>4</v>
      </c>
      <c r="BB6" s="406">
        <f>BD6+BF6+BH6+BJ6+BL6</f>
        <v>0.5</v>
      </c>
      <c r="BC6" s="406">
        <f>COUNTIF(A6:AH6,"*$BTP*")</f>
        <v>0</v>
      </c>
      <c r="BD6" s="406">
        <f>BC6*1.5</f>
        <v>0</v>
      </c>
      <c r="BE6" s="406">
        <f>COUNTIF(A6:AH6,"*$M*")</f>
        <v>0</v>
      </c>
      <c r="BF6" s="406">
        <f>BE6*1</f>
        <v>0</v>
      </c>
      <c r="BG6" s="406">
        <f>COUNTIF(A6:AH6,"*$PM*")</f>
        <v>1</v>
      </c>
      <c r="BH6" s="406">
        <f>BG6*0.5</f>
        <v>0.5</v>
      </c>
      <c r="BI6" s="406">
        <f>COUNTIF(A6:AH6,"*$AM*")</f>
        <v>0</v>
      </c>
      <c r="BJ6" s="406">
        <f>BI6*0.5</f>
        <v>0</v>
      </c>
      <c r="BK6" s="406">
        <f>COUNTIF(A6:AH6,"*$FC*")</f>
        <v>0</v>
      </c>
      <c r="BL6" s="406">
        <f>BK6*1</f>
        <v>0</v>
      </c>
      <c r="BM6" s="406">
        <f>COUNTIF($D6:$AA6,BM$4)</f>
        <v>0</v>
      </c>
      <c r="BN6" s="406">
        <f>COUNTIF($D6:$AA6,BN$4)</f>
        <v>1</v>
      </c>
      <c r="BO6" s="406">
        <f>COUNTIF($D6:$AA6,BO$4)</f>
        <v>1</v>
      </c>
      <c r="BP6" s="406"/>
    </row>
    <row r="7" ht="19.5" customHeight="1" spans="1:68">
      <c r="A7" s="398"/>
      <c r="B7" s="404" t="s">
        <v>2141</v>
      </c>
      <c r="C7" s="172" t="s">
        <v>48</v>
      </c>
      <c r="D7" s="172"/>
      <c r="E7" s="172"/>
      <c r="F7" s="391" t="s">
        <v>45</v>
      </c>
      <c r="G7" s="391"/>
      <c r="H7" s="391"/>
      <c r="I7" s="172" t="s">
        <v>1598</v>
      </c>
      <c r="J7" s="391"/>
      <c r="K7" s="391" t="s">
        <v>2094</v>
      </c>
      <c r="L7" s="172"/>
      <c r="M7" s="172"/>
      <c r="N7" s="172"/>
      <c r="O7" s="172" t="s">
        <v>1598</v>
      </c>
      <c r="P7" s="391" t="s">
        <v>2142</v>
      </c>
      <c r="Q7" s="172"/>
      <c r="R7" s="172" t="s">
        <v>48</v>
      </c>
      <c r="S7" s="172"/>
      <c r="T7" s="172"/>
      <c r="U7" s="172"/>
      <c r="V7" s="391"/>
      <c r="W7" s="391" t="s">
        <v>1095</v>
      </c>
      <c r="X7" s="391" t="s">
        <v>1095</v>
      </c>
      <c r="Y7" s="391" t="s">
        <v>1095</v>
      </c>
      <c r="Z7" s="391" t="s">
        <v>1095</v>
      </c>
      <c r="AA7" s="172"/>
      <c r="AB7" s="172"/>
      <c r="AC7" s="172"/>
      <c r="AD7" s="172" t="s">
        <v>48</v>
      </c>
      <c r="AE7" s="408"/>
      <c r="AF7" s="391" t="s">
        <v>1981</v>
      </c>
      <c r="AG7" s="391"/>
      <c r="AH7" s="398">
        <f>COUNTIF($C7:$AF7,AH$4)</f>
        <v>3</v>
      </c>
      <c r="AI7" s="398">
        <f>COUNTIF($C7:$AF7,AI$4)</f>
        <v>0</v>
      </c>
      <c r="AJ7" s="398">
        <f>COUNTIF($C7:$AF7,AJ$4)</f>
        <v>1</v>
      </c>
      <c r="AK7" s="398">
        <f>COUNTIF($C7:$AF7,AK$4)</f>
        <v>0</v>
      </c>
      <c r="AL7" s="398">
        <f>COUNTIF($C7:$AF7,AL$4)</f>
        <v>0</v>
      </c>
      <c r="AM7" s="398">
        <f>COUNTIF($C7:$AF7,AM$4)</f>
        <v>0</v>
      </c>
      <c r="AN7" s="398">
        <f>COUNTIF($C7:$AF7,AN$4)</f>
        <v>0</v>
      </c>
      <c r="AO7" s="398">
        <f>COUNTIF($C7:$AF7,AO$4)</f>
        <v>1</v>
      </c>
      <c r="AP7" s="398">
        <f>COUNTIF($C7:$AF7,AP$4)</f>
        <v>0</v>
      </c>
      <c r="AQ7" s="405">
        <v>1</v>
      </c>
      <c r="AR7" s="405"/>
      <c r="AS7" s="406">
        <f>SUMPRODUCT(--(WEEKDAY(C$3:AG$3,2)&lt;5),--ISNUMBER(MATCH(C7:AG7,{"DM","CS1","CS2","SB1","AE","CS/B"},0)))</f>
        <v>3</v>
      </c>
      <c r="AT7" s="406"/>
      <c r="AU7" s="406">
        <f>SUMPRODUCT(--(WEEKDAY(C$3:AG$3,2)=5),--ISNUMBER(MATCH(C7:AG7,{"DM","CS1","CS2","SB1","AE","CS/B","WEEKEND OUTFIELD RESERVE"},0)))</f>
        <v>0</v>
      </c>
      <c r="AV7" s="406">
        <f>SUMPRODUCT(--(WEEKDAY(C$3:AG$3,2)&gt;5),--ISNUMBER(MATCH(C7:AG7,{"DM","CS1","CS2","SB1","AE","CS/B","WEEKEND OUTFIELD RESERVE"},0)))</f>
        <v>1</v>
      </c>
      <c r="AW7" s="406"/>
      <c r="AX7" s="406">
        <f>(AS7-AT7)+AU7*1.5+(AV7-AW7)*2+AM7*0.5+AO7*0.5+AQ7-AR7</f>
        <v>6.5</v>
      </c>
      <c r="AY7" s="406">
        <f>AS7+AU7+AV7</f>
        <v>4</v>
      </c>
      <c r="AZ7" s="406">
        <f>BC7+BE7+BG7+BI7+BK7</f>
        <v>2</v>
      </c>
      <c r="BA7" s="405">
        <f>AX7+BB7</f>
        <v>7.5</v>
      </c>
      <c r="BB7" s="406">
        <f>BD7+BF7+BH7+BJ7+BL7</f>
        <v>1</v>
      </c>
      <c r="BC7" s="406">
        <f>COUNTIF(A7:AH7,"*$BTP*")</f>
        <v>0</v>
      </c>
      <c r="BD7" s="406">
        <f>BC7*1.5</f>
        <v>0</v>
      </c>
      <c r="BE7" s="406">
        <f>COUNTIF(A7:AH7,"*$M*")</f>
        <v>0</v>
      </c>
      <c r="BF7" s="406">
        <f>BE7*1</f>
        <v>0</v>
      </c>
      <c r="BG7" s="406">
        <f>COUNTIF(A7:AH7,"*$PM*")</f>
        <v>0</v>
      </c>
      <c r="BH7" s="406">
        <f>BG7*0.5</f>
        <v>0</v>
      </c>
      <c r="BI7" s="406">
        <f>COUNTIF(A7:AH7,"*$AM*")</f>
        <v>2</v>
      </c>
      <c r="BJ7" s="406">
        <f>BI7*0.5</f>
        <v>1</v>
      </c>
      <c r="BK7" s="406">
        <f>COUNTIF(A7:AH7,"*$FC*")</f>
        <v>0</v>
      </c>
      <c r="BL7" s="406">
        <f>BK7*1</f>
        <v>0</v>
      </c>
      <c r="BM7" s="406">
        <f>COUNTIF($D7:$X7,BM$4)</f>
        <v>0</v>
      </c>
      <c r="BN7" s="406">
        <f>COUNTIF($D7:$X7,BN$4)</f>
        <v>2</v>
      </c>
      <c r="BO7" s="406">
        <f>COUNTIF($D7:$X7,BO$4)</f>
        <v>0</v>
      </c>
      <c r="BP7" s="406"/>
    </row>
    <row r="8" ht="56.25" customHeight="1" spans="1:68">
      <c r="A8" s="398"/>
      <c r="B8" s="406" t="s">
        <v>1932</v>
      </c>
      <c r="C8" s="398" t="s">
        <v>48</v>
      </c>
      <c r="D8" s="391"/>
      <c r="E8" s="172"/>
      <c r="F8" s="391"/>
      <c r="G8" s="391"/>
      <c r="H8" s="172" t="s">
        <v>48</v>
      </c>
      <c r="I8" s="391"/>
      <c r="J8" s="391"/>
      <c r="K8" s="172"/>
      <c r="L8" s="172" t="s">
        <v>45</v>
      </c>
      <c r="M8" s="172"/>
      <c r="N8" s="391"/>
      <c r="P8" s="172" t="s">
        <v>48</v>
      </c>
      <c r="Q8" s="172"/>
      <c r="R8" s="172"/>
      <c r="S8" s="391" t="s">
        <v>1799</v>
      </c>
      <c r="T8" s="172"/>
      <c r="U8" s="391" t="s">
        <v>1598</v>
      </c>
      <c r="V8" s="391"/>
      <c r="W8" s="172"/>
      <c r="X8" s="172" t="s">
        <v>57</v>
      </c>
      <c r="Y8" s="172"/>
      <c r="Z8" s="172"/>
      <c r="AB8" s="391" t="s">
        <v>44</v>
      </c>
      <c r="AC8" s="391"/>
      <c r="AE8" s="409" t="s">
        <v>1598</v>
      </c>
      <c r="AF8" s="391"/>
      <c r="AG8" s="391"/>
      <c r="AH8" s="398">
        <f>COUNTIF($C8:$AF8,AH$4)</f>
        <v>3</v>
      </c>
      <c r="AI8" s="398">
        <f>COUNTIF($C8:$AF8,AI$4)</f>
        <v>1</v>
      </c>
      <c r="AJ8" s="398">
        <f>COUNTIF($C8:$AF8,AJ$4)</f>
        <v>1</v>
      </c>
      <c r="AK8" s="398">
        <f>COUNTIF($C8:$AF8,AK$4)</f>
        <v>0</v>
      </c>
      <c r="AL8" s="398">
        <f>COUNTIF($C8:$AF8,AL$4)</f>
        <v>0</v>
      </c>
      <c r="AM8" s="398">
        <f>COUNTIF($C8:$AF8,AM$4)</f>
        <v>0</v>
      </c>
      <c r="AN8" s="398">
        <f>COUNTIF($C8:$AF8,AN$4)</f>
        <v>0</v>
      </c>
      <c r="AO8" s="398">
        <f>COUNTIF($C8:$AF8,AO$4)</f>
        <v>0</v>
      </c>
      <c r="AP8" s="398">
        <f>COUNTIF($C8:$AF8,AP$4)</f>
        <v>0</v>
      </c>
      <c r="AQ8" s="405">
        <v>2</v>
      </c>
      <c r="AR8" s="405"/>
      <c r="AS8" s="406">
        <f>SUMPRODUCT(--(WEEKDAY(C$3:AG$3,2)&lt;5),--ISNUMBER(MATCH(C8:AG8,{"DM","CS1","CS2","SB1","AE","CS/B"},0)))</f>
        <v>3</v>
      </c>
      <c r="AT8" s="406"/>
      <c r="AU8" s="406">
        <f>SUMPRODUCT(--(WEEKDAY(C$3:AG$3,2)=5),--ISNUMBER(MATCH(C8:AG8,{"DM","CS1","CS2","SB1","AE","CS/B","WEEKEND OUTFIELD RESERVE"},0)))</f>
        <v>1</v>
      </c>
      <c r="AV8" s="406">
        <f>SUMPRODUCT(--(WEEKDAY(C$3:AG$3,2)&gt;5),--ISNUMBER(MATCH(C8:AG8,{"DM","CS1","CS2","SB1","AE","CS/B","WEEKEND OUTFIELD RESERVE"},0)))</f>
        <v>1</v>
      </c>
      <c r="AW8" s="406"/>
      <c r="AX8" s="406">
        <f>(AS8-AT8)+AU8*1.5+(AV8-AW8)*2+AM8*0.5+AO8*0.5+AQ8-AR8</f>
        <v>8.5</v>
      </c>
      <c r="AY8" s="406">
        <f>AS8+AU8+AV8</f>
        <v>5</v>
      </c>
      <c r="AZ8" s="406">
        <f>BC8+BE8+BG8+BI8+BK8</f>
        <v>0</v>
      </c>
      <c r="BA8" s="405">
        <f>AX8+BB8</f>
        <v>8.5</v>
      </c>
      <c r="BB8" s="406">
        <f>BD8+BF8+BH8+BJ8+BL8</f>
        <v>0</v>
      </c>
      <c r="BC8" s="406">
        <f>COUNTIF(A8:AH8,"*$BTP*")</f>
        <v>0</v>
      </c>
      <c r="BD8" s="406">
        <f>BC8*1.5</f>
        <v>0</v>
      </c>
      <c r="BE8" s="406">
        <f>COUNTIF(A8:AH8,"*$M*")</f>
        <v>0</v>
      </c>
      <c r="BF8" s="406">
        <f>BE8*1</f>
        <v>0</v>
      </c>
      <c r="BG8" s="406">
        <f>COUNTIF(A8:AH8,"*$PM*")</f>
        <v>0</v>
      </c>
      <c r="BH8" s="406">
        <f>BG8*0.5</f>
        <v>0</v>
      </c>
      <c r="BI8" s="406">
        <f>COUNTIF(A8:AH8,"*$AM*")</f>
        <v>0</v>
      </c>
      <c r="BJ8" s="406">
        <f>BI8*0.5</f>
        <v>0</v>
      </c>
      <c r="BK8" s="406">
        <f>COUNTIF(A8:AH8,"*$FC*")</f>
        <v>0</v>
      </c>
      <c r="BL8" s="406">
        <f>BK8*1</f>
        <v>0</v>
      </c>
      <c r="BM8" s="406">
        <f>COUNTIF($D8:$AA8,BM$4)</f>
        <v>0</v>
      </c>
      <c r="BN8" s="406">
        <f>COUNTIF($D8:$AA8,BN$4)</f>
        <v>1</v>
      </c>
      <c r="BO8" s="406">
        <f>COUNTIF($D8:$AA8,BO$4)</f>
        <v>0</v>
      </c>
      <c r="BP8" s="406"/>
    </row>
    <row r="9" ht="19.5" customHeight="1" spans="1:68">
      <c r="A9" s="398"/>
      <c r="B9" s="406" t="s">
        <v>1933</v>
      </c>
      <c r="C9" s="391" t="s">
        <v>50</v>
      </c>
      <c r="D9" s="391"/>
      <c r="E9" s="391"/>
      <c r="F9" s="391"/>
      <c r="G9" s="391"/>
      <c r="H9" s="391" t="s">
        <v>1598</v>
      </c>
      <c r="I9" s="172"/>
      <c r="J9" s="172" t="s">
        <v>48</v>
      </c>
      <c r="K9" s="172"/>
      <c r="L9" s="172"/>
      <c r="N9" s="391"/>
      <c r="O9" s="172" t="s">
        <v>48</v>
      </c>
      <c r="Q9" s="391"/>
      <c r="R9" s="391" t="s">
        <v>1793</v>
      </c>
      <c r="S9" s="172"/>
      <c r="T9" s="391"/>
      <c r="U9" s="172"/>
      <c r="V9" s="391" t="s">
        <v>1799</v>
      </c>
      <c r="W9" s="172"/>
      <c r="X9" s="172" t="s">
        <v>45</v>
      </c>
      <c r="Y9" s="391"/>
      <c r="Z9" s="391" t="s">
        <v>1598</v>
      </c>
      <c r="AA9" s="391" t="s">
        <v>50</v>
      </c>
      <c r="AB9" s="172"/>
      <c r="AC9" s="172" t="s">
        <v>1598</v>
      </c>
      <c r="AD9" s="172"/>
      <c r="AE9" s="410" t="s">
        <v>44</v>
      </c>
      <c r="AF9" s="172"/>
      <c r="AG9" s="391"/>
      <c r="AH9" s="398">
        <f>COUNTIF($C9:$AF9,AH$4)</f>
        <v>2</v>
      </c>
      <c r="AI9" s="398">
        <f>COUNTIF($C9:$AF9,AI$4)</f>
        <v>1</v>
      </c>
      <c r="AJ9" s="398">
        <f>COUNTIF($C9:$AF9,AJ$4)</f>
        <v>1</v>
      </c>
      <c r="AK9" s="398">
        <f>COUNTIF($C9:$AF9,AK$4)</f>
        <v>1</v>
      </c>
      <c r="AL9" s="398">
        <f>COUNTIF($C9:$AF9,AL$4)</f>
        <v>2</v>
      </c>
      <c r="AM9" s="398">
        <f>COUNTIF($C9:$AF9,AM$4)</f>
        <v>0</v>
      </c>
      <c r="AN9" s="398">
        <f>COUNTIF($C9:$AF9,AN$4)</f>
        <v>0</v>
      </c>
      <c r="AO9" s="398">
        <f>COUNTIF($C9:$AF9,AO$4)</f>
        <v>0</v>
      </c>
      <c r="AP9" s="398">
        <f>COUNTIF($C9:$AF9,AP$4)</f>
        <v>0</v>
      </c>
      <c r="AQ9" s="405">
        <v>2.5</v>
      </c>
      <c r="AR9" s="405"/>
      <c r="AS9" s="406">
        <f>SUMPRODUCT(--(WEEKDAY(C$3:AG$3,2)&lt;5),--ISNUMBER(MATCH(C9:AG9,{"DM","CS1","CS2","SB1","AE","CS/B"},0)))</f>
        <v>6</v>
      </c>
      <c r="AT9" s="406">
        <v>0</v>
      </c>
      <c r="AU9" s="406">
        <f>SUMPRODUCT(--(WEEKDAY(C$3:AG$3,2)=5),--ISNUMBER(MATCH(C9:AG9,{"DM","CS1","CS2","SB1","AE","CS/B","WEEKEND OUTFIELD RESERVE"},0)))</f>
        <v>0</v>
      </c>
      <c r="AV9" s="406">
        <f>SUMPRODUCT(--(WEEKDAY(C$3:AG$3,2)&gt;5),--ISNUMBER(MATCH(C9:AG9,{"DM","CS1","CS2","SB1","AE","CS/B","WEEKEND OUTFIELD RESERVE"},0)))</f>
        <v>1</v>
      </c>
      <c r="AW9" s="406"/>
      <c r="AX9" s="406">
        <f>(AS9-AT9)+AU9*1.5+(AV9-AW9)*2+AM9*0.5+AO9*0.5+AQ9-AR9</f>
        <v>10.5</v>
      </c>
      <c r="AY9" s="406">
        <f>AS9+AU9+AV9</f>
        <v>7</v>
      </c>
      <c r="AZ9" s="406">
        <f>BC9+BE9+BG9+BI9+BK9</f>
        <v>0</v>
      </c>
      <c r="BA9" s="405">
        <f>AX9+BB9</f>
        <v>10.5</v>
      </c>
      <c r="BB9" s="406">
        <f>BD9+BF9+BH9+BJ9+BL9</f>
        <v>0</v>
      </c>
      <c r="BC9" s="406">
        <f>COUNTIF(A9:AH9,"*$BTP*")</f>
        <v>0</v>
      </c>
      <c r="BD9" s="406">
        <f>BC9*1.5</f>
        <v>0</v>
      </c>
      <c r="BE9" s="406">
        <f>COUNTIF(A9:AH9,"*$M*")</f>
        <v>0</v>
      </c>
      <c r="BF9" s="406">
        <f>BE9*1</f>
        <v>0</v>
      </c>
      <c r="BG9" s="406">
        <f>COUNTIF(A9:AH9,"*$PM*")</f>
        <v>0</v>
      </c>
      <c r="BH9" s="406">
        <f>BG9*0.5</f>
        <v>0</v>
      </c>
      <c r="BI9" s="406">
        <f>COUNTIF(A9:AH9,"*$AM*")</f>
        <v>0</v>
      </c>
      <c r="BJ9" s="406">
        <f>BI9*0.5</f>
        <v>0</v>
      </c>
      <c r="BK9" s="406">
        <f>COUNTIF(A9:AH9,"*$FC*")</f>
        <v>0</v>
      </c>
      <c r="BL9" s="406">
        <f>BK9*1</f>
        <v>0</v>
      </c>
      <c r="BM9" s="406">
        <f>COUNTIF($D9:$AA9,BM$4)</f>
        <v>0</v>
      </c>
      <c r="BN9" s="406">
        <f>COUNTIF($D9:$AA9,BN$4)</f>
        <v>2</v>
      </c>
      <c r="BO9" s="406">
        <f>COUNTIF($D9:$AA9,BO$4)</f>
        <v>0</v>
      </c>
      <c r="BP9" s="406"/>
    </row>
    <row r="10" ht="51" customHeight="1" spans="1:68">
      <c r="A10" s="398"/>
      <c r="B10" s="404" t="s">
        <v>1810</v>
      </c>
      <c r="C10" s="391"/>
      <c r="D10" s="172" t="s">
        <v>1598</v>
      </c>
      <c r="E10" s="391"/>
      <c r="F10" s="391"/>
      <c r="G10" s="391"/>
      <c r="H10" s="391" t="s">
        <v>48</v>
      </c>
      <c r="I10" s="172"/>
      <c r="J10" s="391"/>
      <c r="K10" s="391" t="s">
        <v>1598</v>
      </c>
      <c r="L10" s="391"/>
      <c r="M10" s="172"/>
      <c r="N10" s="2" t="s">
        <v>1598</v>
      </c>
      <c r="O10" s="172"/>
      <c r="P10" s="391"/>
      <c r="Q10" s="391"/>
      <c r="R10" s="391" t="s">
        <v>47</v>
      </c>
      <c r="S10" s="172" t="s">
        <v>45</v>
      </c>
      <c r="T10" s="391"/>
      <c r="U10" s="172"/>
      <c r="V10" s="172" t="s">
        <v>1598</v>
      </c>
      <c r="W10" s="172"/>
      <c r="X10" s="172"/>
      <c r="Y10" s="391"/>
      <c r="Z10" s="172" t="s">
        <v>48</v>
      </c>
      <c r="AA10" s="391"/>
      <c r="AB10" s="391" t="s">
        <v>1598</v>
      </c>
      <c r="AC10" s="172"/>
      <c r="AD10" s="172"/>
      <c r="AE10" s="411" t="s">
        <v>45</v>
      </c>
      <c r="AF10" s="172"/>
      <c r="AG10" s="172"/>
      <c r="AH10" s="398">
        <f>COUNTIF($C10:$AF10,AH$4)</f>
        <v>2</v>
      </c>
      <c r="AI10" s="398">
        <f>COUNTIF($C10:$AF10,AI$4)</f>
        <v>0</v>
      </c>
      <c r="AJ10" s="398">
        <f>COUNTIF($C10:$AF10,AJ$4)</f>
        <v>2</v>
      </c>
      <c r="AK10" s="398">
        <f>COUNTIF($C10:$AF10,AK$4)</f>
        <v>0</v>
      </c>
      <c r="AL10" s="398">
        <f>COUNTIF($C10:$AF10,AL$4)</f>
        <v>0</v>
      </c>
      <c r="AM10" s="398">
        <f>COUNTIF($C10:$AF10,AM$4)</f>
        <v>0</v>
      </c>
      <c r="AN10" s="398">
        <f>COUNTIF($C10:$AF10,AN$4)</f>
        <v>0</v>
      </c>
      <c r="AO10" s="398">
        <f>COUNTIF($C10:$AF10,AO$4)</f>
        <v>0</v>
      </c>
      <c r="AP10" s="398">
        <f>COUNTIF($C10:$AF10,AP$4)</f>
        <v>0</v>
      </c>
      <c r="AQ10" s="405">
        <v>2</v>
      </c>
      <c r="AR10" s="405"/>
      <c r="AS10" s="406">
        <f>SUMPRODUCT(--(WEEKDAY(C$3:AG$3,2)&lt;5),--ISNUMBER(MATCH(C10:AG10,{"DM","CS1","CS2","SB1","AE","CS/B"},0)))</f>
        <v>2</v>
      </c>
      <c r="AT10" s="406"/>
      <c r="AU10" s="406">
        <f>SUMPRODUCT(--(WEEKDAY(C$3:AG$3,2)=5),--ISNUMBER(MATCH(C10:AG10,{"DM","CS1","CS2","SB1","AE","CS/B","WEEKEND OUTFIELD RESERVE"},0)))</f>
        <v>2</v>
      </c>
      <c r="AV10" s="406">
        <f>SUMPRODUCT(--(WEEKDAY(C$3:AG$3,2)&gt;5),--ISNUMBER(MATCH(C10:AG10,{"DM","CS1","CS2","SB1","AE","CS/B","WEEKEND OUTFIELD RESERVE"},0)))</f>
        <v>0</v>
      </c>
      <c r="AW10" s="406"/>
      <c r="AX10" s="406">
        <f>(AS10-AT10)+AU10*1.5+(AV10-AW10)*2+AM10*0.5+AO10*0.5+AQ10-AR10</f>
        <v>7</v>
      </c>
      <c r="AY10" s="406">
        <f>AS10+AU10+AV10</f>
        <v>4</v>
      </c>
      <c r="AZ10" s="406">
        <f>BC10+BE10+BG10+BI10+BK10</f>
        <v>0</v>
      </c>
      <c r="BA10" s="405">
        <f>AX10+BB10</f>
        <v>7</v>
      </c>
      <c r="BB10" s="406">
        <f>BD10+BF10+BH10+BJ10+BL10</f>
        <v>0</v>
      </c>
      <c r="BC10" s="406">
        <f>COUNTIF(A10:AH10,"*$BTP*")</f>
        <v>0</v>
      </c>
      <c r="BD10" s="406">
        <f>BC10*1.5</f>
        <v>0</v>
      </c>
      <c r="BE10" s="406">
        <f>COUNTIF(A10:AH10,"*$M*")</f>
        <v>0</v>
      </c>
      <c r="BF10" s="406">
        <f>BE10*1</f>
        <v>0</v>
      </c>
      <c r="BG10" s="406">
        <f>COUNTIF(A10:AH10,"*$PM*")</f>
        <v>0</v>
      </c>
      <c r="BH10" s="406">
        <f>BG10*0.5</f>
        <v>0</v>
      </c>
      <c r="BI10" s="406">
        <f>COUNTIF(A10:AH10,"*$AM*")</f>
        <v>0</v>
      </c>
      <c r="BJ10" s="406">
        <f>BI10*0.5</f>
        <v>0</v>
      </c>
      <c r="BK10" s="406">
        <f>COUNTIF(A10:AH10,"*$FC*")</f>
        <v>0</v>
      </c>
      <c r="BL10" s="406">
        <f>BK10*1</f>
        <v>0</v>
      </c>
      <c r="BM10" s="406">
        <f>COUNTIF($D10:$AA10,BM$4)</f>
        <v>0</v>
      </c>
      <c r="BN10" s="406">
        <f>COUNTIF($D10:$AA10,BN$4)</f>
        <v>4</v>
      </c>
      <c r="BO10" s="406">
        <f>COUNTIF($D10:$AA10,BO$4)</f>
        <v>1</v>
      </c>
      <c r="BP10" s="406"/>
    </row>
    <row r="11" ht="45" customHeight="1" spans="1:68">
      <c r="A11" s="398"/>
      <c r="B11" s="404" t="s">
        <v>1935</v>
      </c>
      <c r="C11" s="391" t="s">
        <v>375</v>
      </c>
      <c r="D11" s="391" t="s">
        <v>375</v>
      </c>
      <c r="E11" s="391" t="s">
        <v>375</v>
      </c>
      <c r="F11" s="391" t="s">
        <v>375</v>
      </c>
      <c r="G11" s="391" t="s">
        <v>375</v>
      </c>
      <c r="H11" s="391" t="s">
        <v>375</v>
      </c>
      <c r="I11" s="391" t="s">
        <v>375</v>
      </c>
      <c r="J11" s="391" t="s">
        <v>375</v>
      </c>
      <c r="K11" s="391" t="s">
        <v>375</v>
      </c>
      <c r="L11" s="391" t="s">
        <v>375</v>
      </c>
      <c r="M11" s="391" t="s">
        <v>375</v>
      </c>
      <c r="N11" s="391" t="s">
        <v>375</v>
      </c>
      <c r="O11" s="391" t="s">
        <v>375</v>
      </c>
      <c r="P11" s="391" t="s">
        <v>375</v>
      </c>
      <c r="Q11" s="391" t="s">
        <v>375</v>
      </c>
      <c r="R11" s="391" t="s">
        <v>375</v>
      </c>
      <c r="S11" s="391" t="s">
        <v>375</v>
      </c>
      <c r="T11" s="391" t="s">
        <v>375</v>
      </c>
      <c r="U11" s="391" t="s">
        <v>375</v>
      </c>
      <c r="V11" s="391" t="s">
        <v>375</v>
      </c>
      <c r="W11" s="391" t="s">
        <v>375</v>
      </c>
      <c r="X11" s="391" t="s">
        <v>375</v>
      </c>
      <c r="Y11" s="391" t="s">
        <v>375</v>
      </c>
      <c r="Z11" s="391" t="s">
        <v>375</v>
      </c>
      <c r="AA11" s="172"/>
      <c r="AB11" s="391" t="s">
        <v>1793</v>
      </c>
      <c r="AC11" s="172"/>
      <c r="AD11" s="172"/>
      <c r="AE11" s="412" t="s">
        <v>57</v>
      </c>
      <c r="AF11" s="172" t="s">
        <v>1793</v>
      </c>
      <c r="AG11" s="172"/>
      <c r="AH11" s="398">
        <f>COUNTIF($C11:$Z11,AH$4)</f>
        <v>0</v>
      </c>
      <c r="AI11" s="398">
        <f>COUNTIF($C11:$Z11,AI$4)</f>
        <v>0</v>
      </c>
      <c r="AJ11" s="398">
        <f>COUNTIF($C11:$Z11,AJ$4)</f>
        <v>0</v>
      </c>
      <c r="AK11" s="398">
        <f>COUNTIF($C11:$Z11,AK$4)</f>
        <v>0</v>
      </c>
      <c r="AL11" s="398">
        <f>COUNTIF($C11:$Z11,AL$4)</f>
        <v>0</v>
      </c>
      <c r="AM11" s="398">
        <f>COUNTIF($C11:$Z11,AM$4)</f>
        <v>0</v>
      </c>
      <c r="AN11" s="398">
        <f>COUNTIF($C11:$Z11,AN$4)</f>
        <v>0</v>
      </c>
      <c r="AO11" s="398">
        <f>COUNTIF($C11:$Z11,AO$4)</f>
        <v>0</v>
      </c>
      <c r="AP11" s="398">
        <f>COUNTIF($C11:$Z11,AP$4)</f>
        <v>0</v>
      </c>
      <c r="AQ11" s="405"/>
      <c r="AR11" s="405">
        <v>3</v>
      </c>
      <c r="AS11" s="406">
        <f>SUMPRODUCT(--(WEEKDAY(C$3:AG$3,2)&lt;5),--ISNUMBER(MATCH(C11:AG11,{"DM","CS1","CS2","SB1","AE","CS/B"},0)))</f>
        <v>1</v>
      </c>
      <c r="AT11" s="406"/>
      <c r="AU11" s="406">
        <f>SUMPRODUCT(--(WEEKDAY(C$3:AG$3,2)=5),--ISNUMBER(MATCH(C11:AG11,{"DM","CS1","CS2","SB1","AE","CS/B","WEEKEND OUTFIELD RESERVE"},0)))</f>
        <v>0</v>
      </c>
      <c r="AV11" s="406">
        <f>SUMPRODUCT(--(WEEKDAY(C$3:AG$3,2)&gt;5),--ISNUMBER(MATCH(C11:AG11,{"DM","CS1","CS2","SB1","AE","CS/B","WEEKEND OUTFIELD RESERVE"},0)))</f>
        <v>1</v>
      </c>
      <c r="AW11" s="406"/>
      <c r="AX11" s="406">
        <f>(AS11-AT11)+AU11*1.5+(AV11-AW11)*2+AM11*0.5+AO11*0.5+AQ11-AR11</f>
        <v>0</v>
      </c>
      <c r="AY11" s="406">
        <f>AS11+AU11+AV11</f>
        <v>2</v>
      </c>
      <c r="AZ11" s="406">
        <f>BC11+BE11+BG11+BI11+BK11</f>
        <v>0</v>
      </c>
      <c r="BA11" s="405">
        <f>AX11+BB11</f>
        <v>0</v>
      </c>
      <c r="BB11" s="406">
        <f>BD11+BF11+BH11+BJ11+BL11</f>
        <v>0</v>
      </c>
      <c r="BC11" s="406">
        <f>COUNTIF(A11:AH11,"*$BTP*")</f>
        <v>0</v>
      </c>
      <c r="BD11" s="406">
        <f>BC11*1.5</f>
        <v>0</v>
      </c>
      <c r="BE11" s="406">
        <f>COUNTIF(A11:AH11,"*$M*")</f>
        <v>0</v>
      </c>
      <c r="BF11" s="406">
        <f>BE11*1</f>
        <v>0</v>
      </c>
      <c r="BG11" s="406">
        <f>COUNTIF(A11:AH11,"*$PM*")</f>
        <v>0</v>
      </c>
      <c r="BH11" s="406">
        <f>BG11*0.5</f>
        <v>0</v>
      </c>
      <c r="BI11" s="406">
        <f>COUNTIF(A11:AH11,"*$AM*")</f>
        <v>0</v>
      </c>
      <c r="BJ11" s="406">
        <f>BI11*0.5</f>
        <v>0</v>
      </c>
      <c r="BK11" s="406">
        <f>COUNTIF(A11:AH11,"*$FC*")</f>
        <v>0</v>
      </c>
      <c r="BL11" s="406">
        <f>BK11*1</f>
        <v>0</v>
      </c>
      <c r="BM11" s="406">
        <f>COUNTIF($D11:$Z11,BM$4)</f>
        <v>0</v>
      </c>
      <c r="BN11" s="406">
        <f>COUNTIF($D11:$Z11,BN$4)</f>
        <v>0</v>
      </c>
      <c r="BO11" s="406">
        <f>COUNTIF($D11:$Z11,BO$4)</f>
        <v>0</v>
      </c>
      <c r="BP11" s="406"/>
    </row>
    <row r="12" ht="25.5" spans="1:68">
      <c r="A12" s="398"/>
      <c r="B12" s="406" t="s">
        <v>1817</v>
      </c>
      <c r="C12" s="391"/>
      <c r="D12" s="391"/>
      <c r="E12" s="391"/>
      <c r="F12" s="391"/>
      <c r="G12" s="172"/>
      <c r="H12" s="391"/>
      <c r="I12" s="391"/>
      <c r="J12" s="391" t="s">
        <v>44</v>
      </c>
      <c r="K12" s="391"/>
      <c r="L12" s="391"/>
      <c r="M12" s="391" t="s">
        <v>50</v>
      </c>
      <c r="N12" s="391"/>
      <c r="O12" s="391"/>
      <c r="P12" s="391"/>
      <c r="Q12" s="172"/>
      <c r="R12" s="172" t="s">
        <v>44</v>
      </c>
      <c r="S12" s="172"/>
      <c r="T12" s="391"/>
      <c r="U12" s="172"/>
      <c r="V12" s="391" t="s">
        <v>1793</v>
      </c>
      <c r="W12" s="172"/>
      <c r="X12" s="391"/>
      <c r="Y12" s="391"/>
      <c r="Z12" s="391" t="s">
        <v>44</v>
      </c>
      <c r="AA12" s="391"/>
      <c r="AB12" s="172"/>
      <c r="AC12" s="172"/>
      <c r="AD12" s="391" t="s">
        <v>1598</v>
      </c>
      <c r="AE12" s="413"/>
      <c r="AF12" s="172" t="s">
        <v>62</v>
      </c>
      <c r="AG12" s="391"/>
      <c r="AH12" s="398">
        <f>COUNTIF($C12:$AF12,AH$4)</f>
        <v>0</v>
      </c>
      <c r="AI12" s="398">
        <f>COUNTIF($C12:$AF12,AI$4)</f>
        <v>3</v>
      </c>
      <c r="AJ12" s="398">
        <f>COUNTIF($C12:$AF12,AJ$4)</f>
        <v>0</v>
      </c>
      <c r="AK12" s="398">
        <f>COUNTIF($C12:$AF12,AK$4)</f>
        <v>1</v>
      </c>
      <c r="AL12" s="398">
        <f>COUNTIF($C12:$AF12,AL$4)</f>
        <v>1</v>
      </c>
      <c r="AM12" s="398">
        <f>COUNTIF($C12:$AF12,AM$4)</f>
        <v>0</v>
      </c>
      <c r="AN12" s="398">
        <f>COUNTIF($C12:$AF12,AN$4)</f>
        <v>1</v>
      </c>
      <c r="AO12" s="398">
        <f>COUNTIF($C12:$AF12,AO$4)</f>
        <v>0</v>
      </c>
      <c r="AP12" s="398">
        <f>COUNTIF($C12:$AF12,AP$4)</f>
        <v>0</v>
      </c>
      <c r="AQ12" s="405"/>
      <c r="AR12" s="405">
        <v>1</v>
      </c>
      <c r="AS12" s="406">
        <f>SUMPRODUCT(--(WEEKDAY(C$3:AG$3,2)&lt;5),--ISNUMBER(MATCH(C12:AG12,{"DM","CS1","CS2","SB1","AE","CS/B"},0)))</f>
        <v>4</v>
      </c>
      <c r="AT12" s="406"/>
      <c r="AU12" s="406">
        <f>SUMPRODUCT(--(WEEKDAY(C$3:AG$3,2)=5),--ISNUMBER(MATCH(C12:AG12,{"DM","CS1","CS2","SB1","AE","CS/B","WEEKEND OUTFIELD RESERVE"},0)))</f>
        <v>1</v>
      </c>
      <c r="AV12" s="406">
        <f>SUMPRODUCT(--(WEEKDAY(C$3:AG$3,2)&gt;5),--ISNUMBER(MATCH(C12:AG12,{"DM","CS1","CS2","SB1","AE","CS/B","WEEKEND OUTFIELD RESERVE"},0)))</f>
        <v>1</v>
      </c>
      <c r="AW12" s="406"/>
      <c r="AX12" s="406">
        <f>(AS12-AT12)+AU12*1.5+(AV12-AW12)*2+AM12*0.5+AO12*0.5+AQ12-AR12</f>
        <v>6.5</v>
      </c>
      <c r="AY12" s="406">
        <f>AS12+AU12+AV12</f>
        <v>6</v>
      </c>
      <c r="AZ12" s="406">
        <f>BC12+BE12+BG12+BI12+BK12</f>
        <v>0</v>
      </c>
      <c r="BA12" s="405">
        <f>AX12+BB12</f>
        <v>6.5</v>
      </c>
      <c r="BB12" s="406">
        <f>BD12+BF12+BH12+BJ12+BL12</f>
        <v>0</v>
      </c>
      <c r="BC12" s="406">
        <f>COUNTIF(A12:AH12,"*$BTP*")</f>
        <v>0</v>
      </c>
      <c r="BD12" s="406">
        <f>BC12*1.5</f>
        <v>0</v>
      </c>
      <c r="BE12" s="406">
        <f>COUNTIF(A12:AH12,"*$M*")</f>
        <v>0</v>
      </c>
      <c r="BF12" s="406">
        <f>BE12*1</f>
        <v>0</v>
      </c>
      <c r="BG12" s="406">
        <f>COUNTIF(A12:AH12,"*$PM*")</f>
        <v>0</v>
      </c>
      <c r="BH12" s="406">
        <f>BG12*0.5</f>
        <v>0</v>
      </c>
      <c r="BI12" s="406">
        <f>COUNTIF(A12:AH12,"*$AM*")</f>
        <v>0</v>
      </c>
      <c r="BJ12" s="406">
        <f>BI12*0.5</f>
        <v>0</v>
      </c>
      <c r="BK12" s="406">
        <f>COUNTIF(A12:AH12,"*$FC*")</f>
        <v>0</v>
      </c>
      <c r="BL12" s="406">
        <f>BK12*1</f>
        <v>0</v>
      </c>
      <c r="BM12" s="406">
        <f>COUNTIF($D12:$AA12,BM$4)</f>
        <v>0</v>
      </c>
      <c r="BN12" s="406">
        <f>COUNTIF($D12:$AA12,BN$4)</f>
        <v>0</v>
      </c>
      <c r="BO12" s="406">
        <f>COUNTIF($D12:$AA12,BO$4)</f>
        <v>0</v>
      </c>
      <c r="BP12" s="406"/>
    </row>
    <row r="13" ht="47.25" customHeight="1" spans="1:68">
      <c r="A13" s="398"/>
      <c r="B13" s="405" t="s">
        <v>1936</v>
      </c>
      <c r="C13" s="391"/>
      <c r="D13" s="172"/>
      <c r="E13" s="391" t="s">
        <v>62</v>
      </c>
      <c r="F13" s="172"/>
      <c r="G13" s="172"/>
      <c r="H13" s="391"/>
      <c r="I13" s="391"/>
      <c r="J13" s="391" t="s">
        <v>1598</v>
      </c>
      <c r="K13" s="391"/>
      <c r="L13" s="172" t="s">
        <v>44</v>
      </c>
      <c r="M13" s="391"/>
      <c r="N13" s="391"/>
      <c r="P13" s="391"/>
      <c r="Q13" s="391"/>
      <c r="R13" s="391"/>
      <c r="S13" s="391" t="s">
        <v>1598</v>
      </c>
      <c r="T13" s="172"/>
      <c r="U13" s="391"/>
      <c r="V13" s="391"/>
      <c r="W13" s="391" t="s">
        <v>42</v>
      </c>
      <c r="X13" s="391"/>
      <c r="Y13" s="391"/>
      <c r="Z13" s="391"/>
      <c r="AA13" s="172" t="s">
        <v>2143</v>
      </c>
      <c r="AB13" s="172"/>
      <c r="AE13" s="408"/>
      <c r="AF13" s="172"/>
      <c r="AG13" s="172" t="s">
        <v>62</v>
      </c>
      <c r="AH13" s="398">
        <f>COUNTIF($C13:$AF13,AH$4)</f>
        <v>0</v>
      </c>
      <c r="AI13" s="398">
        <f>COUNTIF($C13:$AF13,AI$4)</f>
        <v>1</v>
      </c>
      <c r="AJ13" s="398">
        <f>COUNTIF($C13:$AF13,AJ$4)</f>
        <v>0</v>
      </c>
      <c r="AK13" s="398">
        <f>COUNTIF($C13:$AF13,AK$4)</f>
        <v>0</v>
      </c>
      <c r="AL13" s="398">
        <f>COUNTIF($C13:$AF13,AL$4)</f>
        <v>0</v>
      </c>
      <c r="AM13" s="398">
        <f>COUNTIF($C13:$AF13,AM$4)</f>
        <v>0</v>
      </c>
      <c r="AN13" s="398">
        <f>COUNTIF($C13:$AF13,AN$4)</f>
        <v>1</v>
      </c>
      <c r="AO13" s="398">
        <f>COUNTIF($C13:$AF13,AO$4)</f>
        <v>0</v>
      </c>
      <c r="AP13" s="398">
        <f>COUNTIF($C13:$AF13,AP$4)</f>
        <v>0</v>
      </c>
      <c r="AQ13" s="405">
        <v>1</v>
      </c>
      <c r="AR13" s="405"/>
      <c r="AS13" s="406">
        <f>SUMPRODUCT(--(WEEKDAY(C$3:AG$3,2)&lt;5),--ISNUMBER(MATCH(C13:AG13,{"DM","CS1","CS2","SB1","AE","CS/B"},0)))</f>
        <v>0</v>
      </c>
      <c r="AT13" s="406"/>
      <c r="AU13" s="406">
        <f>SUMPRODUCT(--(WEEKDAY(C$3:AG$3,2)=5),--ISNUMBER(MATCH(C13:AG13,{"DM","CS1","CS2","SB1","AE","CS/B","WEEKEND OUTFIELD RESERVE"},0)))</f>
        <v>3</v>
      </c>
      <c r="AV13" s="406">
        <f>SUMPRODUCT(--(WEEKDAY(C$3:AG$3,2)&gt;5),--ISNUMBER(MATCH(C13:AG13,{"DM","CS1","CS2","SB1","AE","CS/B","WEEKEND OUTFIELD RESERVE"},0)))</f>
        <v>0</v>
      </c>
      <c r="AW13" s="406"/>
      <c r="AX13" s="406">
        <f>(AS13-AT13)+AU13*1.5+(AV13-AW13)*2+AM13*0.5+AO13*0.5+AQ13-AR13</f>
        <v>5.5</v>
      </c>
      <c r="AY13" s="406">
        <f>AS13+AU13+AV13</f>
        <v>3</v>
      </c>
      <c r="AZ13" s="406">
        <f>BC13+BE13+BG13+BI13+BK13</f>
        <v>0</v>
      </c>
      <c r="BA13" s="405">
        <f>AX13+BB13</f>
        <v>5.5</v>
      </c>
      <c r="BB13" s="406">
        <f>BD13+BF13+BH13+BJ13+BL13</f>
        <v>0</v>
      </c>
      <c r="BC13" s="406">
        <f>COUNTIF(A13:AH13,"*$BTP*")</f>
        <v>0</v>
      </c>
      <c r="BD13" s="406">
        <f>BC13*1.5</f>
        <v>0</v>
      </c>
      <c r="BE13" s="406">
        <f>COUNTIF(A13:AH13,"*$M*")</f>
        <v>0</v>
      </c>
      <c r="BF13" s="406">
        <f>BE13*1</f>
        <v>0</v>
      </c>
      <c r="BG13" s="406">
        <f>COUNTIF(A13:AH13,"*$PM*")</f>
        <v>0</v>
      </c>
      <c r="BH13" s="406">
        <f>BG13*0.5</f>
        <v>0</v>
      </c>
      <c r="BI13" s="406">
        <f>COUNTIF(A13:AH13,"*$AM*")</f>
        <v>0</v>
      </c>
      <c r="BJ13" s="406">
        <f>BI13*0.5</f>
        <v>0</v>
      </c>
      <c r="BK13" s="406">
        <f>COUNTIF(A13:AH13,"*$FC*")</f>
        <v>0</v>
      </c>
      <c r="BL13" s="406">
        <f>BK13*1</f>
        <v>0</v>
      </c>
      <c r="BM13" s="406">
        <f>COUNTIF($D13:$AA13,BM$4)</f>
        <v>0</v>
      </c>
      <c r="BN13" s="406">
        <f>COUNTIF($D13:$AA13,BN$4)</f>
        <v>2</v>
      </c>
      <c r="BO13" s="406">
        <f>COUNTIF($D13:$AA13,BO$4)</f>
        <v>0</v>
      </c>
      <c r="BP13" s="406"/>
    </row>
    <row r="14" ht="47.25" customHeight="1" spans="1:68">
      <c r="A14" s="398"/>
      <c r="B14" s="405" t="s">
        <v>2144</v>
      </c>
      <c r="C14" s="391" t="s">
        <v>56</v>
      </c>
      <c r="D14" s="172"/>
      <c r="E14" s="391" t="s">
        <v>56</v>
      </c>
      <c r="F14" s="172"/>
      <c r="G14" s="172"/>
      <c r="H14" s="391"/>
      <c r="I14" s="391"/>
      <c r="J14" s="391"/>
      <c r="K14" s="391"/>
      <c r="L14" s="172"/>
      <c r="N14" s="391"/>
      <c r="O14" s="391" t="s">
        <v>2145</v>
      </c>
      <c r="P14" s="391" t="s">
        <v>2145</v>
      </c>
      <c r="Q14" s="391" t="s">
        <v>2145</v>
      </c>
      <c r="R14" s="391" t="s">
        <v>2145</v>
      </c>
      <c r="S14" s="391" t="s">
        <v>2145</v>
      </c>
      <c r="T14" s="391" t="s">
        <v>2145</v>
      </c>
      <c r="U14" s="391" t="s">
        <v>2145</v>
      </c>
      <c r="V14" s="391" t="s">
        <v>2145</v>
      </c>
      <c r="W14" s="391" t="s">
        <v>2145</v>
      </c>
      <c r="X14" s="391" t="s">
        <v>2145</v>
      </c>
      <c r="Y14" s="391" t="s">
        <v>2145</v>
      </c>
      <c r="Z14" s="391" t="s">
        <v>2145</v>
      </c>
      <c r="AA14" s="391" t="s">
        <v>2145</v>
      </c>
      <c r="AB14" s="391" t="s">
        <v>2145</v>
      </c>
      <c r="AC14" s="391" t="s">
        <v>2145</v>
      </c>
      <c r="AD14" s="391" t="s">
        <v>2145</v>
      </c>
      <c r="AE14" s="407" t="s">
        <v>2145</v>
      </c>
      <c r="AF14" s="391" t="s">
        <v>2145</v>
      </c>
      <c r="AG14" s="391" t="s">
        <v>2145</v>
      </c>
      <c r="AH14" s="398">
        <f>COUNTIF($C14:$AF14,AH$4)</f>
        <v>0</v>
      </c>
      <c r="AI14" s="398">
        <f>COUNTIF($C14:$AF14,AI$4)</f>
        <v>0</v>
      </c>
      <c r="AJ14" s="398">
        <f>COUNTIF($C14:$AF14,AJ$4)</f>
        <v>0</v>
      </c>
      <c r="AK14" s="398">
        <f>COUNTIF($C14:$AF14,AK$4)</f>
        <v>0</v>
      </c>
      <c r="AL14" s="398">
        <f>COUNTIF($C14:$AF14,AL$4)</f>
        <v>0</v>
      </c>
      <c r="AM14" s="398">
        <f>COUNTIF($C14:$AF14,AM$4)</f>
        <v>2</v>
      </c>
      <c r="AN14" s="398">
        <f>COUNTIF($C14:$AF14,AN$4)</f>
        <v>0</v>
      </c>
      <c r="AO14" s="398">
        <f>COUNTIF($C14:$AF14,AO$4)</f>
        <v>0</v>
      </c>
      <c r="AP14" s="398">
        <f>COUNTIF($C14:$AF14,AP$4)</f>
        <v>0</v>
      </c>
      <c r="AQ14" s="405"/>
      <c r="AR14" s="405"/>
      <c r="AS14" s="406">
        <f>SUMPRODUCT(--(WEEKDAY(C$3:AG$3,2)&lt;5),--ISNUMBER(MATCH(C14:AG14,{"DM","CS1","CS2","SB1","AE","CS/B"},0)))</f>
        <v>0</v>
      </c>
      <c r="AT14" s="406"/>
      <c r="AU14" s="406">
        <f>SUMPRODUCT(--(WEEKDAY(C$3:AG$3,2)=5),--ISNUMBER(MATCH(C14:AG14,{"DM","CS1","CS2","SB1","AE","CS/B","WEEKEND OUTFIELD RESERVE"},0)))</f>
        <v>0</v>
      </c>
      <c r="AV14" s="406">
        <f>SUMPRODUCT(--(WEEKDAY(C$3:AG$3,2)&gt;5),--ISNUMBER(MATCH(C14:AG14,{"DM","CS1","CS2","SB1","AE","CS/B","WEEKEND OUTFIELD RESERVE"},0)))</f>
        <v>0</v>
      </c>
      <c r="AW14" s="406"/>
      <c r="AX14" s="406">
        <f>(AS14-AT14)+AU14*1.5+(AV14-AW14)*2+AM14*0.5+AO14*0.5+AQ14-AR14</f>
        <v>1</v>
      </c>
      <c r="AY14" s="406">
        <f>AS14+AU14+AV14</f>
        <v>0</v>
      </c>
      <c r="AZ14" s="406">
        <f>BC14+BE14+BG14+BI14+BK14</f>
        <v>0</v>
      </c>
      <c r="BA14" s="405">
        <f>AX14+BB14</f>
        <v>1</v>
      </c>
      <c r="BB14" s="406">
        <f>BD14+BF14+BH14+BJ14+BL14</f>
        <v>0</v>
      </c>
      <c r="BC14" s="406">
        <f>COUNTIF(A14:AH14,"*$BTP*")</f>
        <v>0</v>
      </c>
      <c r="BD14" s="406">
        <f>BC14*1.5</f>
        <v>0</v>
      </c>
      <c r="BE14" s="406">
        <f>COUNTIF(A14:AH14,"*$M*")</f>
        <v>0</v>
      </c>
      <c r="BF14" s="406">
        <f>BE14*1</f>
        <v>0</v>
      </c>
      <c r="BG14" s="406">
        <f>COUNTIF(A14:AH14,"*$PM*")</f>
        <v>0</v>
      </c>
      <c r="BH14" s="406">
        <f>BG14*0.5</f>
        <v>0</v>
      </c>
      <c r="BI14" s="406">
        <f>COUNTIF(A14:AH14,"*$AM*")</f>
        <v>0</v>
      </c>
      <c r="BJ14" s="406">
        <f>BI14*0.5</f>
        <v>0</v>
      </c>
      <c r="BK14" s="406">
        <f>COUNTIF(A14:AH14,"*$FC*")</f>
        <v>0</v>
      </c>
      <c r="BL14" s="406">
        <f>BK14*1</f>
        <v>0</v>
      </c>
      <c r="BM14" s="406">
        <f>COUNTIF($D14:$AA14,BM$4)</f>
        <v>0</v>
      </c>
      <c r="BN14" s="406">
        <f>COUNTIF($D14:$AA14,BN$4)</f>
        <v>0</v>
      </c>
      <c r="BO14" s="406">
        <f>COUNTIF($D14:$AA14,BO$4)</f>
        <v>0</v>
      </c>
      <c r="BP14" s="406"/>
    </row>
    <row r="15" ht="47.25" customHeight="1" spans="1:68">
      <c r="A15" s="398"/>
      <c r="B15" s="405" t="s">
        <v>2146</v>
      </c>
      <c r="C15" s="391"/>
      <c r="D15" s="172"/>
      <c r="E15" s="391"/>
      <c r="F15" s="172"/>
      <c r="G15" s="172" t="s">
        <v>62</v>
      </c>
      <c r="H15" s="391"/>
      <c r="I15" s="391"/>
      <c r="J15" s="391"/>
      <c r="K15" s="391"/>
      <c r="L15" s="172"/>
      <c r="M15" s="391"/>
      <c r="N15" s="391"/>
      <c r="O15" s="391" t="s">
        <v>2145</v>
      </c>
      <c r="P15" s="391" t="s">
        <v>2145</v>
      </c>
      <c r="Q15" s="391" t="s">
        <v>2145</v>
      </c>
      <c r="R15" s="391" t="s">
        <v>2145</v>
      </c>
      <c r="S15" s="391" t="s">
        <v>2145</v>
      </c>
      <c r="T15" s="391" t="s">
        <v>2145</v>
      </c>
      <c r="U15" s="391" t="s">
        <v>2145</v>
      </c>
      <c r="V15" s="391" t="s">
        <v>2145</v>
      </c>
      <c r="W15" s="391" t="s">
        <v>2145</v>
      </c>
      <c r="X15" s="391" t="s">
        <v>2145</v>
      </c>
      <c r="Y15" s="391" t="s">
        <v>2145</v>
      </c>
      <c r="Z15" s="391" t="s">
        <v>2145</v>
      </c>
      <c r="AA15" s="391" t="s">
        <v>2145</v>
      </c>
      <c r="AB15" s="391" t="s">
        <v>2145</v>
      </c>
      <c r="AC15" s="391" t="s">
        <v>2145</v>
      </c>
      <c r="AD15" s="391" t="s">
        <v>2145</v>
      </c>
      <c r="AE15" s="412" t="s">
        <v>2145</v>
      </c>
      <c r="AF15" s="391" t="s">
        <v>2145</v>
      </c>
      <c r="AG15" s="391" t="s">
        <v>2145</v>
      </c>
      <c r="AH15" s="398">
        <f>COUNTIF($C15:$AF15,AH$4)</f>
        <v>0</v>
      </c>
      <c r="AI15" s="398">
        <f>COUNTIF($C15:$AF15,AI$4)</f>
        <v>0</v>
      </c>
      <c r="AJ15" s="398">
        <f>COUNTIF($C15:$AF15,AJ$4)</f>
        <v>0</v>
      </c>
      <c r="AK15" s="398">
        <f>COUNTIF($C15:$AF15,AK$4)</f>
        <v>0</v>
      </c>
      <c r="AL15" s="398">
        <f>COUNTIF($C15:$AF15,AL$4)</f>
        <v>0</v>
      </c>
      <c r="AM15" s="398">
        <f>COUNTIF($C15:$AF15,AM$4)</f>
        <v>0</v>
      </c>
      <c r="AN15" s="398">
        <f>COUNTIF($C15:$AF15,AN$4)</f>
        <v>1</v>
      </c>
      <c r="AO15" s="398">
        <f>COUNTIF($C15:$AF15,AO$4)</f>
        <v>0</v>
      </c>
      <c r="AP15" s="398">
        <f>COUNTIF($C15:$AF15,AP$4)</f>
        <v>0</v>
      </c>
      <c r="AQ15" s="405"/>
      <c r="AR15" s="405"/>
      <c r="AS15" s="406">
        <f>SUMPRODUCT(--(WEEKDAY(C$3:AG$3,2)&lt;5),--ISNUMBER(MATCH(C15:AG15,{"DM","CS1","CS2","SB1","AE","CS/B"},0)))</f>
        <v>0</v>
      </c>
      <c r="AT15" s="406"/>
      <c r="AU15" s="406">
        <f>SUMPRODUCT(--(WEEKDAY(C$3:AG$3,2)=5),--ISNUMBER(MATCH(C15:AG15,{"DM","CS1","CS2","SB1","AE","CS/B","WEEKEND OUTFIELD RESERVE"},0)))</f>
        <v>0</v>
      </c>
      <c r="AV15" s="406">
        <f>SUMPRODUCT(--(WEEKDAY(C$3:AG$3,2)&gt;5),--ISNUMBER(MATCH(C15:AG15,{"DM","CS1","CS2","SB1","AE","CS/B","WEEKEND OUTFIELD RESERVE"},0)))</f>
        <v>1</v>
      </c>
      <c r="AW15" s="406"/>
      <c r="AX15" s="406">
        <f>(AS15-AT15)+AU15*1.5+(AV15-AW15)*2+AM15*0.5+AO15*0.5+AQ15-AR15</f>
        <v>2</v>
      </c>
      <c r="AY15" s="406">
        <f>AS15+AU15+AV15</f>
        <v>1</v>
      </c>
      <c r="AZ15" s="406">
        <f>BC15+BE15+BG15+BI15+BK15</f>
        <v>0</v>
      </c>
      <c r="BA15" s="405">
        <f>AX15+BB15</f>
        <v>2</v>
      </c>
      <c r="BB15" s="406">
        <f>BD15+BF15+BH15+BJ15+BL15</f>
        <v>0</v>
      </c>
      <c r="BC15" s="406">
        <f>COUNTIF(A15:AH15,"*$BTP*")</f>
        <v>0</v>
      </c>
      <c r="BD15" s="406">
        <f>BC15*1.5</f>
        <v>0</v>
      </c>
      <c r="BE15" s="406">
        <f>COUNTIF(A15:AH15,"*$M*")</f>
        <v>0</v>
      </c>
      <c r="BF15" s="406">
        <f>BE15*1</f>
        <v>0</v>
      </c>
      <c r="BG15" s="406">
        <f>COUNTIF(A15:AH15,"*$PM*")</f>
        <v>0</v>
      </c>
      <c r="BH15" s="406">
        <f>BG15*0.5</f>
        <v>0</v>
      </c>
      <c r="BI15" s="406">
        <f>COUNTIF(A15:AH15,"*$AM*")</f>
        <v>0</v>
      </c>
      <c r="BJ15" s="406">
        <f>BI15*0.5</f>
        <v>0</v>
      </c>
      <c r="BK15" s="406">
        <f>COUNTIF(A15:AH15,"*$FC*")</f>
        <v>0</v>
      </c>
      <c r="BL15" s="406">
        <f>BK15*1</f>
        <v>0</v>
      </c>
      <c r="BM15" s="406">
        <f>COUNTIF($D15:$AA15,BM$4)</f>
        <v>0</v>
      </c>
      <c r="BN15" s="406">
        <f>COUNTIF($D15:$AA15,BN$4)</f>
        <v>0</v>
      </c>
      <c r="BO15" s="406">
        <f>COUNTIF($D15:$AA15,BO$4)</f>
        <v>0</v>
      </c>
      <c r="BP15" s="406"/>
    </row>
    <row r="16" ht="47.25" customHeight="1" spans="1:68">
      <c r="A16" s="398"/>
      <c r="B16" s="405" t="s">
        <v>2147</v>
      </c>
      <c r="C16" s="391"/>
      <c r="D16" s="172"/>
      <c r="E16" s="391"/>
      <c r="F16" s="172"/>
      <c r="G16" s="172"/>
      <c r="H16" s="391"/>
      <c r="I16" s="391"/>
      <c r="J16" s="391"/>
      <c r="K16" s="391"/>
      <c r="L16" s="172" t="s">
        <v>50</v>
      </c>
      <c r="M16" s="391"/>
      <c r="N16" s="391"/>
      <c r="O16" s="391" t="s">
        <v>56</v>
      </c>
      <c r="P16" s="391"/>
      <c r="Q16" s="391"/>
      <c r="R16" s="391"/>
      <c r="S16" s="391"/>
      <c r="T16" s="172"/>
      <c r="U16" s="391"/>
      <c r="V16" s="391"/>
      <c r="W16" s="391"/>
      <c r="X16" s="391"/>
      <c r="Y16" s="391"/>
      <c r="Z16" s="391"/>
      <c r="AA16" s="391"/>
      <c r="AB16" s="172"/>
      <c r="AC16" s="172"/>
      <c r="AD16" s="391"/>
      <c r="AE16" s="425" t="s">
        <v>56</v>
      </c>
      <c r="AF16" s="391"/>
      <c r="AG16" s="391"/>
      <c r="AH16" s="398">
        <f>COUNTIF($C16:$AF16,AH$4)</f>
        <v>0</v>
      </c>
      <c r="AI16" s="398">
        <f>COUNTIF($C16:$AF16,AI$4)</f>
        <v>0</v>
      </c>
      <c r="AJ16" s="398">
        <f>COUNTIF($C16:$AF16,AJ$4)</f>
        <v>0</v>
      </c>
      <c r="AK16" s="398">
        <f>COUNTIF($C16:$AF16,AK$4)</f>
        <v>0</v>
      </c>
      <c r="AL16" s="398">
        <f>COUNTIF($C16:$AF16,AL$4)</f>
        <v>1</v>
      </c>
      <c r="AM16" s="398">
        <f>COUNTIF($C16:$AF16,AM$4)</f>
        <v>2</v>
      </c>
      <c r="AN16" s="398">
        <f>COUNTIF($C16:$AF16,AN$4)</f>
        <v>0</v>
      </c>
      <c r="AO16" s="398">
        <f>COUNTIF($C16:$AF16,AO$4)</f>
        <v>0</v>
      </c>
      <c r="AP16" s="398">
        <f>COUNTIF($C16:$AF16,AP$4)</f>
        <v>0</v>
      </c>
      <c r="AQ16" s="405"/>
      <c r="AR16" s="405"/>
      <c r="AS16" s="406">
        <f>SUMPRODUCT(--(WEEKDAY(C$3:AG$3,2)&lt;5),--ISNUMBER(MATCH(C16:AG16,{"DM","CS1","CS2","SB1","AE","CS/B"},0)))</f>
        <v>0</v>
      </c>
      <c r="AT16" s="406"/>
      <c r="AU16" s="406">
        <f>SUMPRODUCT(--(WEEKDAY(C$3:AG$3,2)=5),--ISNUMBER(MATCH(C16:AG16,{"DM","CS1","CS2","SB1","AE","CS/B","WEEKEND OUTFIELD RESERVE"},0)))</f>
        <v>1</v>
      </c>
      <c r="AV16" s="406">
        <f>SUMPRODUCT(--(WEEKDAY(C$3:AG$3,2)&gt;5),--ISNUMBER(MATCH(C16:AG16,{"DM","CS1","CS2","SB1","AE","CS/B","WEEKEND OUTFIELD RESERVE"},0)))</f>
        <v>0</v>
      </c>
      <c r="AW16" s="406"/>
      <c r="AX16" s="406">
        <f>(AS16-AT16)+AU16*1.5+(AV16-AW16)*2+AM16*0.5+AO16*0.5+AQ16-AR16</f>
        <v>2.5</v>
      </c>
      <c r="AY16" s="406">
        <f>AS16+AU16+AV16</f>
        <v>1</v>
      </c>
      <c r="AZ16" s="406">
        <f>BC16+BE16+BG16+BI16+BK16</f>
        <v>0</v>
      </c>
      <c r="BA16" s="405">
        <f>AX16+BB16</f>
        <v>2.5</v>
      </c>
      <c r="BB16" s="406">
        <f>BD16+BF16+BH16+BJ16+BL16</f>
        <v>0</v>
      </c>
      <c r="BC16" s="406">
        <f>COUNTIF(A16:AH16,"*$BTP*")</f>
        <v>0</v>
      </c>
      <c r="BD16" s="406">
        <f>BC16*1.5</f>
        <v>0</v>
      </c>
      <c r="BE16" s="406">
        <f>COUNTIF(A16:AH16,"*$M*")</f>
        <v>0</v>
      </c>
      <c r="BF16" s="406">
        <f>BE16*1</f>
        <v>0</v>
      </c>
      <c r="BG16" s="406">
        <f>COUNTIF(A16:AH16,"*$PM*")</f>
        <v>0</v>
      </c>
      <c r="BH16" s="406">
        <f>BG16*0.5</f>
        <v>0</v>
      </c>
      <c r="BI16" s="406">
        <f>COUNTIF(A16:AH16,"*$AM*")</f>
        <v>0</v>
      </c>
      <c r="BJ16" s="406">
        <f>BI16*0.5</f>
        <v>0</v>
      </c>
      <c r="BK16" s="406">
        <f>COUNTIF(A16:AH16,"*$FC*")</f>
        <v>0</v>
      </c>
      <c r="BL16" s="406">
        <f>BK16*1</f>
        <v>0</v>
      </c>
      <c r="BM16" s="406">
        <f>COUNTIF($D16:$AA16,BM$4)</f>
        <v>0</v>
      </c>
      <c r="BN16" s="406">
        <f>COUNTIF($D16:$AA16,BN$4)</f>
        <v>0</v>
      </c>
      <c r="BO16" s="406">
        <f>COUNTIF($D16:$AA16,BO$4)</f>
        <v>0</v>
      </c>
      <c r="BP16" s="406"/>
    </row>
    <row r="17" ht="47.25" customHeight="1" spans="1:68">
      <c r="A17" s="398"/>
      <c r="B17" s="405" t="s">
        <v>2148</v>
      </c>
      <c r="C17" s="391"/>
      <c r="D17" s="172"/>
      <c r="E17" s="391"/>
      <c r="F17" s="172"/>
      <c r="G17" s="172"/>
      <c r="H17" s="391"/>
      <c r="I17" s="391"/>
      <c r="J17" s="391"/>
      <c r="K17" s="391"/>
      <c r="L17" s="172"/>
      <c r="M17" s="391"/>
      <c r="N17" s="391"/>
      <c r="O17" s="172"/>
      <c r="P17" s="391" t="s">
        <v>62</v>
      </c>
      <c r="Q17" s="391"/>
      <c r="R17" s="391"/>
      <c r="S17" s="391"/>
      <c r="T17" s="172"/>
      <c r="U17" s="391"/>
      <c r="V17" s="391"/>
      <c r="W17" s="391"/>
      <c r="X17" s="391"/>
      <c r="Y17" s="391" t="s">
        <v>62</v>
      </c>
      <c r="Z17" s="391"/>
      <c r="AA17" s="391"/>
      <c r="AB17" s="172"/>
      <c r="AC17" s="172"/>
      <c r="AD17" s="391"/>
      <c r="AE17" s="408"/>
      <c r="AF17" s="391"/>
      <c r="AG17" s="391"/>
      <c r="AH17" s="398">
        <f>COUNTIF($C17:$AF17,AH$4)</f>
        <v>0</v>
      </c>
      <c r="AI17" s="398">
        <f>COUNTIF($C17:$AF17,AI$4)</f>
        <v>0</v>
      </c>
      <c r="AJ17" s="398">
        <f>COUNTIF($C17:$AF17,AJ$4)</f>
        <v>0</v>
      </c>
      <c r="AK17" s="398">
        <f>COUNTIF($C17:$AF17,AK$4)</f>
        <v>0</v>
      </c>
      <c r="AL17" s="398">
        <f>COUNTIF($C17:$AF17,AL$4)</f>
        <v>0</v>
      </c>
      <c r="AM17" s="398">
        <f>COUNTIF($C17:$AF17,AM$4)</f>
        <v>0</v>
      </c>
      <c r="AN17" s="398">
        <f>COUNTIF($C17:$AF17,AN$4)</f>
        <v>2</v>
      </c>
      <c r="AO17" s="398">
        <f>COUNTIF($C17:$AF17,AO$4)</f>
        <v>0</v>
      </c>
      <c r="AP17" s="398">
        <f>COUNTIF($C17:$AF17,AP$4)</f>
        <v>0</v>
      </c>
      <c r="AQ17" s="405"/>
      <c r="AR17" s="405"/>
      <c r="AS17" s="406">
        <f>SUMPRODUCT(--(WEEKDAY(C$3:AG$3,2)&lt;5),--ISNUMBER(MATCH(C17:AG17,{"DM","CS1","CS2","SB1","AE","CS/B"},0)))</f>
        <v>2</v>
      </c>
      <c r="AT17" s="406"/>
      <c r="AU17" s="406">
        <f>SUMPRODUCT(--(WEEKDAY(C$3:AG$3,2)=5),--ISNUMBER(MATCH(C17:AG17,{"DM","CS1","CS2","SB1","AE","CS/B","WEEKEND OUTFIELD RESERVE"},0)))</f>
        <v>0</v>
      </c>
      <c r="AV17" s="406">
        <f>SUMPRODUCT(--(WEEKDAY(C$3:AG$3,2)&gt;5),--ISNUMBER(MATCH(C17:AG17,{"DM","CS1","CS2","SB1","AE","CS/B","WEEKEND OUTFIELD RESERVE"},0)))</f>
        <v>0</v>
      </c>
      <c r="AW17" s="406"/>
      <c r="AX17" s="406">
        <f>(AS17-AT17)+AU17*1.5+(AV17-AW17)*2+AM17*0.5+AO17*0.5+AQ17-AR17</f>
        <v>2</v>
      </c>
      <c r="AY17" s="406">
        <f>AS17+AU17+AV17</f>
        <v>2</v>
      </c>
      <c r="AZ17" s="406">
        <f>BC17+BE17+BG17+BI17+BK17</f>
        <v>0</v>
      </c>
      <c r="BA17" s="405">
        <f>AX17+BB17</f>
        <v>2</v>
      </c>
      <c r="BB17" s="406">
        <f>BD17+BF17+BH17+BJ17+BL17</f>
        <v>0</v>
      </c>
      <c r="BC17" s="406">
        <f>COUNTIF(A17:AH17,"*$BTP*")</f>
        <v>0</v>
      </c>
      <c r="BD17" s="406">
        <f>BC17*1.5</f>
        <v>0</v>
      </c>
      <c r="BE17" s="406">
        <f>COUNTIF(A17:AH17,"*$M*")</f>
        <v>0</v>
      </c>
      <c r="BF17" s="406">
        <f>BE17*1</f>
        <v>0</v>
      </c>
      <c r="BG17" s="406">
        <f>COUNTIF(A17:AH17,"*$PM*")</f>
        <v>0</v>
      </c>
      <c r="BH17" s="406">
        <f>BG17*0.5</f>
        <v>0</v>
      </c>
      <c r="BI17" s="406">
        <f>COUNTIF(A17:AH17,"*$AM*")</f>
        <v>0</v>
      </c>
      <c r="BJ17" s="406">
        <f>BI17*0.5</f>
        <v>0</v>
      </c>
      <c r="BK17" s="406">
        <f>COUNTIF(A17:AH17,"*$FC*")</f>
        <v>0</v>
      </c>
      <c r="BL17" s="406">
        <f>BK17*1</f>
        <v>0</v>
      </c>
      <c r="BM17" s="406">
        <f>COUNTIF($D17:$AA17,BM$4)</f>
        <v>0</v>
      </c>
      <c r="BN17" s="406">
        <f>COUNTIF($D17:$AA17,BN$4)</f>
        <v>0</v>
      </c>
      <c r="BO17" s="406">
        <f>COUNTIF($D17:$AA17,BO$4)</f>
        <v>0</v>
      </c>
      <c r="BP17" s="406"/>
    </row>
    <row r="18" ht="47.25" customHeight="1" spans="1:68">
      <c r="A18" s="398"/>
      <c r="B18" s="405" t="s">
        <v>2149</v>
      </c>
      <c r="C18" s="391"/>
      <c r="D18" s="172"/>
      <c r="E18" s="391"/>
      <c r="F18" s="172"/>
      <c r="G18" s="172"/>
      <c r="H18" s="391"/>
      <c r="I18" s="391"/>
      <c r="J18" s="391"/>
      <c r="K18" s="391"/>
      <c r="L18" s="172"/>
      <c r="M18" s="391" t="s">
        <v>62</v>
      </c>
      <c r="N18" s="391"/>
      <c r="O18" s="391"/>
      <c r="P18" s="391"/>
      <c r="Q18" s="391"/>
      <c r="R18" s="391"/>
      <c r="S18" s="391"/>
      <c r="T18" s="172"/>
      <c r="U18" s="391"/>
      <c r="V18" s="391"/>
      <c r="W18" s="391"/>
      <c r="X18" s="391"/>
      <c r="Y18" s="391" t="s">
        <v>56</v>
      </c>
      <c r="Z18" s="391"/>
      <c r="AA18" s="391"/>
      <c r="AB18" s="172"/>
      <c r="AC18" s="172" t="s">
        <v>62</v>
      </c>
      <c r="AD18" s="391"/>
      <c r="AE18" s="413"/>
      <c r="AF18" s="391" t="s">
        <v>2150</v>
      </c>
      <c r="AG18" s="391"/>
      <c r="AH18" s="398">
        <f>COUNTIF($C18:$AF18,AH$4)</f>
        <v>0</v>
      </c>
      <c r="AI18" s="398">
        <f>COUNTIF($C18:$AF18,AI$4)</f>
        <v>0</v>
      </c>
      <c r="AJ18" s="398">
        <f>COUNTIF($C18:$AF18,AJ$4)</f>
        <v>0</v>
      </c>
      <c r="AK18" s="398">
        <f>COUNTIF($C18:$AF18,AK$4)</f>
        <v>0</v>
      </c>
      <c r="AL18" s="398">
        <f>COUNTIF($C18:$AF18,AL$4)</f>
        <v>0</v>
      </c>
      <c r="AM18" s="398">
        <f>COUNTIF($C18:$AF18,AM$4)</f>
        <v>1</v>
      </c>
      <c r="AN18" s="398">
        <f>COUNTIF($C18:$AF18,AN$4)</f>
        <v>2</v>
      </c>
      <c r="AO18" s="398">
        <f>COUNTIF($C18:$AF18,AO$4)</f>
        <v>0</v>
      </c>
      <c r="AP18" s="398">
        <f>COUNTIF($C18:$AF18,AP$4)</f>
        <v>0</v>
      </c>
      <c r="AQ18" s="405"/>
      <c r="AR18" s="405"/>
      <c r="AS18" s="406">
        <f>SUMPRODUCT(--(WEEKDAY(C$3:AG$3,2)&lt;5),--ISNUMBER(MATCH(C18:AG18,{"DM","CS1","CS2","SB1","AE","CS/B"},0)))</f>
        <v>1</v>
      </c>
      <c r="AT18" s="406"/>
      <c r="AU18" s="406">
        <f>SUMPRODUCT(--(WEEKDAY(C$3:AG$3,2)=5),--ISNUMBER(MATCH(C18:AG18,{"DM","CS1","CS2","SB1","AE","CS/B","WEEKEND OUTFIELD RESERVE"},0)))</f>
        <v>0</v>
      </c>
      <c r="AV18" s="406">
        <f>SUMPRODUCT(--(WEEKDAY(C$3:AG$3,2)&gt;5),--ISNUMBER(MATCH(C18:AG18,{"DM","CS1","CS2","SB1","AE","CS/B","WEEKEND OUTFIELD RESERVE"},0)))</f>
        <v>1</v>
      </c>
      <c r="AW18" s="406"/>
      <c r="AX18" s="406">
        <f>(AS18-AT18)+AU18*1.5+(AV18-AW18)*2+AM18*0.5+AO18*0.5+AQ18-AR18</f>
        <v>3.5</v>
      </c>
      <c r="AY18" s="406">
        <f>AS18+AU18+AV18</f>
        <v>2</v>
      </c>
      <c r="AZ18" s="406">
        <f>BC18+BE18+BG18+BI18+BK18</f>
        <v>0</v>
      </c>
      <c r="BA18" s="405">
        <f>AX18+BB18</f>
        <v>3.5</v>
      </c>
      <c r="BB18" s="406">
        <f>BD18+BF18+BH18+BJ18+BL18</f>
        <v>0</v>
      </c>
      <c r="BC18" s="406">
        <f>COUNTIF(A18:AH18,"*$BTP*")</f>
        <v>0</v>
      </c>
      <c r="BD18" s="406">
        <f>BC18*1.5</f>
        <v>0</v>
      </c>
      <c r="BE18" s="406">
        <f>COUNTIF(A18:AH18,"*$M*")</f>
        <v>0</v>
      </c>
      <c r="BF18" s="406">
        <f>BE18*1</f>
        <v>0</v>
      </c>
      <c r="BG18" s="406">
        <f>COUNTIF(A18:AH18,"*$PM*")</f>
        <v>0</v>
      </c>
      <c r="BH18" s="406">
        <f>BG18*0.5</f>
        <v>0</v>
      </c>
      <c r="BI18" s="406">
        <f>COUNTIF(A18:AH18,"*$AM*")</f>
        <v>0</v>
      </c>
      <c r="BJ18" s="406">
        <f>BI18*0.5</f>
        <v>0</v>
      </c>
      <c r="BK18" s="406">
        <f>COUNTIF(A18:AH18,"*$FC*")</f>
        <v>0</v>
      </c>
      <c r="BL18" s="406">
        <f>BK18*1</f>
        <v>0</v>
      </c>
      <c r="BM18" s="406">
        <f>COUNTIF($D18:$AA18,BM$4)</f>
        <v>0</v>
      </c>
      <c r="BN18" s="406">
        <f>COUNTIF($D18:$AA18,BN$4)</f>
        <v>0</v>
      </c>
      <c r="BO18" s="406">
        <f>COUNTIF($D18:$AA18,BO$4)</f>
        <v>0</v>
      </c>
      <c r="BP18" s="406"/>
    </row>
    <row r="19" ht="47.25" customHeight="1" spans="1:68">
      <c r="A19" s="398"/>
      <c r="B19" s="405" t="s">
        <v>2151</v>
      </c>
      <c r="C19" s="391"/>
      <c r="D19" s="172"/>
      <c r="E19" s="391"/>
      <c r="F19" s="172"/>
      <c r="G19" s="172"/>
      <c r="H19" s="391"/>
      <c r="I19" s="391"/>
      <c r="J19" s="391"/>
      <c r="K19" s="391"/>
      <c r="L19" s="391" t="s">
        <v>62</v>
      </c>
      <c r="M19" s="391"/>
      <c r="N19" s="391" t="s">
        <v>62</v>
      </c>
      <c r="O19" s="391"/>
      <c r="P19" s="391"/>
      <c r="Q19" s="391"/>
      <c r="R19" s="391"/>
      <c r="S19" s="391"/>
      <c r="T19" s="172"/>
      <c r="U19" s="391"/>
      <c r="V19" s="391"/>
      <c r="W19" s="391" t="s">
        <v>1799</v>
      </c>
      <c r="X19" s="172" t="s">
        <v>50</v>
      </c>
      <c r="Y19" s="391"/>
      <c r="Z19" s="391" t="s">
        <v>56</v>
      </c>
      <c r="AA19" s="391" t="s">
        <v>62</v>
      </c>
      <c r="AB19" s="172"/>
      <c r="AC19" s="172"/>
      <c r="AE19" s="408"/>
      <c r="AF19" s="391"/>
      <c r="AG19" s="391"/>
      <c r="AH19" s="398">
        <f>COUNTIF($C19:$AF19,AH$4)</f>
        <v>0</v>
      </c>
      <c r="AI19" s="398">
        <f>COUNTIF($C19:$AF19,AI$4)</f>
        <v>0</v>
      </c>
      <c r="AJ19" s="398">
        <f>COUNTIF($C19:$AF19,AJ$4)</f>
        <v>0</v>
      </c>
      <c r="AK19" s="398">
        <f>COUNTIF($C19:$AF19,AK$4)</f>
        <v>0</v>
      </c>
      <c r="AL19" s="398">
        <f>COUNTIF($C19:$AF19,AL$4)</f>
        <v>1</v>
      </c>
      <c r="AM19" s="398">
        <f>COUNTIF($C19:$AF19,AM$4)</f>
        <v>1</v>
      </c>
      <c r="AN19" s="398">
        <f>COUNTIF($C19:$AF19,AN$4)</f>
        <v>3</v>
      </c>
      <c r="AO19" s="398">
        <f>COUNTIF($C19:$AF19,AO$4)</f>
        <v>0</v>
      </c>
      <c r="AP19" s="398">
        <f>COUNTIF($C19:$AF19,AP$4)</f>
        <v>0</v>
      </c>
      <c r="AQ19" s="405"/>
      <c r="AR19" s="405"/>
      <c r="AS19" s="406">
        <f>SUMPRODUCT(--(WEEKDAY(C$3:AG$3,2)&lt;5),--ISNUMBER(MATCH(C19:AG19,{"DM","CS1","CS2","SB1","AE","CS/B"},0)))</f>
        <v>1</v>
      </c>
      <c r="AT19" s="406"/>
      <c r="AU19" s="406">
        <f>SUMPRODUCT(--(WEEKDAY(C$3:AG$3,2)=5),--ISNUMBER(MATCH(C19:AG19,{"DM","CS1","CS2","SB1","AE","CS/B","WEEKEND OUTFIELD RESERVE"},0)))</f>
        <v>1</v>
      </c>
      <c r="AV19" s="406">
        <f>SUMPRODUCT(--(WEEKDAY(C$3:AG$3,2)&gt;5),--ISNUMBER(MATCH(C19:AG19,{"DM","CS1","CS2","SB1","AE","CS/B","WEEKEND OUTFIELD RESERVE"},0)))</f>
        <v>2</v>
      </c>
      <c r="AW19" s="406"/>
      <c r="AX19" s="406">
        <f>(AS19-AT19)+AU19*1.5+(AV19-AW19)*2+AM19*0.5+AO19*0.5+AQ19-AR19</f>
        <v>7</v>
      </c>
      <c r="AY19" s="406">
        <f>AS19+AU19+AV19</f>
        <v>4</v>
      </c>
      <c r="AZ19" s="406">
        <f>BC19+BE19+BG19+BI19+BK19</f>
        <v>0</v>
      </c>
      <c r="BA19" s="405">
        <f>AX19+BB19</f>
        <v>7</v>
      </c>
      <c r="BB19" s="406">
        <f>BD19+BF19+BH19+BJ19+BL19</f>
        <v>0</v>
      </c>
      <c r="BC19" s="406">
        <f>COUNTIF(A19:AH19,"*$BTP*")</f>
        <v>0</v>
      </c>
      <c r="BD19" s="406">
        <f>BC19*1.5</f>
        <v>0</v>
      </c>
      <c r="BE19" s="406">
        <f>COUNTIF(A19:AH19,"*$M*")</f>
        <v>0</v>
      </c>
      <c r="BF19" s="406">
        <f>BE19*1</f>
        <v>0</v>
      </c>
      <c r="BG19" s="406">
        <f>COUNTIF(A19:AH19,"*$PM*")</f>
        <v>0</v>
      </c>
      <c r="BH19" s="406">
        <f>BG19*0.5</f>
        <v>0</v>
      </c>
      <c r="BI19" s="406">
        <f>COUNTIF(A19:AH19,"*$AM*")</f>
        <v>0</v>
      </c>
      <c r="BJ19" s="406">
        <f>BI19*0.5</f>
        <v>0</v>
      </c>
      <c r="BK19" s="406">
        <f>COUNTIF(A19:AH19,"*$FC*")</f>
        <v>0</v>
      </c>
      <c r="BL19" s="406">
        <f>BK19*1</f>
        <v>0</v>
      </c>
      <c r="BM19" s="406">
        <f>COUNTIF($D19:$AA19,BM$4)</f>
        <v>0</v>
      </c>
      <c r="BN19" s="406">
        <f>COUNTIF($D19:$AA19,BN$4)</f>
        <v>0</v>
      </c>
      <c r="BO19" s="406">
        <f>COUNTIF($D19:$AA19,BO$4)</f>
        <v>0</v>
      </c>
      <c r="BP19" s="406"/>
    </row>
    <row r="20" ht="47.25" customHeight="1" spans="1:68">
      <c r="A20" s="398"/>
      <c r="B20" s="405" t="s">
        <v>2152</v>
      </c>
      <c r="C20" s="391"/>
      <c r="D20" s="172"/>
      <c r="E20" s="391"/>
      <c r="F20" s="172"/>
      <c r="G20" s="172"/>
      <c r="H20" s="391"/>
      <c r="I20" s="391"/>
      <c r="J20" s="391"/>
      <c r="K20" s="391"/>
      <c r="L20" s="172"/>
      <c r="M20" s="391"/>
      <c r="N20" s="391"/>
      <c r="O20" s="391"/>
      <c r="P20" s="391" t="s">
        <v>56</v>
      </c>
      <c r="Q20" s="391"/>
      <c r="R20" s="391"/>
      <c r="T20" s="172"/>
      <c r="U20" s="391"/>
      <c r="V20" s="391"/>
      <c r="W20" s="391"/>
      <c r="X20" s="391"/>
      <c r="Y20" s="391"/>
      <c r="AA20" s="391"/>
      <c r="AB20" s="172"/>
      <c r="AC20" s="172"/>
      <c r="AD20" s="391"/>
      <c r="AE20" s="413"/>
      <c r="AF20" s="391"/>
      <c r="AG20" s="391"/>
      <c r="AH20" s="398">
        <f>COUNTIF($C20:$AF20,AH$4)</f>
        <v>0</v>
      </c>
      <c r="AI20" s="398">
        <f>COUNTIF($C20:$AF20,AI$4)</f>
        <v>0</v>
      </c>
      <c r="AJ20" s="398">
        <f>COUNTIF($C20:$AF20,AJ$4)</f>
        <v>0</v>
      </c>
      <c r="AK20" s="398">
        <f>COUNTIF($C20:$AF20,AK$4)</f>
        <v>0</v>
      </c>
      <c r="AL20" s="398">
        <f>COUNTIF($C20:$AF20,AL$4)</f>
        <v>0</v>
      </c>
      <c r="AM20" s="398">
        <f>COUNTIF($C20:$AF20,AM$4)</f>
        <v>1</v>
      </c>
      <c r="AN20" s="398">
        <f>COUNTIF($C20:$AF20,AN$4)</f>
        <v>0</v>
      </c>
      <c r="AO20" s="398">
        <f>COUNTIF($C20:$AF20,AO$4)</f>
        <v>0</v>
      </c>
      <c r="AP20" s="398">
        <f>COUNTIF($C20:$AF20,AP$4)</f>
        <v>0</v>
      </c>
      <c r="AQ20" s="405"/>
      <c r="AR20" s="405"/>
      <c r="AS20" s="406">
        <f>SUMPRODUCT(--(WEEKDAY(C$3:AG$3,2)&lt;5),--ISNUMBER(MATCH(C20:AG20,{"DM","CS1","CS2","SB1","AE","CS/B"},0)))</f>
        <v>0</v>
      </c>
      <c r="AT20" s="406"/>
      <c r="AU20" s="406">
        <f>SUMPRODUCT(--(WEEKDAY(C$3:AG$3,2)=5),--ISNUMBER(MATCH(C20:AG20,{"DM","CS1","CS2","SB1","AE","CS/B","WEEKEND OUTFIELD RESERVE"},0)))</f>
        <v>0</v>
      </c>
      <c r="AV20" s="406">
        <f>SUMPRODUCT(--(WEEKDAY(C$3:AG$3,2)&gt;5),--ISNUMBER(MATCH(C20:AG20,{"DM","CS1","CS2","SB1","AE","CS/B","WEEKEND OUTFIELD RESERVE"},0)))</f>
        <v>0</v>
      </c>
      <c r="AW20" s="406"/>
      <c r="AX20" s="406">
        <f>(AS20-AT20)+AU20*1.5+(AV20-AW20)*2+AM20*0.5+AO20*0.5+AQ20-AR20</f>
        <v>0.5</v>
      </c>
      <c r="AY20" s="406">
        <f>AS20+AU20+AV20</f>
        <v>0</v>
      </c>
      <c r="AZ20" s="406">
        <f>BC20+BE20+BG20+BI20+BK20</f>
        <v>0</v>
      </c>
      <c r="BA20" s="405">
        <f>AX20+BB20</f>
        <v>0.5</v>
      </c>
      <c r="BB20" s="406">
        <f>BD20+BF20+BH20+BJ20+BL20</f>
        <v>0</v>
      </c>
      <c r="BC20" s="406">
        <f>COUNTIF(A20:AH20,"*$BTP*")</f>
        <v>0</v>
      </c>
      <c r="BD20" s="406">
        <f>BC20*1.5</f>
        <v>0</v>
      </c>
      <c r="BE20" s="406">
        <f>COUNTIF(A20:AH20,"*$M*")</f>
        <v>0</v>
      </c>
      <c r="BF20" s="406">
        <f>BE20*1</f>
        <v>0</v>
      </c>
      <c r="BG20" s="406">
        <f>COUNTIF(A20:AH20,"*$PM*")</f>
        <v>0</v>
      </c>
      <c r="BH20" s="406">
        <f>BG20*0.5</f>
        <v>0</v>
      </c>
      <c r="BI20" s="406">
        <f>COUNTIF(A20:AH20,"*$AM*")</f>
        <v>0</v>
      </c>
      <c r="BJ20" s="406">
        <f>BI20*0.5</f>
        <v>0</v>
      </c>
      <c r="BK20" s="406">
        <f>COUNTIF(A20:AH20,"*$FC*")</f>
        <v>0</v>
      </c>
      <c r="BL20" s="406">
        <f>BK20*1</f>
        <v>0</v>
      </c>
      <c r="BM20" s="406">
        <f>COUNTIF($D20:$AA20,BM$4)</f>
        <v>0</v>
      </c>
      <c r="BN20" s="406">
        <f>COUNTIF($D20:$AA20,BN$4)</f>
        <v>0</v>
      </c>
      <c r="BO20" s="406">
        <f>COUNTIF($D20:$AA20,BO$4)</f>
        <v>0</v>
      </c>
      <c r="BP20" s="406"/>
    </row>
    <row r="21" ht="88.5" customHeight="1" spans="1:68">
      <c r="A21" s="398"/>
      <c r="B21" s="405" t="s">
        <v>2153</v>
      </c>
      <c r="C21" s="391"/>
      <c r="D21" s="172"/>
      <c r="E21" s="391"/>
      <c r="F21" s="172"/>
      <c r="G21" s="172"/>
      <c r="H21" s="391"/>
      <c r="I21" s="391"/>
      <c r="J21" s="391"/>
      <c r="K21" s="391"/>
      <c r="L21" s="172"/>
      <c r="M21" s="391"/>
      <c r="N21" s="391"/>
      <c r="O21" s="391"/>
      <c r="P21" s="391"/>
      <c r="Q21" s="391"/>
      <c r="R21" s="391"/>
      <c r="S21" s="391" t="s">
        <v>50</v>
      </c>
      <c r="T21" s="172"/>
      <c r="U21" s="391"/>
      <c r="V21" s="391"/>
      <c r="W21" s="391" t="s">
        <v>62</v>
      </c>
      <c r="X21" s="391"/>
      <c r="Y21" s="391"/>
      <c r="Z21" s="391"/>
      <c r="AA21" s="391"/>
      <c r="AB21" s="172"/>
      <c r="AC21" s="172"/>
      <c r="AD21" s="391" t="s">
        <v>62</v>
      </c>
      <c r="AE21" s="408"/>
      <c r="AF21" s="391"/>
      <c r="AG21" s="391" t="s">
        <v>50</v>
      </c>
      <c r="AH21" s="398">
        <f>COUNTIF($C21:$AF21,AH$4)</f>
        <v>0</v>
      </c>
      <c r="AI21" s="398">
        <f>COUNTIF($C21:$AF21,AI$4)</f>
        <v>0</v>
      </c>
      <c r="AJ21" s="398">
        <f>COUNTIF($C21:$AF21,AJ$4)</f>
        <v>0</v>
      </c>
      <c r="AK21" s="398">
        <f>COUNTIF($C21:$AF21,AK$4)</f>
        <v>0</v>
      </c>
      <c r="AL21" s="398">
        <f>COUNTIF($C21:$AF21,AL$4)</f>
        <v>1</v>
      </c>
      <c r="AM21" s="398">
        <f>COUNTIF($C21:$AF21,AM$4)</f>
        <v>0</v>
      </c>
      <c r="AN21" s="398">
        <f>COUNTIF($C21:$AF21,AN$4)</f>
        <v>2</v>
      </c>
      <c r="AO21" s="398">
        <f>COUNTIF($C21:$AF21,AO$4)</f>
        <v>0</v>
      </c>
      <c r="AP21" s="398">
        <f>COUNTIF($C21:$AF21,AP$4)</f>
        <v>0</v>
      </c>
      <c r="AQ21" s="405"/>
      <c r="AR21" s="405"/>
      <c r="AS21" s="406">
        <f>SUMPRODUCT(--(WEEKDAY(C$3:AG$3,2)&lt;5),--ISNUMBER(MATCH(C21:AG21,{"DM","CS1","CS2","SB1","AE","CS/B"},0)))</f>
        <v>2</v>
      </c>
      <c r="AT21" s="406"/>
      <c r="AU21" s="406">
        <f>SUMPRODUCT(--(WEEKDAY(C$3:AG$3,2)=5),--ISNUMBER(MATCH(C21:AG21,{"DM","CS1","CS2","SB1","AE","CS/B","WEEKEND OUTFIELD RESERVE"},0)))</f>
        <v>2</v>
      </c>
      <c r="AV21" s="406">
        <f>SUMPRODUCT(--(WEEKDAY(C$3:AG$3,2)&gt;5),--ISNUMBER(MATCH(C21:AG21,{"DM","CS1","CS2","SB1","AE","CS/B","WEEKEND OUTFIELD RESERVE"},0)))</f>
        <v>0</v>
      </c>
      <c r="AW21" s="406"/>
      <c r="AX21" s="406">
        <f>(AS21-AT21)+AU21*1.5+(AV21-AW21)*2+AM21*0.5+AO21*0.5+AQ21-AR21</f>
        <v>5</v>
      </c>
      <c r="AY21" s="406">
        <f>AS21+AU21+AV21</f>
        <v>4</v>
      </c>
      <c r="AZ21" s="406">
        <f>BC21+BE21+BG21+BI21+BK21</f>
        <v>0</v>
      </c>
      <c r="BA21" s="405">
        <f>AX21+BB21</f>
        <v>5</v>
      </c>
      <c r="BB21" s="406">
        <f>BD21+BF21+BH21+BJ21+BL21</f>
        <v>0</v>
      </c>
      <c r="BC21" s="406">
        <f>COUNTIF(A21:AH21,"*$BTP*")</f>
        <v>0</v>
      </c>
      <c r="BD21" s="406">
        <f>BC21*1.5</f>
        <v>0</v>
      </c>
      <c r="BE21" s="406">
        <f>COUNTIF(A21:AH21,"*$M*")</f>
        <v>0</v>
      </c>
      <c r="BF21" s="406">
        <f>BE21*1</f>
        <v>0</v>
      </c>
      <c r="BG21" s="406">
        <f>COUNTIF(A21:AH21,"*$PM*")</f>
        <v>0</v>
      </c>
      <c r="BH21" s="406">
        <f>BG21*0.5</f>
        <v>0</v>
      </c>
      <c r="BI21" s="406">
        <f>COUNTIF(A21:AH21,"*$AM*")</f>
        <v>0</v>
      </c>
      <c r="BJ21" s="406">
        <f>BI21*0.5</f>
        <v>0</v>
      </c>
      <c r="BK21" s="406">
        <f>COUNTIF(A21:AH21,"*$FC*")</f>
        <v>0</v>
      </c>
      <c r="BL21" s="406">
        <f>BK21*1</f>
        <v>0</v>
      </c>
      <c r="BM21" s="406">
        <f>COUNTIF($D21:$AA21,BM$4)</f>
        <v>0</v>
      </c>
      <c r="BN21" s="406">
        <f>COUNTIF($D21:$AA21,BN$4)</f>
        <v>0</v>
      </c>
      <c r="BO21" s="406">
        <f>COUNTIF($D21:$AA21,BO$4)</f>
        <v>0</v>
      </c>
      <c r="BP21" s="406"/>
    </row>
    <row r="22" ht="45" customHeight="1" spans="1:68">
      <c r="A22" s="398"/>
      <c r="B22" s="405" t="s">
        <v>1818</v>
      </c>
      <c r="C22" s="391"/>
      <c r="D22" s="391"/>
      <c r="E22" s="391"/>
      <c r="F22" s="391"/>
      <c r="G22" s="172"/>
      <c r="H22" s="172"/>
      <c r="I22" s="172"/>
      <c r="J22" s="391"/>
      <c r="K22" s="172"/>
      <c r="L22" s="391"/>
      <c r="M22" s="391"/>
      <c r="N22" s="391"/>
      <c r="O22" s="391"/>
      <c r="P22" s="391"/>
      <c r="Q22" s="391"/>
      <c r="R22" s="172"/>
      <c r="S22" s="391"/>
      <c r="T22" s="172"/>
      <c r="U22" s="172"/>
      <c r="V22" s="391"/>
      <c r="W22" s="391"/>
      <c r="X22" s="391"/>
      <c r="Y22" s="391"/>
      <c r="Z22" s="391"/>
      <c r="AA22" s="391"/>
      <c r="AB22" s="391"/>
      <c r="AC22" s="391"/>
      <c r="AD22" s="391"/>
      <c r="AE22" s="413"/>
      <c r="AF22" s="391"/>
      <c r="AG22" s="391"/>
      <c r="AH22" s="398">
        <f>COUNTIF($C22:$AF22,AH$4)</f>
        <v>0</v>
      </c>
      <c r="AI22" s="398">
        <f>COUNTIF($C22:$AF22,AI$4)</f>
        <v>0</v>
      </c>
      <c r="AJ22" s="398">
        <f>COUNTIF($C22:$AF22,AJ$4)</f>
        <v>0</v>
      </c>
      <c r="AK22" s="398">
        <f>COUNTIF($C22:$AF22,AK$4)</f>
        <v>0</v>
      </c>
      <c r="AL22" s="398">
        <f>COUNTIF($C22:$AF22,AL$4)</f>
        <v>0</v>
      </c>
      <c r="AM22" s="398">
        <f>COUNTIF($C22:$AF22,AM$4)</f>
        <v>0</v>
      </c>
      <c r="AN22" s="398">
        <f>COUNTIF($C22:$AF22,AN$4)</f>
        <v>0</v>
      </c>
      <c r="AO22" s="398">
        <f>COUNTIF($C22:$AF22,AO$4)</f>
        <v>0</v>
      </c>
      <c r="AP22" s="398">
        <f>COUNTIF($C22:$AF22,AP$4)</f>
        <v>0</v>
      </c>
      <c r="AQ22" s="405">
        <v>1</v>
      </c>
      <c r="AR22" s="405"/>
      <c r="AS22" s="406">
        <f>SUMPRODUCT(--(WEEKDAY(C$3:AG$3,2)&lt;5),--ISNUMBER(MATCH(C22:AG22,{"DM","CS1","CS2","SB1","AE","CS/B"},0)))</f>
        <v>0</v>
      </c>
      <c r="AT22" s="406"/>
      <c r="AU22" s="406">
        <f>SUMPRODUCT(--(WEEKDAY(C$3:AG$3,2)=5),--ISNUMBER(MATCH(C22:AG22,{"DM","CS1","CS2","SB1","AE","CS/B","WEEKEND OUTFIELD RESERVE"},0)))</f>
        <v>0</v>
      </c>
      <c r="AV22" s="406">
        <f>SUMPRODUCT(--(WEEKDAY(C$3:AG$3,2)&gt;5),--ISNUMBER(MATCH(C22:AG22,{"DM","CS1","CS2","SB1","AE","CS/B","WEEKEND OUTFIELD RESERVE"},0)))</f>
        <v>0</v>
      </c>
      <c r="AW22" s="406"/>
      <c r="AX22" s="406">
        <f>(AS22-AT22)+AU22*1.5+(AV22-AW22)*2+AM22*0.5+AO22*0.5+AQ22-AR22</f>
        <v>1</v>
      </c>
      <c r="AY22" s="406">
        <f>AS22+AU22+AV22</f>
        <v>0</v>
      </c>
      <c r="AZ22" s="406">
        <f>BC22+BE22+BG22+BI22+BK22</f>
        <v>0</v>
      </c>
      <c r="BA22" s="405">
        <f>AX22+BB22</f>
        <v>1</v>
      </c>
      <c r="BB22" s="406">
        <f>BD22+BF22+BH22+BJ22+BL22</f>
        <v>0</v>
      </c>
      <c r="BC22" s="406">
        <f>COUNTIF(A22:AH22,"*$BTP*")</f>
        <v>0</v>
      </c>
      <c r="BD22" s="406">
        <f>BC22*1.5</f>
        <v>0</v>
      </c>
      <c r="BE22" s="406">
        <f>COUNTIF(A22:AH22,"*$M*")</f>
        <v>0</v>
      </c>
      <c r="BF22" s="406">
        <f>BE22*1</f>
        <v>0</v>
      </c>
      <c r="BG22" s="406">
        <f>COUNTIF(A22:AH22,"*$PM*")</f>
        <v>0</v>
      </c>
      <c r="BH22" s="406">
        <f>BG22*0.5</f>
        <v>0</v>
      </c>
      <c r="BI22" s="406">
        <f>COUNTIF(A22:AH22,"*$AM*")</f>
        <v>0</v>
      </c>
      <c r="BJ22" s="406">
        <f>BI22*0.5</f>
        <v>0</v>
      </c>
      <c r="BK22" s="406">
        <f>COUNTIF(A22:AH22,"*$FC*")</f>
        <v>0</v>
      </c>
      <c r="BL22" s="406">
        <f>BK22*1</f>
        <v>0</v>
      </c>
      <c r="BM22" s="406">
        <f>COUNTIF($D22:$AA22,BM$4)</f>
        <v>0</v>
      </c>
      <c r="BN22" s="406">
        <f>COUNTIF($D22:$AA22,BN$4)</f>
        <v>0</v>
      </c>
      <c r="BO22" s="406">
        <f>COUNTIF($D22:$AA22,BO$4)</f>
        <v>0</v>
      </c>
      <c r="BP22" s="406"/>
    </row>
    <row r="23" ht="51" customHeight="1" spans="1:68">
      <c r="A23" s="398"/>
      <c r="B23" s="405" t="s">
        <v>1823</v>
      </c>
      <c r="C23" s="391"/>
      <c r="D23" s="391"/>
      <c r="E23" s="391" t="s">
        <v>44</v>
      </c>
      <c r="F23" s="391"/>
      <c r="G23" s="391"/>
      <c r="H23" s="391" t="s">
        <v>47</v>
      </c>
      <c r="I23" s="391" t="s">
        <v>50</v>
      </c>
      <c r="J23" s="391"/>
      <c r="L23" s="391"/>
      <c r="N23" s="391" t="s">
        <v>44</v>
      </c>
      <c r="O23" s="391" t="s">
        <v>47</v>
      </c>
      <c r="P23" s="391" t="s">
        <v>1598</v>
      </c>
      <c r="Q23" s="391"/>
      <c r="S23" s="391"/>
      <c r="T23" s="391"/>
      <c r="U23" s="391"/>
      <c r="V23" s="391" t="s">
        <v>47</v>
      </c>
      <c r="W23" s="391"/>
      <c r="X23" s="391" t="s">
        <v>56</v>
      </c>
      <c r="Y23" s="391"/>
      <c r="Z23" s="172"/>
      <c r="AA23" s="391"/>
      <c r="AB23" s="391"/>
      <c r="AC23" s="172" t="s">
        <v>47</v>
      </c>
      <c r="AD23" s="391"/>
      <c r="AE23" s="408"/>
      <c r="AF23" s="391" t="s">
        <v>2154</v>
      </c>
      <c r="AG23" s="391"/>
      <c r="AH23" s="398">
        <f>COUNTIF($C23:$AF23,AH$4)</f>
        <v>0</v>
      </c>
      <c r="AI23" s="398">
        <f>COUNTIF($C23:$AF23,AI$4)</f>
        <v>2</v>
      </c>
      <c r="AJ23" s="398">
        <f>COUNTIF($C23:$AF23,AJ$4)</f>
        <v>0</v>
      </c>
      <c r="AK23" s="398">
        <f>COUNTIF($C23:$AF23,AK$4)</f>
        <v>0</v>
      </c>
      <c r="AL23" s="398">
        <f>COUNTIF($C23:$AF23,AL$4)</f>
        <v>1</v>
      </c>
      <c r="AM23" s="398">
        <f>COUNTIF($C23:$AF23,AM$4)</f>
        <v>1</v>
      </c>
      <c r="AN23" s="398">
        <f>COUNTIF($C23:$AF23,AN$4)</f>
        <v>0</v>
      </c>
      <c r="AO23" s="398">
        <f>COUNTIF($C23:$AF23,AO$4)</f>
        <v>0</v>
      </c>
      <c r="AP23" s="398">
        <f>COUNTIF($C23:$AF23,AP$4)</f>
        <v>0</v>
      </c>
      <c r="AQ23" s="405">
        <v>0</v>
      </c>
      <c r="AR23" s="405"/>
      <c r="AS23" s="406">
        <f>SUMPRODUCT(--(WEEKDAY(C$3:AG$3,2)&lt;5),--ISNUMBER(MATCH(C23:AG23,{"DM","CS1","CS2","SB1","AE","CS/B"},0)))</f>
        <v>1</v>
      </c>
      <c r="AT23" s="406"/>
      <c r="AU23" s="406">
        <f>SUMPRODUCT(--(WEEKDAY(C$3:AG$3,2)=5),--ISNUMBER(MATCH(C23:AG23,{"DM","CS1","CS2","SB1","AE","CS/B","WEEKEND OUTFIELD RESERVE"},0)))</f>
        <v>1</v>
      </c>
      <c r="AV23" s="406">
        <f>SUMPRODUCT(--(WEEKDAY(C$3:AG$3,2)&gt;5),--ISNUMBER(MATCH(C23:AG23,{"DM","CS1","CS2","SB1","AE","CS/B","WEEKEND OUTFIELD RESERVE"},0)))</f>
        <v>1</v>
      </c>
      <c r="AW23" s="406"/>
      <c r="AX23" s="406">
        <f>(AS23-AT23)+AU23*1.5+(AV23-AW23)*2+AM23*0.5+AO23*0.5+AQ23-AR23</f>
        <v>5</v>
      </c>
      <c r="AY23" s="406">
        <f>AS23+AU23+AV23</f>
        <v>3</v>
      </c>
      <c r="AZ23" s="406">
        <f>BC23+BE23+BG23+BI23+BK23</f>
        <v>1</v>
      </c>
      <c r="BA23" s="405">
        <f>AX23+BB23</f>
        <v>6</v>
      </c>
      <c r="BB23" s="406">
        <f>BD23+BF23+BH23+BJ23+BL23</f>
        <v>1</v>
      </c>
      <c r="BC23" s="406">
        <f>COUNTIF(A23:AH23,"*$BTP*")</f>
        <v>0</v>
      </c>
      <c r="BD23" s="406">
        <f>BC23*1.5</f>
        <v>0</v>
      </c>
      <c r="BE23" s="406">
        <f>COUNTIF(A23:AH23,"*$M*")</f>
        <v>1</v>
      </c>
      <c r="BF23" s="406">
        <f>BE23*1</f>
        <v>1</v>
      </c>
      <c r="BG23" s="406">
        <f>COUNTIF(A23:AH23,"*$PM*")</f>
        <v>0</v>
      </c>
      <c r="BH23" s="406">
        <f>BG23*0.5</f>
        <v>0</v>
      </c>
      <c r="BI23" s="406">
        <f>COUNTIF(A23:AH23,"*$AM*")</f>
        <v>0</v>
      </c>
      <c r="BJ23" s="406">
        <f>BI23*0.5</f>
        <v>0</v>
      </c>
      <c r="BK23" s="406">
        <f>COUNTIF(A23:AH23,"*$FC*")</f>
        <v>0</v>
      </c>
      <c r="BL23" s="406">
        <f>BK23*1</f>
        <v>0</v>
      </c>
      <c r="BM23" s="406">
        <f>COUNTIF($D23:$AA23,BM$4)</f>
        <v>0</v>
      </c>
      <c r="BN23" s="406">
        <f>COUNTIF($D23:$AA23,BN$4)</f>
        <v>1</v>
      </c>
      <c r="BO23" s="406">
        <f>COUNTIF($D23:$AA23,BO$4)</f>
        <v>3</v>
      </c>
      <c r="BP23" s="406"/>
    </row>
    <row r="24" ht="19.5" customHeight="1" spans="1:68">
      <c r="A24" s="398"/>
      <c r="B24" s="405" t="s">
        <v>2155</v>
      </c>
      <c r="C24" s="391"/>
      <c r="D24" s="391" t="s">
        <v>1793</v>
      </c>
      <c r="E24" s="391"/>
      <c r="F24" s="391"/>
      <c r="G24" s="391"/>
      <c r="H24" s="391"/>
      <c r="I24" s="391" t="s">
        <v>47</v>
      </c>
      <c r="J24" s="391" t="s">
        <v>2156</v>
      </c>
      <c r="K24" s="391" t="s">
        <v>1095</v>
      </c>
      <c r="L24" s="391" t="s">
        <v>1095</v>
      </c>
      <c r="M24" s="391" t="s">
        <v>1095</v>
      </c>
      <c r="N24" s="391" t="s">
        <v>1095</v>
      </c>
      <c r="O24" s="391"/>
      <c r="P24" s="391"/>
      <c r="Q24" s="172" t="s">
        <v>45</v>
      </c>
      <c r="R24" s="172"/>
      <c r="S24" s="391"/>
      <c r="T24" s="172" t="s">
        <v>48</v>
      </c>
      <c r="U24" s="172"/>
      <c r="V24" s="391"/>
      <c r="W24" s="172"/>
      <c r="X24" s="391" t="s">
        <v>2157</v>
      </c>
      <c r="Y24" s="172"/>
      <c r="Z24" s="172"/>
      <c r="AA24" s="391"/>
      <c r="AB24" s="391"/>
      <c r="AC24" s="391"/>
      <c r="AD24" s="391"/>
      <c r="AE24" s="413"/>
      <c r="AF24" s="391"/>
      <c r="AG24" s="391"/>
      <c r="AH24" s="398">
        <f>COUNTIF($C24:$Z24,AH$4)</f>
        <v>1</v>
      </c>
      <c r="AI24" s="398">
        <f>COUNTIF($C24:$Z24,AI$4)</f>
        <v>0</v>
      </c>
      <c r="AJ24" s="398">
        <f>COUNTIF($C24:$Z24,AJ$4)</f>
        <v>1</v>
      </c>
      <c r="AK24" s="398">
        <f>COUNTIF($C24:$Z24,AK$4)</f>
        <v>1</v>
      </c>
      <c r="AL24" s="398">
        <f>COUNTIF($C24:$Z24,AL$4)</f>
        <v>0</v>
      </c>
      <c r="AM24" s="398">
        <f>COUNTIF($C24:$Z24,AM$4)</f>
        <v>0</v>
      </c>
      <c r="AN24" s="398">
        <f>COUNTIF($C24:$Z24,AN$4)</f>
        <v>0</v>
      </c>
      <c r="AO24" s="398">
        <f>COUNTIF($C24:$Z24,AO$4)</f>
        <v>0</v>
      </c>
      <c r="AP24" s="398">
        <f>COUNTIF($C24:$Z24,AP$4)</f>
        <v>0</v>
      </c>
      <c r="AQ24" s="405"/>
      <c r="AR24" s="405">
        <v>4.5</v>
      </c>
      <c r="AS24" s="406">
        <f>SUMPRODUCT(--(WEEKDAY(C$3:AG$3,2)&lt;5),--ISNUMBER(MATCH(C24:AG24,{"DM","CS1","CS2","SB1","AE","CS/B"},0)))</f>
        <v>2</v>
      </c>
      <c r="AT24" s="398"/>
      <c r="AU24" s="406">
        <f>SUMPRODUCT(--(WEEKDAY(C$3:AG$3,2)=5),--ISNUMBER(MATCH(C24:AG24,{"DM","CS1","CS2","SB1","AE","CS/B","WEEKEND OUTFIELD RESERVE"},0)))</f>
        <v>0</v>
      </c>
      <c r="AV24" s="406">
        <f>SUMPRODUCT(--(WEEKDAY(C$3:AG$3,2)&gt;5),--ISNUMBER(MATCH(C24:AG24,{"DM","CS1","CS2","SB1","AE","CS/B","WEEKEND OUTFIELD RESERVE"},0)))</f>
        <v>1</v>
      </c>
      <c r="AW24" s="398"/>
      <c r="AX24" s="406">
        <f>(AS24-AT24)+AU24*1.5+(AV24-AW24)*2+AM24*0.5+AO24*0.5+AQ24-AR24</f>
        <v>-0.5</v>
      </c>
      <c r="AY24" s="406">
        <f>AS24+AU24+AV24</f>
        <v>3</v>
      </c>
      <c r="AZ24" s="406">
        <f>BC24+BE24+BG24+BI24+BK24</f>
        <v>1</v>
      </c>
      <c r="BA24" s="405">
        <f>AX24+BB24</f>
        <v>0</v>
      </c>
      <c r="BB24" s="406">
        <f>BD24+BF24+BH24+BJ24+BL24</f>
        <v>0.5</v>
      </c>
      <c r="BC24" s="406">
        <f>COUNTIF(A24:AH24,"*$BTP*")</f>
        <v>0</v>
      </c>
      <c r="BD24" s="406">
        <f>BC24*1.5</f>
        <v>0</v>
      </c>
      <c r="BE24" s="406">
        <f>COUNTIF(A24:AH24,"*$M*")</f>
        <v>0</v>
      </c>
      <c r="BF24" s="406">
        <f>BE24*1</f>
        <v>0</v>
      </c>
      <c r="BG24" s="406">
        <f>COUNTIF(A24:AH24,"*$PM*")</f>
        <v>0</v>
      </c>
      <c r="BH24" s="406">
        <f>BG24*0.5</f>
        <v>0</v>
      </c>
      <c r="BI24" s="406">
        <f>COUNTIF(A24:AH24,"*$AM*")</f>
        <v>1</v>
      </c>
      <c r="BJ24" s="406">
        <f>BI24*0.5</f>
        <v>0.5</v>
      </c>
      <c r="BK24" s="406">
        <f>COUNTIF(A24:AH24,"*$FC*")</f>
        <v>0</v>
      </c>
      <c r="BL24" s="406">
        <f>BK24*1</f>
        <v>0</v>
      </c>
      <c r="BM24" s="406">
        <f>COUNTIF($D24:$Z24,BM$4)</f>
        <v>0</v>
      </c>
      <c r="BN24" s="406">
        <f>COUNTIF($D24:$Z24,BN$4)</f>
        <v>0</v>
      </c>
      <c r="BO24" s="406">
        <f>COUNTIF($D24:$Z24,BO$4)</f>
        <v>1</v>
      </c>
      <c r="BP24" s="398"/>
    </row>
    <row r="25" ht="103.5" customHeight="1" spans="1:68">
      <c r="A25" s="398"/>
      <c r="B25" s="405" t="s">
        <v>1820</v>
      </c>
      <c r="C25" s="391"/>
      <c r="D25" s="391" t="s">
        <v>1799</v>
      </c>
      <c r="E25" s="391"/>
      <c r="F25" s="391" t="s">
        <v>44</v>
      </c>
      <c r="G25" s="391"/>
      <c r="H25" s="391"/>
      <c r="I25" s="391" t="s">
        <v>1566</v>
      </c>
      <c r="J25" s="391"/>
      <c r="K25" s="391" t="s">
        <v>1925</v>
      </c>
      <c r="L25" s="172"/>
      <c r="M25" s="391" t="s">
        <v>44</v>
      </c>
      <c r="N25" s="391"/>
      <c r="O25" s="391" t="s">
        <v>1111</v>
      </c>
      <c r="P25" s="391" t="s">
        <v>1111</v>
      </c>
      <c r="Q25" s="391"/>
      <c r="R25" s="172"/>
      <c r="S25" s="172" t="s">
        <v>59</v>
      </c>
      <c r="T25" s="391"/>
      <c r="U25" s="391" t="s">
        <v>2158</v>
      </c>
      <c r="V25" s="391"/>
      <c r="W25" s="391" t="s">
        <v>2159</v>
      </c>
      <c r="X25" s="391"/>
      <c r="Y25" s="391" t="s">
        <v>48</v>
      </c>
      <c r="Z25" s="391"/>
      <c r="AB25" s="391"/>
      <c r="AC25" s="391"/>
      <c r="AD25" s="391" t="s">
        <v>45</v>
      </c>
      <c r="AE25" s="408"/>
      <c r="AF25" s="391" t="s">
        <v>56</v>
      </c>
      <c r="AG25" s="391" t="s">
        <v>48</v>
      </c>
      <c r="AH25" s="398">
        <f>COUNTIF($C25:$AF25,AH$4)</f>
        <v>1</v>
      </c>
      <c r="AI25" s="398">
        <f>COUNTIF($C25:$AF25,AI$4)</f>
        <v>2</v>
      </c>
      <c r="AJ25" s="398">
        <f>COUNTIF($C25:$AF25,AJ$4)</f>
        <v>1</v>
      </c>
      <c r="AK25" s="398">
        <f>COUNTIF($C25:$AF25,AK$4)</f>
        <v>0</v>
      </c>
      <c r="AL25" s="398">
        <f>COUNTIF($C25:$AF25,AL$4)</f>
        <v>0</v>
      </c>
      <c r="AM25" s="398">
        <f>COUNTIF($C25:$AF25,AM$4)</f>
        <v>1</v>
      </c>
      <c r="AN25" s="398">
        <f>COUNTIF($C25:$AF25,AN$4)</f>
        <v>0</v>
      </c>
      <c r="AO25" s="398">
        <f>COUNTIF($C25:$AF25,AO$4)</f>
        <v>0</v>
      </c>
      <c r="AP25" s="398">
        <f>COUNTIF($C25:$AF25,AP$4)</f>
        <v>0</v>
      </c>
      <c r="AQ25" s="405"/>
      <c r="AR25" s="405">
        <v>2.5</v>
      </c>
      <c r="AS25" s="406">
        <f>SUMPRODUCT(--(WEEKDAY(C$3:AG$3,2)&lt;5),--ISNUMBER(MATCH(C25:AG25,{"DM","CS1","CS2","SB1","AE","CS/B"},0)))</f>
        <v>2</v>
      </c>
      <c r="AT25" s="406"/>
      <c r="AU25" s="406">
        <f>SUMPRODUCT(--(WEEKDAY(C$3:AG$3,2)=5),--ISNUMBER(MATCH(C25:AG25,{"DM","CS1","CS2","SB1","AE","CS/B","WEEKEND OUTFIELD RESERVE"},0)))</f>
        <v>1</v>
      </c>
      <c r="AV25" s="406">
        <f>SUMPRODUCT(--(WEEKDAY(C$3:AG$3,2)&gt;5),--ISNUMBER(MATCH(C25:AG25,{"DM","CS1","CS2","SB1","AE","CS/B","WEEKEND OUTFIELD RESERVE"},0)))</f>
        <v>2</v>
      </c>
      <c r="AW25" s="406"/>
      <c r="AX25" s="406">
        <f>(AS25-AT25)+AU25*1.5+(AV25-AW25)*2+AM25*0.5+AO25*0.5+AQ25-AR25</f>
        <v>5.5</v>
      </c>
      <c r="AY25" s="406">
        <f>AS25+AU25+AV25</f>
        <v>5</v>
      </c>
      <c r="AZ25" s="406">
        <f>BC25+BE25+BG25+BI25+BK25</f>
        <v>2</v>
      </c>
      <c r="BA25" s="405">
        <f>AX25+BB25</f>
        <v>7.5</v>
      </c>
      <c r="BB25" s="406">
        <f>BD25+BF25+BH25+BJ25+BL25</f>
        <v>2</v>
      </c>
      <c r="BC25" s="406">
        <f>COUNTIF(A25:AH25,"*$BTP*")</f>
        <v>1</v>
      </c>
      <c r="BD25" s="406">
        <f>BC25*1.5</f>
        <v>1.5</v>
      </c>
      <c r="BE25" s="406">
        <f>COUNTIF(A25:AH25,"*$M*")</f>
        <v>0</v>
      </c>
      <c r="BF25" s="406">
        <f>BE25*1</f>
        <v>0</v>
      </c>
      <c r="BG25" s="406">
        <f>COUNTIF(A25:AH25,"*$PM*")</f>
        <v>1</v>
      </c>
      <c r="BH25" s="406">
        <f>BG25*0.5</f>
        <v>0.5</v>
      </c>
      <c r="BI25" s="406">
        <f>COUNTIF(A25:AH25,"*$AM*")</f>
        <v>0</v>
      </c>
      <c r="BJ25" s="406">
        <f>BI25*0.5</f>
        <v>0</v>
      </c>
      <c r="BK25" s="406">
        <f>COUNTIF(A25:AH25,"*$FC*")</f>
        <v>0</v>
      </c>
      <c r="BL25" s="406">
        <f>BK25*1</f>
        <v>0</v>
      </c>
      <c r="BM25" s="406">
        <f>COUNTIF($D25:$AA25,BM$4)</f>
        <v>0</v>
      </c>
      <c r="BN25" s="406">
        <f>COUNTIF($D25:$AA25,BN$4)</f>
        <v>0</v>
      </c>
      <c r="BO25" s="406">
        <f>COUNTIF($D25:$AA25,BO$4)</f>
        <v>0</v>
      </c>
      <c r="BP25" s="406"/>
    </row>
    <row r="26" ht="68.25" customHeight="1" spans="1:68">
      <c r="A26" s="398"/>
      <c r="B26" s="405" t="s">
        <v>1943</v>
      </c>
      <c r="C26" s="172"/>
      <c r="D26" s="391" t="s">
        <v>56</v>
      </c>
      <c r="E26" s="391"/>
      <c r="F26" s="391" t="s">
        <v>48</v>
      </c>
      <c r="G26" s="172"/>
      <c r="H26" s="391" t="s">
        <v>2160</v>
      </c>
      <c r="I26" s="172" t="s">
        <v>47</v>
      </c>
      <c r="J26" s="391" t="s">
        <v>42</v>
      </c>
      <c r="K26" s="172" t="s">
        <v>48</v>
      </c>
      <c r="L26" s="391"/>
      <c r="M26" s="391"/>
      <c r="N26" s="172"/>
      <c r="O26" s="456"/>
      <c r="Q26" s="457"/>
      <c r="R26" s="458" t="s">
        <v>1598</v>
      </c>
      <c r="S26" s="457"/>
      <c r="T26" s="459"/>
      <c r="U26" s="459"/>
      <c r="V26" s="460" t="s">
        <v>47</v>
      </c>
      <c r="W26" s="456" t="s">
        <v>47</v>
      </c>
      <c r="X26" s="321" t="s">
        <v>2161</v>
      </c>
      <c r="Y26" s="461" t="s">
        <v>47</v>
      </c>
      <c r="Z26" s="391"/>
      <c r="AA26" s="391"/>
      <c r="AB26" s="391"/>
      <c r="AC26" s="391" t="s">
        <v>1719</v>
      </c>
      <c r="AD26" s="391" t="s">
        <v>375</v>
      </c>
      <c r="AE26" s="407" t="s">
        <v>375</v>
      </c>
      <c r="AF26" s="172"/>
      <c r="AG26" s="391"/>
      <c r="AH26" s="398">
        <f>COUNTIF($C26:$AF26,AH$4)</f>
        <v>2</v>
      </c>
      <c r="AI26" s="398">
        <f>COUNTIF($C26:$AF26,AI$4)</f>
        <v>0</v>
      </c>
      <c r="AJ26" s="398">
        <f>COUNTIF($C26:$AF26,AJ$4)</f>
        <v>0</v>
      </c>
      <c r="AK26" s="398">
        <f>COUNTIF($C26:$AF26,AK$4)</f>
        <v>0</v>
      </c>
      <c r="AL26" s="398">
        <f>COUNTIF($C26:$AF26,AL$4)</f>
        <v>0</v>
      </c>
      <c r="AM26" s="398">
        <f>COUNTIF($C26:$AF26,AM$4)</f>
        <v>1</v>
      </c>
      <c r="AN26" s="398">
        <f>COUNTIF($C26:$AF26,AN$4)</f>
        <v>0</v>
      </c>
      <c r="AO26" s="398">
        <f>COUNTIF($C26:$AF26,AO$4)</f>
        <v>0</v>
      </c>
      <c r="AP26" s="398">
        <f>COUNTIF($C26:$AF26,AP$4)</f>
        <v>0</v>
      </c>
      <c r="AQ26" s="405"/>
      <c r="AR26" s="405"/>
      <c r="AS26" s="406">
        <f>SUMPRODUCT(--(WEEKDAY(C$3:AG$3,2)&lt;5),--ISNUMBER(MATCH(C26:AG26,{"DM","CS1","CS2","SB1","AE","CS/B"},0)))</f>
        <v>1</v>
      </c>
      <c r="AT26" s="406"/>
      <c r="AU26" s="406">
        <f>SUMPRODUCT(--(WEEKDAY(C$3:AG$3,2)=5),--ISNUMBER(MATCH(C26:AG26,{"DM","CS1","CS2","SB1","AE","CS/B","WEEKEND OUTFIELD RESERVE"},0)))</f>
        <v>0</v>
      </c>
      <c r="AV26" s="406">
        <f>SUMPRODUCT(--(WEEKDAY(C$3:AG$3,2)&gt;5),--ISNUMBER(MATCH(C26:AG26,{"DM","CS1","CS2","SB1","AE","CS/B","WEEKEND OUTFIELD RESERVE"},0)))</f>
        <v>1</v>
      </c>
      <c r="AW26" s="406"/>
      <c r="AX26" s="406">
        <f>(AS26-AT26)+AU26*1.5+(AV26-AW26)*2+AM26*0.5+AO26*0.5+AQ26-AR26</f>
        <v>3.5</v>
      </c>
      <c r="AY26" s="406">
        <f>AS26+AU26+AV26</f>
        <v>2</v>
      </c>
      <c r="AZ26" s="406">
        <f>BC26+BE26+BG26+BI26+BK26</f>
        <v>1</v>
      </c>
      <c r="BA26" s="405">
        <f>AX26+BB26</f>
        <v>4</v>
      </c>
      <c r="BB26" s="406">
        <f>BD26+BF26+BH26+BJ26+BL26</f>
        <v>0.5</v>
      </c>
      <c r="BC26" s="406">
        <f>COUNTIF(A26:AH26,"*$BTP*")</f>
        <v>0</v>
      </c>
      <c r="BD26" s="406">
        <f>BC26*1.5</f>
        <v>0</v>
      </c>
      <c r="BE26" s="406">
        <f>COUNTIF(A26:AH26,"*$M*")</f>
        <v>0</v>
      </c>
      <c r="BF26" s="406">
        <f>BE26*1</f>
        <v>0</v>
      </c>
      <c r="BG26" s="406">
        <f>COUNTIF(A26:AH26,"*$PM*")</f>
        <v>1</v>
      </c>
      <c r="BH26" s="406">
        <f>BG26*0.5</f>
        <v>0.5</v>
      </c>
      <c r="BI26" s="406">
        <f>COUNTIF(A26:AH26,"*$AM*")</f>
        <v>0</v>
      </c>
      <c r="BJ26" s="406">
        <f>BI26*0.5</f>
        <v>0</v>
      </c>
      <c r="BK26" s="406">
        <f>COUNTIF(A26:AH26,"*$FC*")</f>
        <v>0</v>
      </c>
      <c r="BL26" s="406">
        <f>BK26*1</f>
        <v>0</v>
      </c>
      <c r="BM26" s="406">
        <f>COUNTIF($D26:$AA26,BM$4)</f>
        <v>0</v>
      </c>
      <c r="BN26" s="406">
        <f>COUNTIF($D26:$AA26,BN$4)</f>
        <v>1</v>
      </c>
      <c r="BO26" s="406">
        <f>COUNTIF($D26:$AA26,BO$4)</f>
        <v>4</v>
      </c>
      <c r="BP26" s="406"/>
    </row>
    <row r="27" ht="19.5" customHeight="1" spans="1:68">
      <c r="A27" s="398"/>
      <c r="B27" s="405" t="s">
        <v>2162</v>
      </c>
      <c r="C27" s="391"/>
      <c r="D27" s="391"/>
      <c r="E27" s="172" t="s">
        <v>48</v>
      </c>
      <c r="F27" s="172"/>
      <c r="G27" s="391"/>
      <c r="H27" s="391" t="s">
        <v>1799</v>
      </c>
      <c r="I27" s="391"/>
      <c r="J27" s="172" t="s">
        <v>1799</v>
      </c>
      <c r="K27" s="391" t="s">
        <v>1925</v>
      </c>
      <c r="L27" s="172" t="s">
        <v>1095</v>
      </c>
      <c r="M27" s="172" t="s">
        <v>1095</v>
      </c>
      <c r="N27" s="391" t="s">
        <v>1095</v>
      </c>
      <c r="O27" s="391" t="s">
        <v>1111</v>
      </c>
      <c r="P27" s="391" t="s">
        <v>1111</v>
      </c>
      <c r="Q27" s="391"/>
      <c r="R27" s="172"/>
      <c r="S27" s="172" t="s">
        <v>59</v>
      </c>
      <c r="T27" s="391"/>
      <c r="U27" s="391" t="s">
        <v>48</v>
      </c>
      <c r="V27" s="391"/>
      <c r="W27" s="172" t="s">
        <v>2163</v>
      </c>
      <c r="X27" s="391" t="s">
        <v>48</v>
      </c>
      <c r="Y27" s="172"/>
      <c r="Z27" s="172"/>
      <c r="AA27" s="391" t="s">
        <v>1598</v>
      </c>
      <c r="AB27" s="172"/>
      <c r="AC27" s="415" t="s">
        <v>1799</v>
      </c>
      <c r="AD27" s="416" t="s">
        <v>56</v>
      </c>
      <c r="AE27" s="417" t="s">
        <v>50</v>
      </c>
      <c r="AF27" s="391"/>
      <c r="AG27" s="391"/>
      <c r="AH27" s="398">
        <f>COUNTIF($C27:$AF27,AH$4)</f>
        <v>3</v>
      </c>
      <c r="AI27" s="398">
        <f>COUNTIF($C27:$AF27,AI$4)</f>
        <v>0</v>
      </c>
      <c r="AJ27" s="398">
        <f>COUNTIF($C27:$AF27,AJ$4)</f>
        <v>0</v>
      </c>
      <c r="AK27" s="398">
        <f>COUNTIF($C27:$AF27,AK$4)</f>
        <v>0</v>
      </c>
      <c r="AL27" s="398">
        <f>COUNTIF($C27:$AF27,AL$4)</f>
        <v>1</v>
      </c>
      <c r="AM27" s="398">
        <f>COUNTIF($C27:$AF27,AM$4)</f>
        <v>1</v>
      </c>
      <c r="AN27" s="398">
        <f>COUNTIF($C27:$AF27,AN$4)</f>
        <v>0</v>
      </c>
      <c r="AO27" s="398">
        <f>COUNTIF($C27:$AF27,AO$4)</f>
        <v>0</v>
      </c>
      <c r="AP27" s="398">
        <f>COUNTIF($C27:$AF27,AP$4)</f>
        <v>0</v>
      </c>
      <c r="AQ27" s="405">
        <v>3</v>
      </c>
      <c r="AR27" s="405"/>
      <c r="AS27" s="406">
        <f>SUMPRODUCT(--(WEEKDAY(C$3:AG$3,2)&lt;5),--ISNUMBER(MATCH(C27:AG27,{"DM","CS1","CS2","SB1","AE","CS/B"},0)))</f>
        <v>2</v>
      </c>
      <c r="AT27" s="398"/>
      <c r="AU27" s="406">
        <f>SUMPRODUCT(--(WEEKDAY(C$3:AG$3,2)=5),--ISNUMBER(MATCH(C27:AG27,{"DM","CS1","CS2","SB1","AE","CS/B","WEEKEND OUTFIELD RESERVE"},0)))</f>
        <v>1</v>
      </c>
      <c r="AV27" s="406">
        <f>SUMPRODUCT(--(WEEKDAY(C$3:AG$3,2)&gt;5),--ISNUMBER(MATCH(C27:AG27,{"DM","CS1","CS2","SB1","AE","CS/B","WEEKEND OUTFIELD RESERVE"},0)))</f>
        <v>1</v>
      </c>
      <c r="AW27" s="398"/>
      <c r="AX27" s="406">
        <f>(AS27-AT27)+AU27*1.5+(AV27-AW27)*2+AM27*0.5+AO27*0.5+AQ27-AR27</f>
        <v>9</v>
      </c>
      <c r="AY27" s="406">
        <f>AS27+AU27+AV27</f>
        <v>4</v>
      </c>
      <c r="AZ27" s="406">
        <f>BC27+BE27+BG27+BI27+BK27</f>
        <v>1</v>
      </c>
      <c r="BA27" s="405">
        <f>AX27+BB27</f>
        <v>9.5</v>
      </c>
      <c r="BB27" s="406">
        <f>BD27+BF27+BH27+BJ27+BL27</f>
        <v>0.5</v>
      </c>
      <c r="BC27" s="406">
        <f>COUNTIF(A27:AH27,"*$BTP*")</f>
        <v>0</v>
      </c>
      <c r="BD27" s="406">
        <f>BC27*1.5</f>
        <v>0</v>
      </c>
      <c r="BE27" s="406">
        <f>COUNTIF(A27:AH27,"*$M*")</f>
        <v>0</v>
      </c>
      <c r="BF27" s="406">
        <f>BE27*1</f>
        <v>0</v>
      </c>
      <c r="BG27" s="406">
        <f>COUNTIF(A27:AH27,"*$PM*")</f>
        <v>0</v>
      </c>
      <c r="BH27" s="406">
        <f>BG27*0.5</f>
        <v>0</v>
      </c>
      <c r="BI27" s="406">
        <f>COUNTIF(A27:AH27,"*$AM*")</f>
        <v>1</v>
      </c>
      <c r="BJ27" s="406">
        <f>BI27*0.5</f>
        <v>0.5</v>
      </c>
      <c r="BK27" s="406">
        <f>COUNTIF(A27:AH27,"*$FC*")</f>
        <v>0</v>
      </c>
      <c r="BL27" s="406">
        <f>BK27*1</f>
        <v>0</v>
      </c>
      <c r="BM27" s="406">
        <f>COUNTIF($D27:$AA27,BM$4)</f>
        <v>0</v>
      </c>
      <c r="BN27" s="406">
        <f>COUNTIF($D27:$AA27,BN$4)</f>
        <v>1</v>
      </c>
      <c r="BO27" s="406">
        <f>COUNTIF($D27:$AA27,BO$4)</f>
        <v>0</v>
      </c>
      <c r="BP27" s="398"/>
    </row>
    <row r="28" ht="48" customHeight="1" spans="1:68">
      <c r="A28" s="398"/>
      <c r="B28" s="405" t="s">
        <v>1832</v>
      </c>
      <c r="C28" s="172"/>
      <c r="D28" s="391"/>
      <c r="E28" s="391"/>
      <c r="F28" s="391"/>
      <c r="G28" s="391"/>
      <c r="H28" s="391"/>
      <c r="I28" s="391"/>
      <c r="J28" s="391"/>
      <c r="K28" s="391"/>
      <c r="L28" s="391"/>
      <c r="M28" s="391"/>
      <c r="N28" s="391"/>
      <c r="O28" s="391"/>
      <c r="P28" s="391"/>
      <c r="Q28" s="391"/>
      <c r="R28" s="391"/>
      <c r="S28" s="391"/>
      <c r="T28" s="391"/>
      <c r="U28" s="391"/>
      <c r="V28" s="391"/>
      <c r="X28" s="391"/>
      <c r="Y28" s="391"/>
      <c r="Z28" s="391"/>
      <c r="AA28" s="391"/>
      <c r="AB28" s="391"/>
      <c r="AC28" s="255"/>
      <c r="AD28" s="255"/>
      <c r="AE28" s="413"/>
      <c r="AF28" s="391"/>
      <c r="AG28" s="391"/>
      <c r="AH28" s="398">
        <f>COUNTIF($C28:$AF28,AH$4)</f>
        <v>0</v>
      </c>
      <c r="AI28" s="398">
        <f>COUNTIF($C28:$AF28,AI$4)</f>
        <v>0</v>
      </c>
      <c r="AJ28" s="398">
        <f>COUNTIF($C28:$AF28,AJ$4)</f>
        <v>0</v>
      </c>
      <c r="AK28" s="398">
        <f>COUNTIF($C28:$AF28,AK$4)</f>
        <v>0</v>
      </c>
      <c r="AL28" s="398">
        <f>COUNTIF($C28:$AF28,AL$4)</f>
        <v>0</v>
      </c>
      <c r="AM28" s="398">
        <f>COUNTIF($C28:$AF28,AM$4)</f>
        <v>0</v>
      </c>
      <c r="AN28" s="398">
        <f>COUNTIF($C28:$AF28,AN$4)</f>
        <v>0</v>
      </c>
      <c r="AO28" s="398">
        <f>COUNTIF($C28:$AF28,AO$4)</f>
        <v>0</v>
      </c>
      <c r="AP28" s="398">
        <f>COUNTIF($C28:$AF28,AP$4)</f>
        <v>0</v>
      </c>
      <c r="AQ28" s="405"/>
      <c r="AR28" s="405">
        <v>7</v>
      </c>
      <c r="AS28" s="406">
        <f>SUMPRODUCT(--(WEEKDAY(C$3:AG$3,2)&lt;5),--ISNUMBER(MATCH(C28:AG28,{"DM","CS1","CS2","SB1","AE","CS/B"},0)))</f>
        <v>0</v>
      </c>
      <c r="AT28" s="406"/>
      <c r="AU28" s="406">
        <f>SUMPRODUCT(--(WEEKDAY(C$3:AG$3,2)=5),--ISNUMBER(MATCH(C28:AG28,{"DM","CS1","CS2","SB1","AE","CS/B","WEEKEND OUTFIELD RESERVE"},0)))</f>
        <v>0</v>
      </c>
      <c r="AV28" s="406">
        <f>SUMPRODUCT(--(WEEKDAY(C$3:AG$3,2)&gt;5),--ISNUMBER(MATCH(C28:AG28,{"DM","CS1","CS2","SB1","AE","CS/B","WEEKEND OUTFIELD RESERVE"},0)))</f>
        <v>0</v>
      </c>
      <c r="AW28" s="406"/>
      <c r="AX28" s="406">
        <f>(AS28-AT28)+AU28*1.5+(AV28-AW28)*2+AM28*0.5+AO28*0.5+AQ28-AR28</f>
        <v>-7</v>
      </c>
      <c r="AY28" s="406">
        <f>AS28+AU28+AV28</f>
        <v>0</v>
      </c>
      <c r="AZ28" s="406">
        <f>BC28+BE28+BG28+BI28+BK28</f>
        <v>0</v>
      </c>
      <c r="BA28" s="405">
        <f>AX28+BB28</f>
        <v>-7</v>
      </c>
      <c r="BB28" s="406">
        <f>BD28+BF28+BH28+BJ28+BL28</f>
        <v>0</v>
      </c>
      <c r="BC28" s="406">
        <f>COUNTIF(A28:AH28,"*$BTP*")</f>
        <v>0</v>
      </c>
      <c r="BD28" s="406">
        <f>BC28*1.5</f>
        <v>0</v>
      </c>
      <c r="BE28" s="406">
        <f>COUNTIF(A28:AH28,"*$M*")</f>
        <v>0</v>
      </c>
      <c r="BF28" s="406">
        <f>BE28*1</f>
        <v>0</v>
      </c>
      <c r="BG28" s="406">
        <f>COUNTIF(A28:AH28,"*$PM*")</f>
        <v>0</v>
      </c>
      <c r="BH28" s="406">
        <f>BG28*0.5</f>
        <v>0</v>
      </c>
      <c r="BI28" s="406">
        <f>COUNTIF(A28:AH28,"*$AM*")</f>
        <v>0</v>
      </c>
      <c r="BJ28" s="406">
        <f>BI28*0.5</f>
        <v>0</v>
      </c>
      <c r="BK28" s="406">
        <f>COUNTIF(A28:AH28,"*$FC*")</f>
        <v>0</v>
      </c>
      <c r="BL28" s="406">
        <f>BK28*1</f>
        <v>0</v>
      </c>
      <c r="BM28" s="406">
        <f>COUNTIF($D28:$AA28,BM$4)</f>
        <v>0</v>
      </c>
      <c r="BN28" s="406">
        <f>COUNTIF($D28:$AA28,BN$4)</f>
        <v>0</v>
      </c>
      <c r="BO28" s="406">
        <f>COUNTIF($D28:$AA28,BO$4)</f>
        <v>0</v>
      </c>
      <c r="BP28" s="406"/>
    </row>
    <row r="29" ht="19.5" customHeight="1" spans="1:68">
      <c r="A29" s="398"/>
      <c r="B29" s="405" t="s">
        <v>1836</v>
      </c>
      <c r="C29" s="391" t="s">
        <v>44</v>
      </c>
      <c r="D29" s="391"/>
      <c r="E29" s="391" t="s">
        <v>1799</v>
      </c>
      <c r="F29" s="172"/>
      <c r="G29" s="391" t="s">
        <v>1598</v>
      </c>
      <c r="H29" s="172"/>
      <c r="I29" s="391" t="s">
        <v>48</v>
      </c>
      <c r="J29" s="172"/>
      <c r="K29" s="391" t="s">
        <v>44</v>
      </c>
      <c r="L29" s="172"/>
      <c r="M29" s="172"/>
      <c r="N29" s="172"/>
      <c r="O29" s="391"/>
      <c r="P29" s="391" t="s">
        <v>44</v>
      </c>
      <c r="Q29" s="391"/>
      <c r="R29" s="391"/>
      <c r="S29" s="391" t="s">
        <v>48</v>
      </c>
      <c r="T29" s="391"/>
      <c r="U29" s="391"/>
      <c r="V29" s="172"/>
      <c r="W29" s="391"/>
      <c r="X29" s="391" t="s">
        <v>2164</v>
      </c>
      <c r="Y29" s="391"/>
      <c r="Z29" s="391"/>
      <c r="AA29" s="172" t="s">
        <v>48</v>
      </c>
      <c r="AB29" s="391"/>
      <c r="AC29" s="418"/>
      <c r="AD29" s="419" t="s">
        <v>2163</v>
      </c>
      <c r="AE29" s="408"/>
      <c r="AF29" s="391" t="s">
        <v>1799</v>
      </c>
      <c r="AG29" s="391"/>
      <c r="AH29" s="398">
        <f>COUNTIF($C29:$AF29,AH$4)</f>
        <v>3</v>
      </c>
      <c r="AI29" s="398">
        <f>COUNTIF($C29:$AF29,AI$4)</f>
        <v>3</v>
      </c>
      <c r="AJ29" s="398">
        <f>COUNTIF($C29:$AF29,AJ$4)</f>
        <v>0</v>
      </c>
      <c r="AK29" s="398">
        <f>COUNTIF($C29:$AF29,AK$4)</f>
        <v>0</v>
      </c>
      <c r="AL29" s="398">
        <f>COUNTIF($C29:$AF29,AL$4)</f>
        <v>0</v>
      </c>
      <c r="AM29" s="398">
        <f>COUNTIF($C29:$AF29,AM$4)</f>
        <v>0</v>
      </c>
      <c r="AN29" s="398">
        <f>COUNTIF($C29:$AF29,AN$4)</f>
        <v>0</v>
      </c>
      <c r="AO29" s="398">
        <f>COUNTIF($C29:$AF29,AO$4)</f>
        <v>0</v>
      </c>
      <c r="AP29" s="398">
        <f>COUNTIF($C29:$AF29,AP$4)</f>
        <v>0</v>
      </c>
      <c r="AQ29" s="405">
        <v>2</v>
      </c>
      <c r="AR29" s="405"/>
      <c r="AS29" s="406">
        <f>SUMPRODUCT(--(WEEKDAY(C$3:AG$3,2)&lt;5),--ISNUMBER(MATCH(C29:AG29,{"DM","CS1","CS2","SB1","AE","CS/B"},0)))</f>
        <v>4</v>
      </c>
      <c r="AT29" s="398"/>
      <c r="AU29" s="406">
        <f>SUMPRODUCT(--(WEEKDAY(C$3:AG$3,2)=5),--ISNUMBER(MATCH(C29:AG29,{"DM","CS1","CS2","SB1","AE","CS/B","WEEKEND OUTFIELD RESERVE"},0)))</f>
        <v>1</v>
      </c>
      <c r="AV29" s="406">
        <f>SUMPRODUCT(--(WEEKDAY(C$3:AG$3,2)&gt;5),--ISNUMBER(MATCH(C29:AG29,{"DM","CS1","CS2","SB1","AE","CS/B","WEEKEND OUTFIELD RESERVE"},0)))</f>
        <v>1</v>
      </c>
      <c r="AW29" s="398"/>
      <c r="AX29" s="406">
        <f>(AS29-AT29)+AU29*1.5+(AV29-AW29)*2+AM29*0.5+AO29*0.5+AQ29-AR29</f>
        <v>9.5</v>
      </c>
      <c r="AY29" s="406">
        <f>AS29+AU29+AV29</f>
        <v>6</v>
      </c>
      <c r="AZ29" s="406">
        <f>BC29+BE29+BG29+BI29+BK29</f>
        <v>2</v>
      </c>
      <c r="BA29" s="405">
        <f>AX29+BB29</f>
        <v>10.5</v>
      </c>
      <c r="BB29" s="406">
        <f>BD29+BF29+BH29+BJ29+BL29</f>
        <v>1</v>
      </c>
      <c r="BC29" s="406">
        <f>COUNTIF(A29:AH29,"*$BTP*")</f>
        <v>0</v>
      </c>
      <c r="BD29" s="406">
        <f>BC29*1.5</f>
        <v>0</v>
      </c>
      <c r="BE29" s="406">
        <f>COUNTIF(A29:AH29,"*$M*")</f>
        <v>0</v>
      </c>
      <c r="BF29" s="406">
        <f>BE29*1</f>
        <v>0</v>
      </c>
      <c r="BG29" s="406">
        <f>COUNTIF(A29:AH29,"*$PM*")</f>
        <v>0</v>
      </c>
      <c r="BH29" s="406">
        <f>BG29*0.5</f>
        <v>0</v>
      </c>
      <c r="BI29" s="406">
        <f>COUNTIF(A29:AH29,"*$AM*")</f>
        <v>2</v>
      </c>
      <c r="BJ29" s="406">
        <f>BI29*0.5</f>
        <v>1</v>
      </c>
      <c r="BK29" s="406">
        <f>COUNTIF(A29:AH29,"*$FC*")</f>
        <v>0</v>
      </c>
      <c r="BL29" s="406">
        <f>BK29*1</f>
        <v>0</v>
      </c>
      <c r="BM29" s="406">
        <f>COUNTIF($D29:$AA29,BM$4)</f>
        <v>0</v>
      </c>
      <c r="BN29" s="406">
        <f>COUNTIF($D29:$AA29,BN$4)</f>
        <v>1</v>
      </c>
      <c r="BO29" s="406">
        <f>COUNTIF($D29:$AA29,BO$4)</f>
        <v>0</v>
      </c>
      <c r="BP29" s="398"/>
    </row>
    <row r="30" ht="19.5" customHeight="1" spans="1:68">
      <c r="A30" s="398"/>
      <c r="B30" s="405" t="s">
        <v>2165</v>
      </c>
      <c r="C30" s="391"/>
      <c r="D30" s="391" t="s">
        <v>48</v>
      </c>
      <c r="E30" s="391"/>
      <c r="F30" s="172"/>
      <c r="G30" s="391" t="s">
        <v>48</v>
      </c>
      <c r="H30" s="391"/>
      <c r="I30" s="391" t="s">
        <v>1799</v>
      </c>
      <c r="J30" s="172" t="s">
        <v>2166</v>
      </c>
      <c r="L30" s="172" t="s">
        <v>48</v>
      </c>
      <c r="M30" s="391"/>
      <c r="N30" s="172" t="s">
        <v>48</v>
      </c>
      <c r="O30" s="172"/>
      <c r="P30" s="414" t="s">
        <v>2167</v>
      </c>
      <c r="Q30" s="391" t="s">
        <v>56</v>
      </c>
      <c r="R30" s="172"/>
      <c r="S30" s="391"/>
      <c r="T30" s="391" t="s">
        <v>44</v>
      </c>
      <c r="U30" s="391"/>
      <c r="W30" s="391"/>
      <c r="X30" s="391" t="s">
        <v>2168</v>
      </c>
      <c r="Y30" s="391" t="s">
        <v>44</v>
      </c>
      <c r="Z30" s="172"/>
      <c r="AA30" s="391"/>
      <c r="AB30" s="172"/>
      <c r="AC30" s="420" t="s">
        <v>572</v>
      </c>
      <c r="AD30" s="255"/>
      <c r="AE30" s="421" t="s">
        <v>48</v>
      </c>
      <c r="AF30" s="391"/>
      <c r="AG30" s="391" t="s">
        <v>1799</v>
      </c>
      <c r="AH30" s="398">
        <f>COUNTIF($C30:$AF30,AH$4)</f>
        <v>5</v>
      </c>
      <c r="AI30" s="398">
        <f>COUNTIF($C30:$AF30,AI$4)</f>
        <v>2</v>
      </c>
      <c r="AJ30" s="398">
        <f>COUNTIF($C30:$AF30,AJ$4)</f>
        <v>0</v>
      </c>
      <c r="AK30" s="398">
        <f>COUNTIF($C30:$AF30,AK$4)</f>
        <v>0</v>
      </c>
      <c r="AL30" s="398">
        <f>COUNTIF($C30:$AF30,AL$4)</f>
        <v>0</v>
      </c>
      <c r="AM30" s="398">
        <f>COUNTIF($C30:$AF30,AM$4)</f>
        <v>1</v>
      </c>
      <c r="AN30" s="398">
        <f>COUNTIF($C30:$AF30,AN$4)</f>
        <v>0</v>
      </c>
      <c r="AO30" s="398">
        <f>COUNTIF($C30:$AF30,AO$4)</f>
        <v>0</v>
      </c>
      <c r="AP30" s="398">
        <f>COUNTIF($C30:$AF30,AP$4)</f>
        <v>0</v>
      </c>
      <c r="AQ30" s="405"/>
      <c r="AR30" s="405">
        <v>5</v>
      </c>
      <c r="AS30" s="406">
        <f>SUMPRODUCT(--(WEEKDAY(C$3:AG$3,2)&lt;5),--ISNUMBER(MATCH(C30:AG30,{"DM","CS1","CS2","SB1","AE","CS/B"},0)))</f>
        <v>3</v>
      </c>
      <c r="AT30" s="398"/>
      <c r="AU30" s="406">
        <f>SUMPRODUCT(--(WEEKDAY(C$3:AG$3,2)=5),--ISNUMBER(MATCH(C30:AG30,{"DM","CS1","CS2","SB1","AE","CS/B","WEEKEND OUTFIELD RESERVE"},0)))</f>
        <v>1</v>
      </c>
      <c r="AV30" s="406">
        <f>SUMPRODUCT(--(WEEKDAY(C$3:AG$3,2)&gt;5),--ISNUMBER(MATCH(C30:AG30,{"DM","CS1","CS2","SB1","AE","CS/B","WEEKEND OUTFIELD RESERVE"},0)))</f>
        <v>3</v>
      </c>
      <c r="AW30" s="398"/>
      <c r="AX30" s="406">
        <f>(AS30-AT30)+AU30*1.5+(AV30-AW30)*2+AM30*0.5+AO30*0.5+AQ30-AR30</f>
        <v>6</v>
      </c>
      <c r="AY30" s="406">
        <f>AS30+AU30+AV30</f>
        <v>7</v>
      </c>
      <c r="AZ30" s="406">
        <f>BC30+BE30+BG30+BI30+BK30</f>
        <v>4</v>
      </c>
      <c r="BA30" s="405">
        <f>AX30+BB30</f>
        <v>9</v>
      </c>
      <c r="BB30" s="406">
        <f>BD30+BF30+BH30+BJ30+BL30</f>
        <v>3</v>
      </c>
      <c r="BC30" s="406">
        <f>COUNTIF(A30:AH30,"*$BTP*")</f>
        <v>1</v>
      </c>
      <c r="BD30" s="406">
        <f>BC30*1.5</f>
        <v>1.5</v>
      </c>
      <c r="BE30" s="406">
        <f>COUNTIF(A30:AH30,"*$M*")</f>
        <v>0</v>
      </c>
      <c r="BF30" s="406">
        <f>BE30*1</f>
        <v>0</v>
      </c>
      <c r="BG30" s="406">
        <f>COUNTIF(A30:AH30,"*$PM*")</f>
        <v>1</v>
      </c>
      <c r="BH30" s="406">
        <f>BG30*0.5</f>
        <v>0.5</v>
      </c>
      <c r="BI30" s="406">
        <f>COUNTIF(A30:AH30,"*$AM*")</f>
        <v>2</v>
      </c>
      <c r="BJ30" s="406">
        <f>BI30*0.5</f>
        <v>1</v>
      </c>
      <c r="BK30" s="406">
        <f>COUNTIF(A30:AH30,"*$FC*")</f>
        <v>0</v>
      </c>
      <c r="BL30" s="406">
        <f>BK30*1</f>
        <v>0</v>
      </c>
      <c r="BM30" s="406">
        <f>COUNTIF($D30:$AA30,BM$4)</f>
        <v>0</v>
      </c>
      <c r="BN30" s="406">
        <f>COUNTIF($D30:$AA30,BN$4)</f>
        <v>0</v>
      </c>
      <c r="BO30" s="406">
        <f>COUNTIF($D30:$AA30,BO$4)</f>
        <v>0</v>
      </c>
      <c r="BP30" s="398"/>
    </row>
    <row r="31" ht="19.5" customHeight="1" spans="1:68">
      <c r="A31" s="398"/>
      <c r="B31" s="405" t="s">
        <v>1849</v>
      </c>
      <c r="C31" s="391"/>
      <c r="D31" s="391"/>
      <c r="E31" s="391"/>
      <c r="F31" s="391"/>
      <c r="G31" s="172"/>
      <c r="H31" s="172" t="s">
        <v>2160</v>
      </c>
      <c r="I31" s="391"/>
      <c r="J31" s="391" t="s">
        <v>57</v>
      </c>
      <c r="L31" s="172"/>
      <c r="M31" s="391" t="s">
        <v>1095</v>
      </c>
      <c r="N31" s="391" t="s">
        <v>1095</v>
      </c>
      <c r="O31" s="391" t="s">
        <v>1095</v>
      </c>
      <c r="P31" s="391" t="s">
        <v>1095</v>
      </c>
      <c r="Q31" s="391" t="s">
        <v>1095</v>
      </c>
      <c r="R31" s="391" t="s">
        <v>1095</v>
      </c>
      <c r="S31" s="391" t="s">
        <v>1095</v>
      </c>
      <c r="T31" s="391" t="s">
        <v>1095</v>
      </c>
      <c r="U31" s="172" t="s">
        <v>44</v>
      </c>
      <c r="V31" s="391"/>
      <c r="W31" s="172" t="s">
        <v>56</v>
      </c>
      <c r="X31" s="391" t="s">
        <v>2169</v>
      </c>
      <c r="Y31" s="172"/>
      <c r="Z31" s="414" t="s">
        <v>2167</v>
      </c>
      <c r="AA31" s="172"/>
      <c r="AB31" s="391" t="s">
        <v>227</v>
      </c>
      <c r="AC31" s="422" t="s">
        <v>227</v>
      </c>
      <c r="AD31" s="422" t="s">
        <v>227</v>
      </c>
      <c r="AE31" s="423" t="s">
        <v>227</v>
      </c>
      <c r="AF31" s="391" t="s">
        <v>227</v>
      </c>
      <c r="AG31" s="391"/>
      <c r="AH31" s="398">
        <f>COUNTIF($C31:$AF31,AH$4)</f>
        <v>0</v>
      </c>
      <c r="AI31" s="398">
        <f>COUNTIF($C31:$AF31,AI$4)</f>
        <v>1</v>
      </c>
      <c r="AJ31" s="398">
        <f>COUNTIF($C31:$AF31,AJ$4)</f>
        <v>0</v>
      </c>
      <c r="AK31" s="398">
        <f>COUNTIF($C31:$AF31,AK$4)</f>
        <v>0</v>
      </c>
      <c r="AL31" s="398">
        <f>COUNTIF($C31:$AF31,AL$4)</f>
        <v>0</v>
      </c>
      <c r="AM31" s="398">
        <f>COUNTIF($C31:$AF31,AM$4)</f>
        <v>1</v>
      </c>
      <c r="AN31" s="398">
        <f>COUNTIF($C31:$AF31,AN$4)</f>
        <v>0</v>
      </c>
      <c r="AO31" s="398">
        <f>COUNTIF($C31:$AF31,AO$4)</f>
        <v>0</v>
      </c>
      <c r="AP31" s="398">
        <f>COUNTIF($C31:$AF31,AP$4)</f>
        <v>0</v>
      </c>
      <c r="AQ31" s="405"/>
      <c r="AR31" s="405">
        <v>12.5</v>
      </c>
      <c r="AS31" s="406">
        <f>SUMPRODUCT(--(WEEKDAY(C$3:AG$3,2)&lt;5),--ISNUMBER(MATCH(C31:AG31,{"DM","CS1","CS2","SB1","AE","CS/B"},0)))</f>
        <v>0</v>
      </c>
      <c r="AT31" s="398"/>
      <c r="AU31" s="406">
        <f>SUMPRODUCT(--(WEEKDAY(C$3:AG$3,2)=5),--ISNUMBER(MATCH(C31:AG31,{"DM","CS1","CS2","SB1","AE","CS/B","WEEKEND OUTFIELD RESERVE"},0)))</f>
        <v>0</v>
      </c>
      <c r="AV31" s="406">
        <f>SUMPRODUCT(--(WEEKDAY(C$3:AG$3,2)&gt;5),--ISNUMBER(MATCH(C31:AG31,{"DM","CS1","CS2","SB1","AE","CS/B","WEEKEND OUTFIELD RESERVE"},0)))</f>
        <v>1</v>
      </c>
      <c r="AW31" s="398"/>
      <c r="AX31" s="406">
        <f>(AS31-AT31)+AU31*1.5+(AV31-AW31)*2+AM31*0.5+AO31*0.5+AQ31-AR31</f>
        <v>-10</v>
      </c>
      <c r="AY31" s="406">
        <f>AS31+AU31+AV31</f>
        <v>1</v>
      </c>
      <c r="AZ31" s="406">
        <f>BC31+BE31+BG31+BI31+BK31</f>
        <v>7</v>
      </c>
      <c r="BA31" s="405">
        <f>AX31+BB31</f>
        <v>-3.5</v>
      </c>
      <c r="BB31" s="406">
        <f>BD31+BF31+BH31+BJ31+BL31</f>
        <v>6.5</v>
      </c>
      <c r="BC31" s="406">
        <f>COUNTIF(A31:AH31,"*$BTP*")</f>
        <v>0</v>
      </c>
      <c r="BD31" s="406">
        <f>BC31*1.5</f>
        <v>0</v>
      </c>
      <c r="BE31" s="406">
        <f>COUNTIF(A31:AH31,"*$M*")</f>
        <v>1</v>
      </c>
      <c r="BF31" s="406">
        <f>BE31*1</f>
        <v>1</v>
      </c>
      <c r="BG31" s="406">
        <f>COUNTIF(A31:AH31,"*$PM*")</f>
        <v>0</v>
      </c>
      <c r="BH31" s="406">
        <f>BG31*0.5</f>
        <v>0</v>
      </c>
      <c r="BI31" s="406">
        <f>COUNTIF(A31:AH31,"*$AM*")</f>
        <v>1</v>
      </c>
      <c r="BJ31" s="406">
        <f>BI31*0.5</f>
        <v>0.5</v>
      </c>
      <c r="BK31" s="406">
        <f>COUNTIF(A31:AH31,"*$FC*")</f>
        <v>5</v>
      </c>
      <c r="BL31" s="406">
        <f>BK31*1</f>
        <v>5</v>
      </c>
      <c r="BM31" s="406">
        <f>COUNTIF($D31:$Z31,BM$4)</f>
        <v>0</v>
      </c>
      <c r="BN31" s="406">
        <f>COUNTIF($D31:$Z31,BN$4)</f>
        <v>0</v>
      </c>
      <c r="BO31" s="406">
        <f>COUNTIF($D31:$Z31,BO$4)</f>
        <v>0</v>
      </c>
      <c r="BP31" s="398"/>
    </row>
    <row r="32" ht="48.75" customHeight="1" spans="1:68">
      <c r="A32" s="398"/>
      <c r="B32" s="405" t="s">
        <v>1833</v>
      </c>
      <c r="C32" s="391" t="s">
        <v>2170</v>
      </c>
      <c r="D32" s="391" t="s">
        <v>48</v>
      </c>
      <c r="E32" s="391" t="s">
        <v>1400</v>
      </c>
      <c r="F32" s="391"/>
      <c r="G32" s="391"/>
      <c r="H32" s="391"/>
      <c r="I32" s="172"/>
      <c r="J32" s="391"/>
      <c r="K32" s="391" t="s">
        <v>1793</v>
      </c>
      <c r="L32" s="391"/>
      <c r="M32" s="391" t="s">
        <v>45</v>
      </c>
      <c r="O32" s="391"/>
      <c r="Q32" s="172"/>
      <c r="R32" s="391"/>
      <c r="S32" s="391" t="s">
        <v>2171</v>
      </c>
      <c r="T32" s="172"/>
      <c r="U32" s="172"/>
      <c r="V32" s="391"/>
      <c r="W32" s="391" t="s">
        <v>1799</v>
      </c>
      <c r="X32" s="391"/>
      <c r="Y32" s="172" t="s">
        <v>48</v>
      </c>
      <c r="Z32" s="391"/>
      <c r="AA32" s="391"/>
      <c r="AB32" s="391"/>
      <c r="AC32" s="321" t="s">
        <v>48</v>
      </c>
      <c r="AD32" s="255"/>
      <c r="AE32" s="407" t="s">
        <v>57</v>
      </c>
      <c r="AF32" s="391"/>
      <c r="AG32" s="391" t="s">
        <v>45</v>
      </c>
      <c r="AH32" s="398">
        <f>COUNTIF($C32:$AF32,AH$4)</f>
        <v>3</v>
      </c>
      <c r="AI32" s="398">
        <f>COUNTIF($C32:$AF32,AI$4)</f>
        <v>0</v>
      </c>
      <c r="AJ32" s="398">
        <f>COUNTIF($C32:$AF32,AJ$4)</f>
        <v>1</v>
      </c>
      <c r="AK32" s="398">
        <f>COUNTIF($C32:$AF32,AK$4)</f>
        <v>1</v>
      </c>
      <c r="AL32" s="398">
        <f>COUNTIF($C32:$AF32,AL$4)</f>
        <v>0</v>
      </c>
      <c r="AM32" s="398">
        <f>COUNTIF($C32:$AF32,AM$4)</f>
        <v>0</v>
      </c>
      <c r="AN32" s="398">
        <f>COUNTIF($C32:$AF32,AN$4)</f>
        <v>0</v>
      </c>
      <c r="AO32" s="398">
        <f>COUNTIF($C32:$AF32,AO$4)</f>
        <v>0</v>
      </c>
      <c r="AP32" s="398">
        <f>COUNTIF($C32:$AF32,AP$4)</f>
        <v>0</v>
      </c>
      <c r="AQ32" s="405">
        <v>1</v>
      </c>
      <c r="AR32" s="405"/>
      <c r="AS32" s="406">
        <f>SUMPRODUCT(--(WEEKDAY(C$3:AG$3,2)&lt;5),--ISNUMBER(MATCH(C32:AG32,{"DM","CS1","CS2","SB1","AE","CS/B"},0)))</f>
        <v>4</v>
      </c>
      <c r="AT32" s="406"/>
      <c r="AU32" s="406">
        <f>SUMPRODUCT(--(WEEKDAY(C$3:AG$3,2)=5),--ISNUMBER(MATCH(C32:AG32,{"DM","CS1","CS2","SB1","AE","CS/B","WEEKEND OUTFIELD RESERVE"},0)))</f>
        <v>1</v>
      </c>
      <c r="AV32" s="406">
        <f>SUMPRODUCT(--(WEEKDAY(C$3:AG$3,2)&gt;5),--ISNUMBER(MATCH(C32:AG32,{"DM","CS1","CS2","SB1","AE","CS/B","WEEKEND OUTFIELD RESERVE"},0)))</f>
        <v>1</v>
      </c>
      <c r="AW32" s="406"/>
      <c r="AX32" s="406">
        <f>(AS32-AT32)+AU32*1.5+(AV32-AW32)*2+AM32*0.5+AO32*0.5+AQ32-AR32</f>
        <v>8.5</v>
      </c>
      <c r="AY32" s="406">
        <f>AS32+AU32+AV32</f>
        <v>6</v>
      </c>
      <c r="AZ32" s="406">
        <f>BC32+BE32+BG32+BI32+BK32</f>
        <v>2</v>
      </c>
      <c r="BA32" s="405">
        <f>AX32+BB32</f>
        <v>9.5</v>
      </c>
      <c r="BB32" s="406">
        <f>BD32+BF32+BH32+BJ32+BL32</f>
        <v>1</v>
      </c>
      <c r="BC32" s="406">
        <f>COUNTIF(A32:AH32,"*$BTP*")</f>
        <v>0</v>
      </c>
      <c r="BD32" s="406">
        <f>BC32*1.5</f>
        <v>0</v>
      </c>
      <c r="BE32" s="406">
        <f>COUNTIF(A32:AH32,"*$M*")</f>
        <v>0</v>
      </c>
      <c r="BF32" s="406">
        <f>BE32*1</f>
        <v>0</v>
      </c>
      <c r="BG32" s="406">
        <f>COUNTIF(A32:AH32,"*$PM*")</f>
        <v>0</v>
      </c>
      <c r="BH32" s="406">
        <f>BG32*0.5</f>
        <v>0</v>
      </c>
      <c r="BI32" s="406">
        <f>COUNTIF(A32:AH32,"*$AM*")</f>
        <v>2</v>
      </c>
      <c r="BJ32" s="406">
        <f>BI32*0.5</f>
        <v>1</v>
      </c>
      <c r="BK32" s="406">
        <f>COUNTIF(A32:AH32,"*$FC*")</f>
        <v>0</v>
      </c>
      <c r="BL32" s="406">
        <f>BK32*1</f>
        <v>0</v>
      </c>
      <c r="BM32" s="406">
        <f>COUNTIF($D32:$AA32,BM$4)</f>
        <v>0</v>
      </c>
      <c r="BN32" s="406">
        <f>COUNTIF($D32:$AA32,BN$4)</f>
        <v>0</v>
      </c>
      <c r="BO32" s="406">
        <f>COUNTIF($D32:$AA32,BO$4)</f>
        <v>0</v>
      </c>
      <c r="BP32" s="406"/>
    </row>
    <row r="33" ht="19.5" customHeight="1" spans="1:68">
      <c r="A33" s="398"/>
      <c r="B33" s="405" t="s">
        <v>1855</v>
      </c>
      <c r="C33" s="391"/>
      <c r="D33" s="391" t="s">
        <v>47</v>
      </c>
      <c r="E33" s="172" t="s">
        <v>1095</v>
      </c>
      <c r="F33" s="391" t="s">
        <v>1095</v>
      </c>
      <c r="G33" s="391" t="s">
        <v>1095</v>
      </c>
      <c r="H33" s="391" t="s">
        <v>2160</v>
      </c>
      <c r="I33" s="391" t="s">
        <v>48</v>
      </c>
      <c r="J33" s="391"/>
      <c r="K33" s="391" t="s">
        <v>48</v>
      </c>
      <c r="L33" s="391"/>
      <c r="M33" s="391"/>
      <c r="N33" s="391"/>
      <c r="O33" s="391"/>
      <c r="Q33" s="391"/>
      <c r="R33" s="172" t="s">
        <v>56</v>
      </c>
      <c r="S33" s="391"/>
      <c r="T33" s="391"/>
      <c r="U33" s="391" t="s">
        <v>1793</v>
      </c>
      <c r="V33" s="391"/>
      <c r="W33" s="172" t="s">
        <v>48</v>
      </c>
      <c r="X33" s="172"/>
      <c r="Y33" s="172"/>
      <c r="Z33" s="391"/>
      <c r="AA33" s="391"/>
      <c r="AB33" s="391"/>
      <c r="AC33" s="315" t="s">
        <v>1981</v>
      </c>
      <c r="AD33" s="315" t="s">
        <v>1981</v>
      </c>
      <c r="AE33" s="408"/>
      <c r="AF33" s="391" t="s">
        <v>48</v>
      </c>
      <c r="AG33" s="391"/>
      <c r="AH33" s="398">
        <f>COUNTIF($C33:$AF33,AH$4)</f>
        <v>4</v>
      </c>
      <c r="AI33" s="398">
        <f>COUNTIF($C33:$AF33,AI$4)</f>
        <v>0</v>
      </c>
      <c r="AJ33" s="398">
        <f>COUNTIF($C33:$AF33,AJ$4)</f>
        <v>0</v>
      </c>
      <c r="AK33" s="398">
        <f>COUNTIF($C33:$AF33,AK$4)</f>
        <v>1</v>
      </c>
      <c r="AL33" s="398">
        <f>COUNTIF($C33:$AF33,AL$4)</f>
        <v>0</v>
      </c>
      <c r="AM33" s="398">
        <f>COUNTIF($C33:$AF33,AM$4)</f>
        <v>1</v>
      </c>
      <c r="AN33" s="398">
        <f>COUNTIF($C33:$AF33,AN$4)</f>
        <v>0</v>
      </c>
      <c r="AO33" s="398">
        <f>COUNTIF($C33:$AF33,AO$4)</f>
        <v>2</v>
      </c>
      <c r="AP33" s="398">
        <f>COUNTIF($C33:$AF33,AP$4)</f>
        <v>0</v>
      </c>
      <c r="AQ33" s="405">
        <v>1</v>
      </c>
      <c r="AR33" s="405"/>
      <c r="AS33" s="406">
        <f>SUMPRODUCT(--(WEEKDAY(C$3:AG$3,2)&lt;5),--ISNUMBER(MATCH(C33:AG33,{"DM","CS1","CS2","SB1","AE","CS/B"},0)))</f>
        <v>4</v>
      </c>
      <c r="AT33" s="398"/>
      <c r="AU33" s="406">
        <f>SUMPRODUCT(--(WEEKDAY(C$3:AG$3,2)=5),--ISNUMBER(MATCH(C33:AG33,{"DM","CS1","CS2","SB1","AE","CS/B","WEEKEND OUTFIELD RESERVE"},0)))</f>
        <v>0</v>
      </c>
      <c r="AV33" s="406">
        <f>SUMPRODUCT(--(WEEKDAY(C$3:AG$3,2)&gt;5),--ISNUMBER(MATCH(C33:AG33,{"DM","CS1","CS2","SB1","AE","CS/B","WEEKEND OUTFIELD RESERVE"},0)))</f>
        <v>1</v>
      </c>
      <c r="AW33" s="398"/>
      <c r="AX33" s="406">
        <f>(AS33-AT33)+AU33*1.5+(AV33-AW33)*2+AM33*0.5+AO33*0.5+AQ33-AR33</f>
        <v>8.5</v>
      </c>
      <c r="AY33" s="406">
        <f>AS33+AU33+AV33</f>
        <v>5</v>
      </c>
      <c r="AZ33" s="406">
        <f>BC33+BE33+BG33+BI33+BK33</f>
        <v>0</v>
      </c>
      <c r="BA33" s="405">
        <f>AX33+BB33</f>
        <v>8.5</v>
      </c>
      <c r="BB33" s="406">
        <f>BD33+BF33+BH33+BJ33+BL33</f>
        <v>0</v>
      </c>
      <c r="BC33" s="406">
        <f>COUNTIF(A33:AH33,"*$BTP*")</f>
        <v>0</v>
      </c>
      <c r="BD33" s="406">
        <f>BC33*1.5</f>
        <v>0</v>
      </c>
      <c r="BE33" s="406">
        <f>COUNTIF(A33:AH33,"*$M*")</f>
        <v>0</v>
      </c>
      <c r="BF33" s="406">
        <f>BE33*1</f>
        <v>0</v>
      </c>
      <c r="BG33" s="406">
        <f>COUNTIF(A33:AH33,"*$PM*")</f>
        <v>0</v>
      </c>
      <c r="BH33" s="406">
        <f>BG33*0.5</f>
        <v>0</v>
      </c>
      <c r="BI33" s="406">
        <f>COUNTIF(A33:AH33,"*$AM*")</f>
        <v>0</v>
      </c>
      <c r="BJ33" s="406">
        <f>BI33*0.5</f>
        <v>0</v>
      </c>
      <c r="BK33" s="406">
        <f>COUNTIF(A33:AH33,"*$FC*")</f>
        <v>0</v>
      </c>
      <c r="BL33" s="406">
        <f>BK33*1</f>
        <v>0</v>
      </c>
      <c r="BM33" s="406">
        <f>COUNTIF($D33:$Z33,BM$4)</f>
        <v>0</v>
      </c>
      <c r="BN33" s="406">
        <f>COUNTIF($D33:$Z33,BN$4)</f>
        <v>0</v>
      </c>
      <c r="BO33" s="406">
        <f>COUNTIF($D33:$Z33,BO$4)</f>
        <v>1</v>
      </c>
      <c r="BP33" s="398"/>
    </row>
    <row r="34" ht="19.5" customHeight="1" spans="1:68">
      <c r="A34" s="398"/>
      <c r="B34" s="405" t="s">
        <v>1859</v>
      </c>
      <c r="D34" s="172" t="s">
        <v>2172</v>
      </c>
      <c r="E34" s="391" t="s">
        <v>48</v>
      </c>
      <c r="F34" s="391"/>
      <c r="G34" s="391"/>
      <c r="H34" s="391" t="s">
        <v>2160</v>
      </c>
      <c r="I34" s="391"/>
      <c r="K34" s="391" t="s">
        <v>1925</v>
      </c>
      <c r="L34" s="172"/>
      <c r="M34" s="391" t="s">
        <v>48</v>
      </c>
      <c r="N34" s="391"/>
      <c r="O34" s="391" t="s">
        <v>1111</v>
      </c>
      <c r="P34" s="391" t="s">
        <v>1111</v>
      </c>
      <c r="Q34" s="391"/>
      <c r="R34" s="172"/>
      <c r="S34" s="172" t="s">
        <v>59</v>
      </c>
      <c r="T34" s="172"/>
      <c r="U34" s="391"/>
      <c r="V34" s="172" t="s">
        <v>48</v>
      </c>
      <c r="W34" s="172"/>
      <c r="Z34" s="172"/>
      <c r="AA34" s="391"/>
      <c r="AB34" s="391" t="s">
        <v>48</v>
      </c>
      <c r="AC34" s="255"/>
      <c r="AD34" s="255"/>
      <c r="AE34" s="407" t="s">
        <v>1981</v>
      </c>
      <c r="AF34" s="391" t="s">
        <v>1981</v>
      </c>
      <c r="AG34" s="391" t="s">
        <v>44</v>
      </c>
      <c r="AH34" s="398">
        <f>COUNTIF($C34:$AF34,AH$4)</f>
        <v>4</v>
      </c>
      <c r="AI34" s="398">
        <f>COUNTIF($C34:$AF34,AI$4)</f>
        <v>0</v>
      </c>
      <c r="AJ34" s="398">
        <f>COUNTIF($C34:$AF34,AJ$4)</f>
        <v>0</v>
      </c>
      <c r="AK34" s="398">
        <f>COUNTIF($C34:$AF34,AK$4)</f>
        <v>0</v>
      </c>
      <c r="AL34" s="398">
        <f>COUNTIF($C34:$AF34,AL$4)</f>
        <v>0</v>
      </c>
      <c r="AM34" s="398">
        <f>COUNTIF($C34:$AF34,AM$4)</f>
        <v>0</v>
      </c>
      <c r="AN34" s="398">
        <f>COUNTIF($C34:$AF34,AN$4)</f>
        <v>0</v>
      </c>
      <c r="AO34" s="398">
        <f>COUNTIF($C34:$AF34,AO$4)</f>
        <v>2</v>
      </c>
      <c r="AP34" s="398">
        <f>COUNTIF($C34:$AF34,AP$4)</f>
        <v>0</v>
      </c>
      <c r="AQ34" s="405">
        <v>0</v>
      </c>
      <c r="AR34" s="405"/>
      <c r="AS34" s="406">
        <f>SUMPRODUCT(--(WEEKDAY(C$3:AG$3,2)&lt;5),--ISNUMBER(MATCH(C34:AG34,{"DM","CS1","CS2","SB1","AE","CS/B"},0)))</f>
        <v>1</v>
      </c>
      <c r="AT34" s="398"/>
      <c r="AU34" s="406">
        <f>SUMPRODUCT(--(WEEKDAY(C$3:AG$3,2)=5),--ISNUMBER(MATCH(C34:AG34,{"DM","CS1","CS2","SB1","AE","CS/B","WEEKEND OUTFIELD RESERVE"},0)))</f>
        <v>2</v>
      </c>
      <c r="AV34" s="406">
        <f>SUMPRODUCT(--(WEEKDAY(C$3:AG$3,2)&gt;5),--ISNUMBER(MATCH(C34:AG34,{"DM","CS1","CS2","SB1","AE","CS/B","WEEKEND OUTFIELD RESERVE"},0)))</f>
        <v>2</v>
      </c>
      <c r="AW34" s="398"/>
      <c r="AX34" s="406">
        <f>(AS34-AT34)+AU34*1.5+(AV34-AW34)*2+AM34*0.5+AO34*0.5+AQ34-AR34</f>
        <v>9</v>
      </c>
      <c r="AY34" s="406">
        <f>AS34+AU34+AV34</f>
        <v>5</v>
      </c>
      <c r="AZ34" s="406">
        <f>BC34+BE34+BG34+BI34+BK34</f>
        <v>1</v>
      </c>
      <c r="BA34" s="405">
        <f>AX34+BB34</f>
        <v>9.5</v>
      </c>
      <c r="BB34" s="406">
        <f>BD34+BF34+BH34+BJ34+BL34</f>
        <v>0.5</v>
      </c>
      <c r="BC34" s="406">
        <f>COUNTIF(A34:AH34,"*$BTP*")</f>
        <v>0</v>
      </c>
      <c r="BD34" s="406">
        <f>BC34*1.5</f>
        <v>0</v>
      </c>
      <c r="BE34" s="406">
        <f>COUNTIF(A34:AH34,"*$M*")</f>
        <v>0</v>
      </c>
      <c r="BF34" s="406">
        <f>BE34*1</f>
        <v>0</v>
      </c>
      <c r="BG34" s="406">
        <f>COUNTIF(A34:AH34,"*$PM*")</f>
        <v>0</v>
      </c>
      <c r="BH34" s="406">
        <f>BG34*0.5</f>
        <v>0</v>
      </c>
      <c r="BI34" s="406">
        <f>COUNTIF(A34:AH34,"*$AM*")</f>
        <v>1</v>
      </c>
      <c r="BJ34" s="406">
        <f>BI34*0.5</f>
        <v>0.5</v>
      </c>
      <c r="BK34" s="406">
        <f>COUNTIF(A34:AH34,"*$FC*")</f>
        <v>0</v>
      </c>
      <c r="BL34" s="406">
        <f>BK34*1</f>
        <v>0</v>
      </c>
      <c r="BM34" s="406">
        <f>COUNTIF($H34:$AA34,BM$4)</f>
        <v>0</v>
      </c>
      <c r="BN34" s="406">
        <f>COUNTIF($H34:$AA34,BN$4)</f>
        <v>0</v>
      </c>
      <c r="BO34" s="406">
        <f>COUNTIF($H34:$AA34,BO$4)</f>
        <v>0</v>
      </c>
      <c r="BP34" s="398"/>
    </row>
    <row r="35" ht="51.75" customHeight="1" spans="1:68">
      <c r="A35" s="398"/>
      <c r="B35" s="405" t="s">
        <v>1861</v>
      </c>
      <c r="C35" s="391"/>
      <c r="D35" s="391"/>
      <c r="E35" s="391" t="s">
        <v>50</v>
      </c>
      <c r="F35" s="172"/>
      <c r="G35" s="391"/>
      <c r="H35" s="391" t="s">
        <v>2160</v>
      </c>
      <c r="I35" s="391" t="s">
        <v>44</v>
      </c>
      <c r="J35" s="391"/>
      <c r="K35" s="391" t="s">
        <v>56</v>
      </c>
      <c r="L35" s="391"/>
      <c r="M35" s="391"/>
      <c r="N35" s="391"/>
      <c r="O35" s="391" t="s">
        <v>62</v>
      </c>
      <c r="P35" s="391"/>
      <c r="Q35" s="172" t="s">
        <v>1598</v>
      </c>
      <c r="R35" s="391"/>
      <c r="S35" s="391" t="s">
        <v>56</v>
      </c>
      <c r="T35" s="391"/>
      <c r="U35" s="172"/>
      <c r="V35" s="172" t="s">
        <v>62</v>
      </c>
      <c r="W35" s="172"/>
      <c r="X35" s="172"/>
      <c r="Y35" s="391" t="s">
        <v>1598</v>
      </c>
      <c r="Z35" s="391"/>
      <c r="AA35" s="391"/>
      <c r="AB35" s="391" t="s">
        <v>62</v>
      </c>
      <c r="AC35" s="418"/>
      <c r="AD35" s="418"/>
      <c r="AE35" s="412" t="s">
        <v>57</v>
      </c>
      <c r="AF35" s="391"/>
      <c r="AH35" s="398">
        <f>COUNTIF($C35:$AF35,AH$4)</f>
        <v>0</v>
      </c>
      <c r="AI35" s="398">
        <f>COUNTIF($C35:$AF35,AI$4)</f>
        <v>1</v>
      </c>
      <c r="AJ35" s="398">
        <f>COUNTIF($C35:$AF35,AJ$4)</f>
        <v>0</v>
      </c>
      <c r="AK35" s="398">
        <f>COUNTIF($C35:$AF35,AK$4)</f>
        <v>0</v>
      </c>
      <c r="AL35" s="398">
        <f>COUNTIF($C35:$AF35,AL$4)</f>
        <v>1</v>
      </c>
      <c r="AM35" s="398">
        <f>COUNTIF($C35:$AF35,AM$4)</f>
        <v>2</v>
      </c>
      <c r="AN35" s="398">
        <f>COUNTIF($C35:$AF35,AN$4)</f>
        <v>3</v>
      </c>
      <c r="AO35" s="398">
        <f>COUNTIF($C35:$AF35,AO$4)</f>
        <v>0</v>
      </c>
      <c r="AP35" s="398">
        <f>COUNTIF($C35:$AF35,AP$4)</f>
        <v>0</v>
      </c>
      <c r="AQ35" s="405">
        <v>1.5</v>
      </c>
      <c r="AR35" s="405"/>
      <c r="AS35" s="406">
        <f>SUMPRODUCT(--(WEEKDAY(C$3:AG$3,2)&lt;5),--ISNUMBER(MATCH(C35:AG35,{"DM","CS1","CS2","SB1","AE","CS/B"},0)))</f>
        <v>3</v>
      </c>
      <c r="AT35" s="398"/>
      <c r="AU35" s="406">
        <f>SUMPRODUCT(--(WEEKDAY(C$3:AG$3,2)=5),--ISNUMBER(MATCH(C35:AG35,{"DM","CS1","CS2","SB1","AE","CS/B","WEEKEND OUTFIELD RESERVE"},0)))</f>
        <v>1</v>
      </c>
      <c r="AV35" s="406">
        <f>SUMPRODUCT(--(WEEKDAY(C$3:AG$3,2)&gt;5),--ISNUMBER(MATCH(C35:AG35,{"DM","CS1","CS2","SB1","AE","CS/B","WEEKEND OUTFIELD RESERVE"},0)))</f>
        <v>1</v>
      </c>
      <c r="AW35" s="398"/>
      <c r="AX35" s="406">
        <f>(AS35-AT35)+AU35*1.5+(AV35-AW35)*2+AM35*0.5+AO35*0.5+AQ35-AR35</f>
        <v>9</v>
      </c>
      <c r="AY35" s="406">
        <f>AS35+AU35+AV35</f>
        <v>5</v>
      </c>
      <c r="AZ35" s="406">
        <f>BC35+BE35+BG35+BI35+BK35</f>
        <v>0</v>
      </c>
      <c r="BA35" s="405">
        <f>AX35+BB35</f>
        <v>9</v>
      </c>
      <c r="BB35" s="406">
        <f>BD35+BF35+BH35+BJ35+BL35</f>
        <v>0</v>
      </c>
      <c r="BC35" s="406">
        <f>COUNTIF(A35:AH35,"*$BTP*")</f>
        <v>0</v>
      </c>
      <c r="BD35" s="406">
        <f>BC35*1.5</f>
        <v>0</v>
      </c>
      <c r="BE35" s="406">
        <f>COUNTIF(A35:AH35,"*$M*")</f>
        <v>0</v>
      </c>
      <c r="BF35" s="406">
        <f>BE35*1</f>
        <v>0</v>
      </c>
      <c r="BG35" s="406">
        <f>COUNTIF(A35:AH35,"*$PM*")</f>
        <v>0</v>
      </c>
      <c r="BH35" s="406">
        <f>BG35*0.5</f>
        <v>0</v>
      </c>
      <c r="BI35" s="406">
        <f>COUNTIF(A35:AH35,"*$AM*")</f>
        <v>0</v>
      </c>
      <c r="BJ35" s="406">
        <f>BI35*0.5</f>
        <v>0</v>
      </c>
      <c r="BK35" s="406">
        <f>COUNTIF(A35:AH35,"*$FC*")</f>
        <v>0</v>
      </c>
      <c r="BL35" s="406">
        <f>BK35*1</f>
        <v>0</v>
      </c>
      <c r="BM35" s="406">
        <f>COUNTIF($D35:$Z35,BM$4)</f>
        <v>0</v>
      </c>
      <c r="BN35" s="406">
        <f>COUNTIF($D35:$Z35,BN$4)</f>
        <v>2</v>
      </c>
      <c r="BO35" s="406">
        <f>COUNTIF($D35:$Z35,BO$4)</f>
        <v>0</v>
      </c>
      <c r="BP35" s="398"/>
    </row>
    <row r="36" ht="19.5" customHeight="1" spans="1:68">
      <c r="A36" s="398"/>
      <c r="B36" s="405" t="s">
        <v>1953</v>
      </c>
      <c r="C36" s="391" t="s">
        <v>1452</v>
      </c>
      <c r="D36" s="172" t="s">
        <v>2173</v>
      </c>
      <c r="E36" s="391" t="s">
        <v>45</v>
      </c>
      <c r="F36" s="391"/>
      <c r="G36" s="391"/>
      <c r="H36" s="391"/>
      <c r="I36" s="391" t="s">
        <v>56</v>
      </c>
      <c r="J36" s="391" t="s">
        <v>1566</v>
      </c>
      <c r="K36" s="391"/>
      <c r="L36" s="391" t="s">
        <v>1598</v>
      </c>
      <c r="M36" s="391"/>
      <c r="N36" s="172"/>
      <c r="O36" s="391" t="s">
        <v>44</v>
      </c>
      <c r="P36" s="407" t="s">
        <v>2174</v>
      </c>
      <c r="Q36" s="391"/>
      <c r="R36" s="391"/>
      <c r="S36" s="391"/>
      <c r="T36" s="391" t="s">
        <v>50</v>
      </c>
      <c r="U36" s="391"/>
      <c r="V36" s="172"/>
      <c r="W36" s="391" t="s">
        <v>592</v>
      </c>
      <c r="X36" s="172"/>
      <c r="Y36" s="391" t="s">
        <v>47</v>
      </c>
      <c r="Z36" s="391" t="s">
        <v>47</v>
      </c>
      <c r="AA36" s="391"/>
      <c r="AB36" s="391"/>
      <c r="AC36" s="255"/>
      <c r="AD36" s="420" t="s">
        <v>572</v>
      </c>
      <c r="AF36" s="7" t="s">
        <v>1236</v>
      </c>
      <c r="AH36" s="398">
        <f>COUNTIF($C36:$AF36,AH$4)</f>
        <v>0</v>
      </c>
      <c r="AI36" s="398">
        <f>COUNTIF($C36:$AF36,AI$4)</f>
        <v>1</v>
      </c>
      <c r="AJ36" s="398">
        <f>COUNTIF($C36:$AF36,AJ$4)</f>
        <v>1</v>
      </c>
      <c r="AK36" s="398">
        <f>COUNTIF($C36:$AF36,AK$4)</f>
        <v>0</v>
      </c>
      <c r="AL36" s="398">
        <f>COUNTIF($C36:$AF36,AL$4)</f>
        <v>1</v>
      </c>
      <c r="AM36" s="398">
        <f>COUNTIF($C36:$AF36,AM$4)</f>
        <v>1</v>
      </c>
      <c r="AN36" s="398">
        <f>COUNTIF($C36:$AF36,AN$4)</f>
        <v>0</v>
      </c>
      <c r="AO36" s="398">
        <f>COUNTIF($C36:$AF36,AO$4)</f>
        <v>0</v>
      </c>
      <c r="AP36" s="398">
        <f>COUNTIF($C36:$AF36,AP$4)</f>
        <v>0</v>
      </c>
      <c r="AQ36" s="405"/>
      <c r="AR36" s="405">
        <v>0.5</v>
      </c>
      <c r="AS36" s="406">
        <f>SUMPRODUCT(--(WEEKDAY(C$3:AG$3,2)&lt;5),--ISNUMBER(MATCH(C36:AG36,{"DM","CS1","CS2","SB1","AE","CS/B"},0)))</f>
        <v>1</v>
      </c>
      <c r="AT36" s="398"/>
      <c r="AU36" s="406">
        <f>SUMPRODUCT(--(WEEKDAY(C$3:AG$3,2)=5),--ISNUMBER(MATCH(C36:AG36,{"DM","CS1","CS2","SB1","AE","CS/B","WEEKEND OUTFIELD RESERVE"},0)))</f>
        <v>1</v>
      </c>
      <c r="AV36" s="406">
        <f>SUMPRODUCT(--(WEEKDAY(C$3:AG$3,2)&gt;5),--ISNUMBER(MATCH(C36:AG36,{"DM","CS1","CS2","SB1","AE","CS/B","WEEKEND OUTFIELD RESERVE"},0)))</f>
        <v>1</v>
      </c>
      <c r="AW36" s="398"/>
      <c r="AX36" s="406">
        <f>(AS36-AT36)+AU36*1.5+(AV36-AW36)*2+AM36*0.5+AO36*0.5+AQ36-AR36</f>
        <v>4.5</v>
      </c>
      <c r="AY36" s="406">
        <f>AS36+AU36+AV36</f>
        <v>3</v>
      </c>
      <c r="AZ36" s="406">
        <f>BC36+BE36+BG36+BI36+BK36</f>
        <v>7</v>
      </c>
      <c r="BA36" s="405">
        <f>AX36+BB36</f>
        <v>11.5</v>
      </c>
      <c r="BB36" s="406">
        <f>BD36+BF36+BH36+BJ36+BL36</f>
        <v>7</v>
      </c>
      <c r="BC36" s="406">
        <f>COUNTIF(A36:AH36,"*$BTP*")</f>
        <v>3</v>
      </c>
      <c r="BD36" s="406">
        <f>BC36*1.5</f>
        <v>4.5</v>
      </c>
      <c r="BE36" s="406">
        <f>COUNTIF(A36:AH36,"*$M*")</f>
        <v>1</v>
      </c>
      <c r="BF36" s="406">
        <f>BE36*1</f>
        <v>1</v>
      </c>
      <c r="BG36" s="406">
        <f>COUNTIF(A36:AH36,"*$PM*")</f>
        <v>2</v>
      </c>
      <c r="BH36" s="406">
        <f>BG36*0.5</f>
        <v>1</v>
      </c>
      <c r="BI36" s="406">
        <f>COUNTIF(A36:AH36,"*$AM*")</f>
        <v>1</v>
      </c>
      <c r="BJ36" s="406">
        <f>BI36*0.5</f>
        <v>0.5</v>
      </c>
      <c r="BK36" s="406">
        <f>COUNTIF(A36:AH36,"*$FC*")</f>
        <v>0</v>
      </c>
      <c r="BL36" s="406">
        <f>BK36*1</f>
        <v>0</v>
      </c>
      <c r="BM36" s="406">
        <f>COUNTIF($D36:$AA36,BM$4)</f>
        <v>0</v>
      </c>
      <c r="BN36" s="406">
        <f>COUNTIF($D36:$AA36,BN$4)</f>
        <v>1</v>
      </c>
      <c r="BO36" s="406">
        <f>COUNTIF($D36:$AA36,BO$4)</f>
        <v>2</v>
      </c>
      <c r="BP36" s="398"/>
    </row>
    <row r="37" ht="19.5" customHeight="1" spans="1:68">
      <c r="A37" s="398"/>
      <c r="B37" s="405" t="s">
        <v>1956</v>
      </c>
      <c r="C37" s="172" t="s">
        <v>45</v>
      </c>
      <c r="D37" s="172"/>
      <c r="E37" s="391"/>
      <c r="F37" s="391" t="s">
        <v>50</v>
      </c>
      <c r="G37" s="391"/>
      <c r="H37" s="391" t="s">
        <v>1793</v>
      </c>
      <c r="I37" s="172"/>
      <c r="J37" s="391" t="s">
        <v>56</v>
      </c>
      <c r="K37" s="391" t="s">
        <v>1799</v>
      </c>
      <c r="L37" s="391"/>
      <c r="M37" s="172" t="s">
        <v>2175</v>
      </c>
      <c r="N37" s="391"/>
      <c r="O37" s="172"/>
      <c r="P37" s="172" t="s">
        <v>50</v>
      </c>
      <c r="Q37" s="391"/>
      <c r="R37" s="391"/>
      <c r="S37" s="391" t="s">
        <v>62</v>
      </c>
      <c r="T37" s="391"/>
      <c r="U37" s="172"/>
      <c r="W37" s="172" t="s">
        <v>50</v>
      </c>
      <c r="X37" s="391" t="s">
        <v>1799</v>
      </c>
      <c r="Y37" s="391"/>
      <c r="Z37" s="391" t="s">
        <v>1095</v>
      </c>
      <c r="AA37" s="172" t="s">
        <v>1095</v>
      </c>
      <c r="AB37" s="172" t="s">
        <v>1095</v>
      </c>
      <c r="AC37" s="418"/>
      <c r="AD37" s="315" t="s">
        <v>1799</v>
      </c>
      <c r="AE37" s="408"/>
      <c r="AG37" s="391"/>
      <c r="AH37" s="398">
        <f>COUNTIF($C37:$AF37,AH$4)</f>
        <v>0</v>
      </c>
      <c r="AI37" s="398">
        <f>COUNTIF($C37:$AF37,AI$4)</f>
        <v>0</v>
      </c>
      <c r="AJ37" s="398">
        <f>COUNTIF($C37:$AF37,AJ$4)</f>
        <v>1</v>
      </c>
      <c r="AK37" s="398">
        <f>COUNTIF($C37:$AF37,AK$4)</f>
        <v>1</v>
      </c>
      <c r="AL37" s="398">
        <f>COUNTIF($C37:$AF37,AL$4)</f>
        <v>3</v>
      </c>
      <c r="AM37" s="398">
        <f>COUNTIF($C37:$AF37,AM$4)</f>
        <v>1</v>
      </c>
      <c r="AN37" s="398">
        <f>COUNTIF($C37:$AF37,AN$4)</f>
        <v>1</v>
      </c>
      <c r="AO37" s="398">
        <f>COUNTIF($C37:$AF37,AO$4)</f>
        <v>0</v>
      </c>
      <c r="AP37" s="398">
        <f>COUNTIF($C37:$AF37,AP$4)</f>
        <v>0</v>
      </c>
      <c r="AQ37" s="405">
        <v>0</v>
      </c>
      <c r="AR37" s="405"/>
      <c r="AS37" s="406">
        <f>SUMPRODUCT(--(WEEKDAY(C$3:AG$3,2)&lt;5),--ISNUMBER(MATCH(C37:AG37,{"DM","CS1","CS2","SB1","AE","CS/B"},0)))</f>
        <v>4</v>
      </c>
      <c r="AT37" s="398"/>
      <c r="AU37" s="406">
        <f>SUMPRODUCT(--(WEEKDAY(C$3:AG$3,2)=5),--ISNUMBER(MATCH(C37:AG37,{"DM","CS1","CS2","SB1","AE","CS/B","WEEKEND OUTFIELD RESERVE"},0)))</f>
        <v>1</v>
      </c>
      <c r="AV37" s="406">
        <f>SUMPRODUCT(--(WEEKDAY(C$3:AG$3,2)&gt;5),--ISNUMBER(MATCH(C37:AG37,{"DM","CS1","CS2","SB1","AE","CS/B","WEEKEND OUTFIELD RESERVE"},0)))</f>
        <v>1</v>
      </c>
      <c r="AW37" s="398"/>
      <c r="AX37" s="406">
        <f>(AS37-AT37)+AU37*1.5+(AV37-AW37)*2+AM37*0.5+AO37*0.5+AQ37-AR37</f>
        <v>8</v>
      </c>
      <c r="AY37" s="406">
        <f>AS37+AU37+AV37</f>
        <v>6</v>
      </c>
      <c r="AZ37" s="406">
        <f>BC37+BE37+BG37+BI37+BK37</f>
        <v>1</v>
      </c>
      <c r="BA37" s="405">
        <f>AX37+BB37</f>
        <v>9</v>
      </c>
      <c r="BB37" s="406">
        <f>BD37+BF37+BH37+BJ37+BL37</f>
        <v>1</v>
      </c>
      <c r="BC37" s="406">
        <f>COUNTIF(A37:AH37,"*$BTP*")</f>
        <v>0</v>
      </c>
      <c r="BD37" s="406">
        <f>BC37*1.5</f>
        <v>0</v>
      </c>
      <c r="BE37" s="406">
        <f>COUNTIF(A37:AH37,"*$M*")</f>
        <v>1</v>
      </c>
      <c r="BF37" s="406">
        <f>BE37*1</f>
        <v>1</v>
      </c>
      <c r="BG37" s="406">
        <f>COUNTIF(A37:AH37,"*$PM*")</f>
        <v>0</v>
      </c>
      <c r="BH37" s="406">
        <f>BG37*0.5</f>
        <v>0</v>
      </c>
      <c r="BI37" s="406">
        <f>COUNTIF(A37:AH37,"*$AM*")</f>
        <v>0</v>
      </c>
      <c r="BJ37" s="406">
        <f>BI37*0.5</f>
        <v>0</v>
      </c>
      <c r="BK37" s="406">
        <f>COUNTIF(A37:AH37,"*$FC*")</f>
        <v>0</v>
      </c>
      <c r="BL37" s="406">
        <f>BK37*1</f>
        <v>0</v>
      </c>
      <c r="BM37" s="406">
        <f>COUNTIF($D37:$Y37,BM$4)</f>
        <v>0</v>
      </c>
      <c r="BN37" s="406">
        <f>COUNTIF($D37:$Y37,BN$4)</f>
        <v>0</v>
      </c>
      <c r="BO37" s="406">
        <f>COUNTIF($D37:$Y37,BO$4)</f>
        <v>0</v>
      </c>
      <c r="BP37" s="398"/>
    </row>
    <row r="38" ht="19.5" customHeight="1" spans="1:68">
      <c r="A38" s="398"/>
      <c r="B38" s="405" t="s">
        <v>2176</v>
      </c>
      <c r="C38" s="391"/>
      <c r="D38" s="172"/>
      <c r="E38" s="391"/>
      <c r="F38" s="391"/>
      <c r="G38" s="391"/>
      <c r="H38" s="172" t="s">
        <v>44</v>
      </c>
      <c r="I38" s="172"/>
      <c r="J38" s="391" t="s">
        <v>50</v>
      </c>
      <c r="K38" s="391"/>
      <c r="L38" s="391" t="s">
        <v>56</v>
      </c>
      <c r="M38" s="172"/>
      <c r="N38" s="391" t="s">
        <v>2177</v>
      </c>
      <c r="P38" s="391" t="s">
        <v>719</v>
      </c>
      <c r="Q38" s="391"/>
      <c r="R38" s="391"/>
      <c r="S38" s="391" t="s">
        <v>2178</v>
      </c>
      <c r="T38" s="391"/>
      <c r="U38" s="391"/>
      <c r="V38" s="391" t="s">
        <v>44</v>
      </c>
      <c r="X38" s="391" t="s">
        <v>1598</v>
      </c>
      <c r="Z38" s="172"/>
      <c r="AA38" s="172"/>
      <c r="AB38" s="391"/>
      <c r="AC38" s="422" t="s">
        <v>511</v>
      </c>
      <c r="AD38" s="422" t="s">
        <v>511</v>
      </c>
      <c r="AE38" s="423" t="s">
        <v>511</v>
      </c>
      <c r="AF38" s="391" t="s">
        <v>511</v>
      </c>
      <c r="AG38" s="391" t="s">
        <v>511</v>
      </c>
      <c r="AH38" s="398">
        <f>COUNTIF($C38:$AB38,AH$4)</f>
        <v>0</v>
      </c>
      <c r="AI38" s="398">
        <f>COUNTIF($C38:$AB38,AI$4)</f>
        <v>2</v>
      </c>
      <c r="AJ38" s="398">
        <f>COUNTIF($C38:$AB38,AJ$4)</f>
        <v>0</v>
      </c>
      <c r="AK38" s="398">
        <f>COUNTIF($C38:$AB38,AK$4)</f>
        <v>0</v>
      </c>
      <c r="AL38" s="398">
        <f>COUNTIF($C38:$AB38,AL$4)</f>
        <v>1</v>
      </c>
      <c r="AM38" s="398">
        <f>COUNTIF($C38:$AB38,AM$4)</f>
        <v>1</v>
      </c>
      <c r="AN38" s="398">
        <f>COUNTIF($C38:$AB38,AN$4)</f>
        <v>0</v>
      </c>
      <c r="AO38" s="398">
        <f>COUNTIF($C38:$AB38,AO$4)</f>
        <v>0</v>
      </c>
      <c r="AP38" s="398">
        <f>COUNTIF($C38:$AB38,AP$4)</f>
        <v>0</v>
      </c>
      <c r="AQ38" s="405"/>
      <c r="AR38" s="405">
        <v>0.5</v>
      </c>
      <c r="AS38" s="406">
        <f>SUMPRODUCT(--(WEEKDAY(C$3:AG$3,2)&lt;5),--ISNUMBER(MATCH(C38:AG38,{"DM","CS1","CS2","SB1","AE","CS/B"},0)))</f>
        <v>3</v>
      </c>
      <c r="AT38" s="398"/>
      <c r="AU38" s="406">
        <f>SUMPRODUCT(--(WEEKDAY(C$3:AG$3,2)=5),--ISNUMBER(MATCH(C38:AG38,{"DM","CS1","CS2","SB1","AE","CS/B","WEEKEND OUTFIELD RESERVE"},0)))</f>
        <v>0</v>
      </c>
      <c r="AV38" s="406">
        <f>SUMPRODUCT(--(WEEKDAY(C$3:AG$3,2)&gt;5),--ISNUMBER(MATCH(C38:AG38,{"DM","CS1","CS2","SB1","AE","CS/B","WEEKEND OUTFIELD RESERVE"},0)))</f>
        <v>0</v>
      </c>
      <c r="AW38" s="398"/>
      <c r="AX38" s="406">
        <f>(AS38-AT38)+AU38*1.5+(AV38-AW38)*2+AM38*0.5+AO38*0.5+AQ38-AR38</f>
        <v>3</v>
      </c>
      <c r="AY38" s="406">
        <f>AS38+AU38+AV38</f>
        <v>3</v>
      </c>
      <c r="AZ38" s="406">
        <f>BC38+BE38+BG38+BI38+BK38</f>
        <v>8</v>
      </c>
      <c r="BA38" s="405">
        <f>AX38+BB38</f>
        <v>11</v>
      </c>
      <c r="BB38" s="406">
        <f>BD38+BF38+BH38+BJ38+BL38</f>
        <v>8</v>
      </c>
      <c r="BC38" s="406">
        <f>COUNTIF(A38:AH38,"*$BTP*")</f>
        <v>1</v>
      </c>
      <c r="BD38" s="406">
        <f>BC38*1.5</f>
        <v>1.5</v>
      </c>
      <c r="BE38" s="406">
        <f>COUNTIF(A38:AH38,"*$M*")</f>
        <v>1</v>
      </c>
      <c r="BF38" s="406">
        <f>BE38*1</f>
        <v>1</v>
      </c>
      <c r="BG38" s="406">
        <f>COUNTIF(A38:AH38,"*$PM*")</f>
        <v>1</v>
      </c>
      <c r="BH38" s="406">
        <f>BG38*0.5</f>
        <v>0.5</v>
      </c>
      <c r="BI38" s="406">
        <f>COUNTIF(A38:AH38,"*$AM*")</f>
        <v>0</v>
      </c>
      <c r="BJ38" s="406">
        <f>BI38*0.5</f>
        <v>0</v>
      </c>
      <c r="BK38" s="406">
        <f>COUNTIF(A38:AH38,"*$FC*")</f>
        <v>5</v>
      </c>
      <c r="BL38" s="406">
        <f>BK38*1</f>
        <v>5</v>
      </c>
      <c r="BM38" s="406">
        <f>COUNTIF($D38:$Z38,BM$4)</f>
        <v>0</v>
      </c>
      <c r="BN38" s="406">
        <f>COUNTIF($D38:$Z38,BN$4)</f>
        <v>1</v>
      </c>
      <c r="BO38" s="406">
        <f>COUNTIF($D38:$Z38,BO$4)</f>
        <v>0</v>
      </c>
      <c r="BP38" s="398"/>
    </row>
    <row r="39" ht="19.5" customHeight="1" spans="1:68">
      <c r="A39" s="398"/>
      <c r="B39" s="405" t="s">
        <v>1876</v>
      </c>
      <c r="D39" s="172" t="s">
        <v>44</v>
      </c>
      <c r="E39" s="391"/>
      <c r="F39" s="391"/>
      <c r="G39" s="391" t="s">
        <v>1793</v>
      </c>
      <c r="I39" s="172"/>
      <c r="J39" s="391" t="s">
        <v>45</v>
      </c>
      <c r="K39" s="391"/>
      <c r="L39" s="391"/>
      <c r="M39" s="391"/>
      <c r="N39" s="391" t="s">
        <v>1793</v>
      </c>
      <c r="O39" s="172"/>
      <c r="Q39" s="172"/>
      <c r="R39" s="172" t="s">
        <v>772</v>
      </c>
      <c r="S39" s="391" t="s">
        <v>44</v>
      </c>
      <c r="T39" s="172"/>
      <c r="U39" s="172"/>
      <c r="V39" s="172"/>
      <c r="W39" s="391" t="s">
        <v>45</v>
      </c>
      <c r="Y39" s="391" t="s">
        <v>1793</v>
      </c>
      <c r="Z39" s="391" t="s">
        <v>1799</v>
      </c>
      <c r="AA39" s="172"/>
      <c r="AB39" s="391"/>
      <c r="AD39" s="424" t="s">
        <v>50</v>
      </c>
      <c r="AF39" s="172" t="s">
        <v>1598</v>
      </c>
      <c r="AG39" s="391" t="s">
        <v>56</v>
      </c>
      <c r="AH39" s="398">
        <f>COUNTIF($C39:$AB39,AH$4)</f>
        <v>0</v>
      </c>
      <c r="AI39" s="398">
        <f>COUNTIF($C39:$AB39,AI$4)</f>
        <v>2</v>
      </c>
      <c r="AJ39" s="398">
        <f>COUNTIF($C39:$AB39,AJ$4)</f>
        <v>2</v>
      </c>
      <c r="AK39" s="398">
        <f>COUNTIF($C39:$AB39,AK$4)</f>
        <v>3</v>
      </c>
      <c r="AL39" s="398">
        <f>COUNTIF($C39:$AB39,AL$4)</f>
        <v>0</v>
      </c>
      <c r="AM39" s="398">
        <f>COUNTIF($C39:$AB39,AM$4)</f>
        <v>0</v>
      </c>
      <c r="AN39" s="398">
        <f>COUNTIF($C39:$AB39,AN$4)</f>
        <v>0</v>
      </c>
      <c r="AO39" s="398">
        <f>COUNTIF($C39:$AB39,AO$4)</f>
        <v>0</v>
      </c>
      <c r="AP39" s="398">
        <f>COUNTIF($C39:$AB39,AP$4)</f>
        <v>0</v>
      </c>
      <c r="AQ39" s="405"/>
      <c r="AR39" s="405">
        <v>7</v>
      </c>
      <c r="AS39" s="406">
        <f>SUMPRODUCT(--(WEEKDAY(C$3:AG$3,2)&lt;5),--ISNUMBER(MATCH(C39:AG39,{"DM","CS1","CS2","SB1","AE","CS/B"},0)))</f>
        <v>5</v>
      </c>
      <c r="AT39" s="398"/>
      <c r="AU39" s="406">
        <f>SUMPRODUCT(--(WEEKDAY(C$3:AG$3,2)=5),--ISNUMBER(MATCH(C39:AG39,{"DM","CS1","CS2","SB1","AE","CS/B","WEEKEND OUTFIELD RESERVE"},0)))</f>
        <v>1</v>
      </c>
      <c r="AV39" s="406">
        <f>SUMPRODUCT(--(WEEKDAY(C$3:AG$3,2)&gt;5),--ISNUMBER(MATCH(C39:AG39,{"DM","CS1","CS2","SB1","AE","CS/B","WEEKEND OUTFIELD RESERVE"},0)))</f>
        <v>2</v>
      </c>
      <c r="AW39" s="398"/>
      <c r="AX39" s="406">
        <f>(AS39-AT39)+AU39*1.5+(AV39-AW39)*2+AM39*0.5+AO39*0.5+AQ39-AR39</f>
        <v>3.5</v>
      </c>
      <c r="AY39" s="406">
        <f>AS39+AU39+AV39</f>
        <v>8</v>
      </c>
      <c r="AZ39" s="406">
        <f>BC39+BE39+BG39+BI39+BK39</f>
        <v>1</v>
      </c>
      <c r="BA39" s="405">
        <f>AX39+BB39</f>
        <v>4</v>
      </c>
      <c r="BB39" s="406">
        <f>BD39+BF39+BH39+BJ39+BL39</f>
        <v>0.5</v>
      </c>
      <c r="BC39" s="406">
        <f>COUNTIF(A39:AH39,"*$BTP*")</f>
        <v>0</v>
      </c>
      <c r="BD39" s="406">
        <f>BC39*1.5</f>
        <v>0</v>
      </c>
      <c r="BE39" s="406">
        <f>COUNTIF(A39:AH39,"*$M*")</f>
        <v>0</v>
      </c>
      <c r="BF39" s="406">
        <f>BE39*1</f>
        <v>0</v>
      </c>
      <c r="BG39" s="406">
        <f>COUNTIF(A39:AH39,"*$PM*")</f>
        <v>0</v>
      </c>
      <c r="BH39" s="406">
        <f>BG39*0.5</f>
        <v>0</v>
      </c>
      <c r="BI39" s="406">
        <f>COUNTIF(A39:AH39,"*$AM*")</f>
        <v>1</v>
      </c>
      <c r="BJ39" s="406">
        <f>BI39*0.5</f>
        <v>0.5</v>
      </c>
      <c r="BK39" s="406">
        <f>COUNTIF(A39:AH39,"*$FC*")</f>
        <v>0</v>
      </c>
      <c r="BL39" s="406">
        <f>BK39*1</f>
        <v>0</v>
      </c>
      <c r="BM39" s="406">
        <f>COUNTIF($D39:$Z39,BM$4)</f>
        <v>0</v>
      </c>
      <c r="BN39" s="406">
        <f>COUNTIF($D39:$Z39,BN$4)</f>
        <v>0</v>
      </c>
      <c r="BO39" s="406">
        <f>COUNTIF($D39:$Z39,BO$4)</f>
        <v>0</v>
      </c>
      <c r="BP39" s="398"/>
    </row>
    <row r="40" ht="19.5" customHeight="1" spans="1:68">
      <c r="A40" s="398"/>
      <c r="B40" s="405" t="s">
        <v>2179</v>
      </c>
      <c r="C40" s="391" t="s">
        <v>1799</v>
      </c>
      <c r="D40" s="414" t="s">
        <v>2180</v>
      </c>
      <c r="E40" s="391"/>
      <c r="F40" s="391"/>
      <c r="G40" s="391"/>
      <c r="H40" s="391" t="s">
        <v>2160</v>
      </c>
      <c r="I40" s="172" t="s">
        <v>45</v>
      </c>
      <c r="K40" s="391"/>
      <c r="L40" s="391"/>
      <c r="M40" s="391" t="s">
        <v>2181</v>
      </c>
      <c r="N40" s="391"/>
      <c r="O40" s="391" t="s">
        <v>1793</v>
      </c>
      <c r="P40" s="391"/>
      <c r="Q40" s="391" t="s">
        <v>50</v>
      </c>
      <c r="R40" s="172"/>
      <c r="T40" s="172" t="s">
        <v>1598</v>
      </c>
      <c r="U40" s="172"/>
      <c r="V40" s="172" t="s">
        <v>56</v>
      </c>
      <c r="W40" s="172" t="s">
        <v>2173</v>
      </c>
      <c r="Y40" s="172" t="s">
        <v>2182</v>
      </c>
      <c r="Z40" s="391" t="s">
        <v>50</v>
      </c>
      <c r="AB40" s="391"/>
      <c r="AC40" s="426" t="s">
        <v>44</v>
      </c>
      <c r="AH40" s="398">
        <f>COUNTIF($C40:$AB40,AH$4)</f>
        <v>0</v>
      </c>
      <c r="AI40" s="398">
        <f>COUNTIF($C40:$AB40,AI$4)</f>
        <v>0</v>
      </c>
      <c r="AJ40" s="398">
        <f>COUNTIF($C40:$AB40,AJ$4)</f>
        <v>1</v>
      </c>
      <c r="AK40" s="398">
        <f>COUNTIF($C40:$AB40,AK$4)</f>
        <v>1</v>
      </c>
      <c r="AL40" s="398">
        <f>COUNTIF($C40:$AB40,AL$4)</f>
        <v>2</v>
      </c>
      <c r="AM40" s="398">
        <f>COUNTIF($C40:$AB40,AM$4)</f>
        <v>1</v>
      </c>
      <c r="AN40" s="398">
        <f>COUNTIF($C40:$AB40,AN$4)</f>
        <v>0</v>
      </c>
      <c r="AO40" s="398">
        <f>COUNTIF($C40:$AB40,AO$4)</f>
        <v>0</v>
      </c>
      <c r="AP40" s="398">
        <f>COUNTIF($C40:$AB40,AP$4)</f>
        <v>0</v>
      </c>
      <c r="AQ40" s="405"/>
      <c r="AR40" s="405">
        <v>0.5</v>
      </c>
      <c r="AS40" s="406">
        <f>SUMPRODUCT(--(WEEKDAY(C$3:AG$3,2)&lt;5),--ISNUMBER(MATCH(C40:AG40,{"DM","CS1","CS2","SB1","AE","CS/B"},0)))</f>
        <v>4</v>
      </c>
      <c r="AT40" s="398"/>
      <c r="AU40" s="406">
        <f>SUMPRODUCT(--(WEEKDAY(C$3:AG$3,2)=5),--ISNUMBER(MATCH(C40:AG40,{"DM","CS1","CS2","SB1","AE","CS/B","WEEKEND OUTFIELD RESERVE"},0)))</f>
        <v>1</v>
      </c>
      <c r="AV40" s="406">
        <f>SUMPRODUCT(--(WEEKDAY(C$3:AG$3,2)&gt;5),--ISNUMBER(MATCH(C40:AG40,{"DM","CS1","CS2","SB1","AE","CS/B","WEEKEND OUTFIELD RESERVE"},0)))</f>
        <v>0</v>
      </c>
      <c r="AW40" s="398"/>
      <c r="AX40" s="406">
        <f>(AS40-AT40)+AU40*1.5+(AV40-AW40)*2+AM40*0.5+AO40*0.5+AQ40-AR40</f>
        <v>5.5</v>
      </c>
      <c r="AY40" s="406">
        <f>AS40+AU40+AV40</f>
        <v>5</v>
      </c>
      <c r="AZ40" s="406">
        <f>BC40+BE40+BG40+BI40+BK40</f>
        <v>4</v>
      </c>
      <c r="BA40" s="405">
        <f>AX40+BB40</f>
        <v>7.5</v>
      </c>
      <c r="BB40" s="406">
        <f>BD40+BF40+BH40+BJ40+BL40</f>
        <v>2</v>
      </c>
      <c r="BC40" s="406">
        <f>COUNTIF(A40:AH40,"*$BTP*")</f>
        <v>0</v>
      </c>
      <c r="BD40" s="406">
        <f>BC40*1.5</f>
        <v>0</v>
      </c>
      <c r="BE40" s="406">
        <f>COUNTIF(A40:AH40,"*$M*")</f>
        <v>0</v>
      </c>
      <c r="BF40" s="406">
        <f>BE40*1</f>
        <v>0</v>
      </c>
      <c r="BG40" s="406">
        <f>COUNTIF(A40:AH40,"*$PM*")</f>
        <v>1</v>
      </c>
      <c r="BH40" s="406">
        <f>BG40*0.5</f>
        <v>0.5</v>
      </c>
      <c r="BI40" s="406">
        <f>COUNTIF(A40:AH40,"*$AM*")</f>
        <v>3</v>
      </c>
      <c r="BJ40" s="406">
        <f>BI40*0.5</f>
        <v>1.5</v>
      </c>
      <c r="BK40" s="406">
        <f>COUNTIF(A40:AH40,"*$FC*")</f>
        <v>0</v>
      </c>
      <c r="BL40" s="406">
        <f>BK40*1</f>
        <v>0</v>
      </c>
      <c r="BM40" s="406">
        <f>COUNTIF($D40:$Z40,BM$4)</f>
        <v>0</v>
      </c>
      <c r="BN40" s="406">
        <f>COUNTIF($D40:$Z40,BN$4)</f>
        <v>1</v>
      </c>
      <c r="BO40" s="406">
        <f>COUNTIF($D40:$Z40,BO$4)</f>
        <v>0</v>
      </c>
      <c r="BP40" s="398"/>
    </row>
    <row r="41" ht="19.5" customHeight="1" spans="1:68">
      <c r="A41" s="398"/>
      <c r="B41" s="405" t="s">
        <v>2183</v>
      </c>
      <c r="C41" s="172" t="s">
        <v>47</v>
      </c>
      <c r="D41" s="172" t="s">
        <v>47</v>
      </c>
      <c r="E41" s="391" t="s">
        <v>47</v>
      </c>
      <c r="F41" s="391"/>
      <c r="G41" s="391"/>
      <c r="H41" s="172" t="s">
        <v>56</v>
      </c>
      <c r="I41" s="172"/>
      <c r="J41" s="391"/>
      <c r="K41" s="391" t="s">
        <v>62</v>
      </c>
      <c r="L41" s="391"/>
      <c r="M41" s="391"/>
      <c r="O41" s="172"/>
      <c r="P41" s="172" t="s">
        <v>1799</v>
      </c>
      <c r="R41" s="172" t="s">
        <v>62</v>
      </c>
      <c r="T41" s="172"/>
      <c r="U41" s="391" t="s">
        <v>62</v>
      </c>
      <c r="V41" s="172"/>
      <c r="W41" s="391" t="s">
        <v>44</v>
      </c>
      <c r="X41" s="391"/>
      <c r="Y41" s="172" t="s">
        <v>2184</v>
      </c>
      <c r="AA41" s="391" t="s">
        <v>313</v>
      </c>
      <c r="AB41" s="391" t="s">
        <v>313</v>
      </c>
      <c r="AD41" s="172" t="s">
        <v>44</v>
      </c>
      <c r="AE41" s="427" t="s">
        <v>2185</v>
      </c>
      <c r="AF41" s="172"/>
      <c r="AG41" s="391" t="s">
        <v>980</v>
      </c>
      <c r="AH41" s="398">
        <f>COUNTIF($E41:$AF41,AH$4)</f>
        <v>0</v>
      </c>
      <c r="AI41" s="398">
        <f>COUNTIF($E41:$AF41,AI$4)</f>
        <v>2</v>
      </c>
      <c r="AJ41" s="398">
        <f>COUNTIF($E41:$AF41,AJ$4)</f>
        <v>0</v>
      </c>
      <c r="AK41" s="398">
        <f>COUNTIF($E41:$AF41,AK$4)</f>
        <v>0</v>
      </c>
      <c r="AL41" s="398">
        <f>COUNTIF($E41:$AF41,AL$4)</f>
        <v>0</v>
      </c>
      <c r="AM41" s="398">
        <f>COUNTIF($E41:$AF41,AM$4)</f>
        <v>1</v>
      </c>
      <c r="AN41" s="398">
        <f>COUNTIF($E41:$AF41,AN$4)</f>
        <v>3</v>
      </c>
      <c r="AO41" s="398">
        <f>COUNTIF($E41:$AF41,AO$4)</f>
        <v>0</v>
      </c>
      <c r="AP41" s="398">
        <f>COUNTIF($E41:$AF41,AP$4)</f>
        <v>0</v>
      </c>
      <c r="AQ41" s="405"/>
      <c r="AR41" s="405"/>
      <c r="AS41" s="406">
        <f>SUMPRODUCT(--(WEEKDAY(C$3:AG$3,2)&lt;5),--ISNUMBER(MATCH(C41:AG41,{"DM","CS1","CS2","SB1","AE","CS/B"},0)))</f>
        <v>4</v>
      </c>
      <c r="AT41" s="398"/>
      <c r="AU41" s="406">
        <f>SUMPRODUCT(--(WEEKDAY(C$3:AG$3,2)=5),--ISNUMBER(MATCH(C41:AG41,{"DM","CS1","CS2","SB1","AE","CS/B","WEEKEND OUTFIELD RESERVE"},0)))</f>
        <v>0</v>
      </c>
      <c r="AV41" s="406">
        <f>SUMPRODUCT(--(WEEKDAY(C$3:AG$3,2)&gt;5),--ISNUMBER(MATCH(C41:AG41,{"DM","CS1","CS2","SB1","AE","CS/B","WEEKEND OUTFIELD RESERVE"},0)))</f>
        <v>1</v>
      </c>
      <c r="AW41" s="398"/>
      <c r="AX41" s="406">
        <f>(AS41-AT41)+AU41*1.5+(AV41-AW41)*2+AM41*0.5+AO41*0.5+AQ41-AR41</f>
        <v>6.5</v>
      </c>
      <c r="AY41" s="406">
        <f>AS41+AU41+AV41</f>
        <v>5</v>
      </c>
      <c r="AZ41" s="406">
        <f>BC41+BE41+BG41+BI41+BK41</f>
        <v>4</v>
      </c>
      <c r="BA41" s="405">
        <f>AX41+BB41</f>
        <v>9.5</v>
      </c>
      <c r="BB41" s="406">
        <f>BD41+BF41+BH41+BJ41+BL41</f>
        <v>3</v>
      </c>
      <c r="BC41" s="406">
        <f>COUNTIF(A41:AH41,"*$BTP*")</f>
        <v>0</v>
      </c>
      <c r="BD41" s="406">
        <f>BC41*1.5</f>
        <v>0</v>
      </c>
      <c r="BE41" s="406">
        <f>COUNTIF(A41:AH41,"*$M*")</f>
        <v>0</v>
      </c>
      <c r="BF41" s="406">
        <f>BE41*1</f>
        <v>0</v>
      </c>
      <c r="BG41" s="406">
        <f>COUNTIF(A41:AH41,"*$PM*")</f>
        <v>0</v>
      </c>
      <c r="BH41" s="406">
        <f>BG41*0.5</f>
        <v>0</v>
      </c>
      <c r="BI41" s="406">
        <f>COUNTIF(A41:AH41,"*$AM*")</f>
        <v>2</v>
      </c>
      <c r="BJ41" s="406">
        <f>BI41*0.5</f>
        <v>1</v>
      </c>
      <c r="BK41" s="406">
        <f>COUNTIF(A41:AH41,"*$FC*")</f>
        <v>2</v>
      </c>
      <c r="BL41" s="406">
        <f>BK41*1</f>
        <v>2</v>
      </c>
      <c r="BM41" s="406">
        <f>COUNTIF($K41:$Y41,BM$4)</f>
        <v>0</v>
      </c>
      <c r="BN41" s="406">
        <f>COUNTIF($K41:$Y41,BN$4)</f>
        <v>0</v>
      </c>
      <c r="BO41" s="406">
        <f>COUNTIF($K41:$Y41,BO$4)</f>
        <v>0</v>
      </c>
      <c r="BP41" s="398"/>
    </row>
    <row r="42" ht="19.5" customHeight="1" spans="1:68">
      <c r="A42" s="398"/>
      <c r="B42" s="405" t="s">
        <v>2186</v>
      </c>
      <c r="C42" s="172" t="s">
        <v>1119</v>
      </c>
      <c r="D42" s="172" t="s">
        <v>1119</v>
      </c>
      <c r="E42" s="172" t="s">
        <v>1119</v>
      </c>
      <c r="F42" s="172" t="s">
        <v>62</v>
      </c>
      <c r="G42" s="172"/>
      <c r="H42" s="172" t="s">
        <v>1119</v>
      </c>
      <c r="I42" s="172" t="s">
        <v>1119</v>
      </c>
      <c r="J42" s="172" t="s">
        <v>1119</v>
      </c>
      <c r="K42" s="172" t="s">
        <v>1119</v>
      </c>
      <c r="L42" s="172" t="s">
        <v>1119</v>
      </c>
      <c r="M42" s="391" t="s">
        <v>1095</v>
      </c>
      <c r="N42" s="172" t="s">
        <v>1095</v>
      </c>
      <c r="O42" s="391"/>
      <c r="P42" s="391" t="s">
        <v>45</v>
      </c>
      <c r="Q42" s="391"/>
      <c r="R42" s="391"/>
      <c r="S42" s="391" t="s">
        <v>2187</v>
      </c>
      <c r="T42" s="391"/>
      <c r="U42" s="172"/>
      <c r="V42" s="172"/>
      <c r="W42" s="172"/>
      <c r="X42" s="172" t="s">
        <v>62</v>
      </c>
      <c r="Y42" s="391"/>
      <c r="Z42" s="172" t="s">
        <v>62</v>
      </c>
      <c r="AA42" s="391"/>
      <c r="AB42" s="172"/>
      <c r="AC42" s="172" t="s">
        <v>1793</v>
      </c>
      <c r="AD42" s="172"/>
      <c r="AE42" s="428" t="s">
        <v>62</v>
      </c>
      <c r="AF42" s="391" t="s">
        <v>2188</v>
      </c>
      <c r="AG42" s="391" t="s">
        <v>1598</v>
      </c>
      <c r="AH42" s="398">
        <f>COUNTIF($C42:$AF42,AH$4)</f>
        <v>0</v>
      </c>
      <c r="AI42" s="398">
        <f>COUNTIF($C42:$AF42,AI$4)</f>
        <v>0</v>
      </c>
      <c r="AJ42" s="398">
        <f>COUNTIF($C42:$AF42,AJ$4)</f>
        <v>1</v>
      </c>
      <c r="AK42" s="398">
        <f>COUNTIF($C42:$AF42,AK$4)</f>
        <v>1</v>
      </c>
      <c r="AL42" s="398">
        <f>COUNTIF($C42:$AF42,AL$4)</f>
        <v>0</v>
      </c>
      <c r="AM42" s="398">
        <f>COUNTIF($C42:$AF42,AM$4)</f>
        <v>0</v>
      </c>
      <c r="AN42" s="398">
        <f>COUNTIF($C42:$AF42,AN$4)</f>
        <v>4</v>
      </c>
      <c r="AO42" s="398">
        <f>COUNTIF($C42:$AF42,AO$4)</f>
        <v>0</v>
      </c>
      <c r="AP42" s="398">
        <f>COUNTIF($C42:$AF42,AP$4)</f>
        <v>0</v>
      </c>
      <c r="AQ42" s="405"/>
      <c r="AR42" s="405">
        <v>1</v>
      </c>
      <c r="AS42" s="406">
        <f>SUMPRODUCT(--(WEEKDAY(C$3:AG$3,2)&lt;5),--ISNUMBER(MATCH(C42:AG42,{"DM","CS1","CS2","SB1","AE","CS/B"},0)))</f>
        <v>4</v>
      </c>
      <c r="AT42" s="398"/>
      <c r="AU42" s="406">
        <f>SUMPRODUCT(--(WEEKDAY(C$3:AG$3,2)=5),--ISNUMBER(MATCH(C42:AG42,{"DM","CS1","CS2","SB1","AE","CS/B","WEEKEND OUTFIELD RESERVE"},0)))</f>
        <v>1</v>
      </c>
      <c r="AV42" s="406">
        <f>SUMPRODUCT(--(WEEKDAY(C$3:AG$3,2)&gt;5),--ISNUMBER(MATCH(C42:AG42,{"DM","CS1","CS2","SB1","AE","CS/B","WEEKEND OUTFIELD RESERVE"},0)))</f>
        <v>1</v>
      </c>
      <c r="AW42" s="398"/>
      <c r="AX42" s="406">
        <f>(AS42-AT42)+AU42*1.5+(AV42-AW42)*2+AM42*0.5+AO42*0.5+AQ42-AR42</f>
        <v>6.5</v>
      </c>
      <c r="AY42" s="406">
        <f>AS42+AU42+AV42</f>
        <v>6</v>
      </c>
      <c r="AZ42" s="406">
        <f>BC42+BE42+BG42+BI42+BK42</f>
        <v>2</v>
      </c>
      <c r="BA42" s="405">
        <f>AX42+BB42</f>
        <v>7.5</v>
      </c>
      <c r="BB42" s="406">
        <f>BD42+BF42+BH42+BJ42+BL42</f>
        <v>1</v>
      </c>
      <c r="BC42" s="406">
        <f>COUNTIF(A42:AH42,"*$BTP*")</f>
        <v>0</v>
      </c>
      <c r="BD42" s="406">
        <f>BC42*1.5</f>
        <v>0</v>
      </c>
      <c r="BE42" s="406">
        <f>COUNTIF(A42:AH42,"*$M*")</f>
        <v>0</v>
      </c>
      <c r="BF42" s="406">
        <f>BE42*1</f>
        <v>0</v>
      </c>
      <c r="BG42" s="406">
        <f>COUNTIF(A42:AH42,"*$PM*")</f>
        <v>1</v>
      </c>
      <c r="BH42" s="406">
        <f>BG42*0.5</f>
        <v>0.5</v>
      </c>
      <c r="BI42" s="406">
        <f>COUNTIF(A42:AH42,"*$AM*")</f>
        <v>1</v>
      </c>
      <c r="BJ42" s="406">
        <f>BI42*0.5</f>
        <v>0.5</v>
      </c>
      <c r="BK42" s="406">
        <f>COUNTIF(A42:AH42,"*$FC*")</f>
        <v>0</v>
      </c>
      <c r="BL42" s="406">
        <f>BK42*1</f>
        <v>0</v>
      </c>
      <c r="BM42" s="406">
        <f>COUNTIF($D42:$Z42,BM$4)</f>
        <v>0</v>
      </c>
      <c r="BN42" s="406">
        <f>COUNTIF($D42:$Z42,BN$4)</f>
        <v>0</v>
      </c>
      <c r="BO42" s="406">
        <f>COUNTIF($D42:$Z42,BO$4)</f>
        <v>0</v>
      </c>
      <c r="BP42" s="398"/>
    </row>
    <row r="43" ht="19.5" customHeight="1" spans="1:68">
      <c r="A43" s="398"/>
      <c r="B43" s="405" t="s">
        <v>2189</v>
      </c>
      <c r="C43" s="391" t="s">
        <v>62</v>
      </c>
      <c r="D43" s="391"/>
      <c r="E43" s="391" t="s">
        <v>1598</v>
      </c>
      <c r="F43" s="391"/>
      <c r="G43" s="172"/>
      <c r="H43" s="391"/>
      <c r="I43" s="172" t="s">
        <v>62</v>
      </c>
      <c r="J43" s="391"/>
      <c r="L43" s="391"/>
      <c r="M43" s="172"/>
      <c r="N43" s="172"/>
      <c r="O43" s="391" t="s">
        <v>719</v>
      </c>
      <c r="P43" s="172"/>
      <c r="Q43" s="391" t="s">
        <v>62</v>
      </c>
      <c r="S43" s="391"/>
      <c r="T43" s="391"/>
      <c r="U43" s="172"/>
      <c r="V43" s="391" t="s">
        <v>2190</v>
      </c>
      <c r="W43" s="391" t="s">
        <v>1598</v>
      </c>
      <c r="X43" s="391"/>
      <c r="Y43" s="391" t="s">
        <v>1799</v>
      </c>
      <c r="Z43" s="172"/>
      <c r="AA43" s="172" t="s">
        <v>45</v>
      </c>
      <c r="AB43" s="172"/>
      <c r="AC43" s="391" t="s">
        <v>1981</v>
      </c>
      <c r="AD43" s="391" t="s">
        <v>1981</v>
      </c>
      <c r="AE43" s="7" t="s">
        <v>1236</v>
      </c>
      <c r="AF43" s="391" t="s">
        <v>2191</v>
      </c>
      <c r="AG43" s="391" t="s">
        <v>1931</v>
      </c>
      <c r="AH43" s="398">
        <f>COUNTIF($C43:$AF43,AH$4)</f>
        <v>0</v>
      </c>
      <c r="AI43" s="398">
        <f>COUNTIF($C43:$AF43,AI$4)</f>
        <v>0</v>
      </c>
      <c r="AJ43" s="398">
        <f>COUNTIF($C43:$AF43,AJ$4)</f>
        <v>1</v>
      </c>
      <c r="AK43" s="398">
        <f>COUNTIF($C43:$AF43,AK$4)</f>
        <v>0</v>
      </c>
      <c r="AL43" s="398">
        <f>COUNTIF($C43:$AF43,AL$4)</f>
        <v>0</v>
      </c>
      <c r="AM43" s="398">
        <f>COUNTIF($C43:$AF43,AM$4)</f>
        <v>0</v>
      </c>
      <c r="AN43" s="398">
        <f>COUNTIF($C43:$AF43,AN$4)</f>
        <v>3</v>
      </c>
      <c r="AO43" s="398">
        <f>COUNTIF($C43:$AF43,AO$4)</f>
        <v>2</v>
      </c>
      <c r="AP43" s="398">
        <f>COUNTIF($C43:$AF43,AP$4)</f>
        <v>0</v>
      </c>
      <c r="AQ43" s="405">
        <v>2.5</v>
      </c>
      <c r="AR43" s="405"/>
      <c r="AS43" s="406">
        <f>SUMPRODUCT(--(WEEKDAY(C$3:AG$3,2)&lt;5),--ISNUMBER(MATCH(C43:AG43,{"DM","CS1","CS2","SB1","AE","CS/B"},0)))</f>
        <v>3</v>
      </c>
      <c r="AT43" s="398"/>
      <c r="AU43" s="406">
        <f>SUMPRODUCT(--(WEEKDAY(C$3:AG$3,2)=5),--ISNUMBER(MATCH(C43:AG43,{"DM","CS1","CS2","SB1","AE","CS/B","WEEKEND OUTFIELD RESERVE"},0)))</f>
        <v>1</v>
      </c>
      <c r="AV43" s="406">
        <f>SUMPRODUCT(--(WEEKDAY(C$3:AG$3,2)&gt;5),--ISNUMBER(MATCH(C43:AG43,{"DM","CS1","CS2","SB1","AE","CS/B","WEEKEND OUTFIELD RESERVE"},0)))</f>
        <v>1</v>
      </c>
      <c r="AW43" s="398"/>
      <c r="AX43" s="406">
        <f>(AS43-AT43)+AU43*1.5+(AV43-AW43)*2+AM43*0.5+AO43*0.5+AQ43-AR43</f>
        <v>10</v>
      </c>
      <c r="AY43" s="406">
        <f>AS43+AU43+AV43</f>
        <v>5</v>
      </c>
      <c r="AZ43" s="406">
        <f>BC43+BE43+BG43+BI43+BK43</f>
        <v>4</v>
      </c>
      <c r="BA43" s="405">
        <f>AX43+BB43</f>
        <v>14</v>
      </c>
      <c r="BB43" s="406">
        <f>BD43+BF43+BH43+BJ43+BL43</f>
        <v>4</v>
      </c>
      <c r="BC43" s="406">
        <f>COUNTIF(A43:AH43,"*$BTP*")</f>
        <v>2</v>
      </c>
      <c r="BD43" s="406">
        <f>BC43*1.5</f>
        <v>3</v>
      </c>
      <c r="BE43" s="406">
        <f>COUNTIF(A43:AH43,"*$M*")</f>
        <v>0</v>
      </c>
      <c r="BF43" s="406">
        <f>BE43*1</f>
        <v>0</v>
      </c>
      <c r="BG43" s="406">
        <f>COUNTIF(A43:AH43,"*$PM*")</f>
        <v>0</v>
      </c>
      <c r="BH43" s="406">
        <f>BG43*0.5</f>
        <v>0</v>
      </c>
      <c r="BI43" s="406">
        <f>COUNTIF(A43:AH43,"*$AM*")</f>
        <v>2</v>
      </c>
      <c r="BJ43" s="406">
        <f>BI43*0.5</f>
        <v>1</v>
      </c>
      <c r="BK43" s="406">
        <f>COUNTIF(A43:AH43,"*$FC*")</f>
        <v>0</v>
      </c>
      <c r="BL43" s="406">
        <f>BK43*1</f>
        <v>0</v>
      </c>
      <c r="BM43" s="406">
        <f>COUNTIF($D43:$Y43,BM$4)</f>
        <v>0</v>
      </c>
      <c r="BN43" s="406">
        <f>COUNTIF($D43:$Y43,BN$4)</f>
        <v>2</v>
      </c>
      <c r="BO43" s="406">
        <f>COUNTIF($D43:$Y43,BO$4)</f>
        <v>0</v>
      </c>
      <c r="BP43" s="398"/>
    </row>
    <row r="44" ht="49.5" customHeight="1" spans="1:68">
      <c r="A44" s="398"/>
      <c r="B44" s="405" t="s">
        <v>2192</v>
      </c>
      <c r="C44" s="391"/>
      <c r="D44" s="391" t="s">
        <v>62</v>
      </c>
      <c r="E44" s="391"/>
      <c r="F44" s="391"/>
      <c r="G44" s="172"/>
      <c r="H44" s="391" t="s">
        <v>2193</v>
      </c>
      <c r="I44" s="172"/>
      <c r="J44" s="172"/>
      <c r="K44" s="414" t="s">
        <v>2194</v>
      </c>
      <c r="L44" s="391"/>
      <c r="M44" s="391"/>
      <c r="N44" s="391"/>
      <c r="O44" s="391" t="s">
        <v>1799</v>
      </c>
      <c r="P44" s="391"/>
      <c r="Q44" s="391"/>
      <c r="S44" s="391"/>
      <c r="T44" s="391" t="s">
        <v>62</v>
      </c>
      <c r="U44" s="172"/>
      <c r="V44" s="391"/>
      <c r="W44" s="172"/>
      <c r="X44" s="391" t="s">
        <v>1799</v>
      </c>
      <c r="Y44" s="391"/>
      <c r="Z44" s="391"/>
      <c r="AC44" s="391" t="s">
        <v>313</v>
      </c>
      <c r="AD44" s="391" t="s">
        <v>313</v>
      </c>
      <c r="AE44" s="423" t="s">
        <v>313</v>
      </c>
      <c r="AF44" s="172"/>
      <c r="AG44" s="391" t="s">
        <v>1931</v>
      </c>
      <c r="AH44" s="398">
        <f>COUNTIF($C44:$AF44,AH$4)</f>
        <v>0</v>
      </c>
      <c r="AI44" s="398">
        <f>COUNTIF($C44:$AF44,AI$4)</f>
        <v>0</v>
      </c>
      <c r="AJ44" s="398">
        <f>COUNTIF($C44:$AF44,AJ$4)</f>
        <v>0</v>
      </c>
      <c r="AK44" s="398">
        <f>COUNTIF($C44:$AF44,AK$4)</f>
        <v>0</v>
      </c>
      <c r="AL44" s="398">
        <f>COUNTIF($C44:$AF44,AL$4)</f>
        <v>0</v>
      </c>
      <c r="AM44" s="398">
        <f>COUNTIF($C44:$AF44,AM$4)</f>
        <v>0</v>
      </c>
      <c r="AN44" s="398">
        <f>COUNTIF($C44:$AF44,AN$4)</f>
        <v>2</v>
      </c>
      <c r="AO44" s="398">
        <f>COUNTIF($C44:$AF44,AO$4)</f>
        <v>0</v>
      </c>
      <c r="AP44" s="398">
        <f>COUNTIF($C44:$AF44,AP$4)</f>
        <v>0</v>
      </c>
      <c r="AQ44" s="405">
        <v>0</v>
      </c>
      <c r="AR44" s="405"/>
      <c r="AS44" s="406">
        <f>SUMPRODUCT(--(WEEKDAY(C$3:AG$3,2)&lt;5),--ISNUMBER(MATCH(C44:AG44,{"DM","CS1","CS2","SB1","AE","CS/B"},0)))</f>
        <v>1</v>
      </c>
      <c r="AT44" s="398"/>
      <c r="AU44" s="406">
        <f>SUMPRODUCT(--(WEEKDAY(C$3:AG$3,2)=5),--ISNUMBER(MATCH(C44:AG44,{"DM","CS1","CS2","SB1","AE","CS/B","WEEKEND OUTFIELD RESERVE"},0)))</f>
        <v>1</v>
      </c>
      <c r="AV44" s="406">
        <f>SUMPRODUCT(--(WEEKDAY(C$3:AG$3,2)&gt;5),--ISNUMBER(MATCH(C44:AG44,{"DM","CS1","CS2","SB1","AE","CS/B","WEEKEND OUTFIELD RESERVE"},0)))</f>
        <v>1</v>
      </c>
      <c r="AW44" s="398"/>
      <c r="AX44" s="406">
        <f>(AS44-AT44)+AU44*1.5+(AV44-AW44)*2+AM44*0.5+AO44*0.5+AQ44-AR44</f>
        <v>4.5</v>
      </c>
      <c r="AY44" s="406">
        <f>AS44+AU44+AV44</f>
        <v>3</v>
      </c>
      <c r="AZ44" s="406">
        <f>BC44+BE44+BG44+BI44+BK44</f>
        <v>5</v>
      </c>
      <c r="BA44" s="405">
        <f>AX44+BB44</f>
        <v>9.5</v>
      </c>
      <c r="BB44" s="406">
        <f>BD44+BF44+BH44+BJ44+BL44</f>
        <v>5</v>
      </c>
      <c r="BC44" s="406">
        <f>COUNTIF(A44:AH44,"*$BTP*")</f>
        <v>0</v>
      </c>
      <c r="BD44" s="406">
        <f>BC44*1.5</f>
        <v>0</v>
      </c>
      <c r="BE44" s="406">
        <f>COUNTIF(A44:AH44,"*$M*")</f>
        <v>2</v>
      </c>
      <c r="BF44" s="406">
        <f>BE44*1</f>
        <v>2</v>
      </c>
      <c r="BG44" s="406">
        <f>COUNTIF(A44:AH44,"*$PM*")</f>
        <v>0</v>
      </c>
      <c r="BH44" s="406">
        <f>BG44*0.5</f>
        <v>0</v>
      </c>
      <c r="BI44" s="406">
        <f>COUNTIF(A44:AH44,"*$AM*")</f>
        <v>0</v>
      </c>
      <c r="BJ44" s="406">
        <f>BI44*0.5</f>
        <v>0</v>
      </c>
      <c r="BK44" s="406">
        <f>COUNTIF(A44:AH44,"*$FC*")</f>
        <v>3</v>
      </c>
      <c r="BL44" s="406">
        <f>BK44*1</f>
        <v>3</v>
      </c>
      <c r="BM44" s="406">
        <f>COUNTIF($D44:$Y44,BM$4)</f>
        <v>0</v>
      </c>
      <c r="BN44" s="406">
        <f>COUNTIF($D44:$Y44,BN$4)</f>
        <v>0</v>
      </c>
      <c r="BO44" s="406">
        <f>COUNTIF($D44:$Y44,BO$4)</f>
        <v>0</v>
      </c>
      <c r="BP44" s="398"/>
    </row>
    <row r="45" ht="37.5" customHeight="1" spans="1:68">
      <c r="A45" s="398"/>
      <c r="B45" s="405" t="s">
        <v>2195</v>
      </c>
      <c r="C45" s="391"/>
      <c r="D45" s="391"/>
      <c r="E45" s="391"/>
      <c r="F45" s="391"/>
      <c r="G45" s="172"/>
      <c r="H45" s="172" t="s">
        <v>62</v>
      </c>
      <c r="I45" s="172"/>
      <c r="J45" s="172" t="s">
        <v>62</v>
      </c>
      <c r="L45" s="391"/>
      <c r="M45" s="391"/>
      <c r="N45" s="391"/>
      <c r="O45" s="391" t="s">
        <v>2145</v>
      </c>
      <c r="P45" s="391" t="s">
        <v>2145</v>
      </c>
      <c r="Q45" s="391" t="s">
        <v>2145</v>
      </c>
      <c r="R45" s="391" t="s">
        <v>2145</v>
      </c>
      <c r="S45" s="391" t="s">
        <v>2145</v>
      </c>
      <c r="T45" s="391" t="s">
        <v>2145</v>
      </c>
      <c r="U45" s="391" t="s">
        <v>2145</v>
      </c>
      <c r="V45" s="391" t="s">
        <v>2145</v>
      </c>
      <c r="W45" s="391" t="s">
        <v>2145</v>
      </c>
      <c r="X45" s="391" t="s">
        <v>2145</v>
      </c>
      <c r="Y45" s="391" t="s">
        <v>2145</v>
      </c>
      <c r="Z45" s="391" t="s">
        <v>2145</v>
      </c>
      <c r="AA45" s="391" t="s">
        <v>2145</v>
      </c>
      <c r="AB45" s="391" t="s">
        <v>2145</v>
      </c>
      <c r="AC45" s="391" t="s">
        <v>2145</v>
      </c>
      <c r="AD45" s="391" t="s">
        <v>2145</v>
      </c>
      <c r="AE45" s="412" t="s">
        <v>2145</v>
      </c>
      <c r="AF45" s="391" t="s">
        <v>2145</v>
      </c>
      <c r="AG45" s="391" t="s">
        <v>2145</v>
      </c>
      <c r="AH45" s="398">
        <f>COUNTIF($C45:$AF45,AH$4)</f>
        <v>0</v>
      </c>
      <c r="AI45" s="398">
        <f>COUNTIF($C45:$AF45,AI$4)</f>
        <v>0</v>
      </c>
      <c r="AJ45" s="398">
        <f>COUNTIF($C45:$AF45,AJ$4)</f>
        <v>0</v>
      </c>
      <c r="AK45" s="398">
        <f>COUNTIF($C45:$AF45,AK$4)</f>
        <v>0</v>
      </c>
      <c r="AL45" s="398">
        <f>COUNTIF($C45:$AF45,AL$4)</f>
        <v>0</v>
      </c>
      <c r="AM45" s="398">
        <f>COUNTIF($C45:$AF45,AM$4)</f>
        <v>0</v>
      </c>
      <c r="AN45" s="398">
        <f>COUNTIF($C45:$AF45,AN$4)</f>
        <v>2</v>
      </c>
      <c r="AO45" s="398">
        <f>COUNTIF($C45:$AF45,AO$4)</f>
        <v>0</v>
      </c>
      <c r="AP45" s="398">
        <f>COUNTIF($C45:$AF45,AP$4)</f>
        <v>0</v>
      </c>
      <c r="AQ45" s="405"/>
      <c r="AR45" s="405"/>
      <c r="AS45" s="406">
        <f>SUMPRODUCT(--(WEEKDAY(C$3:AG$3,2)&lt;5),--ISNUMBER(MATCH(C45:AG45,{"DM","CS1","CS2","SB1","AE","CS/B"},0)))</f>
        <v>2</v>
      </c>
      <c r="AT45" s="398"/>
      <c r="AU45" s="406">
        <f>SUMPRODUCT(--(WEEKDAY(C$3:AG$3,2)=5),--ISNUMBER(MATCH(C45:AG45,{"DM","CS1","CS2","SB1","AE","CS/B","WEEKEND OUTFIELD RESERVE"},0)))</f>
        <v>0</v>
      </c>
      <c r="AV45" s="406">
        <f>SUMPRODUCT(--(WEEKDAY(C$3:AG$3,2)&gt;5),--ISNUMBER(MATCH(C45:AG45,{"DM","CS1","CS2","SB1","AE","CS/B","WEEKEND OUTFIELD RESERVE"},0)))</f>
        <v>0</v>
      </c>
      <c r="AW45" s="398"/>
      <c r="AX45" s="406">
        <f>(AS45-AT45)+AU45*1.5+(AV45-AW45)*2+AM45*0.5+AO45*0.5+AQ45-AR45</f>
        <v>2</v>
      </c>
      <c r="AY45" s="406">
        <f>AS45+AU45+AV45</f>
        <v>2</v>
      </c>
      <c r="AZ45" s="406">
        <f>BC45+BE45+BG45+BI45+BK45</f>
        <v>0</v>
      </c>
      <c r="BA45" s="405">
        <f>AX45+BB45</f>
        <v>2</v>
      </c>
      <c r="BB45" s="406">
        <f>BD45+BF45+BH45+BJ45+BL45</f>
        <v>0</v>
      </c>
      <c r="BC45" s="406">
        <f>COUNTIF(A45:AH45,"*$BTP*")</f>
        <v>0</v>
      </c>
      <c r="BD45" s="406">
        <f>BC45*1.5</f>
        <v>0</v>
      </c>
      <c r="BE45" s="406">
        <f>COUNTIF(A45:AH45,"*$M*")</f>
        <v>0</v>
      </c>
      <c r="BF45" s="406">
        <f>BE45*1</f>
        <v>0</v>
      </c>
      <c r="BG45" s="406">
        <f>COUNTIF(A45:AH45,"*$PM*")</f>
        <v>0</v>
      </c>
      <c r="BH45" s="406">
        <f>BG45*0.5</f>
        <v>0</v>
      </c>
      <c r="BI45" s="406">
        <f>COUNTIF(A45:AH45,"*$AM*")</f>
        <v>0</v>
      </c>
      <c r="BJ45" s="406">
        <f>BI45*0.5</f>
        <v>0</v>
      </c>
      <c r="BK45" s="406">
        <f>COUNTIF(A45:AH45,"*$FC*")</f>
        <v>0</v>
      </c>
      <c r="BL45" s="406">
        <f>BK45*1</f>
        <v>0</v>
      </c>
      <c r="BM45" s="406">
        <f>COUNTIF($D45:$Y45,BM$4)</f>
        <v>0</v>
      </c>
      <c r="BN45" s="406">
        <f>COUNTIF($D45:$Y45,BN$4)</f>
        <v>0</v>
      </c>
      <c r="BO45" s="406">
        <f>COUNTIF($D45:$Y45,BO$4)</f>
        <v>0</v>
      </c>
      <c r="BP45" s="398"/>
    </row>
    <row r="46" ht="43.5" customHeight="1" spans="1:68">
      <c r="A46" s="398"/>
      <c r="B46" s="405" t="s">
        <v>2196</v>
      </c>
      <c r="C46" s="391" t="s">
        <v>1654</v>
      </c>
      <c r="D46" s="391" t="s">
        <v>1654</v>
      </c>
      <c r="E46" s="391" t="s">
        <v>1654</v>
      </c>
      <c r="F46" s="391" t="s">
        <v>1654</v>
      </c>
      <c r="G46" s="391" t="s">
        <v>1654</v>
      </c>
      <c r="H46" s="391" t="s">
        <v>1654</v>
      </c>
      <c r="I46" s="391" t="s">
        <v>1654</v>
      </c>
      <c r="J46" s="391" t="s">
        <v>1654</v>
      </c>
      <c r="K46" s="391" t="s">
        <v>1654</v>
      </c>
      <c r="L46" s="391" t="s">
        <v>1654</v>
      </c>
      <c r="M46" s="391" t="s">
        <v>1654</v>
      </c>
      <c r="N46" s="391" t="s">
        <v>1654</v>
      </c>
      <c r="O46" s="391" t="s">
        <v>1654</v>
      </c>
      <c r="P46" s="391" t="s">
        <v>1654</v>
      </c>
      <c r="Q46" s="391" t="s">
        <v>1654</v>
      </c>
      <c r="R46" s="391" t="s">
        <v>1654</v>
      </c>
      <c r="S46" s="391" t="s">
        <v>1654</v>
      </c>
      <c r="T46" s="391" t="s">
        <v>1654</v>
      </c>
      <c r="U46" s="391" t="s">
        <v>1654</v>
      </c>
      <c r="V46" s="391" t="s">
        <v>1654</v>
      </c>
      <c r="W46" s="391" t="s">
        <v>1654</v>
      </c>
      <c r="X46" s="391" t="s">
        <v>1654</v>
      </c>
      <c r="Y46" s="391" t="s">
        <v>1654</v>
      </c>
      <c r="Z46" s="391" t="s">
        <v>1654</v>
      </c>
      <c r="AA46" s="391" t="s">
        <v>1654</v>
      </c>
      <c r="AB46" s="391" t="s">
        <v>1654</v>
      </c>
      <c r="AC46" s="391" t="s">
        <v>1654</v>
      </c>
      <c r="AD46" s="391" t="s">
        <v>1654</v>
      </c>
      <c r="AE46" s="407" t="s">
        <v>1654</v>
      </c>
      <c r="AF46" s="391" t="s">
        <v>1654</v>
      </c>
      <c r="AG46" s="391" t="s">
        <v>1654</v>
      </c>
      <c r="AH46" s="398">
        <f>COUNTIF($C46:$AF46,AH$4)</f>
        <v>0</v>
      </c>
      <c r="AI46" s="398">
        <f>COUNTIF($C46:$AF46,AI$4)</f>
        <v>0</v>
      </c>
      <c r="AJ46" s="398">
        <f>COUNTIF($C46:$AF46,AJ$4)</f>
        <v>0</v>
      </c>
      <c r="AK46" s="398">
        <f>COUNTIF($C46:$AF46,AK$4)</f>
        <v>0</v>
      </c>
      <c r="AL46" s="398">
        <f>COUNTIF($C46:$AF46,AL$4)</f>
        <v>0</v>
      </c>
      <c r="AM46" s="398">
        <f>COUNTIF($C46:$AF46,AM$4)</f>
        <v>0</v>
      </c>
      <c r="AN46" s="398">
        <f>COUNTIF($C46:$AF46,AN$4)</f>
        <v>0</v>
      </c>
      <c r="AO46" s="398">
        <f>COUNTIF($C46:$AF46,AO$4)</f>
        <v>0</v>
      </c>
      <c r="AP46" s="398">
        <f>COUNTIF($C46:$AF46,AP$4)</f>
        <v>0</v>
      </c>
      <c r="AQ46" s="405"/>
      <c r="AR46" s="405"/>
      <c r="AS46" s="406">
        <f>SUMPRODUCT(--(WEEKDAY(C$3:AG$3,2)&lt;5),--ISNUMBER(MATCH(C46:AG46,{"DM","CS1","CS2","SB1","AE","CS/B"},0)))</f>
        <v>0</v>
      </c>
      <c r="AT46" s="398"/>
      <c r="AU46" s="406">
        <f>SUMPRODUCT(--(WEEKDAY(C$3:AG$3,2)=5),--ISNUMBER(MATCH(C46:AG46,{"DM","CS1","CS2","SB1","AE","CS/B","WEEKEND OUTFIELD RESERVE"},0)))</f>
        <v>0</v>
      </c>
      <c r="AV46" s="406">
        <f>SUMPRODUCT(--(WEEKDAY(C$3:AG$3,2)&gt;5),--ISNUMBER(MATCH(C46:AG46,{"DM","CS1","CS2","SB1","AE","CS/B","WEEKEND OUTFIELD RESERVE"},0)))</f>
        <v>0</v>
      </c>
      <c r="AW46" s="398"/>
      <c r="AX46" s="406">
        <f>(AS46-AT46)+AU46*1.5+(AV46-AW46)*2+AM46*0.5+AO46*0.5+AQ46-AR46</f>
        <v>0</v>
      </c>
      <c r="AY46" s="406">
        <f>AS46+AU46+AV46</f>
        <v>0</v>
      </c>
      <c r="AZ46" s="406">
        <f>BC46+BE46+BG46+BI46+BK46</f>
        <v>0</v>
      </c>
      <c r="BA46" s="405">
        <f>AX46+BB46</f>
        <v>0</v>
      </c>
      <c r="BB46" s="406">
        <f>BD46+BF46+BH46+BJ46+BL46</f>
        <v>0</v>
      </c>
      <c r="BC46" s="406">
        <f>COUNTIF(A46:AH46,"*$BTP*")</f>
        <v>0</v>
      </c>
      <c r="BD46" s="406">
        <f>BC46*1.5</f>
        <v>0</v>
      </c>
      <c r="BE46" s="406">
        <f>COUNTIF(A46:AH46,"*$M*")</f>
        <v>0</v>
      </c>
      <c r="BF46" s="406">
        <f>BE46*1</f>
        <v>0</v>
      </c>
      <c r="BG46" s="406">
        <f>COUNTIF(A46:AH46,"*$PM*")</f>
        <v>0</v>
      </c>
      <c r="BH46" s="406">
        <f>BG46*0.5</f>
        <v>0</v>
      </c>
      <c r="BI46" s="406">
        <f>COUNTIF(A46:AH46,"*$AM*")</f>
        <v>0</v>
      </c>
      <c r="BJ46" s="406">
        <f>BI46*0.5</f>
        <v>0</v>
      </c>
      <c r="BK46" s="406">
        <f>COUNTIF(A46:AH46,"*$FC*")</f>
        <v>0</v>
      </c>
      <c r="BL46" s="406">
        <f>BK46*1</f>
        <v>0</v>
      </c>
      <c r="BM46" s="406">
        <f>COUNTIF($D46:$Y46,BM$4)</f>
        <v>0</v>
      </c>
      <c r="BN46" s="406">
        <f>COUNTIF($D46:$Y46,BN$4)</f>
        <v>0</v>
      </c>
      <c r="BO46" s="406">
        <f>COUNTIF($D46:$Y46,BO$4)</f>
        <v>0</v>
      </c>
      <c r="BP46" s="398"/>
    </row>
    <row r="47" ht="19.5" customHeight="1" spans="1:68">
      <c r="A47" s="398"/>
      <c r="B47" s="429"/>
      <c r="C47" s="429"/>
      <c r="D47" s="429"/>
      <c r="E47" s="429"/>
      <c r="F47" s="429"/>
      <c r="G47" s="429"/>
      <c r="H47" s="429"/>
      <c r="I47" s="429"/>
      <c r="J47" s="429"/>
      <c r="K47" s="429"/>
      <c r="L47" s="429"/>
      <c r="M47" s="429"/>
      <c r="N47" s="429"/>
      <c r="O47" s="429"/>
      <c r="P47" s="429"/>
      <c r="Q47" s="429"/>
      <c r="R47" s="429"/>
      <c r="S47" s="429"/>
      <c r="T47" s="429"/>
      <c r="U47" s="429"/>
      <c r="V47" s="429"/>
      <c r="W47" s="429"/>
      <c r="X47" s="429"/>
      <c r="Y47" s="429"/>
      <c r="Z47" s="429"/>
      <c r="AA47" s="429"/>
      <c r="AB47" s="429"/>
      <c r="AC47" s="429"/>
      <c r="AD47" s="429"/>
      <c r="AE47" s="429"/>
      <c r="AF47" s="429"/>
      <c r="AG47" s="391"/>
      <c r="AH47" s="398"/>
      <c r="AI47" s="398"/>
      <c r="AJ47" s="398"/>
      <c r="AK47" s="398"/>
      <c r="AL47" s="398"/>
      <c r="AM47" s="398"/>
      <c r="AN47" s="398"/>
      <c r="AO47" s="398"/>
      <c r="AP47" s="398"/>
      <c r="AQ47" s="405"/>
      <c r="AR47" s="405"/>
      <c r="AS47" s="406"/>
      <c r="AT47" s="398"/>
      <c r="AU47" s="406"/>
      <c r="AV47" s="406">
        <f>SUMPRODUCT(--(WEEKDAY(C$3:AF$3,2)&gt;5),--ISNUMBER(MATCH(C47:AF47,{"DM","CS1","CS2","SB1","AE","CS/B"},0)))</f>
        <v>0</v>
      </c>
      <c r="AW47" s="398"/>
      <c r="AX47" s="406"/>
      <c r="AY47" s="406"/>
      <c r="AZ47" s="406"/>
      <c r="BA47" s="405"/>
      <c r="BB47" s="406"/>
      <c r="BC47" s="406"/>
      <c r="BD47" s="406"/>
      <c r="BE47" s="406"/>
      <c r="BF47" s="406"/>
      <c r="BG47" s="406"/>
      <c r="BH47" s="406"/>
      <c r="BI47" s="406"/>
      <c r="BJ47" s="406"/>
      <c r="BK47" s="406"/>
      <c r="BL47" s="406"/>
      <c r="BM47" s="406"/>
      <c r="BN47" s="406"/>
      <c r="BO47" s="406"/>
      <c r="BP47" s="398"/>
    </row>
    <row r="48" ht="19.5" customHeight="1" spans="1:68">
      <c r="A48" s="398"/>
      <c r="B48" s="391" t="s">
        <v>48</v>
      </c>
      <c r="C48" s="430" t="str">
        <f>INDEX($B$4:$B$46,MATCH($B48,C$4:C$46,0))</f>
        <v>CPL WONG JI FENG WILLARD</v>
      </c>
      <c r="D48" s="430" t="str">
        <f>INDEX($B$4:$B$46,MATCH($B48,D$4:D$46,0))</f>
        <v>CPL TAN JUN YANG KELVIN</v>
      </c>
      <c r="E48" s="430" t="str">
        <f>INDEX($B$4:$B$46,MATCH($B48,E$4:E$46,0))</f>
        <v>CPL ZHANG ZHONGHAO</v>
      </c>
      <c r="F48" s="430" t="str">
        <f>INDEX($B$4:$B$46,MATCH($B48,F$4:F$46,0))</f>
        <v>CFC DERRICK CHIN</v>
      </c>
      <c r="G48" s="430" t="str">
        <f>INDEX($B$4:$B$46,MATCH($B48,G$4:G$46,0))</f>
        <v>CPL TAN JUN YANG KELVIN</v>
      </c>
      <c r="H48" s="430" t="str">
        <f>INDEX($B$4:$B$46,MATCH($B48,H$4:H$46,0))</f>
        <v>LCP KOO YI XIAN RAPHAEL </v>
      </c>
      <c r="I48" s="430" t="str">
        <f>INDEX($B$4:$B$46,MATCH($B48,I$4:I$46,0))</f>
        <v>LCP CHYE JING AN MAXIMUS</v>
      </c>
      <c r="J48" s="430" t="str">
        <f>INDEX($B$4:$B$46,MATCH($B48,J$4:J$46,0))</f>
        <v>3SG SAMUEL TAN ENG WEE</v>
      </c>
      <c r="K48" s="430" t="str">
        <f>INDEX($B$4:$B$46,MATCH($B48,K$4:K$46,0))</f>
        <v>CFC DERRICK CHIN</v>
      </c>
      <c r="L48" s="430" t="str">
        <f>INDEX($B$4:$B$46,MATCH($B48,L$4:L$46,0))</f>
        <v>CPL TAN JUN YANG KELVIN</v>
      </c>
      <c r="M48" s="430" t="str">
        <f>INDEX($B$4:$B$46,MATCH($B48,M$4:M$46,0))</f>
        <v>CPL FANG JIANGRUI</v>
      </c>
      <c r="N48" s="430" t="str">
        <f>INDEX($B$4:$B$46,MATCH($B48,N$4:N$46,0))</f>
        <v>CPL TAN JUN YANG KELVIN</v>
      </c>
      <c r="O48" s="430" t="str">
        <f>INDEX($B$4:$B$46,MATCH($B48,O$4:O$46,0))</f>
        <v>3SG SAMUEL TAN ENG WEE</v>
      </c>
      <c r="P48" s="430" t="str">
        <f>INDEX($B$4:$B$46,MATCH($B48,P$4:P$46,0))</f>
        <v>LCP KOO YI XIAN RAPHAEL </v>
      </c>
      <c r="Q48" s="430" t="str">
        <f>INDEX($B$4:$B$46,MATCH($B48,Q$4:Q$46,0))</f>
        <v>CFC GERALD TAN </v>
      </c>
      <c r="R48" s="430" t="str">
        <f>INDEX($B$4:$B$46,MATCH($B48,R$4:R$46,0))</f>
        <v>CPL WONG JI FENG WILLARD</v>
      </c>
      <c r="S48" s="430" t="str">
        <f>INDEX($B$4:$B$46,MATCH($B48,S$4:S$46,0))</f>
        <v>LCP CHYE JING AN MAXIMUS</v>
      </c>
      <c r="T48" s="430" t="str">
        <f>INDEX($B$4:$B$46,MATCH($B48,T$4:T$46,0))</f>
        <v>CPL QUEK ZI YI</v>
      </c>
      <c r="U48" s="430" t="str">
        <f>INDEX($B$4:$B$46,MATCH($B48,U$4:U$46,0))</f>
        <v>CPL ZHANG ZHONGHAO</v>
      </c>
      <c r="V48" s="430" t="str">
        <f>INDEX($B$4:$B$46,MATCH($B48,V$4:V$46,0))</f>
        <v>LCP TRAN MINH KHOA</v>
      </c>
      <c r="W48" s="430" t="str">
        <f>INDEX($B$4:$B$46,MATCH($B48,W$4:W$46,0))</f>
        <v>LCP RON NG </v>
      </c>
      <c r="X48" s="430" t="str">
        <f>INDEX($B$4:$B$46,MATCH($B48,X$4:X$46,0))</f>
        <v>CPL ZHANG ZHONGHAO</v>
      </c>
      <c r="Y48" s="430" t="str">
        <f>INDEX($B$4:$B$46,MATCH($B48,Y$4:Y$46,0))</f>
        <v>LCP EKLAYVA PINGALI</v>
      </c>
      <c r="Z48" s="430" t="str">
        <f>INDEX($B$4:$B$46,MATCH($B48,Z$4:Z$46,0))</f>
        <v>LCP MATTHEW HWANG YEW SENG</v>
      </c>
      <c r="AA48" s="430" t="str">
        <f>INDEX($B$4:$B$46,MATCH($B48,AA$4:AA$46,0))</f>
        <v>LCP CHYE JING AN MAXIMUS</v>
      </c>
      <c r="AB48" s="430" t="str">
        <f>INDEX($B$4:$B$46,MATCH($B48,AB$4:AB$46,0))</f>
        <v>LCP TRAN MINH KHOA</v>
      </c>
      <c r="AC48" s="430" t="str">
        <f>INDEX($B$4:$B$46,MATCH($B48,AC$4:AC$46,0))</f>
        <v>LCP MUHAMMAD YASIR BIN MUHAMMAD HIJAZ</v>
      </c>
      <c r="AD48" s="430" t="str">
        <f>INDEX($B$4:$B$46,MATCH($B48,AD$4:AD$46,0))</f>
        <v>CPL WONG JI FENG WILLARD</v>
      </c>
      <c r="AE48" s="430" t="str">
        <f>INDEX($B$4:$B$46,MATCH($B48,AE$4:AE$46,0))</f>
        <v>CPL TAN JUN YANG KELVIN</v>
      </c>
      <c r="AF48" s="430" t="str">
        <f>INDEX($B$4:$B$46,MATCH($B48,AF$4:AF$46,0))</f>
        <v>LCP RON NG </v>
      </c>
      <c r="AG48" s="430" t="str">
        <f>INDEX($B$4:$B$46,MATCH($B48,AG$4:AG$46,0))</f>
        <v>LCP EKLAYVA PINGALI</v>
      </c>
      <c r="AH48" s="398"/>
      <c r="AI48" s="398"/>
      <c r="AJ48" s="398"/>
      <c r="AK48" s="398"/>
      <c r="AL48" s="398"/>
      <c r="AM48" s="398"/>
      <c r="AN48" s="398"/>
      <c r="AO48" s="398"/>
      <c r="AP48" s="398"/>
      <c r="AQ48" s="405"/>
      <c r="AR48" s="405"/>
      <c r="AS48" s="406"/>
      <c r="AT48" s="398"/>
      <c r="AU48" s="406"/>
      <c r="AV48" s="406">
        <f>SUMPRODUCT(--(WEEKDAY(C$3:AF$3,2)&gt;5),--ISNUMBER(MATCH(C48:AF48,{"DM","CS1","CS2","SB1","AE","CS/B"},0)))</f>
        <v>0</v>
      </c>
      <c r="AW48" s="398"/>
      <c r="AX48" s="406"/>
      <c r="AY48" s="406"/>
      <c r="AZ48" s="406"/>
      <c r="BA48" s="405"/>
      <c r="BB48" s="406"/>
      <c r="BC48" s="406"/>
      <c r="BD48" s="406"/>
      <c r="BE48" s="406"/>
      <c r="BF48" s="406"/>
      <c r="BG48" s="406"/>
      <c r="BH48" s="406"/>
      <c r="BI48" s="406"/>
      <c r="BJ48" s="406"/>
      <c r="BK48" s="406"/>
      <c r="BL48" s="406"/>
      <c r="BM48" s="406"/>
      <c r="BN48" s="406"/>
      <c r="BO48" s="406"/>
      <c r="BP48" s="398"/>
    </row>
    <row r="49" ht="19.5" customHeight="1" spans="1:68">
      <c r="A49" s="398"/>
      <c r="B49" s="391" t="s">
        <v>44</v>
      </c>
      <c r="C49" s="430" t="str">
        <f>INDEX($B$4:$B$46,MATCH($B49,C$4:C$46,0))</f>
        <v>LCP CHYE JING AN MAXIMUS</v>
      </c>
      <c r="D49" s="430" t="str">
        <f>INDEX($B$4:$B$46,MATCH($B49,D$4:D$46,0))</f>
        <v>LCP SHLOK PUROHIT</v>
      </c>
      <c r="E49" s="430" t="str">
        <f>INDEX($B$4:$B$46,MATCH($B49,E$4:E$46,0))</f>
        <v>CPL HO SHENGHUI HAYDEN</v>
      </c>
      <c r="F49" s="430" t="str">
        <f>INDEX($B$4:$B$46,MATCH($B49,F$4:F$46,0))</f>
        <v>LCP EKLAYVA PINGALI</v>
      </c>
      <c r="G49" s="430" t="str">
        <f>INDEX($B$4:$B$46,MATCH($B49,G$4:G$46,0))</f>
        <v>CFC GERALD TAN </v>
      </c>
      <c r="H49" s="430" t="str">
        <f>INDEX($B$4:$B$46,MATCH($B49,H$4:H$46,0))</f>
        <v>LCP CHOA ZONGHAN ETIENNE</v>
      </c>
      <c r="I49" s="430" t="str">
        <f>INDEX($B$4:$B$46,MATCH($B49,I$4:I$46,0))</f>
        <v>LCP STEPHEN TAY </v>
      </c>
      <c r="J49" s="430" t="str">
        <f>INDEX($B$4:$B$46,MATCH($B49,J$4:J$46,0))</f>
        <v>PTE MENDEZ RALPH JUSTINE MACALINO</v>
      </c>
      <c r="K49" s="430" t="str">
        <f>INDEX($B$4:$B$46,MATCH($B49,K$4:K$46,0))</f>
        <v>LCP CHYE JING AN MAXIMUS</v>
      </c>
      <c r="L49" s="430" t="str">
        <f>INDEX($B$4:$B$46,MATCH($B49,L$4:L$46,0))</f>
        <v>PTE DANIEL ISKANDAR BIN SANUSI</v>
      </c>
      <c r="M49" s="430" t="str">
        <f>INDEX($B$4:$B$46,MATCH($B49,M$4:M$46,0))</f>
        <v>LCP EKLAYVA PINGALI</v>
      </c>
      <c r="N49" s="430" t="str">
        <f>INDEX($B$4:$B$46,MATCH($B49,N$4:N$46,0))</f>
        <v>CPL HO SHENGHUI HAYDEN</v>
      </c>
      <c r="O49" s="430" t="str">
        <f>INDEX($B$4:$B$46,MATCH($B49,O$4:O$46,0))</f>
        <v>LCP EDWARD GAN BOON WEI </v>
      </c>
      <c r="P49" s="430" t="str">
        <f>INDEX($B$4:$B$46,MATCH($B49,P$4:P$46,0))</f>
        <v>LCP CHYE JING AN MAXIMUS</v>
      </c>
      <c r="Q49" s="430" t="str">
        <f>INDEX($B$4:$B$46,MATCH($B49,Q$4:Q$46,0))</f>
        <v>CPL FANG JIANGRUI</v>
      </c>
      <c r="R49" s="430" t="str">
        <f>INDEX($B$4:$B$46,MATCH($B49,R$4:R$46,0))</f>
        <v>PTE MENDEZ RALPH JUSTINE MACALINO</v>
      </c>
      <c r="S49" s="430" t="str">
        <f>INDEX($B$4:$B$46,MATCH($B49,S$4:S$46,0))</f>
        <v>LCP SHLOK PUROHIT</v>
      </c>
      <c r="T49" s="430" t="str">
        <f>INDEX($B$4:$B$46,MATCH($B49,T$4:T$46,0))</f>
        <v>CPL TAN JUN YANG KELVIN</v>
      </c>
      <c r="U49" s="430" t="str">
        <f>INDEX($B$4:$B$46,MATCH($B49,U$4:U$46,0))</f>
        <v>LCP MUHAMAD ZULKHAIRI BIN MOHAMAD SAPARI</v>
      </c>
      <c r="V49" s="430" t="str">
        <f>INDEX($B$4:$B$46,MATCH($B49,V$4:V$46,0))</f>
        <v>LCP CHOA ZONGHAN ETIENNE</v>
      </c>
      <c r="W49" s="430" t="str">
        <f>INDEX($B$4:$B$46,MATCH($B49,W$4:W$46,0))</f>
        <v>LCP MUHAMMAD SHAUKI BIN MOHD SHAM</v>
      </c>
      <c r="X49" s="430" t="str">
        <f>INDEX($B$4:$B$46,MATCH($B49,X$4:X$46,0))</f>
        <v>CFC GERALD TAN </v>
      </c>
      <c r="Y49" s="430" t="str">
        <f>INDEX($B$4:$B$46,MATCH($B49,Y$4:Y$46,0))</f>
        <v>CPL TAN JUN YANG KELVIN</v>
      </c>
      <c r="Z49" s="430" t="str">
        <f>INDEX($B$4:$B$46,MATCH($B49,Z$4:Z$46,0))</f>
        <v>PTE MENDEZ RALPH JUSTINE MACALINO</v>
      </c>
      <c r="AA49" s="430" t="e">
        <f>INDEX($B$4:$B$46,MATCH($B49,AA$4:AA$46,0))</f>
        <v>#N/A</v>
      </c>
      <c r="AB49" s="430" t="str">
        <f>INDEX($B$4:$B$46,MATCH($B49,AB$4:AB$46,0))</f>
        <v>LCP KOO YI XIAN RAPHAEL </v>
      </c>
      <c r="AC49" s="430" t="str">
        <f>INDEX($B$4:$B$46,MATCH($B49,AC$4:AC$46,0))</f>
        <v>CPL HYDER ISKANDAR BIN ZULKILFILY</v>
      </c>
      <c r="AD49" s="430" t="str">
        <f>INDEX($B$4:$B$46,MATCH($B49,AD$4:AD$46,0))</f>
        <v>LCP MUHAMMAD SHAUKI BIN MOHD SHAM</v>
      </c>
      <c r="AE49" s="430" t="str">
        <f>INDEX($B$4:$B$46,MATCH($B49,AE$4:AE$46,0))</f>
        <v>3SG SAMUEL TAN ENG WEE</v>
      </c>
      <c r="AF49" s="430" t="str">
        <f>INDEX($B$4:$B$46,MATCH($B49,AF$4:AF$46,0))</f>
        <v>CPL FANG JIANGRUI</v>
      </c>
      <c r="AG49" s="430" t="str">
        <f>INDEX($B$4:$B$46,MATCH($B49,AG$4:AG$46,0))</f>
        <v>LCP TRAN MINH KHOA</v>
      </c>
      <c r="AH49" s="398"/>
      <c r="AI49" s="398"/>
      <c r="AJ49" s="398"/>
      <c r="AK49" s="398"/>
      <c r="AL49" s="398"/>
      <c r="AM49" s="398"/>
      <c r="AN49" s="398"/>
      <c r="AO49" s="398"/>
      <c r="AP49" s="398"/>
      <c r="AQ49" s="405"/>
      <c r="AR49" s="405"/>
      <c r="AS49" s="406"/>
      <c r="AT49" s="398"/>
      <c r="AU49" s="406"/>
      <c r="AV49" s="406">
        <f>SUMPRODUCT(--(WEEKDAY(C$3:AF$3,2)&gt;5),--ISNUMBER(MATCH(C49:AF49,{"DM","CS1","CS2","SB1","AE","CS/B"},0)))</f>
        <v>0</v>
      </c>
      <c r="AW49" s="398"/>
      <c r="AX49" s="406"/>
      <c r="AY49" s="406"/>
      <c r="AZ49" s="406"/>
      <c r="BA49" s="405"/>
      <c r="BB49" s="406"/>
      <c r="BC49" s="406"/>
      <c r="BD49" s="406"/>
      <c r="BE49" s="406"/>
      <c r="BF49" s="406"/>
      <c r="BG49" s="406"/>
      <c r="BH49" s="406"/>
      <c r="BI49" s="406"/>
      <c r="BJ49" s="406"/>
      <c r="BK49" s="406"/>
      <c r="BL49" s="406"/>
      <c r="BM49" s="406"/>
      <c r="BN49" s="406"/>
      <c r="BO49" s="406"/>
      <c r="BP49" s="398"/>
    </row>
    <row r="50" ht="19.5" customHeight="1" spans="1:68">
      <c r="A50" s="398"/>
      <c r="B50" s="391" t="s">
        <v>45</v>
      </c>
      <c r="C50" s="430" t="str">
        <f>INDEX($B$4:$B$46,MATCH($B50,C$4:C$46,0))</f>
        <v>LCP RAIYAN ZUFAYRI BIN MOHAMAD HELMY</v>
      </c>
      <c r="D50" s="430" t="e">
        <f>INDEX($B$4:$B$44,MATCH($B50,D$4:D$46,0))</f>
        <v>#N/A</v>
      </c>
      <c r="E50" s="430" t="str">
        <f>INDEX($B$4:$B$44,MATCH($B50,E$4:E$46,0))</f>
        <v>LCP EDWARD GAN BOON WEI </v>
      </c>
      <c r="F50" s="430" t="str">
        <f>INDEX($B$4:$B$44,MATCH($B50,F$4:F$46,0))</f>
        <v>CPL WONG JI FENG WILLARD</v>
      </c>
      <c r="G50" s="430" t="e">
        <f>INDEX($B$4:$B$44,MATCH($B50,G$4:G$46,0))</f>
        <v>#N/A</v>
      </c>
      <c r="H50" s="430" t="e">
        <f>INDEX($B$4:$B$44,MATCH($B50,H$4:H$46,0))</f>
        <v>#N/A</v>
      </c>
      <c r="I50" s="430" t="str">
        <f>INDEX($B$4:$B$44,MATCH($B50,I$4:I$46,0))</f>
        <v>CPL HYDER ISKANDAR BIN ZULKILFILY</v>
      </c>
      <c r="J50" s="430" t="str">
        <f>INDEX($B$4:$B$44,MATCH($B50,J$4:J$46,0))</f>
        <v>LCP SHLOK PUROHIT</v>
      </c>
      <c r="K50" s="430" t="e">
        <f>INDEX($B$4:$B$44,MATCH($B50,K$4:K$46,0))</f>
        <v>#N/A</v>
      </c>
      <c r="L50" s="430" t="str">
        <f>INDEX($B$4:$B$44,MATCH($B50,L$4:L$46,0))</f>
        <v>LCP KOO YI XIAN RAPHAEL </v>
      </c>
      <c r="M50" s="430" t="str">
        <f>INDEX($B$4:$B$44,MATCH($B50,M$4:M$46,0))</f>
        <v>LCP MUHAMMAD YASIR BIN MUHAMMAD HIJAZ</v>
      </c>
      <c r="N50" s="430" t="e">
        <f>INDEX($B$4:$B$44,MATCH($B50,N$4:N$46,0))</f>
        <v>#N/A</v>
      </c>
      <c r="O50" s="430" t="e">
        <f>INDEX($B$4:$B$44,MATCH($B50,O$4:O$46,0))</f>
        <v>#N/A</v>
      </c>
      <c r="P50" s="430" t="str">
        <f>INDEX($B$4:$B$44,MATCH($B50,P$4:P$46,0))</f>
        <v>LCP HUANG JIHUI</v>
      </c>
      <c r="Q50" s="430" t="str">
        <f>INDEX($B$4:$B$44,MATCH($B50,Q$4:Q$46,0))</f>
        <v>CPL QUEK ZI YI</v>
      </c>
      <c r="R50" s="430" t="e">
        <f>INDEX($B$4:$B$44,MATCH($B50,R$4:R$46,0))</f>
        <v>#N/A</v>
      </c>
      <c r="S50" s="430" t="str">
        <f>INDEX($B$4:$B$44,MATCH($B50,S$4:S$46,0))</f>
        <v>LCP MATTHEW HWANG YEW SENG</v>
      </c>
      <c r="T50" s="430" t="str">
        <f>INDEX($B$4:$B$44,MATCH($B50,T$4:T$46,0))</f>
        <v>CPL FANG JIANGRUI</v>
      </c>
      <c r="U50" s="430" t="e">
        <f>INDEX($B$4:$B$44,MATCH($B50,U$4:U$46,0))</f>
        <v>#N/A</v>
      </c>
      <c r="V50" s="430" t="e">
        <f>INDEX($B$4:$B$44,MATCH($B50,V$4:V$46,0))</f>
        <v>#N/A</v>
      </c>
      <c r="W50" s="430" t="str">
        <f>INDEX($B$4:$B$44,MATCH($B50,W$4:W$46,0))</f>
        <v>LCP SHLOK PUROHIT</v>
      </c>
      <c r="X50" s="430" t="str">
        <f>INDEX($B$4:$B$44,MATCH($B50,X$4:X$46,0))</f>
        <v>3SG SAMUEL TAN ENG WEE</v>
      </c>
      <c r="Y50" s="430" t="e">
        <f>INDEX($B$4:$B$44,MATCH($B50,Y$4:Y$46,0))</f>
        <v>#N/A</v>
      </c>
      <c r="Z50" s="430" t="e">
        <f>INDEX($B$4:$B$44,MATCH($B50,Z$4:Z$46,0))</f>
        <v>#N/A</v>
      </c>
      <c r="AA50" s="430" t="str">
        <f>INDEX($B$4:$B$44,MATCH($B50,AA$4:AA$46,0))</f>
        <v>LCP MUHAMMAD HAMZA ZUBERI</v>
      </c>
      <c r="AB50" s="430" t="e">
        <f>INDEX($B$4:$B$44,MATCH($B50,AB$4:AB$46,0))</f>
        <v>#N/A</v>
      </c>
      <c r="AC50" s="430" t="e">
        <f>INDEX($B$4:$B$44,MATCH($B50,AC$4:AC$46,0))</f>
        <v>#N/A</v>
      </c>
      <c r="AD50" s="430" t="str">
        <f>INDEX($B$4:$B$44,MATCH($B50,AD$4:AD$46,0))</f>
        <v>LCP EKLAYVA PINGALI</v>
      </c>
      <c r="AE50" s="430" t="str">
        <f>INDEX($B$4:$B$44,MATCH($B50,AE$4:AE$46,0))</f>
        <v>LCP MATTHEW HWANG YEW SENG</v>
      </c>
      <c r="AF50" s="430" t="e">
        <f>INDEX($B$4:$B$44,MATCH($B50,AF$4:AF$46,0))</f>
        <v>#N/A</v>
      </c>
      <c r="AG50" s="430" t="str">
        <f>INDEX($B$4:$B$44,MATCH($B50,AG$4:AG$46,0))</f>
        <v>LCP MUHAMMAD YASIR BIN MUHAMMAD HIJAZ</v>
      </c>
      <c r="AH50" s="398"/>
      <c r="AI50" s="398"/>
      <c r="AJ50" s="398"/>
      <c r="AK50" s="398"/>
      <c r="AL50" s="398"/>
      <c r="AM50" s="398"/>
      <c r="AN50" s="398"/>
      <c r="AO50" s="398"/>
      <c r="AP50" s="398"/>
      <c r="AQ50" s="405"/>
      <c r="AR50" s="405"/>
      <c r="AS50" s="406"/>
      <c r="AT50" s="398"/>
      <c r="AU50" s="406"/>
      <c r="AV50" s="406">
        <f>SUMPRODUCT(--(WEEKDAY(C$3:AF$3,2)&gt;5),--ISNUMBER(MATCH(C50:AF50,{"DM","CS1","CS2","SB1","AE","CS/B"},0)))</f>
        <v>0</v>
      </c>
      <c r="AW50" s="398"/>
      <c r="AX50" s="406"/>
      <c r="AY50" s="406"/>
      <c r="AZ50" s="406"/>
      <c r="BA50" s="405"/>
      <c r="BB50" s="406"/>
      <c r="BC50" s="406"/>
      <c r="BD50" s="406"/>
      <c r="BE50" s="406"/>
      <c r="BF50" s="406"/>
      <c r="BG50" s="406"/>
      <c r="BH50" s="406"/>
      <c r="BI50" s="406"/>
      <c r="BJ50" s="406"/>
      <c r="BK50" s="406"/>
      <c r="BL50" s="406"/>
      <c r="BM50" s="406"/>
      <c r="BN50" s="406"/>
      <c r="BO50" s="406"/>
      <c r="BP50" s="398"/>
    </row>
    <row r="51" ht="19.5" customHeight="1" spans="1:68">
      <c r="A51" s="398"/>
      <c r="B51" s="391" t="s">
        <v>1793</v>
      </c>
      <c r="C51" s="430" t="e">
        <f>INDEX($B$4:$B$46,MATCH($B51,C$4:C$46,0))</f>
        <v>#N/A</v>
      </c>
      <c r="D51" s="430" t="str">
        <f>INDEX($B$4:$B$46,MATCH($B51,D$4:D$46,0))</f>
        <v>CPL QUEK ZI YI</v>
      </c>
      <c r="E51" s="430" t="e">
        <f>INDEX($B$4:$B$46,MATCH($B51,E$4:E$46,0))</f>
        <v>#N/A</v>
      </c>
      <c r="F51" s="430" t="e">
        <f>INDEX($B$4:$B$46,MATCH($B51,F$4:F$46,0))</f>
        <v>#N/A</v>
      </c>
      <c r="G51" s="430" t="str">
        <f>INDEX($B$4:$B$46,MATCH($B51,G$4:G$46,0))</f>
        <v>LCP SHLOK PUROHIT</v>
      </c>
      <c r="H51" s="430" t="str">
        <f>INDEX($B$4:$B$46,MATCH($B51,H$4:H$46,0))</f>
        <v>LCP RAIYAN ZUFAYRI BIN MOHAMAD HELMY</v>
      </c>
      <c r="I51" s="430" t="e">
        <f>INDEX($B$4:$B$46,MATCH($B51,I$4:I$46,0))</f>
        <v>#N/A</v>
      </c>
      <c r="J51" s="430" t="e">
        <f>INDEX($B$4:$B$46,MATCH($B51,J$4:J$46,0))</f>
        <v>#N/A</v>
      </c>
      <c r="K51" s="430" t="str">
        <f>INDEX($B$4:$B$46,MATCH($B51,K$4:K$46,0))</f>
        <v>LCP MUHAMMAD YASIR BIN MUHAMMAD HIJAZ</v>
      </c>
      <c r="L51" s="430" t="e">
        <f>INDEX($B$4:$B$46,MATCH($B51,L$4:L$46,0))</f>
        <v>#N/A</v>
      </c>
      <c r="M51" s="430" t="e">
        <f>INDEX($B$4:$B$46,MATCH($B51,M$4:M$46,0))</f>
        <v>#N/A</v>
      </c>
      <c r="N51" s="430" t="str">
        <f>INDEX($B$4:$B$46,MATCH($B51,N$4:N$46,0))</f>
        <v>LCP SHLOK PUROHIT</v>
      </c>
      <c r="O51" s="430" t="str">
        <f>INDEX($B$4:$B$46,MATCH($B51,O$4:O$46,0))</f>
        <v>CPL HYDER ISKANDAR BIN ZULKILFILY</v>
      </c>
      <c r="P51" s="430" t="e">
        <f>INDEX($B$4:$B$46,MATCH($B51,P$4:P$46,0))</f>
        <v>#N/A</v>
      </c>
      <c r="Q51" s="430" t="e">
        <f>INDEX($B$4:$B$46,MATCH($B51,Q$4:Q$46,0))</f>
        <v>#N/A</v>
      </c>
      <c r="R51" s="430" t="str">
        <f>INDEX($B$4:$B$46,MATCH($B51,R$4:R$46,0))</f>
        <v>3SG SAMUEL TAN ENG WEE</v>
      </c>
      <c r="S51" s="430" t="e">
        <f>INDEX($B$4:$B$46,MATCH($B51,S$4:S$46,0))</f>
        <v>#N/A</v>
      </c>
      <c r="T51" s="430" t="e">
        <f>INDEX($B$4:$B$46,MATCH($B51,T$4:T$46,0))</f>
        <v>#N/A</v>
      </c>
      <c r="U51" s="430" t="str">
        <f>INDEX($B$4:$B$46,MATCH($B51,U$4:U$46,0))</f>
        <v>LCP RON NG </v>
      </c>
      <c r="V51" s="430" t="str">
        <f>INDEX($B$4:$B$46,MATCH($B51,V$4:V$46,0))</f>
        <v>PTE MENDEZ RALPH JUSTINE MACALINO</v>
      </c>
      <c r="W51" s="430" t="e">
        <f>INDEX($B$4:$B$46,MATCH($B51,W$4:W$46,0))</f>
        <v>#N/A</v>
      </c>
      <c r="X51" s="430" t="e">
        <f>INDEX($B$4:$B$46,MATCH($B51,X$4:X$46,0))</f>
        <v>#N/A</v>
      </c>
      <c r="Y51" s="430" t="str">
        <f>INDEX($B$4:$B$46,MATCH($B51,Y$4:Y$46,0))</f>
        <v>LCP SHLOK PUROHIT</v>
      </c>
      <c r="Z51" s="430" t="e">
        <f>INDEX($B$4:$B$46,MATCH($B51,Z$4:Z$46,0))</f>
        <v>#N/A</v>
      </c>
      <c r="AA51" s="430" t="e">
        <f>INDEX($B$4:$B$46,MATCH($B51,AA$4:AA$46,0))</f>
        <v>#N/A</v>
      </c>
      <c r="AB51" s="430" t="str">
        <f>INDEX($B$4:$B$46,MATCH($B51,AB$4:AB$46,0))</f>
        <v>LCP IGNATIUS QUEK </v>
      </c>
      <c r="AC51" s="430" t="str">
        <f>INDEX($B$4:$B$46,MATCH($B51,AC$4:AC$46,0))</f>
        <v>LCP HUANG JIHUI</v>
      </c>
      <c r="AD51" s="430" t="e">
        <f>INDEX($B$4:$B$46,MATCH($B51,AD$4:AD$46,0))</f>
        <v>#N/A</v>
      </c>
      <c r="AE51" s="430" t="e">
        <f>INDEX($B$4:$B$46,MATCH($B51,AE$4:AE$46,0))</f>
        <v>#N/A</v>
      </c>
      <c r="AF51" s="430" t="str">
        <f>INDEX($B$4:$B$46,MATCH($B51,AF$4:AF$46,0))</f>
        <v>LCP IGNATIUS QUEK </v>
      </c>
      <c r="AG51" s="430" t="e">
        <f>INDEX($B$4:$B$46,MATCH($B51,AG$4:AG$46,0))</f>
        <v>#N/A</v>
      </c>
      <c r="AH51" s="398"/>
      <c r="AI51" s="398"/>
      <c r="AJ51" s="398"/>
      <c r="AK51" s="398"/>
      <c r="AL51" s="398"/>
      <c r="AM51" s="398"/>
      <c r="AN51" s="398"/>
      <c r="AO51" s="398"/>
      <c r="AP51" s="398"/>
      <c r="AQ51" s="405"/>
      <c r="AR51" s="405"/>
      <c r="AS51" s="406"/>
      <c r="AT51" s="398"/>
      <c r="AU51" s="406"/>
      <c r="AV51" s="406">
        <f>SUMPRODUCT(--(WEEKDAY(C$3:AF$3,2)&gt;5),--ISNUMBER(MATCH(C51:AF51,{"DM","CS1","CS2","SB1","AE","CS/B"},0)))</f>
        <v>0</v>
      </c>
      <c r="AW51" s="398"/>
      <c r="AX51" s="406"/>
      <c r="AY51" s="406"/>
      <c r="AZ51" s="406"/>
      <c r="BA51" s="405"/>
      <c r="BB51" s="406"/>
      <c r="BC51" s="406"/>
      <c r="BD51" s="406"/>
      <c r="BE51" s="406"/>
      <c r="BF51" s="406"/>
      <c r="BG51" s="406"/>
      <c r="BH51" s="406"/>
      <c r="BI51" s="406"/>
      <c r="BJ51" s="406"/>
      <c r="BK51" s="406"/>
      <c r="BL51" s="406"/>
      <c r="BM51" s="406"/>
      <c r="BN51" s="406"/>
      <c r="BO51" s="406"/>
      <c r="BP51" s="398"/>
    </row>
    <row r="52" ht="19.5" customHeight="1" spans="1:68">
      <c r="A52" s="398"/>
      <c r="B52" s="391" t="s">
        <v>50</v>
      </c>
      <c r="C52" s="430" t="str">
        <f>INDEX($B$4:$B$46,MATCH($B52,C$4:C$46,0))</f>
        <v>3SG SAMUEL TAN ENG WEE</v>
      </c>
      <c r="D52" s="430" t="e">
        <f>INDEX($B$4:$B$46,MATCH($B52,D$4:D$46,0))</f>
        <v>#N/A</v>
      </c>
      <c r="E52" s="430" t="str">
        <f>INDEX($B$4:$B$46,MATCH($B52,E$4:E$46,0))</f>
        <v>LCP STEPHEN TAY </v>
      </c>
      <c r="F52" s="430" t="str">
        <f>INDEX($B$4:$B$46,MATCH($B52,F$4:F$46,0))</f>
        <v>LCP RAIYAN ZUFAYRI BIN MOHAMAD HELMY</v>
      </c>
      <c r="G52" s="430" t="e">
        <f>INDEX($B$4:$B$46,MATCH($B52,G$4:G$46,0))</f>
        <v>#N/A</v>
      </c>
      <c r="H52" s="430" t="e">
        <f>INDEX($B$4:$B$46,MATCH($B52,H$4:H$46,0))</f>
        <v>#N/A</v>
      </c>
      <c r="I52" s="430" t="str">
        <f>INDEX($B$4:$B$46,MATCH($B52,I$4:I$46,0))</f>
        <v>CPL HO SHENGHUI HAYDEN</v>
      </c>
      <c r="J52" s="430" t="str">
        <f>INDEX($B$4:$B$46,MATCH($B52,J$4:J$46,0))</f>
        <v>LCP CHOA ZONGHAN ETIENNE</v>
      </c>
      <c r="K52" s="430" t="e">
        <f>INDEX($B$4:$B$46,MATCH($B52,K$4:K$46,0))</f>
        <v>#N/A</v>
      </c>
      <c r="L52" s="430" t="str">
        <f>INDEX($B$4:$B$46,MATCH($B52,L$4:L$46,0))</f>
        <v>LCP JARED JUAY (BCF)</v>
      </c>
      <c r="M52" s="430" t="str">
        <f>INDEX($B$4:$B$46,MATCH($B52,M$4:M$46,0))</f>
        <v>PTE MENDEZ RALPH JUSTINE MACALINO</v>
      </c>
      <c r="N52" s="430" t="e">
        <f>INDEX($B$4:$B$46,MATCH($B52,N$4:N$46,0))</f>
        <v>#N/A</v>
      </c>
      <c r="O52" s="430" t="e">
        <f>INDEX($B$4:$B$46,MATCH($B52,O$4:O$46,0))</f>
        <v>#N/A</v>
      </c>
      <c r="P52" s="430" t="str">
        <f>INDEX($B$4:$B$46,MATCH($B52,P$4:P$46,0))</f>
        <v>LCP RAIYAN ZUFAYRI BIN MOHAMAD HELMY</v>
      </c>
      <c r="Q52" s="430" t="str">
        <f>INDEX($B$4:$B$46,MATCH($B52,Q$4:Q$46,0))</f>
        <v>CPL HYDER ISKANDAR BIN ZULKILFILY</v>
      </c>
      <c r="R52" s="430" t="e">
        <f>INDEX($B$4:$B$46,MATCH($B52,R$4:R$46,0))</f>
        <v>#N/A</v>
      </c>
      <c r="S52" s="430" t="str">
        <f>INDEX($B$4:$B$46,MATCH($B52,S$4:S$46,0))</f>
        <v>PTE JAR RUI (BCF)</v>
      </c>
      <c r="T52" s="430" t="str">
        <f>INDEX($B$4:$B$46,MATCH($B52,T$4:T$46,0))</f>
        <v>LCP EDWARD GAN BOON WEI </v>
      </c>
      <c r="U52" s="430" t="e">
        <f>INDEX($B$4:$B$46,MATCH($B52,U$4:U$46,0))</f>
        <v>#N/A</v>
      </c>
      <c r="V52" s="430" t="e">
        <f>INDEX($B$4:$B$46,MATCH($B52,V$4:V$46,0))</f>
        <v>#N/A</v>
      </c>
      <c r="W52" s="430" t="str">
        <f>INDEX($B$4:$B$46,MATCH($B52,W$4:W$46,0))</f>
        <v>LCP RAIYAN ZUFAYRI BIN MOHAMAD HELMY</v>
      </c>
      <c r="X52" s="430" t="str">
        <f>INDEX($B$4:$B$46,MATCH($B52,X$4:X$46,0))</f>
        <v>PTE JEROME TEO (BCF)</v>
      </c>
      <c r="Y52" s="430" t="e">
        <f>INDEX($B$4:$B$46,MATCH($B52,Y$4:Y$46,0))</f>
        <v>#N/A</v>
      </c>
      <c r="Z52" s="430" t="str">
        <f>INDEX($B$4:$B$46,MATCH($B52,Z$4:Z$46,0))</f>
        <v>CPL HYDER ISKANDAR BIN ZULKILFILY</v>
      </c>
      <c r="AA52" s="430" t="str">
        <f>INDEX($B$4:$B$46,MATCH($B52,AA$4:AA$46,0))</f>
        <v>3SG SAMUEL TAN ENG WEE</v>
      </c>
      <c r="AB52" s="430" t="e">
        <f>INDEX($B$4:$B$46,MATCH($B52,AB$4:AB$46,0))</f>
        <v>#N/A</v>
      </c>
      <c r="AC52" s="430" t="e">
        <f>INDEX($B$4:$B$46,MATCH($B52,AC$4:AC$46,0))</f>
        <v>#N/A</v>
      </c>
      <c r="AD52" s="430" t="str">
        <f>INDEX($B$4:$B$46,MATCH($B52,AD$4:AD$46,0))</f>
        <v>LCP SHLOK PUROHIT</v>
      </c>
      <c r="AE52" s="430" t="str">
        <f>INDEX($B$4:$B$46,MATCH($B52,AE$4:AE$46,0))</f>
        <v>CPL ZHANG ZHONGHAO</v>
      </c>
      <c r="AF52" s="430" t="e">
        <f>INDEX($B$4:$B$46,MATCH($B52,AF$4:AF$46,0))</f>
        <v>#N/A</v>
      </c>
      <c r="AG52" s="430" t="str">
        <f>INDEX($B$4:$B$46,MATCH($B52,AG$4:AG$46,0))</f>
        <v>PTE JAR RUI (BCF)</v>
      </c>
      <c r="AH52" s="398"/>
      <c r="AI52" s="398"/>
      <c r="AJ52" s="398"/>
      <c r="AK52" s="398"/>
      <c r="AL52" s="398"/>
      <c r="AM52" s="398"/>
      <c r="AN52" s="398"/>
      <c r="AO52" s="398"/>
      <c r="AP52" s="398"/>
      <c r="AQ52" s="405"/>
      <c r="AR52" s="405"/>
      <c r="AS52" s="406"/>
      <c r="AT52" s="398"/>
      <c r="AU52" s="406"/>
      <c r="AV52" s="406">
        <f>SUMPRODUCT(--(WEEKDAY(C$3:AF$3,2)&gt;5),--ISNUMBER(MATCH(C52:AF52,{"DM","CS1","CS2","SB1","AE","CS/B"},0)))</f>
        <v>0</v>
      </c>
      <c r="AW52" s="398"/>
      <c r="AX52" s="406"/>
      <c r="AY52" s="406"/>
      <c r="AZ52" s="406"/>
      <c r="BA52" s="405"/>
      <c r="BB52" s="406"/>
      <c r="BC52" s="406"/>
      <c r="BD52" s="406"/>
      <c r="BE52" s="406"/>
      <c r="BF52" s="406"/>
      <c r="BG52" s="406"/>
      <c r="BH52" s="406"/>
      <c r="BI52" s="406"/>
      <c r="BJ52" s="406"/>
      <c r="BK52" s="406"/>
      <c r="BL52" s="406"/>
      <c r="BM52" s="406"/>
      <c r="BN52" s="406"/>
      <c r="BO52" s="406"/>
      <c r="BP52" s="398"/>
    </row>
    <row r="53" ht="19.5" customHeight="1" spans="1:68">
      <c r="A53" s="398"/>
      <c r="B53" s="391" t="s">
        <v>56</v>
      </c>
      <c r="C53" s="430" t="str">
        <f>INDEX($B$4:$B$46,MATCH($B53,C$4:C$46,0))</f>
        <v>PTE KERK NATHAN</v>
      </c>
      <c r="D53" s="430" t="str">
        <f>INDEX($B$4:$B$46,MATCH($B53,D$4:D$46,0))</f>
        <v>CFC DERRICK CHIN</v>
      </c>
      <c r="E53" s="430" t="str">
        <f>INDEX($B$4:$B$46,MATCH($B53,E$4:E$46,0))</f>
        <v>PTE KERK NATHAN</v>
      </c>
      <c r="F53" s="430" t="e">
        <f>INDEX($B$4:$B$46,MATCH($B53,F$4:F$46,0))</f>
        <v>#N/A</v>
      </c>
      <c r="G53" s="430" t="e">
        <f>INDEX($B$4:$B$46,MATCH($B53,G$4:G$46,0))</f>
        <v>#N/A</v>
      </c>
      <c r="H53" s="430" t="str">
        <f>INDEX($B$4:$B$46,MATCH($B53,H$4:H$46,0))</f>
        <v>LCP MUHAMMAD SHAUKI BIN MOHD SHAM</v>
      </c>
      <c r="I53" s="430" t="str">
        <f>INDEX($B$4:$B$46,MATCH($B53,I$4:I$46,0))</f>
        <v>LCP EDWARD GAN BOON WEI </v>
      </c>
      <c r="J53" s="430" t="str">
        <f>INDEX($B$4:$B$46,MATCH($B53,J$4:J$46,0))</f>
        <v>LCP RAIYAN ZUFAYRI BIN MOHAMAD HELMY</v>
      </c>
      <c r="K53" s="430" t="str">
        <f>INDEX($B$4:$B$46,MATCH($B53,K$4:K$46,0))</f>
        <v>LCP STEPHEN TAY </v>
      </c>
      <c r="L53" s="430" t="str">
        <f>INDEX($B$4:$B$46,MATCH($B53,L$4:L$46,0))</f>
        <v>LCP CHOA ZONGHAN ETIENNE</v>
      </c>
      <c r="M53" s="430" t="e">
        <f>INDEX($B$4:$B$46,MATCH($B53,M$4:M$46,0))</f>
        <v>#N/A</v>
      </c>
      <c r="N53" s="430" t="e">
        <f>INDEX($B$4:$B$46,MATCH($B53,N$4:N$46,0))</f>
        <v>#N/A</v>
      </c>
      <c r="O53" s="430" t="str">
        <f>INDEX($B$4:$B$46,MATCH($B53,O$4:O$46,0))</f>
        <v>LCP JARED JUAY (BCF)</v>
      </c>
      <c r="P53" s="430" t="str">
        <f>INDEX($B$4:$B$46,MATCH($B53,P$4:P$46,0))</f>
        <v>PTE EUGENE ANG (BCF)</v>
      </c>
      <c r="Q53" s="430" t="str">
        <f>INDEX($B$4:$B$46,MATCH($B53,Q$4:Q$46,0))</f>
        <v>CPL TAN JUN YANG KELVIN</v>
      </c>
      <c r="R53" s="430" t="str">
        <f>INDEX($B$4:$B$46,MATCH($B53,R$4:R$46,0))</f>
        <v>LCP RON NG </v>
      </c>
      <c r="S53" s="430" t="str">
        <f>INDEX($B$4:$B$46,MATCH($B53,S$4:S$46,0))</f>
        <v>LCP STEPHEN TAY </v>
      </c>
      <c r="T53" s="430" t="e">
        <f>INDEX($B$4:$B$46,MATCH($B53,T$4:T$46,0))</f>
        <v>#N/A</v>
      </c>
      <c r="U53" s="430" t="e">
        <f>INDEX($B$4:$B$46,MATCH($B53,U$4:U$46,0))</f>
        <v>#N/A</v>
      </c>
      <c r="V53" s="430" t="str">
        <f>INDEX($B$4:$B$46,MATCH($B53,V$4:V$46,0))</f>
        <v>CPL HYDER ISKANDAR BIN ZULKILFILY</v>
      </c>
      <c r="W53" s="430" t="str">
        <f>INDEX($B$4:$B$46,MATCH($B53,W$4:W$46,0))</f>
        <v>LCP MUHAMAD ZULKHAIRI BIN MOHAMAD SAPARI</v>
      </c>
      <c r="X53" s="430" t="str">
        <f>INDEX($B$4:$B$46,MATCH($B53,X$4:X$46,0))</f>
        <v>CPL HO SHENGHUI HAYDEN</v>
      </c>
      <c r="Y53" s="430" t="str">
        <f>INDEX($B$4:$B$46,MATCH($B53,Y$4:Y$46,0))</f>
        <v>LCP LAU KAN SHEN (BCF)</v>
      </c>
      <c r="Z53" s="430" t="str">
        <f>INDEX($B$4:$B$46,MATCH($B53,Z$4:Z$46,0))</f>
        <v>PTE JEROME TEO (BCF)</v>
      </c>
      <c r="AA53" s="430" t="e">
        <f>INDEX($B$4:$B$46,MATCH($B53,AA$4:AA$46,0))</f>
        <v>#N/A</v>
      </c>
      <c r="AB53" s="430" t="e">
        <f>INDEX($B$4:$B$46,MATCH($B53,AB$4:AB$46,0))</f>
        <v>#N/A</v>
      </c>
      <c r="AC53" s="430" t="str">
        <f>INDEX($B$4:$B$46,MATCH($B53,AC$4:AC$46,0))</f>
        <v>CFC GERALD TAN </v>
      </c>
      <c r="AD53" s="430" t="str">
        <f>INDEX($B$4:$B$46,MATCH($B53,AD$4:AD$46,0))</f>
        <v>CPL ZHANG ZHONGHAO</v>
      </c>
      <c r="AE53" s="430" t="str">
        <f>INDEX($B$4:$B$46,MATCH($B53,AE$4:AE$46,0))</f>
        <v>LCP JARED JUAY (BCF)</v>
      </c>
      <c r="AF53" s="430" t="str">
        <f>INDEX($B$4:$B$46,MATCH($B53,AF$4:AF$46,0))</f>
        <v>LCP EKLAYVA PINGALI</v>
      </c>
      <c r="AG53" s="430" t="str">
        <f>INDEX($B$4:$B$46,MATCH($B53,AG$4:AG$46,0))</f>
        <v>LCP SHLOK PUROHIT</v>
      </c>
      <c r="AH53" s="398"/>
      <c r="AI53" s="398"/>
      <c r="AJ53" s="398"/>
      <c r="AK53" s="398"/>
      <c r="AL53" s="398"/>
      <c r="AM53" s="398"/>
      <c r="AN53" s="398"/>
      <c r="AO53" s="398"/>
      <c r="AP53" s="398"/>
      <c r="AQ53" s="405"/>
      <c r="AR53" s="405"/>
      <c r="AS53" s="406"/>
      <c r="AT53" s="398"/>
      <c r="AU53" s="406"/>
      <c r="AV53" s="406">
        <f>SUMPRODUCT(--(WEEKDAY(C$3:AF$3,2)&gt;5),--ISNUMBER(MATCH(C53:AF53,{"DM","CS1","CS2","SB1","AE","CS/B"},0)))</f>
        <v>0</v>
      </c>
      <c r="AW53" s="398"/>
      <c r="AX53" s="406"/>
      <c r="AY53" s="406"/>
      <c r="AZ53" s="406"/>
      <c r="BA53" s="405"/>
      <c r="BB53" s="406"/>
      <c r="BC53" s="406"/>
      <c r="BD53" s="406"/>
      <c r="BE53" s="406"/>
      <c r="BF53" s="406"/>
      <c r="BG53" s="406"/>
      <c r="BH53" s="406"/>
      <c r="BI53" s="406"/>
      <c r="BJ53" s="406"/>
      <c r="BK53" s="406"/>
      <c r="BL53" s="406"/>
      <c r="BM53" s="406"/>
      <c r="BN53" s="406"/>
      <c r="BO53" s="406"/>
      <c r="BP53" s="398"/>
    </row>
    <row r="54" ht="19.5" customHeight="1" spans="1:68">
      <c r="A54" s="398"/>
      <c r="B54" s="391" t="s">
        <v>62</v>
      </c>
      <c r="C54" s="430" t="str">
        <f>INDEX($B$4:$B$46,MATCH($B54,C$4:C$46,0))</f>
        <v>LCP MUHAMMAD HAMZA ZUBERI</v>
      </c>
      <c r="D54" s="430" t="str">
        <f>INDEX($B$4:$B$46,MATCH($B54,D$4:D$46,0))</f>
        <v>LCP RAGURAMAN ANIRUDH</v>
      </c>
      <c r="E54" s="430" t="str">
        <f>INDEX($B$4:$B$46,MATCH($B54,E$4:E$46,0))</f>
        <v>PTE DANIEL ISKANDAR BIN SANUSI</v>
      </c>
      <c r="F54" s="430" t="str">
        <f>INDEX($B$4:$B$46,MATCH($B54,F$4:F$46,0))</f>
        <v>LCP HUANG JIHUI</v>
      </c>
      <c r="G54" s="430" t="str">
        <f>INDEX($B$4:$B$46,MATCH($B54,G$4:G$46,0))</f>
        <v>PTE OWEN LEE</v>
      </c>
      <c r="H54" s="430" t="str">
        <f>INDEX($B$4:$B$46,MATCH($B54,H$4:H$46,0))</f>
        <v>PTE PATIL AMEYA MANOJ</v>
      </c>
      <c r="I54" s="430" t="str">
        <f>INDEX($B$4:$B$46,MATCH($B54,I$4:I$46,0))</f>
        <v>LCP MUHAMMAD HAMZA ZUBERI</v>
      </c>
      <c r="J54" s="430" t="str">
        <f>INDEX($B$4:$B$46,MATCH($B54,J$4:J$46,0))</f>
        <v>PTE PATIL AMEYA MANOJ</v>
      </c>
      <c r="K54" s="430" t="str">
        <f>INDEX($B$4:$B$46,MATCH($B54,K$4:K$46,0))</f>
        <v>LCP MUHAMMAD SHAUKI BIN MOHD SHAM</v>
      </c>
      <c r="L54" s="430" t="str">
        <f>INDEX($B$4:$B$46,MATCH($B54,L$4:L$46,0))</f>
        <v>PTE JEROME TEO (BCF)</v>
      </c>
      <c r="M54" s="430" t="str">
        <f>INDEX($B$4:$B$46,MATCH($B54,M$4:M$46,0))</f>
        <v>LCP LAU KAN SHEN (BCF)</v>
      </c>
      <c r="N54" s="430" t="str">
        <f>INDEX($B$4:$B$46,MATCH($B54,N$4:N$46,0))</f>
        <v>PTE JEROME TEO (BCF)</v>
      </c>
      <c r="O54" s="430" t="str">
        <f>INDEX($B$4:$B$46,MATCH($B54,O$4:O$46,0))</f>
        <v>LCP STEPHEN TAY </v>
      </c>
      <c r="P54" s="430" t="str">
        <f>INDEX($B$4:$B$46,MATCH($B54,P$4:P$46,0))</f>
        <v>LCP AHMAD IMRAN (BCF)</v>
      </c>
      <c r="Q54" s="430" t="str">
        <f>INDEX($B$4:$B$46,MATCH($B54,Q$4:Q$46,0))</f>
        <v>LCP MUHAMMAD HAMZA ZUBERI</v>
      </c>
      <c r="R54" s="430" t="str">
        <f>INDEX($B$4:$B$46,MATCH($B54,R$4:R$46,0))</f>
        <v>LCP MUHAMMAD SHAUKI BIN MOHD SHAM</v>
      </c>
      <c r="S54" s="430" t="str">
        <f>INDEX($B$4:$B$46,MATCH($B54,S$4:S$46,0))</f>
        <v>LCP RAIYAN ZUFAYRI BIN MOHAMAD HELMY</v>
      </c>
      <c r="T54" s="430" t="str">
        <f>INDEX($B$4:$B$46,MATCH($B54,T$4:T$46,0))</f>
        <v>LCP RAGURAMAN ANIRUDH</v>
      </c>
      <c r="U54" s="430" t="str">
        <f>INDEX($B$4:$B$46,MATCH($B54,U$4:U$46,0))</f>
        <v>LCP MUHAMMAD SHAUKI BIN MOHD SHAM</v>
      </c>
      <c r="V54" s="430" t="str">
        <f>INDEX($B$4:$B$46,MATCH($B54,V$4:V$46,0))</f>
        <v>LCP STEPHEN TAY </v>
      </c>
      <c r="W54" s="430" t="str">
        <f>INDEX($B$4:$B$46,MATCH($B54,W$4:W$46,0))</f>
        <v>PTE JAR RUI (BCF)</v>
      </c>
      <c r="X54" s="430" t="str">
        <f>INDEX($B$4:$B$46,MATCH($B54,X$4:X$46,0))</f>
        <v>LCP HUANG JIHUI</v>
      </c>
      <c r="Y54" s="430" t="str">
        <f>INDEX($B$4:$B$46,MATCH($B54,Y$4:Y$46,0))</f>
        <v>LCP AHMAD IMRAN (BCF)</v>
      </c>
      <c r="Z54" s="430" t="str">
        <f>INDEX($B$4:$B$46,MATCH($B54,Z$4:Z$46,0))</f>
        <v>LCP HUANG JIHUI</v>
      </c>
      <c r="AA54" s="430" t="str">
        <f>INDEX($B$4:$B$46,MATCH($B54,AA$4:AA$46,0))</f>
        <v>PTE JEROME TEO (BCF)</v>
      </c>
      <c r="AB54" s="430" t="str">
        <f>INDEX($B$4:$B$46,MATCH($B54,AB$4:AB$46,0))</f>
        <v>LCP STEPHEN TAY </v>
      </c>
      <c r="AC54" s="430" t="str">
        <f>INDEX($B$4:$B$46,MATCH($B54,AC$4:AC$46,0))</f>
        <v>LCP LAU KAN SHEN (BCF)</v>
      </c>
      <c r="AD54" s="430" t="str">
        <f>INDEX($B$4:$B$46,MATCH($B54,AD$4:AD$46,0))</f>
        <v>PTE JAR RUI (BCF)</v>
      </c>
      <c r="AE54" s="430" t="str">
        <f>INDEX($B$4:$B$46,MATCH($B54,AE$4:AE$46,0))</f>
        <v>LCP HUANG JIHUI</v>
      </c>
      <c r="AF54" s="430" t="str">
        <f>INDEX($B$4:$B$46,MATCH($B54,AF$4:AF$46,0))</f>
        <v>PTE MENDEZ RALPH JUSTINE MACALINO</v>
      </c>
      <c r="AG54" s="430" t="str">
        <f>INDEX($B$4:$B$46,MATCH($B54,AG$4:AG$46,0))</f>
        <v>PTE DANIEL ISKANDAR BIN SANUSI</v>
      </c>
      <c r="AH54" s="398"/>
      <c r="AI54" s="398"/>
      <c r="AJ54" s="398"/>
      <c r="AK54" s="398"/>
      <c r="AL54" s="398"/>
      <c r="AM54" s="398"/>
      <c r="AN54" s="398"/>
      <c r="AO54" s="398"/>
      <c r="AP54" s="398"/>
      <c r="AQ54" s="405"/>
      <c r="AR54" s="405"/>
      <c r="AS54" s="406"/>
      <c r="AT54" s="398"/>
      <c r="AU54" s="406"/>
      <c r="AV54" s="406">
        <f>SUMPRODUCT(--(WEEKDAY(C$3:AF$3,2)&gt;5),--ISNUMBER(MATCH(C54:AF54,{"DM","CS1","CS2","SB1","AE","CS/B"},0)))</f>
        <v>0</v>
      </c>
      <c r="AW54" s="398"/>
      <c r="AX54" s="406"/>
      <c r="AY54" s="406"/>
      <c r="AZ54" s="406"/>
      <c r="BA54" s="405"/>
      <c r="BB54" s="406"/>
      <c r="BC54" s="406"/>
      <c r="BD54" s="406"/>
      <c r="BE54" s="406"/>
      <c r="BF54" s="406"/>
      <c r="BG54" s="406"/>
      <c r="BH54" s="406"/>
      <c r="BI54" s="406"/>
      <c r="BJ54" s="406"/>
      <c r="BK54" s="406"/>
      <c r="BL54" s="406"/>
      <c r="BM54" s="406"/>
      <c r="BN54" s="406"/>
      <c r="BO54" s="406"/>
      <c r="BP54" s="398"/>
    </row>
    <row r="55" ht="19.5" customHeight="1" spans="1:68">
      <c r="A55" s="398"/>
      <c r="B55" s="431" t="s">
        <v>1598</v>
      </c>
      <c r="C55" s="430" t="e">
        <f>INDEX($B$4:$B$46,MATCH($B55,C$4:C$46,0))</f>
        <v>#N/A</v>
      </c>
      <c r="D55" s="430" t="str">
        <f>INDEX($B$4:$B$46,MATCH($B55,D$4:D$46,0))</f>
        <v>LCP MATTHEW HWANG YEW SENG</v>
      </c>
      <c r="E55" s="430" t="str">
        <f>INDEX($B$4:$B$46,MATCH($B55,E$4:E$46,0))</f>
        <v>LCP MUHAMMAD HAMZA ZUBERI</v>
      </c>
      <c r="F55" s="430" t="str">
        <f>INDEX($B$4:$B$46,MATCH($B55,F$4:F$46,0))</f>
        <v>CPL FANG JIANGRUI</v>
      </c>
      <c r="G55" s="430" t="str">
        <f>INDEX($B$4:$B$46,MATCH($B55,G$4:G$46,0))</f>
        <v>LCP CHYE JING AN MAXIMUS</v>
      </c>
      <c r="H55" s="430" t="str">
        <f>INDEX($B$4:$B$46,MATCH($B55,H$4:H$46,0))</f>
        <v>3SG SAMUEL TAN ENG WEE</v>
      </c>
      <c r="I55" s="430" t="str">
        <f>INDEX($B$4:$B$46,MATCH($B55,I$4:I$46,0))</f>
        <v>CPL WONG JI FENG WILLARD</v>
      </c>
      <c r="J55" s="430" t="str">
        <f>INDEX($B$4:$B$46,MATCH($B55,J$4:J$46,0))</f>
        <v>PTE DANIEL ISKANDAR BIN SANUSI</v>
      </c>
      <c r="K55" s="430" t="str">
        <f>INDEX($B$4:$B$46,MATCH($B55,K$4:K$46,0))</f>
        <v>LCP MATTHEW HWANG YEW SENG</v>
      </c>
      <c r="L55" s="430" t="str">
        <f>INDEX($B$4:$B$46,MATCH($B55,L$4:L$46,0))</f>
        <v>LCP EDWARD GAN BOON WEI </v>
      </c>
      <c r="M55" s="430" t="e">
        <f>INDEX($B$4:$B$46,MATCH($B55,M$4:M$46,0))</f>
        <v>#N/A</v>
      </c>
      <c r="N55" s="430" t="str">
        <f>INDEX($B$4:$B$46,MATCH($B55,N$4:N$46,0))</f>
        <v>LCP MATTHEW HWANG YEW SENG</v>
      </c>
      <c r="O55" s="430" t="str">
        <f>INDEX($B$4:$B$46,MATCH($B55,O$4:O$46,0))</f>
        <v>CPL WONG JI FENG WILLARD</v>
      </c>
      <c r="P55" s="430" t="str">
        <f>INDEX($B$4:$B$46,MATCH($B55,P$4:P$46,0))</f>
        <v>CPL HO SHENGHUI HAYDEN</v>
      </c>
      <c r="Q55" s="430" t="str">
        <f>INDEX($B$4:$B$46,MATCH($B55,Q$4:Q$46,0))</f>
        <v>LCP STEPHEN TAY </v>
      </c>
      <c r="R55" s="430" t="str">
        <f>INDEX($B$4:$B$46,MATCH($B55,R$4:R$46,0))</f>
        <v>CFC DERRICK CHIN</v>
      </c>
      <c r="S55" s="430" t="str">
        <f>INDEX($B$4:$B$46,MATCH($B55,S$4:S$46,0))</f>
        <v>PTE DANIEL ISKANDAR BIN SANUSI</v>
      </c>
      <c r="T55" s="430" t="str">
        <f>INDEX($B$4:$B$46,MATCH($B55,T$4:T$46,0))</f>
        <v>CPL HYDER ISKANDAR BIN ZULKILFILY</v>
      </c>
      <c r="U55" s="430" t="str">
        <f>INDEX($B$4:$B$46,MATCH($B55,U$4:U$46,0))</f>
        <v>LCP KOO YI XIAN RAPHAEL </v>
      </c>
      <c r="V55" s="430" t="str">
        <f>INDEX($B$4:$B$46,MATCH($B55,V$4:V$46,0))</f>
        <v>LCP MATTHEW HWANG YEW SENG</v>
      </c>
      <c r="W55" s="430" t="str">
        <f>INDEX($B$4:$B$46,MATCH($B55,W$4:W$46,0))</f>
        <v>LCP MUHAMMAD HAMZA ZUBERI</v>
      </c>
      <c r="X55" s="430" t="str">
        <f>INDEX($B$4:$B$46,MATCH($B55,X$4:X$46,0))</f>
        <v>LCP CHOA ZONGHAN ETIENNE</v>
      </c>
      <c r="Y55" s="430" t="str">
        <f>INDEX($B$4:$B$46,MATCH($B55,Y$4:Y$46,0))</f>
        <v>LCP STEPHEN TAY </v>
      </c>
      <c r="Z55" s="430" t="str">
        <f>INDEX($B$4:$B$46,MATCH($B55,Z$4:Z$46,0))</f>
        <v>3SG SAMUEL TAN ENG WEE</v>
      </c>
      <c r="AA55" s="430" t="str">
        <f>INDEX($B$4:$B$46,MATCH($B55,AA$4:AA$46,0))</f>
        <v>CPL ZHANG ZHONGHAO</v>
      </c>
      <c r="AB55" s="430" t="str">
        <f>INDEX($B$4:$B$46,MATCH($B55,AB$4:AB$46,0))</f>
        <v>LCP MATTHEW HWANG YEW SENG</v>
      </c>
      <c r="AC55" s="430" t="str">
        <f>INDEX($B$4:$B$46,MATCH($B55,AC$4:AC$46,0))</f>
        <v>3SG SAMUEL TAN ENG WEE</v>
      </c>
      <c r="AD55" s="430" t="str">
        <f>INDEX($B$4:$B$46,MATCH($B55,AD$4:AD$46,0))</f>
        <v>PTE MENDEZ RALPH JUSTINE MACALINO</v>
      </c>
      <c r="AE55" s="430" t="str">
        <f>INDEX($B$4:$B$46,MATCH($B55,AE$4:AE$46,0))</f>
        <v>LCP KOO YI XIAN RAPHAEL </v>
      </c>
      <c r="AF55" s="430" t="str">
        <f>INDEX($B$4:$B$46,MATCH($B55,AF$4:AF$46,0))</f>
        <v>LCP SHLOK PUROHIT</v>
      </c>
      <c r="AG55" s="430" t="str">
        <f>INDEX($B$4:$B$46,MATCH($B55,AG$4:AG$46,0))</f>
        <v>LCP HUANG JIHUI</v>
      </c>
      <c r="AH55" s="398"/>
      <c r="AI55" s="398"/>
      <c r="AJ55" s="398"/>
      <c r="AK55" s="398"/>
      <c r="AL55" s="398"/>
      <c r="AM55" s="398"/>
      <c r="AN55" s="398"/>
      <c r="AO55" s="398"/>
      <c r="AP55" s="398"/>
      <c r="AQ55" s="405"/>
      <c r="AR55" s="405"/>
      <c r="AS55" s="406"/>
      <c r="AT55" s="398"/>
      <c r="AU55" s="406"/>
      <c r="AV55" s="406">
        <f>SUMPRODUCT(--(WEEKDAY(C$3:AF$3,2)&gt;5),--ISNUMBER(MATCH(C55:AF55,{"DM","CS1","CS2","SB1","AE","CS/B"},0)))</f>
        <v>0</v>
      </c>
      <c r="AW55" s="398"/>
      <c r="AX55" s="406"/>
      <c r="AY55" s="406"/>
      <c r="AZ55" s="406"/>
      <c r="BA55" s="405"/>
      <c r="BB55" s="406"/>
      <c r="BC55" s="406"/>
      <c r="BD55" s="406"/>
      <c r="BE55" s="406"/>
      <c r="BF55" s="406"/>
      <c r="BG55" s="406"/>
      <c r="BH55" s="406"/>
      <c r="BI55" s="406"/>
      <c r="BJ55" s="406"/>
      <c r="BK55" s="406"/>
      <c r="BL55" s="406"/>
      <c r="BM55" s="406"/>
      <c r="BN55" s="406"/>
      <c r="BO55" s="406"/>
      <c r="BP55" s="398"/>
    </row>
    <row r="56" ht="19.5" customHeight="1" spans="1:68">
      <c r="A56" s="398"/>
      <c r="B56" s="432"/>
      <c r="C56" s="429"/>
      <c r="D56" s="429"/>
      <c r="E56" s="429"/>
      <c r="F56" s="429"/>
      <c r="G56" s="429"/>
      <c r="H56" s="429"/>
      <c r="I56" s="429"/>
      <c r="J56" s="429"/>
      <c r="K56" s="429"/>
      <c r="L56" s="429"/>
      <c r="M56" s="429"/>
      <c r="N56" s="429"/>
      <c r="O56" s="429"/>
      <c r="P56" s="429"/>
      <c r="Q56" s="429"/>
      <c r="R56" s="429"/>
      <c r="S56" s="429"/>
      <c r="T56" s="429"/>
      <c r="U56" s="429"/>
      <c r="V56" s="429"/>
      <c r="W56" s="429"/>
      <c r="X56" s="429"/>
      <c r="Y56" s="429"/>
      <c r="Z56" s="429"/>
      <c r="AA56" s="429"/>
      <c r="AB56" s="429"/>
      <c r="AC56" s="429"/>
      <c r="AD56" s="429"/>
      <c r="AE56" s="429"/>
      <c r="AF56" s="429"/>
      <c r="AG56" s="429"/>
      <c r="AH56" s="432">
        <f>COUNTIF($C56:$AF56,AH$4)</f>
        <v>0</v>
      </c>
      <c r="AI56" s="432">
        <f>COUNTIF($C56:$AF56,AI$4)</f>
        <v>0</v>
      </c>
      <c r="AJ56" s="432">
        <f>COUNTIF($C56:$AF56,AJ$4)</f>
        <v>0</v>
      </c>
      <c r="AK56" s="432">
        <f>COUNTIF($C56:$AF56,AK$4)</f>
        <v>0</v>
      </c>
      <c r="AL56" s="432">
        <f>COUNTIF($C56:$AF56,AL$4)</f>
        <v>0</v>
      </c>
      <c r="AM56" s="432">
        <f>COUNTIF($C56:$AF56,AM$4)</f>
        <v>0</v>
      </c>
      <c r="AN56" s="432">
        <f>COUNTIF($C56:$AF56,AN$4)</f>
        <v>0</v>
      </c>
      <c r="AO56" s="432">
        <f>COUNTIF($C56:$AF56,AO$4)</f>
        <v>0</v>
      </c>
      <c r="AP56" s="432">
        <f>COUNTIF($C56:$AF56,AP$4)</f>
        <v>0</v>
      </c>
      <c r="AQ56" s="432">
        <v>1</v>
      </c>
      <c r="AR56" s="432"/>
      <c r="AS56" s="432">
        <f t="array" ref="AS56">SUMPRODUCT(--(WEEKDAY(C$3:AF$3,2)&lt;5),--ISNUMBER(MATCH(C56:AF56,{"DM","CS1","CS2","SB1","AE","CS/B"},0)))</f>
        <v>0</v>
      </c>
      <c r="AT56" s="432"/>
      <c r="AU56" s="432">
        <f t="array" ref="AU56">SUMPRODUCT(--(WEEKDAY(C$3:AF$3,2)=5),--ISNUMBER(MATCH(C56:AF56,{"DM","CS1","CS2","SB1","AE","CS/B"},0)))</f>
        <v>0</v>
      </c>
      <c r="AV56" s="406">
        <f>SUMPRODUCT(--(WEEKDAY(C$3:AF$3,2)&gt;5),--ISNUMBER(MATCH(C56:AF56,{"DM","CS1","CS2","SB1","AE","CS/B"},0)))</f>
        <v>0</v>
      </c>
      <c r="AW56" s="432"/>
      <c r="AX56" s="432">
        <f>(AS56-AT56)+AU56*1.5+(AV56-AW56)*2+AM56*0.5+AO56*0.5+AQ56-AR56</f>
        <v>1</v>
      </c>
      <c r="AY56" s="432">
        <f>AS56+AU56+AV56</f>
        <v>0</v>
      </c>
      <c r="AZ56" s="432">
        <f>BC56+BE56+BG56+BI56+BK56</f>
        <v>0</v>
      </c>
      <c r="BA56" s="432">
        <f>AX56+BB56</f>
        <v>1</v>
      </c>
      <c r="BB56" s="432">
        <f>BD56+BF56+BH56+BJ56+BL56</f>
        <v>0</v>
      </c>
      <c r="BC56" s="432">
        <f>COUNTIF(A56:AH56,"*$BTP*")</f>
        <v>0</v>
      </c>
      <c r="BD56" s="432">
        <f>BC56*1.5</f>
        <v>0</v>
      </c>
      <c r="BE56" s="432">
        <f>COUNTIF(A56:AH56,"*$M*")</f>
        <v>0</v>
      </c>
      <c r="BF56" s="432">
        <f>BE56*1</f>
        <v>0</v>
      </c>
      <c r="BG56" s="432">
        <f>COUNTIF(A56:AH56,"*$PM*")</f>
        <v>0</v>
      </c>
      <c r="BH56" s="432">
        <f>BG56*0.5</f>
        <v>0</v>
      </c>
      <c r="BI56" s="432">
        <f>COUNTIF(A56:AH56,"*$AM*")</f>
        <v>0</v>
      </c>
      <c r="BJ56" s="432">
        <f>BI56*0.5</f>
        <v>0</v>
      </c>
      <c r="BK56" s="432">
        <f>COUNTIF(A56:AH56,"*$FC*")</f>
        <v>0</v>
      </c>
      <c r="BL56" s="432">
        <f>BK56*1</f>
        <v>0</v>
      </c>
      <c r="BM56" s="432">
        <f>COUNTIF($D56:$Y56,BM$4)</f>
        <v>0</v>
      </c>
      <c r="BN56" s="432">
        <f>COUNTIF($D56:$Y56,BN$4)</f>
        <v>0</v>
      </c>
      <c r="BO56" s="432"/>
      <c r="BP56" s="432"/>
    </row>
    <row r="57" ht="19.5" customHeight="1" spans="1:68">
      <c r="A57" s="398"/>
      <c r="B57" s="405" t="s">
        <v>2027</v>
      </c>
      <c r="C57" s="172"/>
      <c r="D57" s="20"/>
      <c r="E57" s="20"/>
      <c r="F57" s="391"/>
      <c r="G57" s="391"/>
      <c r="H57" s="391"/>
      <c r="I57" s="391" t="s">
        <v>1287</v>
      </c>
      <c r="J57" s="391" t="s">
        <v>44</v>
      </c>
      <c r="K57" s="172"/>
      <c r="L57" s="391"/>
      <c r="M57" s="172" t="s">
        <v>2197</v>
      </c>
      <c r="N57" s="391"/>
      <c r="O57" s="391" t="s">
        <v>56</v>
      </c>
      <c r="P57" s="391"/>
      <c r="Q57" s="172"/>
      <c r="R57" s="172" t="s">
        <v>44</v>
      </c>
      <c r="S57" s="391" t="s">
        <v>50</v>
      </c>
      <c r="T57" s="172" t="s">
        <v>50</v>
      </c>
      <c r="U57" s="391"/>
      <c r="V57" s="391"/>
      <c r="W57" s="391"/>
      <c r="X57" s="391" t="s">
        <v>57</v>
      </c>
      <c r="Y57" s="391" t="s">
        <v>2187</v>
      </c>
      <c r="Z57" s="391" t="s">
        <v>44</v>
      </c>
      <c r="AA57" s="172"/>
      <c r="AB57" s="391"/>
      <c r="AC57" s="391" t="s">
        <v>2198</v>
      </c>
      <c r="AD57" s="2" t="s">
        <v>2198</v>
      </c>
      <c r="AE57" s="434" t="s">
        <v>2199</v>
      </c>
      <c r="AF57" s="434"/>
      <c r="AG57" s="434"/>
      <c r="AH57" s="398">
        <f>COUNTIF($C57:$AD57,AH$4)</f>
        <v>0</v>
      </c>
      <c r="AI57" s="398">
        <f>COUNTIF($C57:$AD57,AI$4)</f>
        <v>3</v>
      </c>
      <c r="AJ57" s="398">
        <f>COUNTIF($C57:$AD57,AJ$4)</f>
        <v>0</v>
      </c>
      <c r="AK57" s="398">
        <f>COUNTIF($C57:$AD57,AK$4)</f>
        <v>0</v>
      </c>
      <c r="AL57" s="398">
        <f>COUNTIF($C57:$AD57,AL$4)</f>
        <v>2</v>
      </c>
      <c r="AM57" s="398">
        <f>COUNTIF($C57:$AD57,AM$4)</f>
        <v>1</v>
      </c>
      <c r="AN57" s="398">
        <f>COUNTIF($C57:$AD57,AN$4)</f>
        <v>0</v>
      </c>
      <c r="AO57" s="398">
        <f>COUNTIF($C57:$AD57,AO$4)</f>
        <v>0</v>
      </c>
      <c r="AP57" s="398">
        <f>COUNTIF($C57:$AD57,AP$4)</f>
        <v>0</v>
      </c>
      <c r="AQ57" s="405"/>
      <c r="AR57" s="405"/>
      <c r="AS57" s="406">
        <f>SUMPRODUCT(--(WEEKDAY(C$3:AG$3,2)&lt;5),--ISNUMBER(MATCH(C57:AG57,{"SB1","SB2"},0)))</f>
        <v>1</v>
      </c>
      <c r="AT57" s="398"/>
      <c r="AU57" s="406">
        <f>SUMPRODUCT(--(WEEKDAY(C$3:AG$3,2)=5),--ISNUMBER(MATCH(C57:AG57,{"SB1","SB2"},0)))</f>
        <v>1</v>
      </c>
      <c r="AV57" s="406">
        <f>SUMPRODUCT(--(WEEKDAY(C$3:AG$3,2)&gt;5),--ISNUMBER(MATCH(C57:AG57,{"SB1","SB2"},0)))</f>
        <v>1</v>
      </c>
      <c r="AW57" s="398"/>
      <c r="AX57" s="406">
        <f>(AS57-AT57)+AU57*1.5+(AV57-AW57)*2+(AO57+AH57+AI57+AJ57+AK57+AN57)*0.5+AQ57-AR57</f>
        <v>6</v>
      </c>
      <c r="AY57" s="406">
        <f>AS57+AU57+AV57</f>
        <v>3</v>
      </c>
      <c r="AZ57" s="406">
        <f>BC57+BE57+BG57+BI57+BK57</f>
        <v>4</v>
      </c>
      <c r="BA57" s="405">
        <f>AX57+BB57</f>
        <v>9.5</v>
      </c>
      <c r="BB57" s="406">
        <f>BD57+BF57+BH57+BJ57+BL57</f>
        <v>3.5</v>
      </c>
      <c r="BC57" s="406">
        <f>COUNTIF(A57:AH57,"*$BTP*")</f>
        <v>0</v>
      </c>
      <c r="BD57" s="406">
        <f>BC57*1.5</f>
        <v>0</v>
      </c>
      <c r="BE57" s="406">
        <f>COUNTIF(A57:AH57,"*$M*")</f>
        <v>0</v>
      </c>
      <c r="BF57" s="406">
        <f>BE57*1</f>
        <v>0</v>
      </c>
      <c r="BG57" s="406">
        <f>COUNTIF(A57:AH57,"*$PM*")</f>
        <v>0</v>
      </c>
      <c r="BH57" s="406">
        <f>BG57*0.5</f>
        <v>0</v>
      </c>
      <c r="BI57" s="406">
        <f>COUNTIF(A57:AH57,"*$AM*")</f>
        <v>1</v>
      </c>
      <c r="BJ57" s="406">
        <f>BI57*0.5</f>
        <v>0.5</v>
      </c>
      <c r="BK57" s="406">
        <f>COUNTIF(A57:AH57,"*$FC*")</f>
        <v>3</v>
      </c>
      <c r="BL57" s="406">
        <f>BK57*1</f>
        <v>3</v>
      </c>
      <c r="BM57" s="406">
        <f>COUNTIF($E57:$AG57,BM$4)</f>
        <v>0</v>
      </c>
      <c r="BN57" s="406">
        <f>COUNTIF($E57:$AG57,BN$4)</f>
        <v>0</v>
      </c>
      <c r="BO57" s="406">
        <f>COUNTIF($E57:$Y57,BO$4)</f>
        <v>0</v>
      </c>
      <c r="BP57" s="398"/>
    </row>
    <row r="58" ht="19.5" customHeight="1" spans="1:68">
      <c r="A58" s="398" t="s">
        <v>0</v>
      </c>
      <c r="B58" s="405" t="s">
        <v>2106</v>
      </c>
      <c r="C58" s="391"/>
      <c r="D58" s="172" t="s">
        <v>48</v>
      </c>
      <c r="E58" s="391" t="s">
        <v>44</v>
      </c>
      <c r="F58" s="433"/>
      <c r="G58" s="433" t="s">
        <v>50</v>
      </c>
      <c r="H58" s="391"/>
      <c r="I58" s="391" t="s">
        <v>47</v>
      </c>
      <c r="J58" s="391" t="s">
        <v>47</v>
      </c>
      <c r="K58" s="391" t="s">
        <v>47</v>
      </c>
      <c r="L58" s="391" t="s">
        <v>47</v>
      </c>
      <c r="M58" s="391" t="s">
        <v>2197</v>
      </c>
      <c r="N58" s="391" t="s">
        <v>2197</v>
      </c>
      <c r="O58" s="391" t="s">
        <v>2200</v>
      </c>
      <c r="P58" s="391" t="s">
        <v>44</v>
      </c>
      <c r="Q58" s="391"/>
      <c r="R58" s="391" t="s">
        <v>62</v>
      </c>
      <c r="S58" s="434"/>
      <c r="T58" s="391"/>
      <c r="V58" s="391"/>
      <c r="W58" s="172" t="s">
        <v>62</v>
      </c>
      <c r="X58" s="391" t="s">
        <v>44</v>
      </c>
      <c r="Y58" s="391" t="s">
        <v>56</v>
      </c>
      <c r="Z58" s="391"/>
      <c r="AA58" s="172"/>
      <c r="AB58" s="391"/>
      <c r="AC58" s="391" t="s">
        <v>56</v>
      </c>
      <c r="AD58" s="20"/>
      <c r="AE58" s="15" t="s">
        <v>48</v>
      </c>
      <c r="AF58" s="391" t="s">
        <v>2197</v>
      </c>
      <c r="AG58" s="391" t="s">
        <v>530</v>
      </c>
      <c r="AH58" s="398">
        <f>COUNTIF($C58:$AF58,AH$4)</f>
        <v>2</v>
      </c>
      <c r="AI58" s="398">
        <f>COUNTIF($C58:$AF58,AI$4)</f>
        <v>3</v>
      </c>
      <c r="AJ58" s="398">
        <f>COUNTIF($C58:$AF58,AJ$4)</f>
        <v>0</v>
      </c>
      <c r="AK58" s="398">
        <f>COUNTIF($C58:$AF58,AK$4)</f>
        <v>0</v>
      </c>
      <c r="AL58" s="398">
        <f>COUNTIF($C58:$AF58,AL$4)</f>
        <v>1</v>
      </c>
      <c r="AM58" s="398">
        <f>COUNTIF($C58:$AF58,AM$4)</f>
        <v>2</v>
      </c>
      <c r="AN58" s="398">
        <f>COUNTIF($C58:$AF58,AN$4)</f>
        <v>2</v>
      </c>
      <c r="AO58" s="398">
        <f>COUNTIF($C58:$AF58,AO$4)</f>
        <v>0</v>
      </c>
      <c r="AP58" s="398">
        <f>COUNTIF($C58:$AF58,AP$4)</f>
        <v>0</v>
      </c>
      <c r="AQ58" s="405"/>
      <c r="AR58" s="405"/>
      <c r="AS58" s="406">
        <f>SUMPRODUCT(--(WEEKDAY(C$3:AG$3,2)&lt;5),--ISNUMBER(MATCH(C58:AG58,{"SB1","SB2"},0)))</f>
        <v>2</v>
      </c>
      <c r="AT58" s="398"/>
      <c r="AU58" s="406">
        <f>SUMPRODUCT(--(WEEKDAY(C$3:AG$3,2)=5),--ISNUMBER(MATCH(C58:AG58,{"SB1","SB2"},0)))</f>
        <v>0</v>
      </c>
      <c r="AV58" s="406">
        <f>SUMPRODUCT(--(WEEKDAY(C$3:AG$3,2)&gt;5),--ISNUMBER(MATCH(C58:AG58,{"SB1","SB2"},0)))</f>
        <v>1</v>
      </c>
      <c r="AW58" s="398"/>
      <c r="AX58" s="406">
        <f>(AS58-AT58)+AU58*1.5+(AV58-AW58)*2+(AO58+AH58+AI58+AJ58+AK58+AN58)*0.5+AQ58-AR58</f>
        <v>7.5</v>
      </c>
      <c r="AY58" s="406">
        <f>AS58+AU58+AV58</f>
        <v>3</v>
      </c>
      <c r="AZ58" s="406">
        <f>BC58+BE58+BG58+BI58+BK58</f>
        <v>0</v>
      </c>
      <c r="BA58" s="405">
        <f>AX58+BB58</f>
        <v>7.5</v>
      </c>
      <c r="BB58" s="406">
        <f>BD58+BF58+BH58+BJ58+BL58</f>
        <v>0</v>
      </c>
      <c r="BC58" s="406">
        <f>COUNTIF(A58:AH58,"*$BTP*")</f>
        <v>0</v>
      </c>
      <c r="BD58" s="406">
        <f>BC58*1.5</f>
        <v>0</v>
      </c>
      <c r="BE58" s="406">
        <f>COUNTIF(A58:AH58,"*$M*")</f>
        <v>0</v>
      </c>
      <c r="BF58" s="406">
        <f>BE58*1</f>
        <v>0</v>
      </c>
      <c r="BG58" s="406">
        <f>COUNTIF(A58:AH58,"*$PM*")</f>
        <v>0</v>
      </c>
      <c r="BH58" s="406">
        <f>BG58*0.5</f>
        <v>0</v>
      </c>
      <c r="BI58" s="406">
        <f>COUNTIF(A58:AH58,"*$AM*")</f>
        <v>0</v>
      </c>
      <c r="BJ58" s="406">
        <f>BI58*0.5</f>
        <v>0</v>
      </c>
      <c r="BK58" s="406">
        <f>COUNTIF(A58:AH58,"*$FC*")</f>
        <v>0</v>
      </c>
      <c r="BL58" s="406">
        <f>BK58*1</f>
        <v>0</v>
      </c>
      <c r="BM58" s="406">
        <f>COUNTIF($E58:$AG58,BM$4)</f>
        <v>0</v>
      </c>
      <c r="BN58" s="406">
        <f>COUNTIF($E58:$AG58,BN$4)</f>
        <v>0</v>
      </c>
      <c r="BO58" s="406">
        <f>COUNTIF($D58:$Y58,BO$4)</f>
        <v>4</v>
      </c>
      <c r="BP58" s="398"/>
    </row>
    <row r="59" ht="19.5" customHeight="1" spans="1:68">
      <c r="A59" s="398"/>
      <c r="B59" s="405" t="s">
        <v>2033</v>
      </c>
      <c r="C59" s="391"/>
      <c r="D59" s="391" t="s">
        <v>1288</v>
      </c>
      <c r="E59" s="391" t="s">
        <v>62</v>
      </c>
      <c r="F59" s="391"/>
      <c r="G59" s="172" t="s">
        <v>2197</v>
      </c>
      <c r="H59" s="391"/>
      <c r="I59" s="391" t="s">
        <v>2197</v>
      </c>
      <c r="J59" s="433" t="s">
        <v>2197</v>
      </c>
      <c r="L59" s="391"/>
      <c r="M59" s="391"/>
      <c r="O59" s="391"/>
      <c r="P59" s="391"/>
      <c r="Q59" s="391"/>
      <c r="R59" s="20"/>
      <c r="S59" s="433" t="s">
        <v>48</v>
      </c>
      <c r="T59" s="385" t="s">
        <v>2197</v>
      </c>
      <c r="U59" s="391"/>
      <c r="V59" s="2" t="s">
        <v>48</v>
      </c>
      <c r="W59" s="391"/>
      <c r="X59" s="391" t="s">
        <v>48</v>
      </c>
      <c r="Y59" s="434" t="s">
        <v>48</v>
      </c>
      <c r="AA59" s="391"/>
      <c r="AB59" s="391"/>
      <c r="AC59" s="433" t="s">
        <v>44</v>
      </c>
      <c r="AD59" s="391"/>
      <c r="AE59" s="20"/>
      <c r="AF59" s="391" t="s">
        <v>44</v>
      </c>
      <c r="AG59" s="385" t="s">
        <v>48</v>
      </c>
      <c r="AH59" s="398">
        <f>COUNTIF($C59:$AF59,AH$4)</f>
        <v>4</v>
      </c>
      <c r="AI59" s="398">
        <f>COUNTIF($C59:$AF59,AI$4)</f>
        <v>2</v>
      </c>
      <c r="AJ59" s="398">
        <f>COUNTIF($C59:$AF59,AJ$4)</f>
        <v>0</v>
      </c>
      <c r="AK59" s="398">
        <f>COUNTIF($C59:$AF59,AK$4)</f>
        <v>0</v>
      </c>
      <c r="AL59" s="398">
        <f>COUNTIF($C59:$AF59,AL$4)</f>
        <v>0</v>
      </c>
      <c r="AM59" s="398">
        <f>COUNTIF($C59:$AF59,AM$4)</f>
        <v>0</v>
      </c>
      <c r="AN59" s="398">
        <f>COUNTIF($C59:$AF59,AN$4)</f>
        <v>1</v>
      </c>
      <c r="AO59" s="398">
        <f>COUNTIF($C59:$AF59,AO$4)</f>
        <v>0</v>
      </c>
      <c r="AP59" s="398">
        <f>COUNTIF($C59:$AF59,AP$4)</f>
        <v>0</v>
      </c>
      <c r="AQ59" s="405"/>
      <c r="AR59" s="405"/>
      <c r="AS59" s="406">
        <f>SUMPRODUCT(--(WEEKDAY(C$3:AG$3,2)&lt;5),--ISNUMBER(MATCH(C59:AG59,{"SB1","SB2"},0)))</f>
        <v>0</v>
      </c>
      <c r="AT59" s="398"/>
      <c r="AU59" s="406">
        <f>SUMPRODUCT(--(WEEKDAY(C$3:AG$3,2)=5),--ISNUMBER(MATCH(C59:AG59,{"SB1","SB2"},0)))</f>
        <v>0</v>
      </c>
      <c r="AV59" s="406">
        <f>SUMPRODUCT(--(WEEKDAY(C$3:AG$3,2)&gt;5),--ISNUMBER(MATCH(C59:AG59,{"SB1","SB2"},0)))</f>
        <v>0</v>
      </c>
      <c r="AW59" s="398"/>
      <c r="AX59" s="406">
        <f>(AS59-AT59)+AU59*1.5+(AV59-AW59)*2+(AO59+AH59+AI59+AJ59+AK59+AN59)*0.5+AQ59-AR59</f>
        <v>3.5</v>
      </c>
      <c r="AY59" s="406">
        <f>AS59+AU59+AV59</f>
        <v>0</v>
      </c>
      <c r="AZ59" s="406">
        <f>BC59+BE59+BG59+BI59+BK59</f>
        <v>0</v>
      </c>
      <c r="BA59" s="405">
        <f>AX59+BB59</f>
        <v>3.5</v>
      </c>
      <c r="BB59" s="406">
        <f>BD59+BF59+BH59+BJ59+BL59</f>
        <v>0</v>
      </c>
      <c r="BC59" s="406">
        <f>COUNTIF(A59:AH59,"*$BTP*")</f>
        <v>0</v>
      </c>
      <c r="BD59" s="406">
        <f>BC59*1.5</f>
        <v>0</v>
      </c>
      <c r="BE59" s="406">
        <f>COUNTIF(A59:AH59,"*$M*")</f>
        <v>0</v>
      </c>
      <c r="BF59" s="406">
        <f>BE59*1</f>
        <v>0</v>
      </c>
      <c r="BG59" s="406">
        <f>COUNTIF(A59:AH59,"*$PM*")</f>
        <v>0</v>
      </c>
      <c r="BH59" s="406">
        <f>BG59*0.5</f>
        <v>0</v>
      </c>
      <c r="BI59" s="406">
        <f>COUNTIF(A59:AH59,"*$AM*")</f>
        <v>0</v>
      </c>
      <c r="BJ59" s="406">
        <f>BI59*0.5</f>
        <v>0</v>
      </c>
      <c r="BK59" s="406">
        <f>COUNTIF(A59:AH59,"*$FC*")</f>
        <v>0</v>
      </c>
      <c r="BL59" s="406">
        <f>BK59*1</f>
        <v>0</v>
      </c>
      <c r="BM59" s="406">
        <f>COUNTIF($E59:$AG59,BM$4)</f>
        <v>0</v>
      </c>
      <c r="BN59" s="406">
        <f>COUNTIF($E59:$AG59,BN$4)</f>
        <v>0</v>
      </c>
      <c r="BO59" s="406">
        <f>COUNTIF($D59:$Y59,BO$4)</f>
        <v>0</v>
      </c>
      <c r="BP59" s="398"/>
    </row>
    <row r="60" ht="19.5" customHeight="1" spans="1:68">
      <c r="A60" s="398"/>
      <c r="B60" s="405" t="s">
        <v>2034</v>
      </c>
      <c r="C60" s="391"/>
      <c r="D60" s="391"/>
      <c r="E60" s="385" t="s">
        <v>50</v>
      </c>
      <c r="F60" s="391"/>
      <c r="G60" s="391"/>
      <c r="H60" s="391" t="s">
        <v>50</v>
      </c>
      <c r="I60" s="391"/>
      <c r="J60" s="433" t="s">
        <v>2035</v>
      </c>
      <c r="K60" s="391"/>
      <c r="L60" s="391" t="s">
        <v>44</v>
      </c>
      <c r="M60" s="391" t="s">
        <v>2197</v>
      </c>
      <c r="N60" s="391" t="s">
        <v>2197</v>
      </c>
      <c r="O60" s="391" t="s">
        <v>44</v>
      </c>
      <c r="P60" s="391" t="s">
        <v>2201</v>
      </c>
      <c r="Q60" s="391" t="s">
        <v>44</v>
      </c>
      <c r="S60" s="391"/>
      <c r="T60" s="391" t="s">
        <v>2197</v>
      </c>
      <c r="U60" s="391" t="s">
        <v>2197</v>
      </c>
      <c r="V60" s="2"/>
      <c r="W60" s="433"/>
      <c r="X60" s="433" t="s">
        <v>2111</v>
      </c>
      <c r="Y60" s="434" t="s">
        <v>62</v>
      </c>
      <c r="Z60" s="391" t="s">
        <v>2202</v>
      </c>
      <c r="AA60" s="434"/>
      <c r="AB60" s="434"/>
      <c r="AC60" s="434"/>
      <c r="AD60" s="434" t="s">
        <v>44</v>
      </c>
      <c r="AE60" s="391"/>
      <c r="AF60" s="391" t="s">
        <v>50</v>
      </c>
      <c r="AG60" s="391" t="s">
        <v>62</v>
      </c>
      <c r="AH60" s="398">
        <f>COUNTIF($C60:$AF60,AH$4)</f>
        <v>0</v>
      </c>
      <c r="AI60" s="398">
        <f>COUNTIF($C60:$AF60,AI$4)</f>
        <v>4</v>
      </c>
      <c r="AJ60" s="398">
        <f>COUNTIF($C60:$AF60,AJ$4)</f>
        <v>0</v>
      </c>
      <c r="AK60" s="398">
        <f>COUNTIF($C60:$AF60,AK$4)</f>
        <v>0</v>
      </c>
      <c r="AL60" s="398">
        <f>COUNTIF($C60:$AF60,AL$4)</f>
        <v>3</v>
      </c>
      <c r="AM60" s="398">
        <f>COUNTIF($C60:$AF60,AM$4)</f>
        <v>0</v>
      </c>
      <c r="AN60" s="398">
        <f>COUNTIF($C60:$AF60,AN$4)</f>
        <v>1</v>
      </c>
      <c r="AO60" s="398">
        <f>COUNTIF($C60:$AF60,AO$4)</f>
        <v>0</v>
      </c>
      <c r="AP60" s="398">
        <f>COUNTIF($C60:$AF60,AP$4)</f>
        <v>0</v>
      </c>
      <c r="AQ60" s="405">
        <v>0.5</v>
      </c>
      <c r="AR60" s="405"/>
      <c r="AS60" s="406">
        <f>SUMPRODUCT(--(WEEKDAY(C$3:AG$3,2)&lt;5),--ISNUMBER(MATCH(C60:AG60,{"SB1","SB2"},0)))</f>
        <v>2</v>
      </c>
      <c r="AT60" s="398"/>
      <c r="AU60" s="406">
        <f>SUMPRODUCT(--(WEEKDAY(C$3:AG$3,2)=5),--ISNUMBER(MATCH(C60:AG60,{"SB1","SB2"},0)))</f>
        <v>1</v>
      </c>
      <c r="AV60" s="406">
        <f>SUMPRODUCT(--(WEEKDAY(C$3:AG$3,2)&gt;5),--ISNUMBER(MATCH(C60:AG60,{"SB1","SB2"},0)))</f>
        <v>0</v>
      </c>
      <c r="AW60" s="398"/>
      <c r="AX60" s="406">
        <f>(AS60-AT60)+AU60*1.5+(AV60-AW60)*2+(AO60+AH60+AI60+AJ60+AK60+AN60)*0.5+AQ60-AR60</f>
        <v>6.5</v>
      </c>
      <c r="AY60" s="406">
        <f>AS60+AU60+AV60</f>
        <v>3</v>
      </c>
      <c r="AZ60" s="406">
        <f>BC60+BE60+BG60+BI60+BK60</f>
        <v>2</v>
      </c>
      <c r="BA60" s="405">
        <f>AX60+BB60</f>
        <v>8</v>
      </c>
      <c r="BB60" s="406">
        <f>BD60+BF60+BH60+BJ60+BL60</f>
        <v>1.5</v>
      </c>
      <c r="BC60" s="406">
        <f>COUNTIF(A60:AH60,"*$BTP*")</f>
        <v>0</v>
      </c>
      <c r="BD60" s="406">
        <f>BC60*1.5</f>
        <v>0</v>
      </c>
      <c r="BE60" s="406">
        <f>COUNTIF(A60:AH60,"*$M*")</f>
        <v>1</v>
      </c>
      <c r="BF60" s="406">
        <f>BE60*1</f>
        <v>1</v>
      </c>
      <c r="BG60" s="406">
        <f>COUNTIF(A60:AH60,"*$PM*")</f>
        <v>0</v>
      </c>
      <c r="BH60" s="406">
        <f>BG60*0.5</f>
        <v>0</v>
      </c>
      <c r="BI60" s="406">
        <f>COUNTIF(A60:AH60,"*$AM*")</f>
        <v>1</v>
      </c>
      <c r="BJ60" s="406">
        <f>BI60*0.5</f>
        <v>0.5</v>
      </c>
      <c r="BK60" s="406">
        <f>COUNTIF(A60:AH60,"*$FC*")</f>
        <v>0</v>
      </c>
      <c r="BL60" s="406">
        <f>BK60*1</f>
        <v>0</v>
      </c>
      <c r="BM60" s="406">
        <f>COUNTIF($E60:$AG60,BM$4)</f>
        <v>0</v>
      </c>
      <c r="BN60" s="406">
        <f>COUNTIF($E60:$AG60,BN$4)</f>
        <v>0</v>
      </c>
      <c r="BO60" s="406">
        <f>COUNTIF($D60:$Y60,BO$4)</f>
        <v>0</v>
      </c>
      <c r="BP60" s="398"/>
    </row>
    <row r="61" ht="24.75" customHeight="1" spans="1:68">
      <c r="A61" s="398"/>
      <c r="B61" s="405" t="s">
        <v>2144</v>
      </c>
      <c r="C61" s="391" t="s">
        <v>2203</v>
      </c>
      <c r="D61" s="391" t="s">
        <v>2203</v>
      </c>
      <c r="E61" s="391" t="s">
        <v>2203</v>
      </c>
      <c r="F61" s="391" t="s">
        <v>2203</v>
      </c>
      <c r="G61" s="391" t="s">
        <v>2203</v>
      </c>
      <c r="H61" s="391" t="s">
        <v>2203</v>
      </c>
      <c r="I61" s="391" t="s">
        <v>2203</v>
      </c>
      <c r="J61" s="391" t="s">
        <v>2203</v>
      </c>
      <c r="K61" s="391" t="s">
        <v>2203</v>
      </c>
      <c r="L61" s="391" t="s">
        <v>2203</v>
      </c>
      <c r="M61" s="391" t="s">
        <v>2203</v>
      </c>
      <c r="N61" s="391" t="s">
        <v>2203</v>
      </c>
      <c r="O61" s="391" t="s">
        <v>2035</v>
      </c>
      <c r="P61" s="391"/>
      <c r="Q61" s="391"/>
      <c r="R61" s="391" t="s">
        <v>1287</v>
      </c>
      <c r="S61" s="391" t="s">
        <v>62</v>
      </c>
      <c r="T61" s="391" t="s">
        <v>2197</v>
      </c>
      <c r="U61" s="391" t="s">
        <v>2197</v>
      </c>
      <c r="V61" s="391" t="s">
        <v>62</v>
      </c>
      <c r="W61" s="391"/>
      <c r="X61" s="391" t="s">
        <v>62</v>
      </c>
      <c r="Y61" s="391"/>
      <c r="Z61" s="385" t="s">
        <v>62</v>
      </c>
      <c r="AA61" s="391" t="s">
        <v>2197</v>
      </c>
      <c r="AB61" s="391" t="s">
        <v>2197</v>
      </c>
      <c r="AC61" s="391"/>
      <c r="AD61" s="391" t="s">
        <v>62</v>
      </c>
      <c r="AE61" s="391"/>
      <c r="AF61" s="391"/>
      <c r="AG61" s="385"/>
      <c r="AH61" s="398">
        <f>COUNTIF($C61:$AF61,AH$4)</f>
        <v>0</v>
      </c>
      <c r="AI61" s="398">
        <f>COUNTIF($C61:$AF61,AI$4)</f>
        <v>0</v>
      </c>
      <c r="AJ61" s="398">
        <f>COUNTIF($C61:$AF61,AJ$4)</f>
        <v>0</v>
      </c>
      <c r="AK61" s="398">
        <f>COUNTIF($C61:$AF61,AK$4)</f>
        <v>0</v>
      </c>
      <c r="AL61" s="398">
        <f>COUNTIF($C61:$AF61,AL$4)</f>
        <v>0</v>
      </c>
      <c r="AM61" s="398">
        <f>COUNTIF($C61:$AF61,AM$4)</f>
        <v>0</v>
      </c>
      <c r="AN61" s="398">
        <f>COUNTIF($C61:$AF61,AN$4)</f>
        <v>5</v>
      </c>
      <c r="AO61" s="398">
        <f>COUNTIF($C61:$AF61,AO$4)</f>
        <v>0</v>
      </c>
      <c r="AP61" s="398">
        <f>COUNTIF($C61:$AF61,AP$4)</f>
        <v>0</v>
      </c>
      <c r="AQ61" s="405"/>
      <c r="AR61" s="405"/>
      <c r="AS61" s="406">
        <f>SUMPRODUCT(--(WEEKDAY(C$3:AG$3,2)&lt;5),--ISNUMBER(MATCH(C61:AG61,{"SB1","SB2"},0)))</f>
        <v>0</v>
      </c>
      <c r="AT61" s="398"/>
      <c r="AU61" s="406">
        <f>SUMPRODUCT(--(WEEKDAY(C$3:AG$3,2)=5),--ISNUMBER(MATCH(C61:AG61,{"SB1","SB2"},0)))</f>
        <v>0</v>
      </c>
      <c r="AV61" s="406">
        <f>SUMPRODUCT(--(WEEKDAY(C$3:AG$3,2)&gt;5),--ISNUMBER(MATCH(C61:AG61,{"SB1","SB2"},0)))</f>
        <v>0</v>
      </c>
      <c r="AW61" s="398"/>
      <c r="AX61" s="406">
        <f>(AS61-AT61)+AU61*1.5+(AV61-AW61)*2+(AO61+AH61+AI61+AJ61+AK61+AN61)*0.5+AQ61-AR61</f>
        <v>2.5</v>
      </c>
      <c r="AY61" s="406">
        <f>AS61+AU61+AV61</f>
        <v>0</v>
      </c>
      <c r="AZ61" s="406">
        <f>BC61+BE61+BG61+BI61+BK61</f>
        <v>0</v>
      </c>
      <c r="BA61" s="405">
        <f>AX61+BB61</f>
        <v>2.5</v>
      </c>
      <c r="BB61" s="406">
        <f>BD61+BF61+BH61+BJ61+BL61</f>
        <v>0</v>
      </c>
      <c r="BC61" s="406">
        <f>COUNTIF(A61:AH61,"*$BTP*")</f>
        <v>0</v>
      </c>
      <c r="BD61" s="406">
        <f>BC61*1.5</f>
        <v>0</v>
      </c>
      <c r="BE61" s="406">
        <f>COUNTIF(A61:AH61,"*$M*")</f>
        <v>0</v>
      </c>
      <c r="BF61" s="406">
        <f>BE61*1</f>
        <v>0</v>
      </c>
      <c r="BG61" s="406">
        <f>COUNTIF(A61:AH61,"*$PM*")</f>
        <v>0</v>
      </c>
      <c r="BH61" s="406">
        <f>BG61*0.5</f>
        <v>0</v>
      </c>
      <c r="BI61" s="406">
        <f>COUNTIF(A61:AH61,"*$AM*")</f>
        <v>0</v>
      </c>
      <c r="BJ61" s="406">
        <f>BI61*0.5</f>
        <v>0</v>
      </c>
      <c r="BK61" s="406">
        <f>COUNTIF(A61:AH61,"*$FC*")</f>
        <v>0</v>
      </c>
      <c r="BL61" s="406">
        <f>BK61*1</f>
        <v>0</v>
      </c>
      <c r="BM61" s="406">
        <f>COUNTIF($D61:$AA61,BM$4)</f>
        <v>0</v>
      </c>
      <c r="BN61" s="406">
        <f>COUNTIF($D61:$AA61,BN$4)</f>
        <v>0</v>
      </c>
      <c r="BO61" s="406">
        <f>COUNTIF($D61:$AA61,BO$4)</f>
        <v>0</v>
      </c>
      <c r="BP61" s="406"/>
    </row>
    <row r="62" ht="24.75" customHeight="1" spans="1:68">
      <c r="A62" s="398"/>
      <c r="B62" s="405" t="s">
        <v>2146</v>
      </c>
      <c r="C62" s="391" t="s">
        <v>2203</v>
      </c>
      <c r="D62" s="391" t="s">
        <v>2203</v>
      </c>
      <c r="E62" s="391" t="s">
        <v>2203</v>
      </c>
      <c r="F62" s="391" t="s">
        <v>2203</v>
      </c>
      <c r="G62" s="391" t="s">
        <v>2203</v>
      </c>
      <c r="H62" s="391" t="s">
        <v>2203</v>
      </c>
      <c r="I62" s="391" t="s">
        <v>2203</v>
      </c>
      <c r="J62" s="391" t="s">
        <v>2203</v>
      </c>
      <c r="K62" s="391" t="s">
        <v>2203</v>
      </c>
      <c r="L62" s="391" t="s">
        <v>2203</v>
      </c>
      <c r="M62" s="391" t="s">
        <v>2203</v>
      </c>
      <c r="N62" s="391" t="s">
        <v>2203</v>
      </c>
      <c r="O62" s="391"/>
      <c r="P62" s="391"/>
      <c r="Q62" s="391"/>
      <c r="R62" s="391" t="s">
        <v>50</v>
      </c>
      <c r="S62" s="172" t="s">
        <v>1288</v>
      </c>
      <c r="T62" s="391"/>
      <c r="U62" s="391"/>
      <c r="V62" s="391" t="s">
        <v>56</v>
      </c>
      <c r="W62" s="391"/>
      <c r="X62" s="391"/>
      <c r="Y62" s="391"/>
      <c r="Z62" s="391"/>
      <c r="AA62" s="433" t="s">
        <v>50</v>
      </c>
      <c r="AB62" s="391"/>
      <c r="AC62" s="391" t="s">
        <v>62</v>
      </c>
      <c r="AD62" s="391"/>
      <c r="AE62" s="391" t="s">
        <v>62</v>
      </c>
      <c r="AF62" s="434"/>
      <c r="AG62" s="434"/>
      <c r="AH62" s="398">
        <f>COUNTIF($C62:$AE62,AH$4)</f>
        <v>0</v>
      </c>
      <c r="AI62" s="398">
        <f>COUNTIF($C62:$AE62,AI$4)</f>
        <v>0</v>
      </c>
      <c r="AJ62" s="398">
        <f>COUNTIF($C62:$AE62,AJ$4)</f>
        <v>0</v>
      </c>
      <c r="AK62" s="398">
        <f>COUNTIF($C62:$AE62,AK$4)</f>
        <v>0</v>
      </c>
      <c r="AL62" s="398">
        <f>COUNTIF($C62:$AE62,AL$4)</f>
        <v>2</v>
      </c>
      <c r="AM62" s="398">
        <f>COUNTIF($C62:$AE62,AM$4)</f>
        <v>1</v>
      </c>
      <c r="AN62" s="398">
        <f>COUNTIF($C62:$AE62,AN$4)</f>
        <v>2</v>
      </c>
      <c r="AO62" s="398">
        <f>COUNTIF($C62:$AE62,AO$4)</f>
        <v>0</v>
      </c>
      <c r="AP62" s="398">
        <f>COUNTIF($C62:$AE62,AP$4)</f>
        <v>0</v>
      </c>
      <c r="AQ62" s="405"/>
      <c r="AR62" s="405"/>
      <c r="AS62" s="406">
        <f>SUMPRODUCT(--(WEEKDAY(C$3:AG$3,2)&lt;5),--ISNUMBER(MATCH(C62:AG62,{"SB1","SB2"},0)))</f>
        <v>2</v>
      </c>
      <c r="AT62" s="398"/>
      <c r="AU62" s="406">
        <f>SUMPRODUCT(--(WEEKDAY(C$3:AG$3,2)=5),--ISNUMBER(MATCH(C62:AG62,{"SB1","SB2"},0)))</f>
        <v>0</v>
      </c>
      <c r="AV62" s="406">
        <f>SUMPRODUCT(--(WEEKDAY(C$3:AG$3,2)&gt;5),--ISNUMBER(MATCH(C62:AG62,{"SB1","SB2"},0)))</f>
        <v>1</v>
      </c>
      <c r="AW62" s="398"/>
      <c r="AX62" s="406">
        <f>(AS62-AT62)+AU62*1.5+(AV62-AW62)*2+(AO62+AH62+AI62+AJ62+AK62+AN62)*0.5+AQ62-AR62</f>
        <v>5</v>
      </c>
      <c r="AY62" s="406">
        <f>AS62+AU62+AV62</f>
        <v>3</v>
      </c>
      <c r="AZ62" s="406">
        <f>BC62+BE62+BG62+BI62+BK62</f>
        <v>0</v>
      </c>
      <c r="BA62" s="405">
        <f>AX62+BB62</f>
        <v>5</v>
      </c>
      <c r="BB62" s="406">
        <f>BD62+BF62+BH62+BJ62+BL62</f>
        <v>0</v>
      </c>
      <c r="BC62" s="406">
        <f>COUNTIF(A62:AH62,"*$BTP*")</f>
        <v>0</v>
      </c>
      <c r="BD62" s="406">
        <f>BC62*1.5</f>
        <v>0</v>
      </c>
      <c r="BE62" s="406">
        <f>COUNTIF(A62:AH62,"*$M*")</f>
        <v>0</v>
      </c>
      <c r="BF62" s="406">
        <f>BE62*1</f>
        <v>0</v>
      </c>
      <c r="BG62" s="406">
        <f>COUNTIF(A62:AH62,"*$PM*")</f>
        <v>0</v>
      </c>
      <c r="BH62" s="406">
        <f>BG62*0.5</f>
        <v>0</v>
      </c>
      <c r="BI62" s="406">
        <f>COUNTIF(A62:AH62,"*$AM*")</f>
        <v>0</v>
      </c>
      <c r="BJ62" s="406">
        <f>BI62*0.5</f>
        <v>0</v>
      </c>
      <c r="BK62" s="406">
        <f>COUNTIF(A62:AH62,"*$FC*")</f>
        <v>0</v>
      </c>
      <c r="BL62" s="406">
        <f>BK62*1</f>
        <v>0</v>
      </c>
      <c r="BM62" s="406">
        <f>COUNTIF($D62:$AA62,BM$4)</f>
        <v>0</v>
      </c>
      <c r="BN62" s="406">
        <f>COUNTIF($D62:$AA62,BN$4)</f>
        <v>0</v>
      </c>
      <c r="BO62" s="406">
        <f>COUNTIF($D62:$AA62,BO$4)</f>
        <v>0</v>
      </c>
      <c r="BP62" s="406"/>
    </row>
    <row r="63" ht="19.5" customHeight="1" spans="1:68">
      <c r="A63" s="398"/>
      <c r="B63" s="398" t="s">
        <v>2038</v>
      </c>
      <c r="C63" s="434" t="s">
        <v>47</v>
      </c>
      <c r="D63" s="435" t="s">
        <v>47</v>
      </c>
      <c r="E63" s="435" t="s">
        <v>47</v>
      </c>
      <c r="F63" s="435" t="s">
        <v>2197</v>
      </c>
      <c r="G63" s="435" t="s">
        <v>2197</v>
      </c>
      <c r="H63" s="435" t="s">
        <v>2204</v>
      </c>
      <c r="I63" s="434" t="s">
        <v>47</v>
      </c>
      <c r="J63" s="434" t="s">
        <v>47</v>
      </c>
      <c r="K63" s="434" t="s">
        <v>47</v>
      </c>
      <c r="L63" s="434" t="s">
        <v>47</v>
      </c>
      <c r="M63" s="434"/>
      <c r="N63" s="434"/>
      <c r="O63" s="434" t="s">
        <v>48</v>
      </c>
      <c r="P63" s="434" t="s">
        <v>2205</v>
      </c>
      <c r="Q63" s="434" t="s">
        <v>48</v>
      </c>
      <c r="R63" s="434" t="s">
        <v>2205</v>
      </c>
      <c r="S63" s="435" t="s">
        <v>1942</v>
      </c>
      <c r="T63" s="385"/>
      <c r="U63" s="436" t="s">
        <v>2206</v>
      </c>
      <c r="V63" s="391" t="s">
        <v>2206</v>
      </c>
      <c r="W63" s="391" t="s">
        <v>2206</v>
      </c>
      <c r="X63" s="391" t="s">
        <v>2206</v>
      </c>
      <c r="Y63" s="391" t="s">
        <v>2206</v>
      </c>
      <c r="Z63" s="391" t="s">
        <v>2206</v>
      </c>
      <c r="AA63" s="391" t="s">
        <v>2206</v>
      </c>
      <c r="AB63" s="391" t="s">
        <v>2206</v>
      </c>
      <c r="AC63" s="391" t="s">
        <v>2206</v>
      </c>
      <c r="AD63" s="391" t="s">
        <v>2206</v>
      </c>
      <c r="AE63" s="391" t="s">
        <v>2206</v>
      </c>
      <c r="AF63" s="391" t="s">
        <v>2206</v>
      </c>
      <c r="AG63" s="391" t="s">
        <v>2206</v>
      </c>
      <c r="AH63" s="398">
        <f>COUNTIF($C63:$AF63,AH$4)</f>
        <v>2</v>
      </c>
      <c r="AI63" s="398">
        <f>COUNTIF($C63:$AF63,AI$4)</f>
        <v>0</v>
      </c>
      <c r="AJ63" s="398">
        <f>COUNTIF($C63:$AF63,AJ$4)</f>
        <v>0</v>
      </c>
      <c r="AK63" s="398">
        <f>COUNTIF($C63:$AF63,AK$4)</f>
        <v>0</v>
      </c>
      <c r="AL63" s="398">
        <f>COUNTIF($C63:$AF63,AL$4)</f>
        <v>0</v>
      </c>
      <c r="AM63" s="398">
        <f>COUNTIF($C63:$AF63,AM$4)</f>
        <v>0</v>
      </c>
      <c r="AN63" s="398">
        <f>COUNTIF($C63:$AF63,AN$4)</f>
        <v>0</v>
      </c>
      <c r="AO63" s="398">
        <f>COUNTIF($C63:$AF63,AO$4)</f>
        <v>0</v>
      </c>
      <c r="AP63" s="398">
        <f>COUNTIF($C63:$AF63,AP$4)</f>
        <v>0</v>
      </c>
      <c r="AQ63" s="405"/>
      <c r="AR63" s="405"/>
      <c r="AS63" s="406">
        <f>SUMPRODUCT(--(WEEKDAY(C$3:AG$3,2)&lt;5),--ISNUMBER(MATCH(C63:AG63,{"SB1","SB2"},0)))</f>
        <v>0</v>
      </c>
      <c r="AT63" s="398"/>
      <c r="AU63" s="406">
        <f>SUMPRODUCT(--(WEEKDAY(C$3:AG$3,2)=5),--ISNUMBER(MATCH(C63:AG63,{"SB1","SB2"},0)))</f>
        <v>0</v>
      </c>
      <c r="AV63" s="406">
        <f>SUMPRODUCT(--(WEEKDAY(C$3:AG$3,2)&gt;5),--ISNUMBER(MATCH(C63:AG63,{"SB1","SB2"},0)))</f>
        <v>0</v>
      </c>
      <c r="AW63" s="398"/>
      <c r="AX63" s="406">
        <f>(AS63-AT63)+AU63*1.5+(AV63-AW63)*2+(AO63+AH63+AI63+AJ63+AK63+AN63)*0.5+AQ63-AR63</f>
        <v>1</v>
      </c>
      <c r="AY63" s="406">
        <f>AS63+AU63+AV63</f>
        <v>0</v>
      </c>
      <c r="AZ63" s="406">
        <f>BC63+BE63+BG63+BI63+BK63</f>
        <v>0</v>
      </c>
      <c r="BA63" s="405">
        <f>AX63+BB63</f>
        <v>1</v>
      </c>
      <c r="BB63" s="406">
        <f>BD63+BF63+BH63+BJ63+BL63</f>
        <v>0</v>
      </c>
      <c r="BC63" s="406">
        <f>COUNTIF(A63:AH63,"*$BTP*")</f>
        <v>0</v>
      </c>
      <c r="BD63" s="406">
        <f>BC63*1.5</f>
        <v>0</v>
      </c>
      <c r="BE63" s="406">
        <f>COUNTIF(A63:AH63,"*$M*")</f>
        <v>0</v>
      </c>
      <c r="BF63" s="406">
        <f>BE63*1</f>
        <v>0</v>
      </c>
      <c r="BG63" s="406">
        <f>COUNTIF(A63:AH63,"*$PM*")</f>
        <v>0</v>
      </c>
      <c r="BH63" s="406">
        <f>BG63*0.5</f>
        <v>0</v>
      </c>
      <c r="BI63" s="406">
        <f>COUNTIF(A63:AH63,"*$AM*")</f>
        <v>0</v>
      </c>
      <c r="BJ63" s="406">
        <f>BI63*0.5</f>
        <v>0</v>
      </c>
      <c r="BK63" s="406">
        <f>COUNTIF(A63:AH63,"*$FC*")</f>
        <v>0</v>
      </c>
      <c r="BL63" s="406">
        <f>BK63*1</f>
        <v>0</v>
      </c>
      <c r="BM63" s="406">
        <f>COUNTIF($E63:$AG63,BM$4)</f>
        <v>0</v>
      </c>
      <c r="BN63" s="406">
        <f>COUNTIF($E63:$AG63,BN$4)</f>
        <v>0</v>
      </c>
      <c r="BO63" s="406">
        <f>COUNTIF($D63:$Y63,BO$4)</f>
        <v>6</v>
      </c>
      <c r="BP63" s="398"/>
    </row>
    <row r="64" ht="19.5" customHeight="1" spans="1:68">
      <c r="A64" s="433"/>
      <c r="B64" s="433" t="s">
        <v>2045</v>
      </c>
      <c r="C64" s="385"/>
      <c r="D64" s="172"/>
      <c r="E64" s="385" t="s">
        <v>2111</v>
      </c>
      <c r="F64" s="391"/>
      <c r="G64" s="433"/>
      <c r="H64" s="433"/>
      <c r="I64" s="434" t="s">
        <v>44</v>
      </c>
      <c r="J64" s="433"/>
      <c r="K64" s="172" t="s">
        <v>50</v>
      </c>
      <c r="L64" s="434" t="s">
        <v>48</v>
      </c>
      <c r="M64" s="433"/>
      <c r="N64" s="433"/>
      <c r="O64" s="434" t="s">
        <v>62</v>
      </c>
      <c r="P64" s="391"/>
      <c r="Q64" s="433" t="s">
        <v>2207</v>
      </c>
      <c r="R64" s="385" t="s">
        <v>2208</v>
      </c>
      <c r="S64" s="385" t="s">
        <v>2197</v>
      </c>
      <c r="T64" s="385"/>
      <c r="U64" s="436"/>
      <c r="V64" s="433" t="s">
        <v>44</v>
      </c>
      <c r="W64" s="437"/>
      <c r="X64" s="437"/>
      <c r="Y64" s="437"/>
      <c r="Z64" s="437"/>
      <c r="AA64" s="437"/>
      <c r="AB64" s="437"/>
      <c r="AC64" s="437"/>
      <c r="AD64" s="437"/>
      <c r="AE64" s="437"/>
      <c r="AF64" s="437"/>
      <c r="AG64" s="437"/>
      <c r="AH64" s="398">
        <f>COUNTIF($C64:$AF64,AH$4)</f>
        <v>1</v>
      </c>
      <c r="AI64" s="398">
        <f>COUNTIF($C64:$AF64,AI$4)</f>
        <v>2</v>
      </c>
      <c r="AJ64" s="398">
        <f>COUNTIF($C64:$AF64,AJ$4)</f>
        <v>0</v>
      </c>
      <c r="AK64" s="398">
        <f>COUNTIF($C64:$AF64,AK$4)</f>
        <v>0</v>
      </c>
      <c r="AL64" s="398">
        <f>COUNTIF($C64:$AF64,AL$4)</f>
        <v>1</v>
      </c>
      <c r="AM64" s="398">
        <f>COUNTIF($C64:$AF64,AM$4)</f>
        <v>0</v>
      </c>
      <c r="AN64" s="398">
        <f>COUNTIF($C64:$AF64,AN$4)</f>
        <v>1</v>
      </c>
      <c r="AO64" s="398">
        <f>COUNTIF($C64:$AF64,AO$4)</f>
        <v>0</v>
      </c>
      <c r="AP64" s="398">
        <f>COUNTIF($C64:$AF64,AP$4)</f>
        <v>0</v>
      </c>
      <c r="AQ64" s="405"/>
      <c r="AR64" s="405"/>
      <c r="AS64" s="406">
        <f>SUMPRODUCT(--(WEEKDAY(C$3:AG$3,2)&lt;5),--ISNUMBER(MATCH(C64:AG64,{"SB1","SB2"},0)))</f>
        <v>1</v>
      </c>
      <c r="AT64" s="398"/>
      <c r="AU64" s="406">
        <f>SUMPRODUCT(--(WEEKDAY(C$3:AG$3,2)=5),--ISNUMBER(MATCH(C64:AG64,{"SB1","SB2"},0)))</f>
        <v>0</v>
      </c>
      <c r="AV64" s="406">
        <f>SUMPRODUCT(--(WEEKDAY(C$3:AG$3,2)&gt;5),--ISNUMBER(MATCH(C64:AG64,{"SB1","SB2"},0)))</f>
        <v>0</v>
      </c>
      <c r="AW64" s="398"/>
      <c r="AX64" s="406">
        <f>(AS64-AT64)+AU64*1.5+(AV64-AW64)*2+(AO64+AH64+AI64+AJ64+AK64+AN64)*0.5+AQ64-AR64</f>
        <v>3</v>
      </c>
      <c r="AY64" s="406">
        <f>AS64+AU64+AV64</f>
        <v>1</v>
      </c>
      <c r="AZ64" s="406">
        <f>BC64+BE64+BG64+BI64+BK64</f>
        <v>0</v>
      </c>
      <c r="BA64" s="405">
        <f>AX64+BB64</f>
        <v>3</v>
      </c>
      <c r="BB64" s="406">
        <f>BD64+BF64+BH64+BJ64+BL64</f>
        <v>0</v>
      </c>
      <c r="BC64" s="406">
        <f>COUNTIF(A64:AH64,"*$BTP*")</f>
        <v>0</v>
      </c>
      <c r="BD64" s="406">
        <f>BC64*1.5</f>
        <v>0</v>
      </c>
      <c r="BE64" s="406">
        <f>COUNTIF(A64:AH64,"*$M*")</f>
        <v>0</v>
      </c>
      <c r="BF64" s="406">
        <f>BE64*1</f>
        <v>0</v>
      </c>
      <c r="BG64" s="406">
        <f>COUNTIF(A64:AH64,"*$PM*")</f>
        <v>0</v>
      </c>
      <c r="BH64" s="406">
        <f>BG64*0.5</f>
        <v>0</v>
      </c>
      <c r="BI64" s="406">
        <f>COUNTIF(A64:AH64,"*$AM*")</f>
        <v>0</v>
      </c>
      <c r="BJ64" s="406">
        <f>BI64*0.5</f>
        <v>0</v>
      </c>
      <c r="BK64" s="406">
        <f>COUNTIF(A64:AH64,"*$FC*")</f>
        <v>0</v>
      </c>
      <c r="BL64" s="406">
        <f>BK64*1</f>
        <v>0</v>
      </c>
      <c r="BM64" s="406">
        <f>COUNTIF($E64:$AG64,BM$4)</f>
        <v>0</v>
      </c>
      <c r="BN64" s="406">
        <f>COUNTIF($E64:$AG64,BN$4)</f>
        <v>0</v>
      </c>
      <c r="BO64" s="406">
        <f>COUNTIF($E64:$Y64,BO$4)</f>
        <v>0</v>
      </c>
      <c r="BP64" s="433"/>
    </row>
    <row r="65" ht="19.5" customHeight="1" spans="1:68">
      <c r="A65" s="433"/>
      <c r="B65" s="433" t="s">
        <v>2048</v>
      </c>
      <c r="C65" s="385" t="s">
        <v>62</v>
      </c>
      <c r="D65" s="385"/>
      <c r="E65" s="385" t="s">
        <v>530</v>
      </c>
      <c r="F65" s="391"/>
      <c r="H65" s="385"/>
      <c r="I65" s="434" t="s">
        <v>62</v>
      </c>
      <c r="J65" s="391"/>
      <c r="K65" s="385"/>
      <c r="L65" s="434"/>
      <c r="M65" s="433"/>
      <c r="N65" s="433"/>
      <c r="O65" s="391"/>
      <c r="P65" s="433" t="s">
        <v>2197</v>
      </c>
      <c r="Q65" s="433"/>
      <c r="R65" s="385" t="s">
        <v>56</v>
      </c>
      <c r="S65" s="385"/>
      <c r="T65" s="385"/>
      <c r="U65" s="385"/>
      <c r="V65" s="385" t="s">
        <v>2197</v>
      </c>
      <c r="W65" s="437"/>
      <c r="X65" s="437"/>
      <c r="Y65" s="437"/>
      <c r="Z65" s="172" t="s">
        <v>48</v>
      </c>
      <c r="AA65" s="437"/>
      <c r="AB65" s="437"/>
      <c r="AC65" s="437"/>
      <c r="AD65" s="437"/>
      <c r="AE65" s="437"/>
      <c r="AF65" s="437"/>
      <c r="AG65" s="437"/>
      <c r="AH65" s="398">
        <f>COUNTIF($C65:$AF65,AH$4)</f>
        <v>1</v>
      </c>
      <c r="AI65" s="398">
        <f>COUNTIF($C65:$AF65,AI$4)</f>
        <v>0</v>
      </c>
      <c r="AJ65" s="398">
        <f>COUNTIF($C65:$AF65,AJ$4)</f>
        <v>0</v>
      </c>
      <c r="AK65" s="398">
        <f>COUNTIF($C65:$AF65,AK$4)</f>
        <v>0</v>
      </c>
      <c r="AL65" s="398">
        <f>COUNTIF($C65:$AF65,AL$4)</f>
        <v>0</v>
      </c>
      <c r="AM65" s="398">
        <f>COUNTIF($C65:$AF65,AM$4)</f>
        <v>1</v>
      </c>
      <c r="AN65" s="398">
        <f>COUNTIF($C65:$AF65,AN$4)</f>
        <v>2</v>
      </c>
      <c r="AO65" s="398">
        <f>COUNTIF($C65:$AF65,AO$4)</f>
        <v>0</v>
      </c>
      <c r="AP65" s="398">
        <f>COUNTIF($C65:$AF65,AP$4)</f>
        <v>0</v>
      </c>
      <c r="AQ65" s="405"/>
      <c r="AR65" s="405"/>
      <c r="AS65" s="406">
        <f>SUMPRODUCT(--(WEEKDAY(C$3:AG$3,2)&lt;5),--ISNUMBER(MATCH(C65:AG65,{"SB1","SB2"},0)))</f>
        <v>1</v>
      </c>
      <c r="AT65" s="398"/>
      <c r="AU65" s="406">
        <f>SUMPRODUCT(--(WEEKDAY(C$3:AG$3,2)=5),--ISNUMBER(MATCH(C65:AG65,{"SB1","SB2"},0)))</f>
        <v>0</v>
      </c>
      <c r="AV65" s="406">
        <f>SUMPRODUCT(--(WEEKDAY(C$3:AG$3,2)&gt;5),--ISNUMBER(MATCH(C65:AG65,{"SB1","SB2"},0)))</f>
        <v>0</v>
      </c>
      <c r="AW65" s="398"/>
      <c r="AX65" s="406">
        <f>(AS65-AT65)+AU65*1.5+(AV65-AW65)*2+(AO65+AH65+AI65+AJ65+AK65+AN65)*0.5+AQ65-AR65</f>
        <v>2.5</v>
      </c>
      <c r="AY65" s="406">
        <f>AS65+AU65+AV65</f>
        <v>1</v>
      </c>
      <c r="AZ65" s="406">
        <f>BC65+BE65+BG65+BI65+BK65</f>
        <v>0</v>
      </c>
      <c r="BA65" s="405">
        <f>AX65+BB65</f>
        <v>2.5</v>
      </c>
      <c r="BB65" s="406">
        <f>BD65+BF65+BH65+BJ65+BL65</f>
        <v>0</v>
      </c>
      <c r="BC65" s="406">
        <f>COUNTIF(A65:AH65,"*$BTP*")</f>
        <v>0</v>
      </c>
      <c r="BD65" s="406">
        <f>BC65*1.5</f>
        <v>0</v>
      </c>
      <c r="BE65" s="406">
        <f>COUNTIF(A65:AH65,"*$M*")</f>
        <v>0</v>
      </c>
      <c r="BF65" s="406">
        <f>BE65*1</f>
        <v>0</v>
      </c>
      <c r="BG65" s="406">
        <f>COUNTIF(A65:AH65,"*$PM*")</f>
        <v>0</v>
      </c>
      <c r="BH65" s="406">
        <f>BG65*0.5</f>
        <v>0</v>
      </c>
      <c r="BI65" s="406">
        <f>COUNTIF(A65:AH65,"*$AM*")</f>
        <v>0</v>
      </c>
      <c r="BJ65" s="406">
        <f>BI65*0.5</f>
        <v>0</v>
      </c>
      <c r="BK65" s="406">
        <f>COUNTIF(A65:AH65,"*$FC*")</f>
        <v>0</v>
      </c>
      <c r="BL65" s="406">
        <f>BK65*1</f>
        <v>0</v>
      </c>
      <c r="BM65" s="406">
        <f>COUNTIF($E65:$AG65,BM$4)</f>
        <v>0</v>
      </c>
      <c r="BN65" s="406">
        <f>COUNTIF($E65:$AG65,BN$4)</f>
        <v>0</v>
      </c>
      <c r="BO65" s="406">
        <f>COUNTIF($D65:$Y65,BO$4)</f>
        <v>0</v>
      </c>
      <c r="BP65" s="433"/>
    </row>
    <row r="66" ht="19.5" customHeight="1" spans="1:68">
      <c r="A66" s="433"/>
      <c r="B66" s="433" t="s">
        <v>2049</v>
      </c>
      <c r="C66" s="391" t="s">
        <v>2209</v>
      </c>
      <c r="D66" s="172" t="s">
        <v>1742</v>
      </c>
      <c r="E66" s="172" t="s">
        <v>2210</v>
      </c>
      <c r="F66" s="172"/>
      <c r="G66" s="172"/>
      <c r="H66" s="172" t="s">
        <v>47</v>
      </c>
      <c r="I66" s="172" t="s">
        <v>47</v>
      </c>
      <c r="J66" s="433" t="s">
        <v>47</v>
      </c>
      <c r="K66" s="385" t="s">
        <v>1111</v>
      </c>
      <c r="L66" s="385" t="s">
        <v>47</v>
      </c>
      <c r="M66" s="433"/>
      <c r="N66" s="433"/>
      <c r="O66" s="433" t="s">
        <v>2211</v>
      </c>
      <c r="P66" s="433" t="s">
        <v>2211</v>
      </c>
      <c r="Q66" s="391"/>
      <c r="R66" s="433"/>
      <c r="S66" s="2" t="s">
        <v>59</v>
      </c>
      <c r="T66" s="385"/>
      <c r="U66" s="436"/>
      <c r="V66" s="436" t="s">
        <v>375</v>
      </c>
      <c r="W66" s="436" t="s">
        <v>375</v>
      </c>
      <c r="X66" s="436" t="s">
        <v>375</v>
      </c>
      <c r="Y66" s="436" t="s">
        <v>375</v>
      </c>
      <c r="Z66" s="436" t="s">
        <v>375</v>
      </c>
      <c r="AA66" s="436" t="s">
        <v>375</v>
      </c>
      <c r="AB66" s="436" t="s">
        <v>375</v>
      </c>
      <c r="AC66" s="433"/>
      <c r="AD66" s="433"/>
      <c r="AE66" s="433" t="s">
        <v>44</v>
      </c>
      <c r="AF66" s="433"/>
      <c r="AG66" s="391"/>
      <c r="AH66" s="398">
        <f>COUNTIF($C66:$AF66,AH$4)</f>
        <v>0</v>
      </c>
      <c r="AI66" s="398">
        <f>COUNTIF($C66:$AF66,AI$4)</f>
        <v>1</v>
      </c>
      <c r="AJ66" s="398">
        <f>COUNTIF($C66:$AF66,AJ$4)</f>
        <v>0</v>
      </c>
      <c r="AK66" s="398">
        <f>COUNTIF($C66:$AF66,AK$4)</f>
        <v>0</v>
      </c>
      <c r="AL66" s="398">
        <f>COUNTIF($C66:$AF66,AL$4)</f>
        <v>0</v>
      </c>
      <c r="AM66" s="398">
        <f>COUNTIF($C66:$AF66,AM$4)</f>
        <v>0</v>
      </c>
      <c r="AN66" s="398">
        <f>COUNTIF($C66:$AF66,AN$4)</f>
        <v>0</v>
      </c>
      <c r="AO66" s="398">
        <f>COUNTIF($C66:$AF66,AO$4)</f>
        <v>0</v>
      </c>
      <c r="AP66" s="398">
        <f>COUNTIF($C66:$AF66,AP$4)</f>
        <v>0</v>
      </c>
      <c r="AQ66" s="405"/>
      <c r="AR66" s="405"/>
      <c r="AS66" s="406">
        <f>SUMPRODUCT(--(WEEKDAY(C$3:AG$3,2)&lt;5),--ISNUMBER(MATCH(C66:AG66,{"SB1","SB2"},0)))</f>
        <v>0</v>
      </c>
      <c r="AT66" s="398"/>
      <c r="AU66" s="406">
        <f>SUMPRODUCT(--(WEEKDAY(C$3:AG$3,2)=5),--ISNUMBER(MATCH(C66:AG66,{"SB1","SB2"},0)))</f>
        <v>0</v>
      </c>
      <c r="AV66" s="406">
        <f>SUMPRODUCT(--(WEEKDAY(C$3:AG$3,2)&gt;5),--ISNUMBER(MATCH(C66:AG66,{"SB1","SB2"},0)))</f>
        <v>0</v>
      </c>
      <c r="AW66" s="398"/>
      <c r="AX66" s="406">
        <f>(AS66-AT66)+AU66*1.5+(AV66-AW66)*2+(AO66+AH66+AI66+AJ66+AK66+AN66)*0.5+AQ66-AR66</f>
        <v>0.5</v>
      </c>
      <c r="AY66" s="406">
        <f>AS66+AU66+AV66</f>
        <v>0</v>
      </c>
      <c r="AZ66" s="406">
        <f>BC66+BE66+BG66+BI66+BK66</f>
        <v>0</v>
      </c>
      <c r="BA66" s="405">
        <f>AX66+BB66</f>
        <v>0.5</v>
      </c>
      <c r="BB66" s="406">
        <f>BD66+BF66+BH66+BJ66+BL66</f>
        <v>0</v>
      </c>
      <c r="BC66" s="406">
        <f>COUNTIF(A66:AH66,"*$BTP*")</f>
        <v>0</v>
      </c>
      <c r="BD66" s="406">
        <f>BC66*1.5</f>
        <v>0</v>
      </c>
      <c r="BE66" s="406">
        <f>COUNTIF(A66:AH66,"*$M*")</f>
        <v>0</v>
      </c>
      <c r="BF66" s="406">
        <f>BE66*1</f>
        <v>0</v>
      </c>
      <c r="BG66" s="406">
        <f>COUNTIF(A66:AH66,"*$PM*")</f>
        <v>0</v>
      </c>
      <c r="BH66" s="406">
        <f>BG66*0.5</f>
        <v>0</v>
      </c>
      <c r="BI66" s="406">
        <f>COUNTIF(A66:AH66,"*$AM*")</f>
        <v>0</v>
      </c>
      <c r="BJ66" s="406">
        <f>BI66*0.5</f>
        <v>0</v>
      </c>
      <c r="BK66" s="406">
        <f>COUNTIF(A66:AH66,"*$FC*")</f>
        <v>0</v>
      </c>
      <c r="BL66" s="406">
        <f>BK66*1</f>
        <v>0</v>
      </c>
      <c r="BM66" s="406">
        <f>COUNTIF($E66:$AG66,BM$4)</f>
        <v>0</v>
      </c>
      <c r="BN66" s="406">
        <f>COUNTIF($E66:$AG66,BN$4)</f>
        <v>0</v>
      </c>
      <c r="BO66" s="406">
        <f>COUNTIF($E66:$Y66,BO$4)</f>
        <v>4</v>
      </c>
      <c r="BP66" s="433"/>
    </row>
    <row r="67" ht="19.5" customHeight="1" spans="1:68">
      <c r="A67" s="433"/>
      <c r="B67" s="433" t="s">
        <v>2051</v>
      </c>
      <c r="C67" s="172"/>
      <c r="D67" s="385" t="s">
        <v>50</v>
      </c>
      <c r="E67" s="385"/>
      <c r="F67" s="172"/>
      <c r="G67" s="433"/>
      <c r="H67" s="385" t="s">
        <v>48</v>
      </c>
      <c r="I67" s="391"/>
      <c r="J67" s="433" t="s">
        <v>62</v>
      </c>
      <c r="K67" s="391" t="s">
        <v>56</v>
      </c>
      <c r="L67" s="172"/>
      <c r="M67" s="433"/>
      <c r="N67" s="391" t="s">
        <v>50</v>
      </c>
      <c r="O67" s="433" t="s">
        <v>2197</v>
      </c>
      <c r="P67" s="20"/>
      <c r="Q67" s="20"/>
      <c r="R67" s="385"/>
      <c r="T67" s="172"/>
      <c r="U67" s="172"/>
      <c r="V67" s="433"/>
      <c r="W67" s="434" t="s">
        <v>2212</v>
      </c>
      <c r="Y67" s="172"/>
      <c r="Z67" s="172"/>
      <c r="AA67" s="172" t="s">
        <v>2213</v>
      </c>
      <c r="AB67" s="172" t="s">
        <v>2213</v>
      </c>
      <c r="AC67" s="172" t="s">
        <v>2213</v>
      </c>
      <c r="AD67" s="433" t="s">
        <v>2214</v>
      </c>
      <c r="AE67" s="15" t="s">
        <v>50</v>
      </c>
      <c r="AF67" s="433" t="s">
        <v>48</v>
      </c>
      <c r="AG67" s="20"/>
      <c r="AH67" s="398">
        <f>COUNTIF($C67:$AF67,AH$4)</f>
        <v>2</v>
      </c>
      <c r="AI67" s="398">
        <f>COUNTIF($C67:$AF67,AI$4)</f>
        <v>0</v>
      </c>
      <c r="AJ67" s="398">
        <f>COUNTIF($C67:$AF67,AJ$4)</f>
        <v>0</v>
      </c>
      <c r="AK67" s="398">
        <f>COUNTIF($C67:$AF67,AK$4)</f>
        <v>0</v>
      </c>
      <c r="AL67" s="398">
        <f>COUNTIF($C67:$AF67,AL$4)</f>
        <v>3</v>
      </c>
      <c r="AM67" s="398">
        <f>COUNTIF($C67:$AF67,AM$4)</f>
        <v>1</v>
      </c>
      <c r="AN67" s="398">
        <f>COUNTIF($C67:$AF67,AN$4)</f>
        <v>1</v>
      </c>
      <c r="AO67" s="398">
        <f>COUNTIF($C67:$AF67,AO$4)</f>
        <v>0</v>
      </c>
      <c r="AP67" s="398">
        <f>COUNTIF($C67:$AF67,AP$4)</f>
        <v>0</v>
      </c>
      <c r="AQ67" s="405"/>
      <c r="AR67" s="405"/>
      <c r="AS67" s="406">
        <f>SUMPRODUCT(--(WEEKDAY(C$3:AG$3,2)&lt;5),--ISNUMBER(MATCH(C67:AG67,{"SB1","SB2"},0)))</f>
        <v>3</v>
      </c>
      <c r="AT67" s="398"/>
      <c r="AU67" s="406">
        <f>SUMPRODUCT(--(WEEKDAY(C$3:AG$3,2)=5),--ISNUMBER(MATCH(C67:AG67,{"SB1","SB2"},0)))</f>
        <v>0</v>
      </c>
      <c r="AV67" s="406">
        <f>SUMPRODUCT(--(WEEKDAY(C$3:AG$3,2)&gt;5),--ISNUMBER(MATCH(C67:AG67,{"SB1","SB2"},0)))</f>
        <v>1</v>
      </c>
      <c r="AW67" s="398"/>
      <c r="AX67" s="406">
        <f>(AS67-AT67)+AU67*1.5+(AV67-AW67)*2+(AO67+AH67+AI67+AJ67+AK67+AN67)*0.5+AQ67-AR67</f>
        <v>6.5</v>
      </c>
      <c r="AY67" s="406">
        <f>AS67+AU67+AV67</f>
        <v>4</v>
      </c>
      <c r="AZ67" s="406">
        <f>BC67+BE67+BG67+BI67+BK67</f>
        <v>5</v>
      </c>
      <c r="BA67" s="405">
        <f>AX67+BB67</f>
        <v>10.5</v>
      </c>
      <c r="BB67" s="406">
        <f>BD67+BF67+BH67+BJ67+BL67</f>
        <v>4</v>
      </c>
      <c r="BC67" s="406">
        <f>COUNTIF(A67:AH67,"*$BTP*")</f>
        <v>0</v>
      </c>
      <c r="BD67" s="406">
        <f>BC67*1.5</f>
        <v>0</v>
      </c>
      <c r="BE67" s="406">
        <f>COUNTIF(A67:AH67,"*$M*")</f>
        <v>0</v>
      </c>
      <c r="BF67" s="406">
        <f>BE67*1</f>
        <v>0</v>
      </c>
      <c r="BG67" s="406">
        <f>COUNTIF(A67:AH67,"*$PM*")</f>
        <v>2</v>
      </c>
      <c r="BH67" s="406">
        <f>BG67*0.5</f>
        <v>1</v>
      </c>
      <c r="BI67" s="406">
        <f>COUNTIF(A67:AH67,"*$AM*")</f>
        <v>0</v>
      </c>
      <c r="BJ67" s="406">
        <f>BI67*0.5</f>
        <v>0</v>
      </c>
      <c r="BK67" s="406">
        <f>COUNTIF(A67:AH67,"*$FC*")</f>
        <v>3</v>
      </c>
      <c r="BL67" s="406">
        <f>BK67*1</f>
        <v>3</v>
      </c>
      <c r="BM67" s="406">
        <f>COUNTIF($E67:$AG67,BM$4)</f>
        <v>0</v>
      </c>
      <c r="BN67" s="406">
        <f>COUNTIF($E67:$AG67,BN$4)</f>
        <v>0</v>
      </c>
      <c r="BO67" s="406">
        <f>COUNTIF($D67:$Y67,BO$4)</f>
        <v>0</v>
      </c>
      <c r="BP67" s="433"/>
    </row>
    <row r="68" ht="19.5" customHeight="1" spans="1:68">
      <c r="A68" s="433"/>
      <c r="B68" s="433" t="s">
        <v>2053</v>
      </c>
      <c r="C68" s="385"/>
      <c r="D68" s="385"/>
      <c r="E68" s="385"/>
      <c r="F68" s="385"/>
      <c r="G68" s="385" t="s">
        <v>56</v>
      </c>
      <c r="H68" s="433"/>
      <c r="I68" s="433" t="s">
        <v>50</v>
      </c>
      <c r="J68" s="433"/>
      <c r="K68" s="385"/>
      <c r="L68" s="172" t="s">
        <v>2215</v>
      </c>
      <c r="M68" s="433"/>
      <c r="N68" s="433"/>
      <c r="O68" s="434"/>
      <c r="P68" s="433" t="s">
        <v>2197</v>
      </c>
      <c r="Q68" s="433"/>
      <c r="R68" s="391"/>
      <c r="S68" s="385"/>
      <c r="T68" s="391"/>
      <c r="U68" s="436"/>
      <c r="V68" s="2" t="s">
        <v>50</v>
      </c>
      <c r="W68" s="436"/>
      <c r="X68" s="172" t="s">
        <v>57</v>
      </c>
      <c r="Y68" s="434" t="s">
        <v>2216</v>
      </c>
      <c r="Z68" s="385"/>
      <c r="AA68" s="433"/>
      <c r="AB68" s="433"/>
      <c r="AC68" s="433" t="s">
        <v>48</v>
      </c>
      <c r="AD68" s="2"/>
      <c r="AE68" s="391" t="s">
        <v>2190</v>
      </c>
      <c r="AF68" s="2" t="s">
        <v>62</v>
      </c>
      <c r="AG68" s="391" t="s">
        <v>1008</v>
      </c>
      <c r="AH68" s="398">
        <f>COUNTIF($C68:$AF68,AH$4)</f>
        <v>1</v>
      </c>
      <c r="AI68" s="398">
        <f>COUNTIF($C68:$AF68,AI$4)</f>
        <v>0</v>
      </c>
      <c r="AJ68" s="398">
        <f>COUNTIF($C68:$AF68,AJ$4)</f>
        <v>0</v>
      </c>
      <c r="AK68" s="398">
        <f>COUNTIF($C68:$AF68,AK$4)</f>
        <v>0</v>
      </c>
      <c r="AL68" s="398">
        <f>COUNTIF($C68:$AF68,AL$4)</f>
        <v>2</v>
      </c>
      <c r="AM68" s="398">
        <f>COUNTIF($C68:$AF68,AM$4)</f>
        <v>1</v>
      </c>
      <c r="AN68" s="398">
        <f>COUNTIF($C68:$AF68,AN$4)</f>
        <v>1</v>
      </c>
      <c r="AO68" s="398">
        <f>COUNTIF($C68:$AF68,AO$4)</f>
        <v>0</v>
      </c>
      <c r="AP68" s="398">
        <f>COUNTIF($C68:$AF68,AP$4)</f>
        <v>0</v>
      </c>
      <c r="AQ68" s="405"/>
      <c r="AR68" s="405"/>
      <c r="AS68" s="406">
        <f>SUMPRODUCT(--(WEEKDAY(C$3:AG$3,2)&lt;5),--ISNUMBER(MATCH(C68:AG68,{"SB1","SB2"},0)))</f>
        <v>2</v>
      </c>
      <c r="AT68" s="398"/>
      <c r="AU68" s="406">
        <f>SUMPRODUCT(--(WEEKDAY(C$3:AG$3,2)=5),--ISNUMBER(MATCH(C68:AG68,{"SB1","SB2"},0)))</f>
        <v>0</v>
      </c>
      <c r="AV68" s="406">
        <f>SUMPRODUCT(--(WEEKDAY(C$3:AG$3,2)&gt;5),--ISNUMBER(MATCH(C68:AG68,{"SB1","SB2"},0)))</f>
        <v>1</v>
      </c>
      <c r="AW68" s="398"/>
      <c r="AX68" s="406">
        <f>(AS68-AT68)+AU68*1.5+(AV68-AW68)*2+(AO68+AH68+AI68+AJ68+AK68+AN68)*0.5+AQ68-AR68</f>
        <v>5</v>
      </c>
      <c r="AY68" s="406">
        <f>AS68+AU68+AV68</f>
        <v>3</v>
      </c>
      <c r="AZ68" s="406">
        <f>BC68+BE68+BG68+BI68+BK68</f>
        <v>4</v>
      </c>
      <c r="BA68" s="405">
        <f>AX68+BB68</f>
        <v>7.5</v>
      </c>
      <c r="BB68" s="406">
        <f>BD68+BF68+BH68+BJ68+BL68</f>
        <v>2.5</v>
      </c>
      <c r="BC68" s="406">
        <f>COUNTIF(A68:AH68,"*$BTP*")</f>
        <v>0</v>
      </c>
      <c r="BD68" s="406">
        <f>BC68*1.5</f>
        <v>0</v>
      </c>
      <c r="BE68" s="406">
        <f>COUNTIF(A68:AH68,"*$M*")</f>
        <v>1</v>
      </c>
      <c r="BF68" s="406">
        <f>BE68*1</f>
        <v>1</v>
      </c>
      <c r="BG68" s="406">
        <f>COUNTIF(A68:AH68,"*$PM*")</f>
        <v>0</v>
      </c>
      <c r="BH68" s="406">
        <f>BG68*0.5</f>
        <v>0</v>
      </c>
      <c r="BI68" s="406">
        <f>COUNTIF(A68:AH68,"*$AM*")</f>
        <v>3</v>
      </c>
      <c r="BJ68" s="406">
        <f>BI68*0.5</f>
        <v>1.5</v>
      </c>
      <c r="BK68" s="406">
        <f>COUNTIF(A68:AH68,"*$FC*")</f>
        <v>0</v>
      </c>
      <c r="BL68" s="406">
        <f>BK68*1</f>
        <v>0</v>
      </c>
      <c r="BM68" s="406">
        <f>COUNTIF($E68:$AG68,BM$4)</f>
        <v>0</v>
      </c>
      <c r="BN68" s="406">
        <f>COUNTIF($E68:$AG68,BN$4)</f>
        <v>0</v>
      </c>
      <c r="BO68" s="406">
        <f>COUNTIF($D68:$X68,BO$4)</f>
        <v>0</v>
      </c>
      <c r="BP68" s="433"/>
    </row>
    <row r="69" ht="84.75" customHeight="1" spans="1:68">
      <c r="A69" s="433"/>
      <c r="B69" s="433" t="s">
        <v>2057</v>
      </c>
      <c r="C69" s="433" t="s">
        <v>50</v>
      </c>
      <c r="D69" s="385" t="s">
        <v>44</v>
      </c>
      <c r="E69" s="385" t="s">
        <v>48</v>
      </c>
      <c r="F69" s="433"/>
      <c r="G69" s="433"/>
      <c r="H69" s="385" t="s">
        <v>56</v>
      </c>
      <c r="I69" s="433" t="s">
        <v>48</v>
      </c>
      <c r="J69" s="433" t="s">
        <v>48</v>
      </c>
      <c r="K69" s="385"/>
      <c r="L69" s="434" t="s">
        <v>2217</v>
      </c>
      <c r="M69" s="172"/>
      <c r="N69" s="433" t="s">
        <v>56</v>
      </c>
      <c r="O69" s="434"/>
      <c r="P69" s="7" t="s">
        <v>2218</v>
      </c>
      <c r="Q69" s="433" t="s">
        <v>57</v>
      </c>
      <c r="R69" s="385" t="s">
        <v>48</v>
      </c>
      <c r="S69" s="385" t="s">
        <v>44</v>
      </c>
      <c r="T69" s="385"/>
      <c r="U69" s="172"/>
      <c r="V69" s="391" t="s">
        <v>2219</v>
      </c>
      <c r="X69" s="433" t="s">
        <v>1095</v>
      </c>
      <c r="Y69" s="433" t="s">
        <v>1095</v>
      </c>
      <c r="Z69" s="433" t="s">
        <v>1095</v>
      </c>
      <c r="AA69" s="433" t="s">
        <v>1095</v>
      </c>
      <c r="AB69" s="433" t="s">
        <v>1095</v>
      </c>
      <c r="AC69" s="433" t="s">
        <v>1095</v>
      </c>
      <c r="AD69" s="433" t="s">
        <v>1095</v>
      </c>
      <c r="AE69" s="433"/>
      <c r="AG69" s="433" t="s">
        <v>44</v>
      </c>
      <c r="AH69" s="398">
        <f>COUNTIF($C69:$AF69,AH$4)</f>
        <v>4</v>
      </c>
      <c r="AI69" s="398">
        <f>COUNTIF($C69:$AF69,AI$4)</f>
        <v>2</v>
      </c>
      <c r="AJ69" s="398">
        <f>COUNTIF($C69:$AF69,AJ$4)</f>
        <v>0</v>
      </c>
      <c r="AK69" s="398">
        <f>COUNTIF($C69:$AF69,AK$4)</f>
        <v>0</v>
      </c>
      <c r="AL69" s="398">
        <f>COUNTIF($C69:$AF69,AL$4)</f>
        <v>1</v>
      </c>
      <c r="AM69" s="398">
        <f>COUNTIF($C69:$AF69,AM$4)</f>
        <v>2</v>
      </c>
      <c r="AN69" s="398">
        <f>COUNTIF($C69:$AF69,AN$4)</f>
        <v>0</v>
      </c>
      <c r="AO69" s="398">
        <f>COUNTIF($C69:$AF69,AO$4)</f>
        <v>0</v>
      </c>
      <c r="AP69" s="398">
        <f>COUNTIF($C69:$AF69,AP$4)</f>
        <v>0</v>
      </c>
      <c r="AQ69" s="405"/>
      <c r="AR69" s="405"/>
      <c r="AS69" s="406">
        <f>SUMPRODUCT(--(WEEKDAY(C$3:AG$3,2)&lt;5),--ISNUMBER(MATCH(C69:AG69,{"SB1","SB2"},0)))</f>
        <v>2</v>
      </c>
      <c r="AT69" s="398"/>
      <c r="AU69" s="406">
        <f>SUMPRODUCT(--(WEEKDAY(C$3:AG$3,2)=5),--ISNUMBER(MATCH(C69:AG69,{"SB1","SB2"},0)))</f>
        <v>0</v>
      </c>
      <c r="AV69" s="406">
        <f>SUMPRODUCT(--(WEEKDAY(C$3:AG$3,2)&gt;5),--ISNUMBER(MATCH(C69:AG69,{"SB1","SB2"},0)))</f>
        <v>1</v>
      </c>
      <c r="AW69" s="398"/>
      <c r="AX69" s="406">
        <f>(AS69-AT69)+AU69*1.5+(AV69-AW69)*2+(AO69+AH69+AI69+AJ69+AK69+AN69)*0.5+AQ69-AR69</f>
        <v>7</v>
      </c>
      <c r="AY69" s="406">
        <f>AS69+AU69+AV69</f>
        <v>3</v>
      </c>
      <c r="AZ69" s="406">
        <f>BC69+BE69+BG69+BI69+BK69</f>
        <v>2</v>
      </c>
      <c r="BA69" s="405">
        <f>AX69+BB69</f>
        <v>8</v>
      </c>
      <c r="BB69" s="406">
        <f>BD69+BF69+BH69+BJ69+BL69</f>
        <v>1</v>
      </c>
      <c r="BC69" s="406">
        <f>COUNTIF(A69:AH69,"*$BTP*")</f>
        <v>0</v>
      </c>
      <c r="BD69" s="406">
        <f>BC69*1.5</f>
        <v>0</v>
      </c>
      <c r="BE69" s="406">
        <f>COUNTIF(A69:AH69,"*$M*")</f>
        <v>0</v>
      </c>
      <c r="BF69" s="406">
        <f>BE69*1</f>
        <v>0</v>
      </c>
      <c r="BG69" s="406">
        <f>COUNTIF(A69:AH69,"*$PM*")</f>
        <v>1</v>
      </c>
      <c r="BH69" s="406">
        <f>BG69*0.5</f>
        <v>0.5</v>
      </c>
      <c r="BI69" s="406">
        <f>COUNTIF(A69:AH69,"*$AM*")</f>
        <v>1</v>
      </c>
      <c r="BJ69" s="406">
        <f>BI69*0.5</f>
        <v>0.5</v>
      </c>
      <c r="BK69" s="406">
        <f>COUNTIF(A69:AH69,"*$FC*")</f>
        <v>0</v>
      </c>
      <c r="BL69" s="406">
        <f>BK69*1</f>
        <v>0</v>
      </c>
      <c r="BM69" s="406">
        <f>COUNTIF($E69:$AG69,BM$4)</f>
        <v>0</v>
      </c>
      <c r="BN69" s="406">
        <f>COUNTIF($E69:$AG69,BN$4)</f>
        <v>0</v>
      </c>
      <c r="BO69" s="406">
        <f>COUNTIF($D69:$Y69,BO$4)</f>
        <v>0</v>
      </c>
      <c r="BP69" s="433"/>
    </row>
    <row r="70" ht="19.5" customHeight="1" spans="1:68">
      <c r="A70" s="433"/>
      <c r="B70" s="433" t="s">
        <v>2061</v>
      </c>
      <c r="C70" s="385" t="s">
        <v>2220</v>
      </c>
      <c r="D70" s="172"/>
      <c r="E70" s="385"/>
      <c r="F70" s="433"/>
      <c r="G70" s="433"/>
      <c r="H70" s="385" t="s">
        <v>2197</v>
      </c>
      <c r="I70" s="433" t="s">
        <v>2197</v>
      </c>
      <c r="J70" s="433" t="s">
        <v>2197</v>
      </c>
      <c r="K70" s="385" t="s">
        <v>48</v>
      </c>
      <c r="L70" s="385" t="s">
        <v>62</v>
      </c>
      <c r="M70" s="433" t="s">
        <v>2197</v>
      </c>
      <c r="N70" s="433" t="s">
        <v>2197</v>
      </c>
      <c r="O70" s="433" t="s">
        <v>2191</v>
      </c>
      <c r="P70" s="433" t="s">
        <v>48</v>
      </c>
      <c r="Q70" s="433" t="s">
        <v>50</v>
      </c>
      <c r="R70" s="385"/>
      <c r="S70" s="391"/>
      <c r="T70" s="385"/>
      <c r="U70" s="172" t="s">
        <v>56</v>
      </c>
      <c r="V70" s="433"/>
      <c r="W70" s="433" t="s">
        <v>48</v>
      </c>
      <c r="X70" s="433"/>
      <c r="Y70" s="391"/>
      <c r="Z70" s="385"/>
      <c r="AA70" s="436"/>
      <c r="AB70" s="433" t="s">
        <v>56</v>
      </c>
      <c r="AC70" s="391"/>
      <c r="AD70" s="391" t="s">
        <v>48</v>
      </c>
      <c r="AE70" s="391" t="s">
        <v>2221</v>
      </c>
      <c r="AF70" s="385" t="s">
        <v>2198</v>
      </c>
      <c r="AG70" s="385" t="s">
        <v>2198</v>
      </c>
      <c r="AH70" s="398">
        <f>COUNTIF($C70:$AF70,AH$4)</f>
        <v>4</v>
      </c>
      <c r="AI70" s="398">
        <f>COUNTIF($C70:$AF70,AI$4)</f>
        <v>0</v>
      </c>
      <c r="AJ70" s="398">
        <f>COUNTIF($C70:$AF70,AJ$4)</f>
        <v>0</v>
      </c>
      <c r="AK70" s="398">
        <f>COUNTIF($C70:$AF70,AK$4)</f>
        <v>0</v>
      </c>
      <c r="AL70" s="398">
        <f>COUNTIF($C70:$AF70,AL$4)</f>
        <v>1</v>
      </c>
      <c r="AM70" s="398">
        <f>COUNTIF($C70:$AF70,AM$4)</f>
        <v>2</v>
      </c>
      <c r="AN70" s="398">
        <f>COUNTIF($C70:$AF70,AN$4)</f>
        <v>1</v>
      </c>
      <c r="AO70" s="398">
        <f>COUNTIF($C70:$AF70,AO$4)</f>
        <v>0</v>
      </c>
      <c r="AP70" s="398">
        <f>COUNTIF($C70:$AF70,AP$4)</f>
        <v>0</v>
      </c>
      <c r="AQ70" s="405"/>
      <c r="AR70" s="405"/>
      <c r="AS70" s="406">
        <f>SUMPRODUCT(--(WEEKDAY(C$3:AG$3,2)&lt;5),--ISNUMBER(MATCH(C70:AG70,{"SB1","SB2"},0)))</f>
        <v>1</v>
      </c>
      <c r="AT70" s="398"/>
      <c r="AU70" s="406">
        <f>SUMPRODUCT(--(WEEKDAY(C$3:AG$3,2)=5),--ISNUMBER(MATCH(C70:AG70,{"SB1","SB2"},0)))</f>
        <v>0</v>
      </c>
      <c r="AV70" s="406">
        <f>SUMPRODUCT(--(WEEKDAY(C$3:AG$3,2)&gt;5),--ISNUMBER(MATCH(C70:AG70,{"SB1","SB2"},0)))</f>
        <v>2</v>
      </c>
      <c r="AW70" s="398"/>
      <c r="AX70" s="406">
        <f>(AS70-AT70)+AU70*1.5+(AV70-AW70)*2+(AO70+AH70+AI70+AJ70+AK70+AN70)*0.5+AQ70-AR70</f>
        <v>7.5</v>
      </c>
      <c r="AY70" s="406">
        <f>AS70+AU70+AV70</f>
        <v>3</v>
      </c>
      <c r="AZ70" s="406">
        <f>BC70+BE70+BG70+BI70+BK70</f>
        <v>4</v>
      </c>
      <c r="BA70" s="405">
        <f>AX70+BB70</f>
        <v>11</v>
      </c>
      <c r="BB70" s="406">
        <f>BD70+BF70+BH70+BJ70+BL70</f>
        <v>3.5</v>
      </c>
      <c r="BC70" s="406">
        <f>COUNTIF(A70:AH70,"*$BTP*")</f>
        <v>0</v>
      </c>
      <c r="BD70" s="406">
        <f>BC70*1.5</f>
        <v>0</v>
      </c>
      <c r="BE70" s="406">
        <f>COUNTIF(A70:AH70,"*$M*")</f>
        <v>0</v>
      </c>
      <c r="BF70" s="406">
        <f>BE70*1</f>
        <v>0</v>
      </c>
      <c r="BG70" s="406">
        <f>COUNTIF(A70:AH70,"*$PM*")</f>
        <v>0</v>
      </c>
      <c r="BH70" s="406">
        <f>BG70*0.5</f>
        <v>0</v>
      </c>
      <c r="BI70" s="406">
        <f>COUNTIF(A70:AH70,"*$AM*")</f>
        <v>1</v>
      </c>
      <c r="BJ70" s="406">
        <f>BI70*0.5</f>
        <v>0.5</v>
      </c>
      <c r="BK70" s="406">
        <f>COUNTIF(A70:AH70,"*$FC*")</f>
        <v>3</v>
      </c>
      <c r="BL70" s="406">
        <f>BK70*1</f>
        <v>3</v>
      </c>
      <c r="BM70" s="406">
        <f>COUNTIF($E70:$AG70,BM$4)</f>
        <v>0</v>
      </c>
      <c r="BN70" s="406">
        <f>COUNTIF($E70:$AG70,BN$4)</f>
        <v>0</v>
      </c>
      <c r="BO70" s="406">
        <f>COUNTIF($D70:$Y70,BO$4)</f>
        <v>0</v>
      </c>
      <c r="BP70" s="433"/>
    </row>
    <row r="71" ht="19.5" customHeight="1" spans="1:68">
      <c r="A71" s="433"/>
      <c r="B71" s="433" t="s">
        <v>2125</v>
      </c>
      <c r="C71" s="385" t="s">
        <v>48</v>
      </c>
      <c r="D71" s="172" t="s">
        <v>62</v>
      </c>
      <c r="E71" s="385" t="s">
        <v>1287</v>
      </c>
      <c r="F71" s="172"/>
      <c r="G71" s="433"/>
      <c r="H71" s="385" t="s">
        <v>720</v>
      </c>
      <c r="I71" s="433" t="s">
        <v>1473</v>
      </c>
      <c r="J71" s="433" t="s">
        <v>1473</v>
      </c>
      <c r="K71" s="433" t="s">
        <v>1473</v>
      </c>
      <c r="L71" s="433" t="s">
        <v>1473</v>
      </c>
      <c r="M71" s="433" t="s">
        <v>1473</v>
      </c>
      <c r="N71" s="433" t="s">
        <v>1473</v>
      </c>
      <c r="O71" s="433" t="s">
        <v>1473</v>
      </c>
      <c r="P71" s="433" t="s">
        <v>1473</v>
      </c>
      <c r="Q71" s="433" t="s">
        <v>1473</v>
      </c>
      <c r="R71" s="433" t="s">
        <v>1473</v>
      </c>
      <c r="S71" s="433" t="s">
        <v>1473</v>
      </c>
      <c r="T71" s="433" t="s">
        <v>1473</v>
      </c>
      <c r="U71" s="433" t="s">
        <v>1473</v>
      </c>
      <c r="V71" s="433" t="s">
        <v>1473</v>
      </c>
      <c r="W71" s="433" t="s">
        <v>1473</v>
      </c>
      <c r="X71" s="433" t="s">
        <v>1473</v>
      </c>
      <c r="Y71" s="433" t="s">
        <v>1473</v>
      </c>
      <c r="Z71" s="433" t="s">
        <v>1473</v>
      </c>
      <c r="AA71" s="433" t="s">
        <v>1473</v>
      </c>
      <c r="AB71" s="433" t="s">
        <v>1473</v>
      </c>
      <c r="AC71" s="433" t="s">
        <v>1473</v>
      </c>
      <c r="AD71" s="433"/>
      <c r="AE71" s="433" t="s">
        <v>91</v>
      </c>
      <c r="AF71" s="433" t="s">
        <v>2222</v>
      </c>
      <c r="AG71" s="433" t="s">
        <v>2223</v>
      </c>
      <c r="AH71" s="398">
        <f>COUNTIF($C71:$AF71,AH$4)</f>
        <v>1</v>
      </c>
      <c r="AI71" s="398">
        <f>COUNTIF($C71:$AF71,AI$4)</f>
        <v>0</v>
      </c>
      <c r="AJ71" s="398">
        <f>COUNTIF($C71:$AF71,AJ$4)</f>
        <v>0</v>
      </c>
      <c r="AK71" s="398">
        <f>COUNTIF($C71:$AF71,AK$4)</f>
        <v>0</v>
      </c>
      <c r="AL71" s="398">
        <f>COUNTIF($C71:$AF71,AL$4)</f>
        <v>0</v>
      </c>
      <c r="AM71" s="398">
        <f>COUNTIF($C71:$AF71,AM$4)</f>
        <v>0</v>
      </c>
      <c r="AN71" s="398">
        <f>COUNTIF($C71:$AF71,AN$4)</f>
        <v>1</v>
      </c>
      <c r="AO71" s="398">
        <f>COUNTIF($C71:$AF71,AO$4)</f>
        <v>0</v>
      </c>
      <c r="AP71" s="398">
        <f>COUNTIF($C71:$AF71,AP$4)</f>
        <v>0</v>
      </c>
      <c r="AQ71" s="405"/>
      <c r="AR71" s="405"/>
      <c r="AS71" s="406">
        <f>SUMPRODUCT(--(WEEKDAY(C$3:AG$3,2)&lt;5),--ISNUMBER(MATCH(C71:AG71,{"SB1","SB2"},0)))</f>
        <v>0</v>
      </c>
      <c r="AT71" s="398"/>
      <c r="AU71" s="406">
        <f>SUMPRODUCT(--(WEEKDAY(C$3:AG$3,2)=5),--ISNUMBER(MATCH(C71:AG71,{"SB1","SB2"},0)))</f>
        <v>0</v>
      </c>
      <c r="AV71" s="406">
        <f>SUMPRODUCT(--(WEEKDAY(C$3:AG$3,2)&gt;5),--ISNUMBER(MATCH(C71:AG71,{"SB1","SB2"},0)))</f>
        <v>0</v>
      </c>
      <c r="AW71" s="398"/>
      <c r="AX71" s="406">
        <f>(AS71-AT71)+AU71*1.5+(AV71-AW71)*2+(AO71+AH71+AI71+AJ71+AK71+AN71)*0.5+AQ71-AR71</f>
        <v>1</v>
      </c>
      <c r="AY71" s="406">
        <f>AS71+AU71+AV71</f>
        <v>0</v>
      </c>
      <c r="AZ71" s="406">
        <f>BC71+BE71+BG71+BI71+BK71</f>
        <v>0</v>
      </c>
      <c r="BA71" s="405">
        <f>AX71+BB71</f>
        <v>1</v>
      </c>
      <c r="BB71" s="406">
        <f>BD71+BF71+BH71+BJ71+BL71</f>
        <v>0</v>
      </c>
      <c r="BC71" s="406">
        <f>COUNTIF(A71:AH71,"*$BTP*")</f>
        <v>0</v>
      </c>
      <c r="BD71" s="406">
        <f>BC71*1.5</f>
        <v>0</v>
      </c>
      <c r="BE71" s="406">
        <f>COUNTIF(A71:AH71,"*$M*")</f>
        <v>0</v>
      </c>
      <c r="BF71" s="406">
        <f>BE71*1</f>
        <v>0</v>
      </c>
      <c r="BG71" s="406">
        <f>COUNTIF(A71:AH71,"*$PM*")</f>
        <v>0</v>
      </c>
      <c r="BH71" s="406">
        <f>BG71*0.5</f>
        <v>0</v>
      </c>
      <c r="BI71" s="406">
        <f>COUNTIF(A71:AH71,"*$AM*")</f>
        <v>0</v>
      </c>
      <c r="BJ71" s="406">
        <f>BI71*0.5</f>
        <v>0</v>
      </c>
      <c r="BK71" s="406">
        <f>COUNTIF(A71:AH71,"*$FC*")</f>
        <v>0</v>
      </c>
      <c r="BL71" s="406">
        <f>BK71*1</f>
        <v>0</v>
      </c>
      <c r="BM71" s="406">
        <f>COUNTIF($E71:$AG71,BM$4)</f>
        <v>0</v>
      </c>
      <c r="BN71" s="406">
        <f>COUNTIF($E71:$AG71,BN$4)</f>
        <v>0</v>
      </c>
      <c r="BO71" s="406">
        <f>COUNTIF($D71:$Y71,BO$4)</f>
        <v>0</v>
      </c>
      <c r="BP71" s="433"/>
    </row>
    <row r="72" ht="19.5" customHeight="1" spans="1:68">
      <c r="A72" s="433"/>
      <c r="B72" s="433" t="s">
        <v>2128</v>
      </c>
      <c r="C72" s="391"/>
      <c r="D72" s="172"/>
      <c r="E72" s="385"/>
      <c r="F72" s="172" t="s">
        <v>50</v>
      </c>
      <c r="G72" s="433"/>
      <c r="H72" s="385" t="s">
        <v>62</v>
      </c>
      <c r="I72" s="433" t="s">
        <v>2224</v>
      </c>
      <c r="J72" s="433"/>
      <c r="K72" s="385"/>
      <c r="L72" s="391"/>
      <c r="M72" s="172"/>
      <c r="N72" s="433" t="s">
        <v>2197</v>
      </c>
      <c r="O72" s="391"/>
      <c r="P72" s="433" t="s">
        <v>50</v>
      </c>
      <c r="Q72" s="391"/>
      <c r="R72" s="438"/>
      <c r="S72" s="434"/>
      <c r="T72" s="434"/>
      <c r="U72" s="436"/>
      <c r="V72" s="172" t="s">
        <v>2197</v>
      </c>
      <c r="W72" s="436"/>
      <c r="X72" s="385" t="s">
        <v>50</v>
      </c>
      <c r="Y72" s="172" t="s">
        <v>50</v>
      </c>
      <c r="Z72" s="385" t="s">
        <v>1288</v>
      </c>
      <c r="AA72" s="433"/>
      <c r="AB72" s="433"/>
      <c r="AC72" s="2" t="s">
        <v>50</v>
      </c>
      <c r="AD72" s="433" t="s">
        <v>50</v>
      </c>
      <c r="AE72" s="391"/>
      <c r="AF72" s="385"/>
      <c r="AH72" s="398">
        <f>COUNTIF($C72:$AF72,AH$4)</f>
        <v>0</v>
      </c>
      <c r="AI72" s="398">
        <f>COUNTIF($C72:$AF72,AI$4)</f>
        <v>0</v>
      </c>
      <c r="AJ72" s="398">
        <f>COUNTIF($C72:$AF72,AJ$4)</f>
        <v>0</v>
      </c>
      <c r="AK72" s="398">
        <f>COUNTIF($C72:$AF72,AK$4)</f>
        <v>0</v>
      </c>
      <c r="AL72" s="398">
        <f>COUNTIF($C72:$AF72,AL$4)</f>
        <v>6</v>
      </c>
      <c r="AM72" s="398">
        <f>COUNTIF($C72:$AF72,AM$4)</f>
        <v>0</v>
      </c>
      <c r="AN72" s="398">
        <f>COUNTIF($C72:$AF72,AN$4)</f>
        <v>1</v>
      </c>
      <c r="AO72" s="398">
        <f>COUNTIF($C72:$AF72,AO$4)</f>
        <v>0</v>
      </c>
      <c r="AP72" s="398">
        <f>COUNTIF($C72:$AF72,AP$4)</f>
        <v>0</v>
      </c>
      <c r="AQ72" s="405"/>
      <c r="AR72" s="405"/>
      <c r="AS72" s="406">
        <f>SUMPRODUCT(--(WEEKDAY(C$3:AG$3,2)&lt;5),--ISNUMBER(MATCH(C72:AG72,{"SB1","SB2"},0)))</f>
        <v>5</v>
      </c>
      <c r="AT72" s="398"/>
      <c r="AU72" s="406">
        <f>SUMPRODUCT(--(WEEKDAY(C$3:AG$3,2)=5),--ISNUMBER(MATCH(C72:AG72,{"SB1","SB2"},0)))</f>
        <v>0</v>
      </c>
      <c r="AV72" s="406">
        <f>SUMPRODUCT(--(WEEKDAY(C$3:AG$3,2)&gt;5),--ISNUMBER(MATCH(C72:AG72,{"SB1","SB2"},0)))</f>
        <v>1</v>
      </c>
      <c r="AW72" s="398"/>
      <c r="AX72" s="406">
        <f>(AS72-AT72)+AU72*1.5+(AV72-AW72)*2+(AO72+AH72+AI72+AJ72+AK72+AN72)*0.5+AQ72-AR72</f>
        <v>7.5</v>
      </c>
      <c r="AY72" s="406">
        <f>AS72+AU72+AV72</f>
        <v>6</v>
      </c>
      <c r="AZ72" s="406">
        <f>BC72+BE72+BG72+BI72+BK72</f>
        <v>1</v>
      </c>
      <c r="BA72" s="405">
        <f>AX72+BB72</f>
        <v>8</v>
      </c>
      <c r="BB72" s="406">
        <f>BD72+BF72+BH72+BJ72+BL72</f>
        <v>0.5</v>
      </c>
      <c r="BC72" s="406">
        <f>COUNTIF(A72:AH72,"*$BTP*")</f>
        <v>0</v>
      </c>
      <c r="BD72" s="406">
        <f>BC72*1.5</f>
        <v>0</v>
      </c>
      <c r="BE72" s="406">
        <f>COUNTIF(A72:AH72,"*$M*")</f>
        <v>0</v>
      </c>
      <c r="BF72" s="406">
        <f>BE72*1</f>
        <v>0</v>
      </c>
      <c r="BG72" s="406">
        <f>COUNTIF(A72:AH72,"*$PM*")</f>
        <v>1</v>
      </c>
      <c r="BH72" s="406">
        <f>BG72*0.5</f>
        <v>0.5</v>
      </c>
      <c r="BI72" s="406">
        <f>COUNTIF(A72:AH72,"*$AM*")</f>
        <v>0</v>
      </c>
      <c r="BJ72" s="406">
        <f>BI72*0.5</f>
        <v>0</v>
      </c>
      <c r="BK72" s="406">
        <f>COUNTIF(A72:AH72,"*$FC*")</f>
        <v>0</v>
      </c>
      <c r="BL72" s="406">
        <f>BK72*1</f>
        <v>0</v>
      </c>
      <c r="BM72" s="406">
        <f>COUNTIF($E72:$AG72,BM$4)</f>
        <v>0</v>
      </c>
      <c r="BN72" s="406">
        <f>COUNTIF($E72:$AG72,BN$4)</f>
        <v>0</v>
      </c>
      <c r="BO72" s="406">
        <f>COUNTIF($D72:$Y72,BO$4)</f>
        <v>0</v>
      </c>
      <c r="BP72" s="433"/>
    </row>
    <row r="73" ht="19.5" customHeight="1" spans="1:68">
      <c r="A73" s="433"/>
      <c r="B73" s="433" t="s">
        <v>2132</v>
      </c>
      <c r="C73" s="385" t="s">
        <v>44</v>
      </c>
      <c r="D73" s="172"/>
      <c r="E73" s="385" t="s">
        <v>47</v>
      </c>
      <c r="F73" s="391" t="s">
        <v>2197</v>
      </c>
      <c r="G73" s="433" t="s">
        <v>2197</v>
      </c>
      <c r="H73" s="433" t="s">
        <v>2197</v>
      </c>
      <c r="I73" s="433"/>
      <c r="J73" s="433" t="s">
        <v>50</v>
      </c>
      <c r="K73" s="433" t="s">
        <v>44</v>
      </c>
      <c r="L73" s="433" t="s">
        <v>50</v>
      </c>
      <c r="M73" s="439" t="s">
        <v>2225</v>
      </c>
      <c r="N73" s="433"/>
      <c r="O73" s="433"/>
      <c r="P73" s="2" t="s">
        <v>62</v>
      </c>
      <c r="Q73" s="391"/>
      <c r="S73" s="385"/>
      <c r="T73" s="385"/>
      <c r="U73" s="440"/>
      <c r="W73" s="436" t="s">
        <v>50</v>
      </c>
      <c r="X73" s="385" t="s">
        <v>1287</v>
      </c>
      <c r="Y73" s="172" t="s">
        <v>2184</v>
      </c>
      <c r="Z73" s="385" t="s">
        <v>2226</v>
      </c>
      <c r="AA73" s="391"/>
      <c r="AB73" s="433"/>
      <c r="AC73" s="433"/>
      <c r="AD73" s="433" t="s">
        <v>2227</v>
      </c>
      <c r="AE73" s="391"/>
      <c r="AF73" s="385"/>
      <c r="AG73" s="385" t="s">
        <v>2054</v>
      </c>
      <c r="AH73" s="398">
        <f>COUNTIF($C73:$AF73,AH$4)</f>
        <v>0</v>
      </c>
      <c r="AI73" s="398">
        <f>COUNTIF($C73:$AF73,AI$4)</f>
        <v>2</v>
      </c>
      <c r="AJ73" s="398">
        <f>COUNTIF($C73:$AF73,AJ$4)</f>
        <v>0</v>
      </c>
      <c r="AK73" s="398">
        <f>COUNTIF($C73:$AF73,AK$4)</f>
        <v>0</v>
      </c>
      <c r="AL73" s="398">
        <f>COUNTIF($C73:$AF73,AL$4)</f>
        <v>3</v>
      </c>
      <c r="AM73" s="398">
        <f>COUNTIF($C73:$AF73,AM$4)</f>
        <v>0</v>
      </c>
      <c r="AN73" s="398">
        <f>COUNTIF($C73:$AF73,AN$4)</f>
        <v>1</v>
      </c>
      <c r="AO73" s="398">
        <f>COUNTIF($C73:$AF73,AO$4)</f>
        <v>0</v>
      </c>
      <c r="AP73" s="398">
        <f>COUNTIF($C73:$AF73,AP$4)</f>
        <v>0</v>
      </c>
      <c r="AQ73" s="405"/>
      <c r="AR73" s="405"/>
      <c r="AS73" s="406">
        <f>SUMPRODUCT(--(WEEKDAY(C$3:AG$3,2)&lt;5),--ISNUMBER(MATCH(C73:AG73,{"SB1","SB2"},0)))</f>
        <v>2</v>
      </c>
      <c r="AT73" s="398"/>
      <c r="AU73" s="406">
        <f>SUMPRODUCT(--(WEEKDAY(C$3:AG$3,2)=5),--ISNUMBER(MATCH(C73:AG73,{"SB1","SB2"},0)))</f>
        <v>1</v>
      </c>
      <c r="AV73" s="406">
        <f>SUMPRODUCT(--(WEEKDAY(C$3:AG$3,2)&gt;5),--ISNUMBER(MATCH(C73:AG73,{"SB1","SB2"},0)))</f>
        <v>0</v>
      </c>
      <c r="AW73" s="398"/>
      <c r="AX73" s="406">
        <f>(AS73-AT73)+AU73*1.5+(AV73-AW73)*2+(AO73+AH73+AI73+AJ73+AK73+AN73)*0.5+AQ73-AR73</f>
        <v>5</v>
      </c>
      <c r="AY73" s="406">
        <f>AS73+AU73+AV73</f>
        <v>3</v>
      </c>
      <c r="AZ73" s="406">
        <f>BC73+BE73+BG73+BI73+BK73</f>
        <v>4</v>
      </c>
      <c r="BA73" s="405">
        <f>AX73+BB73</f>
        <v>7.5</v>
      </c>
      <c r="BB73" s="406">
        <f>BD73+BF73+BH73+BJ73+BL73</f>
        <v>2.5</v>
      </c>
      <c r="BC73" s="406">
        <f>COUNTIF(A73:AH73,"*$BTP*")</f>
        <v>0</v>
      </c>
      <c r="BD73" s="406">
        <f>BC73*1.5</f>
        <v>0</v>
      </c>
      <c r="BE73" s="406">
        <f>COUNTIF(A73:AH73,"*$M*")</f>
        <v>0</v>
      </c>
      <c r="BF73" s="406">
        <f>BE73*1</f>
        <v>0</v>
      </c>
      <c r="BG73" s="406">
        <f>COUNTIF(A73:AH73,"*$PM*")</f>
        <v>0</v>
      </c>
      <c r="BH73" s="406">
        <f>BG73*0.5</f>
        <v>0</v>
      </c>
      <c r="BI73" s="406">
        <f>COUNTIF(A73:AH73,"*$AM*")</f>
        <v>3</v>
      </c>
      <c r="BJ73" s="406">
        <f>BI73*0.5</f>
        <v>1.5</v>
      </c>
      <c r="BK73" s="406">
        <f>COUNTIF(A73:AH73,"*$FC*")</f>
        <v>1</v>
      </c>
      <c r="BL73" s="406">
        <f>BK73*1</f>
        <v>1</v>
      </c>
      <c r="BM73" s="406">
        <f>COUNTIF($E73:$AG73,BM$4)</f>
        <v>0</v>
      </c>
      <c r="BN73" s="406">
        <f>COUNTIF($E73:$AG73,BN$4)</f>
        <v>0</v>
      </c>
      <c r="BO73" s="406">
        <f>COUNTIF($E73:$Y73,BO$4)</f>
        <v>1</v>
      </c>
      <c r="BP73" s="433"/>
    </row>
    <row r="74" ht="19.5" customHeight="1" spans="1:68">
      <c r="A74" s="433"/>
      <c r="B74" s="433" t="s">
        <v>2070</v>
      </c>
      <c r="C74" s="385"/>
      <c r="D74" s="385" t="s">
        <v>56</v>
      </c>
      <c r="E74" s="385"/>
      <c r="F74" s="385"/>
      <c r="G74" s="385"/>
      <c r="H74" s="433"/>
      <c r="I74" s="434" t="s">
        <v>2228</v>
      </c>
      <c r="J74" s="433"/>
      <c r="K74" s="385" t="s">
        <v>62</v>
      </c>
      <c r="L74" s="434"/>
      <c r="M74" s="433"/>
      <c r="N74" s="433"/>
      <c r="O74" s="391" t="s">
        <v>50</v>
      </c>
      <c r="P74" s="433"/>
      <c r="Q74" s="433"/>
      <c r="R74" s="385"/>
      <c r="S74" s="434"/>
      <c r="T74" s="391"/>
      <c r="U74" s="436"/>
      <c r="V74" s="433"/>
      <c r="W74" s="436" t="s">
        <v>44</v>
      </c>
      <c r="X74" s="433"/>
      <c r="Y74" s="385" t="s">
        <v>44</v>
      </c>
      <c r="Z74" s="385"/>
      <c r="AA74" s="172"/>
      <c r="AB74" s="391"/>
      <c r="AC74" s="434" t="s">
        <v>2229</v>
      </c>
      <c r="AD74" s="434" t="s">
        <v>2229</v>
      </c>
      <c r="AE74" s="434" t="s">
        <v>2229</v>
      </c>
      <c r="AF74" s="385"/>
      <c r="AG74" s="385" t="s">
        <v>50</v>
      </c>
      <c r="AH74" s="398">
        <f>COUNTIF($C74:$AF74,AH$4)</f>
        <v>0</v>
      </c>
      <c r="AI74" s="398">
        <f>COUNTIF($C74:$AF74,AI$4)</f>
        <v>2</v>
      </c>
      <c r="AJ74" s="398">
        <f>COUNTIF($C74:$AF74,AJ$4)</f>
        <v>0</v>
      </c>
      <c r="AK74" s="398">
        <f>COUNTIF($C74:$AF74,AK$4)</f>
        <v>0</v>
      </c>
      <c r="AL74" s="398">
        <f>COUNTIF($C74:$AF74,AL$4)</f>
        <v>1</v>
      </c>
      <c r="AM74" s="398">
        <f>COUNTIF($C74:$AF74,AM$4)</f>
        <v>1</v>
      </c>
      <c r="AN74" s="398">
        <f>COUNTIF($C74:$AF74,AN$4)</f>
        <v>1</v>
      </c>
      <c r="AO74" s="398">
        <f>COUNTIF($C74:$AF74,AO$4)</f>
        <v>0</v>
      </c>
      <c r="AP74" s="398">
        <f>COUNTIF($C74:$AF74,AP$4)</f>
        <v>0</v>
      </c>
      <c r="AQ74" s="405"/>
      <c r="AR74" s="405"/>
      <c r="AS74" s="406">
        <f>SUMPRODUCT(--(WEEKDAY(C$3:AG$3,2)&lt;5),--ISNUMBER(MATCH(C74:AG74,{"SB1","SB2"},0)))</f>
        <v>2</v>
      </c>
      <c r="AT74" s="398"/>
      <c r="AU74" s="406">
        <f>SUMPRODUCT(--(WEEKDAY(C$3:AG$3,2)=5),--ISNUMBER(MATCH(C74:AG74,{"SB1","SB2"},0)))</f>
        <v>1</v>
      </c>
      <c r="AV74" s="406">
        <f>SUMPRODUCT(--(WEEKDAY(C$3:AG$3,2)&gt;5),--ISNUMBER(MATCH(C74:AG74,{"SB1","SB2"},0)))</f>
        <v>0</v>
      </c>
      <c r="AW74" s="398"/>
      <c r="AX74" s="406">
        <f>(AS74-AT74)+AU74*1.5+(AV74-AW74)*2+(AO74+AH74+AI74+AJ74+AK74+AN74)*0.5+AQ74-AR74</f>
        <v>5</v>
      </c>
      <c r="AY74" s="406">
        <f>AS74+AU74+AV74</f>
        <v>3</v>
      </c>
      <c r="AZ74" s="406">
        <f>BC74+BE74+BG74+BI74+BK74</f>
        <v>4</v>
      </c>
      <c r="BA74" s="405">
        <f>AX74+BB74</f>
        <v>9</v>
      </c>
      <c r="BB74" s="406">
        <f>BD74+BF74+BH74+BJ74+BL74</f>
        <v>4</v>
      </c>
      <c r="BC74" s="406">
        <f>COUNTIF(A74:AH74,"*$BTP*")</f>
        <v>0</v>
      </c>
      <c r="BD74" s="406">
        <f>BC74*1.5</f>
        <v>0</v>
      </c>
      <c r="BE74" s="406">
        <f>COUNTIF(A74:AH74,"*$M*")</f>
        <v>1</v>
      </c>
      <c r="BF74" s="406">
        <f>BE74*1</f>
        <v>1</v>
      </c>
      <c r="BG74" s="406">
        <f>COUNTIF(A74:AH74,"*$PM*")</f>
        <v>0</v>
      </c>
      <c r="BH74" s="406">
        <f>BG74*0.5</f>
        <v>0</v>
      </c>
      <c r="BI74" s="406">
        <f>COUNTIF(A74:AH74,"*$AM*")</f>
        <v>0</v>
      </c>
      <c r="BJ74" s="406">
        <f>BI74*0.5</f>
        <v>0</v>
      </c>
      <c r="BK74" s="406">
        <f>COUNTIF(A74:AH74,"*$FC*")</f>
        <v>3</v>
      </c>
      <c r="BL74" s="406">
        <f>BK74*1</f>
        <v>3</v>
      </c>
      <c r="BM74" s="406">
        <f>COUNTIF($E74:$AG74,BM$4)</f>
        <v>0</v>
      </c>
      <c r="BN74" s="406">
        <f>COUNTIF($E74:$AG74,BN$4)</f>
        <v>0</v>
      </c>
      <c r="BO74" s="406">
        <f>COUNTIF($D74:$Y74,BO$4)</f>
        <v>0</v>
      </c>
      <c r="BP74" s="433"/>
    </row>
    <row r="75" ht="31.5" customHeight="1" spans="1:68">
      <c r="A75" s="398"/>
      <c r="B75" s="404" t="s">
        <v>2195</v>
      </c>
      <c r="C75" s="391" t="s">
        <v>2203</v>
      </c>
      <c r="D75" s="391" t="s">
        <v>2203</v>
      </c>
      <c r="E75" s="391" t="s">
        <v>2203</v>
      </c>
      <c r="F75" s="391" t="s">
        <v>2203</v>
      </c>
      <c r="G75" s="391" t="s">
        <v>2203</v>
      </c>
      <c r="H75" s="391" t="s">
        <v>2203</v>
      </c>
      <c r="I75" s="391" t="s">
        <v>2203</v>
      </c>
      <c r="J75" s="391" t="s">
        <v>2203</v>
      </c>
      <c r="K75" s="391" t="s">
        <v>2203</v>
      </c>
      <c r="L75" s="391" t="s">
        <v>2203</v>
      </c>
      <c r="M75" s="391" t="s">
        <v>2203</v>
      </c>
      <c r="N75" s="391" t="s">
        <v>2203</v>
      </c>
      <c r="O75" s="391"/>
      <c r="P75" s="391"/>
      <c r="Q75" s="433" t="s">
        <v>62</v>
      </c>
      <c r="R75" s="391"/>
      <c r="S75" s="391"/>
      <c r="T75" s="391"/>
      <c r="U75" s="440" t="s">
        <v>50</v>
      </c>
      <c r="V75" s="391"/>
      <c r="W75" s="391"/>
      <c r="X75" s="391"/>
      <c r="Z75" s="391" t="s">
        <v>50</v>
      </c>
      <c r="AA75" s="391"/>
      <c r="AB75" s="391" t="s">
        <v>50</v>
      </c>
      <c r="AC75" s="391"/>
      <c r="AD75" s="391" t="s">
        <v>1287</v>
      </c>
      <c r="AE75" s="391"/>
      <c r="AF75" s="385" t="s">
        <v>56</v>
      </c>
      <c r="AG75" s="391"/>
      <c r="AH75" s="398">
        <f>COUNTIF($C75:$AF75,AH$4)</f>
        <v>0</v>
      </c>
      <c r="AI75" s="398">
        <f>COUNTIF($C75:$AF75,AI$4)</f>
        <v>0</v>
      </c>
      <c r="AJ75" s="398">
        <f>COUNTIF($C75:$AF75,AJ$4)</f>
        <v>0</v>
      </c>
      <c r="AK75" s="398">
        <f>COUNTIF($C75:$AF75,AK$4)</f>
        <v>0</v>
      </c>
      <c r="AL75" s="398">
        <f>COUNTIF($C75:$AF75,AL$4)</f>
        <v>3</v>
      </c>
      <c r="AM75" s="398">
        <f>COUNTIF($C75:$AF75,AM$4)</f>
        <v>1</v>
      </c>
      <c r="AN75" s="398">
        <f>COUNTIF($C75:$AF75,AN$4)</f>
        <v>1</v>
      </c>
      <c r="AO75" s="398">
        <f>COUNTIF($C75:$AF75,AO$4)</f>
        <v>0</v>
      </c>
      <c r="AP75" s="398">
        <f>COUNTIF($C75:$AF75,AP$4)</f>
        <v>0</v>
      </c>
      <c r="AQ75" s="405"/>
      <c r="AR75" s="405"/>
      <c r="AS75" s="406">
        <f>SUMPRODUCT(--(WEEKDAY(C$3:AG$3,2)&lt;5),--ISNUMBER(MATCH(C75:AG75,{"SB1","SB2"},0)))</f>
        <v>1</v>
      </c>
      <c r="AT75" s="398"/>
      <c r="AU75" s="406">
        <f>SUMPRODUCT(--(WEEKDAY(C$3:AG$3,2)=5),--ISNUMBER(MATCH(C75:AG75,{"SB1","SB2"},0)))</f>
        <v>1</v>
      </c>
      <c r="AV75" s="406">
        <f>SUMPRODUCT(--(WEEKDAY(C$3:AG$3,2)&gt;5),--ISNUMBER(MATCH(C75:AG75,{"SB1","SB2"},0)))</f>
        <v>2</v>
      </c>
      <c r="AW75" s="398"/>
      <c r="AX75" s="406">
        <f>(AS75-AT75)+AU75*1.5+(AV75-AW75)*2+(AO75+AH75+AI75+AJ75+AK75+AN75)*0.5+AQ75-AR75</f>
        <v>7</v>
      </c>
      <c r="AY75" s="406">
        <f>AS75+AU75+AV75</f>
        <v>4</v>
      </c>
      <c r="AZ75" s="406">
        <f>BC75+BE75+BG75+BI75+BK75</f>
        <v>0</v>
      </c>
      <c r="BA75" s="405">
        <f>AX75+BB75</f>
        <v>7</v>
      </c>
      <c r="BB75" s="406">
        <f>BD75+BF75+BH75+BJ75+BL75</f>
        <v>0</v>
      </c>
      <c r="BC75" s="406">
        <f>COUNTIF(A75:AH75,"*$BTP*")</f>
        <v>0</v>
      </c>
      <c r="BD75" s="406">
        <f>BC75*1.5</f>
        <v>0</v>
      </c>
      <c r="BE75" s="406">
        <f>COUNTIF(A75:AH75,"*$M*")</f>
        <v>0</v>
      </c>
      <c r="BF75" s="406">
        <f>BE75*1</f>
        <v>0</v>
      </c>
      <c r="BG75" s="406">
        <f>COUNTIF(A75:AH75,"*$PM*")</f>
        <v>0</v>
      </c>
      <c r="BH75" s="406">
        <f>BG75*0.5</f>
        <v>0</v>
      </c>
      <c r="BI75" s="406">
        <f>COUNTIF(A75:AH75,"*$AM*")</f>
        <v>0</v>
      </c>
      <c r="BJ75" s="406">
        <f>BI75*0.5</f>
        <v>0</v>
      </c>
      <c r="BK75" s="406">
        <f>COUNTIF(A75:AH75,"*$FC*")</f>
        <v>0</v>
      </c>
      <c r="BL75" s="406">
        <f>BK75*1</f>
        <v>0</v>
      </c>
      <c r="BM75" s="406">
        <f>COUNTIF($D75:$Y75,BM$4)</f>
        <v>0</v>
      </c>
      <c r="BN75" s="406">
        <f>COUNTIF($D75:$Y75,BN$4)</f>
        <v>0</v>
      </c>
      <c r="BO75" s="406">
        <f>COUNTIF($D75:$Y75,BO$4)</f>
        <v>0</v>
      </c>
      <c r="BP75" s="398"/>
    </row>
    <row r="76" ht="31.5" customHeight="1" spans="1:68">
      <c r="A76" s="398"/>
      <c r="B76" s="404" t="s">
        <v>2196</v>
      </c>
      <c r="C76" s="391" t="s">
        <v>1654</v>
      </c>
      <c r="D76" s="391" t="s">
        <v>1654</v>
      </c>
      <c r="E76" s="391" t="s">
        <v>1654</v>
      </c>
      <c r="F76" s="391" t="s">
        <v>1654</v>
      </c>
      <c r="G76" s="391" t="s">
        <v>1654</v>
      </c>
      <c r="H76" s="391" t="s">
        <v>1654</v>
      </c>
      <c r="I76" s="391" t="s">
        <v>1654</v>
      </c>
      <c r="J76" s="391" t="s">
        <v>1654</v>
      </c>
      <c r="K76" s="391" t="s">
        <v>1654</v>
      </c>
      <c r="L76" s="391" t="s">
        <v>1654</v>
      </c>
      <c r="M76" s="391" t="s">
        <v>1654</v>
      </c>
      <c r="N76" s="391" t="s">
        <v>1654</v>
      </c>
      <c r="O76" s="391" t="s">
        <v>1654</v>
      </c>
      <c r="P76" s="391" t="s">
        <v>1654</v>
      </c>
      <c r="Q76" s="391" t="s">
        <v>1654</v>
      </c>
      <c r="R76" s="391" t="s">
        <v>1654</v>
      </c>
      <c r="S76" s="391" t="s">
        <v>1654</v>
      </c>
      <c r="T76" s="391" t="s">
        <v>1654</v>
      </c>
      <c r="U76" s="391" t="s">
        <v>1654</v>
      </c>
      <c r="V76" s="391" t="s">
        <v>1654</v>
      </c>
      <c r="W76" s="391" t="s">
        <v>1654</v>
      </c>
      <c r="X76" s="391" t="s">
        <v>1654</v>
      </c>
      <c r="Y76" s="391" t="s">
        <v>1654</v>
      </c>
      <c r="Z76" s="391" t="s">
        <v>1654</v>
      </c>
      <c r="AA76" s="391" t="s">
        <v>1654</v>
      </c>
      <c r="AB76" s="391" t="s">
        <v>1654</v>
      </c>
      <c r="AC76" s="391" t="s">
        <v>1654</v>
      </c>
      <c r="AD76" s="391" t="s">
        <v>1654</v>
      </c>
      <c r="AE76" s="391" t="s">
        <v>1654</v>
      </c>
      <c r="AF76" s="391" t="s">
        <v>1654</v>
      </c>
      <c r="AG76" s="391" t="s">
        <v>1654</v>
      </c>
      <c r="AH76" s="398">
        <f>COUNTIF($C76:$AF76,AH$4)</f>
        <v>0</v>
      </c>
      <c r="AI76" s="398">
        <f>COUNTIF($C76:$AF76,AI$4)</f>
        <v>0</v>
      </c>
      <c r="AJ76" s="398">
        <f>COUNTIF($C76:$AF76,AJ$4)</f>
        <v>0</v>
      </c>
      <c r="AK76" s="398">
        <f>COUNTIF($C76:$AF76,AK$4)</f>
        <v>0</v>
      </c>
      <c r="AL76" s="398">
        <f>COUNTIF($C76:$AF76,AL$4)</f>
        <v>0</v>
      </c>
      <c r="AM76" s="398">
        <f>COUNTIF($C76:$AF76,AM$4)</f>
        <v>0</v>
      </c>
      <c r="AN76" s="398">
        <f>COUNTIF($C76:$AF76,AN$4)</f>
        <v>0</v>
      </c>
      <c r="AO76" s="398">
        <f>COUNTIF($C76:$AF76,AO$4)</f>
        <v>0</v>
      </c>
      <c r="AP76" s="398">
        <f>COUNTIF($C76:$AF76,AP$4)</f>
        <v>0</v>
      </c>
      <c r="AQ76" s="405"/>
      <c r="AR76" s="405"/>
      <c r="AS76" s="406">
        <f>SUMPRODUCT(--(WEEKDAY(C$3:AG$3,2)&lt;5),--ISNUMBER(MATCH(C76:AG76,{"SB1","SB2"},0)))</f>
        <v>0</v>
      </c>
      <c r="AT76" s="398"/>
      <c r="AU76" s="406">
        <f>SUMPRODUCT(--(WEEKDAY(C$3:AG$3,2)=5),--ISNUMBER(MATCH(C76:AG76,{"SB1","SB2"},0)))</f>
        <v>0</v>
      </c>
      <c r="AV76" s="406">
        <f>SUMPRODUCT(--(WEEKDAY(C$3:AG$3,2)&gt;5),--ISNUMBER(MATCH(C76:AG76,{"SB1","SB2"},0)))</f>
        <v>0</v>
      </c>
      <c r="AW76" s="398"/>
      <c r="AX76" s="406">
        <f>(AS76-AT76)+AU76*1.5+(AV76-AW76)*2+(AO76+AH76+AI76+AJ76+AK76+AN76)*0.5+AQ76-AR76</f>
        <v>0</v>
      </c>
      <c r="AY76" s="406">
        <f>AS76+AU76+AV76</f>
        <v>0</v>
      </c>
      <c r="AZ76" s="406">
        <f>BC76+BE76+BG76+BI76+BK76</f>
        <v>0</v>
      </c>
      <c r="BA76" s="405">
        <f>AX76+BB76</f>
        <v>0</v>
      </c>
      <c r="BB76" s="406">
        <f>BD76+BF76+BH76+BJ76+BL76</f>
        <v>0</v>
      </c>
      <c r="BC76" s="406">
        <f>COUNTIF(A76:AH76,"*$BTP*")</f>
        <v>0</v>
      </c>
      <c r="BD76" s="406">
        <f>BC76*1.5</f>
        <v>0</v>
      </c>
      <c r="BE76" s="406">
        <f>COUNTIF(A76:AH76,"*$M*")</f>
        <v>0</v>
      </c>
      <c r="BF76" s="406">
        <f>BE76*1</f>
        <v>0</v>
      </c>
      <c r="BG76" s="406">
        <f>COUNTIF(A76:AH76,"*$PM*")</f>
        <v>0</v>
      </c>
      <c r="BH76" s="406">
        <f>BG76*0.5</f>
        <v>0</v>
      </c>
      <c r="BI76" s="406">
        <f>COUNTIF(A76:AH76,"*$AM*")</f>
        <v>0</v>
      </c>
      <c r="BJ76" s="406">
        <f>BI76*0.5</f>
        <v>0</v>
      </c>
      <c r="BK76" s="406">
        <f>COUNTIF(A76:AH76,"*$FC*")</f>
        <v>0</v>
      </c>
      <c r="BL76" s="406">
        <f>BK76*1</f>
        <v>0</v>
      </c>
      <c r="BM76" s="406">
        <f>COUNTIF($D76:$Y76,BM$4)</f>
        <v>0</v>
      </c>
      <c r="BN76" s="406">
        <f>COUNTIF($D76:$Y76,BN$4)</f>
        <v>0</v>
      </c>
      <c r="BO76" s="406">
        <f>COUNTIF($D76:$Y76,BO$4)</f>
        <v>0</v>
      </c>
      <c r="BP76" s="398"/>
    </row>
    <row r="77" ht="19.5" customHeight="1" spans="1:68">
      <c r="A77" s="398"/>
      <c r="B77" s="441" t="s">
        <v>2230</v>
      </c>
      <c r="C77" s="442"/>
      <c r="D77" s="172"/>
      <c r="E77" s="414"/>
      <c r="F77" s="414"/>
      <c r="G77" s="414"/>
      <c r="H77" s="414"/>
      <c r="I77" s="172"/>
      <c r="J77" s="414"/>
      <c r="K77" s="172"/>
      <c r="L77" s="172"/>
      <c r="M77" s="391"/>
      <c r="N77" s="414"/>
      <c r="O77" s="172"/>
      <c r="P77" s="172"/>
      <c r="Q77" s="172"/>
      <c r="R77" s="172"/>
      <c r="S77" s="172"/>
      <c r="T77" s="172"/>
      <c r="U77" s="443"/>
      <c r="V77" s="444"/>
      <c r="W77" s="172"/>
      <c r="X77" s="414" t="s">
        <v>2231</v>
      </c>
      <c r="Y77" s="172"/>
      <c r="Z77" s="172"/>
      <c r="AA77" s="172"/>
      <c r="AB77" s="172"/>
      <c r="AC77" s="172"/>
      <c r="AD77" s="172"/>
      <c r="AE77" s="172"/>
      <c r="AF77" s="172"/>
      <c r="AG77" s="172"/>
      <c r="AH77" s="398"/>
      <c r="AI77" s="398"/>
      <c r="AJ77" s="398"/>
      <c r="AK77" s="398"/>
      <c r="AL77" s="398"/>
      <c r="AM77" s="398"/>
      <c r="AN77" s="398"/>
      <c r="AO77" s="398"/>
      <c r="AP77" s="398"/>
      <c r="AQ77" s="398"/>
      <c r="AR77" s="398"/>
      <c r="AS77" s="406"/>
      <c r="AT77" s="398"/>
      <c r="AU77" s="398"/>
      <c r="AV77" s="406"/>
      <c r="AW77" s="398"/>
      <c r="AX77" s="398"/>
      <c r="AY77" s="406"/>
      <c r="AZ77" s="406"/>
      <c r="BA77" s="406"/>
      <c r="BB77" s="406"/>
      <c r="BC77" s="406"/>
      <c r="BD77" s="406"/>
      <c r="BE77" s="406"/>
      <c r="BF77" s="406"/>
      <c r="BG77" s="406"/>
      <c r="BH77" s="406"/>
      <c r="BI77" s="406"/>
      <c r="BJ77" s="406"/>
      <c r="BK77" s="406"/>
      <c r="BL77" s="406"/>
      <c r="BM77" s="398"/>
      <c r="BN77" s="398"/>
      <c r="BO77" s="398"/>
      <c r="BP77" s="398"/>
    </row>
    <row r="78" ht="19.5" customHeight="1" spans="1:68">
      <c r="A78" s="398"/>
      <c r="B78" s="441" t="s">
        <v>1885</v>
      </c>
      <c r="C78" s="445"/>
      <c r="D78" s="446"/>
      <c r="E78" s="446"/>
      <c r="F78" s="446"/>
      <c r="G78" s="446"/>
      <c r="H78" s="446"/>
      <c r="I78" s="446"/>
      <c r="J78" s="446"/>
      <c r="K78" s="446"/>
      <c r="L78" s="446"/>
      <c r="M78" s="391"/>
      <c r="N78" s="446"/>
      <c r="O78" s="446"/>
      <c r="P78" s="446"/>
      <c r="Q78" s="391"/>
      <c r="R78" s="391"/>
      <c r="S78" s="446"/>
      <c r="T78" s="391"/>
      <c r="U78" s="447" t="s">
        <v>1918</v>
      </c>
      <c r="V78" s="448"/>
      <c r="W78" s="446"/>
      <c r="X78" s="446"/>
      <c r="Y78" s="446"/>
      <c r="Z78" s="446"/>
      <c r="AA78" s="446"/>
      <c r="AB78" s="446"/>
      <c r="AC78" s="446"/>
      <c r="AD78" s="446"/>
      <c r="AE78" s="446"/>
      <c r="AF78" s="446"/>
      <c r="AG78" s="446"/>
      <c r="AH78" s="398"/>
      <c r="AI78" s="398"/>
      <c r="AJ78" s="398"/>
      <c r="AK78" s="398"/>
      <c r="AL78" s="398"/>
      <c r="AM78" s="398"/>
      <c r="AN78" s="398"/>
      <c r="AO78" s="398"/>
      <c r="AP78" s="398"/>
      <c r="AQ78" s="398"/>
      <c r="AR78" s="398"/>
      <c r="AS78" s="406"/>
      <c r="AT78" s="398"/>
      <c r="AU78" s="398"/>
      <c r="AV78" s="406"/>
      <c r="AW78" s="398"/>
      <c r="AX78" s="398"/>
      <c r="AY78" s="406"/>
      <c r="AZ78" s="406"/>
      <c r="BA78" s="406"/>
      <c r="BB78" s="406"/>
      <c r="BC78" s="406"/>
      <c r="BD78" s="406"/>
      <c r="BE78" s="406"/>
      <c r="BF78" s="406"/>
      <c r="BG78" s="406"/>
      <c r="BH78" s="406"/>
      <c r="BI78" s="406"/>
      <c r="BJ78" s="406"/>
      <c r="BK78" s="406"/>
      <c r="BL78" s="406"/>
      <c r="BM78" s="398"/>
      <c r="BN78" s="398"/>
      <c r="BO78" s="398"/>
      <c r="BP78" s="398"/>
    </row>
    <row r="79" ht="19.5" customHeight="1" spans="1:68">
      <c r="A79" s="398"/>
      <c r="B79" s="441" t="s">
        <v>1886</v>
      </c>
      <c r="C79" s="445"/>
      <c r="D79" s="446"/>
      <c r="E79" s="446"/>
      <c r="F79" s="446"/>
      <c r="G79" s="446"/>
      <c r="H79" s="446"/>
      <c r="I79" s="446"/>
      <c r="J79" s="446"/>
      <c r="K79" s="446"/>
      <c r="L79" s="446"/>
      <c r="M79" s="391"/>
      <c r="N79" s="446"/>
      <c r="O79" s="446"/>
      <c r="P79" s="446"/>
      <c r="Q79" s="391"/>
      <c r="R79" s="391"/>
      <c r="S79" s="446"/>
      <c r="T79" s="391"/>
      <c r="U79" s="447"/>
      <c r="V79" s="448"/>
      <c r="W79" s="446"/>
      <c r="X79" s="446"/>
      <c r="Y79" s="446"/>
      <c r="Z79" s="446"/>
      <c r="AA79" s="446"/>
      <c r="AB79" s="446"/>
      <c r="AC79" s="446"/>
      <c r="AD79" s="446"/>
      <c r="AE79" s="446"/>
      <c r="AF79" s="446"/>
      <c r="AG79" s="446"/>
      <c r="AH79" s="398"/>
      <c r="AI79" s="398"/>
      <c r="AJ79" s="398"/>
      <c r="AK79" s="398"/>
      <c r="AL79" s="398"/>
      <c r="AM79" s="398"/>
      <c r="AN79" s="398"/>
      <c r="AO79" s="398"/>
      <c r="AP79" s="398"/>
      <c r="AQ79" s="398"/>
      <c r="AR79" s="398"/>
      <c r="AS79" s="406"/>
      <c r="AT79" s="398"/>
      <c r="AU79" s="398"/>
      <c r="AV79" s="406"/>
      <c r="AW79" s="398"/>
      <c r="AX79" s="398"/>
      <c r="AY79" s="406"/>
      <c r="AZ79" s="406"/>
      <c r="BA79" s="406"/>
      <c r="BB79" s="406"/>
      <c r="BC79" s="406"/>
      <c r="BD79" s="406"/>
      <c r="BE79" s="406"/>
      <c r="BF79" s="406"/>
      <c r="BG79" s="406"/>
      <c r="BH79" s="406"/>
      <c r="BI79" s="406"/>
      <c r="BJ79" s="406"/>
      <c r="BK79" s="406"/>
      <c r="BL79" s="406"/>
      <c r="BM79" s="398"/>
      <c r="BN79" s="398"/>
      <c r="BO79" s="398"/>
      <c r="BP79" s="398"/>
    </row>
    <row r="80" ht="19.5" customHeight="1" spans="1:68">
      <c r="A80" s="398"/>
      <c r="B80" s="432"/>
      <c r="C80" s="449"/>
      <c r="D80" s="449"/>
      <c r="E80" s="449"/>
      <c r="F80" s="449"/>
      <c r="G80" s="449"/>
      <c r="H80" s="449"/>
      <c r="I80" s="449"/>
      <c r="J80" s="449"/>
      <c r="K80" s="449"/>
      <c r="L80" s="449"/>
      <c r="M80" s="449"/>
      <c r="N80" s="449"/>
      <c r="O80" s="449"/>
      <c r="P80" s="449"/>
      <c r="Q80" s="449"/>
      <c r="R80" s="449"/>
      <c r="S80" s="449"/>
      <c r="T80" s="449"/>
      <c r="U80" s="449"/>
      <c r="V80" s="449"/>
      <c r="W80" s="449"/>
      <c r="X80" s="449"/>
      <c r="Y80" s="449"/>
      <c r="Z80" s="449"/>
      <c r="AA80" s="449"/>
      <c r="AB80" s="449"/>
      <c r="AC80" s="449"/>
      <c r="AD80" s="449"/>
      <c r="AE80" s="449"/>
      <c r="AF80" s="449"/>
      <c r="AG80" s="449"/>
      <c r="AH80" s="432"/>
      <c r="AI80" s="432"/>
      <c r="AJ80" s="432"/>
      <c r="AK80" s="432"/>
      <c r="AL80" s="432"/>
      <c r="AM80" s="432"/>
      <c r="AN80" s="432"/>
      <c r="AO80" s="432"/>
      <c r="AP80" s="432"/>
      <c r="AQ80" s="432"/>
      <c r="AR80" s="432"/>
      <c r="AS80" s="432"/>
      <c r="AT80" s="432"/>
      <c r="AU80" s="432"/>
      <c r="AV80" s="432">
        <f>SUMPRODUCT(--WEEKDAY(C$3:AF$3,2)&gt;5,--((C80:AF80="DM"))+(C80:AF80="CS1")+((C80:AF80="CS2"))+(C80:AF80="SB1")+(C80:AF80="AE")+(C80:AF80="EM"))</f>
        <v>0</v>
      </c>
      <c r="AW80" s="432"/>
      <c r="AX80" s="432">
        <f>(AS80-AT80)/2+(AV80-AW80)</f>
        <v>0</v>
      </c>
      <c r="AY80" s="432"/>
      <c r="AZ80" s="432"/>
      <c r="BA80" s="432"/>
      <c r="BB80" s="432"/>
      <c r="BC80" s="432"/>
      <c r="BD80" s="432"/>
      <c r="BE80" s="432"/>
      <c r="BF80" s="432"/>
      <c r="BG80" s="432"/>
      <c r="BH80" s="432"/>
      <c r="BI80" s="432"/>
      <c r="BJ80" s="432"/>
      <c r="BK80" s="432"/>
      <c r="BL80" s="432"/>
      <c r="BM80" s="432"/>
      <c r="BN80" s="432"/>
      <c r="BO80" s="432"/>
      <c r="BP80" s="432"/>
    </row>
    <row r="81" ht="19.5" customHeight="1" spans="1:68">
      <c r="A81" s="398"/>
      <c r="B81" s="450" t="s">
        <v>48</v>
      </c>
      <c r="C81" s="451" t="str">
        <f>INDEX($B$57:$B$74,MATCH($B81,C$57:C$76,0))</f>
        <v>CPL JOVAN CHUA RUI CHENG</v>
      </c>
      <c r="D81" s="451" t="str">
        <f>INDEX($B$57:$B$74,MATCH($B81,D$57:D$76,0))</f>
        <v>LCP KOH KAH SENG</v>
      </c>
      <c r="E81" s="451" t="str">
        <f>INDEX($B$57:$B$74,MATCH($B81,E$57:E$76,0))</f>
        <v>CPL TAN TZE JUE JULIAN</v>
      </c>
      <c r="F81" s="451" t="e">
        <f>INDEX($B$57:$B$74,MATCH($B81,F$57:F$76,0))</f>
        <v>#N/A</v>
      </c>
      <c r="G81" s="451" t="e">
        <f>INDEX($B$57:$B$74,MATCH($B81,G$57:G$76,0))</f>
        <v>#N/A</v>
      </c>
      <c r="H81" s="451" t="str">
        <f>INDEX($B$57:$B$74,MATCH($B81,H$57:H$76,0))</f>
        <v>CFC KOH KAI JIE, ETHAN</v>
      </c>
      <c r="I81" s="451" t="str">
        <f>INDEX($B$57:$B$74,MATCH($B81,I$57:I$76,0))</f>
        <v>CPL TAN TZE JUE JULIAN</v>
      </c>
      <c r="J81" s="451" t="str">
        <f>INDEX($B$57:$B$74,MATCH($B81,J$57:J$76,0))</f>
        <v>CPL TAN TZE JUE JULIAN</v>
      </c>
      <c r="K81" s="451" t="str">
        <f>INDEX($B$57:$B$74,MATCH($B81,K$57:K$76,0))</f>
        <v>3SG HO JI XUAN ISAAC</v>
      </c>
      <c r="L81" s="451" t="str">
        <f>INDEX($B$57:$B$74,MATCH($B81,L$57:L$76,0))</f>
        <v>CFC MUHAMMAD AMSYAR SUFI BIN SUNARDI</v>
      </c>
      <c r="M81" s="451" t="e">
        <f>INDEX($B$57:$B$74,MATCH($B81,M$57:M$76,0))</f>
        <v>#N/A</v>
      </c>
      <c r="N81" s="451" t="e">
        <f>INDEX($B$57:$B$74,MATCH($B81,N$57:N$76,0))</f>
        <v>#N/A</v>
      </c>
      <c r="O81" s="451" t="str">
        <f>INDEX($B$57:$B$74,MATCH($B81,O$57:O$76,0))</f>
        <v>3SG THOTA DEV ADITYA</v>
      </c>
      <c r="P81" s="451" t="str">
        <f>INDEX($B$57:$B$74,MATCH($B81,P$57:P$76,0))</f>
        <v>3SG HO JI XUAN ISAAC</v>
      </c>
      <c r="Q81" s="451" t="str">
        <f>INDEX($B$57:$B$74,MATCH($B81,Q$57:Q$76,0))</f>
        <v>3SG THOTA DEV ADITYA</v>
      </c>
      <c r="R81" s="451" t="str">
        <f>INDEX($B$57:$B$74,MATCH($B81,R$57:R$76,0))</f>
        <v>CPL TAN TZE JUE JULIAN</v>
      </c>
      <c r="S81" s="451" t="str">
        <f>INDEX($B$57:$B$74,MATCH($B81,S$57:S$76,0))</f>
        <v>PTE LUTH HARITH AFIF BIN NORFIFI</v>
      </c>
      <c r="T81" s="451" t="e">
        <f>INDEX($B$57:$B$74,MATCH($B81,T$57:T$76,0))</f>
        <v>#N/A</v>
      </c>
      <c r="U81" s="451" t="e">
        <f>INDEX($B$57:$B$74,MATCH($B81,U$57:U$76,0))</f>
        <v>#N/A</v>
      </c>
      <c r="V81" s="451" t="str">
        <f>INDEX($B$57:$B$74,MATCH($B81,V$57:V$76,0))</f>
        <v>PTE LUTH HARITH AFIF BIN NORFIFI</v>
      </c>
      <c r="W81" s="451" t="str">
        <f>INDEX($B$57:$B$74,MATCH($B81,W$57:W$76,0))</f>
        <v>3SG HO JI XUAN ISAAC</v>
      </c>
      <c r="X81" s="451" t="str">
        <f>INDEX($B$57:$B$74,MATCH($B81,X$57:X$76,0))</f>
        <v>PTE LUTH HARITH AFIF BIN NORFIFI</v>
      </c>
      <c r="Y81" s="451" t="str">
        <f>INDEX($B$57:$B$74,MATCH($B81,Y$57:Y$76,0))</f>
        <v>PTE LUTH HARITH AFIF BIN NORFIFI</v>
      </c>
      <c r="Z81" s="451" t="str">
        <f>INDEX($B$57:$B$74,MATCH($B81,Z$57:Z$76,0))</f>
        <v>CFC BRENDON TOH YI CHEN</v>
      </c>
      <c r="AA81" s="451" t="e">
        <f>INDEX($B$57:$B$74,MATCH($B81,AA$57:AA$76,0))</f>
        <v>#N/A</v>
      </c>
      <c r="AB81" s="451" t="e">
        <f>INDEX($B$57:$B$74,MATCH($B81,AB$57:AB$76,0))</f>
        <v>#N/A</v>
      </c>
      <c r="AC81" s="451" t="str">
        <f>INDEX($B$57:$B$74,MATCH($B81,AC$57:AC$76,0))</f>
        <v>LCP LIM CHU FENG</v>
      </c>
      <c r="AD81" s="451" t="str">
        <f>INDEX($B$57:$B$74,MATCH($B81,AD$58:AD$76,0))</f>
        <v>CPL TAN TZE JUE JULIAN</v>
      </c>
      <c r="AE81" s="451" t="str">
        <f>INDEX($B$57:$B$74,MATCH($B81,AE$57:AE$76,0))</f>
        <v>LCP KOH KAH SENG</v>
      </c>
      <c r="AF81" s="451" t="str">
        <f>INDEX($B$57:$B$74,MATCH($B81,AF$57:AF$76,0))</f>
        <v>CFC KOH KAI JIE, ETHAN</v>
      </c>
      <c r="AG81" s="451" t="str">
        <f>INDEX($B$57:$B$74,MATCH($B81,AG$57:AG$76,0))</f>
        <v>PTE LUTH HARITH AFIF BIN NORFIFI</v>
      </c>
      <c r="AH81" s="398"/>
      <c r="AI81" s="398"/>
      <c r="AJ81" s="398"/>
      <c r="AK81" s="398"/>
      <c r="AL81" s="406"/>
      <c r="AM81" s="406"/>
      <c r="AN81" s="406"/>
      <c r="AO81" s="406"/>
      <c r="AP81" s="406"/>
      <c r="AQ81" s="406"/>
      <c r="AR81" s="406"/>
      <c r="AS81" s="406"/>
      <c r="AT81" s="406"/>
      <c r="AU81" s="406"/>
      <c r="AV81" s="406"/>
      <c r="AW81" s="406"/>
      <c r="AX81" s="406"/>
      <c r="AY81" s="406"/>
      <c r="AZ81" s="406"/>
      <c r="BA81" s="406"/>
      <c r="BB81" s="406"/>
      <c r="BC81" s="406"/>
      <c r="BD81" s="406"/>
      <c r="BE81" s="406"/>
      <c r="BF81" s="406"/>
      <c r="BG81" s="406"/>
      <c r="BH81" s="406"/>
      <c r="BI81" s="406"/>
      <c r="BJ81" s="406"/>
      <c r="BK81" s="406"/>
      <c r="BL81" s="406"/>
      <c r="BM81" s="406"/>
      <c r="BN81" s="406"/>
      <c r="BO81" s="406"/>
      <c r="BP81" s="406"/>
    </row>
    <row r="82" ht="19.5" customHeight="1" spans="1:68">
      <c r="A82" s="398"/>
      <c r="B82" s="452" t="s">
        <v>44</v>
      </c>
      <c r="C82" s="451" t="str">
        <f>INDEX($B$57:$B$74,MATCH($B82,C$57:C$76,0))</f>
        <v>LCP DAANYAAL ABDUL AZEEZ JANJUA</v>
      </c>
      <c r="D82" s="451" t="str">
        <f>INDEX($B$57:$B$74,MATCH($B82,D$57:D$76,0))</f>
        <v>CPL TAN TZE JUE JULIAN</v>
      </c>
      <c r="E82" s="451" t="str">
        <f>INDEX($B$57:$B$74,MATCH($B82,E$57:E$76,0))</f>
        <v>LCP KOH KAH SENG</v>
      </c>
      <c r="F82" s="451" t="e">
        <f>INDEX($B$57:$B$74,MATCH($B82,F$57:F$76,0))</f>
        <v>#N/A</v>
      </c>
      <c r="G82" s="451" t="e">
        <f>INDEX($B$57:$B$74,MATCH($B82,G$57:G$76,0))</f>
        <v>#N/A</v>
      </c>
      <c r="H82" s="451" t="e">
        <f>INDEX($B$57:$B$74,MATCH($B82,H$57:H$76,0))</f>
        <v>#N/A</v>
      </c>
      <c r="I82" s="451" t="str">
        <f>INDEX($B$57:$B$74,MATCH($B82,I$57:I$76,0))</f>
        <v>CFC MUHAMMAD AMSYAR SUFI BIN SUNARDI</v>
      </c>
      <c r="J82" s="451" t="str">
        <f>INDEX($B$57:$B$74,MATCH($B82,J$57:J$76,0))</f>
        <v>LCP GOH SONG YEE, ETHAN</v>
      </c>
      <c r="K82" s="451" t="str">
        <f>INDEX($B$57:$B$74,MATCH($B82,K$57:K$76,0))</f>
        <v>LCP DAANYAAL ABDUL AZEEZ JANJUA</v>
      </c>
      <c r="L82" s="451" t="str">
        <f>INDEX($B$57:$B$74,MATCH($B82,L$57:L$76,0))</f>
        <v>PTE MATTHEW WILLIAM TAN</v>
      </c>
      <c r="M82" s="451" t="e">
        <f>INDEX($B$57:$B$74,MATCH($B82,M$57:M$76,0))</f>
        <v>#N/A</v>
      </c>
      <c r="N82" s="451" t="e">
        <f>INDEX($B$57:$B$74,MATCH($B82,N$57:N$76,0))</f>
        <v>#N/A</v>
      </c>
      <c r="O82" s="451" t="str">
        <f>INDEX($B$57:$B$74,MATCH($B82,O$57:O$76,0))</f>
        <v>PTE MATTHEW WILLIAM TAN</v>
      </c>
      <c r="P82" s="451" t="str">
        <f>INDEX($B$57:$B$74,MATCH($B82,P$57:P$76,0))</f>
        <v>LCP KOH KAH SENG</v>
      </c>
      <c r="Q82" s="451" t="str">
        <f>INDEX($B$57:$B$74,MATCH($B82,Q$57:Q$76,0))</f>
        <v>PTE MATTHEW WILLIAM TAN</v>
      </c>
      <c r="R82" s="451" t="str">
        <f>INDEX($B$57:$B$74,MATCH($B82,R$57:R$76,0))</f>
        <v>LCP GOH SONG YEE, ETHAN</v>
      </c>
      <c r="S82" s="451" t="str">
        <f>INDEX($B$57:$B$74,MATCH($B82,S$57:S$76,0))</f>
        <v>CPL TAN TZE JUE JULIAN</v>
      </c>
      <c r="T82" s="451" t="e">
        <f>INDEX($B$57:$B$74,MATCH($B82,T$57:T$76,0))</f>
        <v>#N/A</v>
      </c>
      <c r="U82" s="451" t="e">
        <f>INDEX($B$57:$B$74,MATCH($B82,U$57:U$76,0))</f>
        <v>#N/A</v>
      </c>
      <c r="V82" s="451" t="str">
        <f>INDEX($B$57:$B$74,MATCH($B82,V$57:V$76,0))</f>
        <v>CFC MUHAMMAD AMSYAR SUFI BIN SUNARDI</v>
      </c>
      <c r="W82" s="451" t="str">
        <f>INDEX($B$57:$B$74,MATCH($B82,W$57:W$76,0))</f>
        <v>PTE SUNDARARAJU DHANUSH</v>
      </c>
      <c r="X82" s="451" t="str">
        <f>INDEX($B$57:$B$74,MATCH($B82,X$57:X$76,0))</f>
        <v>LCP KOH KAH SENG</v>
      </c>
      <c r="Y82" s="451" t="str">
        <f>INDEX($B$57:$B$74,MATCH($B82,Y$57:Y$76,0))</f>
        <v>PTE SUNDARARAJU DHANUSH</v>
      </c>
      <c r="Z82" s="451" t="str">
        <f>INDEX($B$57:$B$74,MATCH($B82,Z$57:Z$76,0))</f>
        <v>LCP GOH SONG YEE, ETHAN</v>
      </c>
      <c r="AA82" s="451" t="e">
        <f>INDEX($B$57:$B$74,MATCH($B82,AA$57:AA$76,0))</f>
        <v>#N/A</v>
      </c>
      <c r="AB82" s="451" t="e">
        <f>INDEX($B$57:$B$74,MATCH($B82,AB$57:AB$76,0))</f>
        <v>#N/A</v>
      </c>
      <c r="AC82" s="451" t="str">
        <f>INDEX($B$57:$B$74,MATCH($B82,AC$57:AC$76,0))</f>
        <v>PTE LUTH HARITH AFIF BIN NORFIFI</v>
      </c>
      <c r="AD82" s="451" t="str">
        <f>INDEX($B$57:$B$74,MATCH($B82,AD$58:AD$76,0))</f>
        <v>PTE LUTH HARITH AFIF BIN NORFIFI</v>
      </c>
      <c r="AE82" s="451" t="str">
        <f>INDEX($B$57:$B$74,MATCH($B82,AE$57:AE$76,0))</f>
        <v>CFC AINSLEY YAP SHENG JIE</v>
      </c>
      <c r="AF82" s="451" t="str">
        <f>INDEX($B$57:$B$74,MATCH($B82,AF$57:AF$76,0))</f>
        <v>PTE LUTH HARITH AFIF BIN NORFIFI</v>
      </c>
      <c r="AG82" s="451" t="str">
        <f>INDEX($B$57:$B$74,MATCH($B82,AG$57:AG$76,0))</f>
        <v>CPL TAN TZE JUE JULIAN</v>
      </c>
      <c r="AH82" s="398"/>
      <c r="AI82" s="398"/>
      <c r="AJ82" s="398"/>
      <c r="AK82" s="398"/>
      <c r="AL82" s="406"/>
      <c r="AM82" s="406"/>
      <c r="AN82" s="406"/>
      <c r="AO82" s="406"/>
      <c r="AP82" s="406"/>
      <c r="AQ82" s="406"/>
      <c r="AR82" s="406"/>
      <c r="AS82" s="406"/>
      <c r="AT82" s="406"/>
      <c r="AU82" s="406"/>
      <c r="AV82" s="406"/>
      <c r="AW82" s="406"/>
      <c r="AX82" s="406"/>
      <c r="AY82" s="406"/>
      <c r="AZ82" s="406"/>
      <c r="BA82" s="406"/>
      <c r="BB82" s="406"/>
      <c r="BC82" s="406"/>
      <c r="BD82" s="406"/>
      <c r="BE82" s="406"/>
      <c r="BF82" s="406"/>
      <c r="BG82" s="406"/>
      <c r="BH82" s="406"/>
      <c r="BI82" s="406"/>
      <c r="BJ82" s="406"/>
      <c r="BK82" s="406"/>
      <c r="BL82" s="406"/>
      <c r="BM82" s="406"/>
      <c r="BN82" s="406"/>
      <c r="BO82" s="406"/>
      <c r="BP82" s="406"/>
    </row>
    <row r="83" ht="19.5" customHeight="1" spans="1:68">
      <c r="A83" s="398"/>
      <c r="B83" s="453" t="s">
        <v>50</v>
      </c>
      <c r="C83" s="451" t="str">
        <f>INDEX($B$57:$B$74,MATCH($B83,C$57:C$76,0))</f>
        <v>CPL TAN TZE JUE JULIAN</v>
      </c>
      <c r="D83" s="451" t="str">
        <f>INDEX($B$57:$B$74,MATCH($B83,D$57:D$76,0))</f>
        <v>CFC KOH KAI JIE, ETHAN</v>
      </c>
      <c r="E83" s="451" t="str">
        <f>INDEX($B$57:$B$74,MATCH($B83,E$57:E$76,0))</f>
        <v>PTE MATTHEW WILLIAM TAN</v>
      </c>
      <c r="F83" s="451" t="str">
        <f>INDEX($B$57:$B$74,MATCH($B83,F$57:F$76,0))</f>
        <v>CPL LAN ZHI XIANG</v>
      </c>
      <c r="G83" s="451" t="str">
        <f>INDEX($B$57:$B$74,MATCH($B83,G$57:G$76,0))</f>
        <v>LCP KOH KAH SENG</v>
      </c>
      <c r="H83" s="451" t="str">
        <f>INDEX($B$57:$B$74,MATCH($B83,H$57:H$76,0))</f>
        <v>PTE MATTHEW WILLIAM TAN</v>
      </c>
      <c r="I83" s="451" t="str">
        <f>INDEX($B$57:$B$74,MATCH($B83,I$57:I$76,0))</f>
        <v>LCP LIM CHU FENG</v>
      </c>
      <c r="J83" s="451" t="str">
        <f>INDEX($B$57:$B$74,MATCH($B83,J$57:J$76,0))</f>
        <v>LCP DAANYAAL ABDUL AZEEZ JANJUA</v>
      </c>
      <c r="K83" s="451" t="str">
        <f>INDEX($B$57:$B$74,MATCH($B83,K$57:K$76,0))</f>
        <v>CFC MUHAMMAD AMSYAR SUFI BIN SUNARDI</v>
      </c>
      <c r="L83" s="451" t="str">
        <f>INDEX($B$57:$B$74,MATCH($B83,L$57:L$76,0))</f>
        <v>LCP DAANYAAL ABDUL AZEEZ JANJUA</v>
      </c>
      <c r="M83" s="451" t="e">
        <f>INDEX($B$57:$B$74,MATCH($B83,M$57:M$76,0))</f>
        <v>#N/A</v>
      </c>
      <c r="N83" s="451" t="str">
        <f>INDEX($B$57:$B$74,MATCH($B83,N$57:N$76,0))</f>
        <v>CFC KOH KAI JIE, ETHAN</v>
      </c>
      <c r="O83" s="451" t="str">
        <f>INDEX($B$57:$B$74,MATCH($B83,O$57:O$76,0))</f>
        <v>PTE SUNDARARAJU DHANUSH</v>
      </c>
      <c r="P83" s="451" t="str">
        <f>INDEX($B$57:$B$74,MATCH($B83,P$57:P$76,0))</f>
        <v>CPL LAN ZHI XIANG</v>
      </c>
      <c r="Q83" s="451" t="str">
        <f>INDEX($B$57:$B$74,MATCH($B83,Q$57:Q$76,0))</f>
        <v>3SG HO JI XUAN ISAAC</v>
      </c>
      <c r="R83" s="451" t="str">
        <f>INDEX($B$57:$B$74,MATCH($B83,R$57:R$76,0))</f>
        <v>PTE OWEN LEE</v>
      </c>
      <c r="S83" s="451" t="str">
        <f>INDEX($B$57:$B$74,MATCH($B83,S$57:S$76,0))</f>
        <v>LCP GOH SONG YEE, ETHAN</v>
      </c>
      <c r="T83" s="451" t="str">
        <f>INDEX($B$57:$B$74,MATCH($B83,T$57:T$76,0))</f>
        <v>LCP GOH SONG YEE, ETHAN</v>
      </c>
      <c r="U83" s="451" t="e">
        <f>INDEX($B$57:$B$74,MATCH($B83,U$57:U$76,0))</f>
        <v>#REF!</v>
      </c>
      <c r="V83" s="451" t="str">
        <f>INDEX($B$57:$B$74,MATCH($B83,V$57:V$76,0))</f>
        <v>LCP LIM CHU FENG</v>
      </c>
      <c r="W83" s="451" t="str">
        <f>INDEX($B$57:$B$74,MATCH($B83,W$57:W$76,0))</f>
        <v>LCP DAANYAAL ABDUL AZEEZ JANJUA</v>
      </c>
      <c r="X83" s="451" t="str">
        <f>INDEX($B$57:$B$74,MATCH($B83,X$57:X$76,0))</f>
        <v>CPL LAN ZHI XIANG</v>
      </c>
      <c r="Y83" s="451" t="str">
        <f>INDEX($B$57:$B$74,MATCH($B83,Y$57:Y$76,0))</f>
        <v>CPL LAN ZHI XIANG</v>
      </c>
      <c r="Z83" s="451" t="e">
        <f>INDEX($B$57:$B$74,MATCH($B83,Z$57:Z$76,0))</f>
        <v>#REF!</v>
      </c>
      <c r="AA83" s="451" t="str">
        <f>INDEX($B$57:$B$74,MATCH($B83,AA$57:AA$76,0))</f>
        <v>PTE OWEN LEE</v>
      </c>
      <c r="AB83" s="451" t="e">
        <f>INDEX($B$57:$B$74,MATCH($B83,AB$57:AB$76,0))</f>
        <v>#REF!</v>
      </c>
      <c r="AC83" s="451" t="str">
        <f>INDEX($B$57:$B$74,MATCH($B83,AC$57:AC$76,0))</f>
        <v>CPL LAN ZHI XIANG</v>
      </c>
      <c r="AD83" s="451" t="str">
        <f>INDEX($B$57:$B$74,MATCH($B83,AD$58:AD$76,0))</f>
        <v>CPL JOVAN CHUA RUI CHENG</v>
      </c>
      <c r="AE83" s="451" t="str">
        <f>INDEX($B$57:$B$74,MATCH($B83,AE$57:AE$76,0))</f>
        <v>CFC KOH KAI JIE, ETHAN</v>
      </c>
      <c r="AF83" s="451" t="str">
        <f>INDEX($B$57:$B$74,MATCH($B83,AF$57:AF$76,0))</f>
        <v>PTE MATTHEW WILLIAM TAN</v>
      </c>
      <c r="AG83" s="451" t="str">
        <f>INDEX($B$57:$B$74,MATCH($B83,AG$57:AG$76,0))</f>
        <v>PTE SUNDARARAJU DHANUSH</v>
      </c>
      <c r="AH83" s="398"/>
      <c r="AI83" s="398"/>
      <c r="AJ83" s="398"/>
      <c r="AK83" s="398"/>
      <c r="AL83" s="406"/>
      <c r="AM83" s="406"/>
      <c r="AN83" s="406"/>
      <c r="AO83" s="406"/>
      <c r="AP83" s="406"/>
      <c r="AQ83" s="406"/>
      <c r="AR83" s="406"/>
      <c r="AS83" s="406"/>
      <c r="AT83" s="406"/>
      <c r="AU83" s="406"/>
      <c r="AV83" s="406"/>
      <c r="AW83" s="406"/>
      <c r="AX83" s="406"/>
      <c r="AY83" s="406"/>
      <c r="AZ83" s="406"/>
      <c r="BA83" s="406"/>
      <c r="BB83" s="406"/>
      <c r="BC83" s="406"/>
      <c r="BD83" s="406"/>
      <c r="BE83" s="406"/>
      <c r="BF83" s="406"/>
      <c r="BG83" s="406"/>
      <c r="BH83" s="406"/>
      <c r="BI83" s="406"/>
      <c r="BJ83" s="406"/>
      <c r="BK83" s="406"/>
      <c r="BL83" s="406"/>
      <c r="BM83" s="406"/>
      <c r="BN83" s="406"/>
      <c r="BO83" s="406"/>
      <c r="BP83" s="406"/>
    </row>
    <row r="84" ht="63.75" spans="1:68">
      <c r="A84" s="398"/>
      <c r="B84" s="454" t="s">
        <v>56</v>
      </c>
      <c r="C84" s="451" t="e">
        <f>INDEX($B$57:$B$74,MATCH($B84,C$57:C$76,0))</f>
        <v>#N/A</v>
      </c>
      <c r="D84" s="451" t="str">
        <f>INDEX($B$57:$B$74,MATCH($B84,D$57:D$76,0))</f>
        <v>PTE SUNDARARAJU DHANUSH</v>
      </c>
      <c r="E84" s="451" t="e">
        <f>INDEX($B$57:$B$74,MATCH($B84,E$57:E$76,0))</f>
        <v>#N/A</v>
      </c>
      <c r="F84" s="451" t="e">
        <f>INDEX($B$57:$B$74,MATCH($B84,F$57:F$76,0))</f>
        <v>#N/A</v>
      </c>
      <c r="G84" s="451" t="str">
        <f>INDEX($B$57:$B$74,MATCH($B84,G$57:G$76,0))</f>
        <v>LCP LIM CHU FENG</v>
      </c>
      <c r="H84" s="451" t="str">
        <f>INDEX($B$57:$B$74,MATCH($B84,H$57:H$76,0))</f>
        <v>CPL TAN TZE JUE JULIAN</v>
      </c>
      <c r="I84" s="451" t="e">
        <f>INDEX($B$57:$B$74,MATCH($B84,I$57:I$76,0))</f>
        <v>#N/A</v>
      </c>
      <c r="J84" s="451" t="e">
        <f>INDEX($B$57:$B$74,MATCH($B84,J$57:J$76,0))</f>
        <v>#N/A</v>
      </c>
      <c r="K84" s="451" t="str">
        <f>INDEX($B$57:$B$74,MATCH($B84,K$57:K$76,0))</f>
        <v>CFC KOH KAI JIE, ETHAN</v>
      </c>
      <c r="L84" s="451" t="e">
        <f>INDEX($B$57:$B$74,MATCH($B84,L$57:L$76,0))</f>
        <v>#N/A</v>
      </c>
      <c r="M84" s="451" t="e">
        <f>INDEX($B$57:$B$74,MATCH($B84,M$57:M$76,0))</f>
        <v>#N/A</v>
      </c>
      <c r="N84" s="451" t="str">
        <f>INDEX($B$57:$B$74,MATCH($B84,N$57:N$76,0))</f>
        <v>CPL TAN TZE JUE JULIAN</v>
      </c>
      <c r="O84" s="451" t="str">
        <f>INDEX($B$57:$B$74,MATCH($B84,O$57:O$76,0))</f>
        <v>LCP GOH SONG YEE, ETHAN</v>
      </c>
      <c r="P84" s="451" t="e">
        <f>INDEX($B$57:$B$74,MATCH($B84,P$57:P$76,0))</f>
        <v>#N/A</v>
      </c>
      <c r="Q84" s="451" t="e">
        <f>INDEX($B$57:$B$74,MATCH($B84,Q$57:Q$76,0))</f>
        <v>#N/A</v>
      </c>
      <c r="R84" s="451" t="str">
        <f>INDEX($B$57:$B$74,MATCH($B84,R$57:R$76,0))</f>
        <v>CFC BRENDON TOH YI CHEN</v>
      </c>
      <c r="S84" s="451" t="e">
        <f>INDEX($B$57:$B$74,MATCH($B84,S$57:S$76,0))</f>
        <v>#N/A</v>
      </c>
      <c r="T84" s="451" t="e">
        <f>INDEX($B$57:$B$74,MATCH($B84,T$57:T$76,0))</f>
        <v>#N/A</v>
      </c>
      <c r="U84" s="451" t="str">
        <f>INDEX($B$57:$B$74,MATCH($B84,U$57:U$76,0))</f>
        <v>3SG HO JI XUAN ISAAC</v>
      </c>
      <c r="V84" s="451" t="str">
        <f>INDEX($B$57:$B$74,MATCH($B84,V$57:V$76,0))</f>
        <v>PTE OWEN LEE</v>
      </c>
      <c r="W84" s="451" t="e">
        <f>INDEX($B$57:$B$74,MATCH($B84,W$57:W$76,0))</f>
        <v>#N/A</v>
      </c>
      <c r="X84" s="451" t="e">
        <f>INDEX($B$57:$B$74,MATCH($B84,X$57:X$76,0))</f>
        <v>#N/A</v>
      </c>
      <c r="Y84" s="451" t="str">
        <f>INDEX($B$57:$B$74,MATCH($B84,Y$57:Y$76,0))</f>
        <v>LCP KOH KAH SENG</v>
      </c>
      <c r="Z84" s="451" t="e">
        <f>INDEX($B$57:$B$74,MATCH($B84,Z$57:Z$76,0))</f>
        <v>#N/A</v>
      </c>
      <c r="AA84" s="451" t="e">
        <f>INDEX($B$57:$B$74,MATCH($B84,AA$57:AA$76,0))</f>
        <v>#N/A</v>
      </c>
      <c r="AB84" s="451" t="str">
        <f>INDEX($B$57:$B$74,MATCH($B84,AB$57:AB$76,0))</f>
        <v>3SG HO JI XUAN ISAAC</v>
      </c>
      <c r="AC84" s="451" t="str">
        <f>INDEX($B$57:$B$74,MATCH($B84,AC$57:AC$76,0))</f>
        <v>LCP KOH KAH SENG</v>
      </c>
      <c r="AD84" s="451" t="e">
        <f>INDEX($B$57:$B$74,MATCH($B84,AD$58:AD$76,0))</f>
        <v>#N/A</v>
      </c>
      <c r="AE84" s="451" t="e">
        <f>INDEX($B$57:$B$74,MATCH($B84,AE$57:AE$76,0))</f>
        <v>#N/A</v>
      </c>
      <c r="AF84" s="451" t="e">
        <f>INDEX($B$57:$B$74,MATCH($B84,AF$57:AF$76,0))</f>
        <v>#REF!</v>
      </c>
      <c r="AG84" s="451" t="e">
        <f>INDEX($B$57:$B$74,MATCH($B84,AG$57:AG$76,0))</f>
        <v>#N/A</v>
      </c>
      <c r="AH84" s="398"/>
      <c r="AI84" s="398"/>
      <c r="AJ84" s="398"/>
      <c r="AK84" s="398"/>
      <c r="AL84" s="406"/>
      <c r="AM84" s="406"/>
      <c r="AN84" s="406"/>
      <c r="AO84" s="406"/>
      <c r="AP84" s="406"/>
      <c r="AQ84" s="406"/>
      <c r="AR84" s="406"/>
      <c r="AS84" s="406"/>
      <c r="AT84" s="406"/>
      <c r="AU84" s="406"/>
      <c r="AV84" s="406"/>
      <c r="AW84" s="406"/>
      <c r="AX84" s="406"/>
      <c r="AY84" s="406"/>
      <c r="AZ84" s="406"/>
      <c r="BA84" s="406"/>
      <c r="BB84" s="406"/>
      <c r="BC84" s="406"/>
      <c r="BD84" s="406"/>
      <c r="BE84" s="406"/>
      <c r="BF84" s="406"/>
      <c r="BG84" s="406"/>
      <c r="BH84" s="406"/>
      <c r="BI84" s="406"/>
      <c r="BJ84" s="406"/>
      <c r="BK84" s="406"/>
      <c r="BL84" s="406"/>
      <c r="BM84" s="406"/>
      <c r="BN84" s="406"/>
      <c r="BO84" s="406"/>
      <c r="BP84" s="406"/>
    </row>
    <row r="85" ht="19.5" customHeight="1" spans="1:68">
      <c r="A85" s="398"/>
      <c r="B85" s="455" t="s">
        <v>62</v>
      </c>
      <c r="C85" s="451" t="str">
        <f>INDEX($B$57:$B$74,MATCH($B85,C$57:C$76,0))</f>
        <v>CFC BRENDON TOH YI CHEN</v>
      </c>
      <c r="D85" s="451" t="str">
        <f>INDEX($B$57:$B$74,MATCH($B85,D$57:D$76,0))</f>
        <v>CPL JOVAN CHUA RUI CHENG</v>
      </c>
      <c r="E85" s="451" t="str">
        <f>INDEX($B$57:$B$74,MATCH($B85,E$57:E$76,0))</f>
        <v>PTE LUTH HARITH AFIF BIN NORFIFI</v>
      </c>
      <c r="F85" s="451" t="e">
        <f>INDEX($B$57:$B$74,MATCH($B85,F$57:F$76,0))</f>
        <v>#N/A</v>
      </c>
      <c r="G85" s="451" t="e">
        <f>INDEX($B$57:$B$74,MATCH($B85,G$57:G$76,0))</f>
        <v>#N/A</v>
      </c>
      <c r="H85" s="451" t="str">
        <f>INDEX($B$57:$B$74,MATCH($B85,H$57:H$76,0))</f>
        <v>CPL LAN ZHI XIANG</v>
      </c>
      <c r="I85" s="451" t="str">
        <f>INDEX($B$57:$B$74,MATCH($B85,I$57:I$76,0))</f>
        <v>CFC BRENDON TOH YI CHEN</v>
      </c>
      <c r="J85" s="451" t="str">
        <f>INDEX($B$57:$B$74,MATCH($B85,J$57:J$76,0))</f>
        <v>CFC KOH KAI JIE, ETHAN</v>
      </c>
      <c r="K85" s="451" t="str">
        <f>INDEX($B$57:$B$74,MATCH($B85,K$57:K$76,0))</f>
        <v>PTE SUNDARARAJU DHANUSH</v>
      </c>
      <c r="L85" s="451" t="str">
        <f>INDEX($B$57:$B$74,MATCH($B85,L$57:L$76,0))</f>
        <v>3SG HO JI XUAN ISAAC</v>
      </c>
      <c r="M85" s="451" t="e">
        <f>INDEX($B$57:$B$74,MATCH($B85,M$57:M$76,0))</f>
        <v>#N/A</v>
      </c>
      <c r="N85" s="451" t="e">
        <f>INDEX($B$57:$B$74,MATCH($B85,N$57:N$76,0))</f>
        <v>#N/A</v>
      </c>
      <c r="O85" s="451" t="str">
        <f>INDEX($B$57:$B$74,MATCH($B85,O$57:O$76,0))</f>
        <v>CFC MUHAMMAD AMSYAR SUFI BIN SUNARDI</v>
      </c>
      <c r="P85" s="451" t="str">
        <f>INDEX($B$57:$B$74,MATCH($B85,P$57:P$76,0))</f>
        <v>LCP DAANYAAL ABDUL AZEEZ JANJUA</v>
      </c>
      <c r="Q85" s="451" t="e">
        <f>INDEX($B$57:$B$74,MATCH($B85,Q$57:Q$76,0))</f>
        <v>#REF!</v>
      </c>
      <c r="R85" s="451" t="str">
        <f>INDEX($B$57:$B$74,MATCH($B85,R$57:R$76,0))</f>
        <v>LCP KOH KAH SENG</v>
      </c>
      <c r="S85" s="451" t="str">
        <f>INDEX($B$57:$B$74,MATCH($B85,S$57:S$76,0))</f>
        <v>PTE KERK NATHAN</v>
      </c>
      <c r="T85" s="451" t="e">
        <f>INDEX($B$57:$B$74,MATCH($B85,T$57:T$76,0))</f>
        <v>#N/A</v>
      </c>
      <c r="U85" s="451" t="e">
        <f>INDEX($B$57:$B$74,MATCH($B85,U$57:U$76,0))</f>
        <v>#N/A</v>
      </c>
      <c r="V85" s="451" t="str">
        <f>INDEX($B$57:$B$74,MATCH($B85,V$57:V$76,0))</f>
        <v>PTE KERK NATHAN</v>
      </c>
      <c r="W85" s="451" t="str">
        <f>INDEX($B$57:$B$74,MATCH($B85,W$57:W$76,0))</f>
        <v>LCP KOH KAH SENG</v>
      </c>
      <c r="X85" s="451" t="str">
        <f>INDEX($B$57:$B$74,MATCH($B85,X$57:X$76,0))</f>
        <v>PTE KERK NATHAN</v>
      </c>
      <c r="Y85" s="451" t="str">
        <f>INDEX($B$57:$B$74,MATCH($B85,Y$57:Y$76,0))</f>
        <v>PTE MATTHEW WILLIAM TAN</v>
      </c>
      <c r="Z85" s="451" t="str">
        <f>INDEX($B$57:$B$74,MATCH($B85,Z$57:Z$76,0))</f>
        <v>PTE KERK NATHAN</v>
      </c>
      <c r="AA85" s="451" t="e">
        <f>INDEX($B$57:$B$74,MATCH($B85,AA$57:AA$76,0))</f>
        <v>#N/A</v>
      </c>
      <c r="AB85" s="451" t="e">
        <f>INDEX($B$57:$B$74,MATCH($B85,AB$57:AB$76,0))</f>
        <v>#N/A</v>
      </c>
      <c r="AC85" s="451" t="str">
        <f>INDEX($B$57:$B$74,MATCH($B85,AC$57:AC$76,0))</f>
        <v>PTE OWEN LEE</v>
      </c>
      <c r="AD85" s="451" t="str">
        <f>INDEX($B$57:$B$74,MATCH($B85,AD$58:AD$76,0))</f>
        <v>PTE MATTHEW WILLIAM TAN</v>
      </c>
      <c r="AE85" s="451" t="str">
        <f>INDEX($B$57:$B$74,MATCH($B85,AE$57:AE$76,0))</f>
        <v>PTE OWEN LEE</v>
      </c>
      <c r="AF85" s="451" t="str">
        <f>INDEX($B$57:$B$74,MATCH($B85,AF$57:AF$76,0))</f>
        <v>LCP LIM CHU FENG</v>
      </c>
      <c r="AG85" s="451" t="str">
        <f>INDEX($B$57:$B$74,MATCH($B85,AG$57:AG$76,0))</f>
        <v>PTE MATTHEW WILLIAM TAN</v>
      </c>
      <c r="AH85" s="398"/>
      <c r="AI85" s="398"/>
      <c r="AJ85" s="398"/>
      <c r="AK85" s="398"/>
      <c r="AL85" s="406"/>
      <c r="AM85" s="406"/>
      <c r="AN85" s="406"/>
      <c r="AO85" s="406"/>
      <c r="AP85" s="406"/>
      <c r="AQ85" s="406"/>
      <c r="AR85" s="406"/>
      <c r="AS85" s="406"/>
      <c r="AT85" s="406"/>
      <c r="AU85" s="406"/>
      <c r="AV85" s="406"/>
      <c r="AW85" s="406"/>
      <c r="AX85" s="406"/>
      <c r="AY85" s="406"/>
      <c r="AZ85" s="406"/>
      <c r="BA85" s="406"/>
      <c r="BB85" s="406"/>
      <c r="BC85" s="406"/>
      <c r="BD85" s="406"/>
      <c r="BE85" s="406"/>
      <c r="BF85" s="406"/>
      <c r="BG85" s="406"/>
      <c r="BH85" s="406"/>
      <c r="BI85" s="406"/>
      <c r="BJ85" s="406"/>
      <c r="BK85" s="406"/>
      <c r="BL85" s="406"/>
      <c r="BM85" s="406"/>
      <c r="BN85" s="406"/>
      <c r="BO85" s="406"/>
      <c r="BP85" s="406"/>
    </row>
    <row r="86" ht="19.5" customHeight="1" spans="1:68">
      <c r="A86" s="398"/>
      <c r="B86" s="391" t="s">
        <v>1598</v>
      </c>
      <c r="C86" s="391" t="e">
        <f>INDEX($B$57:$B$74,MATCH($B86,C$57:C$76,0))</f>
        <v>#N/A</v>
      </c>
      <c r="D86" s="391" t="e">
        <f>INDEX($B$57:$B$74,MATCH($B86,D$57:D$76,0))</f>
        <v>#N/A</v>
      </c>
      <c r="E86" s="391" t="e">
        <f>INDEX($B$57:$B$74,MATCH($B86,E$57:E$76,0))</f>
        <v>#N/A</v>
      </c>
      <c r="F86" s="391" t="e">
        <f>INDEX($B$57:$B$74,MATCH($B86,F$57:F$76,0))</f>
        <v>#N/A</v>
      </c>
      <c r="G86" s="391" t="e">
        <f>INDEX($B$57:$B$74,MATCH($B86,G$57:G$76,0))</f>
        <v>#N/A</v>
      </c>
      <c r="H86" s="391" t="e">
        <f>INDEX($B$57:$B$74,MATCH($B86,H$57:H$76,0))</f>
        <v>#N/A</v>
      </c>
      <c r="I86" s="391" t="e">
        <f>INDEX($B$57:$B$74,MATCH($B86,I$57:I$76,0))</f>
        <v>#N/A</v>
      </c>
      <c r="J86" s="391" t="e">
        <f>INDEX($B$57:$B$74,MATCH($B86,J$57:J$76,0))</f>
        <v>#N/A</v>
      </c>
      <c r="K86" s="391" t="e">
        <f>INDEX($B$57:$B$74,MATCH($B86,K$57:K$76,0))</f>
        <v>#N/A</v>
      </c>
      <c r="L86" s="391" t="e">
        <f>INDEX($B$57:$B$74,MATCH($B86,L$57:L$76,0))</f>
        <v>#N/A</v>
      </c>
      <c r="M86" s="391" t="e">
        <f>INDEX($B$57:$B$74,MATCH($B86,M$57:M$76,0))</f>
        <v>#N/A</v>
      </c>
      <c r="N86" s="391" t="e">
        <f>INDEX($B$57:$B$74,MATCH($B86,N$57:N$76,0))</f>
        <v>#N/A</v>
      </c>
      <c r="O86" s="391" t="e">
        <f>INDEX($B$57:$B$74,MATCH($B86,O$57:O$76,0))</f>
        <v>#N/A</v>
      </c>
      <c r="P86" s="391" t="e">
        <f>INDEX($B$57:$B$74,MATCH($B86,P$57:P$76,0))</f>
        <v>#N/A</v>
      </c>
      <c r="Q86" s="391" t="e">
        <f>INDEX($B$57:$B$74,MATCH($B86,Q$57:Q$76,0))</f>
        <v>#N/A</v>
      </c>
      <c r="R86" s="391" t="e">
        <f>INDEX($B$57:$B$74,MATCH($B86,R$57:R$76,0))</f>
        <v>#N/A</v>
      </c>
      <c r="S86" s="391" t="e">
        <f>INDEX($B$57:$B$74,MATCH($B86,S$57:S$76,0))</f>
        <v>#N/A</v>
      </c>
      <c r="T86" s="391" t="e">
        <f>INDEX($B$57:$B$74,MATCH($B86,T$57:T$76,0))</f>
        <v>#N/A</v>
      </c>
      <c r="U86" s="391" t="e">
        <f>INDEX($B$57:$B$74,MATCH($B86,U$57:U$76,0))</f>
        <v>#N/A</v>
      </c>
      <c r="V86" s="391" t="e">
        <f>INDEX($B$57:$B$74,MATCH($B86,V$57:V$76,0))</f>
        <v>#N/A</v>
      </c>
      <c r="W86" s="391" t="e">
        <f>INDEX($B$57:$B$74,MATCH($B86,W$57:W$76,0))</f>
        <v>#N/A</v>
      </c>
      <c r="X86" s="391" t="e">
        <f>INDEX($B$57:$B$74,MATCH($B86,X$57:X$76,0))</f>
        <v>#N/A</v>
      </c>
      <c r="Y86" s="391" t="e">
        <f>INDEX($B$57:$B$74,MATCH($B86,Y$57:Y$76,0))</f>
        <v>#N/A</v>
      </c>
      <c r="Z86" s="391" t="e">
        <f>INDEX($B$57:$B$74,MATCH($B86,Z$57:Z$76,0))</f>
        <v>#N/A</v>
      </c>
      <c r="AA86" s="391" t="e">
        <f>INDEX($B$57:$B$74,MATCH($B86,AA$57:AA$76,0))</f>
        <v>#N/A</v>
      </c>
      <c r="AB86" s="391" t="e">
        <f>INDEX($B$57:$B$74,MATCH($B86,AB$57:AB$76,0))</f>
        <v>#N/A</v>
      </c>
      <c r="AC86" s="391" t="e">
        <f>INDEX($B$57:$B$74,MATCH($B86,AC$57:AC$76,0))</f>
        <v>#N/A</v>
      </c>
      <c r="AD86" s="391" t="e">
        <f>INDEX($B$57:$B$74,MATCH($B86,AD$58:AD$76,0))</f>
        <v>#N/A</v>
      </c>
      <c r="AE86" s="391" t="e">
        <f>INDEX($B$57:$B$74,MATCH($B86,AE$57:AE$76,0))</f>
        <v>#N/A</v>
      </c>
      <c r="AF86" s="391" t="e">
        <f>INDEX($B$57:$B$74,MATCH($B86,AF$57:AF$76,0))</f>
        <v>#N/A</v>
      </c>
      <c r="AG86" s="391" t="e">
        <f>INDEX($B$57:$B$74,MATCH($B86,AG$57:AG$76,0))</f>
        <v>#N/A</v>
      </c>
      <c r="AH86" s="398"/>
      <c r="AI86" s="398"/>
      <c r="AJ86" s="398"/>
      <c r="AK86" s="398"/>
      <c r="AL86" s="406"/>
      <c r="AM86" s="406"/>
      <c r="AN86" s="406"/>
      <c r="AO86" s="406"/>
      <c r="AP86" s="406"/>
      <c r="AQ86" s="406"/>
      <c r="AR86" s="406"/>
      <c r="AS86" s="406"/>
      <c r="AT86" s="406"/>
      <c r="AU86" s="406"/>
      <c r="AV86" s="406"/>
      <c r="AW86" s="406"/>
      <c r="AX86" s="406"/>
      <c r="AY86" s="406"/>
      <c r="AZ86" s="406"/>
      <c r="BA86" s="406"/>
      <c r="BB86" s="406"/>
      <c r="BC86" s="406"/>
      <c r="BD86" s="406"/>
      <c r="BE86" s="406"/>
      <c r="BF86" s="406"/>
      <c r="BG86" s="406"/>
      <c r="BH86" s="406"/>
      <c r="BI86" s="406"/>
      <c r="BJ86" s="406"/>
      <c r="BK86" s="406"/>
      <c r="BL86" s="406"/>
      <c r="BM86" s="406"/>
      <c r="BN86" s="406"/>
      <c r="BO86" s="406"/>
      <c r="BP86" s="406"/>
    </row>
    <row r="87" ht="19.5" customHeight="1" spans="1:68">
      <c r="A87" s="398"/>
      <c r="B87" s="391" t="s">
        <v>1971</v>
      </c>
      <c r="C87" s="391">
        <f>COUNTIF(C57:C74,"DM")</f>
        <v>1</v>
      </c>
      <c r="D87" s="391">
        <f>COUNTIF(D2:D74,"DM")</f>
        <v>3</v>
      </c>
      <c r="E87" s="391">
        <f>COUNTIF(E2:E74,"DM")</f>
        <v>3</v>
      </c>
      <c r="F87" s="391">
        <f>COUNTIF(F57:F74,"DM")</f>
        <v>0</v>
      </c>
      <c r="G87" s="391">
        <f>COUNTIF(G57:G74,"DM")</f>
        <v>0</v>
      </c>
      <c r="H87" s="391">
        <f>COUNTIF(H57:H74,"DM")</f>
        <v>1</v>
      </c>
      <c r="I87" s="391">
        <f>COUNTIF(I57:I74,"DM")</f>
        <v>1</v>
      </c>
      <c r="J87" s="391">
        <f>COUNTIF(J57:J74,"DM")</f>
        <v>1</v>
      </c>
      <c r="K87" s="391">
        <f>COUNTIF(K57:K74,"DM")</f>
        <v>1</v>
      </c>
      <c r="L87" s="391">
        <f>COUNTIF(L57:L74,"DM")</f>
        <v>1</v>
      </c>
      <c r="M87" s="391">
        <f>COUNTIF(M57:M74,"DM")</f>
        <v>0</v>
      </c>
      <c r="N87" s="391">
        <f>COUNTIF(N57:N74,"DM")</f>
        <v>0</v>
      </c>
      <c r="O87" s="391">
        <f>COUNTIF(O57:O74,"DM")</f>
        <v>1</v>
      </c>
      <c r="P87" s="391">
        <f>COUNTIF(P57:P74,"DM")</f>
        <v>1</v>
      </c>
      <c r="Q87" s="391">
        <f>COUNTIF(Q57:Q74,"DM")</f>
        <v>1</v>
      </c>
      <c r="R87" s="391">
        <f>COUNTIF(R57:R74,"DM")</f>
        <v>1</v>
      </c>
      <c r="S87" s="391">
        <f>COUNTIF(S57:S74,"DM")</f>
        <v>1</v>
      </c>
      <c r="T87" s="391">
        <f>COUNTIF(T57:T74,"DM")</f>
        <v>0</v>
      </c>
      <c r="U87" s="391">
        <f>COUNTIF(U57:U74,"DM")</f>
        <v>0</v>
      </c>
      <c r="V87" s="391">
        <f>COUNTIF(V57:V74,"DM")</f>
        <v>1</v>
      </c>
      <c r="W87" s="391">
        <f>COUNTIF(W57:W74,"DM")</f>
        <v>1</v>
      </c>
      <c r="X87" s="391">
        <f>COUNTIF(X57:X74,"DM")</f>
        <v>1</v>
      </c>
      <c r="Y87" s="391">
        <f>COUNTIF(Y57:Y74,"DM")</f>
        <v>1</v>
      </c>
      <c r="Z87" s="391">
        <f>COUNTIF(Z57:Z74,"DM")</f>
        <v>1</v>
      </c>
      <c r="AA87" s="391">
        <f>COUNTIF(AA57:AA74,"DM")</f>
        <v>0</v>
      </c>
      <c r="AB87" s="391">
        <f>COUNTIF(AB57:AB74,"DM")</f>
        <v>0</v>
      </c>
      <c r="AC87" s="391">
        <f>COUNTIF(AC57:AC74,"DM")</f>
        <v>1</v>
      </c>
      <c r="AD87" s="391">
        <f>COUNTIF(AD58:AD74,"DM")</f>
        <v>1</v>
      </c>
      <c r="AE87" s="391">
        <f>COUNTIF(AE57:AE74,"DM")</f>
        <v>1</v>
      </c>
      <c r="AF87" s="391">
        <f>COUNTIF(AF57:AF74,"DM")</f>
        <v>1</v>
      </c>
      <c r="AG87" s="391">
        <f>COUNTIF(AG57:AG74,"DM")</f>
        <v>1</v>
      </c>
      <c r="AH87" s="398"/>
      <c r="AI87" s="398"/>
      <c r="AJ87" s="398"/>
      <c r="AK87" s="398"/>
      <c r="AL87" s="406"/>
      <c r="AM87" s="406"/>
      <c r="AN87" s="406"/>
      <c r="AO87" s="406"/>
      <c r="AP87" s="406"/>
      <c r="AQ87" s="406"/>
      <c r="AR87" s="406"/>
      <c r="AS87" s="406"/>
      <c r="AT87" s="406"/>
      <c r="AU87" s="406"/>
      <c r="AV87" s="406"/>
      <c r="AW87" s="406"/>
      <c r="AX87" s="406"/>
      <c r="AY87" s="406"/>
      <c r="AZ87" s="406"/>
      <c r="BA87" s="406"/>
      <c r="BB87" s="406"/>
      <c r="BC87" s="406"/>
      <c r="BD87" s="406"/>
      <c r="BE87" s="406"/>
      <c r="BF87" s="406"/>
      <c r="BG87" s="406"/>
      <c r="BH87" s="406"/>
      <c r="BI87" s="406"/>
      <c r="BJ87" s="406"/>
      <c r="BK87" s="406"/>
      <c r="BL87" s="406"/>
      <c r="BM87" s="406"/>
      <c r="BN87" s="406"/>
      <c r="BO87" s="406"/>
      <c r="BP87" s="406"/>
    </row>
    <row r="88" ht="19.5" customHeight="1" spans="1:68">
      <c r="A88" s="398"/>
      <c r="B88" s="391" t="s">
        <v>2074</v>
      </c>
      <c r="C88" s="391">
        <f>COUNTIF(C57:C74,"SB1")+COUNTIF(C57:C74,"SB2")</f>
        <v>1</v>
      </c>
      <c r="D88" s="391">
        <f>COUNTIF(D2:D74,"SB1")+COUNTIF(D2:D74,"SB2")</f>
        <v>3</v>
      </c>
      <c r="E88" s="391">
        <f>COUNTIF(E2:E74,"SB1")+COUNTIF(E2:E74,"SB2")</f>
        <v>3</v>
      </c>
      <c r="F88" s="391">
        <f>COUNTIF(F57:F74,"SB1")+COUNTIF(F57:F74,"SB2")</f>
        <v>1</v>
      </c>
      <c r="G88" s="391">
        <f>COUNTIF(G57:G74,"SB1")+COUNTIF(G57:G74,"SB2")</f>
        <v>2</v>
      </c>
      <c r="H88" s="391">
        <f>COUNTIF(H57:H74,"SB1")+COUNTIF(H57:H74,"SB2")</f>
        <v>2</v>
      </c>
      <c r="I88" s="391">
        <f>COUNTIF(I57:I74,"SB1")+COUNTIF(I57:I74,"SB2")</f>
        <v>1</v>
      </c>
      <c r="J88" s="391">
        <f>COUNTIF(J57:J74,"SB1")+COUNTIF(J57:J74,"SB2")</f>
        <v>1</v>
      </c>
      <c r="K88" s="391">
        <f>COUNTIF(K57:K74,"SB1")+COUNTIF(K57:K74,"SB2")</f>
        <v>2</v>
      </c>
      <c r="L88" s="391">
        <f>COUNTIF(L57:L74,"SB1")+COUNTIF(L57:L74,"SB2")</f>
        <v>1</v>
      </c>
      <c r="M88" s="391">
        <f>COUNTIF(M57:M74,"SB1")+COUNTIF(M57:M74,"SB2")</f>
        <v>0</v>
      </c>
      <c r="N88" s="391">
        <f>COUNTIF(N57:N74,"SB1")+COUNTIF(N57:N74,"SB2")</f>
        <v>2</v>
      </c>
      <c r="O88" s="391">
        <f>COUNTIF(O57:O74,"SB1")+COUNTIF(O57:O74,"SB2")</f>
        <v>2</v>
      </c>
      <c r="P88" s="391">
        <f>COUNTIF(P57:P74,"SB1")+COUNTIF(P57:P74,"SB2")</f>
        <v>1</v>
      </c>
      <c r="Q88" s="391">
        <f>COUNTIF(Q57:Q74,"SB1")+COUNTIF(Q57:Q74,"SB2")</f>
        <v>1</v>
      </c>
      <c r="R88" s="391">
        <f>COUNTIF(R57:R74,"SB1")+COUNTIF(R57:R74,"SB2")</f>
        <v>2</v>
      </c>
      <c r="S88" s="391">
        <f>COUNTIF(S57:S74,"SB1")+COUNTIF(S57:S74,"SB2")</f>
        <v>1</v>
      </c>
      <c r="T88" s="391">
        <f>COUNTIF(T57:T74,"SB1")+COUNTIF(T57:T74,"SB2")</f>
        <v>1</v>
      </c>
      <c r="U88" s="391">
        <f>COUNTIF(U57:U74,"SB1")+COUNTIF(U57:U74,"SB2")</f>
        <v>1</v>
      </c>
      <c r="V88" s="391">
        <f>COUNTIF(V57:V74,"SB1")+COUNTIF(V57:V74,"SB2")</f>
        <v>2</v>
      </c>
      <c r="W88" s="391">
        <f>COUNTIF(W57:W74,"SB1")+COUNTIF(W57:W74,"SB2")</f>
        <v>1</v>
      </c>
      <c r="X88" s="391">
        <f>COUNTIF(X57:X74,"SB1")+COUNTIF(X57:X74,"SB2")</f>
        <v>1</v>
      </c>
      <c r="Y88" s="391">
        <f>COUNTIF(Y57:Y74,"SB1")+COUNTIF(Y57:Y74,"SB2")</f>
        <v>2</v>
      </c>
      <c r="Z88" s="391">
        <f>COUNTIF(Z57:Z74,"SB1")+COUNTIF(Z57:Z74,"SB2")</f>
        <v>0</v>
      </c>
      <c r="AA88" s="391">
        <f>COUNTIF(AA57:AA74,"SB1")+COUNTIF(AA57:AA74,"SB2")</f>
        <v>1</v>
      </c>
      <c r="AB88" s="391">
        <f>COUNTIF(AB57:AB74,"SB1")+COUNTIF(AB57:AB74,"SB2")</f>
        <v>1</v>
      </c>
      <c r="AC88" s="391">
        <f>COUNTIF(AC57:AC74,"SB1")+COUNTIF(AC57:AC74,"SB2")</f>
        <v>2</v>
      </c>
      <c r="AD88" s="391">
        <f>COUNTIF(AD58:AD74,"SB1")+COUNTIF(AD58:AD74,"SB2")</f>
        <v>1</v>
      </c>
      <c r="AE88" s="391">
        <f>COUNTIF(AE57:AE74,"SB1")+COUNTIF(AE57:AE74,"SB2")</f>
        <v>1</v>
      </c>
      <c r="AF88" s="391">
        <f>COUNTIF(AF57:AF74,"SB1")+COUNTIF(AF57:AF74,"SB2")</f>
        <v>1</v>
      </c>
      <c r="AG88" s="391">
        <f>COUNTIF(AG57:AG74,"SB1")+COUNTIF(AG57:AG74,"SB2")</f>
        <v>1</v>
      </c>
      <c r="AH88" s="398"/>
      <c r="AI88" s="398"/>
      <c r="AJ88" s="398"/>
      <c r="AK88" s="398"/>
      <c r="AL88" s="406"/>
      <c r="AM88" s="406"/>
      <c r="AN88" s="406"/>
      <c r="AO88" s="406"/>
      <c r="AP88" s="406"/>
      <c r="AQ88" s="406"/>
      <c r="AR88" s="406"/>
      <c r="AS88" s="406"/>
      <c r="AT88" s="406"/>
      <c r="AU88" s="406"/>
      <c r="AV88" s="406"/>
      <c r="AW88" s="406"/>
      <c r="AX88" s="406"/>
      <c r="AY88" s="406"/>
      <c r="AZ88" s="406"/>
      <c r="BA88" s="406"/>
      <c r="BB88" s="406"/>
      <c r="BC88" s="406"/>
      <c r="BD88" s="406"/>
      <c r="BE88" s="406"/>
      <c r="BF88" s="406"/>
      <c r="BG88" s="406"/>
      <c r="BH88" s="406"/>
      <c r="BI88" s="406"/>
      <c r="BJ88" s="406"/>
      <c r="BK88" s="406"/>
      <c r="BL88" s="406"/>
      <c r="BM88" s="406"/>
      <c r="BN88" s="406"/>
      <c r="BO88" s="406"/>
      <c r="BP88" s="406"/>
    </row>
    <row r="89" ht="19.5" customHeight="1" spans="1:68">
      <c r="A89" s="398"/>
      <c r="B89" s="391" t="s">
        <v>2075</v>
      </c>
      <c r="C89" s="391">
        <f>COUNTIF(C57:C74,"CS1")</f>
        <v>1</v>
      </c>
      <c r="D89" s="391">
        <f>COUNTIF(D2:D74,"CS1")</f>
        <v>2</v>
      </c>
      <c r="E89" s="391">
        <f>COUNTIF(E2:E74,"CS1")</f>
        <v>2</v>
      </c>
      <c r="F89" s="391">
        <f>COUNTIF(F57:F74,"CS1")</f>
        <v>0</v>
      </c>
      <c r="G89" s="391">
        <f>COUNTIF(G57:G74,"CS1")</f>
        <v>0</v>
      </c>
      <c r="H89" s="391">
        <f>COUNTIF(H57:H74,"CS1")</f>
        <v>0</v>
      </c>
      <c r="I89" s="391">
        <f>COUNTIF(I57:I74,"CS1")</f>
        <v>1</v>
      </c>
      <c r="J89" s="391">
        <f>COUNTIF(J57:J74,"CS1")</f>
        <v>1</v>
      </c>
      <c r="K89" s="391">
        <f>COUNTIF(K57:K74,"CS1")</f>
        <v>1</v>
      </c>
      <c r="L89" s="391">
        <f>COUNTIF(L57:L74,"CS1")</f>
        <v>1</v>
      </c>
      <c r="M89" s="391">
        <f>COUNTIF(M57:M74,"CS1")</f>
        <v>0</v>
      </c>
      <c r="N89" s="391">
        <f>COUNTIF(N57:N74,"CS1")</f>
        <v>0</v>
      </c>
      <c r="O89" s="391">
        <f>COUNTIF(O57:O74,"CS1")</f>
        <v>1</v>
      </c>
      <c r="P89" s="391">
        <f>COUNTIF(P57:P74,"CS1")</f>
        <v>1</v>
      </c>
      <c r="Q89" s="391">
        <f>COUNTIF(Q57:Q74,"CS1")</f>
        <v>1</v>
      </c>
      <c r="R89" s="391">
        <f>COUNTIF(R57:R74,"CS1")</f>
        <v>1</v>
      </c>
      <c r="S89" s="391">
        <f>COUNTIF(S57:S74,"CS1")</f>
        <v>1</v>
      </c>
      <c r="T89" s="391">
        <f>COUNTIF(T57:T74,"CS1")</f>
        <v>0</v>
      </c>
      <c r="U89" s="391">
        <f>COUNTIF(U57:U74,"CS1")</f>
        <v>0</v>
      </c>
      <c r="V89" s="391">
        <f>COUNTIF(V57:V74,"CS1")</f>
        <v>1</v>
      </c>
      <c r="W89" s="391">
        <f>COUNTIF(W57:W74,"CS1")</f>
        <v>1</v>
      </c>
      <c r="X89" s="391">
        <f>COUNTIF(X57:X74,"CS1")</f>
        <v>1</v>
      </c>
      <c r="Y89" s="391">
        <f>COUNTIF(Y57:Y74,"CS1")</f>
        <v>1</v>
      </c>
      <c r="Z89" s="391">
        <f>COUNTIF(Z57:Z74,"CS1")</f>
        <v>1</v>
      </c>
      <c r="AA89" s="391">
        <f>COUNTIF(AA57:AA74,"CS1")</f>
        <v>0</v>
      </c>
      <c r="AB89" s="391">
        <f>COUNTIF(AB57:AB74,"CS1")</f>
        <v>0</v>
      </c>
      <c r="AC89" s="391">
        <f>COUNTIF(AC57:AC74,"CS1")</f>
        <v>1</v>
      </c>
      <c r="AD89" s="391">
        <f>COUNTIF(AD58:AD74,"CS1")</f>
        <v>1</v>
      </c>
      <c r="AE89" s="391">
        <f>COUNTIF(AE57:AE74,"CS1")</f>
        <v>1</v>
      </c>
      <c r="AF89" s="391">
        <f>COUNTIF(AF57:AF74,"CS1")</f>
        <v>1</v>
      </c>
      <c r="AG89" s="391">
        <f>COUNTIF(AG57:AG74,"CS1")</f>
        <v>1</v>
      </c>
      <c r="AH89" s="398"/>
      <c r="AI89" s="398"/>
      <c r="AJ89" s="398"/>
      <c r="AK89" s="398"/>
      <c r="AL89" s="406"/>
      <c r="AM89" s="406"/>
      <c r="AN89" s="406"/>
      <c r="AO89" s="406"/>
      <c r="AP89" s="406"/>
      <c r="AQ89" s="406"/>
      <c r="AR89" s="406"/>
      <c r="AS89" s="406"/>
      <c r="AT89" s="406"/>
      <c r="AU89" s="406"/>
      <c r="AV89" s="406"/>
      <c r="AW89" s="406"/>
      <c r="AX89" s="406"/>
      <c r="AY89" s="406"/>
      <c r="AZ89" s="406"/>
      <c r="BA89" s="406"/>
      <c r="BB89" s="406"/>
      <c r="BC89" s="406"/>
      <c r="BD89" s="406"/>
      <c r="BE89" s="406"/>
      <c r="BF89" s="406"/>
      <c r="BG89" s="406"/>
      <c r="BH89" s="406"/>
      <c r="BI89" s="406"/>
      <c r="BJ89" s="406"/>
      <c r="BK89" s="406"/>
      <c r="BL89" s="406"/>
      <c r="BM89" s="406"/>
      <c r="BN89" s="406"/>
      <c r="BO89" s="406"/>
      <c r="BP89" s="406"/>
    </row>
    <row r="90" ht="19.5" customHeight="1" spans="1:68">
      <c r="A90" s="398"/>
      <c r="B90" s="391" t="s">
        <v>2076</v>
      </c>
      <c r="C90" s="391">
        <f>COUNTIF(C57:C74,"AE")</f>
        <v>1</v>
      </c>
      <c r="D90" s="391">
        <f>COUNTIF(D2:D74,"AE")</f>
        <v>2</v>
      </c>
      <c r="E90" s="391">
        <f>COUNTIF(E2:E74,"AE")</f>
        <v>2</v>
      </c>
      <c r="F90" s="391">
        <f>COUNTIF(F57:F74,"AE")</f>
        <v>0</v>
      </c>
      <c r="G90" s="391">
        <f>COUNTIF(G57:G74,"AE")</f>
        <v>0</v>
      </c>
      <c r="H90" s="391">
        <f>COUNTIF(H57:H74,"AE")</f>
        <v>1</v>
      </c>
      <c r="I90" s="391">
        <f>COUNTIF(I57:I74,"AE")</f>
        <v>1</v>
      </c>
      <c r="J90" s="391">
        <f>COUNTIF(J57:J74,"AE")</f>
        <v>1</v>
      </c>
      <c r="K90" s="391">
        <f>COUNTIF(K57:K74,"AE")</f>
        <v>1</v>
      </c>
      <c r="L90" s="391">
        <f>COUNTIF(L57:L74,"AE")</f>
        <v>1</v>
      </c>
      <c r="M90" s="391">
        <f>COUNTIF(M57:M74,"AE")</f>
        <v>0</v>
      </c>
      <c r="N90" s="391">
        <f>COUNTIF(N57:N74,"AE")</f>
        <v>0</v>
      </c>
      <c r="O90" s="391">
        <f>COUNTIF(O57:O74,"AE")</f>
        <v>1</v>
      </c>
      <c r="P90" s="391">
        <f>COUNTIF(P57:P74,"AE")</f>
        <v>1</v>
      </c>
      <c r="Q90" s="391">
        <f>COUNTIF(Q57:Q74,"AE")</f>
        <v>0</v>
      </c>
      <c r="R90" s="391">
        <f>COUNTIF(R57:R74,"AE")</f>
        <v>1</v>
      </c>
      <c r="S90" s="391">
        <f>COUNTIF(S57:S74,"AE")</f>
        <v>1</v>
      </c>
      <c r="T90" s="391">
        <f>COUNTIF(T57:T74,"AE")</f>
        <v>0</v>
      </c>
      <c r="U90" s="391">
        <f>COUNTIF(U57:U74,"AE")</f>
        <v>0</v>
      </c>
      <c r="V90" s="391">
        <f>COUNTIF(V57:V74,"AE")</f>
        <v>1</v>
      </c>
      <c r="W90" s="391">
        <f>COUNTIF(W57:W74,"AE")</f>
        <v>1</v>
      </c>
      <c r="X90" s="391">
        <f>COUNTIF(X57:X74,"AE")</f>
        <v>1</v>
      </c>
      <c r="Y90" s="391">
        <f>COUNTIF(Y57:Y74,"AE")</f>
        <v>1</v>
      </c>
      <c r="Z90" s="391">
        <f>COUNTIF(Z57:Z74,"AE")</f>
        <v>1</v>
      </c>
      <c r="AA90" s="391">
        <f>COUNTIF(AA57:AA74,"AE")</f>
        <v>0</v>
      </c>
      <c r="AB90" s="391">
        <f>COUNTIF(AB57:AB74,"AE")</f>
        <v>0</v>
      </c>
      <c r="AC90" s="391">
        <f>COUNTIF(AC57:AC74,"AE")</f>
        <v>1</v>
      </c>
      <c r="AD90" s="391">
        <f>COUNTIF(AD58:AD74,"AE")</f>
        <v>1</v>
      </c>
      <c r="AE90" s="391">
        <f>COUNTIF(AE57:AE74,"AE")</f>
        <v>1</v>
      </c>
      <c r="AF90" s="391">
        <f>COUNTIF(AF57:AF74,"AE")</f>
        <v>1</v>
      </c>
      <c r="AG90" s="391">
        <f>COUNTIF(AG57:AG74,"AE")</f>
        <v>1</v>
      </c>
      <c r="AH90" s="398"/>
      <c r="AI90" s="398"/>
      <c r="AJ90" s="398"/>
      <c r="AK90" s="398"/>
      <c r="AL90" s="406"/>
      <c r="AM90" s="406"/>
      <c r="AN90" s="406"/>
      <c r="AO90" s="406"/>
      <c r="AP90" s="406"/>
      <c r="AQ90" s="406"/>
      <c r="AR90" s="406"/>
      <c r="AS90" s="406"/>
      <c r="AT90" s="406"/>
      <c r="AU90" s="406"/>
      <c r="AV90" s="406"/>
      <c r="AW90" s="406"/>
      <c r="AX90" s="406"/>
      <c r="AY90" s="406"/>
      <c r="AZ90" s="406"/>
      <c r="BA90" s="406"/>
      <c r="BB90" s="406"/>
      <c r="BC90" s="406"/>
      <c r="BD90" s="406"/>
      <c r="BE90" s="406"/>
      <c r="BF90" s="406"/>
      <c r="BG90" s="406"/>
      <c r="BH90" s="406"/>
      <c r="BI90" s="406"/>
      <c r="BJ90" s="406"/>
      <c r="BK90" s="406"/>
      <c r="BL90" s="406"/>
      <c r="BM90" s="406"/>
      <c r="BN90" s="406"/>
      <c r="BO90" s="406"/>
      <c r="BP90" s="406"/>
    </row>
    <row r="91" ht="19.5" customHeight="1" spans="1:68">
      <c r="A91" s="398"/>
      <c r="B91" s="391" t="s">
        <v>2077</v>
      </c>
      <c r="C91" s="391">
        <f>SUM(C87:C90)</f>
        <v>4</v>
      </c>
      <c r="D91" s="391">
        <f>SUM(D87:D90)</f>
        <v>10</v>
      </c>
      <c r="E91" s="391">
        <f>SUM(E87:E90)</f>
        <v>10</v>
      </c>
      <c r="F91" s="391">
        <f>SUM(F87:F90)</f>
        <v>1</v>
      </c>
      <c r="G91" s="391">
        <f>SUM(G87:G90)</f>
        <v>2</v>
      </c>
      <c r="H91" s="391">
        <f>SUM(H87:H90)</f>
        <v>4</v>
      </c>
      <c r="I91" s="391">
        <f>SUM(I87:I90)</f>
        <v>4</v>
      </c>
      <c r="J91" s="391">
        <f>SUM(J87:J90)</f>
        <v>4</v>
      </c>
      <c r="K91" s="391">
        <f>SUM(K87:K90)</f>
        <v>5</v>
      </c>
      <c r="L91" s="391">
        <f>SUM(L87:L90)</f>
        <v>4</v>
      </c>
      <c r="M91" s="391">
        <f>SUM(M87:M90)</f>
        <v>0</v>
      </c>
      <c r="N91" s="391">
        <f>SUM(N87:N90)</f>
        <v>2</v>
      </c>
      <c r="O91" s="391">
        <f>SUM(O87:O90)</f>
        <v>5</v>
      </c>
      <c r="P91" s="391">
        <f>SUM(P87:P90)</f>
        <v>4</v>
      </c>
      <c r="Q91" s="391">
        <f>SUM(Q87:Q90)</f>
        <v>3</v>
      </c>
      <c r="R91" s="391">
        <f>SUM(R87:R90)</f>
        <v>5</v>
      </c>
      <c r="S91" s="391">
        <f>SUM(S87:S90)</f>
        <v>4</v>
      </c>
      <c r="T91" s="391">
        <f>SUM(T87:T90)</f>
        <v>1</v>
      </c>
      <c r="U91" s="391">
        <f>SUM(U87:U90)</f>
        <v>1</v>
      </c>
      <c r="V91" s="391">
        <f>SUM(V87:V90)</f>
        <v>5</v>
      </c>
      <c r="W91" s="391">
        <f>SUM(W87:W90)</f>
        <v>4</v>
      </c>
      <c r="X91" s="391">
        <f>SUM(X87:X90)</f>
        <v>4</v>
      </c>
      <c r="Y91" s="391">
        <f>SUM(Y87:Y90)</f>
        <v>5</v>
      </c>
      <c r="Z91" s="391">
        <f>SUM(Z87:Z90)</f>
        <v>3</v>
      </c>
      <c r="AA91" s="391">
        <f>SUM(AA87:AA90)</f>
        <v>1</v>
      </c>
      <c r="AB91" s="391">
        <f>SUM(AB87:AB90)</f>
        <v>1</v>
      </c>
      <c r="AC91" s="391">
        <f>SUM(AC87:AC90)</f>
        <v>5</v>
      </c>
      <c r="AD91" s="391">
        <f>SUM(AD87:AD90)</f>
        <v>4</v>
      </c>
      <c r="AE91" s="391">
        <f>SUM(AE87:AE90)</f>
        <v>4</v>
      </c>
      <c r="AF91" s="391">
        <f>SUM(AF87:AF90)</f>
        <v>4</v>
      </c>
      <c r="AG91" s="391">
        <f>SUM(AG87:AG90)</f>
        <v>4</v>
      </c>
      <c r="AH91" s="398"/>
      <c r="AI91" s="398"/>
      <c r="AJ91" s="398"/>
      <c r="AK91" s="398"/>
      <c r="AL91" s="406"/>
      <c r="AM91" s="406"/>
      <c r="AN91" s="406"/>
      <c r="AO91" s="406"/>
      <c r="AP91" s="406"/>
      <c r="AQ91" s="406"/>
      <c r="AR91" s="406"/>
      <c r="AS91" s="406"/>
      <c r="AT91" s="406"/>
      <c r="AU91" s="406"/>
      <c r="AV91" s="406"/>
      <c r="AW91" s="406"/>
      <c r="AX91" s="406"/>
      <c r="AY91" s="406"/>
      <c r="AZ91" s="406"/>
      <c r="BA91" s="406"/>
      <c r="BB91" s="406"/>
      <c r="BC91" s="406"/>
      <c r="BD91" s="406"/>
      <c r="BE91" s="406"/>
      <c r="BF91" s="406"/>
      <c r="BG91" s="406"/>
      <c r="BH91" s="406"/>
      <c r="BI91" s="406"/>
      <c r="BJ91" s="406"/>
      <c r="BK91" s="406"/>
      <c r="BL91" s="406"/>
      <c r="BM91" s="406"/>
      <c r="BN91" s="406"/>
      <c r="BO91" s="406"/>
      <c r="BP91" s="406"/>
    </row>
    <row r="92" ht="19.5" customHeight="1" spans="1:68">
      <c r="A92" s="398"/>
      <c r="B92" s="391"/>
      <c r="C92" s="391"/>
      <c r="D92" s="391"/>
      <c r="E92" s="391"/>
      <c r="F92" s="391"/>
      <c r="G92" s="391"/>
      <c r="H92" s="391"/>
      <c r="I92" s="391"/>
      <c r="J92" s="391"/>
      <c r="K92" s="391"/>
      <c r="L92" s="391"/>
      <c r="M92" s="391"/>
      <c r="N92" s="391"/>
      <c r="O92" s="391"/>
      <c r="P92" s="391"/>
      <c r="Q92" s="391"/>
      <c r="R92" s="391"/>
      <c r="S92" s="391"/>
      <c r="T92" s="391"/>
      <c r="U92" s="391"/>
      <c r="V92" s="391"/>
      <c r="W92" s="391"/>
      <c r="X92" s="391"/>
      <c r="Y92" s="391"/>
      <c r="Z92" s="391"/>
      <c r="AA92" s="391"/>
      <c r="AB92" s="391"/>
      <c r="AC92" s="391"/>
      <c r="AD92" s="391"/>
      <c r="AE92" s="391"/>
      <c r="AF92" s="391"/>
      <c r="AG92" s="391"/>
      <c r="AH92" s="398"/>
      <c r="AI92" s="398"/>
      <c r="AJ92" s="398"/>
      <c r="AK92" s="398"/>
      <c r="AL92" s="406"/>
      <c r="AM92" s="406"/>
      <c r="AN92" s="406"/>
      <c r="AO92" s="406"/>
      <c r="AP92" s="406"/>
      <c r="AQ92" s="406"/>
      <c r="AR92" s="406"/>
      <c r="AS92" s="406"/>
      <c r="AT92" s="406"/>
      <c r="AU92" s="406"/>
      <c r="AV92" s="406"/>
      <c r="AW92" s="406"/>
      <c r="AX92" s="406"/>
      <c r="AY92" s="406"/>
      <c r="AZ92" s="406"/>
      <c r="BA92" s="406"/>
      <c r="BB92" s="406"/>
      <c r="BC92" s="406"/>
      <c r="BD92" s="406"/>
      <c r="BE92" s="406"/>
      <c r="BF92" s="406"/>
      <c r="BG92" s="406"/>
      <c r="BH92" s="406"/>
      <c r="BI92" s="406"/>
      <c r="BJ92" s="406"/>
      <c r="BK92" s="406"/>
      <c r="BL92" s="406"/>
      <c r="BM92" s="406"/>
      <c r="BN92" s="406"/>
      <c r="BO92" s="406"/>
      <c r="BP92" s="406"/>
    </row>
    <row r="93" ht="19.5" customHeight="1" spans="1:68">
      <c r="A93" s="398"/>
      <c r="B93" s="391"/>
      <c r="C93" s="391"/>
      <c r="D93" s="391"/>
      <c r="E93" s="391"/>
      <c r="F93" s="391"/>
      <c r="G93" s="391"/>
      <c r="H93" s="391"/>
      <c r="I93" s="391"/>
      <c r="J93" s="391"/>
      <c r="K93" s="391"/>
      <c r="L93" s="391"/>
      <c r="M93" s="391"/>
      <c r="N93" s="391"/>
      <c r="O93" s="391"/>
      <c r="P93" s="391"/>
      <c r="Q93" s="391"/>
      <c r="R93" s="391"/>
      <c r="S93" s="391"/>
      <c r="T93" s="391"/>
      <c r="U93" s="391"/>
      <c r="V93" s="391"/>
      <c r="W93" s="391"/>
      <c r="X93" s="391"/>
      <c r="Y93" s="391"/>
      <c r="Z93" s="391"/>
      <c r="AA93" s="391"/>
      <c r="AB93" s="391"/>
      <c r="AC93" s="391"/>
      <c r="AD93" s="391"/>
      <c r="AE93" s="391"/>
      <c r="AF93" s="391"/>
      <c r="AG93" s="391"/>
      <c r="AH93" s="398"/>
      <c r="AI93" s="398"/>
      <c r="AJ93" s="398"/>
      <c r="AK93" s="398"/>
      <c r="AL93" s="406"/>
      <c r="AM93" s="406"/>
      <c r="AN93" s="406"/>
      <c r="AO93" s="406"/>
      <c r="AP93" s="406"/>
      <c r="AQ93" s="406"/>
      <c r="AR93" s="406"/>
      <c r="AS93" s="406"/>
      <c r="AT93" s="406"/>
      <c r="AU93" s="406"/>
      <c r="AV93" s="406"/>
      <c r="AW93" s="406"/>
      <c r="AX93" s="406"/>
      <c r="AY93" s="406"/>
      <c r="AZ93" s="406"/>
      <c r="BA93" s="406"/>
      <c r="BB93" s="406"/>
      <c r="BC93" s="406"/>
      <c r="BD93" s="406"/>
      <c r="BE93" s="406"/>
      <c r="BF93" s="406"/>
      <c r="BG93" s="406"/>
      <c r="BH93" s="406"/>
      <c r="BI93" s="406"/>
      <c r="BJ93" s="406"/>
      <c r="BK93" s="406"/>
      <c r="BL93" s="406"/>
      <c r="BM93" s="406"/>
      <c r="BN93" s="406"/>
      <c r="BO93" s="406"/>
      <c r="BP93" s="406"/>
    </row>
    <row r="94" ht="19.5" customHeight="1" spans="1:68">
      <c r="A94" s="398"/>
      <c r="B94" s="391"/>
      <c r="C94" s="391"/>
      <c r="D94" s="391"/>
      <c r="E94" s="391"/>
      <c r="F94" s="391"/>
      <c r="G94" s="391"/>
      <c r="H94" s="391"/>
      <c r="I94" s="391"/>
      <c r="J94" s="391"/>
      <c r="K94" s="391"/>
      <c r="L94" s="391"/>
      <c r="M94" s="391"/>
      <c r="N94" s="391"/>
      <c r="O94" s="391"/>
      <c r="P94" s="391"/>
      <c r="Q94" s="391"/>
      <c r="R94" s="391"/>
      <c r="S94" s="391"/>
      <c r="T94" s="391"/>
      <c r="U94" s="391"/>
      <c r="V94" s="391"/>
      <c r="W94" s="391"/>
      <c r="X94" s="391"/>
      <c r="Y94" s="391"/>
      <c r="Z94" s="391"/>
      <c r="AA94" s="391"/>
      <c r="AB94" s="391"/>
      <c r="AC94" s="391"/>
      <c r="AD94" s="391"/>
      <c r="AE94" s="391"/>
      <c r="AF94" s="391"/>
      <c r="AG94" s="391"/>
      <c r="AH94" s="398"/>
      <c r="AI94" s="398"/>
      <c r="AJ94" s="398"/>
      <c r="AK94" s="398"/>
      <c r="AL94" s="406"/>
      <c r="AM94" s="406"/>
      <c r="AN94" s="406"/>
      <c r="AO94" s="406"/>
      <c r="AP94" s="406"/>
      <c r="AQ94" s="406"/>
      <c r="AR94" s="406"/>
      <c r="AS94" s="406"/>
      <c r="AT94" s="406"/>
      <c r="AU94" s="406"/>
      <c r="AV94" s="406"/>
      <c r="AW94" s="406"/>
      <c r="AX94" s="406"/>
      <c r="AY94" s="406"/>
      <c r="AZ94" s="406"/>
      <c r="BA94" s="406"/>
      <c r="BB94" s="406"/>
      <c r="BC94" s="406"/>
      <c r="BD94" s="406"/>
      <c r="BE94" s="406"/>
      <c r="BF94" s="406"/>
      <c r="BG94" s="406"/>
      <c r="BH94" s="406"/>
      <c r="BI94" s="406"/>
      <c r="BJ94" s="406"/>
      <c r="BK94" s="406"/>
      <c r="BL94" s="406"/>
      <c r="BM94" s="406"/>
      <c r="BN94" s="406"/>
      <c r="BO94" s="406"/>
      <c r="BP94" s="406"/>
    </row>
    <row r="95" ht="19.5" customHeight="1" spans="1:68">
      <c r="A95" s="398"/>
      <c r="B95" s="391"/>
      <c r="C95" s="391"/>
      <c r="D95" s="391"/>
      <c r="E95" s="391"/>
      <c r="F95" s="391"/>
      <c r="G95" s="391"/>
      <c r="H95" s="391"/>
      <c r="I95" s="391"/>
      <c r="J95" s="391"/>
      <c r="K95" s="391"/>
      <c r="L95" s="391"/>
      <c r="M95" s="391"/>
      <c r="N95" s="391"/>
      <c r="O95" s="391"/>
      <c r="P95" s="391"/>
      <c r="Q95" s="391"/>
      <c r="R95" s="391"/>
      <c r="S95" s="391"/>
      <c r="T95" s="391"/>
      <c r="U95" s="391"/>
      <c r="V95" s="391"/>
      <c r="W95" s="391"/>
      <c r="X95" s="391"/>
      <c r="Y95" s="391"/>
      <c r="Z95" s="391"/>
      <c r="AA95" s="391"/>
      <c r="AB95" s="391"/>
      <c r="AC95" s="391"/>
      <c r="AD95" s="391"/>
      <c r="AE95" s="391"/>
      <c r="AF95" s="391"/>
      <c r="AG95" s="391"/>
      <c r="AH95" s="398"/>
      <c r="AI95" s="398"/>
      <c r="AJ95" s="398"/>
      <c r="AK95" s="398"/>
      <c r="AL95" s="406"/>
      <c r="AM95" s="406"/>
      <c r="AN95" s="406"/>
      <c r="AO95" s="406"/>
      <c r="AP95" s="406"/>
      <c r="AQ95" s="406"/>
      <c r="AR95" s="406"/>
      <c r="AS95" s="406"/>
      <c r="AT95" s="406"/>
      <c r="AU95" s="406"/>
      <c r="AV95" s="406"/>
      <c r="AW95" s="406"/>
      <c r="AX95" s="406"/>
      <c r="AY95" s="406"/>
      <c r="AZ95" s="406"/>
      <c r="BA95" s="406"/>
      <c r="BB95" s="406"/>
      <c r="BC95" s="406"/>
      <c r="BD95" s="406"/>
      <c r="BE95" s="406"/>
      <c r="BF95" s="406"/>
      <c r="BG95" s="406"/>
      <c r="BH95" s="406"/>
      <c r="BI95" s="406"/>
      <c r="BJ95" s="406"/>
      <c r="BK95" s="406"/>
      <c r="BL95" s="406"/>
      <c r="BM95" s="406"/>
      <c r="BN95" s="406"/>
      <c r="BO95" s="406"/>
      <c r="BP95" s="406"/>
    </row>
  </sheetData>
  <mergeCells count="3">
    <mergeCell ref="C1:S1"/>
    <mergeCell ref="AQ3:AQ4"/>
    <mergeCell ref="AR3:AR4"/>
  </mergeCells>
  <conditionalFormatting sqref="P23">
    <cfRule type="expression" dxfId="135" priority="1">
      <formula>WEEKDAY(AJ$3,2)&gt;5</formula>
    </cfRule>
  </conditionalFormatting>
  <conditionalFormatting sqref="Q23">
    <cfRule type="expression" dxfId="135" priority="6">
      <formula>WEEKDAY(T$3,2)&gt;5</formula>
    </cfRule>
    <cfRule type="expression" dxfId="135" priority="7">
      <formula>WEEKDAY(U$3,2)&gt;5</formula>
    </cfRule>
  </conditionalFormatting>
  <conditionalFormatting sqref="AC24">
    <cfRule type="expression" dxfId="135" priority="3">
      <formula>WEEKDAY(T$3,2)&gt;5</formula>
    </cfRule>
    <cfRule type="expression" dxfId="135" priority="4">
      <formula>WEEKDAY(U$3,2)&gt;5</formula>
    </cfRule>
  </conditionalFormatting>
  <conditionalFormatting sqref="G27">
    <cfRule type="expression" dxfId="135" priority="2">
      <formula>WEEKDAY(G$3,2)&gt;5</formula>
    </cfRule>
  </conditionalFormatting>
  <conditionalFormatting sqref="D28">
    <cfRule type="expression" dxfId="135" priority="8">
      <formula>WEEKDAY(G$3,2)&gt;5</formula>
    </cfRule>
    <cfRule type="expression" dxfId="135" priority="9">
      <formula>WEEKDAY(F$3,2)&gt;5</formula>
    </cfRule>
  </conditionalFormatting>
  <conditionalFormatting sqref="A1:BP95">
    <cfRule type="cellIs" dxfId="154" priority="78" operator="equal">
      <formula>"RESERVE"</formula>
    </cfRule>
  </conditionalFormatting>
  <conditionalFormatting sqref="D2:E2 C5:C95 D5:E56 F5:AG95 B48:B54 D58:E95">
    <cfRule type="containsText" dxfId="5513" priority="43" operator="between" text="CS/B">
      <formula>NOT(ISERROR(SEARCH("CS/B",B2)))</formula>
    </cfRule>
  </conditionalFormatting>
  <conditionalFormatting sqref="D2:E2 J4:J95 AA4:AA95 C5:C95 D5:E56 F5:I95 K5:Z95 AB5:AG95 B48:B54 D58:E95">
    <cfRule type="cellIs" dxfId="136" priority="56" operator="equal">
      <formula>"B"</formula>
    </cfRule>
    <cfRule type="cellIs" dxfId="136" priority="57" operator="equal">
      <formula>"AL"</formula>
    </cfRule>
    <cfRule type="cellIs" dxfId="137" priority="58" operator="equal">
      <formula>"DM"</formula>
    </cfRule>
    <cfRule type="cellIs" dxfId="138" priority="59" operator="equal">
      <formula>"CS1"</formula>
    </cfRule>
    <cfRule type="cellIs" dxfId="139" priority="60" operator="equal">
      <formula>"CS2"</formula>
    </cfRule>
    <cfRule type="cellIs" dxfId="140" priority="61" operator="equal">
      <formula>"SB1"</formula>
    </cfRule>
    <cfRule type="cellIs" dxfId="141" priority="62" operator="equal">
      <formula>"SB2"</formula>
    </cfRule>
    <cfRule type="cellIs" dxfId="142" priority="63" operator="equal">
      <formula>"AE"</formula>
    </cfRule>
  </conditionalFormatting>
  <conditionalFormatting sqref="D2:E2 J4:J79 AA4:AA79 C5:C79 D5:E56 F5:I79 K5:Z79 AB5:AG79 B48:B54 D58:E79">
    <cfRule type="cellIs" dxfId="136" priority="65" operator="equal">
      <formula>"DB"</formula>
    </cfRule>
    <cfRule type="containsText" dxfId="143" priority="66" operator="between" text="$AM">
      <formula>NOT(ISERROR(SEARCH("$AM",B2)))</formula>
    </cfRule>
    <cfRule type="containsText" dxfId="144" priority="67" operator="between" text="$PM">
      <formula>NOT(ISERROR(SEARCH("$PM",B2)))</formula>
    </cfRule>
    <cfRule type="containsText" dxfId="145" priority="68" operator="between" text="$L">
      <formula>NOT(ISERROR(SEARCH("$L",B2)))</formula>
    </cfRule>
    <cfRule type="containsText" dxfId="146" priority="69" operator="between" text="$BTP">
      <formula>NOT(ISERROR(SEARCH("$BTP",B2)))</formula>
    </cfRule>
    <cfRule type="containsText" dxfId="147" priority="70" operator="between" text="$M">
      <formula>NOT(ISERROR(SEARCH("$M",B2)))</formula>
    </cfRule>
    <cfRule type="containsText" dxfId="148" priority="72" operator="between" text="$N">
      <formula>NOT(ISERROR(SEARCH("$N",B2)))</formula>
    </cfRule>
    <cfRule type="containsText" dxfId="149" priority="73" operator="between" text="$FC">
      <formula>NOT(ISERROR(SEARCH("$FC",B2)))</formula>
    </cfRule>
    <cfRule type="containsText" dxfId="150" priority="74" operator="between" text="OAL">
      <formula>NOT(ISERROR(SEARCH("OAL",B2)))</formula>
    </cfRule>
    <cfRule type="containsText" dxfId="151" priority="75" operator="between" text="S+">
      <formula>NOT(ISERROR(SEARCH("S+",B2)))</formula>
    </cfRule>
    <cfRule type="containsText" dxfId="152" priority="76" operator="between" text="EX-D">
      <formula>NOT(ISERROR(SEARCH("EX-D",B2)))</formula>
    </cfRule>
  </conditionalFormatting>
  <conditionalFormatting sqref="D2:E56 T2:X79 C3:C79 F3:S79 Y3:AG79 B48:B54 D58:E79">
    <cfRule type="expression" dxfId="135" priority="71">
      <formula>WEEKDAY(D$3,2)&gt;5</formula>
    </cfRule>
  </conditionalFormatting>
  <conditionalFormatting sqref="J4:J5 D5 E5:E9 F5:F12 G5:G11 I5 K5 L5:L6 M5:M9 N5:N7 O5:O6 P5:P8 Q5 S5:S6 V5:V36 W5 Y5:Z7 AA5:AA10 AB5:AB8 AC5 AD5:AD6 C6:C7 H6:H28 T6:T7 U6 X6:X8 J7:J8 K7 W7 AC7:AC8 AF7:AF8 AG7:AG10 O8 Q8:Q11 S8:S9 U8:U9 AD8:AE8 C9:C27 D9 N9 R9:R11 W9 Y9:Y56 Z9:Z22 I10:I27 J10:J21 T10:T12 AB10:AC59 AD10:AD33 AE10:AE22 AF10:AF12 D11:D12 E11:E26 K11:K22 L11:L12 M11 N11:N12 O11:O25 P11 S11 U11:U22 W11:W26 X11:X23 AA12:AA59 AG12 G13:G21 M13:M33 P13:P28 Q13:Q27 R13:R21 S13:S19 T14:T15 AF14:AF15 AG14:AG33 L19 S21:S32 D22:D30 F22:F27 L22:L30 N22:N25 AF22:AF34 J23 R23:R32 T23 G24:G30 K24:K29 U24:U28 Z24:Z30 AE24:AE34 J25 T25 X25:X27 J27:J32 N27:N29 O27:O32 T27:T31 C29 E29 F29:F31 I29 Q29:Q31 W29 X29:X37 U30 E31:E32 H31:I32 N31:N32 P31:P32 W31:W37 C32 D32:D34 G32 K32:L32 Z32:Z72 T33 U33:U34 C34 F34 G34:G35 K34:K35 L34 N34 O34:O35 P34:Q34 R34:R37 S34 I35 J35:J58 T35 C36 E36:E56 F36 H36 L36 M36:M37 S36:S38 AD36:AD38 AF36:AF38 N37:N40 O37:O38 AE37:AE46 F38:F39 G38:G40 K38:K42 P38 T38:T40 U38:V38 AG38 H39:I39 L39:L57 M39:M42 R39 C40:C62 O40:P40 V40:V58 W40:W57 X40:X62 AD40:AD59 AF40 AG40:AG41 H41:H43 I41:I42 S41:S43 D42 F42:F43 G42 O42:O55 T42:T43 U42 AF42:AF43 Q43:R43 M44:M56 K45:K57 P45:P46 Q45:Q56 R45:R57 S45:U46 AF45:AG46 D46 F46:G46 H46:H59 I46 N46 B48:B54 D48:D55 F48:G55 I48:I55 N48:N55 P48:P55 S48:U55 AE48:AG55 N57 S57 E58:E59 M58:M62 U58 Y58:Y62 AF58:AF59 L59:L63 Q59:Q62 W59:W62 J60:K62 AE60:AE63 D61:I62 N61:P62 R61:R62 S61 T61:T62 U61:U66 V61:V62 AA61:AA69 AB61:AD76 AF61:AG61 F65 H65:H67 L65 R66 K67 AF67 L68:L69 T68:U68 Y68 AE68:AE70 AG68:AG69 C69 H69:H72 S70 U70:U79 Y70 K71 AA71:AA76 Q72:R72 Y72:Y73 AE72:AE76 L74:L76 Z74:Z76 C75:K76 M75:T76 V75:Y76 AF75:AG76">
    <cfRule type="containsText" dxfId="153" priority="77" operator="between" text="VACC">
      <formula>NOT(ISERROR(SEARCH("VACC",B4)))</formula>
    </cfRule>
  </conditionalFormatting>
  <conditionalFormatting sqref="C5:C7 D5 E5:E9 F5:F12 G5:G11 I5:K5 L5:L6 M5:M9 N5:N7 O5:O6 P5:P8 Q5:R5 V5:W5 Z5 AB5:AB6 AC5:AD5 H6:H28 T6:T7 J7:J8 K7 R7:R11 V7:V12 W7:Z7 AF7:AF8 AG7:AG10 S8:S9 U8:U9 AD8:AE8 C9:C27 D9 N9 Q9:Q11 W9 Z9 I10:I27 J10:J12 T10:T12 Y10:Y26 AA10 AB10:AB11 AC10:AD12 AE10 AF10:AF11 D11:D12 E11:E21 K11:K22 L11:L12 M11 N11:O12 P11 S11 U11:U22 W11:W26 X11:X23 Z11 AA12 AE12:AE15 AG12 G13:G21 M13:M21 P13:P21 Q13:Q27 R13:R25 S13:S19 Z13:Z19 O14:O25 T14:T15 V14:V15 AA14:AA22 AB14:AC15 AD14:AD22 AF14:AF15 AG14:AG21 AE17:AE22 L19 S21:S25 Z21:Z22 D22:D30 F22:F27 L22:L28 V22:V23 AB22:AB25 E23:E26 M23:M28 N23:N25 P23:P25 T23 AF23:AF25 AG23:AG26 G24:G30 K24:K25 U24:U27 AA24 AC24 AD24:AE25 J25 T25 V25:V26 X25 AA26 AC26:AC27 J27:J28 K27 N27 O27:O30 P27:P28 R27:R32 S27:T28 X27 Z27:Z29 AB27 AD27 AE28:AE30 C29:C32 E29 F29:F31 I29 N29 V29:V32 W29 X29:X30 AC29:AC35 AD29 L30:M30 Q30 S30:S32 T30:U30 AF30:AF34 E31:E32 H31:J32 W31:W37 Y31:Y32 AB31 AD31 AG31 D32:D34 G32 K32:L32 M32:M33 N32:O32 AA32 AE32 Q33:Q34 AD33 C34 F34 G34:G35 K34:K35 L34 N34 O34:O35 P34 R34:R40 S34 U34 V34:V35 X34 AB34 AE34 I35 J35:J36 T35 C36 E36:E56 F36 H36 L36 M36:M37 S36:S38 X36:X37 AD36 N37:N40 O37:O38 AE37:AF38 F38:F39 G38:G40 J38:J42 P38 T38:T40 U38:V38 AC38:AD38 AG38 H39:I39 K39:K42 L39:L57 M39:M42 C40:C76 O40:P40 W40:W57 X40:X62 Z40:Z41 AB40:AB42 AC40 H41:H43 I41:I42 S41:S43 AE41 D42 F42:F43 G42 O42:O55 R42:R43 T42:T43 U42 V42:V43 AA42 AC42:AD59 Q43 Y43 AF43 M44:M56 Z44:Z56 AB44:AB59 AE44:AE46 K45:K57 P45:P46 Q45:Q56 R45:R57 S45:V46 Y45:Y46 AA45:AA56 AF45:AG46 D46 F46:G46 H46:H59 I46:J46 N46 B48:B54 D48:D55 F48:G55 I48:J55 N48:N55 P48:P55 S48:V55 Y48:Y55 AE48:AG55 S57 E58:E59 M58:M62 Y58:Y62 Z58:Z72 AA58:AA59 AF58:AF59 L59:L63 Q59:Q62 W59:W62 K60:K62 AE60:AE63 D61:J62 N61:P62 R61:R62 S61 T61:V62 AA61:AA69 AB61:AD76 AF61:AG61 F65 H65:H67 L65 R66 K67 AF67 L68:L69 T68 Y68 AE68:AE70 H69:H72 AG69 S70 Y70 K71 AA71:AA72 Q72:R72 Y72 AE72:AE76 L74:L76 Z74:Z76 D75:K76 M75:Y76 AA75:AA76 AF75:AG76">
    <cfRule type="cellIs" dxfId="136" priority="12" operator="equal">
      <formula>"B"</formula>
    </cfRule>
    <cfRule type="cellIs" dxfId="136" priority="13" operator="equal">
      <formula>"AL"</formula>
    </cfRule>
    <cfRule type="cellIs" dxfId="137" priority="14" operator="equal">
      <formula>"DM"</formula>
    </cfRule>
    <cfRule type="cellIs" dxfId="138" priority="15" operator="equal">
      <formula>"CS1"</formula>
    </cfRule>
    <cfRule type="cellIs" dxfId="139" priority="16" operator="equal">
      <formula>"CS2"</formula>
    </cfRule>
    <cfRule type="cellIs" dxfId="140" priority="17" operator="equal">
      <formula>"SB1"</formula>
    </cfRule>
    <cfRule type="cellIs" dxfId="141" priority="18" operator="equal">
      <formula>"SB2"</formula>
    </cfRule>
    <cfRule type="cellIs" dxfId="142" priority="19" operator="equal">
      <formula>"AE"</formula>
    </cfRule>
    <cfRule type="cellIs" dxfId="136" priority="20" operator="equal">
      <formula>"DB"</formula>
    </cfRule>
    <cfRule type="containsText" dxfId="143" priority="21" operator="between" text="$AM">
      <formula>NOT(ISERROR(SEARCH("$AM",B5)))</formula>
    </cfRule>
    <cfRule type="containsText" dxfId="144" priority="22" operator="between" text="$PM">
      <formula>NOT(ISERROR(SEARCH("$PM",B5)))</formula>
    </cfRule>
    <cfRule type="containsText" dxfId="145" priority="23" operator="between" text="$L">
      <formula>NOT(ISERROR(SEARCH("$L",B5)))</formula>
    </cfRule>
    <cfRule type="containsText" dxfId="146" priority="24" operator="between" text="$BTP">
      <formula>NOT(ISERROR(SEARCH("$BTP",B5)))</formula>
    </cfRule>
    <cfRule type="containsText" dxfId="147" priority="25" operator="between" text="$M">
      <formula>NOT(ISERROR(SEARCH("$M",B5)))</formula>
    </cfRule>
    <cfRule type="containsText" dxfId="148" priority="26" operator="between" text="$N">
      <formula>NOT(ISERROR(SEARCH("$N",B5)))</formula>
    </cfRule>
    <cfRule type="containsText" dxfId="149" priority="27" operator="between" text="$FC">
      <formula>NOT(ISERROR(SEARCH("$FC",B5)))</formula>
    </cfRule>
    <cfRule type="containsText" dxfId="150" priority="28" operator="between" text="OAL">
      <formula>NOT(ISERROR(SEARCH("OAL",B5)))</formula>
    </cfRule>
    <cfRule type="containsText" dxfId="151" priority="29" operator="between" text="S+">
      <formula>NOT(ISERROR(SEARCH("S+",B5)))</formula>
    </cfRule>
    <cfRule type="containsText" dxfId="152" priority="30" operator="between" text="EX-D">
      <formula>NOT(ISERROR(SEARCH("EX-D",B5)))</formula>
    </cfRule>
  </conditionalFormatting>
  <conditionalFormatting sqref="D5 E5:E9 F5:F12 G5:G11 I5:L5 M5:M9 N5:N7 O5:O6 P5:P8 Q5 V5:W5 Z5:AA5 AB5:AB6 AC5:AD5 C6:C7 H6:H28 T6:T7 J7:J8 K7 V7:V23 W7:Z7 AA7:AA10 AC7:AC8 AF7:AF8 AG7:AG10 S8:S9 U8:U9 AB8 AD8:AE8 C9:C27 D9 N9 Q9:R11 W9 Y9:Y26 Z9 I10:I27 J10:J12 T10:T12 AB10:AB27 AC10:AD12 AE10:AE22 AF10:AF11 D11:D12 E11:E21 K11:K22 L11:L12 M11 N11:O12 P11 S11 U11:U22 W11:W26 X11:X23 Z11:Z22 AA12:AA22 AG12 G13:G21 M13:M21 P13:P21 Q13:Q27 R13:R21 S13:S19 O14:O22 T14:T15 AC14:AC15 AD14:AD22 AF14:AF15 AG14:AG21 L19 S21:S25 D22:D30 F22:F27 L22:L30 E23:E26 M23:M33 N23:N25 P23:P28 R23:R32 T23 AF23:AF25 AG23:AG26 G24:G30 K24:K27 O24:O25 U24:U27 AA24:AA27 AC24:AC35 AD24:AE25 J25 T25 V25:V26 X25 J27:J28 N27 O27:O32 S27 T27:T31 X27 Z27:Z29 AD27 E28:E29 AE28:AE32 C29 F29:F31 I29 N29 V29:V35 W29 X29:X30 AA29:AA30 AD29:AD33 AF29:AF34 AG29 J30:J32 Q30:Q31 S30:S32 U30 AB30:AB32 E31:E32 H31:I32 N31:N32 P31 W31:W37 AG31 C32 D32:D34 G32 K32:L32 Y32:AA32 C34 F34 G34:G35 K34:K35 L34 N34 O34:O35 P34:Q34 R34:R37 S34 U34 X34 AB34 AE34 I35 J35:J42 T35 C36 E36:E56 F36 H36 L36 M36:M37 S36:S38 X36:X37 Z36 AA36:AB42 AD36:AD38 N37:N40 O37 Y37 AE37:AE39 AF37:AF38 F38:F39 G38:G40 P38 T38:T40 U38:V38 AC38:AC40 AG38 H39:I39 K39:K42 L39:L57 M39:M42 R39 C40:C62 O40:P40 V40 W40:W57 X40:X62 Z40:Z42 H41:H43 I41:I42 S41:S43 AE41:AE46 D42 F42:F43 G42 O42:O44 T42:T43 U42 V42:V58 Y42:Y43 AC42:AD59 Q43:R43 AF43 M44:M56 Z44:AA56 AB44:AB59 K45:K57 R45:R56 D46 F46:G46 H46:H59 I46:J46 N46:P46 Q46:Q56 S46:U46 Y46 AF46:AG46 B48:B54 D48:D55 F48:G55 I48:J55 N48:P55 S48:U55 Y48:Y55 AE48:AG55 S57 E58:E59 M58:M62 Y58:Y62 Z58:Z72 AA58:AA59 AF58:AF59 L59:L63 Q59:Q62 W59:W62 K60:K62 AE60:AE63 D61:J62 N61:P62 R61:R62 S61 T61:V62 AA61:AA69 AB61:AD76 AF61:AG61 F65 H65:H67 L65 R66 K67 AF67 L68:L69 T68 Y68 AE68:AE70 C69 H69:H72 AG69 S70 Y70 K71 AA71:AA72 Q72:R72 AE72:AE76 L74:L76 Z74:Z76 C75:K76 M75:N76 R75:R76 V75:X76 AA75:AA76 O76:Q76 S76:U76 Y76 AF76:AG76">
    <cfRule type="expression" dxfId="135" priority="31">
      <formula>WEEKDAY(#REF!,2)&gt;5</formula>
    </cfRule>
  </conditionalFormatting>
  <conditionalFormatting sqref="D5 E5:E9 F5:F12 G5:G11 I5:K5 L5:L6 M5:M9 N5:N7 O5:O6 P5:P8 Q5 S5:S6 V5:V36 W5 Y5:Z7 AA5:AA10 AB5:AB8 AC5 AD5:AD6 C6:C7 H6:H28 T6:T7 U6 X6:X8 J7:J8 K7 W7 AC7:AC8 AF7:AF8 AG7:AG10 O8 Q8:Q11 S8:S9 U8:U9 AD8:AE8 C9:C27 D9 N9 R9:R11 W9 Y9:Y56 Z9:Z22 I10:I27 J10:J21 T10:T12 AB10:AC59 AD10:AD33 AE10:AE22 AF10:AF12 D11:D12 E11:E26 K11:K22 L11:L12 M11 N11:N12 O11:O25 P11 S11 U11:U22 W11:W26 X11:X23 AA12:AA59 AG12 G13:G21 M13:M33 P13:P28 Q13:Q27 R13:R21 S13:S19 T14:T15 AF14:AF15 AG14:AG33 L19 S21:S32 D22:D30 F22:F27 L22:L30 N22:N25 AF22:AF34 J23 R23:R32 T23 G24:G30 K24:K29 U24:U28 Z24:Z30 AE24:AE34 J25 T25 X25:X27 J27:J32 N27:N29 O27:O32 T27:T31 C29 E29 F29:F31 I29 Q29:Q31 W29 X29:X37 U30 E31:E32 H31:I32 N31:N32 P31:P32 W31:W37 C32 D32:D34 G32 K32:L32 Z32:Z72 T33 U33:U34 C34 F34 G34:G35 K34:K35 L34 N34 O34:O35 P34:S34 I35 J35:J58 T35 C36 E36:E56 F36 H36 L36 M36:M37 R36:R37 S36:S38 AD36:AD38 AF36:AF38 N37:N40 O37:O38 AE37:AE46 F38:F39 G38:G40 K38:K42 P38 T38:T40 U38:V38 AG38 H39:I39 L39:L57 M39:M42 R39 C40:C62 O40:P40 V40:V58 W40:W57 X40:X62 AD40:AD59 AF40 AG40:AG41 H41:H43 I41:I42 S41:S43 D42 F42:F43 G42 O42:O55 T42:T43 U42 AF42:AF43 Q43:R43 M44:M56 K45:K57 P45:P46 Q45:Q56 R45:R57 S45:U46 AF45:AG46 D46 F46:G46 H46:H59 I46 N46 B48:B54 D48:D55 F48:G55 I48:I55 N48:N55 P48:P55 S48:U55 AE48:AG55 N57 S57 E58:E59 M58:M62 U58 Y58:Y62 AF58:AF59 L59:L63 Q59:Q62 W59:W62 J60:K62 AE60:AE63 D61:I62 N61:P62 R61:R62 S61 T61:T62 U61:U66 V61:V62 AA61:AA69 AB61:AD76 AF61:AG61 F65 H65:H67 L65 R66 K67 AF67 L68:L69 T68:U68 Y68 AE68:AE70 AG68:AG69 H69:H72 S70 U70:U79 Y70 K71 AA71:AA76 Q72:R72 Y72:Y73 AE72:AE76 L74:L76 Z74:Z76 C75:K76 M75:T76 V75:Y76 AF75:AG76">
    <cfRule type="cellIs" dxfId="136" priority="35" operator="equal">
      <formula>"B"</formula>
    </cfRule>
    <cfRule type="cellIs" dxfId="136" priority="36" operator="equal">
      <formula>"AL"</formula>
    </cfRule>
    <cfRule type="cellIs" dxfId="137" priority="37" operator="equal">
      <formula>"DM"</formula>
    </cfRule>
    <cfRule type="cellIs" dxfId="138" priority="38" operator="equal">
      <formula>"CS1"</formula>
    </cfRule>
    <cfRule type="cellIs" dxfId="139" priority="39" operator="equal">
      <formula>"CS2"</formula>
    </cfRule>
    <cfRule type="cellIs" dxfId="140" priority="40" operator="equal">
      <formula>"SB1"</formula>
    </cfRule>
    <cfRule type="cellIs" dxfId="141" priority="41" operator="equal">
      <formula>"SB2"</formula>
    </cfRule>
    <cfRule type="cellIs" dxfId="142" priority="42" operator="equal">
      <formula>"AE"</formula>
    </cfRule>
    <cfRule type="cellIs" dxfId="136" priority="44" operator="equal">
      <formula>"DB"</formula>
    </cfRule>
    <cfRule type="containsText" dxfId="143" priority="45" operator="between" text="$AM">
      <formula>NOT(ISERROR(SEARCH("$AM",B5)))</formula>
    </cfRule>
    <cfRule type="containsText" dxfId="144" priority="46" operator="between" text="$PM">
      <formula>NOT(ISERROR(SEARCH("$PM",B5)))</formula>
    </cfRule>
    <cfRule type="containsText" dxfId="145" priority="47" operator="between" text="$L">
      <formula>NOT(ISERROR(SEARCH("$L",B5)))</formula>
    </cfRule>
    <cfRule type="containsText" dxfId="146" priority="48" operator="between" text="$BTP">
      <formula>NOT(ISERROR(SEARCH("$BTP",B5)))</formula>
    </cfRule>
    <cfRule type="containsText" dxfId="147" priority="49" operator="between" text="$M">
      <formula>NOT(ISERROR(SEARCH("$M",B5)))</formula>
    </cfRule>
    <cfRule type="containsText" dxfId="148" priority="50" operator="between" text="$N">
      <formula>NOT(ISERROR(SEARCH("$N",B5)))</formula>
    </cfRule>
    <cfRule type="containsText" dxfId="149" priority="51" operator="between" text="$FC">
      <formula>NOT(ISERROR(SEARCH("$FC",B5)))</formula>
    </cfRule>
    <cfRule type="containsText" dxfId="150" priority="52" operator="between" text="OAL">
      <formula>NOT(ISERROR(SEARCH("OAL",B5)))</formula>
    </cfRule>
    <cfRule type="containsText" dxfId="151" priority="53" operator="between" text="S+">
      <formula>NOT(ISERROR(SEARCH("S+",B5)))</formula>
    </cfRule>
    <cfRule type="containsText" dxfId="152" priority="54" operator="between" text="EX-D">
      <formula>NOT(ISERROR(SEARCH("EX-D",B5)))</formula>
    </cfRule>
    <cfRule type="expression" dxfId="135" priority="55">
      <formula>WEEKDAY(#REF!,2)&gt;5</formula>
    </cfRule>
  </conditionalFormatting>
  <conditionalFormatting sqref="BO5:BP79">
    <cfRule type="cellIs" dxfId="154" priority="64" operator="lessThan">
      <formula>1</formula>
    </cfRule>
  </conditionalFormatting>
  <conditionalFormatting sqref="W7:Z7 U8 G9 T10 Y10 AA10 AA12 AG12 Z13:Z19 Z21 V22 V25 X25 W29 AC29 X30 S32 AE32 AB34 AD36 S37 W40 S42 AF43 S57 Z61:Z62 S70">
    <cfRule type="expression" dxfId="135" priority="32">
      <formula>WEEKDAY(Y$3,2)&gt;5</formula>
    </cfRule>
  </conditionalFormatting>
  <conditionalFormatting sqref="W7:Z7 U8 Z9 T10 Y10 AA10 AA12 AG12 Z13:Z19 Z21 V22 V25 X25 W29 AC29 X30 AE32 AB34 AD36 S37 W40 S42 AF43 U58 Z61:Z62 U63:U66 U68 U70:U79">
    <cfRule type="expression" dxfId="135" priority="33">
      <formula>WEEKDAY(X$3,2)&gt;5</formula>
    </cfRule>
  </conditionalFormatting>
  <conditionalFormatting sqref="C9 G9 C23:F23 S23 R25 S32 C34:D34 F34:G34 R35 S57 S70">
    <cfRule type="expression" dxfId="135" priority="34">
      <formula>WEEKDAY(U$3,2)&gt;5</formula>
    </cfRule>
  </conditionalFormatting>
  <conditionalFormatting sqref="D9 E25 F31 G35">
    <cfRule type="expression" dxfId="135" priority="5">
      <formula>WEEKDAY(F$3,2)&gt;5</formula>
    </cfRule>
  </conditionalFormatting>
  <conditionalFormatting sqref="D9 H23 E25 T27 G28:H28 M28 R29 F31 H32 G35">
    <cfRule type="expression" dxfId="135" priority="10">
      <formula>WEEKDAY(E$3,2)&gt;5</formula>
    </cfRule>
  </conditionalFormatting>
  <conditionalFormatting sqref="D26:E26 C29">
    <cfRule type="expression" dxfId="135" priority="11">
      <formula>WEEKDAY(E$3,2)&gt;5</formula>
    </cfRule>
  </conditionalFormatting>
  <conditionalFormatting sqref="AC57 AB65 AD67">
    <cfRule type="cellIs" dxfId="5860" priority="79" operator="equal">
      <formula>"CS"</formula>
    </cfRule>
  </conditionalFormatting>
  <dataValidations count="4">
    <dataValidation type="list" allowBlank="1" sqref="E2 P30 Z31 B32 D40 K44 AE57:AG57 F58:G58 S58 S59:T59 AG59 E60 AA60:AD60 AF62:AG62 C63:U63 C64 E64 I64:J64 L64 N64:O64 S64:U64 X64:Y64 AE64:AG64 C65:E65 H65:I65 K65:L65 N65 P65 AF65:AG65 J66:L66 N66:P66 R66 T66:U66 AC66:AF66 D67:E67 G67:H67 J67 M67 O67 W67 C68:G68 I68:K68 N68:P68 S68 U68 Y68 D69:L69 N69:O69 S69:T69 X69:AD69 E70:L70 N70:P70 T70 X70 AF70:AG70 G71:AG71 G72:L72 N72 P72 AF72 N73:O73 Z73 AF73:AG73 C74:G74 N74 P74 S74 X74:Z74 AC74:AG74 AF75 C77 E77:H77 J77 N77 U77:V77 X77 B5:B8 B10:B23 B25:B26 B28:B30 B61:B62 C70:C73 E71:E73 J59:J60 S78:S79 U74:U75 X72:X73 Y59:Y60 N78:P79 C78:L79 I73:L74 S72:U73 U78:AG79" showDropDown="1">
      <formula1>'Setting key Duty'!$B$7:$B$56</formula1>
    </dataValidation>
    <dataValidation type="custom" allowBlank="1" sqref="D5 J5 U5 AA5:AE5 L6 AB6 F7:H7 P7 W7:Z7 AG7 S8 AB8:AC8 AF8:AG8 E9:G9 N9 AA9 E10 L10 T10 C11:Z11 C12:E12 J12:L12 N12:P12 T12 V12 X12:Z12 AD12 N13 Q13:S13 U13:Y13 N16:O16 Q16:S16 N17 P17:S17 J19:L19 U19:W19 Y19 Q20:R20 Q21:S21 C22:F22 J22 L22:Q22 S22 V22:W22 AF22:AG22 C23:I23 N23:Q23 S23:T23 AA23:AB23 AD23:AG23 C24:P24 S24 X24 AA24:AG24 C25:D25 G25 M25 T25:V25 X25:Z25 AB25:AE25 AG25 D26:F26 L26:M26 Q26:R26 T26:AA26 AC26:AE26 C27:D27 G27:I27 T27:U27 X27 AA27 AE27:AG27 D28:H28 J28:L28 N28:V28 X28:AG28 N29:O29 Q29:R29 T29 W29:Z29 AB29 AD29 AF29:AG29 I30 Q30 S30:U30 W30 AA30 AD30:AG30 I31:J31 M31:T31 V31 AC31 AE31 C32:H32 K32:M32 O32 V32:W32 Z32:AC32 AE32:AG32 C33:D33 G33:H33 J33:N33 Q33 S33 U33:V33 Z33:AB33 AE33 E34:H34 M34 O34 U34 AA34 C35:E35 I35:M35 O35:P35 S35:T35 Y35:AB35 AF35 C36 E36:I36 L36:M36 O36 Q36 T36:U36 W36 Y36 AA36 E37:G37 N37 Q37:R37 X37:Z37 AG37 C38 E38:F38 P38:V38 X38 E39:G39 J39:M39 S39 Y39:Z39 AB39 AG39 E40:F40 H40 K40 M40:Q40 T40 E41:G41 J41:M41 AA41:AB41 AE41 AG41 C42:M42 P42 AF42:AG42 H43 J43 O43 Q43 V43:Y43 L44:O44 V44 X44:Y44 AC44:AE44 L45:N45 C46:AG46 AG47 C56:O56 S56:W56 Y56 AE56:AG56 G57:J57 O57 U57:W57 C58 E58 H58:O58 T58 V58 AG58 D59:F59 H59 L59:M59 O59:Q59 W59 C60:D60 I60 K60:N60 S60 Z60 AF60:AG60 C61:AG61 C62:Q62 T62:U62 W62:Z62 AB62 AE62 F65 C66 Q66 AG66 K67 N67 T68 AG68 Y70 Q72 T74 C75:N75 S75 AB75 C76:AG76 C8:C10 C13:C21 E13:E21 G29:G30 I44:I45 J25:J26 O5:O6 O25:O27 T78:T79 U59:U60 V8:V9 Y9:Y10 Y22:Y23 AE72:AE73 AF16:AF21 AG33:AG34 AG43:AG44 C29:E31 C43:F45 J13:K18 J20:K21 J37:L38 N14:AG15 N18:O21 Q9:R10 Y57:Z58 Q18:S19 S42:T44 U16:Y18 U20:Y21 AC36:AD37">
      <formula1>NOT(ISERROR(SEARCH((#REF!),(C5))))</formula1>
    </dataValidation>
    <dataValidation type="list" allowBlank="1" sqref="J7 V7 U8 T9 AG9 K10 AA10 AB11 AA12 AG12 M13 Z13 AA20 Z21:AA21 AA22:AB22 AD22:AE22 L23 V23 E25 AF25 S26 AC27:AD27 AC29 AE29 M30 X30 F31 AD31 AG31 R32:S32 O33 AC33 AF33 AB34:AE34 G35 AC35 Z36 S37 AE37 N39 L40 Z40 AB40:AC40 W41:X41 O42 Y42 AA42 AF43 Z44 Q56 Z56:AD56 S57 AC57 AB58:AC58 C59 AA59:AB59 AD59 Q60 AE60 AC62:AD62 AC64 AB65 AE68 S70 AC70:AE70 D8:D9 M15:M21 X22:X23 AD16:AD18 AD20:AD21 AF58:AF59 AG16:AG21 Z16:AA19" showDropDown="1">
      <formula1>'Setting key Duty'!$B$7:$B$54</formula1>
    </dataValidation>
    <dataValidation type="list" allowBlank="1" sqref="C47:AF47 C48:AG55 C80:AG85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95"/>
  <sheetViews>
    <sheetView showGridLines="0" zoomScale="55" zoomScaleNormal="55" workbookViewId="0">
      <pane xSplit="2" ySplit="4" topLeftCell="C28" activePane="bottomRight" state="frozen"/>
      <selection/>
      <selection pane="topRight"/>
      <selection pane="bottomLeft"/>
      <selection pane="bottomRight" activeCell="AV5" sqref="AV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8" width="9.24761904761905" customWidth="1"/>
    <col min="9" max="9" width="10.1333333333333" customWidth="1"/>
    <col min="10" max="11" width="9.24761904761905" customWidth="1"/>
    <col min="12" max="12" width="9.38095238095238" customWidth="1"/>
    <col min="13" max="13" width="9.75238095238095" customWidth="1"/>
    <col min="14" max="14" width="9.24761904761905" customWidth="1"/>
    <col min="15" max="15" width="10" customWidth="1"/>
    <col min="16" max="16" width="10.752380952381" customWidth="1"/>
    <col min="17" max="17" width="10.247619047619" customWidth="1"/>
    <col min="18" max="18" width="10.1333333333333" customWidth="1"/>
    <col min="19" max="19" width="9.5047619047619" customWidth="1"/>
    <col min="20" max="20" width="10" customWidth="1"/>
    <col min="21" max="23" width="9.24761904761905" customWidth="1"/>
    <col min="24" max="24" width="12.8761904761905" customWidth="1"/>
    <col min="25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3" width="9.38095238095238" customWidth="1"/>
    <col min="34" max="40" width="9.38095238095238" hidden="1" customWidth="1" outlineLevel="1"/>
    <col min="41" max="41" width="12" hidden="1" customWidth="1" outlineLevel="1"/>
    <col min="42" max="42" width="9.38095238095238" hidden="1" customWidth="1" outlineLevel="1"/>
    <col min="43" max="43" width="6.75238095238095" customWidth="1" collapsed="1"/>
    <col min="44" max="44" width="6.75238095238095" customWidth="1"/>
    <col min="45" max="45" width="8.87619047619048" customWidth="1" outlineLevel="1"/>
    <col min="46" max="47" width="7.87619047619048" customWidth="1" outlineLevel="1"/>
    <col min="48" max="48" width="9.13333333333333" customWidth="1" outlineLevel="1"/>
    <col min="49" max="49" width="8.24761904761905" customWidth="1" outlineLevel="1"/>
    <col min="50" max="50" width="5.5047619047619" customWidth="1" outlineLevel="1"/>
    <col min="51" max="53" width="9.38095238095238" customWidth="1"/>
    <col min="54" max="64" width="9.38095238095238" hidden="1" customWidth="1" outlineLevel="1"/>
    <col min="65" max="65" width="9.38095238095238" customWidth="1" collapsed="1"/>
    <col min="66" max="66" width="9.5047619047619" customWidth="1"/>
    <col min="67" max="68" width="9.38095238095238" customWidth="1"/>
  </cols>
  <sheetData>
    <row r="1" ht="3" customHeight="1" spans="1:68">
      <c r="A1" s="379" t="s">
        <v>2078</v>
      </c>
      <c r="B1" s="380" t="s">
        <v>1</v>
      </c>
      <c r="C1" s="381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382"/>
      <c r="U1" s="382"/>
      <c r="V1" s="382"/>
      <c r="W1" s="382"/>
      <c r="X1" s="382"/>
      <c r="Y1" s="382"/>
      <c r="Z1" s="382"/>
      <c r="AA1" s="382"/>
      <c r="AB1" s="382"/>
      <c r="AC1" s="382"/>
      <c r="AD1" s="382"/>
      <c r="AE1" s="382"/>
      <c r="AF1" s="382"/>
      <c r="AG1" s="382"/>
      <c r="AH1" s="382"/>
      <c r="AI1" s="382"/>
      <c r="AJ1" s="382"/>
      <c r="AK1" s="382"/>
      <c r="AL1" s="383"/>
      <c r="AM1" s="383"/>
      <c r="AN1" s="383"/>
      <c r="AO1" s="383"/>
      <c r="AP1" s="383"/>
      <c r="AQ1" s="383"/>
      <c r="AR1" s="383"/>
      <c r="AS1" s="383"/>
      <c r="AT1" s="383"/>
      <c r="AU1" s="383"/>
      <c r="AV1" s="383"/>
      <c r="AW1" s="383"/>
      <c r="AX1" s="383"/>
      <c r="AY1" s="383"/>
      <c r="AZ1" s="383"/>
      <c r="BA1" s="383"/>
      <c r="BB1" s="383"/>
      <c r="BC1" s="383"/>
      <c r="BD1" s="383"/>
      <c r="BE1" s="383"/>
      <c r="BF1" s="383"/>
      <c r="BG1" s="383"/>
      <c r="BH1" s="383"/>
      <c r="BI1" s="383"/>
      <c r="BJ1" s="383"/>
      <c r="BK1" s="383"/>
      <c r="BL1" s="383"/>
      <c r="BM1" s="383"/>
      <c r="BN1" s="383"/>
      <c r="BO1" s="383"/>
      <c r="BP1" s="383"/>
    </row>
    <row r="2" ht="26.25" customHeight="1" spans="1:68">
      <c r="A2" s="384"/>
      <c r="B2" s="287" t="s">
        <v>2</v>
      </c>
      <c r="C2" s="287"/>
      <c r="D2" s="172" t="s">
        <v>2136</v>
      </c>
      <c r="E2" s="385" t="s">
        <v>2137</v>
      </c>
      <c r="F2" s="287"/>
      <c r="G2" s="386"/>
      <c r="H2" s="287"/>
      <c r="I2" s="287"/>
      <c r="J2" s="287"/>
      <c r="K2" s="287"/>
      <c r="L2" s="287"/>
      <c r="M2" s="287"/>
      <c r="N2" s="386"/>
      <c r="O2" s="287"/>
      <c r="P2" s="287"/>
      <c r="Q2" s="287"/>
      <c r="R2" s="287"/>
      <c r="S2" s="287"/>
      <c r="T2" s="387"/>
      <c r="U2" s="388"/>
      <c r="V2" s="389"/>
      <c r="W2" s="287"/>
      <c r="X2" s="287"/>
      <c r="Y2" s="287"/>
      <c r="Z2" s="287"/>
      <c r="AA2" s="287"/>
      <c r="AB2" s="386"/>
      <c r="AC2" s="287"/>
      <c r="AD2" s="287"/>
      <c r="AE2" s="287"/>
      <c r="AF2" s="287"/>
      <c r="AG2" s="390"/>
      <c r="AH2" s="390"/>
      <c r="AI2" s="390"/>
      <c r="AJ2" s="390"/>
      <c r="AK2" s="390"/>
      <c r="AL2" s="390"/>
      <c r="AM2" s="390"/>
      <c r="AN2" s="390"/>
      <c r="AO2" s="390"/>
      <c r="AP2" s="390"/>
      <c r="AQ2" s="391"/>
      <c r="AR2" s="390"/>
      <c r="AS2" s="390"/>
      <c r="AT2" s="390"/>
      <c r="AU2" s="390"/>
      <c r="AV2" s="390"/>
      <c r="AW2" s="390"/>
      <c r="AX2" s="390"/>
      <c r="AY2" s="390"/>
      <c r="AZ2" s="390"/>
      <c r="BA2" s="390"/>
      <c r="BB2" s="390"/>
      <c r="BC2" s="390"/>
      <c r="BD2" s="390"/>
      <c r="BE2" s="390"/>
      <c r="BF2" s="390"/>
      <c r="BG2" s="390"/>
      <c r="BH2" s="390"/>
      <c r="BI2" s="390"/>
      <c r="BJ2" s="390"/>
      <c r="BK2" s="390"/>
      <c r="BL2" s="390"/>
      <c r="BM2" s="390"/>
      <c r="BN2" s="390"/>
      <c r="BO2" s="390"/>
      <c r="BP2" s="390"/>
    </row>
    <row r="3" ht="26.25" customHeight="1" spans="1:68">
      <c r="A3" s="384"/>
      <c r="B3" s="287" t="s">
        <v>10</v>
      </c>
      <c r="C3" s="392">
        <v>46204</v>
      </c>
      <c r="D3" s="393">
        <f>C3+1</f>
        <v>46205</v>
      </c>
      <c r="E3" s="393">
        <f>D3+1</f>
        <v>46206</v>
      </c>
      <c r="F3" s="393">
        <f>E3+1</f>
        <v>46207</v>
      </c>
      <c r="G3" s="393">
        <f>F3+1</f>
        <v>46208</v>
      </c>
      <c r="H3" s="393">
        <f>G3+1</f>
        <v>46209</v>
      </c>
      <c r="I3" s="393">
        <f>H3+1</f>
        <v>46210</v>
      </c>
      <c r="J3" s="393">
        <f>I3+1</f>
        <v>46211</v>
      </c>
      <c r="K3" s="393">
        <f>J3+1</f>
        <v>46212</v>
      </c>
      <c r="L3" s="393">
        <f>K3+1</f>
        <v>46213</v>
      </c>
      <c r="M3" s="393">
        <f>L3+1</f>
        <v>46214</v>
      </c>
      <c r="N3" s="393">
        <f>M3+1</f>
        <v>46215</v>
      </c>
      <c r="O3" s="393">
        <f>N3+1</f>
        <v>46216</v>
      </c>
      <c r="P3" s="393">
        <f>O3+1</f>
        <v>46217</v>
      </c>
      <c r="Q3" s="393">
        <f>P3+1</f>
        <v>46218</v>
      </c>
      <c r="R3" s="393">
        <f>Q3+1</f>
        <v>46219</v>
      </c>
      <c r="S3" s="393">
        <f>R3+1</f>
        <v>46220</v>
      </c>
      <c r="T3" s="394">
        <f>S3+1</f>
        <v>46221</v>
      </c>
      <c r="U3" s="393">
        <f>T3+1</f>
        <v>46222</v>
      </c>
      <c r="V3" s="395">
        <f>U3+1</f>
        <v>46223</v>
      </c>
      <c r="W3" s="393">
        <f>V3+1</f>
        <v>46224</v>
      </c>
      <c r="X3" s="393">
        <f>W3+1</f>
        <v>46225</v>
      </c>
      <c r="Y3" s="393">
        <f>X3+1</f>
        <v>46226</v>
      </c>
      <c r="Z3" s="393">
        <f>Y3+1</f>
        <v>46227</v>
      </c>
      <c r="AA3" s="393">
        <f>Z3+1</f>
        <v>46228</v>
      </c>
      <c r="AB3" s="393">
        <f>AA3+1</f>
        <v>46229</v>
      </c>
      <c r="AC3" s="393">
        <f>AB3+1</f>
        <v>46230</v>
      </c>
      <c r="AD3" s="393">
        <f>AC3+1</f>
        <v>46231</v>
      </c>
      <c r="AE3" s="393">
        <f>AD3+1</f>
        <v>46232</v>
      </c>
      <c r="AF3" s="393">
        <f>AE3+1</f>
        <v>46233</v>
      </c>
      <c r="AG3" s="393">
        <f>AF3+1</f>
        <v>46234</v>
      </c>
      <c r="AH3" s="390" t="str">
        <f>'Setting key Duty'!$C7</f>
        <v>DM</v>
      </c>
      <c r="AI3" s="390" t="str">
        <f>'Setting key Duty'!$C8</f>
        <v>CS1</v>
      </c>
      <c r="AJ3" s="390" t="str">
        <f>'Setting key Duty'!$C9</f>
        <v>CS2</v>
      </c>
      <c r="AK3" s="390" t="str">
        <f>'Setting key Duty'!$C10</f>
        <v>CS/B</v>
      </c>
      <c r="AL3" s="390" t="str">
        <f>'Setting key Duty'!$C11</f>
        <v>SB1</v>
      </c>
      <c r="AM3" s="390" t="str">
        <f>'Setting key Duty'!$C12</f>
        <v>SB2</v>
      </c>
      <c r="AN3" s="390" t="str">
        <f>'Setting key Duty'!$C13</f>
        <v>AE</v>
      </c>
      <c r="AO3" s="390" t="str">
        <f>'Setting key Duty'!$C16</f>
        <v>Outfield Reserve</v>
      </c>
      <c r="AP3" s="390" t="str">
        <f>'Setting key Duty'!C14</f>
        <v>EM</v>
      </c>
      <c r="AQ3" s="396" t="s">
        <v>1786</v>
      </c>
      <c r="AR3" s="396" t="s">
        <v>1787</v>
      </c>
      <c r="AS3" s="390" t="s">
        <v>11</v>
      </c>
      <c r="AT3" s="390" t="s">
        <v>12</v>
      </c>
      <c r="AU3" s="390" t="s">
        <v>1788</v>
      </c>
      <c r="AV3" s="390" t="s">
        <v>13</v>
      </c>
      <c r="AW3" s="390" t="s">
        <v>14</v>
      </c>
      <c r="AX3" s="390" t="s">
        <v>15</v>
      </c>
      <c r="AY3" s="390" t="s">
        <v>16</v>
      </c>
      <c r="AZ3" s="390" t="s">
        <v>17</v>
      </c>
      <c r="BA3" s="397" t="s">
        <v>18</v>
      </c>
      <c r="BB3" s="390" t="s">
        <v>19</v>
      </c>
      <c r="BC3" s="390" t="s">
        <v>21</v>
      </c>
      <c r="BD3" s="390" t="s">
        <v>22</v>
      </c>
      <c r="BE3" s="390" t="s">
        <v>25</v>
      </c>
      <c r="BF3" s="390" t="s">
        <v>26</v>
      </c>
      <c r="BG3" s="390" t="s">
        <v>28</v>
      </c>
      <c r="BH3" s="390" t="s">
        <v>29</v>
      </c>
      <c r="BI3" s="390" t="s">
        <v>30</v>
      </c>
      <c r="BJ3" s="390" t="s">
        <v>31</v>
      </c>
      <c r="BK3" s="390" t="str">
        <f>'Setting key Duty'!C52</f>
        <v>Field Camp</v>
      </c>
      <c r="BL3" s="390" t="s">
        <v>32</v>
      </c>
      <c r="BM3" s="390" t="str">
        <f>'Setting key Duty'!$C15</f>
        <v>Block</v>
      </c>
      <c r="BN3" s="390" t="str">
        <f>'Setting key Duty'!C17</f>
        <v>Reserve</v>
      </c>
      <c r="BO3" s="390" t="str">
        <f>'Setting key Duty'!$C22</f>
        <v>AL</v>
      </c>
      <c r="BP3" s="390"/>
    </row>
    <row r="4" ht="18" customHeight="1" spans="1:68">
      <c r="A4" s="398"/>
      <c r="B4" s="399" t="s">
        <v>33</v>
      </c>
      <c r="C4" s="400" t="str">
        <f>TEXT(C3,"ddd")</f>
        <v>Wed</v>
      </c>
      <c r="D4" s="401" t="str">
        <f>TEXT(D3,"ddd")</f>
        <v>Thu</v>
      </c>
      <c r="E4" s="401" t="str">
        <f>TEXT(E3,"ddd")</f>
        <v>Fri</v>
      </c>
      <c r="F4" s="401" t="str">
        <f>TEXT(F3,"ddd")</f>
        <v>Sat</v>
      </c>
      <c r="G4" s="401" t="str">
        <f>TEXT(G3,"ddd")</f>
        <v>Sun</v>
      </c>
      <c r="H4" s="401" t="str">
        <f>TEXT(H3,"ddd")</f>
        <v>Mon</v>
      </c>
      <c r="I4" s="401" t="str">
        <f>TEXT(I3,"ddd")</f>
        <v>Tue</v>
      </c>
      <c r="J4" s="401" t="str">
        <f>TEXT(J3,"ddd")</f>
        <v>Wed</v>
      </c>
      <c r="K4" s="401" t="str">
        <f>TEXT(K3,"ddd")</f>
        <v>Thu</v>
      </c>
      <c r="L4" s="401" t="str">
        <f>TEXT(L3,"ddd")</f>
        <v>Fri</v>
      </c>
      <c r="M4" s="401" t="str">
        <f>TEXT(M3,"ddd")</f>
        <v>Sat</v>
      </c>
      <c r="N4" s="401" t="str">
        <f>TEXT(N3,"ddd")</f>
        <v>Sun</v>
      </c>
      <c r="O4" s="401" t="str">
        <f>TEXT(O3,"ddd")</f>
        <v>Mon</v>
      </c>
      <c r="P4" s="401" t="str">
        <f>TEXT(P3,"ddd")</f>
        <v>Tue</v>
      </c>
      <c r="Q4" s="401" t="str">
        <f>TEXT(Q3,"ddd")</f>
        <v>Wed</v>
      </c>
      <c r="R4" s="401" t="str">
        <f>TEXT(R3,"ddd")</f>
        <v>Thu</v>
      </c>
      <c r="S4" s="401" t="str">
        <f>TEXT(S3,"ddd")</f>
        <v>Fri</v>
      </c>
      <c r="T4" s="400" t="str">
        <f>TEXT(T3,"ddd")</f>
        <v>Sat</v>
      </c>
      <c r="U4" s="401" t="str">
        <f>TEXT(U3,"ddd")</f>
        <v>Sun</v>
      </c>
      <c r="V4" s="402" t="str">
        <f>TEXT(V3,"ddd")</f>
        <v>Mon</v>
      </c>
      <c r="W4" s="401" t="str">
        <f>TEXT(W3,"ddd")</f>
        <v>Tue</v>
      </c>
      <c r="X4" s="401" t="str">
        <f>TEXT(X3,"ddd")</f>
        <v>Wed</v>
      </c>
      <c r="Y4" s="401" t="str">
        <f>TEXT(Y3,"ddd")</f>
        <v>Thu</v>
      </c>
      <c r="Z4" s="401" t="str">
        <f>TEXT(Z3,"ddd")</f>
        <v>Fri</v>
      </c>
      <c r="AA4" s="401" t="str">
        <f>TEXT(AA3,"ddd")</f>
        <v>Sat</v>
      </c>
      <c r="AB4" s="401" t="str">
        <f>TEXT(AB3,"ddd")</f>
        <v>Sun</v>
      </c>
      <c r="AC4" s="401" t="str">
        <f>TEXT(AC3,"ddd")</f>
        <v>Mon</v>
      </c>
      <c r="AD4" s="401" t="str">
        <f>TEXT(AD3,"ddd")</f>
        <v>Tue</v>
      </c>
      <c r="AE4" s="401" t="str">
        <f>TEXT(AE3,"ddd")</f>
        <v>Wed</v>
      </c>
      <c r="AF4" s="401" t="str">
        <f>TEXT(AF3,"ddd")</f>
        <v>Thu</v>
      </c>
      <c r="AG4" s="401" t="str">
        <f>TEXT(AG3,"ddd")</f>
        <v>Fri</v>
      </c>
      <c r="AH4" s="399" t="str">
        <f>'Setting key Duty'!$B7</f>
        <v>DM</v>
      </c>
      <c r="AI4" s="399" t="str">
        <f>'Setting key Duty'!$B8</f>
        <v>CS1</v>
      </c>
      <c r="AJ4" s="399" t="str">
        <f>'Setting key Duty'!$B9</f>
        <v>CS2</v>
      </c>
      <c r="AK4" s="399" t="str">
        <f>'Setting key Duty'!$B10</f>
        <v>CS/B</v>
      </c>
      <c r="AL4" s="399" t="str">
        <f>'Setting key Duty'!$B11</f>
        <v>SB1</v>
      </c>
      <c r="AM4" s="399" t="str">
        <f>'Setting key Duty'!$B12</f>
        <v>SB2</v>
      </c>
      <c r="AN4" s="399" t="str">
        <f>'Setting key Duty'!$B13</f>
        <v>AE</v>
      </c>
      <c r="AO4" s="399" t="str">
        <f>'Setting key Duty'!$B16</f>
        <v>Outfield Reserve</v>
      </c>
      <c r="AP4" s="399" t="str">
        <f>'Setting key Duty'!B14</f>
        <v>EM</v>
      </c>
      <c r="AQ4" s="170"/>
      <c r="AR4" s="170"/>
      <c r="AS4" s="399"/>
      <c r="AT4" s="399"/>
      <c r="AU4" s="399"/>
      <c r="AV4" s="399"/>
      <c r="AW4" s="399"/>
      <c r="AX4" s="399"/>
      <c r="AY4" s="399"/>
      <c r="AZ4" s="399"/>
      <c r="BA4" s="403"/>
      <c r="BB4" s="399"/>
      <c r="BC4" s="399" t="s">
        <v>35</v>
      </c>
      <c r="BD4" s="399"/>
      <c r="BE4" s="399" t="s">
        <v>37</v>
      </c>
      <c r="BF4" s="399"/>
      <c r="BG4" s="399" t="s">
        <v>39</v>
      </c>
      <c r="BH4" s="399"/>
      <c r="BI4" s="399" t="s">
        <v>40</v>
      </c>
      <c r="BJ4" s="399"/>
      <c r="BK4" s="399" t="str">
        <f>'Setting key Duty'!B52</f>
        <v>$FC</v>
      </c>
      <c r="BL4" s="399"/>
      <c r="BM4" s="399">
        <f>'Setting key Duty'!$B15</f>
        <v>0</v>
      </c>
      <c r="BN4" s="399" t="str">
        <f>'Setting key Duty'!B17</f>
        <v>RESERVE</v>
      </c>
      <c r="BO4" s="399" t="str">
        <f>'Setting key Duty'!$B22</f>
        <v>AL</v>
      </c>
      <c r="BP4" s="399"/>
    </row>
    <row r="5" ht="87" customHeight="1" spans="1:68">
      <c r="A5" s="398"/>
      <c r="B5" s="404" t="s">
        <v>2138</v>
      </c>
      <c r="C5" s="172"/>
      <c r="D5" s="391"/>
      <c r="E5" s="172" t="s">
        <v>1984</v>
      </c>
      <c r="F5" s="391"/>
      <c r="G5" s="391" t="s">
        <v>44</v>
      </c>
      <c r="H5" s="172"/>
      <c r="I5" s="391"/>
      <c r="J5" s="391" t="s">
        <v>42</v>
      </c>
      <c r="K5" s="391" t="s">
        <v>1925</v>
      </c>
      <c r="L5" s="172"/>
      <c r="M5" s="172"/>
      <c r="N5" s="391"/>
      <c r="O5" s="391" t="s">
        <v>1111</v>
      </c>
      <c r="P5" s="391" t="s">
        <v>1111</v>
      </c>
      <c r="Q5" s="391" t="s">
        <v>48</v>
      </c>
      <c r="R5" s="172"/>
      <c r="S5" s="172" t="s">
        <v>59</v>
      </c>
      <c r="T5" s="172"/>
      <c r="U5" s="388"/>
      <c r="V5" s="172"/>
      <c r="W5" s="172"/>
      <c r="X5" s="172" t="s">
        <v>44</v>
      </c>
      <c r="Y5" s="172"/>
      <c r="Z5" s="172"/>
      <c r="AA5" s="391"/>
      <c r="AB5" s="391"/>
      <c r="AC5" s="391" t="s">
        <v>56</v>
      </c>
      <c r="AD5" s="391" t="s">
        <v>1978</v>
      </c>
      <c r="AE5" s="315" t="s">
        <v>1890</v>
      </c>
      <c r="AF5" s="172" t="s">
        <v>375</v>
      </c>
      <c r="AG5" s="172" t="s">
        <v>375</v>
      </c>
      <c r="AH5" s="398">
        <f>COUNTIF($C5:$AF5,AH$4)</f>
        <v>1</v>
      </c>
      <c r="AI5" s="398">
        <f>COUNTIF($C5:$AF5,AI$4)</f>
        <v>2</v>
      </c>
      <c r="AJ5" s="398">
        <f>COUNTIF($C5:$AF5,AJ$4)</f>
        <v>0</v>
      </c>
      <c r="AK5" s="398">
        <f>COUNTIF($C5:$AF5,AK$4)</f>
        <v>0</v>
      </c>
      <c r="AL5" s="398">
        <f>COUNTIF($C5:$AF5,AL$4)</f>
        <v>0</v>
      </c>
      <c r="AM5" s="398">
        <f>COUNTIF($C5:$AF5,AM$4)</f>
        <v>1</v>
      </c>
      <c r="AN5" s="398">
        <f>COUNTIF($C5:$AF5,AN$4)</f>
        <v>0</v>
      </c>
      <c r="AO5" s="398">
        <f>COUNTIF($C5:$AF5,AO$4)</f>
        <v>0</v>
      </c>
      <c r="AP5" s="398">
        <f>COUNTIF($C5:$AF5,AP$4)</f>
        <v>0</v>
      </c>
      <c r="AQ5" s="405"/>
      <c r="AR5" s="405">
        <v>1</v>
      </c>
      <c r="AS5" s="406">
        <f>SUMPRODUCT(--(WEEKDAY(C$3:AG$3,2)&lt;5),--ISNUMBER(MATCH(C5:AG5,{"DM","CS1","CS2","SB1","AE","CS/B"},0)))</f>
        <v>2</v>
      </c>
      <c r="AT5" s="406"/>
      <c r="AU5" s="406">
        <f>SUMPRODUCT(--(WEEKDAY(C$3:AG$3,2)=5),--ISNUMBER(MATCH(C5:AG5,{"DM","CS1","CS2","SB1","AE","CS/B","WEEKEND OUTFIELD RESERVE"},0)))</f>
        <v>0</v>
      </c>
      <c r="AV5" s="406">
        <f>SUMPRODUCT(--(WEEKDAY(C$3:AG$3,2)&gt;5),--ISNUMBER(MATCH(C5:AG5,{"DM","CS1","CS2","SB1","AE","CS/B","WEEKEND OUTFIELD RESERVE"},0)))</f>
        <v>1</v>
      </c>
      <c r="AW5" s="406"/>
      <c r="AX5" s="406">
        <f>(AS5-AT5)+AU5*1.5+(AV5-AW5)*2+AM5*0.5+AO5*0.5+AQ5-AR5</f>
        <v>3.5</v>
      </c>
      <c r="AY5" s="406">
        <f>AS5+AU5+AV5</f>
        <v>3</v>
      </c>
      <c r="AZ5" s="406">
        <f>BC5+BE5+BG5+BI5+BK5</f>
        <v>0</v>
      </c>
      <c r="BA5" s="405">
        <f>AX5+BB5</f>
        <v>3.5</v>
      </c>
      <c r="BB5" s="406">
        <f>BD5+BF5+BH5+BJ5+BL5</f>
        <v>0</v>
      </c>
      <c r="BC5" s="406">
        <f>COUNTIF(A5:AH5,"*$BTP*")</f>
        <v>0</v>
      </c>
      <c r="BD5" s="406">
        <f>BC5*1.5</f>
        <v>0</v>
      </c>
      <c r="BE5" s="406">
        <f>COUNTIF(A5:AH5,"*$M*")</f>
        <v>0</v>
      </c>
      <c r="BF5" s="406">
        <f>BE5*1</f>
        <v>0</v>
      </c>
      <c r="BG5" s="406">
        <f>COUNTIF(A5:AH5,"*$PM*")</f>
        <v>0</v>
      </c>
      <c r="BH5" s="406">
        <f>BG5*0.5</f>
        <v>0</v>
      </c>
      <c r="BI5" s="406">
        <f>COUNTIF(A5:AH5,"*$AM*")</f>
        <v>0</v>
      </c>
      <c r="BJ5" s="406">
        <f>BI5*0.5</f>
        <v>0</v>
      </c>
      <c r="BK5" s="406">
        <f>COUNTIF(A5:AH5,"*$FC*")</f>
        <v>0</v>
      </c>
      <c r="BL5" s="406">
        <f>BK5*1</f>
        <v>0</v>
      </c>
      <c r="BM5" s="406">
        <f>COUNTIF($D5:$Z5,BM$4)</f>
        <v>0</v>
      </c>
      <c r="BN5" s="406">
        <f>COUNTIF($D5:$Z5,BN$4)</f>
        <v>0</v>
      </c>
      <c r="BO5" s="406">
        <f>COUNTIF($D5:$Z5,BO$4)</f>
        <v>0</v>
      </c>
      <c r="BP5" s="406"/>
    </row>
    <row r="6" ht="73.5" customHeight="1" spans="1:68">
      <c r="A6" s="398"/>
      <c r="B6" s="406" t="s">
        <v>1794</v>
      </c>
      <c r="C6" s="172"/>
      <c r="E6" s="172"/>
      <c r="F6" s="391" t="s">
        <v>1598</v>
      </c>
      <c r="G6" s="391"/>
      <c r="H6" s="391" t="s">
        <v>1984</v>
      </c>
      <c r="I6" s="172"/>
      <c r="J6" s="172"/>
      <c r="K6" s="391" t="s">
        <v>1925</v>
      </c>
      <c r="L6" s="391" t="s">
        <v>2139</v>
      </c>
      <c r="M6" s="172" t="s">
        <v>48</v>
      </c>
      <c r="N6" s="391"/>
      <c r="O6" s="391" t="s">
        <v>1111</v>
      </c>
      <c r="P6" s="391" t="s">
        <v>1111</v>
      </c>
      <c r="Q6" s="172" t="s">
        <v>44</v>
      </c>
      <c r="R6" s="172"/>
      <c r="S6" s="172" t="s">
        <v>59</v>
      </c>
      <c r="T6" s="172" t="s">
        <v>45</v>
      </c>
      <c r="U6" s="172"/>
      <c r="V6" s="172" t="s">
        <v>47</v>
      </c>
      <c r="W6" s="172" t="s">
        <v>50</v>
      </c>
      <c r="X6" s="172"/>
      <c r="Y6" s="172"/>
      <c r="Z6" s="172"/>
      <c r="AA6" s="172"/>
      <c r="AB6" s="391"/>
      <c r="AC6" s="172" t="s">
        <v>47</v>
      </c>
      <c r="AD6" s="172"/>
      <c r="AE6" s="407" t="s">
        <v>1978</v>
      </c>
      <c r="AF6" s="172" t="s">
        <v>44</v>
      </c>
      <c r="AG6" s="172"/>
      <c r="AH6" s="398">
        <f>COUNTIF($C6:$AF6,AH$4)</f>
        <v>1</v>
      </c>
      <c r="AI6" s="398">
        <f>COUNTIF($C6:$AF6,AI$4)</f>
        <v>2</v>
      </c>
      <c r="AJ6" s="398">
        <f>COUNTIF($C6:$AF6,AJ$4)</f>
        <v>1</v>
      </c>
      <c r="AK6" s="398">
        <f>COUNTIF($C6:$AF6,AK$4)</f>
        <v>0</v>
      </c>
      <c r="AL6" s="398">
        <f>COUNTIF($C6:$AF6,AL$4)</f>
        <v>1</v>
      </c>
      <c r="AM6" s="398">
        <f>COUNTIF($C6:$AF6,AM$4)</f>
        <v>0</v>
      </c>
      <c r="AN6" s="398">
        <f>COUNTIF($C6:$AF6,AN$4)</f>
        <v>0</v>
      </c>
      <c r="AO6" s="398">
        <f>COUNTIF($C6:$AF6,AO$4)</f>
        <v>0</v>
      </c>
      <c r="AP6" s="398">
        <f>COUNTIF($C6:$AF6,AP$4)</f>
        <v>0</v>
      </c>
      <c r="AQ6" s="405"/>
      <c r="AR6" s="405">
        <v>2.5</v>
      </c>
      <c r="AS6" s="406">
        <f>SUMPRODUCT(--(WEEKDAY(C$3:AG$3,2)&lt;5),--ISNUMBER(MATCH(C6:AG6,{"DM","CS1","CS2","SB1","AE","CS/B"},0)))</f>
        <v>3</v>
      </c>
      <c r="AT6" s="406"/>
      <c r="AU6" s="406">
        <f>SUMPRODUCT(--(WEEKDAY(C$3:AG$3,2)=5),--ISNUMBER(MATCH(C6:AG6,{"DM","CS1","CS2","SB1","AE","CS/B","WEEKEND OUTFIELD RESERVE"},0)))</f>
        <v>0</v>
      </c>
      <c r="AV6" s="406">
        <f>SUMPRODUCT(--(WEEKDAY(C$3:AG$3,2)&gt;5),--ISNUMBER(MATCH(C6:AG6,{"DM","CS1","CS2","SB1","AE","CS/B","WEEKEND OUTFIELD RESERVE"},0)))</f>
        <v>2</v>
      </c>
      <c r="AW6" s="406"/>
      <c r="AX6" s="406">
        <f>(AS6-AT6)+AU6*1.5+(AV6-AW6)*2+AM6*0.5+AO6*0.5+AQ6-AR6</f>
        <v>4.5</v>
      </c>
      <c r="AY6" s="406">
        <f>AS6+AU6+AV6</f>
        <v>5</v>
      </c>
      <c r="AZ6" s="406">
        <f>BC6+BE6+BG6+BI6+BK6</f>
        <v>0</v>
      </c>
      <c r="BA6" s="405">
        <f>AX6+BB6</f>
        <v>4.5</v>
      </c>
      <c r="BB6" s="406">
        <f>BD6+BF6+BH6+BJ6+BL6</f>
        <v>0</v>
      </c>
      <c r="BC6" s="406">
        <f>COUNTIF(A6:AH6,"*$BTP*")</f>
        <v>0</v>
      </c>
      <c r="BD6" s="406">
        <f>BC6*1.5</f>
        <v>0</v>
      </c>
      <c r="BE6" s="406">
        <f>COUNTIF(A6:AH6,"*$M*")</f>
        <v>0</v>
      </c>
      <c r="BF6" s="406">
        <f>BE6*1</f>
        <v>0</v>
      </c>
      <c r="BG6" s="406">
        <f>COUNTIF(A6:AH6,"*$PM*")</f>
        <v>0</v>
      </c>
      <c r="BH6" s="406">
        <f>BG6*0.5</f>
        <v>0</v>
      </c>
      <c r="BI6" s="406">
        <f>COUNTIF(A6:AH6,"*$AM*")</f>
        <v>0</v>
      </c>
      <c r="BJ6" s="406">
        <f>BI6*0.5</f>
        <v>0</v>
      </c>
      <c r="BK6" s="406">
        <f>COUNTIF(A6:AH6,"*$FC*")</f>
        <v>0</v>
      </c>
      <c r="BL6" s="406">
        <f>BK6*1</f>
        <v>0</v>
      </c>
      <c r="BM6" s="406">
        <f>COUNTIF($D6:$AA6,BM$4)</f>
        <v>0</v>
      </c>
      <c r="BN6" s="406">
        <f>COUNTIF($D6:$AA6,BN$4)</f>
        <v>1</v>
      </c>
      <c r="BO6" s="406">
        <f>COUNTIF($D6:$AA6,BO$4)</f>
        <v>1</v>
      </c>
      <c r="BP6" s="406"/>
    </row>
    <row r="7" ht="19.5" customHeight="1" spans="1:68">
      <c r="A7" s="398"/>
      <c r="B7" s="404" t="s">
        <v>2141</v>
      </c>
      <c r="C7" s="172" t="s">
        <v>48</v>
      </c>
      <c r="D7" s="172"/>
      <c r="E7" s="172"/>
      <c r="F7" s="391" t="s">
        <v>45</v>
      </c>
      <c r="G7" s="391"/>
      <c r="H7" s="391"/>
      <c r="I7" s="172" t="s">
        <v>1598</v>
      </c>
      <c r="J7" s="391"/>
      <c r="K7" s="391" t="s">
        <v>44</v>
      </c>
      <c r="L7" s="172"/>
      <c r="M7" s="172"/>
      <c r="N7" s="172"/>
      <c r="O7" s="172" t="s">
        <v>1598</v>
      </c>
      <c r="P7" s="172"/>
      <c r="Q7" s="172"/>
      <c r="R7" s="172" t="s">
        <v>48</v>
      </c>
      <c r="S7" s="172"/>
      <c r="T7" s="172"/>
      <c r="U7" s="172"/>
      <c r="V7" s="391"/>
      <c r="W7" s="391" t="s">
        <v>1095</v>
      </c>
      <c r="X7" s="391" t="s">
        <v>1095</v>
      </c>
      <c r="Y7" s="391" t="s">
        <v>1095</v>
      </c>
      <c r="Z7" s="391" t="s">
        <v>1095</v>
      </c>
      <c r="AA7" s="172"/>
      <c r="AB7" s="172"/>
      <c r="AC7" s="172"/>
      <c r="AD7" s="172" t="s">
        <v>48</v>
      </c>
      <c r="AE7" s="408"/>
      <c r="AF7" s="391" t="s">
        <v>1981</v>
      </c>
      <c r="AG7" s="391"/>
      <c r="AH7" s="398">
        <f>COUNTIF($C7:$AF7,AH$4)</f>
        <v>3</v>
      </c>
      <c r="AI7" s="398">
        <f>COUNTIF($C7:$AF7,AI$4)</f>
        <v>1</v>
      </c>
      <c r="AJ7" s="398">
        <f>COUNTIF($C7:$AF7,AJ$4)</f>
        <v>1</v>
      </c>
      <c r="AK7" s="398">
        <f>COUNTIF($C7:$AF7,AK$4)</f>
        <v>0</v>
      </c>
      <c r="AL7" s="398">
        <f>COUNTIF($C7:$AF7,AL$4)</f>
        <v>0</v>
      </c>
      <c r="AM7" s="398">
        <f>COUNTIF($C7:$AF7,AM$4)</f>
        <v>0</v>
      </c>
      <c r="AN7" s="398">
        <f>COUNTIF($C7:$AF7,AN$4)</f>
        <v>0</v>
      </c>
      <c r="AO7" s="398">
        <f>COUNTIF($C7:$AF7,AO$4)</f>
        <v>1</v>
      </c>
      <c r="AP7" s="398">
        <f>COUNTIF($C7:$AF7,AP$4)</f>
        <v>0</v>
      </c>
      <c r="AQ7" s="405">
        <v>1</v>
      </c>
      <c r="AR7" s="405"/>
      <c r="AS7" s="406">
        <f>SUMPRODUCT(--(WEEKDAY(C$3:AG$3,2)&lt;5),--ISNUMBER(MATCH(C7:AG7,{"DM","CS1","CS2","SB1","AE","CS/B"},0)))</f>
        <v>4</v>
      </c>
      <c r="AT7" s="406"/>
      <c r="AU7" s="406">
        <f>SUMPRODUCT(--(WEEKDAY(C$3:AG$3,2)=5),--ISNUMBER(MATCH(C7:AG7,{"DM","CS1","CS2","SB1","AE","CS/B","WEEKEND OUTFIELD RESERVE"},0)))</f>
        <v>0</v>
      </c>
      <c r="AV7" s="406">
        <f>SUMPRODUCT(--(WEEKDAY(C$3:AG$3,2)&gt;5),--ISNUMBER(MATCH(C7:AG7,{"DM","CS1","CS2","SB1","AE","CS/B","WEEKEND OUTFIELD RESERVE"},0)))</f>
        <v>1</v>
      </c>
      <c r="AW7" s="406"/>
      <c r="AX7" s="406">
        <f>(AS7-AT7)+AU7*1.5+(AV7-AW7)*2+AM7*0.5+AO7*0.5+AQ7-AR7</f>
        <v>7.5</v>
      </c>
      <c r="AY7" s="406">
        <f>AS7+AU7+AV7</f>
        <v>5</v>
      </c>
      <c r="AZ7" s="406">
        <f>BC7+BE7+BG7+BI7+BK7</f>
        <v>0</v>
      </c>
      <c r="BA7" s="405">
        <f>AX7+BB7</f>
        <v>7.5</v>
      </c>
      <c r="BB7" s="406">
        <f>BD7+BF7+BH7+BJ7+BL7</f>
        <v>0</v>
      </c>
      <c r="BC7" s="406">
        <f>COUNTIF(A7:AH7,"*$BTP*")</f>
        <v>0</v>
      </c>
      <c r="BD7" s="406">
        <f>BC7*1.5</f>
        <v>0</v>
      </c>
      <c r="BE7" s="406">
        <f>COUNTIF(A7:AH7,"*$M*")</f>
        <v>0</v>
      </c>
      <c r="BF7" s="406">
        <f>BE7*1</f>
        <v>0</v>
      </c>
      <c r="BG7" s="406">
        <f>COUNTIF(A7:AH7,"*$PM*")</f>
        <v>0</v>
      </c>
      <c r="BH7" s="406">
        <f>BG7*0.5</f>
        <v>0</v>
      </c>
      <c r="BI7" s="406">
        <f>COUNTIF(A7:AH7,"*$AM*")</f>
        <v>0</v>
      </c>
      <c r="BJ7" s="406">
        <f>BI7*0.5</f>
        <v>0</v>
      </c>
      <c r="BK7" s="406">
        <f>COUNTIF(A7:AH7,"*$FC*")</f>
        <v>0</v>
      </c>
      <c r="BL7" s="406">
        <f>BK7*1</f>
        <v>0</v>
      </c>
      <c r="BM7" s="406">
        <f>COUNTIF($D7:$X7,BM$4)</f>
        <v>0</v>
      </c>
      <c r="BN7" s="406">
        <f>COUNTIF($D7:$X7,BN$4)</f>
        <v>2</v>
      </c>
      <c r="BO7" s="406">
        <f>COUNTIF($D7:$X7,BO$4)</f>
        <v>0</v>
      </c>
      <c r="BP7" s="406"/>
    </row>
    <row r="8" ht="56.25" customHeight="1" spans="1:68">
      <c r="A8" s="398"/>
      <c r="B8" s="406" t="s">
        <v>1932</v>
      </c>
      <c r="C8" s="398" t="s">
        <v>48</v>
      </c>
      <c r="D8" s="391"/>
      <c r="E8" s="172"/>
      <c r="F8" s="391"/>
      <c r="G8" s="391"/>
      <c r="H8" s="172" t="s">
        <v>48</v>
      </c>
      <c r="I8" s="391"/>
      <c r="J8" s="391"/>
      <c r="K8" s="172"/>
      <c r="L8" s="172" t="s">
        <v>45</v>
      </c>
      <c r="M8" s="172"/>
      <c r="N8" s="391"/>
      <c r="O8" s="172" t="s">
        <v>48</v>
      </c>
      <c r="P8" s="172"/>
      <c r="Q8" s="172"/>
      <c r="R8" s="172"/>
      <c r="S8" s="391" t="s">
        <v>1799</v>
      </c>
      <c r="T8" s="172"/>
      <c r="U8" s="391" t="s">
        <v>1598</v>
      </c>
      <c r="V8" s="391"/>
      <c r="W8" s="172"/>
      <c r="X8" s="172" t="s">
        <v>57</v>
      </c>
      <c r="Y8" s="172"/>
      <c r="Z8" s="172"/>
      <c r="AA8" s="391"/>
      <c r="AB8" s="391" t="s">
        <v>44</v>
      </c>
      <c r="AC8" s="391"/>
      <c r="AE8" s="409" t="s">
        <v>1598</v>
      </c>
      <c r="AF8" s="391"/>
      <c r="AG8" s="391"/>
      <c r="AH8" s="398">
        <f>COUNTIF($C8:$AF8,AH$4)</f>
        <v>3</v>
      </c>
      <c r="AI8" s="398">
        <f>COUNTIF($C8:$AF8,AI$4)</f>
        <v>1</v>
      </c>
      <c r="AJ8" s="398">
        <f>COUNTIF($C8:$AF8,AJ$4)</f>
        <v>1</v>
      </c>
      <c r="AK8" s="398">
        <f>COUNTIF($C8:$AF8,AK$4)</f>
        <v>0</v>
      </c>
      <c r="AL8" s="398">
        <f>COUNTIF($C8:$AF8,AL$4)</f>
        <v>0</v>
      </c>
      <c r="AM8" s="398">
        <f>COUNTIF($C8:$AF8,AM$4)</f>
        <v>0</v>
      </c>
      <c r="AN8" s="398">
        <f>COUNTIF($C8:$AF8,AN$4)</f>
        <v>0</v>
      </c>
      <c r="AO8" s="398">
        <f>COUNTIF($C8:$AF8,AO$4)</f>
        <v>0</v>
      </c>
      <c r="AP8" s="398">
        <f>COUNTIF($C8:$AF8,AP$4)</f>
        <v>0</v>
      </c>
      <c r="AQ8" s="405">
        <v>2</v>
      </c>
      <c r="AR8" s="405"/>
      <c r="AS8" s="406">
        <f>SUMPRODUCT(--(WEEKDAY(C$3:AG$3,2)&lt;5),--ISNUMBER(MATCH(C8:AG8,{"DM","CS1","CS2","SB1","AE","CS/B"},0)))</f>
        <v>3</v>
      </c>
      <c r="AT8" s="406"/>
      <c r="AU8" s="406">
        <f>SUMPRODUCT(--(WEEKDAY(C$3:AG$3,2)=5),--ISNUMBER(MATCH(C8:AG8,{"DM","CS1","CS2","SB1","AE","CS/B","WEEKEND OUTFIELD RESERVE"},0)))</f>
        <v>1</v>
      </c>
      <c r="AV8" s="406">
        <f>SUMPRODUCT(--(WEEKDAY(C$3:AG$3,2)&gt;5),--ISNUMBER(MATCH(C8:AG8,{"DM","CS1","CS2","SB1","AE","CS/B","WEEKEND OUTFIELD RESERVE"},0)))</f>
        <v>1</v>
      </c>
      <c r="AW8" s="406"/>
      <c r="AX8" s="406">
        <f>(AS8-AT8)+AU8*1.5+(AV8-AW8)*2+AM8*0.5+AO8*0.5+AQ8-AR8</f>
        <v>8.5</v>
      </c>
      <c r="AY8" s="406">
        <f>AS8+AU8+AV8</f>
        <v>5</v>
      </c>
      <c r="AZ8" s="406">
        <f>BC8+BE8+BG8+BI8+BK8</f>
        <v>0</v>
      </c>
      <c r="BA8" s="405">
        <f>AX8+BB8</f>
        <v>8.5</v>
      </c>
      <c r="BB8" s="406">
        <f>BD8+BF8+BH8+BJ8+BL8</f>
        <v>0</v>
      </c>
      <c r="BC8" s="406">
        <f>COUNTIF(A8:AH8,"*$BTP*")</f>
        <v>0</v>
      </c>
      <c r="BD8" s="406">
        <f>BC8*1.5</f>
        <v>0</v>
      </c>
      <c r="BE8" s="406">
        <f>COUNTIF(A8:AH8,"*$M*")</f>
        <v>0</v>
      </c>
      <c r="BF8" s="406">
        <f>BE8*1</f>
        <v>0</v>
      </c>
      <c r="BG8" s="406">
        <f>COUNTIF(A8:AH8,"*$PM*")</f>
        <v>0</v>
      </c>
      <c r="BH8" s="406">
        <f>BG8*0.5</f>
        <v>0</v>
      </c>
      <c r="BI8" s="406">
        <f>COUNTIF(A8:AH8,"*$AM*")</f>
        <v>0</v>
      </c>
      <c r="BJ8" s="406">
        <f>BI8*0.5</f>
        <v>0</v>
      </c>
      <c r="BK8" s="406">
        <f>COUNTIF(A8:AH8,"*$FC*")</f>
        <v>0</v>
      </c>
      <c r="BL8" s="406">
        <f>BK8*1</f>
        <v>0</v>
      </c>
      <c r="BM8" s="406">
        <f>COUNTIF($D8:$AA8,BM$4)</f>
        <v>0</v>
      </c>
      <c r="BN8" s="406">
        <f>COUNTIF($D8:$AA8,BN$4)</f>
        <v>1</v>
      </c>
      <c r="BO8" s="406">
        <f>COUNTIF($D8:$AA8,BO$4)</f>
        <v>0</v>
      </c>
      <c r="BP8" s="406"/>
    </row>
    <row r="9" ht="19.5" customHeight="1" spans="1:68">
      <c r="A9" s="398"/>
      <c r="B9" s="406" t="s">
        <v>1933</v>
      </c>
      <c r="C9" s="391" t="s">
        <v>50</v>
      </c>
      <c r="D9" s="391"/>
      <c r="E9" s="391"/>
      <c r="F9" s="391"/>
      <c r="G9" s="391"/>
      <c r="H9" s="391" t="s">
        <v>1598</v>
      </c>
      <c r="I9" s="172"/>
      <c r="J9" s="172" t="s">
        <v>48</v>
      </c>
      <c r="K9" s="172"/>
      <c r="L9" s="172"/>
      <c r="M9" s="391" t="s">
        <v>44</v>
      </c>
      <c r="N9" s="391"/>
      <c r="O9" s="172"/>
      <c r="P9" s="172" t="s">
        <v>48</v>
      </c>
      <c r="Q9" s="391"/>
      <c r="R9" s="391" t="s">
        <v>1793</v>
      </c>
      <c r="S9" s="172"/>
      <c r="T9" s="391"/>
      <c r="U9" s="172"/>
      <c r="V9" s="391" t="s">
        <v>1799</v>
      </c>
      <c r="W9" s="172"/>
      <c r="X9" s="172" t="s">
        <v>45</v>
      </c>
      <c r="Y9" s="391"/>
      <c r="Z9" s="391" t="s">
        <v>1598</v>
      </c>
      <c r="AA9" s="391"/>
      <c r="AB9" s="172"/>
      <c r="AC9" s="172" t="s">
        <v>1598</v>
      </c>
      <c r="AD9" s="172"/>
      <c r="AE9" s="410" t="s">
        <v>44</v>
      </c>
      <c r="AF9" s="172"/>
      <c r="AG9" s="391"/>
      <c r="AH9" s="398">
        <f>COUNTIF($C9:$AF9,AH$4)</f>
        <v>2</v>
      </c>
      <c r="AI9" s="398">
        <f>COUNTIF($C9:$AF9,AI$4)</f>
        <v>2</v>
      </c>
      <c r="AJ9" s="398">
        <f>COUNTIF($C9:$AF9,AJ$4)</f>
        <v>1</v>
      </c>
      <c r="AK9" s="398">
        <f>COUNTIF($C9:$AF9,AK$4)</f>
        <v>1</v>
      </c>
      <c r="AL9" s="398">
        <f>COUNTIF($C9:$AF9,AL$4)</f>
        <v>1</v>
      </c>
      <c r="AM9" s="398">
        <f>COUNTIF($C9:$AF9,AM$4)</f>
        <v>0</v>
      </c>
      <c r="AN9" s="398">
        <f>COUNTIF($C9:$AF9,AN$4)</f>
        <v>0</v>
      </c>
      <c r="AO9" s="398">
        <f>COUNTIF($C9:$AF9,AO$4)</f>
        <v>0</v>
      </c>
      <c r="AP9" s="398">
        <f>COUNTIF($C9:$AF9,AP$4)</f>
        <v>0</v>
      </c>
      <c r="AQ9" s="405">
        <v>2.5</v>
      </c>
      <c r="AR9" s="405"/>
      <c r="AS9" s="406">
        <f>SUMPRODUCT(--(WEEKDAY(C$3:AG$3,2)&lt;5),--ISNUMBER(MATCH(C9:AG9,{"DM","CS1","CS2","SB1","AE","CS/B"},0)))</f>
        <v>6</v>
      </c>
      <c r="AT9" s="406">
        <v>0</v>
      </c>
      <c r="AU9" s="406">
        <f>SUMPRODUCT(--(WEEKDAY(C$3:AG$3,2)=5),--ISNUMBER(MATCH(C9:AG9,{"DM","CS1","CS2","SB1","AE","CS/B","WEEKEND OUTFIELD RESERVE"},0)))</f>
        <v>0</v>
      </c>
      <c r="AV9" s="406">
        <f>SUMPRODUCT(--(WEEKDAY(C$3:AG$3,2)&gt;5),--ISNUMBER(MATCH(C9:AG9,{"DM","CS1","CS2","SB1","AE","CS/B","WEEKEND OUTFIELD RESERVE"},0)))</f>
        <v>1</v>
      </c>
      <c r="AW9" s="406"/>
      <c r="AX9" s="406">
        <f>(AS9-AT9)+AU9*1.5+(AV9-AW9)*2+AM9*0.5+AO9*0.5+AQ9-AR9</f>
        <v>10.5</v>
      </c>
      <c r="AY9" s="406">
        <f>AS9+AU9+AV9</f>
        <v>7</v>
      </c>
      <c r="AZ9" s="406">
        <f>BC9+BE9+BG9+BI9+BK9</f>
        <v>0</v>
      </c>
      <c r="BA9" s="405">
        <f>AX9+BB9</f>
        <v>10.5</v>
      </c>
      <c r="BB9" s="406">
        <f>BD9+BF9+BH9+BJ9+BL9</f>
        <v>0</v>
      </c>
      <c r="BC9" s="406">
        <f>COUNTIF(A9:AH9,"*$BTP*")</f>
        <v>0</v>
      </c>
      <c r="BD9" s="406">
        <f>BC9*1.5</f>
        <v>0</v>
      </c>
      <c r="BE9" s="406">
        <f>COUNTIF(A9:AH9,"*$M*")</f>
        <v>0</v>
      </c>
      <c r="BF9" s="406">
        <f>BE9*1</f>
        <v>0</v>
      </c>
      <c r="BG9" s="406">
        <f>COUNTIF(A9:AH9,"*$PM*")</f>
        <v>0</v>
      </c>
      <c r="BH9" s="406">
        <f>BG9*0.5</f>
        <v>0</v>
      </c>
      <c r="BI9" s="406">
        <f>COUNTIF(A9:AH9,"*$AM*")</f>
        <v>0</v>
      </c>
      <c r="BJ9" s="406">
        <f>BI9*0.5</f>
        <v>0</v>
      </c>
      <c r="BK9" s="406">
        <f>COUNTIF(A9:AH9,"*$FC*")</f>
        <v>0</v>
      </c>
      <c r="BL9" s="406">
        <f>BK9*1</f>
        <v>0</v>
      </c>
      <c r="BM9" s="406">
        <f>COUNTIF($D9:$AA9,BM$4)</f>
        <v>0</v>
      </c>
      <c r="BN9" s="406">
        <f>COUNTIF($D9:$AA9,BN$4)</f>
        <v>2</v>
      </c>
      <c r="BO9" s="406">
        <f>COUNTIF($D9:$AA9,BO$4)</f>
        <v>0</v>
      </c>
      <c r="BP9" s="406"/>
    </row>
    <row r="10" ht="51" customHeight="1" spans="1:68">
      <c r="A10" s="398"/>
      <c r="B10" s="404" t="s">
        <v>1810</v>
      </c>
      <c r="C10" s="391"/>
      <c r="D10" s="172" t="s">
        <v>1598</v>
      </c>
      <c r="E10" s="391"/>
      <c r="F10" s="391"/>
      <c r="G10" s="391"/>
      <c r="H10" s="391" t="s">
        <v>48</v>
      </c>
      <c r="I10" s="172"/>
      <c r="J10" s="391"/>
      <c r="K10" s="391" t="s">
        <v>1598</v>
      </c>
      <c r="L10" s="391"/>
      <c r="M10" s="172"/>
      <c r="N10" s="2" t="s">
        <v>1598</v>
      </c>
      <c r="O10" s="172"/>
      <c r="P10" s="391"/>
      <c r="Q10" s="391"/>
      <c r="R10" s="391" t="s">
        <v>47</v>
      </c>
      <c r="S10" s="172" t="s">
        <v>45</v>
      </c>
      <c r="T10" s="391"/>
      <c r="U10" s="172"/>
      <c r="V10" s="172" t="s">
        <v>1598</v>
      </c>
      <c r="W10" s="172"/>
      <c r="X10" s="172"/>
      <c r="Y10" s="391"/>
      <c r="Z10" s="172" t="s">
        <v>48</v>
      </c>
      <c r="AA10" s="391"/>
      <c r="AB10" s="391" t="s">
        <v>1598</v>
      </c>
      <c r="AC10" s="172"/>
      <c r="AD10" s="172"/>
      <c r="AE10" s="411" t="s">
        <v>45</v>
      </c>
      <c r="AF10" s="172"/>
      <c r="AG10" s="172"/>
      <c r="AH10" s="398">
        <f>COUNTIF($C10:$AF10,AH$4)</f>
        <v>2</v>
      </c>
      <c r="AI10" s="398">
        <f>COUNTIF($C10:$AF10,AI$4)</f>
        <v>0</v>
      </c>
      <c r="AJ10" s="398">
        <f>COUNTIF($C10:$AF10,AJ$4)</f>
        <v>2</v>
      </c>
      <c r="AK10" s="398">
        <f>COUNTIF($C10:$AF10,AK$4)</f>
        <v>0</v>
      </c>
      <c r="AL10" s="398">
        <f>COUNTIF($C10:$AF10,AL$4)</f>
        <v>0</v>
      </c>
      <c r="AM10" s="398">
        <f>COUNTIF($C10:$AF10,AM$4)</f>
        <v>0</v>
      </c>
      <c r="AN10" s="398">
        <f>COUNTIF($C10:$AF10,AN$4)</f>
        <v>0</v>
      </c>
      <c r="AO10" s="398">
        <f>COUNTIF($C10:$AF10,AO$4)</f>
        <v>0</v>
      </c>
      <c r="AP10" s="398">
        <f>COUNTIF($C10:$AF10,AP$4)</f>
        <v>0</v>
      </c>
      <c r="AQ10" s="405">
        <v>2</v>
      </c>
      <c r="AR10" s="405"/>
      <c r="AS10" s="406">
        <f>SUMPRODUCT(--(WEEKDAY(C$3:AG$3,2)&lt;5),--ISNUMBER(MATCH(C10:AG10,{"DM","CS1","CS2","SB1","AE","CS/B"},0)))</f>
        <v>2</v>
      </c>
      <c r="AT10" s="406"/>
      <c r="AU10" s="406">
        <f>SUMPRODUCT(--(WEEKDAY(C$3:AG$3,2)=5),--ISNUMBER(MATCH(C10:AG10,{"DM","CS1","CS2","SB1","AE","CS/B","WEEKEND OUTFIELD RESERVE"},0)))</f>
        <v>2</v>
      </c>
      <c r="AV10" s="406">
        <f>SUMPRODUCT(--(WEEKDAY(C$3:AG$3,2)&gt;5),--ISNUMBER(MATCH(C10:AG10,{"DM","CS1","CS2","SB1","AE","CS/B","WEEKEND OUTFIELD RESERVE"},0)))</f>
        <v>0</v>
      </c>
      <c r="AW10" s="406"/>
      <c r="AX10" s="406">
        <f>(AS10-AT10)+AU10*1.5+(AV10-AW10)*2+AM10*0.5+AO10*0.5+AQ10-AR10</f>
        <v>7</v>
      </c>
      <c r="AY10" s="406">
        <f>AS10+AU10+AV10</f>
        <v>4</v>
      </c>
      <c r="AZ10" s="406">
        <f>BC10+BE10+BG10+BI10+BK10</f>
        <v>0</v>
      </c>
      <c r="BA10" s="405">
        <f>AX10+BB10</f>
        <v>7</v>
      </c>
      <c r="BB10" s="406">
        <f>BD10+BF10+BH10+BJ10+BL10</f>
        <v>0</v>
      </c>
      <c r="BC10" s="406">
        <f>COUNTIF(A10:AH10,"*$BTP*")</f>
        <v>0</v>
      </c>
      <c r="BD10" s="406">
        <f>BC10*1.5</f>
        <v>0</v>
      </c>
      <c r="BE10" s="406">
        <f>COUNTIF(A10:AH10,"*$M*")</f>
        <v>0</v>
      </c>
      <c r="BF10" s="406">
        <f>BE10*1</f>
        <v>0</v>
      </c>
      <c r="BG10" s="406">
        <f>COUNTIF(A10:AH10,"*$PM*")</f>
        <v>0</v>
      </c>
      <c r="BH10" s="406">
        <f>BG10*0.5</f>
        <v>0</v>
      </c>
      <c r="BI10" s="406">
        <f>COUNTIF(A10:AH10,"*$AM*")</f>
        <v>0</v>
      </c>
      <c r="BJ10" s="406">
        <f>BI10*0.5</f>
        <v>0</v>
      </c>
      <c r="BK10" s="406">
        <f>COUNTIF(A10:AH10,"*$FC*")</f>
        <v>0</v>
      </c>
      <c r="BL10" s="406">
        <f>BK10*1</f>
        <v>0</v>
      </c>
      <c r="BM10" s="406">
        <f>COUNTIF($D10:$AA10,BM$4)</f>
        <v>0</v>
      </c>
      <c r="BN10" s="406">
        <f>COUNTIF($D10:$AA10,BN$4)</f>
        <v>4</v>
      </c>
      <c r="BO10" s="406">
        <f>COUNTIF($D10:$AA10,BO$4)</f>
        <v>1</v>
      </c>
      <c r="BP10" s="406"/>
    </row>
    <row r="11" ht="45" customHeight="1" spans="1:68">
      <c r="A11" s="398"/>
      <c r="B11" s="404" t="s">
        <v>1935</v>
      </c>
      <c r="C11" s="391" t="s">
        <v>375</v>
      </c>
      <c r="D11" s="391" t="s">
        <v>375</v>
      </c>
      <c r="E11" s="391" t="s">
        <v>375</v>
      </c>
      <c r="F11" s="391" t="s">
        <v>375</v>
      </c>
      <c r="G11" s="391" t="s">
        <v>375</v>
      </c>
      <c r="H11" s="391" t="s">
        <v>375</v>
      </c>
      <c r="I11" s="391" t="s">
        <v>375</v>
      </c>
      <c r="J11" s="391" t="s">
        <v>375</v>
      </c>
      <c r="K11" s="391" t="s">
        <v>375</v>
      </c>
      <c r="L11" s="391" t="s">
        <v>375</v>
      </c>
      <c r="M11" s="391" t="s">
        <v>375</v>
      </c>
      <c r="N11" s="391" t="s">
        <v>375</v>
      </c>
      <c r="O11" s="391" t="s">
        <v>375</v>
      </c>
      <c r="P11" s="391" t="s">
        <v>375</v>
      </c>
      <c r="Q11" s="391" t="s">
        <v>375</v>
      </c>
      <c r="R11" s="391" t="s">
        <v>375</v>
      </c>
      <c r="S11" s="391" t="s">
        <v>375</v>
      </c>
      <c r="T11" s="391" t="s">
        <v>375</v>
      </c>
      <c r="U11" s="391" t="s">
        <v>375</v>
      </c>
      <c r="V11" s="391" t="s">
        <v>375</v>
      </c>
      <c r="W11" s="391" t="s">
        <v>375</v>
      </c>
      <c r="X11" s="391" t="s">
        <v>375</v>
      </c>
      <c r="Y11" s="391" t="s">
        <v>375</v>
      </c>
      <c r="Z11" s="391" t="s">
        <v>375</v>
      </c>
      <c r="AA11" s="172"/>
      <c r="AB11" s="391" t="s">
        <v>1793</v>
      </c>
      <c r="AC11" s="172"/>
      <c r="AD11" s="172"/>
      <c r="AE11" s="412" t="s">
        <v>57</v>
      </c>
      <c r="AF11" s="172" t="s">
        <v>1793</v>
      </c>
      <c r="AG11" s="172"/>
      <c r="AH11" s="398">
        <f>COUNTIF($C11:$Z11,AH$4)</f>
        <v>0</v>
      </c>
      <c r="AI11" s="398">
        <f>COUNTIF($C11:$Z11,AI$4)</f>
        <v>0</v>
      </c>
      <c r="AJ11" s="398">
        <f>COUNTIF($C11:$Z11,AJ$4)</f>
        <v>0</v>
      </c>
      <c r="AK11" s="398">
        <f>COUNTIF($C11:$Z11,AK$4)</f>
        <v>0</v>
      </c>
      <c r="AL11" s="398">
        <f>COUNTIF($C11:$Z11,AL$4)</f>
        <v>0</v>
      </c>
      <c r="AM11" s="398">
        <f>COUNTIF($C11:$Z11,AM$4)</f>
        <v>0</v>
      </c>
      <c r="AN11" s="398">
        <f>COUNTIF($C11:$Z11,AN$4)</f>
        <v>0</v>
      </c>
      <c r="AO11" s="398">
        <f>COUNTIF($C11:$Z11,AO$4)</f>
        <v>0</v>
      </c>
      <c r="AP11" s="398">
        <f>COUNTIF($C11:$Z11,AP$4)</f>
        <v>0</v>
      </c>
      <c r="AQ11" s="405"/>
      <c r="AR11" s="405">
        <v>3</v>
      </c>
      <c r="AS11" s="406">
        <f>SUMPRODUCT(--(WEEKDAY(C$3:AG$3,2)&lt;5),--ISNUMBER(MATCH(C11:AG11,{"DM","CS1","CS2","SB1","AE","CS/B"},0)))</f>
        <v>1</v>
      </c>
      <c r="AT11" s="406"/>
      <c r="AU11" s="406">
        <f>SUMPRODUCT(--(WEEKDAY(C$3:AG$3,2)=5),--ISNUMBER(MATCH(C11:AG11,{"DM","CS1","CS2","SB1","AE","CS/B","WEEKEND OUTFIELD RESERVE"},0)))</f>
        <v>0</v>
      </c>
      <c r="AV11" s="406">
        <f>SUMPRODUCT(--(WEEKDAY(C$3:AG$3,2)&gt;5),--ISNUMBER(MATCH(C11:AG11,{"DM","CS1","CS2","SB1","AE","CS/B","WEEKEND OUTFIELD RESERVE"},0)))</f>
        <v>1</v>
      </c>
      <c r="AW11" s="406"/>
      <c r="AX11" s="406">
        <f>(AS11-AT11)+AU11*1.5+(AV11-AW11)*2+AM11*0.5+AO11*0.5+AQ11-AR11</f>
        <v>0</v>
      </c>
      <c r="AY11" s="406">
        <f>AS11+AU11+AV11</f>
        <v>2</v>
      </c>
      <c r="AZ11" s="406">
        <f>BC11+BE11+BG11+BI11+BK11</f>
        <v>0</v>
      </c>
      <c r="BA11" s="405">
        <f>AX11+BB11</f>
        <v>0</v>
      </c>
      <c r="BB11" s="406">
        <f>BD11+BF11+BH11+BJ11+BL11</f>
        <v>0</v>
      </c>
      <c r="BC11" s="406">
        <f>COUNTIF(A11:AH11,"*$BTP*")</f>
        <v>0</v>
      </c>
      <c r="BD11" s="406">
        <f>BC11*1.5</f>
        <v>0</v>
      </c>
      <c r="BE11" s="406">
        <f>COUNTIF(A11:AH11,"*$M*")</f>
        <v>0</v>
      </c>
      <c r="BF11" s="406">
        <f>BE11*1</f>
        <v>0</v>
      </c>
      <c r="BG11" s="406">
        <f>COUNTIF(A11:AH11,"*$PM*")</f>
        <v>0</v>
      </c>
      <c r="BH11" s="406">
        <f>BG11*0.5</f>
        <v>0</v>
      </c>
      <c r="BI11" s="406">
        <f>COUNTIF(A11:AH11,"*$AM*")</f>
        <v>0</v>
      </c>
      <c r="BJ11" s="406">
        <f>BI11*0.5</f>
        <v>0</v>
      </c>
      <c r="BK11" s="406">
        <f>COUNTIF(A11:AH11,"*$FC*")</f>
        <v>0</v>
      </c>
      <c r="BL11" s="406">
        <f>BK11*1</f>
        <v>0</v>
      </c>
      <c r="BM11" s="406">
        <f>COUNTIF($D11:$Z11,BM$4)</f>
        <v>0</v>
      </c>
      <c r="BN11" s="406">
        <f>COUNTIF($D11:$Z11,BN$4)</f>
        <v>0</v>
      </c>
      <c r="BO11" s="406">
        <f>COUNTIF($D11:$Z11,BO$4)</f>
        <v>0</v>
      </c>
      <c r="BP11" s="406"/>
    </row>
    <row r="12" ht="25.5" spans="1:68">
      <c r="A12" s="398"/>
      <c r="B12" s="406" t="s">
        <v>1817</v>
      </c>
      <c r="C12" s="391"/>
      <c r="D12" s="391"/>
      <c r="E12" s="391"/>
      <c r="F12" s="391"/>
      <c r="G12" s="172"/>
      <c r="H12" s="391"/>
      <c r="I12" s="391"/>
      <c r="J12" s="391" t="s">
        <v>44</v>
      </c>
      <c r="K12" s="391"/>
      <c r="L12" s="391"/>
      <c r="M12" s="391" t="s">
        <v>50</v>
      </c>
      <c r="N12" s="391"/>
      <c r="O12" s="391"/>
      <c r="P12" s="391"/>
      <c r="Q12" s="172"/>
      <c r="R12" s="172" t="s">
        <v>44</v>
      </c>
      <c r="S12" s="172"/>
      <c r="T12" s="391"/>
      <c r="U12" s="172"/>
      <c r="V12" s="391" t="s">
        <v>1793</v>
      </c>
      <c r="W12" s="172"/>
      <c r="X12" s="391"/>
      <c r="Y12" s="391"/>
      <c r="Z12" s="391" t="s">
        <v>44</v>
      </c>
      <c r="AA12" s="391"/>
      <c r="AB12" s="172"/>
      <c r="AC12" s="172"/>
      <c r="AD12" s="391" t="s">
        <v>1598</v>
      </c>
      <c r="AE12" s="413"/>
      <c r="AF12" s="172" t="s">
        <v>62</v>
      </c>
      <c r="AG12" s="391"/>
      <c r="AH12" s="398">
        <f>COUNTIF($C12:$AF12,AH$4)</f>
        <v>0</v>
      </c>
      <c r="AI12" s="398">
        <f>COUNTIF($C12:$AF12,AI$4)</f>
        <v>3</v>
      </c>
      <c r="AJ12" s="398">
        <f>COUNTIF($C12:$AF12,AJ$4)</f>
        <v>0</v>
      </c>
      <c r="AK12" s="398">
        <f>COUNTIF($C12:$AF12,AK$4)</f>
        <v>1</v>
      </c>
      <c r="AL12" s="398">
        <f>COUNTIF($C12:$AF12,AL$4)</f>
        <v>1</v>
      </c>
      <c r="AM12" s="398">
        <f>COUNTIF($C12:$AF12,AM$4)</f>
        <v>0</v>
      </c>
      <c r="AN12" s="398">
        <f>COUNTIF($C12:$AF12,AN$4)</f>
        <v>1</v>
      </c>
      <c r="AO12" s="398">
        <f>COUNTIF($C12:$AF12,AO$4)</f>
        <v>0</v>
      </c>
      <c r="AP12" s="398">
        <f>COUNTIF($C12:$AF12,AP$4)</f>
        <v>0</v>
      </c>
      <c r="AQ12" s="405"/>
      <c r="AR12" s="405">
        <v>1</v>
      </c>
      <c r="AS12" s="406">
        <f>SUMPRODUCT(--(WEEKDAY(C$3:AG$3,2)&lt;5),--ISNUMBER(MATCH(C12:AG12,{"DM","CS1","CS2","SB1","AE","CS/B"},0)))</f>
        <v>4</v>
      </c>
      <c r="AT12" s="406"/>
      <c r="AU12" s="406">
        <f>SUMPRODUCT(--(WEEKDAY(C$3:AG$3,2)=5),--ISNUMBER(MATCH(C12:AG12,{"DM","CS1","CS2","SB1","AE","CS/B","WEEKEND OUTFIELD RESERVE"},0)))</f>
        <v>1</v>
      </c>
      <c r="AV12" s="406">
        <f>SUMPRODUCT(--(WEEKDAY(C$3:AG$3,2)&gt;5),--ISNUMBER(MATCH(C12:AG12,{"DM","CS1","CS2","SB1","AE","CS/B","WEEKEND OUTFIELD RESERVE"},0)))</f>
        <v>1</v>
      </c>
      <c r="AW12" s="406"/>
      <c r="AX12" s="406">
        <f>(AS12-AT12)+AU12*1.5+(AV12-AW12)*2+AM12*0.5+AO12*0.5+AQ12-AR12</f>
        <v>6.5</v>
      </c>
      <c r="AY12" s="406">
        <f>AS12+AU12+AV12</f>
        <v>6</v>
      </c>
      <c r="AZ12" s="406">
        <f>BC12+BE12+BG12+BI12+BK12</f>
        <v>0</v>
      </c>
      <c r="BA12" s="405">
        <f>AX12+BB12</f>
        <v>6.5</v>
      </c>
      <c r="BB12" s="406">
        <f>BD12+BF12+BH12+BJ12+BL12</f>
        <v>0</v>
      </c>
      <c r="BC12" s="406">
        <f>COUNTIF(A12:AH12,"*$BTP*")</f>
        <v>0</v>
      </c>
      <c r="BD12" s="406">
        <f>BC12*1.5</f>
        <v>0</v>
      </c>
      <c r="BE12" s="406">
        <f>COUNTIF(A12:AH12,"*$M*")</f>
        <v>0</v>
      </c>
      <c r="BF12" s="406">
        <f>BE12*1</f>
        <v>0</v>
      </c>
      <c r="BG12" s="406">
        <f>COUNTIF(A12:AH12,"*$PM*")</f>
        <v>0</v>
      </c>
      <c r="BH12" s="406">
        <f>BG12*0.5</f>
        <v>0</v>
      </c>
      <c r="BI12" s="406">
        <f>COUNTIF(A12:AH12,"*$AM*")</f>
        <v>0</v>
      </c>
      <c r="BJ12" s="406">
        <f>BI12*0.5</f>
        <v>0</v>
      </c>
      <c r="BK12" s="406">
        <f>COUNTIF(A12:AH12,"*$FC*")</f>
        <v>0</v>
      </c>
      <c r="BL12" s="406">
        <f>BK12*1</f>
        <v>0</v>
      </c>
      <c r="BM12" s="406">
        <f>COUNTIF($D12:$AA12,BM$4)</f>
        <v>0</v>
      </c>
      <c r="BN12" s="406">
        <f>COUNTIF($D12:$AA12,BN$4)</f>
        <v>0</v>
      </c>
      <c r="BO12" s="406">
        <f>COUNTIF($D12:$AA12,BO$4)</f>
        <v>0</v>
      </c>
      <c r="BP12" s="406"/>
    </row>
    <row r="13" ht="47.25" customHeight="1" spans="1:68">
      <c r="A13" s="398"/>
      <c r="B13" s="405" t="s">
        <v>1936</v>
      </c>
      <c r="C13" s="391"/>
      <c r="D13" s="172"/>
      <c r="E13" s="391" t="s">
        <v>62</v>
      </c>
      <c r="F13" s="172"/>
      <c r="G13" s="172"/>
      <c r="H13" s="391"/>
      <c r="I13" s="391"/>
      <c r="J13" s="391" t="s">
        <v>1598</v>
      </c>
      <c r="K13" s="391"/>
      <c r="L13" s="172" t="s">
        <v>44</v>
      </c>
      <c r="M13" s="391"/>
      <c r="N13" s="391"/>
      <c r="O13" s="391" t="s">
        <v>62</v>
      </c>
      <c r="P13" s="391"/>
      <c r="Q13" s="391"/>
      <c r="R13" s="391"/>
      <c r="S13" s="391" t="s">
        <v>1598</v>
      </c>
      <c r="T13" s="172"/>
      <c r="U13" s="391"/>
      <c r="V13" s="391"/>
      <c r="W13" s="391" t="s">
        <v>42</v>
      </c>
      <c r="X13" s="391"/>
      <c r="Y13" s="391"/>
      <c r="Z13" s="391"/>
      <c r="AA13" s="391" t="s">
        <v>62</v>
      </c>
      <c r="AB13" s="172"/>
      <c r="AC13" s="172"/>
      <c r="AD13" s="172" t="s">
        <v>44</v>
      </c>
      <c r="AE13" s="408"/>
      <c r="AF13" s="172"/>
      <c r="AG13" s="391"/>
      <c r="AH13" s="398">
        <f>COUNTIF($C13:$AF13,AH$4)</f>
        <v>0</v>
      </c>
      <c r="AI13" s="398">
        <f>COUNTIF($C13:$AF13,AI$4)</f>
        <v>2</v>
      </c>
      <c r="AJ13" s="398">
        <f>COUNTIF($C13:$AF13,AJ$4)</f>
        <v>0</v>
      </c>
      <c r="AK13" s="398">
        <f>COUNTIF($C13:$AF13,AK$4)</f>
        <v>0</v>
      </c>
      <c r="AL13" s="398">
        <f>COUNTIF($C13:$AF13,AL$4)</f>
        <v>0</v>
      </c>
      <c r="AM13" s="398">
        <f>COUNTIF($C13:$AF13,AM$4)</f>
        <v>0</v>
      </c>
      <c r="AN13" s="398">
        <f>COUNTIF($C13:$AF13,AN$4)</f>
        <v>3</v>
      </c>
      <c r="AO13" s="398">
        <f>COUNTIF($C13:$AF13,AO$4)</f>
        <v>0</v>
      </c>
      <c r="AP13" s="398">
        <f>COUNTIF($C13:$AF13,AP$4)</f>
        <v>0</v>
      </c>
      <c r="AQ13" s="405">
        <v>1</v>
      </c>
      <c r="AR13" s="405"/>
      <c r="AS13" s="406">
        <f>SUMPRODUCT(--(WEEKDAY(C$3:AG$3,2)&lt;5),--ISNUMBER(MATCH(C13:AG13,{"DM","CS1","CS2","SB1","AE","CS/B"},0)))</f>
        <v>2</v>
      </c>
      <c r="AT13" s="406"/>
      <c r="AU13" s="406">
        <f>SUMPRODUCT(--(WEEKDAY(C$3:AG$3,2)=5),--ISNUMBER(MATCH(C13:AG13,{"DM","CS1","CS2","SB1","AE","CS/B","WEEKEND OUTFIELD RESERVE"},0)))</f>
        <v>2</v>
      </c>
      <c r="AV13" s="406">
        <f>SUMPRODUCT(--(WEEKDAY(C$3:AG$3,2)&gt;5),--ISNUMBER(MATCH(C13:AG13,{"DM","CS1","CS2","SB1","AE","CS/B","WEEKEND OUTFIELD RESERVE"},0)))</f>
        <v>1</v>
      </c>
      <c r="AW13" s="406"/>
      <c r="AX13" s="406">
        <f>(AS13-AT13)+AU13*1.5+(AV13-AW13)*2+AM13*0.5+AO13*0.5+AQ13-AR13</f>
        <v>8</v>
      </c>
      <c r="AY13" s="406">
        <f>AS13+AU13+AV13</f>
        <v>5</v>
      </c>
      <c r="AZ13" s="406">
        <f>BC13+BE13+BG13+BI13+BK13</f>
        <v>0</v>
      </c>
      <c r="BA13" s="405">
        <f>AX13+BB13</f>
        <v>8</v>
      </c>
      <c r="BB13" s="406">
        <f>BD13+BF13+BH13+BJ13+BL13</f>
        <v>0</v>
      </c>
      <c r="BC13" s="406">
        <f>COUNTIF(A13:AH13,"*$BTP*")</f>
        <v>0</v>
      </c>
      <c r="BD13" s="406">
        <f>BC13*1.5</f>
        <v>0</v>
      </c>
      <c r="BE13" s="406">
        <f>COUNTIF(A13:AH13,"*$M*")</f>
        <v>0</v>
      </c>
      <c r="BF13" s="406">
        <f>BE13*1</f>
        <v>0</v>
      </c>
      <c r="BG13" s="406">
        <f>COUNTIF(A13:AH13,"*$PM*")</f>
        <v>0</v>
      </c>
      <c r="BH13" s="406">
        <f>BG13*0.5</f>
        <v>0</v>
      </c>
      <c r="BI13" s="406">
        <f>COUNTIF(A13:AH13,"*$AM*")</f>
        <v>0</v>
      </c>
      <c r="BJ13" s="406">
        <f>BI13*0.5</f>
        <v>0</v>
      </c>
      <c r="BK13" s="406">
        <f>COUNTIF(A13:AH13,"*$FC*")</f>
        <v>0</v>
      </c>
      <c r="BL13" s="406">
        <f>BK13*1</f>
        <v>0</v>
      </c>
      <c r="BM13" s="406">
        <f>COUNTIF($D13:$AA13,BM$4)</f>
        <v>0</v>
      </c>
      <c r="BN13" s="406">
        <f>COUNTIF($D13:$AA13,BN$4)</f>
        <v>2</v>
      </c>
      <c r="BO13" s="406">
        <f>COUNTIF($D13:$AA13,BO$4)</f>
        <v>0</v>
      </c>
      <c r="BP13" s="406"/>
    </row>
    <row r="14" ht="47.25" customHeight="1" spans="1:68">
      <c r="A14" s="398"/>
      <c r="B14" s="405" t="s">
        <v>2144</v>
      </c>
      <c r="C14" s="391" t="s">
        <v>56</v>
      </c>
      <c r="D14" s="172"/>
      <c r="E14" s="391" t="s">
        <v>56</v>
      </c>
      <c r="F14" s="172"/>
      <c r="G14" s="172"/>
      <c r="H14" s="391"/>
      <c r="I14" s="391"/>
      <c r="J14" s="391"/>
      <c r="K14" s="391"/>
      <c r="L14" s="172"/>
      <c r="M14" s="391" t="s">
        <v>62</v>
      </c>
      <c r="N14" s="391"/>
      <c r="O14" s="391" t="s">
        <v>2145</v>
      </c>
      <c r="P14" s="391" t="s">
        <v>2145</v>
      </c>
      <c r="Q14" s="391" t="s">
        <v>2145</v>
      </c>
      <c r="R14" s="391" t="s">
        <v>2145</v>
      </c>
      <c r="S14" s="391" t="s">
        <v>2145</v>
      </c>
      <c r="T14" s="391" t="s">
        <v>2145</v>
      </c>
      <c r="U14" s="391" t="s">
        <v>2145</v>
      </c>
      <c r="V14" s="391" t="s">
        <v>2145</v>
      </c>
      <c r="W14" s="391" t="s">
        <v>2145</v>
      </c>
      <c r="X14" s="391" t="s">
        <v>2145</v>
      </c>
      <c r="Y14" s="391" t="s">
        <v>2145</v>
      </c>
      <c r="Z14" s="391" t="s">
        <v>2145</v>
      </c>
      <c r="AA14" s="391" t="s">
        <v>2145</v>
      </c>
      <c r="AB14" s="391" t="s">
        <v>2145</v>
      </c>
      <c r="AC14" s="391" t="s">
        <v>2145</v>
      </c>
      <c r="AD14" s="391" t="s">
        <v>2145</v>
      </c>
      <c r="AE14" s="407" t="s">
        <v>2145</v>
      </c>
      <c r="AF14" s="391" t="s">
        <v>2145</v>
      </c>
      <c r="AG14" s="391" t="s">
        <v>2145</v>
      </c>
      <c r="AH14" s="398">
        <f>COUNTIF($C14:$AF14,AH$4)</f>
        <v>0</v>
      </c>
      <c r="AI14" s="398">
        <f>COUNTIF($C14:$AF14,AI$4)</f>
        <v>0</v>
      </c>
      <c r="AJ14" s="398">
        <f>COUNTIF($C14:$AF14,AJ$4)</f>
        <v>0</v>
      </c>
      <c r="AK14" s="398">
        <f>COUNTIF($C14:$AF14,AK$4)</f>
        <v>0</v>
      </c>
      <c r="AL14" s="398">
        <f>COUNTIF($C14:$AF14,AL$4)</f>
        <v>0</v>
      </c>
      <c r="AM14" s="398">
        <f>COUNTIF($C14:$AF14,AM$4)</f>
        <v>2</v>
      </c>
      <c r="AN14" s="398">
        <f>COUNTIF($C14:$AF14,AN$4)</f>
        <v>1</v>
      </c>
      <c r="AO14" s="398">
        <f>COUNTIF($C14:$AF14,AO$4)</f>
        <v>0</v>
      </c>
      <c r="AP14" s="398">
        <f>COUNTIF($C14:$AF14,AP$4)</f>
        <v>0</v>
      </c>
      <c r="AQ14" s="405"/>
      <c r="AR14" s="405"/>
      <c r="AS14" s="406">
        <f>SUMPRODUCT(--(WEEKDAY(C$3:AG$3,2)&lt;5),--ISNUMBER(MATCH(C14:AG14,{"DM","CS1","CS2","SB1","AE","CS/B"},0)))</f>
        <v>0</v>
      </c>
      <c r="AT14" s="406"/>
      <c r="AU14" s="406">
        <f>SUMPRODUCT(--(WEEKDAY(C$3:AG$3,2)=5),--ISNUMBER(MATCH(C14:AG14,{"DM","CS1","CS2","SB1","AE","CS/B","WEEKEND OUTFIELD RESERVE"},0)))</f>
        <v>0</v>
      </c>
      <c r="AV14" s="406">
        <f>SUMPRODUCT(--(WEEKDAY(C$3:AG$3,2)&gt;5),--ISNUMBER(MATCH(C14:AG14,{"DM","CS1","CS2","SB1","AE","CS/B","WEEKEND OUTFIELD RESERVE"},0)))</f>
        <v>1</v>
      </c>
      <c r="AW14" s="406"/>
      <c r="AX14" s="406">
        <f>(AS14-AT14)+AU14*1.5+(AV14-AW14)*2+AM14*0.5+AO14*0.5+AQ14-AR14</f>
        <v>3</v>
      </c>
      <c r="AY14" s="406">
        <f>AS14+AU14+AV14</f>
        <v>1</v>
      </c>
      <c r="AZ14" s="406">
        <f>BC14+BE14+BG14+BI14+BK14</f>
        <v>0</v>
      </c>
      <c r="BA14" s="405">
        <f>AX14+BB14</f>
        <v>3</v>
      </c>
      <c r="BB14" s="406">
        <f>BD14+BF14+BH14+BJ14+BL14</f>
        <v>0</v>
      </c>
      <c r="BC14" s="406">
        <f>COUNTIF(A14:AH14,"*$BTP*")</f>
        <v>0</v>
      </c>
      <c r="BD14" s="406">
        <f>BC14*1.5</f>
        <v>0</v>
      </c>
      <c r="BE14" s="406">
        <f>COUNTIF(A14:AH14,"*$M*")</f>
        <v>0</v>
      </c>
      <c r="BF14" s="406">
        <f>BE14*1</f>
        <v>0</v>
      </c>
      <c r="BG14" s="406">
        <f>COUNTIF(A14:AH14,"*$PM*")</f>
        <v>0</v>
      </c>
      <c r="BH14" s="406">
        <f>BG14*0.5</f>
        <v>0</v>
      </c>
      <c r="BI14" s="406">
        <f>COUNTIF(A14:AH14,"*$AM*")</f>
        <v>0</v>
      </c>
      <c r="BJ14" s="406">
        <f>BI14*0.5</f>
        <v>0</v>
      </c>
      <c r="BK14" s="406">
        <f>COUNTIF(A14:AH14,"*$FC*")</f>
        <v>0</v>
      </c>
      <c r="BL14" s="406">
        <f>BK14*1</f>
        <v>0</v>
      </c>
      <c r="BM14" s="406">
        <f>COUNTIF($D14:$AA14,BM$4)</f>
        <v>0</v>
      </c>
      <c r="BN14" s="406">
        <f>COUNTIF($D14:$AA14,BN$4)</f>
        <v>0</v>
      </c>
      <c r="BO14" s="406">
        <f>COUNTIF($D14:$AA14,BO$4)</f>
        <v>0</v>
      </c>
      <c r="BP14" s="406"/>
    </row>
    <row r="15" ht="47.25" customHeight="1" spans="1:68">
      <c r="A15" s="398"/>
      <c r="B15" s="405" t="s">
        <v>2146</v>
      </c>
      <c r="C15" s="391"/>
      <c r="D15" s="172"/>
      <c r="E15" s="391"/>
      <c r="F15" s="172"/>
      <c r="G15" s="172" t="s">
        <v>62</v>
      </c>
      <c r="H15" s="391"/>
      <c r="I15" s="391"/>
      <c r="J15" s="391"/>
      <c r="K15" s="391"/>
      <c r="L15" s="172"/>
      <c r="M15" s="391"/>
      <c r="N15" s="391"/>
      <c r="O15" s="391" t="s">
        <v>2145</v>
      </c>
      <c r="P15" s="391" t="s">
        <v>2145</v>
      </c>
      <c r="Q15" s="391" t="s">
        <v>2145</v>
      </c>
      <c r="R15" s="391" t="s">
        <v>2145</v>
      </c>
      <c r="S15" s="391" t="s">
        <v>2145</v>
      </c>
      <c r="T15" s="391" t="s">
        <v>2145</v>
      </c>
      <c r="U15" s="391" t="s">
        <v>2145</v>
      </c>
      <c r="V15" s="391" t="s">
        <v>2145</v>
      </c>
      <c r="W15" s="391" t="s">
        <v>2145</v>
      </c>
      <c r="X15" s="391" t="s">
        <v>2145</v>
      </c>
      <c r="Y15" s="391" t="s">
        <v>2145</v>
      </c>
      <c r="Z15" s="391" t="s">
        <v>2145</v>
      </c>
      <c r="AA15" s="391" t="s">
        <v>2145</v>
      </c>
      <c r="AB15" s="391" t="s">
        <v>2145</v>
      </c>
      <c r="AC15" s="391" t="s">
        <v>2145</v>
      </c>
      <c r="AD15" s="391" t="s">
        <v>2145</v>
      </c>
      <c r="AE15" s="412" t="s">
        <v>2145</v>
      </c>
      <c r="AF15" s="391" t="s">
        <v>2145</v>
      </c>
      <c r="AG15" s="391" t="s">
        <v>2145</v>
      </c>
      <c r="AH15" s="398">
        <f>COUNTIF($C15:$AF15,AH$4)</f>
        <v>0</v>
      </c>
      <c r="AI15" s="398">
        <f>COUNTIF($C15:$AF15,AI$4)</f>
        <v>0</v>
      </c>
      <c r="AJ15" s="398">
        <f>COUNTIF($C15:$AF15,AJ$4)</f>
        <v>0</v>
      </c>
      <c r="AK15" s="398">
        <f>COUNTIF($C15:$AF15,AK$4)</f>
        <v>0</v>
      </c>
      <c r="AL15" s="398">
        <f>COUNTIF($C15:$AF15,AL$4)</f>
        <v>0</v>
      </c>
      <c r="AM15" s="398">
        <f>COUNTIF($C15:$AF15,AM$4)</f>
        <v>0</v>
      </c>
      <c r="AN15" s="398">
        <f>COUNTIF($C15:$AF15,AN$4)</f>
        <v>1</v>
      </c>
      <c r="AO15" s="398">
        <f>COUNTIF($C15:$AF15,AO$4)</f>
        <v>0</v>
      </c>
      <c r="AP15" s="398">
        <f>COUNTIF($C15:$AF15,AP$4)</f>
        <v>0</v>
      </c>
      <c r="AQ15" s="405"/>
      <c r="AR15" s="405"/>
      <c r="AS15" s="406">
        <f>SUMPRODUCT(--(WEEKDAY(C$3:AG$3,2)&lt;5),--ISNUMBER(MATCH(C15:AG15,{"DM","CS1","CS2","SB1","AE","CS/B"},0)))</f>
        <v>0</v>
      </c>
      <c r="AT15" s="406"/>
      <c r="AU15" s="406">
        <f>SUMPRODUCT(--(WEEKDAY(C$3:AG$3,2)=5),--ISNUMBER(MATCH(C15:AG15,{"DM","CS1","CS2","SB1","AE","CS/B","WEEKEND OUTFIELD RESERVE"},0)))</f>
        <v>0</v>
      </c>
      <c r="AV15" s="406">
        <f>SUMPRODUCT(--(WEEKDAY(C$3:AG$3,2)&gt;5),--ISNUMBER(MATCH(C15:AG15,{"DM","CS1","CS2","SB1","AE","CS/B","WEEKEND OUTFIELD RESERVE"},0)))</f>
        <v>1</v>
      </c>
      <c r="AW15" s="406"/>
      <c r="AX15" s="406">
        <f>(AS15-AT15)+AU15*1.5+(AV15-AW15)*2+AM15*0.5+AO15*0.5+AQ15-AR15</f>
        <v>2</v>
      </c>
      <c r="AY15" s="406">
        <f>AS15+AU15+AV15</f>
        <v>1</v>
      </c>
      <c r="AZ15" s="406">
        <f>BC15+BE15+BG15+BI15+BK15</f>
        <v>0</v>
      </c>
      <c r="BA15" s="405">
        <f>AX15+BB15</f>
        <v>2</v>
      </c>
      <c r="BB15" s="406">
        <f>BD15+BF15+BH15+BJ15+BL15</f>
        <v>0</v>
      </c>
      <c r="BC15" s="406">
        <f>COUNTIF(A15:AH15,"*$BTP*")</f>
        <v>0</v>
      </c>
      <c r="BD15" s="406">
        <f>BC15*1.5</f>
        <v>0</v>
      </c>
      <c r="BE15" s="406">
        <f>COUNTIF(A15:AH15,"*$M*")</f>
        <v>0</v>
      </c>
      <c r="BF15" s="406">
        <f>BE15*1</f>
        <v>0</v>
      </c>
      <c r="BG15" s="406">
        <f>COUNTIF(A15:AH15,"*$PM*")</f>
        <v>0</v>
      </c>
      <c r="BH15" s="406">
        <f>BG15*0.5</f>
        <v>0</v>
      </c>
      <c r="BI15" s="406">
        <f>COUNTIF(A15:AH15,"*$AM*")</f>
        <v>0</v>
      </c>
      <c r="BJ15" s="406">
        <f>BI15*0.5</f>
        <v>0</v>
      </c>
      <c r="BK15" s="406">
        <f>COUNTIF(A15:AH15,"*$FC*")</f>
        <v>0</v>
      </c>
      <c r="BL15" s="406">
        <f>BK15*1</f>
        <v>0</v>
      </c>
      <c r="BM15" s="406">
        <f>COUNTIF($D15:$AA15,BM$4)</f>
        <v>0</v>
      </c>
      <c r="BN15" s="406">
        <f>COUNTIF($D15:$AA15,BN$4)</f>
        <v>0</v>
      </c>
      <c r="BO15" s="406">
        <f>COUNTIF($D15:$AA15,BO$4)</f>
        <v>0</v>
      </c>
      <c r="BP15" s="406"/>
    </row>
    <row r="16" ht="47.25" customHeight="1" spans="1:68">
      <c r="A16" s="398"/>
      <c r="B16" s="405" t="s">
        <v>2147</v>
      </c>
      <c r="C16" s="391"/>
      <c r="D16" s="172"/>
      <c r="E16" s="391"/>
      <c r="F16" s="172"/>
      <c r="G16" s="172"/>
      <c r="H16" s="391"/>
      <c r="I16" s="391"/>
      <c r="J16" s="391"/>
      <c r="K16" s="391"/>
      <c r="L16" s="172" t="s">
        <v>50</v>
      </c>
      <c r="M16" s="391"/>
      <c r="N16" s="391"/>
      <c r="O16" s="391" t="s">
        <v>56</v>
      </c>
      <c r="P16" s="391"/>
      <c r="Q16" s="391"/>
      <c r="R16" s="391"/>
      <c r="S16" s="391"/>
      <c r="T16" s="172"/>
      <c r="U16" s="391"/>
      <c r="V16" s="391"/>
      <c r="W16" s="391"/>
      <c r="X16" s="391"/>
      <c r="Y16" s="391"/>
      <c r="Z16" s="391"/>
      <c r="AA16" s="391"/>
      <c r="AB16" s="172"/>
      <c r="AC16" s="172"/>
      <c r="AD16" s="391"/>
      <c r="AE16" s="413"/>
      <c r="AF16" s="391"/>
      <c r="AG16" s="391"/>
      <c r="AH16" s="398">
        <f>COUNTIF($C16:$AF16,AH$4)</f>
        <v>0</v>
      </c>
      <c r="AI16" s="398">
        <f>COUNTIF($C16:$AF16,AI$4)</f>
        <v>0</v>
      </c>
      <c r="AJ16" s="398">
        <f>COUNTIF($C16:$AF16,AJ$4)</f>
        <v>0</v>
      </c>
      <c r="AK16" s="398">
        <f>COUNTIF($C16:$AF16,AK$4)</f>
        <v>0</v>
      </c>
      <c r="AL16" s="398">
        <f>COUNTIF($C16:$AF16,AL$4)</f>
        <v>1</v>
      </c>
      <c r="AM16" s="398">
        <f>COUNTIF($C16:$AF16,AM$4)</f>
        <v>1</v>
      </c>
      <c r="AN16" s="398">
        <f>COUNTIF($C16:$AF16,AN$4)</f>
        <v>0</v>
      </c>
      <c r="AO16" s="398">
        <f>COUNTIF($C16:$AF16,AO$4)</f>
        <v>0</v>
      </c>
      <c r="AP16" s="398">
        <f>COUNTIF($C16:$AF16,AP$4)</f>
        <v>0</v>
      </c>
      <c r="AQ16" s="405"/>
      <c r="AR16" s="405"/>
      <c r="AS16" s="406">
        <f>SUMPRODUCT(--(WEEKDAY(C$3:AG$3,2)&lt;5),--ISNUMBER(MATCH(C16:AG16,{"DM","CS1","CS2","SB1","AE","CS/B"},0)))</f>
        <v>0</v>
      </c>
      <c r="AT16" s="406"/>
      <c r="AU16" s="406">
        <f>SUMPRODUCT(--(WEEKDAY(C$3:AG$3,2)=5),--ISNUMBER(MATCH(C16:AG16,{"DM","CS1","CS2","SB1","AE","CS/B","WEEKEND OUTFIELD RESERVE"},0)))</f>
        <v>1</v>
      </c>
      <c r="AV16" s="406">
        <f>SUMPRODUCT(--(WEEKDAY(C$3:AG$3,2)&gt;5),--ISNUMBER(MATCH(C16:AG16,{"DM","CS1","CS2","SB1","AE","CS/B","WEEKEND OUTFIELD RESERVE"},0)))</f>
        <v>0</v>
      </c>
      <c r="AW16" s="406"/>
      <c r="AX16" s="406">
        <f>(AS16-AT16)+AU16*1.5+(AV16-AW16)*2+AM16*0.5+AO16*0.5+AQ16-AR16</f>
        <v>2</v>
      </c>
      <c r="AY16" s="406">
        <f>AS16+AU16+AV16</f>
        <v>1</v>
      </c>
      <c r="AZ16" s="406">
        <f>BC16+BE16+BG16+BI16+BK16</f>
        <v>0</v>
      </c>
      <c r="BA16" s="405">
        <f>AX16+BB16</f>
        <v>2</v>
      </c>
      <c r="BB16" s="406">
        <f>BD16+BF16+BH16+BJ16+BL16</f>
        <v>0</v>
      </c>
      <c r="BC16" s="406">
        <f>COUNTIF(A16:AH16,"*$BTP*")</f>
        <v>0</v>
      </c>
      <c r="BD16" s="406">
        <f>BC16*1.5</f>
        <v>0</v>
      </c>
      <c r="BE16" s="406">
        <f>COUNTIF(A16:AH16,"*$M*")</f>
        <v>0</v>
      </c>
      <c r="BF16" s="406">
        <f>BE16*1</f>
        <v>0</v>
      </c>
      <c r="BG16" s="406">
        <f>COUNTIF(A16:AH16,"*$PM*")</f>
        <v>0</v>
      </c>
      <c r="BH16" s="406">
        <f>BG16*0.5</f>
        <v>0</v>
      </c>
      <c r="BI16" s="406">
        <f>COUNTIF(A16:AH16,"*$AM*")</f>
        <v>0</v>
      </c>
      <c r="BJ16" s="406">
        <f>BI16*0.5</f>
        <v>0</v>
      </c>
      <c r="BK16" s="406">
        <f>COUNTIF(A16:AH16,"*$FC*")</f>
        <v>0</v>
      </c>
      <c r="BL16" s="406">
        <f>BK16*1</f>
        <v>0</v>
      </c>
      <c r="BM16" s="406">
        <f>COUNTIF($D16:$AA16,BM$4)</f>
        <v>0</v>
      </c>
      <c r="BN16" s="406">
        <f>COUNTIF($D16:$AA16,BN$4)</f>
        <v>0</v>
      </c>
      <c r="BO16" s="406">
        <f>COUNTIF($D16:$AA16,BO$4)</f>
        <v>0</v>
      </c>
      <c r="BP16" s="406"/>
    </row>
    <row r="17" ht="47.25" customHeight="1" spans="1:68">
      <c r="A17" s="398"/>
      <c r="B17" s="405" t="s">
        <v>2148</v>
      </c>
      <c r="C17" s="391"/>
      <c r="D17" s="172"/>
      <c r="E17" s="391"/>
      <c r="F17" s="172"/>
      <c r="G17" s="172"/>
      <c r="H17" s="391"/>
      <c r="I17" s="391"/>
      <c r="J17" s="391"/>
      <c r="K17" s="391"/>
      <c r="L17" s="172"/>
      <c r="M17" s="391"/>
      <c r="N17" s="391"/>
      <c r="O17" s="172"/>
      <c r="P17" s="391" t="s">
        <v>62</v>
      </c>
      <c r="Q17" s="391"/>
      <c r="R17" s="391"/>
      <c r="S17" s="391"/>
      <c r="T17" s="172"/>
      <c r="U17" s="391"/>
      <c r="V17" s="391"/>
      <c r="W17" s="391"/>
      <c r="X17" s="391"/>
      <c r="Y17" s="391" t="s">
        <v>62</v>
      </c>
      <c r="Z17" s="391"/>
      <c r="AA17" s="391"/>
      <c r="AB17" s="172"/>
      <c r="AC17" s="172"/>
      <c r="AD17" s="391"/>
      <c r="AE17" s="408"/>
      <c r="AF17" s="391"/>
      <c r="AG17" s="391"/>
      <c r="AH17" s="398">
        <f>COUNTIF($C17:$AF17,AH$4)</f>
        <v>0</v>
      </c>
      <c r="AI17" s="398">
        <f>COUNTIF($C17:$AF17,AI$4)</f>
        <v>0</v>
      </c>
      <c r="AJ17" s="398">
        <f>COUNTIF($C17:$AF17,AJ$4)</f>
        <v>0</v>
      </c>
      <c r="AK17" s="398">
        <f>COUNTIF($C17:$AF17,AK$4)</f>
        <v>0</v>
      </c>
      <c r="AL17" s="398">
        <f>COUNTIF($C17:$AF17,AL$4)</f>
        <v>0</v>
      </c>
      <c r="AM17" s="398">
        <f>COUNTIF($C17:$AF17,AM$4)</f>
        <v>0</v>
      </c>
      <c r="AN17" s="398">
        <f>COUNTIF($C17:$AF17,AN$4)</f>
        <v>2</v>
      </c>
      <c r="AO17" s="398">
        <f>COUNTIF($C17:$AF17,AO$4)</f>
        <v>0</v>
      </c>
      <c r="AP17" s="398">
        <f>COUNTIF($C17:$AF17,AP$4)</f>
        <v>0</v>
      </c>
      <c r="AQ17" s="405"/>
      <c r="AR17" s="405"/>
      <c r="AS17" s="406">
        <f>SUMPRODUCT(--(WEEKDAY(C$3:AG$3,2)&lt;5),--ISNUMBER(MATCH(C17:AG17,{"DM","CS1","CS2","SB1","AE","CS/B"},0)))</f>
        <v>2</v>
      </c>
      <c r="AT17" s="406"/>
      <c r="AU17" s="406">
        <f>SUMPRODUCT(--(WEEKDAY(C$3:AG$3,2)=5),--ISNUMBER(MATCH(C17:AG17,{"DM","CS1","CS2","SB1","AE","CS/B","WEEKEND OUTFIELD RESERVE"},0)))</f>
        <v>0</v>
      </c>
      <c r="AV17" s="406">
        <f>SUMPRODUCT(--(WEEKDAY(C$3:AG$3,2)&gt;5),--ISNUMBER(MATCH(C17:AG17,{"DM","CS1","CS2","SB1","AE","CS/B","WEEKEND OUTFIELD RESERVE"},0)))</f>
        <v>0</v>
      </c>
      <c r="AW17" s="406"/>
      <c r="AX17" s="406">
        <f>(AS17-AT17)+AU17*1.5+(AV17-AW17)*2+AM17*0.5+AO17*0.5+AQ17-AR17</f>
        <v>2</v>
      </c>
      <c r="AY17" s="406">
        <f>AS17+AU17+AV17</f>
        <v>2</v>
      </c>
      <c r="AZ17" s="406">
        <f>BC17+BE17+BG17+BI17+BK17</f>
        <v>0</v>
      </c>
      <c r="BA17" s="405">
        <f>AX17+BB17</f>
        <v>2</v>
      </c>
      <c r="BB17" s="406">
        <f>BD17+BF17+BH17+BJ17+BL17</f>
        <v>0</v>
      </c>
      <c r="BC17" s="406">
        <f>COUNTIF(A17:AH17,"*$BTP*")</f>
        <v>0</v>
      </c>
      <c r="BD17" s="406">
        <f>BC17*1.5</f>
        <v>0</v>
      </c>
      <c r="BE17" s="406">
        <f>COUNTIF(A17:AH17,"*$M*")</f>
        <v>0</v>
      </c>
      <c r="BF17" s="406">
        <f>BE17*1</f>
        <v>0</v>
      </c>
      <c r="BG17" s="406">
        <f>COUNTIF(A17:AH17,"*$PM*")</f>
        <v>0</v>
      </c>
      <c r="BH17" s="406">
        <f>BG17*0.5</f>
        <v>0</v>
      </c>
      <c r="BI17" s="406">
        <f>COUNTIF(A17:AH17,"*$AM*")</f>
        <v>0</v>
      </c>
      <c r="BJ17" s="406">
        <f>BI17*0.5</f>
        <v>0</v>
      </c>
      <c r="BK17" s="406">
        <f>COUNTIF(A17:AH17,"*$FC*")</f>
        <v>0</v>
      </c>
      <c r="BL17" s="406">
        <f>BK17*1</f>
        <v>0</v>
      </c>
      <c r="BM17" s="406">
        <f>COUNTIF($D17:$AA17,BM$4)</f>
        <v>0</v>
      </c>
      <c r="BN17" s="406">
        <f>COUNTIF($D17:$AA17,BN$4)</f>
        <v>0</v>
      </c>
      <c r="BO17" s="406">
        <f>COUNTIF($D17:$AA17,BO$4)</f>
        <v>0</v>
      </c>
      <c r="BP17" s="406"/>
    </row>
    <row r="18" ht="47.25" customHeight="1" spans="1:68">
      <c r="A18" s="398"/>
      <c r="B18" s="405" t="s">
        <v>2149</v>
      </c>
      <c r="C18" s="391"/>
      <c r="D18" s="172"/>
      <c r="E18" s="391"/>
      <c r="F18" s="172"/>
      <c r="G18" s="172"/>
      <c r="H18" s="391"/>
      <c r="I18" s="391"/>
      <c r="J18" s="391"/>
      <c r="K18" s="391"/>
      <c r="L18" s="172"/>
      <c r="M18" s="391"/>
      <c r="N18" s="391"/>
      <c r="O18" s="391"/>
      <c r="P18" s="391"/>
      <c r="Q18" s="391"/>
      <c r="R18" s="391"/>
      <c r="S18" s="391"/>
      <c r="T18" s="172"/>
      <c r="U18" s="391"/>
      <c r="V18" s="391"/>
      <c r="W18" s="391"/>
      <c r="X18" s="391"/>
      <c r="Y18" s="391" t="s">
        <v>56</v>
      </c>
      <c r="Z18" s="391"/>
      <c r="AA18" s="391"/>
      <c r="AB18" s="172"/>
      <c r="AC18" s="172" t="s">
        <v>62</v>
      </c>
      <c r="AD18" s="391"/>
      <c r="AE18" s="413"/>
      <c r="AF18" s="391" t="s">
        <v>2150</v>
      </c>
      <c r="AG18" s="391"/>
      <c r="AH18" s="398">
        <f>COUNTIF($C18:$AF18,AH$4)</f>
        <v>0</v>
      </c>
      <c r="AI18" s="398">
        <f>COUNTIF($C18:$AF18,AI$4)</f>
        <v>0</v>
      </c>
      <c r="AJ18" s="398">
        <f>COUNTIF($C18:$AF18,AJ$4)</f>
        <v>0</v>
      </c>
      <c r="AK18" s="398">
        <f>COUNTIF($C18:$AF18,AK$4)</f>
        <v>0</v>
      </c>
      <c r="AL18" s="398">
        <f>COUNTIF($C18:$AF18,AL$4)</f>
        <v>0</v>
      </c>
      <c r="AM18" s="398">
        <f>COUNTIF($C18:$AF18,AM$4)</f>
        <v>1</v>
      </c>
      <c r="AN18" s="398">
        <f>COUNTIF($C18:$AF18,AN$4)</f>
        <v>1</v>
      </c>
      <c r="AO18" s="398">
        <f>COUNTIF($C18:$AF18,AO$4)</f>
        <v>0</v>
      </c>
      <c r="AP18" s="398">
        <f>COUNTIF($C18:$AF18,AP$4)</f>
        <v>0</v>
      </c>
      <c r="AQ18" s="405"/>
      <c r="AR18" s="405"/>
      <c r="AS18" s="406">
        <f>SUMPRODUCT(--(WEEKDAY(C$3:AG$3,2)&lt;5),--ISNUMBER(MATCH(C18:AG18,{"DM","CS1","CS2","SB1","AE","CS/B"},0)))</f>
        <v>1</v>
      </c>
      <c r="AT18" s="406"/>
      <c r="AU18" s="406">
        <f>SUMPRODUCT(--(WEEKDAY(C$3:AG$3,2)=5),--ISNUMBER(MATCH(C18:AG18,{"DM","CS1","CS2","SB1","AE","CS/B","WEEKEND OUTFIELD RESERVE"},0)))</f>
        <v>0</v>
      </c>
      <c r="AV18" s="406">
        <f>SUMPRODUCT(--(WEEKDAY(C$3:AG$3,2)&gt;5),--ISNUMBER(MATCH(C18:AG18,{"DM","CS1","CS2","SB1","AE","CS/B","WEEKEND OUTFIELD RESERVE"},0)))</f>
        <v>0</v>
      </c>
      <c r="AW18" s="406"/>
      <c r="AX18" s="406">
        <f>(AS18-AT18)+AU18*1.5+(AV18-AW18)*2+AM18*0.5+AO18*0.5+AQ18-AR18</f>
        <v>1.5</v>
      </c>
      <c r="AY18" s="406">
        <f>AS18+AU18+AV18</f>
        <v>1</v>
      </c>
      <c r="AZ18" s="406">
        <f>BC18+BE18+BG18+BI18+BK18</f>
        <v>0</v>
      </c>
      <c r="BA18" s="405">
        <f>AX18+BB18</f>
        <v>1.5</v>
      </c>
      <c r="BB18" s="406">
        <f>BD18+BF18+BH18+BJ18+BL18</f>
        <v>0</v>
      </c>
      <c r="BC18" s="406">
        <f>COUNTIF(A18:AH18,"*$BTP*")</f>
        <v>0</v>
      </c>
      <c r="BD18" s="406">
        <f>BC18*1.5</f>
        <v>0</v>
      </c>
      <c r="BE18" s="406">
        <f>COUNTIF(A18:AH18,"*$M*")</f>
        <v>0</v>
      </c>
      <c r="BF18" s="406">
        <f>BE18*1</f>
        <v>0</v>
      </c>
      <c r="BG18" s="406">
        <f>COUNTIF(A18:AH18,"*$PM*")</f>
        <v>0</v>
      </c>
      <c r="BH18" s="406">
        <f>BG18*0.5</f>
        <v>0</v>
      </c>
      <c r="BI18" s="406">
        <f>COUNTIF(A18:AH18,"*$AM*")</f>
        <v>0</v>
      </c>
      <c r="BJ18" s="406">
        <f>BI18*0.5</f>
        <v>0</v>
      </c>
      <c r="BK18" s="406">
        <f>COUNTIF(A18:AH18,"*$FC*")</f>
        <v>0</v>
      </c>
      <c r="BL18" s="406">
        <f>BK18*1</f>
        <v>0</v>
      </c>
      <c r="BM18" s="406">
        <f>COUNTIF($D18:$AA18,BM$4)</f>
        <v>0</v>
      </c>
      <c r="BN18" s="406">
        <f>COUNTIF($D18:$AA18,BN$4)</f>
        <v>0</v>
      </c>
      <c r="BO18" s="406">
        <f>COUNTIF($D18:$AA18,BO$4)</f>
        <v>0</v>
      </c>
      <c r="BP18" s="406"/>
    </row>
    <row r="19" ht="47.25" customHeight="1" spans="1:68">
      <c r="A19" s="398"/>
      <c r="B19" s="405" t="s">
        <v>2151</v>
      </c>
      <c r="C19" s="391"/>
      <c r="D19" s="172"/>
      <c r="E19" s="391"/>
      <c r="F19" s="172"/>
      <c r="G19" s="172"/>
      <c r="H19" s="391"/>
      <c r="I19" s="391"/>
      <c r="J19" s="391"/>
      <c r="K19" s="391"/>
      <c r="L19" s="391" t="s">
        <v>62</v>
      </c>
      <c r="M19" s="391"/>
      <c r="N19" s="391"/>
      <c r="O19" s="391"/>
      <c r="P19" s="391"/>
      <c r="Q19" s="391"/>
      <c r="R19" s="391"/>
      <c r="S19" s="391"/>
      <c r="T19" s="172"/>
      <c r="U19" s="391"/>
      <c r="V19" s="391"/>
      <c r="W19" s="391" t="s">
        <v>1799</v>
      </c>
      <c r="X19" s="391"/>
      <c r="Y19" s="391"/>
      <c r="Z19" s="391" t="s">
        <v>56</v>
      </c>
      <c r="AA19" s="391"/>
      <c r="AB19" s="172"/>
      <c r="AC19" s="172"/>
      <c r="AD19" s="391" t="s">
        <v>62</v>
      </c>
      <c r="AE19" s="408"/>
      <c r="AF19" s="391"/>
      <c r="AG19" s="391"/>
      <c r="AH19" s="398">
        <f>COUNTIF($C19:$AF19,AH$4)</f>
        <v>0</v>
      </c>
      <c r="AI19" s="398">
        <f>COUNTIF($C19:$AF19,AI$4)</f>
        <v>0</v>
      </c>
      <c r="AJ19" s="398">
        <f>COUNTIF($C19:$AF19,AJ$4)</f>
        <v>0</v>
      </c>
      <c r="AK19" s="398">
        <f>COUNTIF($C19:$AF19,AK$4)</f>
        <v>0</v>
      </c>
      <c r="AL19" s="398">
        <f>COUNTIF($C19:$AF19,AL$4)</f>
        <v>0</v>
      </c>
      <c r="AM19" s="398">
        <f>COUNTIF($C19:$AF19,AM$4)</f>
        <v>1</v>
      </c>
      <c r="AN19" s="398">
        <f>COUNTIF($C19:$AF19,AN$4)</f>
        <v>2</v>
      </c>
      <c r="AO19" s="398">
        <f>COUNTIF($C19:$AF19,AO$4)</f>
        <v>0</v>
      </c>
      <c r="AP19" s="398">
        <f>COUNTIF($C19:$AF19,AP$4)</f>
        <v>0</v>
      </c>
      <c r="AQ19" s="405"/>
      <c r="AR19" s="405"/>
      <c r="AS19" s="406">
        <f>SUMPRODUCT(--(WEEKDAY(C$3:AG$3,2)&lt;5),--ISNUMBER(MATCH(C19:AG19,{"DM","CS1","CS2","SB1","AE","CS/B"},0)))</f>
        <v>1</v>
      </c>
      <c r="AT19" s="406"/>
      <c r="AU19" s="406">
        <f>SUMPRODUCT(--(WEEKDAY(C$3:AG$3,2)=5),--ISNUMBER(MATCH(C19:AG19,{"DM","CS1","CS2","SB1","AE","CS/B","WEEKEND OUTFIELD RESERVE"},0)))</f>
        <v>1</v>
      </c>
      <c r="AV19" s="406">
        <f>SUMPRODUCT(--(WEEKDAY(C$3:AG$3,2)&gt;5),--ISNUMBER(MATCH(C19:AG19,{"DM","CS1","CS2","SB1","AE","CS/B","WEEKEND OUTFIELD RESERVE"},0)))</f>
        <v>0</v>
      </c>
      <c r="AW19" s="406"/>
      <c r="AX19" s="406">
        <f>(AS19-AT19)+AU19*1.5+(AV19-AW19)*2+AM19*0.5+AO19*0.5+AQ19-AR19</f>
        <v>3</v>
      </c>
      <c r="AY19" s="406">
        <f>AS19+AU19+AV19</f>
        <v>2</v>
      </c>
      <c r="AZ19" s="406">
        <f>BC19+BE19+BG19+BI19+BK19</f>
        <v>0</v>
      </c>
      <c r="BA19" s="405">
        <f>AX19+BB19</f>
        <v>3</v>
      </c>
      <c r="BB19" s="406">
        <f>BD19+BF19+BH19+BJ19+BL19</f>
        <v>0</v>
      </c>
      <c r="BC19" s="406">
        <f>COUNTIF(A19:AH19,"*$BTP*")</f>
        <v>0</v>
      </c>
      <c r="BD19" s="406">
        <f>BC19*1.5</f>
        <v>0</v>
      </c>
      <c r="BE19" s="406">
        <f>COUNTIF(A19:AH19,"*$M*")</f>
        <v>0</v>
      </c>
      <c r="BF19" s="406">
        <f>BE19*1</f>
        <v>0</v>
      </c>
      <c r="BG19" s="406">
        <f>COUNTIF(A19:AH19,"*$PM*")</f>
        <v>0</v>
      </c>
      <c r="BH19" s="406">
        <f>BG19*0.5</f>
        <v>0</v>
      </c>
      <c r="BI19" s="406">
        <f>COUNTIF(A19:AH19,"*$AM*")</f>
        <v>0</v>
      </c>
      <c r="BJ19" s="406">
        <f>BI19*0.5</f>
        <v>0</v>
      </c>
      <c r="BK19" s="406">
        <f>COUNTIF(A19:AH19,"*$FC*")</f>
        <v>0</v>
      </c>
      <c r="BL19" s="406">
        <f>BK19*1</f>
        <v>0</v>
      </c>
      <c r="BM19" s="406">
        <f>COUNTIF($D19:$AA19,BM$4)</f>
        <v>0</v>
      </c>
      <c r="BN19" s="406">
        <f>COUNTIF($D19:$AA19,BN$4)</f>
        <v>0</v>
      </c>
      <c r="BO19" s="406">
        <f>COUNTIF($D19:$AA19,BO$4)</f>
        <v>0</v>
      </c>
      <c r="BP19" s="406"/>
    </row>
    <row r="20" ht="47.25" customHeight="1" spans="1:68">
      <c r="A20" s="398"/>
      <c r="B20" s="405" t="s">
        <v>2152</v>
      </c>
      <c r="C20" s="391"/>
      <c r="D20" s="172"/>
      <c r="E20" s="391"/>
      <c r="F20" s="172"/>
      <c r="G20" s="172"/>
      <c r="H20" s="391"/>
      <c r="I20" s="391"/>
      <c r="J20" s="391"/>
      <c r="K20" s="391"/>
      <c r="L20" s="172"/>
      <c r="M20" s="391"/>
      <c r="N20" s="391"/>
      <c r="O20" s="391"/>
      <c r="P20" s="391" t="s">
        <v>56</v>
      </c>
      <c r="Q20" s="391"/>
      <c r="R20" s="391"/>
      <c r="T20" s="172"/>
      <c r="U20" s="391"/>
      <c r="V20" s="391"/>
      <c r="W20" s="391"/>
      <c r="X20" s="391"/>
      <c r="Y20" s="391"/>
      <c r="Z20" s="391" t="s">
        <v>50</v>
      </c>
      <c r="AA20" s="391"/>
      <c r="AB20" s="172"/>
      <c r="AC20" s="172"/>
      <c r="AD20" s="391"/>
      <c r="AE20" s="413"/>
      <c r="AF20" s="391"/>
      <c r="AG20" s="391"/>
      <c r="AH20" s="398">
        <f>COUNTIF($C20:$AF20,AH$4)</f>
        <v>0</v>
      </c>
      <c r="AI20" s="398">
        <f>COUNTIF($C20:$AF20,AI$4)</f>
        <v>0</v>
      </c>
      <c r="AJ20" s="398">
        <f>COUNTIF($C20:$AF20,AJ$4)</f>
        <v>0</v>
      </c>
      <c r="AK20" s="398">
        <f>COUNTIF($C20:$AF20,AK$4)</f>
        <v>0</v>
      </c>
      <c r="AL20" s="398">
        <f>COUNTIF($C20:$AF20,AL$4)</f>
        <v>1</v>
      </c>
      <c r="AM20" s="398">
        <f>COUNTIF($C20:$AF20,AM$4)</f>
        <v>1</v>
      </c>
      <c r="AN20" s="398">
        <f>COUNTIF($C20:$AF20,AN$4)</f>
        <v>0</v>
      </c>
      <c r="AO20" s="398">
        <f>COUNTIF($C20:$AF20,AO$4)</f>
        <v>0</v>
      </c>
      <c r="AP20" s="398">
        <f>COUNTIF($C20:$AF20,AP$4)</f>
        <v>0</v>
      </c>
      <c r="AQ20" s="405"/>
      <c r="AR20" s="405"/>
      <c r="AS20" s="406">
        <f>SUMPRODUCT(--(WEEKDAY(C$3:AG$3,2)&lt;5),--ISNUMBER(MATCH(C20:AG20,{"DM","CS1","CS2","SB1","AE","CS/B"},0)))</f>
        <v>0</v>
      </c>
      <c r="AT20" s="406"/>
      <c r="AU20" s="406">
        <f>SUMPRODUCT(--(WEEKDAY(C$3:AG$3,2)=5),--ISNUMBER(MATCH(C20:AG20,{"DM","CS1","CS2","SB1","AE","CS/B","WEEKEND OUTFIELD RESERVE"},0)))</f>
        <v>1</v>
      </c>
      <c r="AV20" s="406">
        <f>SUMPRODUCT(--(WEEKDAY(C$3:AG$3,2)&gt;5),--ISNUMBER(MATCH(C20:AG20,{"DM","CS1","CS2","SB1","AE","CS/B","WEEKEND OUTFIELD RESERVE"},0)))</f>
        <v>0</v>
      </c>
      <c r="AW20" s="406"/>
      <c r="AX20" s="406">
        <f>(AS20-AT20)+AU20*1.5+(AV20-AW20)*2+AM20*0.5+AO20*0.5+AQ20-AR20</f>
        <v>2</v>
      </c>
      <c r="AY20" s="406">
        <f>AS20+AU20+AV20</f>
        <v>1</v>
      </c>
      <c r="AZ20" s="406">
        <f>BC20+BE20+BG20+BI20+BK20</f>
        <v>0</v>
      </c>
      <c r="BA20" s="405">
        <f>AX20+BB20</f>
        <v>2</v>
      </c>
      <c r="BB20" s="406">
        <f>BD20+BF20+BH20+BJ20+BL20</f>
        <v>0</v>
      </c>
      <c r="BC20" s="406">
        <f>COUNTIF(A20:AH20,"*$BTP*")</f>
        <v>0</v>
      </c>
      <c r="BD20" s="406">
        <f>BC20*1.5</f>
        <v>0</v>
      </c>
      <c r="BE20" s="406">
        <f>COUNTIF(A20:AH20,"*$M*")</f>
        <v>0</v>
      </c>
      <c r="BF20" s="406">
        <f>BE20*1</f>
        <v>0</v>
      </c>
      <c r="BG20" s="406">
        <f>COUNTIF(A20:AH20,"*$PM*")</f>
        <v>0</v>
      </c>
      <c r="BH20" s="406">
        <f>BG20*0.5</f>
        <v>0</v>
      </c>
      <c r="BI20" s="406">
        <f>COUNTIF(A20:AH20,"*$AM*")</f>
        <v>0</v>
      </c>
      <c r="BJ20" s="406">
        <f>BI20*0.5</f>
        <v>0</v>
      </c>
      <c r="BK20" s="406">
        <f>COUNTIF(A20:AH20,"*$FC*")</f>
        <v>0</v>
      </c>
      <c r="BL20" s="406">
        <f>BK20*1</f>
        <v>0</v>
      </c>
      <c r="BM20" s="406">
        <f>COUNTIF($D20:$AA20,BM$4)</f>
        <v>0</v>
      </c>
      <c r="BN20" s="406">
        <f>COUNTIF($D20:$AA20,BN$4)</f>
        <v>0</v>
      </c>
      <c r="BO20" s="406">
        <f>COUNTIF($D20:$AA20,BO$4)</f>
        <v>0</v>
      </c>
      <c r="BP20" s="406"/>
    </row>
    <row r="21" ht="47.25" customHeight="1" spans="1:68">
      <c r="A21" s="398"/>
      <c r="B21" s="405" t="s">
        <v>2153</v>
      </c>
      <c r="C21" s="391"/>
      <c r="D21" s="172"/>
      <c r="E21" s="391"/>
      <c r="F21" s="172"/>
      <c r="G21" s="172"/>
      <c r="H21" s="391"/>
      <c r="I21" s="391"/>
      <c r="J21" s="391"/>
      <c r="K21" s="391"/>
      <c r="L21" s="172"/>
      <c r="M21" s="391"/>
      <c r="N21" s="391"/>
      <c r="O21" s="391"/>
      <c r="P21" s="391"/>
      <c r="Q21" s="391"/>
      <c r="R21" s="391"/>
      <c r="S21" s="391"/>
      <c r="T21" s="172"/>
      <c r="U21" s="391"/>
      <c r="V21" s="391"/>
      <c r="W21" s="391" t="s">
        <v>62</v>
      </c>
      <c r="X21" s="391"/>
      <c r="Y21" s="391"/>
      <c r="Z21" s="391"/>
      <c r="AA21" s="391"/>
      <c r="AB21" s="172"/>
      <c r="AC21" s="172"/>
      <c r="AD21" s="391"/>
      <c r="AE21" s="408"/>
      <c r="AF21" s="391"/>
      <c r="AG21" s="391" t="s">
        <v>50</v>
      </c>
      <c r="AH21" s="398">
        <f>COUNTIF($C21:$AF21,AH$4)</f>
        <v>0</v>
      </c>
      <c r="AI21" s="398">
        <f>COUNTIF($C21:$AF21,AI$4)</f>
        <v>0</v>
      </c>
      <c r="AJ21" s="398">
        <f>COUNTIF($C21:$AF21,AJ$4)</f>
        <v>0</v>
      </c>
      <c r="AK21" s="398">
        <f>COUNTIF($C21:$AF21,AK$4)</f>
        <v>0</v>
      </c>
      <c r="AL21" s="398">
        <f>COUNTIF($C21:$AF21,AL$4)</f>
        <v>0</v>
      </c>
      <c r="AM21" s="398">
        <f>COUNTIF($C21:$AF21,AM$4)</f>
        <v>0</v>
      </c>
      <c r="AN21" s="398">
        <f>COUNTIF($C21:$AF21,AN$4)</f>
        <v>1</v>
      </c>
      <c r="AO21" s="398">
        <f>COUNTIF($C21:$AF21,AO$4)</f>
        <v>0</v>
      </c>
      <c r="AP21" s="398">
        <f>COUNTIF($C21:$AF21,AP$4)</f>
        <v>0</v>
      </c>
      <c r="AQ21" s="405"/>
      <c r="AR21" s="405"/>
      <c r="AS21" s="406">
        <f>SUMPRODUCT(--(WEEKDAY(C$3:AG$3,2)&lt;5),--ISNUMBER(MATCH(C21:AG21,{"DM","CS1","CS2","SB1","AE","CS/B"},0)))</f>
        <v>1</v>
      </c>
      <c r="AT21" s="406"/>
      <c r="AU21" s="406">
        <f>SUMPRODUCT(--(WEEKDAY(C$3:AG$3,2)=5),--ISNUMBER(MATCH(C21:AG21,{"DM","CS1","CS2","SB1","AE","CS/B","WEEKEND OUTFIELD RESERVE"},0)))</f>
        <v>1</v>
      </c>
      <c r="AV21" s="406">
        <f>SUMPRODUCT(--(WEEKDAY(C$3:AG$3,2)&gt;5),--ISNUMBER(MATCH(C21:AG21,{"DM","CS1","CS2","SB1","AE","CS/B","WEEKEND OUTFIELD RESERVE"},0)))</f>
        <v>0</v>
      </c>
      <c r="AW21" s="406"/>
      <c r="AX21" s="406">
        <f>(AS21-AT21)+AU21*1.5+(AV21-AW21)*2+AM21*0.5+AO21*0.5+AQ21-AR21</f>
        <v>2.5</v>
      </c>
      <c r="AY21" s="406">
        <f>AS21+AU21+AV21</f>
        <v>2</v>
      </c>
      <c r="AZ21" s="406">
        <f>BC21+BE21+BG21+BI21+BK21</f>
        <v>0</v>
      </c>
      <c r="BA21" s="405">
        <f>AX21+BB21</f>
        <v>2.5</v>
      </c>
      <c r="BB21" s="406">
        <f>BD21+BF21+BH21+BJ21+BL21</f>
        <v>0</v>
      </c>
      <c r="BC21" s="406">
        <f>COUNTIF(A21:AH21,"*$BTP*")</f>
        <v>0</v>
      </c>
      <c r="BD21" s="406">
        <f>BC21*1.5</f>
        <v>0</v>
      </c>
      <c r="BE21" s="406">
        <f>COUNTIF(A21:AH21,"*$M*")</f>
        <v>0</v>
      </c>
      <c r="BF21" s="406">
        <f>BE21*1</f>
        <v>0</v>
      </c>
      <c r="BG21" s="406">
        <f>COUNTIF(A21:AH21,"*$PM*")</f>
        <v>0</v>
      </c>
      <c r="BH21" s="406">
        <f>BG21*0.5</f>
        <v>0</v>
      </c>
      <c r="BI21" s="406">
        <f>COUNTIF(A21:AH21,"*$AM*")</f>
        <v>0</v>
      </c>
      <c r="BJ21" s="406">
        <f>BI21*0.5</f>
        <v>0</v>
      </c>
      <c r="BK21" s="406">
        <f>COUNTIF(A21:AH21,"*$FC*")</f>
        <v>0</v>
      </c>
      <c r="BL21" s="406">
        <f>BK21*1</f>
        <v>0</v>
      </c>
      <c r="BM21" s="406">
        <f>COUNTIF($D21:$AA21,BM$4)</f>
        <v>0</v>
      </c>
      <c r="BN21" s="406">
        <f>COUNTIF($D21:$AA21,BN$4)</f>
        <v>0</v>
      </c>
      <c r="BO21" s="406">
        <f>COUNTIF($D21:$AA21,BO$4)</f>
        <v>0</v>
      </c>
      <c r="BP21" s="406"/>
    </row>
    <row r="22" ht="45" customHeight="1" spans="1:68">
      <c r="A22" s="398"/>
      <c r="B22" s="405" t="s">
        <v>1818</v>
      </c>
      <c r="C22" s="391"/>
      <c r="D22" s="391"/>
      <c r="E22" s="391"/>
      <c r="F22" s="391"/>
      <c r="G22" s="172"/>
      <c r="H22" s="172"/>
      <c r="I22" s="172"/>
      <c r="J22" s="391"/>
      <c r="K22" s="172"/>
      <c r="L22" s="391"/>
      <c r="M22" s="391"/>
      <c r="N22" s="391"/>
      <c r="O22" s="391"/>
      <c r="P22" s="391"/>
      <c r="Q22" s="391"/>
      <c r="R22" s="172"/>
      <c r="S22" s="391"/>
      <c r="T22" s="172"/>
      <c r="U22" s="172"/>
      <c r="V22" s="391"/>
      <c r="W22" s="391"/>
      <c r="X22" s="391"/>
      <c r="Y22" s="391"/>
      <c r="Z22" s="391"/>
      <c r="AA22" s="391"/>
      <c r="AB22" s="391"/>
      <c r="AC22" s="391"/>
      <c r="AD22" s="391"/>
      <c r="AE22" s="413"/>
      <c r="AF22" s="391"/>
      <c r="AG22" s="391"/>
      <c r="AH22" s="398">
        <f>COUNTIF($C22:$AF22,AH$4)</f>
        <v>0</v>
      </c>
      <c r="AI22" s="398">
        <f>COUNTIF($C22:$AF22,AI$4)</f>
        <v>0</v>
      </c>
      <c r="AJ22" s="398">
        <f>COUNTIF($C22:$AF22,AJ$4)</f>
        <v>0</v>
      </c>
      <c r="AK22" s="398">
        <f>COUNTIF($C22:$AF22,AK$4)</f>
        <v>0</v>
      </c>
      <c r="AL22" s="398">
        <f>COUNTIF($C22:$AF22,AL$4)</f>
        <v>0</v>
      </c>
      <c r="AM22" s="398">
        <f>COUNTIF($C22:$AF22,AM$4)</f>
        <v>0</v>
      </c>
      <c r="AN22" s="398">
        <f>COUNTIF($C22:$AF22,AN$4)</f>
        <v>0</v>
      </c>
      <c r="AO22" s="398">
        <f>COUNTIF($C22:$AF22,AO$4)</f>
        <v>0</v>
      </c>
      <c r="AP22" s="398">
        <f>COUNTIF($C22:$AF22,AP$4)</f>
        <v>0</v>
      </c>
      <c r="AQ22" s="405">
        <v>1</v>
      </c>
      <c r="AR22" s="405"/>
      <c r="AS22" s="406">
        <f>SUMPRODUCT(--(WEEKDAY(C$3:AG$3,2)&lt;5),--ISNUMBER(MATCH(C22:AG22,{"DM","CS1","CS2","SB1","AE","CS/B"},0)))</f>
        <v>0</v>
      </c>
      <c r="AT22" s="406"/>
      <c r="AU22" s="406">
        <f>SUMPRODUCT(--(WEEKDAY(C$3:AG$3,2)=5),--ISNUMBER(MATCH(C22:AG22,{"DM","CS1","CS2","SB1","AE","CS/B","WEEKEND OUTFIELD RESERVE"},0)))</f>
        <v>0</v>
      </c>
      <c r="AV22" s="406">
        <f>SUMPRODUCT(--(WEEKDAY(C$3:AG$3,2)&gt;5),--ISNUMBER(MATCH(C22:AG22,{"DM","CS1","CS2","SB1","AE","CS/B","WEEKEND OUTFIELD RESERVE"},0)))</f>
        <v>0</v>
      </c>
      <c r="AW22" s="406"/>
      <c r="AX22" s="406">
        <f>(AS22-AT22)+AU22*1.5+(AV22-AW22)*2+AM22*0.5+AO22*0.5+AQ22-AR22</f>
        <v>1</v>
      </c>
      <c r="AY22" s="406">
        <f>AS22+AU22+AV22</f>
        <v>0</v>
      </c>
      <c r="AZ22" s="406">
        <f>BC22+BE22+BG22+BI22+BK22</f>
        <v>0</v>
      </c>
      <c r="BA22" s="405">
        <f>AX22+BB22</f>
        <v>1</v>
      </c>
      <c r="BB22" s="406">
        <f>BD22+BF22+BH22+BJ22+BL22</f>
        <v>0</v>
      </c>
      <c r="BC22" s="406">
        <f>COUNTIF(A22:AH22,"*$BTP*")</f>
        <v>0</v>
      </c>
      <c r="BD22" s="406">
        <f>BC22*1.5</f>
        <v>0</v>
      </c>
      <c r="BE22" s="406">
        <f>COUNTIF(A22:AH22,"*$M*")</f>
        <v>0</v>
      </c>
      <c r="BF22" s="406">
        <f>BE22*1</f>
        <v>0</v>
      </c>
      <c r="BG22" s="406">
        <f>COUNTIF(A22:AH22,"*$PM*")</f>
        <v>0</v>
      </c>
      <c r="BH22" s="406">
        <f>BG22*0.5</f>
        <v>0</v>
      </c>
      <c r="BI22" s="406">
        <f>COUNTIF(A22:AH22,"*$AM*")</f>
        <v>0</v>
      </c>
      <c r="BJ22" s="406">
        <f>BI22*0.5</f>
        <v>0</v>
      </c>
      <c r="BK22" s="406">
        <f>COUNTIF(A22:AH22,"*$FC*")</f>
        <v>0</v>
      </c>
      <c r="BL22" s="406">
        <f>BK22*1</f>
        <v>0</v>
      </c>
      <c r="BM22" s="406">
        <f>COUNTIF($D22:$AA22,BM$4)</f>
        <v>0</v>
      </c>
      <c r="BN22" s="406">
        <f>COUNTIF($D22:$AA22,BN$4)</f>
        <v>0</v>
      </c>
      <c r="BO22" s="406">
        <f>COUNTIF($D22:$AA22,BO$4)</f>
        <v>0</v>
      </c>
      <c r="BP22" s="406"/>
    </row>
    <row r="23" ht="51" customHeight="1" spans="1:68">
      <c r="A23" s="398"/>
      <c r="B23" s="405" t="s">
        <v>1823</v>
      </c>
      <c r="C23" s="391"/>
      <c r="D23" s="391"/>
      <c r="E23" s="391" t="s">
        <v>44</v>
      </c>
      <c r="F23" s="391"/>
      <c r="G23" s="391"/>
      <c r="H23" s="391" t="s">
        <v>47</v>
      </c>
      <c r="I23" s="391" t="s">
        <v>50</v>
      </c>
      <c r="J23" s="391"/>
      <c r="K23" s="414" t="s">
        <v>2194</v>
      </c>
      <c r="L23" s="391"/>
      <c r="N23" s="391" t="s">
        <v>44</v>
      </c>
      <c r="O23" s="391" t="s">
        <v>47</v>
      </c>
      <c r="P23" s="391"/>
      <c r="Q23" s="391"/>
      <c r="R23" s="391" t="s">
        <v>1598</v>
      </c>
      <c r="S23" s="391"/>
      <c r="T23" s="391"/>
      <c r="U23" s="391"/>
      <c r="V23" s="391" t="s">
        <v>47</v>
      </c>
      <c r="W23" s="391"/>
      <c r="X23" s="391" t="s">
        <v>56</v>
      </c>
      <c r="Y23" s="391"/>
      <c r="Z23" s="172"/>
      <c r="AA23" s="391"/>
      <c r="AB23" s="391"/>
      <c r="AC23" s="172" t="s">
        <v>47</v>
      </c>
      <c r="AD23" s="391"/>
      <c r="AE23" s="408"/>
      <c r="AF23" s="391"/>
      <c r="AG23" s="391"/>
      <c r="AH23" s="398">
        <f>COUNTIF($C23:$AF23,AH$4)</f>
        <v>0</v>
      </c>
      <c r="AI23" s="398">
        <f>COUNTIF($C23:$AF23,AI$4)</f>
        <v>2</v>
      </c>
      <c r="AJ23" s="398">
        <f>COUNTIF($C23:$AF23,AJ$4)</f>
        <v>0</v>
      </c>
      <c r="AK23" s="398">
        <f>COUNTIF($C23:$AF23,AK$4)</f>
        <v>0</v>
      </c>
      <c r="AL23" s="398">
        <f>COUNTIF($C23:$AF23,AL$4)</f>
        <v>1</v>
      </c>
      <c r="AM23" s="398">
        <f>COUNTIF($C23:$AF23,AM$4)</f>
        <v>1</v>
      </c>
      <c r="AN23" s="398">
        <f>COUNTIF($C23:$AF23,AN$4)</f>
        <v>0</v>
      </c>
      <c r="AO23" s="398">
        <f>COUNTIF($C23:$AF23,AO$4)</f>
        <v>0</v>
      </c>
      <c r="AP23" s="398">
        <f>COUNTIF($C23:$AF23,AP$4)</f>
        <v>0</v>
      </c>
      <c r="AQ23" s="405">
        <v>0</v>
      </c>
      <c r="AR23" s="405"/>
      <c r="AS23" s="406">
        <f>SUMPRODUCT(--(WEEKDAY(C$3:AG$3,2)&lt;5),--ISNUMBER(MATCH(C23:AG23,{"DM","CS1","CS2","SB1","AE","CS/B"},0)))</f>
        <v>1</v>
      </c>
      <c r="AT23" s="406"/>
      <c r="AU23" s="406">
        <f>SUMPRODUCT(--(WEEKDAY(C$3:AG$3,2)=5),--ISNUMBER(MATCH(C23:AG23,{"DM","CS1","CS2","SB1","AE","CS/B","WEEKEND OUTFIELD RESERVE"},0)))</f>
        <v>1</v>
      </c>
      <c r="AV23" s="406">
        <f>SUMPRODUCT(--(WEEKDAY(C$3:AG$3,2)&gt;5),--ISNUMBER(MATCH(C23:AG23,{"DM","CS1","CS2","SB1","AE","CS/B","WEEKEND OUTFIELD RESERVE"},0)))</f>
        <v>1</v>
      </c>
      <c r="AW23" s="406"/>
      <c r="AX23" s="406">
        <f>(AS23-AT23)+AU23*1.5+(AV23-AW23)*2+AM23*0.5+AO23*0.5+AQ23-AR23</f>
        <v>5</v>
      </c>
      <c r="AY23" s="406">
        <f>AS23+AU23+AV23</f>
        <v>3</v>
      </c>
      <c r="AZ23" s="406">
        <f>BC23+BE23+BG23+BI23+BK23</f>
        <v>1</v>
      </c>
      <c r="BA23" s="405">
        <f>AX23+BB23</f>
        <v>6</v>
      </c>
      <c r="BB23" s="406">
        <f>BD23+BF23+BH23+BJ23+BL23</f>
        <v>1</v>
      </c>
      <c r="BC23" s="406">
        <f>COUNTIF(A23:AH23,"*$BTP*")</f>
        <v>0</v>
      </c>
      <c r="BD23" s="406">
        <f>BC23*1.5</f>
        <v>0</v>
      </c>
      <c r="BE23" s="406">
        <f>COUNTIF(A23:AH23,"*$M*")</f>
        <v>1</v>
      </c>
      <c r="BF23" s="406">
        <f>BE23*1</f>
        <v>1</v>
      </c>
      <c r="BG23" s="406">
        <f>COUNTIF(A23:AH23,"*$PM*")</f>
        <v>0</v>
      </c>
      <c r="BH23" s="406">
        <f>BG23*0.5</f>
        <v>0</v>
      </c>
      <c r="BI23" s="406">
        <f>COUNTIF(A23:AH23,"*$AM*")</f>
        <v>0</v>
      </c>
      <c r="BJ23" s="406">
        <f>BI23*0.5</f>
        <v>0</v>
      </c>
      <c r="BK23" s="406">
        <f>COUNTIF(A23:AH23,"*$FC*")</f>
        <v>0</v>
      </c>
      <c r="BL23" s="406">
        <f>BK23*1</f>
        <v>0</v>
      </c>
      <c r="BM23" s="406">
        <f>COUNTIF($D23:$AA23,BM$4)</f>
        <v>0</v>
      </c>
      <c r="BN23" s="406">
        <f>COUNTIF($D23:$AA23,BN$4)</f>
        <v>1</v>
      </c>
      <c r="BO23" s="406">
        <f>COUNTIF($D23:$AA23,BO$4)</f>
        <v>3</v>
      </c>
      <c r="BP23" s="406"/>
    </row>
    <row r="24" ht="19.5" customHeight="1" spans="1:68">
      <c r="A24" s="398"/>
      <c r="B24" s="405" t="s">
        <v>2155</v>
      </c>
      <c r="C24" s="391"/>
      <c r="D24" s="391" t="s">
        <v>1793</v>
      </c>
      <c r="E24" s="391"/>
      <c r="F24" s="391"/>
      <c r="G24" s="391"/>
      <c r="H24" s="391"/>
      <c r="I24" s="391" t="s">
        <v>47</v>
      </c>
      <c r="J24" s="391" t="s">
        <v>2156</v>
      </c>
      <c r="K24" s="391" t="s">
        <v>1095</v>
      </c>
      <c r="L24" s="391" t="s">
        <v>1095</v>
      </c>
      <c r="M24" s="391" t="s">
        <v>1095</v>
      </c>
      <c r="N24" s="391" t="s">
        <v>1095</v>
      </c>
      <c r="O24" s="391"/>
      <c r="P24" s="391"/>
      <c r="Q24" s="172" t="s">
        <v>45</v>
      </c>
      <c r="R24" s="172"/>
      <c r="S24" s="391"/>
      <c r="T24" s="172" t="s">
        <v>48</v>
      </c>
      <c r="U24" s="172"/>
      <c r="V24" s="391"/>
      <c r="W24" s="172"/>
      <c r="X24" s="391" t="s">
        <v>2157</v>
      </c>
      <c r="Y24" s="172"/>
      <c r="Z24" s="172"/>
      <c r="AA24" s="391"/>
      <c r="AB24" s="391"/>
      <c r="AC24" s="391"/>
      <c r="AD24" s="391"/>
      <c r="AE24" s="413"/>
      <c r="AF24" s="391"/>
      <c r="AG24" s="391"/>
      <c r="AH24" s="398">
        <f>COUNTIF($C24:$Z24,AH$4)</f>
        <v>1</v>
      </c>
      <c r="AI24" s="398">
        <f>COUNTIF($C24:$Z24,AI$4)</f>
        <v>0</v>
      </c>
      <c r="AJ24" s="398">
        <f>COUNTIF($C24:$Z24,AJ$4)</f>
        <v>1</v>
      </c>
      <c r="AK24" s="398">
        <f>COUNTIF($C24:$Z24,AK$4)</f>
        <v>1</v>
      </c>
      <c r="AL24" s="398">
        <f>COUNTIF($C24:$Z24,AL$4)</f>
        <v>0</v>
      </c>
      <c r="AM24" s="398">
        <f>COUNTIF($C24:$Z24,AM$4)</f>
        <v>0</v>
      </c>
      <c r="AN24" s="398">
        <f>COUNTIF($C24:$Z24,AN$4)</f>
        <v>0</v>
      </c>
      <c r="AO24" s="398">
        <f>COUNTIF($C24:$Z24,AO$4)</f>
        <v>0</v>
      </c>
      <c r="AP24" s="398">
        <f>COUNTIF($C24:$Z24,AP$4)</f>
        <v>0</v>
      </c>
      <c r="AQ24" s="405"/>
      <c r="AR24" s="405">
        <v>4.5</v>
      </c>
      <c r="AS24" s="406">
        <f>SUMPRODUCT(--(WEEKDAY(C$3:AG$3,2)&lt;5),--ISNUMBER(MATCH(C24:AG24,{"DM","CS1","CS2","SB1","AE","CS/B"},0)))</f>
        <v>2</v>
      </c>
      <c r="AT24" s="398"/>
      <c r="AU24" s="406">
        <f>SUMPRODUCT(--(WEEKDAY(C$3:AG$3,2)=5),--ISNUMBER(MATCH(C24:AG24,{"DM","CS1","CS2","SB1","AE","CS/B","WEEKEND OUTFIELD RESERVE"},0)))</f>
        <v>0</v>
      </c>
      <c r="AV24" s="406">
        <f>SUMPRODUCT(--(WEEKDAY(C$3:AG$3,2)&gt;5),--ISNUMBER(MATCH(C24:AG24,{"DM","CS1","CS2","SB1","AE","CS/B","WEEKEND OUTFIELD RESERVE"},0)))</f>
        <v>1</v>
      </c>
      <c r="AW24" s="398"/>
      <c r="AX24" s="406">
        <f>(AS24-AT24)+AU24*1.5+(AV24-AW24)*2+AM24*0.5+AO24*0.5+AQ24-AR24</f>
        <v>-0.5</v>
      </c>
      <c r="AY24" s="406">
        <f>AS24+AU24+AV24</f>
        <v>3</v>
      </c>
      <c r="AZ24" s="406">
        <f>BC24+BE24+BG24+BI24+BK24</f>
        <v>1</v>
      </c>
      <c r="BA24" s="405">
        <f>AX24+BB24</f>
        <v>0</v>
      </c>
      <c r="BB24" s="406">
        <f>BD24+BF24+BH24+BJ24+BL24</f>
        <v>0.5</v>
      </c>
      <c r="BC24" s="406">
        <f>COUNTIF(A24:AH24,"*$BTP*")</f>
        <v>0</v>
      </c>
      <c r="BD24" s="406">
        <f>BC24*1.5</f>
        <v>0</v>
      </c>
      <c r="BE24" s="406">
        <f>COUNTIF(A24:AH24,"*$M*")</f>
        <v>0</v>
      </c>
      <c r="BF24" s="406">
        <f>BE24*1</f>
        <v>0</v>
      </c>
      <c r="BG24" s="406">
        <f>COUNTIF(A24:AH24,"*$PM*")</f>
        <v>0</v>
      </c>
      <c r="BH24" s="406">
        <f>BG24*0.5</f>
        <v>0</v>
      </c>
      <c r="BI24" s="406">
        <f>COUNTIF(A24:AH24,"*$AM*")</f>
        <v>1</v>
      </c>
      <c r="BJ24" s="406">
        <f>BI24*0.5</f>
        <v>0.5</v>
      </c>
      <c r="BK24" s="406">
        <f>COUNTIF(A24:AH24,"*$FC*")</f>
        <v>0</v>
      </c>
      <c r="BL24" s="406">
        <f>BK24*1</f>
        <v>0</v>
      </c>
      <c r="BM24" s="406">
        <f>COUNTIF($D24:$Z24,BM$4)</f>
        <v>0</v>
      </c>
      <c r="BN24" s="406">
        <f>COUNTIF($D24:$Z24,BN$4)</f>
        <v>0</v>
      </c>
      <c r="BO24" s="406">
        <f>COUNTIF($D24:$Z24,BO$4)</f>
        <v>1</v>
      </c>
      <c r="BP24" s="398"/>
    </row>
    <row r="25" ht="103.5" customHeight="1" spans="1:68">
      <c r="A25" s="398"/>
      <c r="B25" s="405" t="s">
        <v>1820</v>
      </c>
      <c r="C25" s="391"/>
      <c r="D25" s="391" t="s">
        <v>1799</v>
      </c>
      <c r="E25" s="391"/>
      <c r="F25" s="391" t="s">
        <v>44</v>
      </c>
      <c r="G25" s="391"/>
      <c r="H25" s="391"/>
      <c r="I25" s="391" t="s">
        <v>1566</v>
      </c>
      <c r="J25" s="391"/>
      <c r="K25" s="391" t="s">
        <v>1925</v>
      </c>
      <c r="L25" s="172"/>
      <c r="M25" s="172" t="s">
        <v>1598</v>
      </c>
      <c r="N25" s="391"/>
      <c r="O25" s="391" t="s">
        <v>1111</v>
      </c>
      <c r="P25" s="391" t="s">
        <v>1111</v>
      </c>
      <c r="Q25" s="391"/>
      <c r="R25" s="172"/>
      <c r="S25" s="172" t="s">
        <v>59</v>
      </c>
      <c r="T25" s="391"/>
      <c r="U25" s="391" t="s">
        <v>2158</v>
      </c>
      <c r="V25" s="391"/>
      <c r="W25" s="391" t="s">
        <v>2159</v>
      </c>
      <c r="X25" s="391"/>
      <c r="Y25" s="391" t="s">
        <v>48</v>
      </c>
      <c r="Z25" s="391"/>
      <c r="AA25" s="391" t="s">
        <v>50</v>
      </c>
      <c r="AB25" s="391"/>
      <c r="AC25" s="391"/>
      <c r="AD25" s="391" t="s">
        <v>45</v>
      </c>
      <c r="AE25" s="408"/>
      <c r="AF25" s="172"/>
      <c r="AG25" s="391" t="s">
        <v>48</v>
      </c>
      <c r="AH25" s="398">
        <f>COUNTIF($C25:$AF25,AH$4)</f>
        <v>1</v>
      </c>
      <c r="AI25" s="398">
        <f>COUNTIF($C25:$AF25,AI$4)</f>
        <v>1</v>
      </c>
      <c r="AJ25" s="398">
        <f>COUNTIF($C25:$AF25,AJ$4)</f>
        <v>1</v>
      </c>
      <c r="AK25" s="398">
        <f>COUNTIF($C25:$AF25,AK$4)</f>
        <v>0</v>
      </c>
      <c r="AL25" s="398">
        <f>COUNTIF($C25:$AF25,AL$4)</f>
        <v>1</v>
      </c>
      <c r="AM25" s="398">
        <f>COUNTIF($C25:$AF25,AM$4)</f>
        <v>0</v>
      </c>
      <c r="AN25" s="398">
        <f>COUNTIF($C25:$AF25,AN$4)</f>
        <v>0</v>
      </c>
      <c r="AO25" s="398">
        <f>COUNTIF($C25:$AF25,AO$4)</f>
        <v>0</v>
      </c>
      <c r="AP25" s="398">
        <f>COUNTIF($C25:$AF25,AP$4)</f>
        <v>0</v>
      </c>
      <c r="AQ25" s="405"/>
      <c r="AR25" s="405">
        <v>2.5</v>
      </c>
      <c r="AS25" s="406">
        <f>SUMPRODUCT(--(WEEKDAY(C$3:AG$3,2)&lt;5),--ISNUMBER(MATCH(C25:AG25,{"DM","CS1","CS2","SB1","AE","CS/B"},0)))</f>
        <v>2</v>
      </c>
      <c r="AT25" s="406"/>
      <c r="AU25" s="406">
        <f>SUMPRODUCT(--(WEEKDAY(C$3:AG$3,2)=5),--ISNUMBER(MATCH(C25:AG25,{"DM","CS1","CS2","SB1","AE","CS/B","WEEKEND OUTFIELD RESERVE"},0)))</f>
        <v>1</v>
      </c>
      <c r="AV25" s="406">
        <f>SUMPRODUCT(--(WEEKDAY(C$3:AG$3,2)&gt;5),--ISNUMBER(MATCH(C25:AG25,{"DM","CS1","CS2","SB1","AE","CS/B","WEEKEND OUTFIELD RESERVE"},0)))</f>
        <v>2</v>
      </c>
      <c r="AW25" s="406"/>
      <c r="AX25" s="406">
        <f>(AS25-AT25)+AU25*1.5+(AV25-AW25)*2+AM25*0.5+AO25*0.5+AQ25-AR25</f>
        <v>5</v>
      </c>
      <c r="AY25" s="406">
        <f>AS25+AU25+AV25</f>
        <v>5</v>
      </c>
      <c r="AZ25" s="406">
        <f>BC25+BE25+BG25+BI25+BK25</f>
        <v>2</v>
      </c>
      <c r="BA25" s="405">
        <f>AX25+BB25</f>
        <v>7</v>
      </c>
      <c r="BB25" s="406">
        <f>BD25+BF25+BH25+BJ25+BL25</f>
        <v>2</v>
      </c>
      <c r="BC25" s="406">
        <f>COUNTIF(A25:AH25,"*$BTP*")</f>
        <v>1</v>
      </c>
      <c r="BD25" s="406">
        <f>BC25*1.5</f>
        <v>1.5</v>
      </c>
      <c r="BE25" s="406">
        <f>COUNTIF(A25:AH25,"*$M*")</f>
        <v>0</v>
      </c>
      <c r="BF25" s="406">
        <f>BE25*1</f>
        <v>0</v>
      </c>
      <c r="BG25" s="406">
        <f>COUNTIF(A25:AH25,"*$PM*")</f>
        <v>1</v>
      </c>
      <c r="BH25" s="406">
        <f>BG25*0.5</f>
        <v>0.5</v>
      </c>
      <c r="BI25" s="406">
        <f>COUNTIF(A25:AH25,"*$AM*")</f>
        <v>0</v>
      </c>
      <c r="BJ25" s="406">
        <f>BI25*0.5</f>
        <v>0</v>
      </c>
      <c r="BK25" s="406">
        <f>COUNTIF(A25:AH25,"*$FC*")</f>
        <v>0</v>
      </c>
      <c r="BL25" s="406">
        <f>BK25*1</f>
        <v>0</v>
      </c>
      <c r="BM25" s="406">
        <f>COUNTIF($D25:$AA25,BM$4)</f>
        <v>0</v>
      </c>
      <c r="BN25" s="406">
        <f>COUNTIF($D25:$AA25,BN$4)</f>
        <v>1</v>
      </c>
      <c r="BO25" s="406">
        <f>COUNTIF($D25:$AA25,BO$4)</f>
        <v>0</v>
      </c>
      <c r="BP25" s="406"/>
    </row>
    <row r="26" ht="68.25" customHeight="1" spans="1:68">
      <c r="A26" s="398"/>
      <c r="B26" s="405" t="s">
        <v>1943</v>
      </c>
      <c r="C26" s="172"/>
      <c r="D26" s="391" t="s">
        <v>56</v>
      </c>
      <c r="E26" s="391"/>
      <c r="F26" s="391" t="s">
        <v>48</v>
      </c>
      <c r="G26" s="172"/>
      <c r="H26" s="391" t="s">
        <v>2160</v>
      </c>
      <c r="I26" s="172" t="s">
        <v>47</v>
      </c>
      <c r="J26" s="391" t="s">
        <v>42</v>
      </c>
      <c r="K26" s="172" t="s">
        <v>48</v>
      </c>
      <c r="L26" s="391"/>
      <c r="M26" s="391"/>
      <c r="N26" s="172"/>
      <c r="O26" s="391" t="s">
        <v>47</v>
      </c>
      <c r="P26" s="391" t="s">
        <v>1598</v>
      </c>
      <c r="Q26" s="391"/>
      <c r="R26" s="391"/>
      <c r="S26" s="391"/>
      <c r="T26" s="172"/>
      <c r="U26" s="391"/>
      <c r="V26" s="391" t="s">
        <v>47</v>
      </c>
      <c r="W26" s="391"/>
      <c r="X26" s="172" t="s">
        <v>2161</v>
      </c>
      <c r="Y26" s="391"/>
      <c r="Z26" s="391"/>
      <c r="AA26" s="391"/>
      <c r="AB26" s="391"/>
      <c r="AC26" s="391" t="s">
        <v>1719</v>
      </c>
      <c r="AD26" s="391" t="s">
        <v>375</v>
      </c>
      <c r="AE26" s="407" t="s">
        <v>375</v>
      </c>
      <c r="AF26" s="172"/>
      <c r="AG26" s="391"/>
      <c r="AH26" s="398">
        <f>COUNTIF($C26:$AF26,AH$4)</f>
        <v>2</v>
      </c>
      <c r="AI26" s="398">
        <f>COUNTIF($C26:$AF26,AI$4)</f>
        <v>0</v>
      </c>
      <c r="AJ26" s="398">
        <f>COUNTIF($C26:$AF26,AJ$4)</f>
        <v>0</v>
      </c>
      <c r="AK26" s="398">
        <f>COUNTIF($C26:$AF26,AK$4)</f>
        <v>0</v>
      </c>
      <c r="AL26" s="398">
        <f>COUNTIF($C26:$AF26,AL$4)</f>
        <v>0</v>
      </c>
      <c r="AM26" s="398">
        <f>COUNTIF($C26:$AF26,AM$4)</f>
        <v>1</v>
      </c>
      <c r="AN26" s="398">
        <f>COUNTIF($C26:$AF26,AN$4)</f>
        <v>0</v>
      </c>
      <c r="AO26" s="398">
        <f>COUNTIF($C26:$AF26,AO$4)</f>
        <v>0</v>
      </c>
      <c r="AP26" s="398">
        <f>COUNTIF($C26:$AF26,AP$4)</f>
        <v>0</v>
      </c>
      <c r="AQ26" s="405"/>
      <c r="AR26" s="405"/>
      <c r="AS26" s="406">
        <f>SUMPRODUCT(--(WEEKDAY(C$3:AG$3,2)&lt;5),--ISNUMBER(MATCH(C26:AG26,{"DM","CS1","CS2","SB1","AE","CS/B"},0)))</f>
        <v>1</v>
      </c>
      <c r="AT26" s="406"/>
      <c r="AU26" s="406">
        <f>SUMPRODUCT(--(WEEKDAY(C$3:AG$3,2)=5),--ISNUMBER(MATCH(C26:AG26,{"DM","CS1","CS2","SB1","AE","CS/B","WEEKEND OUTFIELD RESERVE"},0)))</f>
        <v>0</v>
      </c>
      <c r="AV26" s="406">
        <f>SUMPRODUCT(--(WEEKDAY(C$3:AG$3,2)&gt;5),--ISNUMBER(MATCH(C26:AG26,{"DM","CS1","CS2","SB1","AE","CS/B","WEEKEND OUTFIELD RESERVE"},0)))</f>
        <v>1</v>
      </c>
      <c r="AW26" s="406"/>
      <c r="AX26" s="406">
        <f>(AS26-AT26)+AU26*1.5+(AV26-AW26)*2+AM26*0.5+AO26*0.5+AQ26-AR26</f>
        <v>3.5</v>
      </c>
      <c r="AY26" s="406">
        <f>AS26+AU26+AV26</f>
        <v>2</v>
      </c>
      <c r="AZ26" s="406">
        <f>BC26+BE26+BG26+BI26+BK26</f>
        <v>1</v>
      </c>
      <c r="BA26" s="405">
        <f>AX26+BB26</f>
        <v>4</v>
      </c>
      <c r="BB26" s="406">
        <f>BD26+BF26+BH26+BJ26+BL26</f>
        <v>0.5</v>
      </c>
      <c r="BC26" s="406">
        <f>COUNTIF(A26:AH26,"*$BTP*")</f>
        <v>0</v>
      </c>
      <c r="BD26" s="406">
        <f>BC26*1.5</f>
        <v>0</v>
      </c>
      <c r="BE26" s="406">
        <f>COUNTIF(A26:AH26,"*$M*")</f>
        <v>0</v>
      </c>
      <c r="BF26" s="406">
        <f>BE26*1</f>
        <v>0</v>
      </c>
      <c r="BG26" s="406">
        <f>COUNTIF(A26:AH26,"*$PM*")</f>
        <v>1</v>
      </c>
      <c r="BH26" s="406">
        <f>BG26*0.5</f>
        <v>0.5</v>
      </c>
      <c r="BI26" s="406">
        <f>COUNTIF(A26:AH26,"*$AM*")</f>
        <v>0</v>
      </c>
      <c r="BJ26" s="406">
        <f>BI26*0.5</f>
        <v>0</v>
      </c>
      <c r="BK26" s="406">
        <f>COUNTIF(A26:AH26,"*$FC*")</f>
        <v>0</v>
      </c>
      <c r="BL26" s="406">
        <f>BK26*1</f>
        <v>0</v>
      </c>
      <c r="BM26" s="406">
        <f>COUNTIF($D26:$AA26,BM$4)</f>
        <v>0</v>
      </c>
      <c r="BN26" s="406">
        <f>COUNTIF($D26:$AA26,BN$4)</f>
        <v>1</v>
      </c>
      <c r="BO26" s="406">
        <f>COUNTIF($D26:$AA26,BO$4)</f>
        <v>3</v>
      </c>
      <c r="BP26" s="406"/>
    </row>
    <row r="27" ht="19.5" customHeight="1" spans="1:68">
      <c r="A27" s="398"/>
      <c r="B27" s="405" t="s">
        <v>2162</v>
      </c>
      <c r="C27" s="391"/>
      <c r="D27" s="391"/>
      <c r="E27" s="172" t="s">
        <v>48</v>
      </c>
      <c r="F27" s="172"/>
      <c r="G27" s="391"/>
      <c r="H27" s="391" t="s">
        <v>1799</v>
      </c>
      <c r="I27" s="391"/>
      <c r="J27" s="172" t="s">
        <v>1799</v>
      </c>
      <c r="K27" s="391" t="s">
        <v>1925</v>
      </c>
      <c r="L27" s="172" t="s">
        <v>1095</v>
      </c>
      <c r="M27" s="172" t="s">
        <v>1095</v>
      </c>
      <c r="N27" s="391" t="s">
        <v>1095</v>
      </c>
      <c r="O27" s="391" t="s">
        <v>1111</v>
      </c>
      <c r="P27" s="391" t="s">
        <v>1111</v>
      </c>
      <c r="Q27" s="391"/>
      <c r="R27" s="172"/>
      <c r="S27" s="172" t="s">
        <v>59</v>
      </c>
      <c r="T27" s="391"/>
      <c r="U27" s="391" t="s">
        <v>48</v>
      </c>
      <c r="V27" s="391"/>
      <c r="W27" s="172" t="s">
        <v>2163</v>
      </c>
      <c r="X27" s="391" t="s">
        <v>48</v>
      </c>
      <c r="Y27" s="172"/>
      <c r="Z27" s="172"/>
      <c r="AA27" s="391" t="s">
        <v>1598</v>
      </c>
      <c r="AB27" s="172"/>
      <c r="AC27" s="415" t="s">
        <v>1799</v>
      </c>
      <c r="AD27" s="416" t="s">
        <v>56</v>
      </c>
      <c r="AE27" s="417" t="s">
        <v>50</v>
      </c>
      <c r="AF27" s="391"/>
      <c r="AG27" s="391"/>
      <c r="AH27" s="398">
        <f>COUNTIF($C27:$AF27,AH$4)</f>
        <v>3</v>
      </c>
      <c r="AI27" s="398">
        <f>COUNTIF($C27:$AF27,AI$4)</f>
        <v>0</v>
      </c>
      <c r="AJ27" s="398">
        <f>COUNTIF($C27:$AF27,AJ$4)</f>
        <v>0</v>
      </c>
      <c r="AK27" s="398">
        <f>COUNTIF($C27:$AF27,AK$4)</f>
        <v>0</v>
      </c>
      <c r="AL27" s="398">
        <f>COUNTIF($C27:$AF27,AL$4)</f>
        <v>1</v>
      </c>
      <c r="AM27" s="398">
        <f>COUNTIF($C27:$AF27,AM$4)</f>
        <v>1</v>
      </c>
      <c r="AN27" s="398">
        <f>COUNTIF($C27:$AF27,AN$4)</f>
        <v>0</v>
      </c>
      <c r="AO27" s="398">
        <f>COUNTIF($C27:$AF27,AO$4)</f>
        <v>0</v>
      </c>
      <c r="AP27" s="398">
        <f>COUNTIF($C27:$AF27,AP$4)</f>
        <v>0</v>
      </c>
      <c r="AQ27" s="405">
        <v>3</v>
      </c>
      <c r="AR27" s="405"/>
      <c r="AS27" s="406">
        <f>SUMPRODUCT(--(WEEKDAY(C$3:AG$3,2)&lt;5),--ISNUMBER(MATCH(C27:AG27,{"DM","CS1","CS2","SB1","AE","CS/B"},0)))</f>
        <v>2</v>
      </c>
      <c r="AT27" s="398"/>
      <c r="AU27" s="406">
        <f>SUMPRODUCT(--(WEEKDAY(C$3:AG$3,2)=5),--ISNUMBER(MATCH(C27:AG27,{"DM","CS1","CS2","SB1","AE","CS/B","WEEKEND OUTFIELD RESERVE"},0)))</f>
        <v>1</v>
      </c>
      <c r="AV27" s="406">
        <f>SUMPRODUCT(--(WEEKDAY(C$3:AG$3,2)&gt;5),--ISNUMBER(MATCH(C27:AG27,{"DM","CS1","CS2","SB1","AE","CS/B","WEEKEND OUTFIELD RESERVE"},0)))</f>
        <v>1</v>
      </c>
      <c r="AW27" s="398"/>
      <c r="AX27" s="406">
        <f>(AS27-AT27)+AU27*1.5+(AV27-AW27)*2+AM27*0.5+AO27*0.5+AQ27-AR27</f>
        <v>9</v>
      </c>
      <c r="AY27" s="406">
        <f>AS27+AU27+AV27</f>
        <v>4</v>
      </c>
      <c r="AZ27" s="406">
        <f>BC27+BE27+BG27+BI27+BK27</f>
        <v>1</v>
      </c>
      <c r="BA27" s="405">
        <f>AX27+BB27</f>
        <v>9.5</v>
      </c>
      <c r="BB27" s="406">
        <f>BD27+BF27+BH27+BJ27+BL27</f>
        <v>0.5</v>
      </c>
      <c r="BC27" s="406">
        <f>COUNTIF(A27:AH27,"*$BTP*")</f>
        <v>0</v>
      </c>
      <c r="BD27" s="406">
        <f>BC27*1.5</f>
        <v>0</v>
      </c>
      <c r="BE27" s="406">
        <f>COUNTIF(A27:AH27,"*$M*")</f>
        <v>0</v>
      </c>
      <c r="BF27" s="406">
        <f>BE27*1</f>
        <v>0</v>
      </c>
      <c r="BG27" s="406">
        <f>COUNTIF(A27:AH27,"*$PM*")</f>
        <v>0</v>
      </c>
      <c r="BH27" s="406">
        <f>BG27*0.5</f>
        <v>0</v>
      </c>
      <c r="BI27" s="406">
        <f>COUNTIF(A27:AH27,"*$AM*")</f>
        <v>1</v>
      </c>
      <c r="BJ27" s="406">
        <f>BI27*0.5</f>
        <v>0.5</v>
      </c>
      <c r="BK27" s="406">
        <f>COUNTIF(A27:AH27,"*$FC*")</f>
        <v>0</v>
      </c>
      <c r="BL27" s="406">
        <f>BK27*1</f>
        <v>0</v>
      </c>
      <c r="BM27" s="406">
        <f>COUNTIF($D27:$AA27,BM$4)</f>
        <v>0</v>
      </c>
      <c r="BN27" s="406">
        <f>COUNTIF($D27:$AA27,BN$4)</f>
        <v>1</v>
      </c>
      <c r="BO27" s="406">
        <f>COUNTIF($D27:$AA27,BO$4)</f>
        <v>0</v>
      </c>
      <c r="BP27" s="398"/>
    </row>
    <row r="28" ht="48" customHeight="1" spans="1:68">
      <c r="A28" s="398"/>
      <c r="B28" s="405" t="s">
        <v>1832</v>
      </c>
      <c r="C28" s="172"/>
      <c r="D28" s="391"/>
      <c r="E28" s="391"/>
      <c r="F28" s="391"/>
      <c r="G28" s="391"/>
      <c r="H28" s="391"/>
      <c r="I28" s="391"/>
      <c r="J28" s="391"/>
      <c r="K28" s="391"/>
      <c r="L28" s="391"/>
      <c r="M28" s="391"/>
      <c r="N28" s="391"/>
      <c r="O28" s="391"/>
      <c r="P28" s="391"/>
      <c r="Q28" s="391"/>
      <c r="R28" s="391"/>
      <c r="S28" s="391"/>
      <c r="T28" s="391"/>
      <c r="U28" s="391"/>
      <c r="V28" s="391"/>
      <c r="X28" s="391"/>
      <c r="Y28" s="391"/>
      <c r="Z28" s="391"/>
      <c r="AA28" s="391"/>
      <c r="AB28" s="391"/>
      <c r="AC28" s="255"/>
      <c r="AD28" s="255"/>
      <c r="AE28" s="413"/>
      <c r="AF28" s="391"/>
      <c r="AG28" s="391"/>
      <c r="AH28" s="398">
        <f>COUNTIF($C28:$AF28,AH$4)</f>
        <v>0</v>
      </c>
      <c r="AI28" s="398">
        <f>COUNTIF($C28:$AF28,AI$4)</f>
        <v>0</v>
      </c>
      <c r="AJ28" s="398">
        <f>COUNTIF($C28:$AF28,AJ$4)</f>
        <v>0</v>
      </c>
      <c r="AK28" s="398">
        <f>COUNTIF($C28:$AF28,AK$4)</f>
        <v>0</v>
      </c>
      <c r="AL28" s="398">
        <f>COUNTIF($C28:$AF28,AL$4)</f>
        <v>0</v>
      </c>
      <c r="AM28" s="398">
        <f>COUNTIF($C28:$AF28,AM$4)</f>
        <v>0</v>
      </c>
      <c r="AN28" s="398">
        <f>COUNTIF($C28:$AF28,AN$4)</f>
        <v>0</v>
      </c>
      <c r="AO28" s="398">
        <f>COUNTIF($C28:$AF28,AO$4)</f>
        <v>0</v>
      </c>
      <c r="AP28" s="398">
        <f>COUNTIF($C28:$AF28,AP$4)</f>
        <v>0</v>
      </c>
      <c r="AQ28" s="405"/>
      <c r="AR28" s="405">
        <v>7</v>
      </c>
      <c r="AS28" s="406">
        <f>SUMPRODUCT(--(WEEKDAY(C$3:AG$3,2)&lt;5),--ISNUMBER(MATCH(C28:AG28,{"DM","CS1","CS2","SB1","AE","CS/B"},0)))</f>
        <v>0</v>
      </c>
      <c r="AT28" s="406"/>
      <c r="AU28" s="406">
        <f>SUMPRODUCT(--(WEEKDAY(C$3:AG$3,2)=5),--ISNUMBER(MATCH(C28:AG28,{"DM","CS1","CS2","SB1","AE","CS/B","WEEKEND OUTFIELD RESERVE"},0)))</f>
        <v>0</v>
      </c>
      <c r="AV28" s="406">
        <f>SUMPRODUCT(--(WEEKDAY(C$3:AG$3,2)&gt;5),--ISNUMBER(MATCH(C28:AG28,{"DM","CS1","CS2","SB1","AE","CS/B","WEEKEND OUTFIELD RESERVE"},0)))</f>
        <v>0</v>
      </c>
      <c r="AW28" s="406"/>
      <c r="AX28" s="406">
        <f>(AS28-AT28)+AU28*1.5+(AV28-AW28)*2+AM28*0.5+AO28*0.5+AQ28-AR28</f>
        <v>-7</v>
      </c>
      <c r="AY28" s="406">
        <f>AS28+AU28+AV28</f>
        <v>0</v>
      </c>
      <c r="AZ28" s="406">
        <f>BC28+BE28+BG28+BI28+BK28</f>
        <v>0</v>
      </c>
      <c r="BA28" s="405">
        <f>AX28+BB28</f>
        <v>-7</v>
      </c>
      <c r="BB28" s="406">
        <f>BD28+BF28+BH28+BJ28+BL28</f>
        <v>0</v>
      </c>
      <c r="BC28" s="406">
        <f>COUNTIF(A28:AH28,"*$BTP*")</f>
        <v>0</v>
      </c>
      <c r="BD28" s="406">
        <f>BC28*1.5</f>
        <v>0</v>
      </c>
      <c r="BE28" s="406">
        <f>COUNTIF(A28:AH28,"*$M*")</f>
        <v>0</v>
      </c>
      <c r="BF28" s="406">
        <f>BE28*1</f>
        <v>0</v>
      </c>
      <c r="BG28" s="406">
        <f>COUNTIF(A28:AH28,"*$PM*")</f>
        <v>0</v>
      </c>
      <c r="BH28" s="406">
        <f>BG28*0.5</f>
        <v>0</v>
      </c>
      <c r="BI28" s="406">
        <f>COUNTIF(A28:AH28,"*$AM*")</f>
        <v>0</v>
      </c>
      <c r="BJ28" s="406">
        <f>BI28*0.5</f>
        <v>0</v>
      </c>
      <c r="BK28" s="406">
        <f>COUNTIF(A28:AH28,"*$FC*")</f>
        <v>0</v>
      </c>
      <c r="BL28" s="406">
        <f>BK28*1</f>
        <v>0</v>
      </c>
      <c r="BM28" s="406">
        <f>COUNTIF($D28:$AA28,BM$4)</f>
        <v>0</v>
      </c>
      <c r="BN28" s="406">
        <f>COUNTIF($D28:$AA28,BN$4)</f>
        <v>0</v>
      </c>
      <c r="BO28" s="406">
        <f>COUNTIF($D28:$AA28,BO$4)</f>
        <v>0</v>
      </c>
      <c r="BP28" s="406"/>
    </row>
    <row r="29" ht="19.5" customHeight="1" spans="1:68">
      <c r="A29" s="398"/>
      <c r="B29" s="405" t="s">
        <v>1836</v>
      </c>
      <c r="C29" s="391" t="s">
        <v>44</v>
      </c>
      <c r="D29" s="391"/>
      <c r="E29" s="391" t="s">
        <v>1799</v>
      </c>
      <c r="F29" s="172"/>
      <c r="G29" s="391" t="s">
        <v>1598</v>
      </c>
      <c r="H29" s="172"/>
      <c r="I29" s="391" t="s">
        <v>48</v>
      </c>
      <c r="J29" s="172"/>
      <c r="K29" s="391" t="s">
        <v>2094</v>
      </c>
      <c r="L29" s="172"/>
      <c r="M29" s="172"/>
      <c r="N29" s="172"/>
      <c r="O29" s="391"/>
      <c r="P29" s="391" t="s">
        <v>44</v>
      </c>
      <c r="Q29" s="391"/>
      <c r="R29" s="391"/>
      <c r="S29" s="391" t="s">
        <v>48</v>
      </c>
      <c r="T29" s="391"/>
      <c r="U29" s="391"/>
      <c r="V29" s="172"/>
      <c r="W29" s="391"/>
      <c r="X29" s="391" t="s">
        <v>2164</v>
      </c>
      <c r="Y29" s="391"/>
      <c r="Z29" s="391"/>
      <c r="AA29" s="172" t="s">
        <v>48</v>
      </c>
      <c r="AB29" s="391"/>
      <c r="AC29" s="418"/>
      <c r="AD29" s="419" t="s">
        <v>2163</v>
      </c>
      <c r="AE29" s="408"/>
      <c r="AF29" s="391" t="s">
        <v>1799</v>
      </c>
      <c r="AG29" s="391"/>
      <c r="AH29" s="398">
        <f>COUNTIF($C29:$AF29,AH$4)</f>
        <v>3</v>
      </c>
      <c r="AI29" s="398">
        <f>COUNTIF($C29:$AF29,AI$4)</f>
        <v>2</v>
      </c>
      <c r="AJ29" s="398">
        <f>COUNTIF($C29:$AF29,AJ$4)</f>
        <v>0</v>
      </c>
      <c r="AK29" s="398">
        <f>COUNTIF($C29:$AF29,AK$4)</f>
        <v>0</v>
      </c>
      <c r="AL29" s="398">
        <f>COUNTIF($C29:$AF29,AL$4)</f>
        <v>0</v>
      </c>
      <c r="AM29" s="398">
        <f>COUNTIF($C29:$AF29,AM$4)</f>
        <v>0</v>
      </c>
      <c r="AN29" s="398">
        <f>COUNTIF($C29:$AF29,AN$4)</f>
        <v>0</v>
      </c>
      <c r="AO29" s="398">
        <f>COUNTIF($C29:$AF29,AO$4)</f>
        <v>0</v>
      </c>
      <c r="AP29" s="398">
        <f>COUNTIF($C29:$AF29,AP$4)</f>
        <v>0</v>
      </c>
      <c r="AQ29" s="405">
        <v>2</v>
      </c>
      <c r="AR29" s="405"/>
      <c r="AS29" s="406">
        <f>SUMPRODUCT(--(WEEKDAY(C$3:AG$3,2)&lt;5),--ISNUMBER(MATCH(C29:AG29,{"DM","CS1","CS2","SB1","AE","CS/B"},0)))</f>
        <v>3</v>
      </c>
      <c r="AT29" s="398"/>
      <c r="AU29" s="406">
        <f>SUMPRODUCT(--(WEEKDAY(C$3:AG$3,2)=5),--ISNUMBER(MATCH(C29:AG29,{"DM","CS1","CS2","SB1","AE","CS/B","WEEKEND OUTFIELD RESERVE"},0)))</f>
        <v>1</v>
      </c>
      <c r="AV29" s="406">
        <f>SUMPRODUCT(--(WEEKDAY(C$3:AG$3,2)&gt;5),--ISNUMBER(MATCH(C29:AG29,{"DM","CS1","CS2","SB1","AE","CS/B","WEEKEND OUTFIELD RESERVE"},0)))</f>
        <v>1</v>
      </c>
      <c r="AW29" s="398"/>
      <c r="AX29" s="406">
        <f>(AS29-AT29)+AU29*1.5+(AV29-AW29)*2+AM29*0.5+AO29*0.5+AQ29-AR29</f>
        <v>8.5</v>
      </c>
      <c r="AY29" s="406">
        <f>AS29+AU29+AV29</f>
        <v>5</v>
      </c>
      <c r="AZ29" s="406">
        <f>BC29+BE29+BG29+BI29+BK29</f>
        <v>3</v>
      </c>
      <c r="BA29" s="405">
        <f>AX29+BB29</f>
        <v>10</v>
      </c>
      <c r="BB29" s="406">
        <f>BD29+BF29+BH29+BJ29+BL29</f>
        <v>1.5</v>
      </c>
      <c r="BC29" s="406">
        <f>COUNTIF(A29:AH29,"*$BTP*")</f>
        <v>0</v>
      </c>
      <c r="BD29" s="406">
        <f>BC29*1.5</f>
        <v>0</v>
      </c>
      <c r="BE29" s="406">
        <f>COUNTIF(A29:AH29,"*$M*")</f>
        <v>0</v>
      </c>
      <c r="BF29" s="406">
        <f>BE29*1</f>
        <v>0</v>
      </c>
      <c r="BG29" s="406">
        <f>COUNTIF(A29:AH29,"*$PM*")</f>
        <v>0</v>
      </c>
      <c r="BH29" s="406">
        <f>BG29*0.5</f>
        <v>0</v>
      </c>
      <c r="BI29" s="406">
        <f>COUNTIF(A29:AH29,"*$AM*")</f>
        <v>3</v>
      </c>
      <c r="BJ29" s="406">
        <f>BI29*0.5</f>
        <v>1.5</v>
      </c>
      <c r="BK29" s="406">
        <f>COUNTIF(A29:AH29,"*$FC*")</f>
        <v>0</v>
      </c>
      <c r="BL29" s="406">
        <f>BK29*1</f>
        <v>0</v>
      </c>
      <c r="BM29" s="406">
        <f>COUNTIF($D29:$AA29,BM$4)</f>
        <v>0</v>
      </c>
      <c r="BN29" s="406">
        <f>COUNTIF($D29:$AA29,BN$4)</f>
        <v>1</v>
      </c>
      <c r="BO29" s="406">
        <f>COUNTIF($D29:$AA29,BO$4)</f>
        <v>0</v>
      </c>
      <c r="BP29" s="398"/>
    </row>
    <row r="30" ht="19.5" customHeight="1" spans="1:68">
      <c r="A30" s="398"/>
      <c r="B30" s="405" t="s">
        <v>2165</v>
      </c>
      <c r="C30" s="391"/>
      <c r="D30" s="391" t="s">
        <v>48</v>
      </c>
      <c r="E30" s="391"/>
      <c r="F30" s="172"/>
      <c r="G30" s="391" t="s">
        <v>48</v>
      </c>
      <c r="H30" s="391"/>
      <c r="I30" s="391" t="s">
        <v>1799</v>
      </c>
      <c r="J30" s="172" t="s">
        <v>2166</v>
      </c>
      <c r="K30" s="172"/>
      <c r="L30" s="172" t="s">
        <v>48</v>
      </c>
      <c r="M30" s="391"/>
      <c r="N30" s="172" t="s">
        <v>48</v>
      </c>
      <c r="O30" s="172"/>
      <c r="P30" s="414" t="s">
        <v>2167</v>
      </c>
      <c r="Q30" s="391" t="s">
        <v>56</v>
      </c>
      <c r="R30" s="172"/>
      <c r="S30" s="391"/>
      <c r="T30" s="391" t="s">
        <v>44</v>
      </c>
      <c r="U30" s="391"/>
      <c r="W30" s="391"/>
      <c r="X30" s="391" t="s">
        <v>2168</v>
      </c>
      <c r="Y30" s="391"/>
      <c r="Z30" s="172" t="s">
        <v>45</v>
      </c>
      <c r="AA30" s="391"/>
      <c r="AB30" s="172"/>
      <c r="AC30" s="420" t="s">
        <v>572</v>
      </c>
      <c r="AD30" s="255"/>
      <c r="AE30" s="421" t="s">
        <v>48</v>
      </c>
      <c r="AF30" s="391"/>
      <c r="AG30" s="391" t="s">
        <v>1799</v>
      </c>
      <c r="AH30" s="398">
        <f>COUNTIF($C30:$AF30,AH$4)</f>
        <v>5</v>
      </c>
      <c r="AI30" s="398">
        <f>COUNTIF($C30:$AF30,AI$4)</f>
        <v>1</v>
      </c>
      <c r="AJ30" s="398">
        <f>COUNTIF($C30:$AF30,AJ$4)</f>
        <v>1</v>
      </c>
      <c r="AK30" s="398">
        <f>COUNTIF($C30:$AF30,AK$4)</f>
        <v>0</v>
      </c>
      <c r="AL30" s="398">
        <f>COUNTIF($C30:$AF30,AL$4)</f>
        <v>0</v>
      </c>
      <c r="AM30" s="398">
        <f>COUNTIF($C30:$AF30,AM$4)</f>
        <v>1</v>
      </c>
      <c r="AN30" s="398">
        <f>COUNTIF($C30:$AF30,AN$4)</f>
        <v>0</v>
      </c>
      <c r="AO30" s="398">
        <f>COUNTIF($C30:$AF30,AO$4)</f>
        <v>0</v>
      </c>
      <c r="AP30" s="398">
        <f>COUNTIF($C30:$AF30,AP$4)</f>
        <v>0</v>
      </c>
      <c r="AQ30" s="405"/>
      <c r="AR30" s="405">
        <v>5</v>
      </c>
      <c r="AS30" s="406">
        <f>SUMPRODUCT(--(WEEKDAY(C$3:AG$3,2)&lt;5),--ISNUMBER(MATCH(C30:AG30,{"DM","CS1","CS2","SB1","AE","CS/B"},0)))</f>
        <v>2</v>
      </c>
      <c r="AT30" s="398"/>
      <c r="AU30" s="406">
        <f>SUMPRODUCT(--(WEEKDAY(C$3:AG$3,2)=5),--ISNUMBER(MATCH(C30:AG30,{"DM","CS1","CS2","SB1","AE","CS/B","WEEKEND OUTFIELD RESERVE"},0)))</f>
        <v>2</v>
      </c>
      <c r="AV30" s="406">
        <f>SUMPRODUCT(--(WEEKDAY(C$3:AG$3,2)&gt;5),--ISNUMBER(MATCH(C30:AG30,{"DM","CS1","CS2","SB1","AE","CS/B","WEEKEND OUTFIELD RESERVE"},0)))</f>
        <v>3</v>
      </c>
      <c r="AW30" s="398"/>
      <c r="AX30" s="406">
        <f>(AS30-AT30)+AU30*1.5+(AV30-AW30)*2+AM30*0.5+AO30*0.5+AQ30-AR30</f>
        <v>6.5</v>
      </c>
      <c r="AY30" s="406">
        <f>AS30+AU30+AV30</f>
        <v>7</v>
      </c>
      <c r="AZ30" s="406">
        <f>BC30+BE30+BG30+BI30+BK30</f>
        <v>4</v>
      </c>
      <c r="BA30" s="405">
        <f>AX30+BB30</f>
        <v>9.5</v>
      </c>
      <c r="BB30" s="406">
        <f>BD30+BF30+BH30+BJ30+BL30</f>
        <v>3</v>
      </c>
      <c r="BC30" s="406">
        <f>COUNTIF(A30:AH30,"*$BTP*")</f>
        <v>1</v>
      </c>
      <c r="BD30" s="406">
        <f>BC30*1.5</f>
        <v>1.5</v>
      </c>
      <c r="BE30" s="406">
        <f>COUNTIF(A30:AH30,"*$M*")</f>
        <v>0</v>
      </c>
      <c r="BF30" s="406">
        <f>BE30*1</f>
        <v>0</v>
      </c>
      <c r="BG30" s="406">
        <f>COUNTIF(A30:AH30,"*$PM*")</f>
        <v>1</v>
      </c>
      <c r="BH30" s="406">
        <f>BG30*0.5</f>
        <v>0.5</v>
      </c>
      <c r="BI30" s="406">
        <f>COUNTIF(A30:AH30,"*$AM*")</f>
        <v>2</v>
      </c>
      <c r="BJ30" s="406">
        <f>BI30*0.5</f>
        <v>1</v>
      </c>
      <c r="BK30" s="406">
        <f>COUNTIF(A30:AH30,"*$FC*")</f>
        <v>0</v>
      </c>
      <c r="BL30" s="406">
        <f>BK30*1</f>
        <v>0</v>
      </c>
      <c r="BM30" s="406">
        <f>COUNTIF($D30:$AA30,BM$4)</f>
        <v>0</v>
      </c>
      <c r="BN30" s="406">
        <f>COUNTIF($D30:$AA30,BN$4)</f>
        <v>0</v>
      </c>
      <c r="BO30" s="406">
        <f>COUNTIF($D30:$AA30,BO$4)</f>
        <v>0</v>
      </c>
      <c r="BP30" s="398"/>
    </row>
    <row r="31" ht="19.5" customHeight="1" spans="1:68">
      <c r="A31" s="398"/>
      <c r="B31" s="405" t="s">
        <v>1849</v>
      </c>
      <c r="C31" s="391"/>
      <c r="D31" s="391"/>
      <c r="E31" s="391"/>
      <c r="F31" s="391"/>
      <c r="G31" s="172"/>
      <c r="H31" s="172" t="s">
        <v>2160</v>
      </c>
      <c r="I31" s="391"/>
      <c r="J31" s="391" t="s">
        <v>57</v>
      </c>
      <c r="L31" s="172"/>
      <c r="M31" s="391" t="s">
        <v>1095</v>
      </c>
      <c r="N31" s="391" t="s">
        <v>1095</v>
      </c>
      <c r="O31" s="391" t="s">
        <v>1095</v>
      </c>
      <c r="P31" s="391" t="s">
        <v>1095</v>
      </c>
      <c r="Q31" s="391" t="s">
        <v>1095</v>
      </c>
      <c r="R31" s="391" t="s">
        <v>1095</v>
      </c>
      <c r="S31" s="391" t="s">
        <v>1095</v>
      </c>
      <c r="T31" s="391" t="s">
        <v>1095</v>
      </c>
      <c r="U31" s="172" t="s">
        <v>44</v>
      </c>
      <c r="V31" s="391"/>
      <c r="W31" s="172" t="s">
        <v>56</v>
      </c>
      <c r="X31" s="391" t="s">
        <v>2169</v>
      </c>
      <c r="Y31" s="172"/>
      <c r="Z31" s="414" t="s">
        <v>2167</v>
      </c>
      <c r="AA31" s="172"/>
      <c r="AB31" s="391" t="s">
        <v>227</v>
      </c>
      <c r="AC31" s="422" t="s">
        <v>227</v>
      </c>
      <c r="AD31" s="422" t="s">
        <v>227</v>
      </c>
      <c r="AE31" s="423" t="s">
        <v>227</v>
      </c>
      <c r="AF31" s="391" t="s">
        <v>227</v>
      </c>
      <c r="AG31" s="391"/>
      <c r="AH31" s="398">
        <f>COUNTIF($C31:$AF31,AH$4)</f>
        <v>0</v>
      </c>
      <c r="AI31" s="398">
        <f>COUNTIF($C31:$AF31,AI$4)</f>
        <v>1</v>
      </c>
      <c r="AJ31" s="398">
        <f>COUNTIF($C31:$AF31,AJ$4)</f>
        <v>0</v>
      </c>
      <c r="AK31" s="398">
        <f>COUNTIF($C31:$AF31,AK$4)</f>
        <v>0</v>
      </c>
      <c r="AL31" s="398">
        <f>COUNTIF($C31:$AF31,AL$4)</f>
        <v>0</v>
      </c>
      <c r="AM31" s="398">
        <f>COUNTIF($C31:$AF31,AM$4)</f>
        <v>1</v>
      </c>
      <c r="AN31" s="398">
        <f>COUNTIF($C31:$AF31,AN$4)</f>
        <v>0</v>
      </c>
      <c r="AO31" s="398">
        <f>COUNTIF($C31:$AF31,AO$4)</f>
        <v>0</v>
      </c>
      <c r="AP31" s="398">
        <f>COUNTIF($C31:$AF31,AP$4)</f>
        <v>0</v>
      </c>
      <c r="AQ31" s="405"/>
      <c r="AR31" s="405">
        <v>12.5</v>
      </c>
      <c r="AS31" s="406">
        <f>SUMPRODUCT(--(WEEKDAY(C$3:AG$3,2)&lt;5),--ISNUMBER(MATCH(C31:AG31,{"DM","CS1","CS2","SB1","AE","CS/B"},0)))</f>
        <v>0</v>
      </c>
      <c r="AT31" s="398"/>
      <c r="AU31" s="406">
        <f>SUMPRODUCT(--(WEEKDAY(C$3:AG$3,2)=5),--ISNUMBER(MATCH(C31:AG31,{"DM","CS1","CS2","SB1","AE","CS/B","WEEKEND OUTFIELD RESERVE"},0)))</f>
        <v>0</v>
      </c>
      <c r="AV31" s="406">
        <f>SUMPRODUCT(--(WEEKDAY(C$3:AG$3,2)&gt;5),--ISNUMBER(MATCH(C31:AG31,{"DM","CS1","CS2","SB1","AE","CS/B","WEEKEND OUTFIELD RESERVE"},0)))</f>
        <v>1</v>
      </c>
      <c r="AW31" s="398"/>
      <c r="AX31" s="406">
        <f>(AS31-AT31)+AU31*1.5+(AV31-AW31)*2+AM31*0.5+AO31*0.5+AQ31-AR31</f>
        <v>-10</v>
      </c>
      <c r="AY31" s="406">
        <f>AS31+AU31+AV31</f>
        <v>1</v>
      </c>
      <c r="AZ31" s="406">
        <f>BC31+BE31+BG31+BI31+BK31</f>
        <v>7</v>
      </c>
      <c r="BA31" s="405">
        <f>AX31+BB31</f>
        <v>-3.5</v>
      </c>
      <c r="BB31" s="406">
        <f>BD31+BF31+BH31+BJ31+BL31</f>
        <v>6.5</v>
      </c>
      <c r="BC31" s="406">
        <f>COUNTIF(A31:AH31,"*$BTP*")</f>
        <v>0</v>
      </c>
      <c r="BD31" s="406">
        <f>BC31*1.5</f>
        <v>0</v>
      </c>
      <c r="BE31" s="406">
        <f>COUNTIF(A31:AH31,"*$M*")</f>
        <v>1</v>
      </c>
      <c r="BF31" s="406">
        <f>BE31*1</f>
        <v>1</v>
      </c>
      <c r="BG31" s="406">
        <f>COUNTIF(A31:AH31,"*$PM*")</f>
        <v>0</v>
      </c>
      <c r="BH31" s="406">
        <f>BG31*0.5</f>
        <v>0</v>
      </c>
      <c r="BI31" s="406">
        <f>COUNTIF(A31:AH31,"*$AM*")</f>
        <v>1</v>
      </c>
      <c r="BJ31" s="406">
        <f>BI31*0.5</f>
        <v>0.5</v>
      </c>
      <c r="BK31" s="406">
        <f>COUNTIF(A31:AH31,"*$FC*")</f>
        <v>5</v>
      </c>
      <c r="BL31" s="406">
        <f>BK31*1</f>
        <v>5</v>
      </c>
      <c r="BM31" s="406">
        <f>COUNTIF($D31:$Z31,BM$4)</f>
        <v>0</v>
      </c>
      <c r="BN31" s="406">
        <f>COUNTIF($D31:$Z31,BN$4)</f>
        <v>0</v>
      </c>
      <c r="BO31" s="406">
        <f>COUNTIF($D31:$Z31,BO$4)</f>
        <v>0</v>
      </c>
      <c r="BP31" s="398"/>
    </row>
    <row r="32" ht="48.75" customHeight="1" spans="1:68">
      <c r="A32" s="398"/>
      <c r="B32" s="405" t="s">
        <v>1833</v>
      </c>
      <c r="C32" s="391" t="s">
        <v>2170</v>
      </c>
      <c r="D32" s="391" t="s">
        <v>48</v>
      </c>
      <c r="E32" s="391" t="s">
        <v>1400</v>
      </c>
      <c r="F32" s="391"/>
      <c r="G32" s="391"/>
      <c r="H32" s="391"/>
      <c r="I32" s="172"/>
      <c r="J32" s="391"/>
      <c r="K32" s="391" t="s">
        <v>1793</v>
      </c>
      <c r="L32" s="391"/>
      <c r="M32" s="391" t="s">
        <v>45</v>
      </c>
      <c r="O32" s="391"/>
      <c r="P32" s="172" t="s">
        <v>48</v>
      </c>
      <c r="Q32" s="172"/>
      <c r="R32" s="391"/>
      <c r="S32" s="391" t="s">
        <v>2171</v>
      </c>
      <c r="T32" s="172"/>
      <c r="U32" s="172"/>
      <c r="V32" s="391"/>
      <c r="W32" s="391" t="s">
        <v>1799</v>
      </c>
      <c r="X32" s="391"/>
      <c r="Y32" s="172"/>
      <c r="Z32" s="391"/>
      <c r="AA32" s="391"/>
      <c r="AB32" s="391"/>
      <c r="AC32" s="321" t="s">
        <v>48</v>
      </c>
      <c r="AD32" s="255"/>
      <c r="AE32" s="407" t="s">
        <v>57</v>
      </c>
      <c r="AF32" s="391"/>
      <c r="AG32" s="391" t="s">
        <v>45</v>
      </c>
      <c r="AH32" s="398">
        <f>COUNTIF($C32:$AF32,AH$4)</f>
        <v>3</v>
      </c>
      <c r="AI32" s="398">
        <f>COUNTIF($C32:$AF32,AI$4)</f>
        <v>0</v>
      </c>
      <c r="AJ32" s="398">
        <f>COUNTIF($C32:$AF32,AJ$4)</f>
        <v>1</v>
      </c>
      <c r="AK32" s="398">
        <f>COUNTIF($C32:$AF32,AK$4)</f>
        <v>1</v>
      </c>
      <c r="AL32" s="398">
        <f>COUNTIF($C32:$AF32,AL$4)</f>
        <v>0</v>
      </c>
      <c r="AM32" s="398">
        <f>COUNTIF($C32:$AF32,AM$4)</f>
        <v>0</v>
      </c>
      <c r="AN32" s="398">
        <f>COUNTIF($C32:$AF32,AN$4)</f>
        <v>0</v>
      </c>
      <c r="AO32" s="398">
        <f>COUNTIF($C32:$AF32,AO$4)</f>
        <v>0</v>
      </c>
      <c r="AP32" s="398">
        <f>COUNTIF($C32:$AF32,AP$4)</f>
        <v>0</v>
      </c>
      <c r="AQ32" s="405">
        <v>1</v>
      </c>
      <c r="AR32" s="405"/>
      <c r="AS32" s="406">
        <f>SUMPRODUCT(--(WEEKDAY(C$3:AG$3,2)&lt;5),--ISNUMBER(MATCH(C32:AG32,{"DM","CS1","CS2","SB1","AE","CS/B"},0)))</f>
        <v>4</v>
      </c>
      <c r="AT32" s="406"/>
      <c r="AU32" s="406">
        <f>SUMPRODUCT(--(WEEKDAY(C$3:AG$3,2)=5),--ISNUMBER(MATCH(C32:AG32,{"DM","CS1","CS2","SB1","AE","CS/B","WEEKEND OUTFIELD RESERVE"},0)))</f>
        <v>1</v>
      </c>
      <c r="AV32" s="406">
        <f>SUMPRODUCT(--(WEEKDAY(C$3:AG$3,2)&gt;5),--ISNUMBER(MATCH(C32:AG32,{"DM","CS1","CS2","SB1","AE","CS/B","WEEKEND OUTFIELD RESERVE"},0)))</f>
        <v>1</v>
      </c>
      <c r="AW32" s="406"/>
      <c r="AX32" s="406">
        <f>(AS32-AT32)+AU32*1.5+(AV32-AW32)*2+AM32*0.5+AO32*0.5+AQ32-AR32</f>
        <v>8.5</v>
      </c>
      <c r="AY32" s="406">
        <f>AS32+AU32+AV32</f>
        <v>6</v>
      </c>
      <c r="AZ32" s="406">
        <f>BC32+BE32+BG32+BI32+BK32</f>
        <v>2</v>
      </c>
      <c r="BA32" s="405">
        <f>AX32+BB32</f>
        <v>9.5</v>
      </c>
      <c r="BB32" s="406">
        <f>BD32+BF32+BH32+BJ32+BL32</f>
        <v>1</v>
      </c>
      <c r="BC32" s="406">
        <f>COUNTIF(A32:AH32,"*$BTP*")</f>
        <v>0</v>
      </c>
      <c r="BD32" s="406">
        <f>BC32*1.5</f>
        <v>0</v>
      </c>
      <c r="BE32" s="406">
        <f>COUNTIF(A32:AH32,"*$M*")</f>
        <v>0</v>
      </c>
      <c r="BF32" s="406">
        <f>BE32*1</f>
        <v>0</v>
      </c>
      <c r="BG32" s="406">
        <f>COUNTIF(A32:AH32,"*$PM*")</f>
        <v>0</v>
      </c>
      <c r="BH32" s="406">
        <f>BG32*0.5</f>
        <v>0</v>
      </c>
      <c r="BI32" s="406">
        <f>COUNTIF(A32:AH32,"*$AM*")</f>
        <v>2</v>
      </c>
      <c r="BJ32" s="406">
        <f>BI32*0.5</f>
        <v>1</v>
      </c>
      <c r="BK32" s="406">
        <f>COUNTIF(A32:AH32,"*$FC*")</f>
        <v>0</v>
      </c>
      <c r="BL32" s="406">
        <f>BK32*1</f>
        <v>0</v>
      </c>
      <c r="BM32" s="406">
        <f>COUNTIF($D32:$AA32,BM$4)</f>
        <v>0</v>
      </c>
      <c r="BN32" s="406">
        <f>COUNTIF($D32:$AA32,BN$4)</f>
        <v>0</v>
      </c>
      <c r="BO32" s="406">
        <f>COUNTIF($D32:$AA32,BO$4)</f>
        <v>0</v>
      </c>
      <c r="BP32" s="406"/>
    </row>
    <row r="33" ht="19.5" customHeight="1" spans="1:68">
      <c r="A33" s="398"/>
      <c r="B33" s="405" t="s">
        <v>1855</v>
      </c>
      <c r="C33" s="391"/>
      <c r="D33" s="391" t="s">
        <v>47</v>
      </c>
      <c r="E33" s="172" t="s">
        <v>1095</v>
      </c>
      <c r="F33" s="391" t="s">
        <v>1095</v>
      </c>
      <c r="G33" s="391" t="s">
        <v>1095</v>
      </c>
      <c r="H33" s="391" t="s">
        <v>2160</v>
      </c>
      <c r="I33" s="391" t="s">
        <v>48</v>
      </c>
      <c r="J33" s="391"/>
      <c r="K33" s="391" t="s">
        <v>48</v>
      </c>
      <c r="L33" s="391"/>
      <c r="M33" s="391"/>
      <c r="N33" s="391"/>
      <c r="O33" s="391"/>
      <c r="P33" s="391" t="s">
        <v>719</v>
      </c>
      <c r="Q33" s="391"/>
      <c r="R33" s="172" t="s">
        <v>56</v>
      </c>
      <c r="S33" s="391"/>
      <c r="T33" s="391"/>
      <c r="U33" s="391" t="s">
        <v>1793</v>
      </c>
      <c r="V33" s="391"/>
      <c r="W33" s="172" t="s">
        <v>48</v>
      </c>
      <c r="X33" s="172"/>
      <c r="Y33" s="172"/>
      <c r="Z33" s="391"/>
      <c r="AA33" s="391"/>
      <c r="AB33" s="391"/>
      <c r="AC33" s="315" t="s">
        <v>1981</v>
      </c>
      <c r="AD33" s="315" t="s">
        <v>1981</v>
      </c>
      <c r="AE33" s="408"/>
      <c r="AF33" s="391" t="s">
        <v>48</v>
      </c>
      <c r="AG33" s="391"/>
      <c r="AH33" s="398">
        <f>COUNTIF($C33:$AF33,AH$4)</f>
        <v>4</v>
      </c>
      <c r="AI33" s="398">
        <f>COUNTIF($C33:$AF33,AI$4)</f>
        <v>0</v>
      </c>
      <c r="AJ33" s="398">
        <f>COUNTIF($C33:$AF33,AJ$4)</f>
        <v>0</v>
      </c>
      <c r="AK33" s="398">
        <f>COUNTIF($C33:$AF33,AK$4)</f>
        <v>1</v>
      </c>
      <c r="AL33" s="398">
        <f>COUNTIF($C33:$AF33,AL$4)</f>
        <v>0</v>
      </c>
      <c r="AM33" s="398">
        <f>COUNTIF($C33:$AF33,AM$4)</f>
        <v>1</v>
      </c>
      <c r="AN33" s="398">
        <f>COUNTIF($C33:$AF33,AN$4)</f>
        <v>0</v>
      </c>
      <c r="AO33" s="398">
        <f>COUNTIF($C33:$AF33,AO$4)</f>
        <v>2</v>
      </c>
      <c r="AP33" s="398">
        <f>COUNTIF($C33:$AF33,AP$4)</f>
        <v>0</v>
      </c>
      <c r="AQ33" s="405">
        <v>1</v>
      </c>
      <c r="AR33" s="405"/>
      <c r="AS33" s="406">
        <f>SUMPRODUCT(--(WEEKDAY(C$3:AG$3,2)&lt;5),--ISNUMBER(MATCH(C33:AG33,{"DM","CS1","CS2","SB1","AE","CS/B"},0)))</f>
        <v>4</v>
      </c>
      <c r="AT33" s="398"/>
      <c r="AU33" s="406">
        <f>SUMPRODUCT(--(WEEKDAY(C$3:AG$3,2)=5),--ISNUMBER(MATCH(C33:AG33,{"DM","CS1","CS2","SB1","AE","CS/B","WEEKEND OUTFIELD RESERVE"},0)))</f>
        <v>0</v>
      </c>
      <c r="AV33" s="406">
        <f>SUMPRODUCT(--(WEEKDAY(C$3:AG$3,2)&gt;5),--ISNUMBER(MATCH(C33:AG33,{"DM","CS1","CS2","SB1","AE","CS/B","WEEKEND OUTFIELD RESERVE"},0)))</f>
        <v>1</v>
      </c>
      <c r="AW33" s="398"/>
      <c r="AX33" s="406">
        <f>(AS33-AT33)+AU33*1.5+(AV33-AW33)*2+AM33*0.5+AO33*0.5+AQ33-AR33</f>
        <v>8.5</v>
      </c>
      <c r="AY33" s="406">
        <f>AS33+AU33+AV33</f>
        <v>5</v>
      </c>
      <c r="AZ33" s="406">
        <f>BC33+BE33+BG33+BI33+BK33</f>
        <v>1</v>
      </c>
      <c r="BA33" s="405">
        <f>AX33+BB33</f>
        <v>10</v>
      </c>
      <c r="BB33" s="406">
        <f>BD33+BF33+BH33+BJ33+BL33</f>
        <v>1.5</v>
      </c>
      <c r="BC33" s="406">
        <f>COUNTIF(A33:AH33,"*$BTP*")</f>
        <v>1</v>
      </c>
      <c r="BD33" s="406">
        <f>BC33*1.5</f>
        <v>1.5</v>
      </c>
      <c r="BE33" s="406">
        <f>COUNTIF(A33:AH33,"*$M*")</f>
        <v>0</v>
      </c>
      <c r="BF33" s="406">
        <f>BE33*1</f>
        <v>0</v>
      </c>
      <c r="BG33" s="406">
        <f>COUNTIF(A33:AH33,"*$PM*")</f>
        <v>0</v>
      </c>
      <c r="BH33" s="406">
        <f>BG33*0.5</f>
        <v>0</v>
      </c>
      <c r="BI33" s="406">
        <f>COUNTIF(A33:AH33,"*$AM*")</f>
        <v>0</v>
      </c>
      <c r="BJ33" s="406">
        <f>BI33*0.5</f>
        <v>0</v>
      </c>
      <c r="BK33" s="406">
        <f>COUNTIF(A33:AH33,"*$FC*")</f>
        <v>0</v>
      </c>
      <c r="BL33" s="406">
        <f>BK33*1</f>
        <v>0</v>
      </c>
      <c r="BM33" s="406">
        <f>COUNTIF($D33:$Z33,BM$4)</f>
        <v>0</v>
      </c>
      <c r="BN33" s="406">
        <f>COUNTIF($D33:$Z33,BN$4)</f>
        <v>0</v>
      </c>
      <c r="BO33" s="406">
        <f>COUNTIF($D33:$Z33,BO$4)</f>
        <v>1</v>
      </c>
      <c r="BP33" s="398"/>
    </row>
    <row r="34" ht="19.5" customHeight="1" spans="1:68">
      <c r="A34" s="398"/>
      <c r="B34" s="405" t="s">
        <v>1859</v>
      </c>
      <c r="D34" s="172" t="s">
        <v>2172</v>
      </c>
      <c r="E34" s="391" t="s">
        <v>48</v>
      </c>
      <c r="F34" s="391"/>
      <c r="G34" s="391"/>
      <c r="H34" s="391" t="s">
        <v>2160</v>
      </c>
      <c r="I34" s="391"/>
      <c r="J34" s="391" t="s">
        <v>48</v>
      </c>
      <c r="K34" s="391" t="s">
        <v>1925</v>
      </c>
      <c r="L34" s="172"/>
      <c r="M34" s="172"/>
      <c r="N34" s="391"/>
      <c r="O34" s="391" t="s">
        <v>1111</v>
      </c>
      <c r="P34" s="391" t="s">
        <v>1111</v>
      </c>
      <c r="Q34" s="391"/>
      <c r="R34" s="172"/>
      <c r="S34" s="172" t="s">
        <v>59</v>
      </c>
      <c r="T34" s="172"/>
      <c r="U34" s="391"/>
      <c r="V34" s="172" t="s">
        <v>48</v>
      </c>
      <c r="W34" s="172"/>
      <c r="Y34" s="391" t="s">
        <v>44</v>
      </c>
      <c r="Z34" s="172"/>
      <c r="AA34" s="391"/>
      <c r="AB34" s="391" t="s">
        <v>48</v>
      </c>
      <c r="AC34" s="255"/>
      <c r="AD34" s="255"/>
      <c r="AE34" s="407" t="s">
        <v>1981</v>
      </c>
      <c r="AF34" s="391" t="s">
        <v>1981</v>
      </c>
      <c r="AG34" s="391" t="s">
        <v>44</v>
      </c>
      <c r="AH34" s="398">
        <f>COUNTIF($C34:$AF34,AH$4)</f>
        <v>4</v>
      </c>
      <c r="AI34" s="398">
        <f>COUNTIF($C34:$AF34,AI$4)</f>
        <v>1</v>
      </c>
      <c r="AJ34" s="398">
        <f>COUNTIF($C34:$AF34,AJ$4)</f>
        <v>0</v>
      </c>
      <c r="AK34" s="398">
        <f>COUNTIF($C34:$AF34,AK$4)</f>
        <v>0</v>
      </c>
      <c r="AL34" s="398">
        <f>COUNTIF($C34:$AF34,AL$4)</f>
        <v>0</v>
      </c>
      <c r="AM34" s="398">
        <f>COUNTIF($C34:$AF34,AM$4)</f>
        <v>0</v>
      </c>
      <c r="AN34" s="398">
        <f>COUNTIF($C34:$AF34,AN$4)</f>
        <v>0</v>
      </c>
      <c r="AO34" s="398">
        <f>COUNTIF($C34:$AF34,AO$4)</f>
        <v>2</v>
      </c>
      <c r="AP34" s="398">
        <f>COUNTIF($C34:$AF34,AP$4)</f>
        <v>0</v>
      </c>
      <c r="AQ34" s="405">
        <v>0</v>
      </c>
      <c r="AR34" s="405"/>
      <c r="AS34" s="406">
        <f>SUMPRODUCT(--(WEEKDAY(C$3:AG$3,2)&lt;5),--ISNUMBER(MATCH(C34:AG34,{"DM","CS1","CS2","SB1","AE","CS/B"},0)))</f>
        <v>3</v>
      </c>
      <c r="AT34" s="398"/>
      <c r="AU34" s="406">
        <f>SUMPRODUCT(--(WEEKDAY(C$3:AG$3,2)=5),--ISNUMBER(MATCH(C34:AG34,{"DM","CS1","CS2","SB1","AE","CS/B","WEEKEND OUTFIELD RESERVE"},0)))</f>
        <v>2</v>
      </c>
      <c r="AV34" s="406">
        <f>SUMPRODUCT(--(WEEKDAY(C$3:AG$3,2)&gt;5),--ISNUMBER(MATCH(C34:AG34,{"DM","CS1","CS2","SB1","AE","CS/B","WEEKEND OUTFIELD RESERVE"},0)))</f>
        <v>1</v>
      </c>
      <c r="AW34" s="398"/>
      <c r="AX34" s="406">
        <f>(AS34-AT34)+AU34*1.5+(AV34-AW34)*2+AM34*0.5+AO34*0.5+AQ34-AR34</f>
        <v>9</v>
      </c>
      <c r="AY34" s="406">
        <f>AS34+AU34+AV34</f>
        <v>6</v>
      </c>
      <c r="AZ34" s="406">
        <f>BC34+BE34+BG34+BI34+BK34</f>
        <v>1</v>
      </c>
      <c r="BA34" s="405">
        <f>AX34+BB34</f>
        <v>9.5</v>
      </c>
      <c r="BB34" s="406">
        <f>BD34+BF34+BH34+BJ34+BL34</f>
        <v>0.5</v>
      </c>
      <c r="BC34" s="406">
        <f>COUNTIF(A34:AH34,"*$BTP*")</f>
        <v>0</v>
      </c>
      <c r="BD34" s="406">
        <f>BC34*1.5</f>
        <v>0</v>
      </c>
      <c r="BE34" s="406">
        <f>COUNTIF(A34:AH34,"*$M*")</f>
        <v>0</v>
      </c>
      <c r="BF34" s="406">
        <f>BE34*1</f>
        <v>0</v>
      </c>
      <c r="BG34" s="406">
        <f>COUNTIF(A34:AH34,"*$PM*")</f>
        <v>0</v>
      </c>
      <c r="BH34" s="406">
        <f>BG34*0.5</f>
        <v>0</v>
      </c>
      <c r="BI34" s="406">
        <f>COUNTIF(A34:AH34,"*$AM*")</f>
        <v>1</v>
      </c>
      <c r="BJ34" s="406">
        <f>BI34*0.5</f>
        <v>0.5</v>
      </c>
      <c r="BK34" s="406">
        <f>COUNTIF(A34:AH34,"*$FC*")</f>
        <v>0</v>
      </c>
      <c r="BL34" s="406">
        <f>BK34*1</f>
        <v>0</v>
      </c>
      <c r="BM34" s="406">
        <f>COUNTIF($H34:$AA34,BM$4)</f>
        <v>0</v>
      </c>
      <c r="BN34" s="406">
        <f>COUNTIF($H34:$AA34,BN$4)</f>
        <v>0</v>
      </c>
      <c r="BO34" s="406">
        <f>COUNTIF($H34:$AA34,BO$4)</f>
        <v>0</v>
      </c>
      <c r="BP34" s="398"/>
    </row>
    <row r="35" ht="51.75" customHeight="1" spans="1:68">
      <c r="A35" s="398"/>
      <c r="B35" s="405" t="s">
        <v>1861</v>
      </c>
      <c r="C35" s="391"/>
      <c r="D35" s="391"/>
      <c r="E35" s="391" t="s">
        <v>50</v>
      </c>
      <c r="F35" s="172"/>
      <c r="G35" s="391"/>
      <c r="H35" s="391" t="s">
        <v>2160</v>
      </c>
      <c r="I35" s="391" t="s">
        <v>44</v>
      </c>
      <c r="J35" s="391"/>
      <c r="K35" s="391" t="s">
        <v>56</v>
      </c>
      <c r="L35" s="391"/>
      <c r="M35" s="391"/>
      <c r="N35" s="391"/>
      <c r="O35" s="391"/>
      <c r="P35" s="391"/>
      <c r="Q35" s="172" t="s">
        <v>1598</v>
      </c>
      <c r="R35" s="391"/>
      <c r="S35" s="391" t="s">
        <v>56</v>
      </c>
      <c r="T35" s="391"/>
      <c r="U35" s="172"/>
      <c r="V35" s="172" t="s">
        <v>62</v>
      </c>
      <c r="W35" s="172"/>
      <c r="X35" s="172"/>
      <c r="Y35" s="391" t="s">
        <v>1598</v>
      </c>
      <c r="Z35" s="391"/>
      <c r="AA35" s="391"/>
      <c r="AB35" s="391" t="s">
        <v>62</v>
      </c>
      <c r="AC35" s="418"/>
      <c r="AD35" s="418"/>
      <c r="AE35" s="412" t="s">
        <v>57</v>
      </c>
      <c r="AF35" s="391"/>
      <c r="AG35" s="172" t="s">
        <v>62</v>
      </c>
      <c r="AH35" s="398">
        <f>COUNTIF($C35:$AF35,AH$4)</f>
        <v>0</v>
      </c>
      <c r="AI35" s="398">
        <f>COUNTIF($C35:$AF35,AI$4)</f>
        <v>1</v>
      </c>
      <c r="AJ35" s="398">
        <f>COUNTIF($C35:$AF35,AJ$4)</f>
        <v>0</v>
      </c>
      <c r="AK35" s="398">
        <f>COUNTIF($C35:$AF35,AK$4)</f>
        <v>0</v>
      </c>
      <c r="AL35" s="398">
        <f>COUNTIF($C35:$AF35,AL$4)</f>
        <v>1</v>
      </c>
      <c r="AM35" s="398">
        <f>COUNTIF($C35:$AF35,AM$4)</f>
        <v>2</v>
      </c>
      <c r="AN35" s="398">
        <f>COUNTIF($C35:$AF35,AN$4)</f>
        <v>2</v>
      </c>
      <c r="AO35" s="398">
        <f>COUNTIF($C35:$AF35,AO$4)</f>
        <v>0</v>
      </c>
      <c r="AP35" s="398">
        <f>COUNTIF($C35:$AF35,AP$4)</f>
        <v>0</v>
      </c>
      <c r="AQ35" s="405"/>
      <c r="AR35" s="405">
        <v>0.5</v>
      </c>
      <c r="AS35" s="406">
        <f>SUMPRODUCT(--(WEEKDAY(C$3:AG$3,2)&lt;5),--ISNUMBER(MATCH(C35:AG35,{"DM","CS1","CS2","SB1","AE","CS/B"},0)))</f>
        <v>2</v>
      </c>
      <c r="AT35" s="398"/>
      <c r="AU35" s="406">
        <f>SUMPRODUCT(--(WEEKDAY(C$3:AG$3,2)=5),--ISNUMBER(MATCH(C35:AG35,{"DM","CS1","CS2","SB1","AE","CS/B","WEEKEND OUTFIELD RESERVE"},0)))</f>
        <v>2</v>
      </c>
      <c r="AV35" s="406">
        <f>SUMPRODUCT(--(WEEKDAY(C$3:AG$3,2)&gt;5),--ISNUMBER(MATCH(C35:AG35,{"DM","CS1","CS2","SB1","AE","CS/B","WEEKEND OUTFIELD RESERVE"},0)))</f>
        <v>1</v>
      </c>
      <c r="AW35" s="398"/>
      <c r="AX35" s="406">
        <f>(AS35-AT35)+AU35*1.5+(AV35-AW35)*2+AM35*0.5+AO35*0.5+AQ35-AR35</f>
        <v>7.5</v>
      </c>
      <c r="AY35" s="406">
        <f>AS35+AU35+AV35</f>
        <v>5</v>
      </c>
      <c r="AZ35" s="406">
        <f>BC35+BE35+BG35+BI35+BK35</f>
        <v>0</v>
      </c>
      <c r="BA35" s="405">
        <f>AX35+BB35</f>
        <v>7.5</v>
      </c>
      <c r="BB35" s="406">
        <f>BD35+BF35+BH35+BJ35+BL35</f>
        <v>0</v>
      </c>
      <c r="BC35" s="406">
        <f>COUNTIF(A35:AH35,"*$BTP*")</f>
        <v>0</v>
      </c>
      <c r="BD35" s="406">
        <f>BC35*1.5</f>
        <v>0</v>
      </c>
      <c r="BE35" s="406">
        <f>COUNTIF(A35:AH35,"*$M*")</f>
        <v>0</v>
      </c>
      <c r="BF35" s="406">
        <f>BE35*1</f>
        <v>0</v>
      </c>
      <c r="BG35" s="406">
        <f>COUNTIF(A35:AH35,"*$PM*")</f>
        <v>0</v>
      </c>
      <c r="BH35" s="406">
        <f>BG35*0.5</f>
        <v>0</v>
      </c>
      <c r="BI35" s="406">
        <f>COUNTIF(A35:AH35,"*$AM*")</f>
        <v>0</v>
      </c>
      <c r="BJ35" s="406">
        <f>BI35*0.5</f>
        <v>0</v>
      </c>
      <c r="BK35" s="406">
        <f>COUNTIF(A35:AH35,"*$FC*")</f>
        <v>0</v>
      </c>
      <c r="BL35" s="406">
        <f>BK35*1</f>
        <v>0</v>
      </c>
      <c r="BM35" s="406">
        <f>COUNTIF($D35:$Z35,BM$4)</f>
        <v>0</v>
      </c>
      <c r="BN35" s="406">
        <f>COUNTIF($D35:$Z35,BN$4)</f>
        <v>2</v>
      </c>
      <c r="BO35" s="406">
        <f>COUNTIF($D35:$Z35,BO$4)</f>
        <v>0</v>
      </c>
      <c r="BP35" s="398"/>
    </row>
    <row r="36" ht="19.5" customHeight="1" spans="1:68">
      <c r="A36" s="398"/>
      <c r="B36" s="405" t="s">
        <v>1953</v>
      </c>
      <c r="C36" s="391" t="s">
        <v>1452</v>
      </c>
      <c r="D36" s="172" t="s">
        <v>2173</v>
      </c>
      <c r="E36" s="391" t="s">
        <v>45</v>
      </c>
      <c r="F36" s="391"/>
      <c r="G36" s="391"/>
      <c r="H36" s="391"/>
      <c r="I36" s="391" t="s">
        <v>56</v>
      </c>
      <c r="J36" s="391" t="s">
        <v>1566</v>
      </c>
      <c r="K36" s="391"/>
      <c r="L36" s="391" t="s">
        <v>1598</v>
      </c>
      <c r="M36" s="391"/>
      <c r="N36" s="172"/>
      <c r="O36" s="391" t="s">
        <v>44</v>
      </c>
      <c r="P36" s="172"/>
      <c r="Q36" s="391"/>
      <c r="R36" s="391"/>
      <c r="S36" s="391"/>
      <c r="T36" s="391" t="s">
        <v>50</v>
      </c>
      <c r="U36" s="391"/>
      <c r="V36" s="172"/>
      <c r="W36" s="391" t="s">
        <v>45</v>
      </c>
      <c r="X36" s="172"/>
      <c r="Y36" s="391" t="s">
        <v>47</v>
      </c>
      <c r="Z36" s="391" t="s">
        <v>47</v>
      </c>
      <c r="AA36" s="391"/>
      <c r="AB36" s="391"/>
      <c r="AC36" s="255"/>
      <c r="AD36" s="420" t="s">
        <v>572</v>
      </c>
      <c r="AE36" s="413"/>
      <c r="AF36" s="391"/>
      <c r="AG36" s="391" t="s">
        <v>56</v>
      </c>
      <c r="AH36" s="398">
        <f>COUNTIF($C36:$AF36,AH$4)</f>
        <v>0</v>
      </c>
      <c r="AI36" s="398">
        <f>COUNTIF($C36:$AF36,AI$4)</f>
        <v>1</v>
      </c>
      <c r="AJ36" s="398">
        <f>COUNTIF($C36:$AF36,AJ$4)</f>
        <v>2</v>
      </c>
      <c r="AK36" s="398">
        <f>COUNTIF($C36:$AF36,AK$4)</f>
        <v>0</v>
      </c>
      <c r="AL36" s="398">
        <f>COUNTIF($C36:$AF36,AL$4)</f>
        <v>1</v>
      </c>
      <c r="AM36" s="398">
        <f>COUNTIF($C36:$AF36,AM$4)</f>
        <v>1</v>
      </c>
      <c r="AN36" s="398">
        <f>COUNTIF($C36:$AF36,AN$4)</f>
        <v>0</v>
      </c>
      <c r="AO36" s="398">
        <f>COUNTIF($C36:$AF36,AO$4)</f>
        <v>0</v>
      </c>
      <c r="AP36" s="398">
        <f>COUNTIF($C36:$AF36,AP$4)</f>
        <v>0</v>
      </c>
      <c r="AQ36" s="405"/>
      <c r="AR36" s="405">
        <v>0.5</v>
      </c>
      <c r="AS36" s="406">
        <f>SUMPRODUCT(--(WEEKDAY(C$3:AG$3,2)&lt;5),--ISNUMBER(MATCH(C36:AG36,{"DM","CS1","CS2","SB1","AE","CS/B"},0)))</f>
        <v>2</v>
      </c>
      <c r="AT36" s="398"/>
      <c r="AU36" s="406">
        <f>SUMPRODUCT(--(WEEKDAY(C$3:AG$3,2)=5),--ISNUMBER(MATCH(C36:AG36,{"DM","CS1","CS2","SB1","AE","CS/B","WEEKEND OUTFIELD RESERVE"},0)))</f>
        <v>1</v>
      </c>
      <c r="AV36" s="406">
        <f>SUMPRODUCT(--(WEEKDAY(C$3:AG$3,2)&gt;5),--ISNUMBER(MATCH(C36:AG36,{"DM","CS1","CS2","SB1","AE","CS/B","WEEKEND OUTFIELD RESERVE"},0)))</f>
        <v>1</v>
      </c>
      <c r="AW36" s="398"/>
      <c r="AX36" s="406">
        <f>(AS36-AT36)+AU36*1.5+(AV36-AW36)*2+AM36*0.5+AO36*0.5+AQ36-AR36</f>
        <v>5.5</v>
      </c>
      <c r="AY36" s="406">
        <f>AS36+AU36+AV36</f>
        <v>4</v>
      </c>
      <c r="AZ36" s="406">
        <f>BC36+BE36+BG36+BI36+BK36</f>
        <v>4</v>
      </c>
      <c r="BA36" s="405">
        <f>AX36+BB36</f>
        <v>9.5</v>
      </c>
      <c r="BB36" s="406">
        <f>BD36+BF36+BH36+BJ36+BL36</f>
        <v>4</v>
      </c>
      <c r="BC36" s="406">
        <f>COUNTIF(A36:AH36,"*$BTP*")</f>
        <v>2</v>
      </c>
      <c r="BD36" s="406">
        <f>BC36*1.5</f>
        <v>3</v>
      </c>
      <c r="BE36" s="406">
        <f>COUNTIF(A36:AH36,"*$M*")</f>
        <v>0</v>
      </c>
      <c r="BF36" s="406">
        <f>BE36*1</f>
        <v>0</v>
      </c>
      <c r="BG36" s="406">
        <f>COUNTIF(A36:AH36,"*$PM*")</f>
        <v>1</v>
      </c>
      <c r="BH36" s="406">
        <f>BG36*0.5</f>
        <v>0.5</v>
      </c>
      <c r="BI36" s="406">
        <f>COUNTIF(A36:AH36,"*$AM*")</f>
        <v>1</v>
      </c>
      <c r="BJ36" s="406">
        <f>BI36*0.5</f>
        <v>0.5</v>
      </c>
      <c r="BK36" s="406">
        <f>COUNTIF(A36:AH36,"*$FC*")</f>
        <v>0</v>
      </c>
      <c r="BL36" s="406">
        <f>BK36*1</f>
        <v>0</v>
      </c>
      <c r="BM36" s="406">
        <f>COUNTIF($D36:$AA36,BM$4)</f>
        <v>0</v>
      </c>
      <c r="BN36" s="406">
        <f>COUNTIF($D36:$AA36,BN$4)</f>
        <v>1</v>
      </c>
      <c r="BO36" s="406">
        <f>COUNTIF($D36:$AA36,BO$4)</f>
        <v>2</v>
      </c>
      <c r="BP36" s="398"/>
    </row>
    <row r="37" ht="19.5" customHeight="1" spans="1:68">
      <c r="A37" s="398"/>
      <c r="B37" s="405" t="s">
        <v>1956</v>
      </c>
      <c r="C37" s="172" t="s">
        <v>45</v>
      </c>
      <c r="D37" s="172"/>
      <c r="E37" s="391"/>
      <c r="F37" s="391" t="s">
        <v>50</v>
      </c>
      <c r="G37" s="391"/>
      <c r="H37" s="391" t="s">
        <v>1793</v>
      </c>
      <c r="I37" s="172"/>
      <c r="J37" s="391" t="s">
        <v>56</v>
      </c>
      <c r="K37" s="391" t="s">
        <v>1799</v>
      </c>
      <c r="L37" s="391"/>
      <c r="M37" s="172" t="s">
        <v>2175</v>
      </c>
      <c r="N37" s="391"/>
      <c r="O37" s="172"/>
      <c r="P37" s="172" t="s">
        <v>50</v>
      </c>
      <c r="Q37" s="391"/>
      <c r="R37" s="391"/>
      <c r="S37" s="391" t="s">
        <v>44</v>
      </c>
      <c r="T37" s="391"/>
      <c r="U37" s="172"/>
      <c r="V37" s="172"/>
      <c r="W37" s="172"/>
      <c r="X37" s="391" t="s">
        <v>1799</v>
      </c>
      <c r="Y37" s="391"/>
      <c r="Z37" s="391" t="s">
        <v>1095</v>
      </c>
      <c r="AA37" s="172" t="s">
        <v>1095</v>
      </c>
      <c r="AB37" s="172" t="s">
        <v>1095</v>
      </c>
      <c r="AC37" s="418"/>
      <c r="AD37" s="315" t="s">
        <v>1799</v>
      </c>
      <c r="AE37" s="408"/>
      <c r="AF37" s="391" t="s">
        <v>2154</v>
      </c>
      <c r="AG37" s="391"/>
      <c r="AH37" s="398">
        <f>COUNTIF($C37:$AF37,AH$4)</f>
        <v>0</v>
      </c>
      <c r="AI37" s="398">
        <f>COUNTIF($C37:$AF37,AI$4)</f>
        <v>1</v>
      </c>
      <c r="AJ37" s="398">
        <f>COUNTIF($C37:$AF37,AJ$4)</f>
        <v>1</v>
      </c>
      <c r="AK37" s="398">
        <f>COUNTIF($C37:$AF37,AK$4)</f>
        <v>1</v>
      </c>
      <c r="AL37" s="398">
        <f>COUNTIF($C37:$AF37,AL$4)</f>
        <v>2</v>
      </c>
      <c r="AM37" s="398">
        <f>COUNTIF($C37:$AF37,AM$4)</f>
        <v>1</v>
      </c>
      <c r="AN37" s="398">
        <f>COUNTIF($C37:$AF37,AN$4)</f>
        <v>0</v>
      </c>
      <c r="AO37" s="398">
        <f>COUNTIF($C37:$AF37,AO$4)</f>
        <v>0</v>
      </c>
      <c r="AP37" s="398">
        <f>COUNTIF($C37:$AF37,AP$4)</f>
        <v>0</v>
      </c>
      <c r="AQ37" s="405">
        <v>0</v>
      </c>
      <c r="AR37" s="405"/>
      <c r="AS37" s="406">
        <f>SUMPRODUCT(--(WEEKDAY(C$3:AG$3,2)&lt;5),--ISNUMBER(MATCH(C37:AG37,{"DM","CS1","CS2","SB1","AE","CS/B"},0)))</f>
        <v>3</v>
      </c>
      <c r="AT37" s="398"/>
      <c r="AU37" s="406">
        <f>SUMPRODUCT(--(WEEKDAY(C$3:AG$3,2)=5),--ISNUMBER(MATCH(C37:AG37,{"DM","CS1","CS2","SB1","AE","CS/B","WEEKEND OUTFIELD RESERVE"},0)))</f>
        <v>1</v>
      </c>
      <c r="AV37" s="406">
        <f>SUMPRODUCT(--(WEEKDAY(C$3:AG$3,2)&gt;5),--ISNUMBER(MATCH(C37:AG37,{"DM","CS1","CS2","SB1","AE","CS/B","WEEKEND OUTFIELD RESERVE"},0)))</f>
        <v>1</v>
      </c>
      <c r="AW37" s="398"/>
      <c r="AX37" s="406">
        <f>(AS37-AT37)+AU37*1.5+(AV37-AW37)*2+AM37*0.5+AO37*0.5+AQ37-AR37</f>
        <v>7</v>
      </c>
      <c r="AY37" s="406">
        <f>AS37+AU37+AV37</f>
        <v>5</v>
      </c>
      <c r="AZ37" s="406">
        <f>BC37+BE37+BG37+BI37+BK37</f>
        <v>2</v>
      </c>
      <c r="BA37" s="405">
        <f>AX37+BB37</f>
        <v>9</v>
      </c>
      <c r="BB37" s="406">
        <f>BD37+BF37+BH37+BJ37+BL37</f>
        <v>2</v>
      </c>
      <c r="BC37" s="406">
        <f>COUNTIF(A37:AH37,"*$BTP*")</f>
        <v>0</v>
      </c>
      <c r="BD37" s="406">
        <f>BC37*1.5</f>
        <v>0</v>
      </c>
      <c r="BE37" s="406">
        <f>COUNTIF(A37:AH37,"*$M*")</f>
        <v>2</v>
      </c>
      <c r="BF37" s="406">
        <f>BE37*1</f>
        <v>2</v>
      </c>
      <c r="BG37" s="406">
        <f>COUNTIF(A37:AH37,"*$PM*")</f>
        <v>0</v>
      </c>
      <c r="BH37" s="406">
        <f>BG37*0.5</f>
        <v>0</v>
      </c>
      <c r="BI37" s="406">
        <f>COUNTIF(A37:AH37,"*$AM*")</f>
        <v>0</v>
      </c>
      <c r="BJ37" s="406">
        <f>BI37*0.5</f>
        <v>0</v>
      </c>
      <c r="BK37" s="406">
        <f>COUNTIF(A37:AH37,"*$FC*")</f>
        <v>0</v>
      </c>
      <c r="BL37" s="406">
        <f>BK37*1</f>
        <v>0</v>
      </c>
      <c r="BM37" s="406">
        <f>COUNTIF($D37:$Y37,BM$4)</f>
        <v>0</v>
      </c>
      <c r="BN37" s="406">
        <f>COUNTIF($D37:$Y37,BN$4)</f>
        <v>0</v>
      </c>
      <c r="BO37" s="406">
        <f>COUNTIF($D37:$Y37,BO$4)</f>
        <v>0</v>
      </c>
      <c r="BP37" s="398"/>
    </row>
    <row r="38" ht="19.5" customHeight="1" spans="1:68">
      <c r="A38" s="398"/>
      <c r="B38" s="405" t="s">
        <v>2176</v>
      </c>
      <c r="C38" s="391"/>
      <c r="D38" s="172"/>
      <c r="E38" s="391"/>
      <c r="F38" s="391"/>
      <c r="G38" s="391"/>
      <c r="H38" s="172" t="s">
        <v>44</v>
      </c>
      <c r="I38" s="172"/>
      <c r="J38" s="391" t="s">
        <v>45</v>
      </c>
      <c r="K38" s="391"/>
      <c r="L38" s="391" t="s">
        <v>56</v>
      </c>
      <c r="M38" s="172"/>
      <c r="N38" s="391" t="s">
        <v>2177</v>
      </c>
      <c r="P38" s="391" t="s">
        <v>1799</v>
      </c>
      <c r="Q38" s="391"/>
      <c r="R38" s="391"/>
      <c r="S38" s="391" t="s">
        <v>2178</v>
      </c>
      <c r="T38" s="391"/>
      <c r="U38" s="391"/>
      <c r="V38" s="391" t="s">
        <v>44</v>
      </c>
      <c r="W38" s="391"/>
      <c r="X38" s="172"/>
      <c r="Y38" s="391" t="s">
        <v>1793</v>
      </c>
      <c r="Z38" s="172"/>
      <c r="AA38" s="172"/>
      <c r="AB38" s="391"/>
      <c r="AC38" s="255"/>
      <c r="AD38" s="424" t="s">
        <v>50</v>
      </c>
      <c r="AE38" s="413"/>
      <c r="AF38" s="391" t="s">
        <v>56</v>
      </c>
      <c r="AG38" s="391" t="s">
        <v>1598</v>
      </c>
      <c r="AH38" s="398">
        <f>COUNTIF($C38:$AF38,AH$4)</f>
        <v>0</v>
      </c>
      <c r="AI38" s="398">
        <f>COUNTIF($C38:$AF38,AI$4)</f>
        <v>2</v>
      </c>
      <c r="AJ38" s="398">
        <f>COUNTIF($C38:$AF38,AJ$4)</f>
        <v>1</v>
      </c>
      <c r="AK38" s="398">
        <f>COUNTIF($C38:$AF38,AK$4)</f>
        <v>1</v>
      </c>
      <c r="AL38" s="398">
        <f>COUNTIF($C38:$AF38,AL$4)</f>
        <v>1</v>
      </c>
      <c r="AM38" s="398">
        <f>COUNTIF($C38:$AF38,AM$4)</f>
        <v>2</v>
      </c>
      <c r="AN38" s="398">
        <f>COUNTIF($C38:$AF38,AN$4)</f>
        <v>0</v>
      </c>
      <c r="AO38" s="398">
        <f>COUNTIF($C38:$AF38,AO$4)</f>
        <v>0</v>
      </c>
      <c r="AP38" s="398">
        <f>COUNTIF($C38:$AF38,AP$4)</f>
        <v>0</v>
      </c>
      <c r="AQ38" s="405"/>
      <c r="AR38" s="405">
        <v>0.5</v>
      </c>
      <c r="AS38" s="406">
        <f>SUMPRODUCT(--(WEEKDAY(C$3:AG$3,2)&lt;5),--ISNUMBER(MATCH(C38:AG38,{"DM","CS1","CS2","SB1","AE","CS/B"},0)))</f>
        <v>5</v>
      </c>
      <c r="AT38" s="398"/>
      <c r="AU38" s="406">
        <f>SUMPRODUCT(--(WEEKDAY(C$3:AG$3,2)=5),--ISNUMBER(MATCH(C38:AG38,{"DM","CS1","CS2","SB1","AE","CS/B","WEEKEND OUTFIELD RESERVE"},0)))</f>
        <v>0</v>
      </c>
      <c r="AV38" s="406">
        <f>SUMPRODUCT(--(WEEKDAY(C$3:AG$3,2)&gt;5),--ISNUMBER(MATCH(C38:AG38,{"DM","CS1","CS2","SB1","AE","CS/B","WEEKEND OUTFIELD RESERVE"},0)))</f>
        <v>0</v>
      </c>
      <c r="AW38" s="398"/>
      <c r="AX38" s="406">
        <f>(AS38-AT38)+AU38*1.5+(AV38-AW38)*2+AM38*0.5+AO38*0.5+AQ38-AR38</f>
        <v>5.5</v>
      </c>
      <c r="AY38" s="406">
        <f>AS38+AU38+AV38</f>
        <v>5</v>
      </c>
      <c r="AZ38" s="406">
        <f>BC38+BE38+BG38+BI38+BK38</f>
        <v>2</v>
      </c>
      <c r="BA38" s="405">
        <f>AX38+BB38</f>
        <v>7</v>
      </c>
      <c r="BB38" s="406">
        <f>BD38+BF38+BH38+BJ38+BL38</f>
        <v>1.5</v>
      </c>
      <c r="BC38" s="406">
        <f>COUNTIF(A38:AH38,"*$BTP*")</f>
        <v>0</v>
      </c>
      <c r="BD38" s="406">
        <f>BC38*1.5</f>
        <v>0</v>
      </c>
      <c r="BE38" s="406">
        <f>COUNTIF(A38:AH38,"*$M*")</f>
        <v>1</v>
      </c>
      <c r="BF38" s="406">
        <f>BE38*1</f>
        <v>1</v>
      </c>
      <c r="BG38" s="406">
        <f>COUNTIF(A38:AH38,"*$PM*")</f>
        <v>1</v>
      </c>
      <c r="BH38" s="406">
        <f>BG38*0.5</f>
        <v>0.5</v>
      </c>
      <c r="BI38" s="406">
        <f>COUNTIF(A38:AH38,"*$AM*")</f>
        <v>0</v>
      </c>
      <c r="BJ38" s="406">
        <f>BI38*0.5</f>
        <v>0</v>
      </c>
      <c r="BK38" s="406">
        <f>COUNTIF(A38:AH38,"*$FC*")</f>
        <v>0</v>
      </c>
      <c r="BL38" s="406">
        <f>BK38*1</f>
        <v>0</v>
      </c>
      <c r="BM38" s="406">
        <f>COUNTIF($D38:$Z38,BM$4)</f>
        <v>0</v>
      </c>
      <c r="BN38" s="406">
        <f>COUNTIF($D38:$Z38,BN$4)</f>
        <v>0</v>
      </c>
      <c r="BO38" s="406">
        <f>COUNTIF($D38:$Z38,BO$4)</f>
        <v>0</v>
      </c>
      <c r="BP38" s="398"/>
    </row>
    <row r="39" ht="19.5" customHeight="1" spans="1:68">
      <c r="A39" s="398"/>
      <c r="B39" s="405" t="s">
        <v>1876</v>
      </c>
      <c r="D39" s="172" t="s">
        <v>44</v>
      </c>
      <c r="E39" s="391"/>
      <c r="F39" s="391"/>
      <c r="G39" s="391" t="s">
        <v>1793</v>
      </c>
      <c r="I39" s="172"/>
      <c r="J39" s="391" t="s">
        <v>50</v>
      </c>
      <c r="K39" s="391"/>
      <c r="L39" s="391"/>
      <c r="M39" s="391"/>
      <c r="N39" s="391" t="s">
        <v>1793</v>
      </c>
      <c r="O39" s="172"/>
      <c r="P39" s="391" t="s">
        <v>2201</v>
      </c>
      <c r="Q39" s="172"/>
      <c r="R39" s="391"/>
      <c r="S39" s="391" t="s">
        <v>62</v>
      </c>
      <c r="T39" s="172"/>
      <c r="U39" s="172"/>
      <c r="V39" s="172"/>
      <c r="W39" s="391" t="s">
        <v>592</v>
      </c>
      <c r="X39" s="391" t="s">
        <v>1598</v>
      </c>
      <c r="Y39" s="391"/>
      <c r="Z39" s="391" t="s">
        <v>1799</v>
      </c>
      <c r="AA39" s="172"/>
      <c r="AB39" s="391"/>
      <c r="AC39" s="422" t="s">
        <v>511</v>
      </c>
      <c r="AD39" s="422" t="s">
        <v>511</v>
      </c>
      <c r="AE39" s="423" t="s">
        <v>511</v>
      </c>
      <c r="AF39" s="391" t="s">
        <v>511</v>
      </c>
      <c r="AG39" s="391" t="s">
        <v>511</v>
      </c>
      <c r="AH39" s="398">
        <f>COUNTIF($C39:$AB39,AH$4)</f>
        <v>0</v>
      </c>
      <c r="AI39" s="398">
        <f>COUNTIF($C39:$AB39,AI$4)</f>
        <v>1</v>
      </c>
      <c r="AJ39" s="398">
        <f>COUNTIF($C39:$AB39,AJ$4)</f>
        <v>0</v>
      </c>
      <c r="AK39" s="398">
        <f>COUNTIF($C39:$AB39,AK$4)</f>
        <v>2</v>
      </c>
      <c r="AL39" s="398">
        <f>COUNTIF($C39:$AB39,AL$4)</f>
        <v>1</v>
      </c>
      <c r="AM39" s="398">
        <f>COUNTIF($C39:$AB39,AM$4)</f>
        <v>0</v>
      </c>
      <c r="AN39" s="398">
        <f>COUNTIF($C39:$AB39,AN$4)</f>
        <v>1</v>
      </c>
      <c r="AO39" s="398">
        <f>COUNTIF($C39:$AB39,AO$4)</f>
        <v>0</v>
      </c>
      <c r="AP39" s="398">
        <f>COUNTIF($C39:$AB39,AP$4)</f>
        <v>0</v>
      </c>
      <c r="AQ39" s="405"/>
      <c r="AR39" s="405">
        <v>7</v>
      </c>
      <c r="AS39" s="406">
        <f>SUMPRODUCT(--(WEEKDAY(C$3:AG$3,2)&lt;5),--ISNUMBER(MATCH(C39:AG39,{"DM","CS1","CS2","SB1","AE","CS/B"},0)))</f>
        <v>2</v>
      </c>
      <c r="AT39" s="398"/>
      <c r="AU39" s="406">
        <f>SUMPRODUCT(--(WEEKDAY(C$3:AG$3,2)=5),--ISNUMBER(MATCH(C39:AG39,{"DM","CS1","CS2","SB1","AE","CS/B","WEEKEND OUTFIELD RESERVE"},0)))</f>
        <v>1</v>
      </c>
      <c r="AV39" s="406">
        <f>SUMPRODUCT(--(WEEKDAY(C$3:AG$3,2)&gt;5),--ISNUMBER(MATCH(C39:AG39,{"DM","CS1","CS2","SB1","AE","CS/B","WEEKEND OUTFIELD RESERVE"},0)))</f>
        <v>2</v>
      </c>
      <c r="AW39" s="398"/>
      <c r="AX39" s="406">
        <f>(AS39-AT39)+AU39*1.5+(AV39-AW39)*2+AM39*0.5+AO39*0.5+AQ39-AR39</f>
        <v>0.5</v>
      </c>
      <c r="AY39" s="406">
        <f>AS39+AU39+AV39</f>
        <v>5</v>
      </c>
      <c r="AZ39" s="406">
        <f>BC39+BE39+BG39+BI39+BK39</f>
        <v>7</v>
      </c>
      <c r="BA39" s="405">
        <f>AX39+BB39</f>
        <v>7</v>
      </c>
      <c r="BB39" s="406">
        <f>BD39+BF39+BH39+BJ39+BL39</f>
        <v>6.5</v>
      </c>
      <c r="BC39" s="406">
        <f>COUNTIF(A39:AH39,"*$BTP*")</f>
        <v>0</v>
      </c>
      <c r="BD39" s="406">
        <f>BC39*1.5</f>
        <v>0</v>
      </c>
      <c r="BE39" s="406">
        <f>COUNTIF(A39:AH39,"*$M*")</f>
        <v>1</v>
      </c>
      <c r="BF39" s="406">
        <f>BE39*1</f>
        <v>1</v>
      </c>
      <c r="BG39" s="406">
        <f>COUNTIF(A39:AH39,"*$PM*")</f>
        <v>0</v>
      </c>
      <c r="BH39" s="406">
        <f>BG39*0.5</f>
        <v>0</v>
      </c>
      <c r="BI39" s="406">
        <f>COUNTIF(A39:AH39,"*$AM*")</f>
        <v>1</v>
      </c>
      <c r="BJ39" s="406">
        <f>BI39*0.5</f>
        <v>0.5</v>
      </c>
      <c r="BK39" s="406">
        <f>COUNTIF(A39:AH39,"*$FC*")</f>
        <v>5</v>
      </c>
      <c r="BL39" s="406">
        <f>BK39*1</f>
        <v>5</v>
      </c>
      <c r="BM39" s="406">
        <f>COUNTIF($D39:$Z39,BM$4)</f>
        <v>0</v>
      </c>
      <c r="BN39" s="406">
        <f>COUNTIF($D39:$Z39,BN$4)</f>
        <v>1</v>
      </c>
      <c r="BO39" s="406">
        <f>COUNTIF($D39:$Z39,BO$4)</f>
        <v>0</v>
      </c>
      <c r="BP39" s="398"/>
    </row>
    <row r="40" ht="19.5" customHeight="1" spans="1:68">
      <c r="A40" s="398"/>
      <c r="B40" s="405" t="s">
        <v>2179</v>
      </c>
      <c r="C40" s="391" t="s">
        <v>1799</v>
      </c>
      <c r="D40" s="414" t="s">
        <v>2180</v>
      </c>
      <c r="E40" s="391"/>
      <c r="F40" s="391"/>
      <c r="G40" s="391"/>
      <c r="H40" s="391" t="s">
        <v>2160</v>
      </c>
      <c r="I40" s="172" t="s">
        <v>45</v>
      </c>
      <c r="J40" s="391"/>
      <c r="K40" s="391"/>
      <c r="L40" s="391"/>
      <c r="M40" s="391"/>
      <c r="N40" s="391"/>
      <c r="O40" s="391" t="s">
        <v>1793</v>
      </c>
      <c r="P40" s="391"/>
      <c r="Q40" s="391" t="s">
        <v>50</v>
      </c>
      <c r="R40" s="172"/>
      <c r="S40" s="391"/>
      <c r="T40" s="172" t="s">
        <v>1598</v>
      </c>
      <c r="U40" s="172"/>
      <c r="V40" s="172" t="s">
        <v>56</v>
      </c>
      <c r="W40" s="172" t="s">
        <v>2173</v>
      </c>
      <c r="X40" s="172" t="s">
        <v>50</v>
      </c>
      <c r="Y40" s="172"/>
      <c r="Z40" s="391"/>
      <c r="AA40" s="172" t="s">
        <v>44</v>
      </c>
      <c r="AB40" s="391"/>
      <c r="AC40" s="424"/>
      <c r="AD40" s="255"/>
      <c r="AE40" s="425" t="s">
        <v>56</v>
      </c>
      <c r="AF40" s="172" t="s">
        <v>1598</v>
      </c>
      <c r="AG40" s="391"/>
      <c r="AH40" s="398">
        <f>COUNTIF($C40:$AF40,AH$4)</f>
        <v>0</v>
      </c>
      <c r="AI40" s="398">
        <f>COUNTIF($C40:$AF40,AI$4)</f>
        <v>1</v>
      </c>
      <c r="AJ40" s="398">
        <f>COUNTIF($C40:$AF40,AJ$4)</f>
        <v>1</v>
      </c>
      <c r="AK40" s="398">
        <f>COUNTIF($C40:$AF40,AK$4)</f>
        <v>1</v>
      </c>
      <c r="AL40" s="398">
        <f>COUNTIF($C40:$AF40,AL$4)</f>
        <v>2</v>
      </c>
      <c r="AM40" s="398">
        <f>COUNTIF($C40:$AF40,AM$4)</f>
        <v>2</v>
      </c>
      <c r="AN40" s="398">
        <f>COUNTIF($C40:$AF40,AN$4)</f>
        <v>0</v>
      </c>
      <c r="AO40" s="398">
        <f>COUNTIF($C40:$AF40,AO$4)</f>
        <v>0</v>
      </c>
      <c r="AP40" s="398">
        <f>COUNTIF($C40:$AF40,AP$4)</f>
        <v>0</v>
      </c>
      <c r="AQ40" s="405"/>
      <c r="AR40" s="405">
        <v>0.5</v>
      </c>
      <c r="AS40" s="406">
        <f>SUMPRODUCT(--(WEEKDAY(C$3:AG$3,2)&lt;5),--ISNUMBER(MATCH(C40:AG40,{"DM","CS1","CS2","SB1","AE","CS/B"},0)))</f>
        <v>4</v>
      </c>
      <c r="AT40" s="398"/>
      <c r="AU40" s="406">
        <f>SUMPRODUCT(--(WEEKDAY(C$3:AG$3,2)=5),--ISNUMBER(MATCH(C40:AG40,{"DM","CS1","CS2","SB1","AE","CS/B","WEEKEND OUTFIELD RESERVE"},0)))</f>
        <v>0</v>
      </c>
      <c r="AV40" s="406">
        <f>SUMPRODUCT(--(WEEKDAY(C$3:AG$3,2)&gt;5),--ISNUMBER(MATCH(C40:AG40,{"DM","CS1","CS2","SB1","AE","CS/B","WEEKEND OUTFIELD RESERVE"},0)))</f>
        <v>1</v>
      </c>
      <c r="AW40" s="398"/>
      <c r="AX40" s="406">
        <f>(AS40-AT40)+AU40*1.5+(AV40-AW40)*2+AM40*0.5+AO40*0.5+AQ40-AR40</f>
        <v>6.5</v>
      </c>
      <c r="AY40" s="406">
        <f>AS40+AU40+AV40</f>
        <v>5</v>
      </c>
      <c r="AZ40" s="406">
        <f>BC40+BE40+BG40+BI40+BK40</f>
        <v>2</v>
      </c>
      <c r="BA40" s="405">
        <f>AX40+BB40</f>
        <v>7.5</v>
      </c>
      <c r="BB40" s="406">
        <f>BD40+BF40+BH40+BJ40+BL40</f>
        <v>1</v>
      </c>
      <c r="BC40" s="406">
        <f>COUNTIF(A40:AH40,"*$BTP*")</f>
        <v>0</v>
      </c>
      <c r="BD40" s="406">
        <f>BC40*1.5</f>
        <v>0</v>
      </c>
      <c r="BE40" s="406">
        <f>COUNTIF(A40:AH40,"*$M*")</f>
        <v>0</v>
      </c>
      <c r="BF40" s="406">
        <f>BE40*1</f>
        <v>0</v>
      </c>
      <c r="BG40" s="406">
        <f>COUNTIF(A40:AH40,"*$PM*")</f>
        <v>0</v>
      </c>
      <c r="BH40" s="406">
        <f>BG40*0.5</f>
        <v>0</v>
      </c>
      <c r="BI40" s="406">
        <f>COUNTIF(A40:AH40,"*$AM*")</f>
        <v>2</v>
      </c>
      <c r="BJ40" s="406">
        <f>BI40*0.5</f>
        <v>1</v>
      </c>
      <c r="BK40" s="406">
        <f>COUNTIF(A40:AH40,"*$FC*")</f>
        <v>0</v>
      </c>
      <c r="BL40" s="406">
        <f>BK40*1</f>
        <v>0</v>
      </c>
      <c r="BM40" s="406">
        <f>COUNTIF($D40:$Z40,BM$4)</f>
        <v>0</v>
      </c>
      <c r="BN40" s="406">
        <f>COUNTIF($D40:$Z40,BN$4)</f>
        <v>1</v>
      </c>
      <c r="BO40" s="406">
        <f>COUNTIF($D40:$Z40,BO$4)</f>
        <v>0</v>
      </c>
      <c r="BP40" s="398"/>
    </row>
    <row r="41" ht="19.5" customHeight="1" spans="1:68">
      <c r="A41" s="398"/>
      <c r="B41" s="405" t="s">
        <v>2183</v>
      </c>
      <c r="C41" s="172" t="s">
        <v>47</v>
      </c>
      <c r="D41" s="172" t="s">
        <v>47</v>
      </c>
      <c r="E41" s="391" t="s">
        <v>47</v>
      </c>
      <c r="F41" s="391"/>
      <c r="G41" s="391"/>
      <c r="H41" s="172" t="s">
        <v>56</v>
      </c>
      <c r="I41" s="172"/>
      <c r="J41" s="391" t="s">
        <v>47</v>
      </c>
      <c r="K41" s="391" t="s">
        <v>47</v>
      </c>
      <c r="L41" s="391"/>
      <c r="M41" s="391"/>
      <c r="N41" s="391" t="s">
        <v>62</v>
      </c>
      <c r="O41" s="172"/>
      <c r="P41" s="172"/>
      <c r="Q41" s="172" t="s">
        <v>62</v>
      </c>
      <c r="R41" s="172"/>
      <c r="S41" s="391" t="s">
        <v>50</v>
      </c>
      <c r="T41" s="172"/>
      <c r="U41" s="391" t="s">
        <v>62</v>
      </c>
      <c r="V41" s="172"/>
      <c r="W41" s="391" t="s">
        <v>44</v>
      </c>
      <c r="X41" s="391"/>
      <c r="Y41" s="172" t="s">
        <v>2184</v>
      </c>
      <c r="Z41" s="391"/>
      <c r="AA41" s="172"/>
      <c r="AB41" s="391"/>
      <c r="AC41" s="426" t="s">
        <v>44</v>
      </c>
      <c r="AD41" s="415"/>
      <c r="AE41" s="427" t="s">
        <v>2185</v>
      </c>
      <c r="AF41" s="172"/>
      <c r="AG41" s="391" t="s">
        <v>980</v>
      </c>
      <c r="AH41" s="398">
        <f>COUNTIF($E41:$AF41,AH$4)</f>
        <v>0</v>
      </c>
      <c r="AI41" s="398">
        <f>COUNTIF($E41:$AF41,AI$4)</f>
        <v>2</v>
      </c>
      <c r="AJ41" s="398">
        <f>COUNTIF($E41:$AF41,AJ$4)</f>
        <v>0</v>
      </c>
      <c r="AK41" s="398">
        <f>COUNTIF($E41:$AF41,AK$4)</f>
        <v>0</v>
      </c>
      <c r="AL41" s="398">
        <f>COUNTIF($E41:$AF41,AL$4)</f>
        <v>1</v>
      </c>
      <c r="AM41" s="398">
        <f>COUNTIF($E41:$AF41,AM$4)</f>
        <v>1</v>
      </c>
      <c r="AN41" s="398">
        <f>COUNTIF($E41:$AF41,AN$4)</f>
        <v>3</v>
      </c>
      <c r="AO41" s="398">
        <f>COUNTIF($E41:$AF41,AO$4)</f>
        <v>0</v>
      </c>
      <c r="AP41" s="398">
        <f>COUNTIF($E41:$AF41,AP$4)</f>
        <v>0</v>
      </c>
      <c r="AQ41" s="405"/>
      <c r="AR41" s="405"/>
      <c r="AS41" s="406">
        <f>SUMPRODUCT(--(WEEKDAY(C$3:AG$3,2)&lt;5),--ISNUMBER(MATCH(C41:AG41,{"DM","CS1","CS2","SB1","AE","CS/B"},0)))</f>
        <v>3</v>
      </c>
      <c r="AT41" s="398"/>
      <c r="AU41" s="406">
        <f>SUMPRODUCT(--(WEEKDAY(C$3:AG$3,2)=5),--ISNUMBER(MATCH(C41:AG41,{"DM","CS1","CS2","SB1","AE","CS/B","WEEKEND OUTFIELD RESERVE"},0)))</f>
        <v>1</v>
      </c>
      <c r="AV41" s="406">
        <f>SUMPRODUCT(--(WEEKDAY(C$3:AG$3,2)&gt;5),--ISNUMBER(MATCH(C41:AG41,{"DM","CS1","CS2","SB1","AE","CS/B","WEEKEND OUTFIELD RESERVE"},0)))</f>
        <v>2</v>
      </c>
      <c r="AW41" s="398"/>
      <c r="AX41" s="406">
        <f>(AS41-AT41)+AU41*1.5+(AV41-AW41)*2+AM41*0.5+AO41*0.5+AQ41-AR41</f>
        <v>9</v>
      </c>
      <c r="AY41" s="406">
        <f>AS41+AU41+AV41</f>
        <v>6</v>
      </c>
      <c r="AZ41" s="406">
        <f>BC41+BE41+BG41+BI41+BK41</f>
        <v>2</v>
      </c>
      <c r="BA41" s="405">
        <f>AX41+BB41</f>
        <v>10</v>
      </c>
      <c r="BB41" s="406">
        <f>BD41+BF41+BH41+BJ41+BL41</f>
        <v>1</v>
      </c>
      <c r="BC41" s="406">
        <f>COUNTIF(A41:AH41,"*$BTP*")</f>
        <v>0</v>
      </c>
      <c r="BD41" s="406">
        <f>BC41*1.5</f>
        <v>0</v>
      </c>
      <c r="BE41" s="406">
        <f>COUNTIF(A41:AH41,"*$M*")</f>
        <v>0</v>
      </c>
      <c r="BF41" s="406">
        <f>BE41*1</f>
        <v>0</v>
      </c>
      <c r="BG41" s="406">
        <f>COUNTIF(A41:AH41,"*$PM*")</f>
        <v>0</v>
      </c>
      <c r="BH41" s="406">
        <f>BG41*0.5</f>
        <v>0</v>
      </c>
      <c r="BI41" s="406">
        <f>COUNTIF(A41:AH41,"*$AM*")</f>
        <v>2</v>
      </c>
      <c r="BJ41" s="406">
        <f>BI41*0.5</f>
        <v>1</v>
      </c>
      <c r="BK41" s="406">
        <f>COUNTIF(A41:AH41,"*$FC*")</f>
        <v>0</v>
      </c>
      <c r="BL41" s="406">
        <f>BK41*1</f>
        <v>0</v>
      </c>
      <c r="BM41" s="406">
        <f>COUNTIF($K41:$Y41,BM$4)</f>
        <v>0</v>
      </c>
      <c r="BN41" s="406">
        <f>COUNTIF($K41:$Y41,BN$4)</f>
        <v>0</v>
      </c>
      <c r="BO41" s="406">
        <f>COUNTIF($K41:$Y41,BO$4)</f>
        <v>1</v>
      </c>
      <c r="BP41" s="398"/>
    </row>
    <row r="42" ht="19.5" customHeight="1" spans="1:68">
      <c r="A42" s="398"/>
      <c r="B42" s="405" t="s">
        <v>2186</v>
      </c>
      <c r="C42" s="172" t="s">
        <v>1119</v>
      </c>
      <c r="D42" s="172" t="s">
        <v>1119</v>
      </c>
      <c r="E42" s="172" t="s">
        <v>1119</v>
      </c>
      <c r="F42" s="172" t="s">
        <v>62</v>
      </c>
      <c r="G42" s="172"/>
      <c r="H42" s="172" t="s">
        <v>1119</v>
      </c>
      <c r="I42" s="172" t="s">
        <v>1119</v>
      </c>
      <c r="J42" s="172" t="s">
        <v>1119</v>
      </c>
      <c r="K42" s="172" t="s">
        <v>1119</v>
      </c>
      <c r="L42" s="172" t="s">
        <v>1119</v>
      </c>
      <c r="M42" s="391" t="s">
        <v>1095</v>
      </c>
      <c r="N42" s="172" t="s">
        <v>1095</v>
      </c>
      <c r="O42" s="391"/>
      <c r="P42" s="391" t="s">
        <v>45</v>
      </c>
      <c r="Q42" s="391"/>
      <c r="R42" s="391"/>
      <c r="S42" s="391" t="s">
        <v>2187</v>
      </c>
      <c r="T42" s="391"/>
      <c r="U42" s="172"/>
      <c r="V42" s="172"/>
      <c r="W42" s="172"/>
      <c r="X42" s="172" t="s">
        <v>62</v>
      </c>
      <c r="Y42" s="391"/>
      <c r="Z42" s="172" t="s">
        <v>62</v>
      </c>
      <c r="AA42" s="391"/>
      <c r="AB42" s="172"/>
      <c r="AC42" s="172" t="s">
        <v>1793</v>
      </c>
      <c r="AD42" s="172"/>
      <c r="AE42" s="428" t="s">
        <v>62</v>
      </c>
      <c r="AF42" s="391" t="s">
        <v>2188</v>
      </c>
      <c r="AG42" s="172"/>
      <c r="AH42" s="398">
        <f>COUNTIF($C42:$AF42,AH$4)</f>
        <v>0</v>
      </c>
      <c r="AI42" s="398">
        <f>COUNTIF($C42:$AF42,AI$4)</f>
        <v>0</v>
      </c>
      <c r="AJ42" s="398">
        <f>COUNTIF($C42:$AF42,AJ$4)</f>
        <v>1</v>
      </c>
      <c r="AK42" s="398">
        <f>COUNTIF($C42:$AF42,AK$4)</f>
        <v>1</v>
      </c>
      <c r="AL42" s="398">
        <f>COUNTIF($C42:$AF42,AL$4)</f>
        <v>0</v>
      </c>
      <c r="AM42" s="398">
        <f>COUNTIF($C42:$AF42,AM$4)</f>
        <v>0</v>
      </c>
      <c r="AN42" s="398">
        <f>COUNTIF($C42:$AF42,AN$4)</f>
        <v>4</v>
      </c>
      <c r="AO42" s="398">
        <f>COUNTIF($C42:$AF42,AO$4)</f>
        <v>0</v>
      </c>
      <c r="AP42" s="398">
        <f>COUNTIF($C42:$AF42,AP$4)</f>
        <v>0</v>
      </c>
      <c r="AQ42" s="405"/>
      <c r="AR42" s="405">
        <v>1</v>
      </c>
      <c r="AS42" s="406">
        <f>SUMPRODUCT(--(WEEKDAY(C$3:AG$3,2)&lt;5),--ISNUMBER(MATCH(C42:AG42,{"DM","CS1","CS2","SB1","AE","CS/B"},0)))</f>
        <v>4</v>
      </c>
      <c r="AT42" s="398"/>
      <c r="AU42" s="406">
        <f>SUMPRODUCT(--(WEEKDAY(C$3:AG$3,2)=5),--ISNUMBER(MATCH(C42:AG42,{"DM","CS1","CS2","SB1","AE","CS/B","WEEKEND OUTFIELD RESERVE"},0)))</f>
        <v>1</v>
      </c>
      <c r="AV42" s="406">
        <f>SUMPRODUCT(--(WEEKDAY(C$3:AG$3,2)&gt;5),--ISNUMBER(MATCH(C42:AG42,{"DM","CS1","CS2","SB1","AE","CS/B","WEEKEND OUTFIELD RESERVE"},0)))</f>
        <v>1</v>
      </c>
      <c r="AW42" s="398"/>
      <c r="AX42" s="406">
        <f>(AS42-AT42)+AU42*1.5+(AV42-AW42)*2+AM42*0.5+AO42*0.5+AQ42-AR42</f>
        <v>6.5</v>
      </c>
      <c r="AY42" s="406">
        <f>AS42+AU42+AV42</f>
        <v>6</v>
      </c>
      <c r="AZ42" s="406">
        <f>BC42+BE42+BG42+BI42+BK42</f>
        <v>2</v>
      </c>
      <c r="BA42" s="405">
        <f>AX42+BB42</f>
        <v>7.5</v>
      </c>
      <c r="BB42" s="406">
        <f>BD42+BF42+BH42+BJ42+BL42</f>
        <v>1</v>
      </c>
      <c r="BC42" s="406">
        <f>COUNTIF(A42:AH42,"*$BTP*")</f>
        <v>0</v>
      </c>
      <c r="BD42" s="406">
        <f>BC42*1.5</f>
        <v>0</v>
      </c>
      <c r="BE42" s="406">
        <f>COUNTIF(A42:AH42,"*$M*")</f>
        <v>0</v>
      </c>
      <c r="BF42" s="406">
        <f>BE42*1</f>
        <v>0</v>
      </c>
      <c r="BG42" s="406">
        <f>COUNTIF(A42:AH42,"*$PM*")</f>
        <v>1</v>
      </c>
      <c r="BH42" s="406">
        <f>BG42*0.5</f>
        <v>0.5</v>
      </c>
      <c r="BI42" s="406">
        <f>COUNTIF(A42:AH42,"*$AM*")</f>
        <v>1</v>
      </c>
      <c r="BJ42" s="406">
        <f>BI42*0.5</f>
        <v>0.5</v>
      </c>
      <c r="BK42" s="406">
        <f>COUNTIF(A42:AH42,"*$FC*")</f>
        <v>0</v>
      </c>
      <c r="BL42" s="406">
        <f>BK42*1</f>
        <v>0</v>
      </c>
      <c r="BM42" s="406">
        <f>COUNTIF($D42:$Z42,BM$4)</f>
        <v>0</v>
      </c>
      <c r="BN42" s="406">
        <f>COUNTIF($D42:$Z42,BN$4)</f>
        <v>0</v>
      </c>
      <c r="BO42" s="406">
        <f>COUNTIF($D42:$Z42,BO$4)</f>
        <v>0</v>
      </c>
      <c r="BP42" s="398"/>
    </row>
    <row r="43" ht="19.5" customHeight="1" spans="1:68">
      <c r="A43" s="398"/>
      <c r="B43" s="405" t="s">
        <v>2189</v>
      </c>
      <c r="C43" s="391" t="s">
        <v>62</v>
      </c>
      <c r="D43" s="391"/>
      <c r="E43" s="391" t="s">
        <v>1598</v>
      </c>
      <c r="F43" s="391"/>
      <c r="G43" s="172"/>
      <c r="H43" s="391"/>
      <c r="I43" s="172" t="s">
        <v>62</v>
      </c>
      <c r="J43" s="391"/>
      <c r="K43" s="391"/>
      <c r="L43" s="391"/>
      <c r="M43" s="172"/>
      <c r="N43" s="172"/>
      <c r="O43" s="391" t="s">
        <v>719</v>
      </c>
      <c r="P43" s="172"/>
      <c r="Q43" s="391"/>
      <c r="R43" s="391" t="s">
        <v>62</v>
      </c>
      <c r="S43" s="391"/>
      <c r="T43" s="391"/>
      <c r="U43" s="172"/>
      <c r="V43" s="391" t="s">
        <v>2190</v>
      </c>
      <c r="W43" s="391" t="s">
        <v>1598</v>
      </c>
      <c r="X43" s="391"/>
      <c r="Y43" s="391" t="s">
        <v>1799</v>
      </c>
      <c r="Z43" s="172"/>
      <c r="AA43" s="172" t="s">
        <v>45</v>
      </c>
      <c r="AB43" s="172"/>
      <c r="AC43" s="391" t="s">
        <v>1981</v>
      </c>
      <c r="AD43" s="391" t="s">
        <v>1981</v>
      </c>
      <c r="AE43" s="408"/>
      <c r="AF43" s="391" t="s">
        <v>2191</v>
      </c>
      <c r="AG43" s="391" t="s">
        <v>1931</v>
      </c>
      <c r="AH43" s="398">
        <f>COUNTIF($C43:$AF43,AH$4)</f>
        <v>0</v>
      </c>
      <c r="AI43" s="398">
        <f>COUNTIF($C43:$AF43,AI$4)</f>
        <v>0</v>
      </c>
      <c r="AJ43" s="398">
        <f>COUNTIF($C43:$AF43,AJ$4)</f>
        <v>1</v>
      </c>
      <c r="AK43" s="398">
        <f>COUNTIF($C43:$AF43,AK$4)</f>
        <v>0</v>
      </c>
      <c r="AL43" s="398">
        <f>COUNTIF($C43:$AF43,AL$4)</f>
        <v>0</v>
      </c>
      <c r="AM43" s="398">
        <f>COUNTIF($C43:$AF43,AM$4)</f>
        <v>0</v>
      </c>
      <c r="AN43" s="398">
        <f>COUNTIF($C43:$AF43,AN$4)</f>
        <v>3</v>
      </c>
      <c r="AO43" s="398">
        <f>COUNTIF($C43:$AF43,AO$4)</f>
        <v>2</v>
      </c>
      <c r="AP43" s="398">
        <f>COUNTIF($C43:$AF43,AP$4)</f>
        <v>0</v>
      </c>
      <c r="AQ43" s="405">
        <v>2.5</v>
      </c>
      <c r="AR43" s="405"/>
      <c r="AS43" s="406">
        <f>SUMPRODUCT(--(WEEKDAY(C$3:AG$3,2)&lt;5),--ISNUMBER(MATCH(C43:AG43,{"DM","CS1","CS2","SB1","AE","CS/B"},0)))</f>
        <v>3</v>
      </c>
      <c r="AT43" s="398"/>
      <c r="AU43" s="406">
        <f>SUMPRODUCT(--(WEEKDAY(C$3:AG$3,2)=5),--ISNUMBER(MATCH(C43:AG43,{"DM","CS1","CS2","SB1","AE","CS/B","WEEKEND OUTFIELD RESERVE"},0)))</f>
        <v>1</v>
      </c>
      <c r="AV43" s="406">
        <f>SUMPRODUCT(--(WEEKDAY(C$3:AG$3,2)&gt;5),--ISNUMBER(MATCH(C43:AG43,{"DM","CS1","CS2","SB1","AE","CS/B","WEEKEND OUTFIELD RESERVE"},0)))</f>
        <v>1</v>
      </c>
      <c r="AW43" s="398"/>
      <c r="AX43" s="406">
        <f>(AS43-AT43)+AU43*1.5+(AV43-AW43)*2+AM43*0.5+AO43*0.5+AQ43-AR43</f>
        <v>10</v>
      </c>
      <c r="AY43" s="406">
        <f>AS43+AU43+AV43</f>
        <v>5</v>
      </c>
      <c r="AZ43" s="406">
        <f>BC43+BE43+BG43+BI43+BK43</f>
        <v>3</v>
      </c>
      <c r="BA43" s="405">
        <f>AX43+BB43</f>
        <v>12.5</v>
      </c>
      <c r="BB43" s="406">
        <f>BD43+BF43+BH43+BJ43+BL43</f>
        <v>2.5</v>
      </c>
      <c r="BC43" s="406">
        <f>COUNTIF(A43:AH43,"*$BTP*")</f>
        <v>1</v>
      </c>
      <c r="BD43" s="406">
        <f>BC43*1.5</f>
        <v>1.5</v>
      </c>
      <c r="BE43" s="406">
        <f>COUNTIF(A43:AH43,"*$M*")</f>
        <v>0</v>
      </c>
      <c r="BF43" s="406">
        <f>BE43*1</f>
        <v>0</v>
      </c>
      <c r="BG43" s="406">
        <f>COUNTIF(A43:AH43,"*$PM*")</f>
        <v>0</v>
      </c>
      <c r="BH43" s="406">
        <f>BG43*0.5</f>
        <v>0</v>
      </c>
      <c r="BI43" s="406">
        <f>COUNTIF(A43:AH43,"*$AM*")</f>
        <v>2</v>
      </c>
      <c r="BJ43" s="406">
        <f>BI43*0.5</f>
        <v>1</v>
      </c>
      <c r="BK43" s="406">
        <f>COUNTIF(A43:AH43,"*$FC*")</f>
        <v>0</v>
      </c>
      <c r="BL43" s="406">
        <f>BK43*1</f>
        <v>0</v>
      </c>
      <c r="BM43" s="406">
        <f>COUNTIF($D43:$Y43,BM$4)</f>
        <v>0</v>
      </c>
      <c r="BN43" s="406">
        <f>COUNTIF($D43:$Y43,BN$4)</f>
        <v>2</v>
      </c>
      <c r="BO43" s="406">
        <f>COUNTIF($D43:$Y43,BO$4)</f>
        <v>0</v>
      </c>
      <c r="BP43" s="398"/>
    </row>
    <row r="44" ht="49.5" customHeight="1" spans="1:68">
      <c r="A44" s="398"/>
      <c r="B44" s="405" t="s">
        <v>2192</v>
      </c>
      <c r="C44" s="391"/>
      <c r="D44" s="391" t="s">
        <v>62</v>
      </c>
      <c r="E44" s="391"/>
      <c r="F44" s="391"/>
      <c r="G44" s="172"/>
      <c r="H44" s="391" t="s">
        <v>2193</v>
      </c>
      <c r="I44" s="172"/>
      <c r="J44" s="172"/>
      <c r="K44" s="391" t="s">
        <v>62</v>
      </c>
      <c r="L44" s="391"/>
      <c r="M44" s="391"/>
      <c r="N44" s="391"/>
      <c r="O44" s="391" t="s">
        <v>1799</v>
      </c>
      <c r="P44" s="391"/>
      <c r="Q44" s="391"/>
      <c r="R44" s="391"/>
      <c r="S44" s="391"/>
      <c r="T44" s="391" t="s">
        <v>62</v>
      </c>
      <c r="U44" s="172"/>
      <c r="V44" s="391"/>
      <c r="W44" s="172"/>
      <c r="X44" s="391" t="s">
        <v>1799</v>
      </c>
      <c r="Y44" s="391"/>
      <c r="Z44" s="391"/>
      <c r="AA44" s="391" t="s">
        <v>313</v>
      </c>
      <c r="AB44" s="391" t="s">
        <v>313</v>
      </c>
      <c r="AC44" s="391" t="s">
        <v>313</v>
      </c>
      <c r="AD44" s="391" t="s">
        <v>313</v>
      </c>
      <c r="AE44" s="423" t="s">
        <v>313</v>
      </c>
      <c r="AF44" s="172"/>
      <c r="AG44" s="391" t="s">
        <v>1931</v>
      </c>
      <c r="AH44" s="398">
        <f>COUNTIF($C44:$AF44,AH$4)</f>
        <v>0</v>
      </c>
      <c r="AI44" s="398">
        <f>COUNTIF($C44:$AF44,AI$4)</f>
        <v>0</v>
      </c>
      <c r="AJ44" s="398">
        <f>COUNTIF($C44:$AF44,AJ$4)</f>
        <v>0</v>
      </c>
      <c r="AK44" s="398">
        <f>COUNTIF($C44:$AF44,AK$4)</f>
        <v>0</v>
      </c>
      <c r="AL44" s="398">
        <f>COUNTIF($C44:$AF44,AL$4)</f>
        <v>0</v>
      </c>
      <c r="AM44" s="398">
        <f>COUNTIF($C44:$AF44,AM$4)</f>
        <v>0</v>
      </c>
      <c r="AN44" s="398">
        <f>COUNTIF($C44:$AF44,AN$4)</f>
        <v>3</v>
      </c>
      <c r="AO44" s="398">
        <f>COUNTIF($C44:$AF44,AO$4)</f>
        <v>0</v>
      </c>
      <c r="AP44" s="398">
        <f>COUNTIF($C44:$AF44,AP$4)</f>
        <v>0</v>
      </c>
      <c r="AQ44" s="405">
        <v>0</v>
      </c>
      <c r="AR44" s="405"/>
      <c r="AS44" s="406">
        <f>SUMPRODUCT(--(WEEKDAY(C$3:AG$3,2)&lt;5),--ISNUMBER(MATCH(C44:AG44,{"DM","CS1","CS2","SB1","AE","CS/B"},0)))</f>
        <v>2</v>
      </c>
      <c r="AT44" s="398"/>
      <c r="AU44" s="406">
        <f>SUMPRODUCT(--(WEEKDAY(C$3:AG$3,2)=5),--ISNUMBER(MATCH(C44:AG44,{"DM","CS1","CS2","SB1","AE","CS/B","WEEKEND OUTFIELD RESERVE"},0)))</f>
        <v>1</v>
      </c>
      <c r="AV44" s="406">
        <f>SUMPRODUCT(--(WEEKDAY(C$3:AG$3,2)&gt;5),--ISNUMBER(MATCH(C44:AG44,{"DM","CS1","CS2","SB1","AE","CS/B","WEEKEND OUTFIELD RESERVE"},0)))</f>
        <v>1</v>
      </c>
      <c r="AW44" s="398"/>
      <c r="AX44" s="406">
        <f>(AS44-AT44)+AU44*1.5+(AV44-AW44)*2+AM44*0.5+AO44*0.5+AQ44-AR44</f>
        <v>5.5</v>
      </c>
      <c r="AY44" s="406">
        <f>AS44+AU44+AV44</f>
        <v>4</v>
      </c>
      <c r="AZ44" s="406">
        <f>BC44+BE44+BG44+BI44+BK44</f>
        <v>6</v>
      </c>
      <c r="BA44" s="405">
        <f>AX44+BB44</f>
        <v>11.5</v>
      </c>
      <c r="BB44" s="406">
        <f>BD44+BF44+BH44+BJ44+BL44</f>
        <v>6</v>
      </c>
      <c r="BC44" s="406">
        <f>COUNTIF(A44:AH44,"*$BTP*")</f>
        <v>0</v>
      </c>
      <c r="BD44" s="406">
        <f>BC44*1.5</f>
        <v>0</v>
      </c>
      <c r="BE44" s="406">
        <f>COUNTIF(A44:AH44,"*$M*")</f>
        <v>1</v>
      </c>
      <c r="BF44" s="406">
        <f>BE44*1</f>
        <v>1</v>
      </c>
      <c r="BG44" s="406">
        <f>COUNTIF(A44:AH44,"*$PM*")</f>
        <v>0</v>
      </c>
      <c r="BH44" s="406">
        <f>BG44*0.5</f>
        <v>0</v>
      </c>
      <c r="BI44" s="406">
        <f>COUNTIF(A44:AH44,"*$AM*")</f>
        <v>0</v>
      </c>
      <c r="BJ44" s="406">
        <f>BI44*0.5</f>
        <v>0</v>
      </c>
      <c r="BK44" s="406">
        <f>COUNTIF(A44:AH44,"*$FC*")</f>
        <v>5</v>
      </c>
      <c r="BL44" s="406">
        <f>BK44*1</f>
        <v>5</v>
      </c>
      <c r="BM44" s="406">
        <f>COUNTIF($D44:$Y44,BM$4)</f>
        <v>0</v>
      </c>
      <c r="BN44" s="406">
        <f>COUNTIF($D44:$Y44,BN$4)</f>
        <v>0</v>
      </c>
      <c r="BO44" s="406">
        <f>COUNTIF($D44:$Y44,BO$4)</f>
        <v>0</v>
      </c>
      <c r="BP44" s="398"/>
    </row>
    <row r="45" ht="37.5" customHeight="1" spans="1:68">
      <c r="A45" s="398"/>
      <c r="B45" s="405" t="s">
        <v>2195</v>
      </c>
      <c r="C45" s="391"/>
      <c r="D45" s="391"/>
      <c r="E45" s="391"/>
      <c r="F45" s="391"/>
      <c r="G45" s="172"/>
      <c r="H45" s="172" t="s">
        <v>62</v>
      </c>
      <c r="I45" s="172"/>
      <c r="J45" s="172" t="s">
        <v>62</v>
      </c>
      <c r="K45" s="391"/>
      <c r="L45" s="391"/>
      <c r="M45" s="391"/>
      <c r="N45" s="391"/>
      <c r="O45" s="391" t="s">
        <v>2145</v>
      </c>
      <c r="P45" s="391" t="s">
        <v>2145</v>
      </c>
      <c r="Q45" s="391" t="s">
        <v>2145</v>
      </c>
      <c r="R45" s="391" t="s">
        <v>2145</v>
      </c>
      <c r="S45" s="391" t="s">
        <v>2145</v>
      </c>
      <c r="T45" s="391" t="s">
        <v>2145</v>
      </c>
      <c r="U45" s="391" t="s">
        <v>2145</v>
      </c>
      <c r="V45" s="391" t="s">
        <v>2145</v>
      </c>
      <c r="W45" s="391" t="s">
        <v>2145</v>
      </c>
      <c r="X45" s="391" t="s">
        <v>2145</v>
      </c>
      <c r="Y45" s="391" t="s">
        <v>2145</v>
      </c>
      <c r="Z45" s="391" t="s">
        <v>2145</v>
      </c>
      <c r="AA45" s="391" t="s">
        <v>2145</v>
      </c>
      <c r="AB45" s="391" t="s">
        <v>2145</v>
      </c>
      <c r="AC45" s="391" t="s">
        <v>2145</v>
      </c>
      <c r="AD45" s="391" t="s">
        <v>2145</v>
      </c>
      <c r="AE45" s="412" t="s">
        <v>2145</v>
      </c>
      <c r="AF45" s="391" t="s">
        <v>2145</v>
      </c>
      <c r="AG45" s="391" t="s">
        <v>2145</v>
      </c>
      <c r="AH45" s="398">
        <f>COUNTIF($C45:$AF45,AH$4)</f>
        <v>0</v>
      </c>
      <c r="AI45" s="398">
        <f>COUNTIF($C45:$AF45,AI$4)</f>
        <v>0</v>
      </c>
      <c r="AJ45" s="398">
        <f>COUNTIF($C45:$AF45,AJ$4)</f>
        <v>0</v>
      </c>
      <c r="AK45" s="398">
        <f>COUNTIF($C45:$AF45,AK$4)</f>
        <v>0</v>
      </c>
      <c r="AL45" s="398">
        <f>COUNTIF($C45:$AF45,AL$4)</f>
        <v>0</v>
      </c>
      <c r="AM45" s="398">
        <f>COUNTIF($C45:$AF45,AM$4)</f>
        <v>0</v>
      </c>
      <c r="AN45" s="398">
        <f>COUNTIF($C45:$AF45,AN$4)</f>
        <v>2</v>
      </c>
      <c r="AO45" s="398">
        <f>COUNTIF($C45:$AF45,AO$4)</f>
        <v>0</v>
      </c>
      <c r="AP45" s="398">
        <f>COUNTIF($C45:$AF45,AP$4)</f>
        <v>0</v>
      </c>
      <c r="AQ45" s="405"/>
      <c r="AR45" s="405"/>
      <c r="AS45" s="406">
        <f>SUMPRODUCT(--(WEEKDAY(C$3:AG$3,2)&lt;5),--ISNUMBER(MATCH(C45:AG45,{"DM","CS1","CS2","SB1","AE","CS/B"},0)))</f>
        <v>2</v>
      </c>
      <c r="AT45" s="398"/>
      <c r="AU45" s="406">
        <f>SUMPRODUCT(--(WEEKDAY(C$3:AG$3,2)=5),--ISNUMBER(MATCH(C45:AG45,{"DM","CS1","CS2","SB1","AE","CS/B","WEEKEND OUTFIELD RESERVE"},0)))</f>
        <v>0</v>
      </c>
      <c r="AV45" s="406">
        <f>SUMPRODUCT(--(WEEKDAY(C$3:AG$3,2)&gt;5),--ISNUMBER(MATCH(C45:AG45,{"DM","CS1","CS2","SB1","AE","CS/B","WEEKEND OUTFIELD RESERVE"},0)))</f>
        <v>0</v>
      </c>
      <c r="AW45" s="398"/>
      <c r="AX45" s="406">
        <f>(AS45-AT45)+AU45*1.5+(AV45-AW45)*2+AM45*0.5+AO45*0.5+AQ45-AR45</f>
        <v>2</v>
      </c>
      <c r="AY45" s="406">
        <f>AS45+AU45+AV45</f>
        <v>2</v>
      </c>
      <c r="AZ45" s="406">
        <f>BC45+BE45+BG45+BI45+BK45</f>
        <v>0</v>
      </c>
      <c r="BA45" s="405">
        <f>AX45+BB45</f>
        <v>2</v>
      </c>
      <c r="BB45" s="406">
        <f>BD45+BF45+BH45+BJ45+BL45</f>
        <v>0</v>
      </c>
      <c r="BC45" s="406">
        <f>COUNTIF(A45:AH45,"*$BTP*")</f>
        <v>0</v>
      </c>
      <c r="BD45" s="406">
        <f>BC45*1.5</f>
        <v>0</v>
      </c>
      <c r="BE45" s="406">
        <f>COUNTIF(A45:AH45,"*$M*")</f>
        <v>0</v>
      </c>
      <c r="BF45" s="406">
        <f>BE45*1</f>
        <v>0</v>
      </c>
      <c r="BG45" s="406">
        <f>COUNTIF(A45:AH45,"*$PM*")</f>
        <v>0</v>
      </c>
      <c r="BH45" s="406">
        <f>BG45*0.5</f>
        <v>0</v>
      </c>
      <c r="BI45" s="406">
        <f>COUNTIF(A45:AH45,"*$AM*")</f>
        <v>0</v>
      </c>
      <c r="BJ45" s="406">
        <f>BI45*0.5</f>
        <v>0</v>
      </c>
      <c r="BK45" s="406">
        <f>COUNTIF(A45:AH45,"*$FC*")</f>
        <v>0</v>
      </c>
      <c r="BL45" s="406">
        <f>BK45*1</f>
        <v>0</v>
      </c>
      <c r="BM45" s="406">
        <f>COUNTIF($D45:$Y45,BM$4)</f>
        <v>0</v>
      </c>
      <c r="BN45" s="406">
        <f>COUNTIF($D45:$Y45,BN$4)</f>
        <v>0</v>
      </c>
      <c r="BO45" s="406">
        <f>COUNTIF($D45:$Y45,BO$4)</f>
        <v>0</v>
      </c>
      <c r="BP45" s="398"/>
    </row>
    <row r="46" ht="43.5" customHeight="1" spans="1:68">
      <c r="A46" s="398"/>
      <c r="B46" s="405" t="s">
        <v>2196</v>
      </c>
      <c r="C46" s="391" t="s">
        <v>1654</v>
      </c>
      <c r="D46" s="391" t="s">
        <v>1654</v>
      </c>
      <c r="E46" s="391" t="s">
        <v>1654</v>
      </c>
      <c r="F46" s="391" t="s">
        <v>1654</v>
      </c>
      <c r="G46" s="391" t="s">
        <v>1654</v>
      </c>
      <c r="H46" s="391" t="s">
        <v>1654</v>
      </c>
      <c r="I46" s="391" t="s">
        <v>1654</v>
      </c>
      <c r="J46" s="391" t="s">
        <v>1654</v>
      </c>
      <c r="K46" s="391" t="s">
        <v>1654</v>
      </c>
      <c r="L46" s="391" t="s">
        <v>1654</v>
      </c>
      <c r="M46" s="391" t="s">
        <v>1654</v>
      </c>
      <c r="N46" s="391" t="s">
        <v>1654</v>
      </c>
      <c r="O46" s="391" t="s">
        <v>1654</v>
      </c>
      <c r="P46" s="391" t="s">
        <v>1654</v>
      </c>
      <c r="Q46" s="391" t="s">
        <v>1654</v>
      </c>
      <c r="R46" s="391" t="s">
        <v>1654</v>
      </c>
      <c r="S46" s="391" t="s">
        <v>1654</v>
      </c>
      <c r="T46" s="391" t="s">
        <v>1654</v>
      </c>
      <c r="U46" s="391" t="s">
        <v>1654</v>
      </c>
      <c r="V46" s="391" t="s">
        <v>1654</v>
      </c>
      <c r="W46" s="391" t="s">
        <v>1654</v>
      </c>
      <c r="X46" s="391" t="s">
        <v>1654</v>
      </c>
      <c r="Y46" s="391" t="s">
        <v>1654</v>
      </c>
      <c r="Z46" s="391" t="s">
        <v>1654</v>
      </c>
      <c r="AA46" s="391" t="s">
        <v>1654</v>
      </c>
      <c r="AB46" s="391" t="s">
        <v>1654</v>
      </c>
      <c r="AC46" s="391" t="s">
        <v>1654</v>
      </c>
      <c r="AD46" s="391" t="s">
        <v>1654</v>
      </c>
      <c r="AE46" s="407" t="s">
        <v>1654</v>
      </c>
      <c r="AF46" s="391" t="s">
        <v>1654</v>
      </c>
      <c r="AG46" s="391" t="s">
        <v>1654</v>
      </c>
      <c r="AH46" s="398">
        <f>COUNTIF($C46:$AF46,AH$4)</f>
        <v>0</v>
      </c>
      <c r="AI46" s="398">
        <f>COUNTIF($C46:$AF46,AI$4)</f>
        <v>0</v>
      </c>
      <c r="AJ46" s="398">
        <f>COUNTIF($C46:$AF46,AJ$4)</f>
        <v>0</v>
      </c>
      <c r="AK46" s="398">
        <f>COUNTIF($C46:$AF46,AK$4)</f>
        <v>0</v>
      </c>
      <c r="AL46" s="398">
        <f>COUNTIF($C46:$AF46,AL$4)</f>
        <v>0</v>
      </c>
      <c r="AM46" s="398">
        <f>COUNTIF($C46:$AF46,AM$4)</f>
        <v>0</v>
      </c>
      <c r="AN46" s="398">
        <f>COUNTIF($C46:$AF46,AN$4)</f>
        <v>0</v>
      </c>
      <c r="AO46" s="398">
        <f>COUNTIF($C46:$AF46,AO$4)</f>
        <v>0</v>
      </c>
      <c r="AP46" s="398">
        <f>COUNTIF($C46:$AF46,AP$4)</f>
        <v>0</v>
      </c>
      <c r="AQ46" s="405"/>
      <c r="AR46" s="405"/>
      <c r="AS46" s="406">
        <f>SUMPRODUCT(--(WEEKDAY(C$3:AG$3,2)&lt;5),--ISNUMBER(MATCH(C46:AG46,{"DM","CS1","CS2","SB1","AE","CS/B"},0)))</f>
        <v>0</v>
      </c>
      <c r="AT46" s="398"/>
      <c r="AU46" s="406">
        <f>SUMPRODUCT(--(WEEKDAY(C$3:AG$3,2)=5),--ISNUMBER(MATCH(C46:AG46,{"DM","CS1","CS2","SB1","AE","CS/B","WEEKEND OUTFIELD RESERVE"},0)))</f>
        <v>0</v>
      </c>
      <c r="AV46" s="406">
        <f>SUMPRODUCT(--(WEEKDAY(C$3:AG$3,2)&gt;5),--ISNUMBER(MATCH(C46:AG46,{"DM","CS1","CS2","SB1","AE","CS/B","WEEKEND OUTFIELD RESERVE"},0)))</f>
        <v>0</v>
      </c>
      <c r="AW46" s="398"/>
      <c r="AX46" s="406">
        <f>(AS46-AT46)+AU46*1.5+(AV46-AW46)*2+AM46*0.5+AO46*0.5+AQ46-AR46</f>
        <v>0</v>
      </c>
      <c r="AY46" s="406">
        <f>AS46+AU46+AV46</f>
        <v>0</v>
      </c>
      <c r="AZ46" s="406">
        <f>BC46+BE46+BG46+BI46+BK46</f>
        <v>0</v>
      </c>
      <c r="BA46" s="405">
        <f>AX46+BB46</f>
        <v>0</v>
      </c>
      <c r="BB46" s="406">
        <f>BD46+BF46+BH46+BJ46+BL46</f>
        <v>0</v>
      </c>
      <c r="BC46" s="406">
        <f>COUNTIF(A46:AH46,"*$BTP*")</f>
        <v>0</v>
      </c>
      <c r="BD46" s="406">
        <f>BC46*1.5</f>
        <v>0</v>
      </c>
      <c r="BE46" s="406">
        <f>COUNTIF(A46:AH46,"*$M*")</f>
        <v>0</v>
      </c>
      <c r="BF46" s="406">
        <f>BE46*1</f>
        <v>0</v>
      </c>
      <c r="BG46" s="406">
        <f>COUNTIF(A46:AH46,"*$PM*")</f>
        <v>0</v>
      </c>
      <c r="BH46" s="406">
        <f>BG46*0.5</f>
        <v>0</v>
      </c>
      <c r="BI46" s="406">
        <f>COUNTIF(A46:AH46,"*$AM*")</f>
        <v>0</v>
      </c>
      <c r="BJ46" s="406">
        <f>BI46*0.5</f>
        <v>0</v>
      </c>
      <c r="BK46" s="406">
        <f>COUNTIF(A46:AH46,"*$FC*")</f>
        <v>0</v>
      </c>
      <c r="BL46" s="406">
        <f>BK46*1</f>
        <v>0</v>
      </c>
      <c r="BM46" s="406">
        <f>COUNTIF($D46:$Y46,BM$4)</f>
        <v>0</v>
      </c>
      <c r="BN46" s="406">
        <f>COUNTIF($D46:$Y46,BN$4)</f>
        <v>0</v>
      </c>
      <c r="BO46" s="406">
        <f>COUNTIF($D46:$Y46,BO$4)</f>
        <v>0</v>
      </c>
      <c r="BP46" s="398"/>
    </row>
    <row r="47" ht="19.5" customHeight="1" spans="1:68">
      <c r="A47" s="398"/>
      <c r="B47" s="429"/>
      <c r="C47" s="429"/>
      <c r="D47" s="429"/>
      <c r="E47" s="429"/>
      <c r="F47" s="429"/>
      <c r="G47" s="429"/>
      <c r="H47" s="429"/>
      <c r="I47" s="429"/>
      <c r="J47" s="429"/>
      <c r="K47" s="429"/>
      <c r="L47" s="429"/>
      <c r="M47" s="429"/>
      <c r="N47" s="429"/>
      <c r="O47" s="429"/>
      <c r="P47" s="429"/>
      <c r="Q47" s="429"/>
      <c r="R47" s="429"/>
      <c r="S47" s="429"/>
      <c r="T47" s="429"/>
      <c r="U47" s="429"/>
      <c r="V47" s="429"/>
      <c r="W47" s="429"/>
      <c r="X47" s="429"/>
      <c r="Y47" s="429"/>
      <c r="Z47" s="429"/>
      <c r="AA47" s="429"/>
      <c r="AB47" s="429"/>
      <c r="AC47" s="429"/>
      <c r="AD47" s="429"/>
      <c r="AE47" s="429"/>
      <c r="AF47" s="429"/>
      <c r="AG47" s="391"/>
      <c r="AH47" s="398"/>
      <c r="AI47" s="398"/>
      <c r="AJ47" s="398"/>
      <c r="AK47" s="398"/>
      <c r="AL47" s="398"/>
      <c r="AM47" s="398"/>
      <c r="AN47" s="398"/>
      <c r="AO47" s="398"/>
      <c r="AP47" s="398"/>
      <c r="AQ47" s="405"/>
      <c r="AR47" s="405"/>
      <c r="AS47" s="406"/>
      <c r="AT47" s="398"/>
      <c r="AU47" s="406"/>
      <c r="AV47" s="406">
        <f>SUMPRODUCT(--(WEEKDAY(C$3:AF$3,2)&gt;5),--ISNUMBER(MATCH(C47:AF47,{"DM","CS1","CS2","SB1","AE","CS/B"},0)))</f>
        <v>0</v>
      </c>
      <c r="AW47" s="398"/>
      <c r="AX47" s="406"/>
      <c r="AY47" s="406"/>
      <c r="AZ47" s="406"/>
      <c r="BA47" s="405"/>
      <c r="BB47" s="406"/>
      <c r="BC47" s="406"/>
      <c r="BD47" s="406"/>
      <c r="BE47" s="406"/>
      <c r="BF47" s="406"/>
      <c r="BG47" s="406"/>
      <c r="BH47" s="406"/>
      <c r="BI47" s="406"/>
      <c r="BJ47" s="406"/>
      <c r="BK47" s="406"/>
      <c r="BL47" s="406"/>
      <c r="BM47" s="406"/>
      <c r="BN47" s="406"/>
      <c r="BO47" s="406"/>
      <c r="BP47" s="398"/>
    </row>
    <row r="48" ht="19.5" customHeight="1" spans="1:68">
      <c r="A48" s="398"/>
      <c r="B48" s="391" t="s">
        <v>48</v>
      </c>
      <c r="C48" s="430" t="str">
        <f>INDEX($B$4:$B$46,MATCH($B48,C$4:C$46,0))</f>
        <v>CPL WONG JI FENG WILLARD</v>
      </c>
      <c r="D48" s="430" t="str">
        <f>INDEX($B$4:$B$46,MATCH($B48,D$4:D$46,0))</f>
        <v>CPL TAN JUN YANG KELVIN</v>
      </c>
      <c r="E48" s="430" t="str">
        <f>INDEX($B$4:$B$46,MATCH($B48,E$4:E$46,0))</f>
        <v>CPL ZHANG ZHONGHAO</v>
      </c>
      <c r="F48" s="430" t="str">
        <f>INDEX($B$4:$B$46,MATCH($B48,F$4:F$46,0))</f>
        <v>CFC DERRICK CHIN</v>
      </c>
      <c r="G48" s="430" t="str">
        <f>INDEX($B$4:$B$46,MATCH($B48,G$4:G$46,0))</f>
        <v>CPL TAN JUN YANG KELVIN</v>
      </c>
      <c r="H48" s="430" t="str">
        <f>INDEX($B$4:$B$46,MATCH($B48,H$4:H$46,0))</f>
        <v>LCP KOO YI XIAN RAPHAEL </v>
      </c>
      <c r="I48" s="430" t="str">
        <f>INDEX($B$4:$B$46,MATCH($B48,I$4:I$46,0))</f>
        <v>LCP CHYE JING AN MAXIMUS</v>
      </c>
      <c r="J48" s="430" t="str">
        <f>INDEX($B$4:$B$46,MATCH($B48,J$4:J$46,0))</f>
        <v>3SG SAMUEL TAN ENG WEE</v>
      </c>
      <c r="K48" s="430" t="str">
        <f>INDEX($B$4:$B$46,MATCH($B48,K$4:K$46,0))</f>
        <v>CFC DERRICK CHIN</v>
      </c>
      <c r="L48" s="430" t="str">
        <f>INDEX($B$4:$B$46,MATCH($B48,L$4:L$46,0))</f>
        <v>CPL TAN JUN YANG KELVIN</v>
      </c>
      <c r="M48" s="430" t="str">
        <f>INDEX($B$4:$B$46,MATCH($B48,M$4:M$46,0))</f>
        <v>CPL FANG JIANGRUI</v>
      </c>
      <c r="N48" s="430" t="str">
        <f>INDEX($B$4:$B$46,MATCH($B48,N$4:N$46,0))</f>
        <v>CPL TAN JUN YANG KELVIN</v>
      </c>
      <c r="O48" s="430" t="str">
        <f>INDEX($B$4:$B$46,MATCH($B48,O$4:O$46,0))</f>
        <v>LCP KOO YI XIAN RAPHAEL </v>
      </c>
      <c r="P48" s="430" t="str">
        <f>INDEX($B$4:$B$46,MATCH($B48,P$4:P$46,0))</f>
        <v>3SG SAMUEL TAN ENG WEE</v>
      </c>
      <c r="Q48" s="430" t="str">
        <f>INDEX($B$4:$B$46,MATCH($B48,Q$4:Q$46,0))</f>
        <v>CFC GERALD TAN </v>
      </c>
      <c r="R48" s="430" t="str">
        <f>INDEX($B$4:$B$46,MATCH($B48,R$4:R$46,0))</f>
        <v>CPL WONG JI FENG WILLARD</v>
      </c>
      <c r="S48" s="430" t="str">
        <f>INDEX($B$4:$B$46,MATCH($B48,S$4:S$46,0))</f>
        <v>LCP CHYE JING AN MAXIMUS</v>
      </c>
      <c r="T48" s="430" t="str">
        <f>INDEX($B$4:$B$46,MATCH($B48,T$4:T$46,0))</f>
        <v>CPL QUEK ZI YI</v>
      </c>
      <c r="U48" s="430" t="str">
        <f>INDEX($B$4:$B$46,MATCH($B48,U$4:U$46,0))</f>
        <v>CPL ZHANG ZHONGHAO</v>
      </c>
      <c r="V48" s="430" t="str">
        <f>INDEX($B$4:$B$46,MATCH($B48,V$4:V$46,0))</f>
        <v>LCP TRAN MINH KHOA</v>
      </c>
      <c r="W48" s="430" t="str">
        <f>INDEX($B$4:$B$46,MATCH($B48,W$4:W$46,0))</f>
        <v>LCP RON NG </v>
      </c>
      <c r="X48" s="430" t="str">
        <f>INDEX($B$4:$B$46,MATCH($B48,X$4:X$46,0))</f>
        <v>CPL ZHANG ZHONGHAO</v>
      </c>
      <c r="Y48" s="430" t="str">
        <f>INDEX($B$4:$B$46,MATCH($B48,Y$4:Y$46,0))</f>
        <v>LCP EKLAYVA PINGALI</v>
      </c>
      <c r="Z48" s="430" t="str">
        <f>INDEX($B$4:$B$46,MATCH($B48,Z$4:Z$46,0))</f>
        <v>LCP MATTHEW HWANG YEW SENG</v>
      </c>
      <c r="AA48" s="430" t="str">
        <f>INDEX($B$4:$B$46,MATCH($B48,AA$4:AA$46,0))</f>
        <v>LCP CHYE JING AN MAXIMUS</v>
      </c>
      <c r="AB48" s="430" t="str">
        <f>INDEX($B$4:$B$46,MATCH($B48,AB$4:AB$46,0))</f>
        <v>LCP TRAN MINH KHOA</v>
      </c>
      <c r="AC48" s="430" t="str">
        <f>INDEX($B$4:$B$46,MATCH($B48,AC$4:AC$46,0))</f>
        <v>LCP MUHAMMAD YASIR BIN MUHAMMAD HIJAZ</v>
      </c>
      <c r="AD48" s="430" t="str">
        <f>INDEX($B$4:$B$46,MATCH($B48,AD$4:AD$46,0))</f>
        <v>CPL WONG JI FENG WILLARD</v>
      </c>
      <c r="AE48" s="430" t="str">
        <f>INDEX($B$4:$B$46,MATCH($B48,AE$4:AE$46,0))</f>
        <v>CPL TAN JUN YANG KELVIN</v>
      </c>
      <c r="AF48" s="430" t="str">
        <f>INDEX($B$4:$B$46,MATCH($B48,AF$4:AF$46,0))</f>
        <v>LCP RON NG </v>
      </c>
      <c r="AG48" s="430" t="str">
        <f>INDEX($B$4:$B$46,MATCH($B48,AG$4:AG$46,0))</f>
        <v>LCP EKLAYVA PINGALI</v>
      </c>
      <c r="AH48" s="398"/>
      <c r="AI48" s="398"/>
      <c r="AJ48" s="398"/>
      <c r="AK48" s="398"/>
      <c r="AL48" s="398"/>
      <c r="AM48" s="398"/>
      <c r="AN48" s="398"/>
      <c r="AO48" s="398"/>
      <c r="AP48" s="398"/>
      <c r="AQ48" s="405"/>
      <c r="AR48" s="405"/>
      <c r="AS48" s="406"/>
      <c r="AT48" s="398"/>
      <c r="AU48" s="406"/>
      <c r="AV48" s="406">
        <f>SUMPRODUCT(--(WEEKDAY(C$3:AF$3,2)&gt;5),--ISNUMBER(MATCH(C48:AF48,{"DM","CS1","CS2","SB1","AE","CS/B"},0)))</f>
        <v>0</v>
      </c>
      <c r="AW48" s="398"/>
      <c r="AX48" s="406"/>
      <c r="AY48" s="406"/>
      <c r="AZ48" s="406"/>
      <c r="BA48" s="405"/>
      <c r="BB48" s="406"/>
      <c r="BC48" s="406"/>
      <c r="BD48" s="406"/>
      <c r="BE48" s="406"/>
      <c r="BF48" s="406"/>
      <c r="BG48" s="406"/>
      <c r="BH48" s="406"/>
      <c r="BI48" s="406"/>
      <c r="BJ48" s="406"/>
      <c r="BK48" s="406"/>
      <c r="BL48" s="406"/>
      <c r="BM48" s="406"/>
      <c r="BN48" s="406"/>
      <c r="BO48" s="406"/>
      <c r="BP48" s="398"/>
    </row>
    <row r="49" ht="19.5" customHeight="1" spans="1:68">
      <c r="A49" s="398"/>
      <c r="B49" s="391" t="s">
        <v>44</v>
      </c>
      <c r="C49" s="430" t="str">
        <f>INDEX($B$4:$B$46,MATCH($B49,C$4:C$46,0))</f>
        <v>LCP CHYE JING AN MAXIMUS</v>
      </c>
      <c r="D49" s="430" t="str">
        <f>INDEX($B$4:$B$46,MATCH($B49,D$4:D$46,0))</f>
        <v>LCP SHLOK PUROHIT</v>
      </c>
      <c r="E49" s="430" t="str">
        <f>INDEX($B$4:$B$46,MATCH($B49,E$4:E$46,0))</f>
        <v>CPL HO SHENGHUI HAYDEN</v>
      </c>
      <c r="F49" s="430" t="str">
        <f>INDEX($B$4:$B$46,MATCH($B49,F$4:F$46,0))</f>
        <v>LCP EKLAYVA PINGALI</v>
      </c>
      <c r="G49" s="430" t="str">
        <f>INDEX($B$4:$B$46,MATCH($B49,G$4:G$46,0))</f>
        <v>CFC GERALD TAN </v>
      </c>
      <c r="H49" s="430" t="str">
        <f>INDEX($B$4:$B$46,MATCH($B49,H$4:H$46,0))</f>
        <v>LCP CHOA ZONGHAN ETIENNE</v>
      </c>
      <c r="I49" s="430" t="str">
        <f>INDEX($B$4:$B$46,MATCH($B49,I$4:I$46,0))</f>
        <v>LCP STEPHEN TAY </v>
      </c>
      <c r="J49" s="430" t="str">
        <f>INDEX($B$4:$B$46,MATCH($B49,J$4:J$46,0))</f>
        <v>PTE MENDEZ RALPH JUSTINE MACALINO</v>
      </c>
      <c r="K49" s="430" t="str">
        <f>INDEX($B$4:$B$46,MATCH($B49,K$4:K$46,0))</f>
        <v>CPL WONG JI FENG WILLARD</v>
      </c>
      <c r="L49" s="430" t="str">
        <f>INDEX($B$4:$B$46,MATCH($B49,L$4:L$46,0))</f>
        <v>PTE DANIEL ISKANDAR BIN SANUSI</v>
      </c>
      <c r="M49" s="430" t="str">
        <f>INDEX($B$4:$B$46,MATCH($B49,M$4:M$46,0))</f>
        <v>3SG SAMUEL TAN ENG WEE</v>
      </c>
      <c r="N49" s="430" t="str">
        <f>INDEX($B$4:$B$46,MATCH($B49,N$4:N$46,0))</f>
        <v>CPL HO SHENGHUI HAYDEN</v>
      </c>
      <c r="O49" s="430" t="str">
        <f>INDEX($B$4:$B$46,MATCH($B49,O$4:O$46,0))</f>
        <v>LCP EDWARD GAN BOON WEI </v>
      </c>
      <c r="P49" s="430" t="str">
        <f>INDEX($B$4:$B$46,MATCH($B49,P$4:P$46,0))</f>
        <v>LCP CHYE JING AN MAXIMUS</v>
      </c>
      <c r="Q49" s="430" t="str">
        <f>INDEX($B$4:$B$46,MATCH($B49,Q$4:Q$46,0))</f>
        <v>CPL FANG JIANGRUI</v>
      </c>
      <c r="R49" s="430" t="str">
        <f>INDEX($B$4:$B$46,MATCH($B49,R$4:R$46,0))</f>
        <v>PTE MENDEZ RALPH JUSTINE MACALINO</v>
      </c>
      <c r="S49" s="430" t="str">
        <f>INDEX($B$4:$B$46,MATCH($B49,S$4:S$46,0))</f>
        <v>LCP RAIYAN ZUFAYRI BIN MOHAMAD HELMY</v>
      </c>
      <c r="T49" s="430" t="str">
        <f>INDEX($B$4:$B$46,MATCH($B49,T$4:T$46,0))</f>
        <v>CPL TAN JUN YANG KELVIN</v>
      </c>
      <c r="U49" s="430" t="str">
        <f>INDEX($B$4:$B$46,MATCH($B49,U$4:U$46,0))</f>
        <v>LCP MUHAMAD ZULKHAIRI BIN MOHAMAD SAPARI</v>
      </c>
      <c r="V49" s="430" t="str">
        <f>INDEX($B$4:$B$46,MATCH($B49,V$4:V$46,0))</f>
        <v>LCP CHOA ZONGHAN ETIENNE</v>
      </c>
      <c r="W49" s="430" t="str">
        <f>INDEX($B$4:$B$46,MATCH($B49,W$4:W$46,0))</f>
        <v>LCP MUHAMMAD SHAUKI BIN MOHD SHAM</v>
      </c>
      <c r="X49" s="430" t="str">
        <f>INDEX($B$4:$B$46,MATCH($B49,X$4:X$46,0))</f>
        <v>CFC GERALD TAN </v>
      </c>
      <c r="Y49" s="430" t="str">
        <f>INDEX($B$4:$B$46,MATCH($B49,Y$4:Y$46,0))</f>
        <v>LCP TRAN MINH KHOA</v>
      </c>
      <c r="Z49" s="430" t="str">
        <f>INDEX($B$4:$B$46,MATCH($B49,Z$4:Z$46,0))</f>
        <v>PTE MENDEZ RALPH JUSTINE MACALINO</v>
      </c>
      <c r="AA49" s="430" t="str">
        <f>INDEX($B$4:$B$46,MATCH($B49,AA$4:AA$46,0))</f>
        <v>CPL HYDER ISKANDAR BIN ZULKILFILY</v>
      </c>
      <c r="AB49" s="430" t="str">
        <f>INDEX($B$4:$B$46,MATCH($B49,AB$4:AB$46,0))</f>
        <v>LCP KOO YI XIAN RAPHAEL </v>
      </c>
      <c r="AC49" s="430" t="str">
        <f>INDEX($B$4:$B$46,MATCH($B49,AC$4:AC$46,0))</f>
        <v>LCP MUHAMMAD SHAUKI BIN MOHD SHAM</v>
      </c>
      <c r="AD49" s="430" t="str">
        <f>INDEX($B$4:$B$46,MATCH($B49,AD$4:AD$46,0))</f>
        <v>PTE DANIEL ISKANDAR BIN SANUSI</v>
      </c>
      <c r="AE49" s="430" t="str">
        <f>INDEX($B$4:$B$46,MATCH($B49,AE$4:AE$46,0))</f>
        <v>3SG SAMUEL TAN ENG WEE</v>
      </c>
      <c r="AF49" s="430" t="str">
        <f>INDEX($B$4:$B$46,MATCH($B49,AF$4:AF$46,0))</f>
        <v>CPL FANG JIANGRUI</v>
      </c>
      <c r="AG49" s="430" t="str">
        <f>INDEX($B$4:$B$46,MATCH($B49,AG$4:AG$46,0))</f>
        <v>LCP TRAN MINH KHOA</v>
      </c>
      <c r="AH49" s="398"/>
      <c r="AI49" s="398"/>
      <c r="AJ49" s="398"/>
      <c r="AK49" s="398"/>
      <c r="AL49" s="398"/>
      <c r="AM49" s="398"/>
      <c r="AN49" s="398"/>
      <c r="AO49" s="398"/>
      <c r="AP49" s="398"/>
      <c r="AQ49" s="405"/>
      <c r="AR49" s="405"/>
      <c r="AS49" s="406"/>
      <c r="AT49" s="398"/>
      <c r="AU49" s="406"/>
      <c r="AV49" s="406">
        <f>SUMPRODUCT(--(WEEKDAY(C$3:AF$3,2)&gt;5),--ISNUMBER(MATCH(C49:AF49,{"DM","CS1","CS2","SB1","AE","CS/B"},0)))</f>
        <v>0</v>
      </c>
      <c r="AW49" s="398"/>
      <c r="AX49" s="406"/>
      <c r="AY49" s="406"/>
      <c r="AZ49" s="406"/>
      <c r="BA49" s="405"/>
      <c r="BB49" s="406"/>
      <c r="BC49" s="406"/>
      <c r="BD49" s="406"/>
      <c r="BE49" s="406"/>
      <c r="BF49" s="406"/>
      <c r="BG49" s="406"/>
      <c r="BH49" s="406"/>
      <c r="BI49" s="406"/>
      <c r="BJ49" s="406"/>
      <c r="BK49" s="406"/>
      <c r="BL49" s="406"/>
      <c r="BM49" s="406"/>
      <c r="BN49" s="406"/>
      <c r="BO49" s="406"/>
      <c r="BP49" s="398"/>
    </row>
    <row r="50" ht="19.5" customHeight="1" spans="1:68">
      <c r="A50" s="398"/>
      <c r="B50" s="391" t="s">
        <v>45</v>
      </c>
      <c r="C50" s="430" t="str">
        <f>INDEX($B$4:$B$46,MATCH($B50,C$4:C$46,0))</f>
        <v>LCP RAIYAN ZUFAYRI BIN MOHAMAD HELMY</v>
      </c>
      <c r="D50" s="430" t="e">
        <f>INDEX($B$4:$B$44,MATCH($B50,D$4:D$46,0))</f>
        <v>#N/A</v>
      </c>
      <c r="E50" s="430" t="str">
        <f>INDEX($B$4:$B$44,MATCH($B50,E$4:E$46,0))</f>
        <v>LCP EDWARD GAN BOON WEI </v>
      </c>
      <c r="F50" s="430" t="str">
        <f>INDEX($B$4:$B$44,MATCH($B50,F$4:F$46,0))</f>
        <v>CPL WONG JI FENG WILLARD</v>
      </c>
      <c r="G50" s="430" t="e">
        <f>INDEX($B$4:$B$44,MATCH($B50,G$4:G$46,0))</f>
        <v>#N/A</v>
      </c>
      <c r="H50" s="430" t="e">
        <f>INDEX($B$4:$B$44,MATCH($B50,H$4:H$46,0))</f>
        <v>#N/A</v>
      </c>
      <c r="I50" s="430" t="str">
        <f>INDEX($B$4:$B$44,MATCH($B50,I$4:I$46,0))</f>
        <v>CPL HYDER ISKANDAR BIN ZULKILFILY</v>
      </c>
      <c r="J50" s="430" t="str">
        <f>INDEX($B$4:$B$44,MATCH($B50,J$4:J$46,0))</f>
        <v>LCP CHOA ZONGHAN ETIENNE</v>
      </c>
      <c r="K50" s="430" t="e">
        <f>INDEX($B$4:$B$44,MATCH($B50,K$4:K$46,0))</f>
        <v>#N/A</v>
      </c>
      <c r="L50" s="430" t="str">
        <f>INDEX($B$4:$B$44,MATCH($B50,L$4:L$46,0))</f>
        <v>LCP KOO YI XIAN RAPHAEL </v>
      </c>
      <c r="M50" s="430" t="str">
        <f>INDEX($B$4:$B$44,MATCH($B50,M$4:M$46,0))</f>
        <v>LCP MUHAMMAD YASIR BIN MUHAMMAD HIJAZ</v>
      </c>
      <c r="N50" s="430" t="e">
        <f>INDEX($B$4:$B$44,MATCH($B50,N$4:N$46,0))</f>
        <v>#N/A</v>
      </c>
      <c r="O50" s="430" t="e">
        <f>INDEX($B$4:$B$44,MATCH($B50,O$4:O$46,0))</f>
        <v>#N/A</v>
      </c>
      <c r="P50" s="430" t="str">
        <f>INDEX($B$4:$B$44,MATCH($B50,P$4:P$46,0))</f>
        <v>LCP HUANG JIHUI</v>
      </c>
      <c r="Q50" s="430" t="str">
        <f>INDEX($B$4:$B$44,MATCH($B50,Q$4:Q$46,0))</f>
        <v>CPL QUEK ZI YI</v>
      </c>
      <c r="R50" s="430" t="e">
        <f>INDEX($B$4:$B$44,MATCH($B50,R$4:R$46,0))</f>
        <v>#N/A</v>
      </c>
      <c r="S50" s="430" t="str">
        <f>INDEX($B$4:$B$44,MATCH($B50,S$4:S$46,0))</f>
        <v>LCP MATTHEW HWANG YEW SENG</v>
      </c>
      <c r="T50" s="430" t="str">
        <f>INDEX($B$4:$B$44,MATCH($B50,T$4:T$46,0))</f>
        <v>CPL FANG JIANGRUI</v>
      </c>
      <c r="U50" s="430" t="e">
        <f>INDEX($B$4:$B$44,MATCH($B50,U$4:U$46,0))</f>
        <v>#N/A</v>
      </c>
      <c r="V50" s="430" t="e">
        <f>INDEX($B$4:$B$44,MATCH($B50,V$4:V$46,0))</f>
        <v>#N/A</v>
      </c>
      <c r="W50" s="430" t="str">
        <f>INDEX($B$4:$B$44,MATCH($B50,W$4:W$46,0))</f>
        <v>LCP EDWARD GAN BOON WEI </v>
      </c>
      <c r="X50" s="430" t="str">
        <f>INDEX($B$4:$B$44,MATCH($B50,X$4:X$46,0))</f>
        <v>3SG SAMUEL TAN ENG WEE</v>
      </c>
      <c r="Y50" s="430" t="e">
        <f>INDEX($B$4:$B$44,MATCH($B50,Y$4:Y$46,0))</f>
        <v>#N/A</v>
      </c>
      <c r="Z50" s="430" t="str">
        <f>INDEX($B$4:$B$44,MATCH($B50,Z$4:Z$46,0))</f>
        <v>CPL TAN JUN YANG KELVIN</v>
      </c>
      <c r="AA50" s="430" t="str">
        <f>INDEX($B$4:$B$44,MATCH($B50,AA$4:AA$46,0))</f>
        <v>LCP MUHAMMAD HAMZA ZUBERI</v>
      </c>
      <c r="AB50" s="430" t="e">
        <f>INDEX($B$4:$B$44,MATCH($B50,AB$4:AB$46,0))</f>
        <v>#N/A</v>
      </c>
      <c r="AC50" s="430" t="e">
        <f>INDEX($B$4:$B$44,MATCH($B50,AC$4:AC$46,0))</f>
        <v>#N/A</v>
      </c>
      <c r="AD50" s="430" t="str">
        <f>INDEX($B$4:$B$44,MATCH($B50,AD$4:AD$46,0))</f>
        <v>LCP EKLAYVA PINGALI</v>
      </c>
      <c r="AE50" s="430" t="str">
        <f>INDEX($B$4:$B$44,MATCH($B50,AE$4:AE$46,0))</f>
        <v>LCP MATTHEW HWANG YEW SENG</v>
      </c>
      <c r="AF50" s="430" t="e">
        <f>INDEX($B$4:$B$44,MATCH($B50,AF$4:AF$46,0))</f>
        <v>#N/A</v>
      </c>
      <c r="AG50" s="430" t="str">
        <f>INDEX($B$4:$B$44,MATCH($B50,AG$4:AG$46,0))</f>
        <v>LCP MUHAMMAD YASIR BIN MUHAMMAD HIJAZ</v>
      </c>
      <c r="AH50" s="398"/>
      <c r="AI50" s="398"/>
      <c r="AJ50" s="398"/>
      <c r="AK50" s="398"/>
      <c r="AL50" s="398"/>
      <c r="AM50" s="398"/>
      <c r="AN50" s="398"/>
      <c r="AO50" s="398"/>
      <c r="AP50" s="398"/>
      <c r="AQ50" s="405"/>
      <c r="AR50" s="405"/>
      <c r="AS50" s="406"/>
      <c r="AT50" s="398"/>
      <c r="AU50" s="406"/>
      <c r="AV50" s="406">
        <f>SUMPRODUCT(--(WEEKDAY(C$3:AF$3,2)&gt;5),--ISNUMBER(MATCH(C50:AF50,{"DM","CS1","CS2","SB1","AE","CS/B"},0)))</f>
        <v>0</v>
      </c>
      <c r="AW50" s="398"/>
      <c r="AX50" s="406"/>
      <c r="AY50" s="406"/>
      <c r="AZ50" s="406"/>
      <c r="BA50" s="405"/>
      <c r="BB50" s="406"/>
      <c r="BC50" s="406"/>
      <c r="BD50" s="406"/>
      <c r="BE50" s="406"/>
      <c r="BF50" s="406"/>
      <c r="BG50" s="406"/>
      <c r="BH50" s="406"/>
      <c r="BI50" s="406"/>
      <c r="BJ50" s="406"/>
      <c r="BK50" s="406"/>
      <c r="BL50" s="406"/>
      <c r="BM50" s="406"/>
      <c r="BN50" s="406"/>
      <c r="BO50" s="406"/>
      <c r="BP50" s="398"/>
    </row>
    <row r="51" ht="19.5" customHeight="1" spans="1:68">
      <c r="A51" s="398"/>
      <c r="B51" s="391" t="s">
        <v>1793</v>
      </c>
      <c r="C51" s="430" t="e">
        <f>INDEX($B$4:$B$46,MATCH($B51,C$4:C$46,0))</f>
        <v>#N/A</v>
      </c>
      <c r="D51" s="430" t="str">
        <f>INDEX($B$4:$B$46,MATCH($B51,D$4:D$46,0))</f>
        <v>CPL QUEK ZI YI</v>
      </c>
      <c r="E51" s="430" t="e">
        <f>INDEX($B$4:$B$46,MATCH($B51,E$4:E$46,0))</f>
        <v>#N/A</v>
      </c>
      <c r="F51" s="430" t="e">
        <f>INDEX($B$4:$B$46,MATCH($B51,F$4:F$46,0))</f>
        <v>#N/A</v>
      </c>
      <c r="G51" s="430" t="str">
        <f>INDEX($B$4:$B$46,MATCH($B51,G$4:G$46,0))</f>
        <v>LCP SHLOK PUROHIT</v>
      </c>
      <c r="H51" s="430" t="str">
        <f>INDEX($B$4:$B$46,MATCH($B51,H$4:H$46,0))</f>
        <v>LCP RAIYAN ZUFAYRI BIN MOHAMAD HELMY</v>
      </c>
      <c r="I51" s="430" t="e">
        <f>INDEX($B$4:$B$46,MATCH($B51,I$4:I$46,0))</f>
        <v>#N/A</v>
      </c>
      <c r="J51" s="430" t="e">
        <f>INDEX($B$4:$B$46,MATCH($B51,J$4:J$46,0))</f>
        <v>#N/A</v>
      </c>
      <c r="K51" s="430" t="str">
        <f>INDEX($B$4:$B$46,MATCH($B51,K$4:K$46,0))</f>
        <v>LCP MUHAMMAD YASIR BIN MUHAMMAD HIJAZ</v>
      </c>
      <c r="L51" s="430" t="e">
        <f>INDEX($B$4:$B$46,MATCH($B51,L$4:L$46,0))</f>
        <v>#N/A</v>
      </c>
      <c r="M51" s="430" t="e">
        <f>INDEX($B$4:$B$46,MATCH($B51,M$4:M$46,0))</f>
        <v>#N/A</v>
      </c>
      <c r="N51" s="430" t="str">
        <f>INDEX($B$4:$B$46,MATCH($B51,N$4:N$46,0))</f>
        <v>LCP SHLOK PUROHIT</v>
      </c>
      <c r="O51" s="430" t="str">
        <f>INDEX($B$4:$B$46,MATCH($B51,O$4:O$46,0))</f>
        <v>CPL HYDER ISKANDAR BIN ZULKILFILY</v>
      </c>
      <c r="P51" s="430" t="e">
        <f>INDEX($B$4:$B$46,MATCH($B51,P$4:P$46,0))</f>
        <v>#N/A</v>
      </c>
      <c r="Q51" s="430" t="e">
        <f>INDEX($B$4:$B$46,MATCH($B51,Q$4:Q$46,0))</f>
        <v>#N/A</v>
      </c>
      <c r="R51" s="430" t="str">
        <f>INDEX($B$4:$B$46,MATCH($B51,R$4:R$46,0))</f>
        <v>3SG SAMUEL TAN ENG WEE</v>
      </c>
      <c r="S51" s="430" t="e">
        <f>INDEX($B$4:$B$46,MATCH($B51,S$4:S$46,0))</f>
        <v>#N/A</v>
      </c>
      <c r="T51" s="430" t="e">
        <f>INDEX($B$4:$B$46,MATCH($B51,T$4:T$46,0))</f>
        <v>#N/A</v>
      </c>
      <c r="U51" s="430" t="str">
        <f>INDEX($B$4:$B$46,MATCH($B51,U$4:U$46,0))</f>
        <v>LCP RON NG </v>
      </c>
      <c r="V51" s="430" t="str">
        <f>INDEX($B$4:$B$46,MATCH($B51,V$4:V$46,0))</f>
        <v>PTE MENDEZ RALPH JUSTINE MACALINO</v>
      </c>
      <c r="W51" s="430" t="e">
        <f>INDEX($B$4:$B$46,MATCH($B51,W$4:W$46,0))</f>
        <v>#N/A</v>
      </c>
      <c r="X51" s="430" t="e">
        <f>INDEX($B$4:$B$46,MATCH($B51,X$4:X$46,0))</f>
        <v>#N/A</v>
      </c>
      <c r="Y51" s="430" t="str">
        <f>INDEX($B$4:$B$46,MATCH($B51,Y$4:Y$46,0))</f>
        <v>LCP CHOA ZONGHAN ETIENNE</v>
      </c>
      <c r="Z51" s="430" t="e">
        <f>INDEX($B$4:$B$46,MATCH($B51,Z$4:Z$46,0))</f>
        <v>#N/A</v>
      </c>
      <c r="AA51" s="430" t="e">
        <f>INDEX($B$4:$B$46,MATCH($B51,AA$4:AA$46,0))</f>
        <v>#N/A</v>
      </c>
      <c r="AB51" s="430" t="str">
        <f>INDEX($B$4:$B$46,MATCH($B51,AB$4:AB$46,0))</f>
        <v>LCP IGNATIUS QUEK </v>
      </c>
      <c r="AC51" s="430" t="str">
        <f>INDEX($B$4:$B$46,MATCH($B51,AC$4:AC$46,0))</f>
        <v>LCP HUANG JIHUI</v>
      </c>
      <c r="AD51" s="430" t="e">
        <f>INDEX($B$4:$B$46,MATCH($B51,AD$4:AD$46,0))</f>
        <v>#N/A</v>
      </c>
      <c r="AE51" s="430" t="e">
        <f>INDEX($B$4:$B$46,MATCH($B51,AE$4:AE$46,0))</f>
        <v>#N/A</v>
      </c>
      <c r="AF51" s="430" t="str">
        <f>INDEX($B$4:$B$46,MATCH($B51,AF$4:AF$46,0))</f>
        <v>LCP IGNATIUS QUEK </v>
      </c>
      <c r="AG51" s="430" t="e">
        <f>INDEX($B$4:$B$46,MATCH($B51,AG$4:AG$46,0))</f>
        <v>#N/A</v>
      </c>
      <c r="AH51" s="398"/>
      <c r="AI51" s="398"/>
      <c r="AJ51" s="398"/>
      <c r="AK51" s="398"/>
      <c r="AL51" s="398"/>
      <c r="AM51" s="398"/>
      <c r="AN51" s="398"/>
      <c r="AO51" s="398"/>
      <c r="AP51" s="398"/>
      <c r="AQ51" s="405"/>
      <c r="AR51" s="405"/>
      <c r="AS51" s="406"/>
      <c r="AT51" s="398"/>
      <c r="AU51" s="406"/>
      <c r="AV51" s="406">
        <f>SUMPRODUCT(--(WEEKDAY(C$3:AF$3,2)&gt;5),--ISNUMBER(MATCH(C51:AF51,{"DM","CS1","CS2","SB1","AE","CS/B"},0)))</f>
        <v>0</v>
      </c>
      <c r="AW51" s="398"/>
      <c r="AX51" s="406"/>
      <c r="AY51" s="406"/>
      <c r="AZ51" s="406"/>
      <c r="BA51" s="405"/>
      <c r="BB51" s="406"/>
      <c r="BC51" s="406"/>
      <c r="BD51" s="406"/>
      <c r="BE51" s="406"/>
      <c r="BF51" s="406"/>
      <c r="BG51" s="406"/>
      <c r="BH51" s="406"/>
      <c r="BI51" s="406"/>
      <c r="BJ51" s="406"/>
      <c r="BK51" s="406"/>
      <c r="BL51" s="406"/>
      <c r="BM51" s="406"/>
      <c r="BN51" s="406"/>
      <c r="BO51" s="406"/>
      <c r="BP51" s="398"/>
    </row>
    <row r="52" ht="19.5" customHeight="1" spans="1:68">
      <c r="A52" s="398"/>
      <c r="B52" s="391" t="s">
        <v>50</v>
      </c>
      <c r="C52" s="430" t="str">
        <f>INDEX($B$4:$B$46,MATCH($B52,C$4:C$46,0))</f>
        <v>3SG SAMUEL TAN ENG WEE</v>
      </c>
      <c r="D52" s="430" t="e">
        <f>INDEX($B$4:$B$46,MATCH($B52,D$4:D$46,0))</f>
        <v>#N/A</v>
      </c>
      <c r="E52" s="430" t="str">
        <f>INDEX($B$4:$B$46,MATCH($B52,E$4:E$46,0))</f>
        <v>LCP STEPHEN TAY </v>
      </c>
      <c r="F52" s="430" t="str">
        <f>INDEX($B$4:$B$46,MATCH($B52,F$4:F$46,0))</f>
        <v>LCP RAIYAN ZUFAYRI BIN MOHAMAD HELMY</v>
      </c>
      <c r="G52" s="430" t="e">
        <f>INDEX($B$4:$B$46,MATCH($B52,G$4:G$46,0))</f>
        <v>#N/A</v>
      </c>
      <c r="H52" s="430" t="e">
        <f>INDEX($B$4:$B$46,MATCH($B52,H$4:H$46,0))</f>
        <v>#N/A</v>
      </c>
      <c r="I52" s="430" t="str">
        <f>INDEX($B$4:$B$46,MATCH($B52,I$4:I$46,0))</f>
        <v>CPL HO SHENGHUI HAYDEN</v>
      </c>
      <c r="J52" s="430" t="str">
        <f>INDEX($B$4:$B$46,MATCH($B52,J$4:J$46,0))</f>
        <v>LCP SHLOK PUROHIT</v>
      </c>
      <c r="K52" s="430" t="e">
        <f>INDEX($B$4:$B$46,MATCH($B52,K$4:K$46,0))</f>
        <v>#N/A</v>
      </c>
      <c r="L52" s="430" t="str">
        <f>INDEX($B$4:$B$46,MATCH($B52,L$4:L$46,0))</f>
        <v>LCP JARED JUAY (BCF)</v>
      </c>
      <c r="M52" s="430" t="str">
        <f>INDEX($B$4:$B$46,MATCH($B52,M$4:M$46,0))</f>
        <v>PTE MENDEZ RALPH JUSTINE MACALINO</v>
      </c>
      <c r="N52" s="430" t="e">
        <f>INDEX($B$4:$B$46,MATCH($B52,N$4:N$46,0))</f>
        <v>#N/A</v>
      </c>
      <c r="O52" s="430" t="e">
        <f>INDEX($B$4:$B$46,MATCH($B52,O$4:O$46,0))</f>
        <v>#N/A</v>
      </c>
      <c r="P52" s="430" t="str">
        <f>INDEX($B$4:$B$46,MATCH($B52,P$4:P$46,0))</f>
        <v>LCP RAIYAN ZUFAYRI BIN MOHAMAD HELMY</v>
      </c>
      <c r="Q52" s="430" t="str">
        <f>INDEX($B$4:$B$46,MATCH($B52,Q$4:Q$46,0))</f>
        <v>CPL HYDER ISKANDAR BIN ZULKILFILY</v>
      </c>
      <c r="R52" s="430" t="e">
        <f>INDEX($B$4:$B$46,MATCH($B52,R$4:R$46,0))</f>
        <v>#N/A</v>
      </c>
      <c r="S52" s="430" t="str">
        <f>INDEX($B$4:$B$46,MATCH($B52,S$4:S$46,0))</f>
        <v>LCP MUHAMMAD SHAUKI BIN MOHD SHAM</v>
      </c>
      <c r="T52" s="430" t="str">
        <f>INDEX($B$4:$B$46,MATCH($B52,T$4:T$46,0))</f>
        <v>LCP EDWARD GAN BOON WEI </v>
      </c>
      <c r="U52" s="430" t="e">
        <f>INDEX($B$4:$B$46,MATCH($B52,U$4:U$46,0))</f>
        <v>#N/A</v>
      </c>
      <c r="V52" s="430" t="e">
        <f>INDEX($B$4:$B$46,MATCH($B52,V$4:V$46,0))</f>
        <v>#N/A</v>
      </c>
      <c r="W52" s="430" t="str">
        <f>INDEX($B$4:$B$46,MATCH($B52,W$4:W$46,0))</f>
        <v>CPL FANG JIANGRUI</v>
      </c>
      <c r="X52" s="430" t="str">
        <f>INDEX($B$4:$B$46,MATCH($B52,X$4:X$46,0))</f>
        <v>CPL HYDER ISKANDAR BIN ZULKILFILY</v>
      </c>
      <c r="Y52" s="430" t="e">
        <f>INDEX($B$4:$B$46,MATCH($B52,Y$4:Y$46,0))</f>
        <v>#N/A</v>
      </c>
      <c r="Z52" s="430" t="str">
        <f>INDEX($B$4:$B$46,MATCH($B52,Z$4:Z$46,0))</f>
        <v>PTE EUGENE ANG (BCF)</v>
      </c>
      <c r="AA52" s="430" t="str">
        <f>INDEX($B$4:$B$46,MATCH($B52,AA$4:AA$46,0))</f>
        <v>LCP EKLAYVA PINGALI</v>
      </c>
      <c r="AB52" s="430" t="e">
        <f>INDEX($B$4:$B$46,MATCH($B52,AB$4:AB$46,0))</f>
        <v>#N/A</v>
      </c>
      <c r="AC52" s="430" t="e">
        <f>INDEX($B$4:$B$46,MATCH($B52,AC$4:AC$46,0))</f>
        <v>#N/A</v>
      </c>
      <c r="AD52" s="430" t="str">
        <f>INDEX($B$4:$B$46,MATCH($B52,AD$4:AD$46,0))</f>
        <v>LCP CHOA ZONGHAN ETIENNE</v>
      </c>
      <c r="AE52" s="430" t="str">
        <f>INDEX($B$4:$B$46,MATCH($B52,AE$4:AE$46,0))</f>
        <v>CPL ZHANG ZHONGHAO</v>
      </c>
      <c r="AF52" s="430" t="e">
        <f>INDEX($B$4:$B$46,MATCH($B52,AF$4:AF$46,0))</f>
        <v>#N/A</v>
      </c>
      <c r="AG52" s="430" t="str">
        <f>INDEX($B$4:$B$46,MATCH($B52,AG$4:AG$46,0))</f>
        <v>PTE JAR RUI (BCF)</v>
      </c>
      <c r="AH52" s="398"/>
      <c r="AI52" s="398"/>
      <c r="AJ52" s="398"/>
      <c r="AK52" s="398"/>
      <c r="AL52" s="398"/>
      <c r="AM52" s="398"/>
      <c r="AN52" s="398"/>
      <c r="AO52" s="398"/>
      <c r="AP52" s="398"/>
      <c r="AQ52" s="405"/>
      <c r="AR52" s="405"/>
      <c r="AS52" s="406"/>
      <c r="AT52" s="398"/>
      <c r="AU52" s="406"/>
      <c r="AV52" s="406">
        <f>SUMPRODUCT(--(WEEKDAY(C$3:AF$3,2)&gt;5),--ISNUMBER(MATCH(C52:AF52,{"DM","CS1","CS2","SB1","AE","CS/B"},0)))</f>
        <v>0</v>
      </c>
      <c r="AW52" s="398"/>
      <c r="AX52" s="406"/>
      <c r="AY52" s="406"/>
      <c r="AZ52" s="406"/>
      <c r="BA52" s="405"/>
      <c r="BB52" s="406"/>
      <c r="BC52" s="406"/>
      <c r="BD52" s="406"/>
      <c r="BE52" s="406"/>
      <c r="BF52" s="406"/>
      <c r="BG52" s="406"/>
      <c r="BH52" s="406"/>
      <c r="BI52" s="406"/>
      <c r="BJ52" s="406"/>
      <c r="BK52" s="406"/>
      <c r="BL52" s="406"/>
      <c r="BM52" s="406"/>
      <c r="BN52" s="406"/>
      <c r="BO52" s="406"/>
      <c r="BP52" s="398"/>
    </row>
    <row r="53" ht="19.5" customHeight="1" spans="1:68">
      <c r="A53" s="398"/>
      <c r="B53" s="391" t="s">
        <v>56</v>
      </c>
      <c r="C53" s="430" t="str">
        <f>INDEX($B$4:$B$46,MATCH($B53,C$4:C$46,0))</f>
        <v>PTE KERK NATHAN</v>
      </c>
      <c r="D53" s="430" t="str">
        <f>INDEX($B$4:$B$46,MATCH($B53,D$4:D$46,0))</f>
        <v>CFC DERRICK CHIN</v>
      </c>
      <c r="E53" s="430" t="str">
        <f>INDEX($B$4:$B$46,MATCH($B53,E$4:E$46,0))</f>
        <v>PTE KERK NATHAN</v>
      </c>
      <c r="F53" s="430" t="e">
        <f>INDEX($B$4:$B$46,MATCH($B53,F$4:F$46,0))</f>
        <v>#N/A</v>
      </c>
      <c r="G53" s="430" t="e">
        <f>INDEX($B$4:$B$46,MATCH($B53,G$4:G$46,0))</f>
        <v>#N/A</v>
      </c>
      <c r="H53" s="430" t="str">
        <f>INDEX($B$4:$B$46,MATCH($B53,H$4:H$46,0))</f>
        <v>LCP MUHAMMAD SHAUKI BIN MOHD SHAM</v>
      </c>
      <c r="I53" s="430" t="str">
        <f>INDEX($B$4:$B$46,MATCH($B53,I$4:I$46,0))</f>
        <v>LCP EDWARD GAN BOON WEI </v>
      </c>
      <c r="J53" s="430" t="str">
        <f>INDEX($B$4:$B$46,MATCH($B53,J$4:J$46,0))</f>
        <v>LCP RAIYAN ZUFAYRI BIN MOHAMAD HELMY</v>
      </c>
      <c r="K53" s="430" t="str">
        <f>INDEX($B$4:$B$46,MATCH($B53,K$4:K$46,0))</f>
        <v>LCP STEPHEN TAY </v>
      </c>
      <c r="L53" s="430" t="str">
        <f>INDEX($B$4:$B$46,MATCH($B53,L$4:L$46,0))</f>
        <v>LCP CHOA ZONGHAN ETIENNE</v>
      </c>
      <c r="M53" s="430" t="e">
        <f>INDEX($B$4:$B$46,MATCH($B53,M$4:M$46,0))</f>
        <v>#N/A</v>
      </c>
      <c r="N53" s="430" t="e">
        <f>INDEX($B$4:$B$46,MATCH($B53,N$4:N$46,0))</f>
        <v>#N/A</v>
      </c>
      <c r="O53" s="430" t="str">
        <f>INDEX($B$4:$B$46,MATCH($B53,O$4:O$46,0))</f>
        <v>LCP JARED JUAY (BCF)</v>
      </c>
      <c r="P53" s="430" t="str">
        <f>INDEX($B$4:$B$46,MATCH($B53,P$4:P$46,0))</f>
        <v>PTE EUGENE ANG (BCF)</v>
      </c>
      <c r="Q53" s="430" t="str">
        <f>INDEX($B$4:$B$46,MATCH($B53,Q$4:Q$46,0))</f>
        <v>CPL TAN JUN YANG KELVIN</v>
      </c>
      <c r="R53" s="430" t="str">
        <f>INDEX($B$4:$B$46,MATCH($B53,R$4:R$46,0))</f>
        <v>LCP RON NG </v>
      </c>
      <c r="S53" s="430" t="str">
        <f>INDEX($B$4:$B$46,MATCH($B53,S$4:S$46,0))</f>
        <v>LCP STEPHEN TAY </v>
      </c>
      <c r="T53" s="430" t="e">
        <f>INDEX($B$4:$B$46,MATCH($B53,T$4:T$46,0))</f>
        <v>#N/A</v>
      </c>
      <c r="U53" s="430" t="e">
        <f>INDEX($B$4:$B$46,MATCH($B53,U$4:U$46,0))</f>
        <v>#N/A</v>
      </c>
      <c r="V53" s="430" t="str">
        <f>INDEX($B$4:$B$46,MATCH($B53,V$4:V$46,0))</f>
        <v>CPL HYDER ISKANDAR BIN ZULKILFILY</v>
      </c>
      <c r="W53" s="430" t="str">
        <f>INDEX($B$4:$B$46,MATCH($B53,W$4:W$46,0))</f>
        <v>LCP MUHAMAD ZULKHAIRI BIN MOHAMAD SAPARI</v>
      </c>
      <c r="X53" s="430" t="str">
        <f>INDEX($B$4:$B$46,MATCH($B53,X$4:X$46,0))</f>
        <v>CPL HO SHENGHUI HAYDEN</v>
      </c>
      <c r="Y53" s="430" t="str">
        <f>INDEX($B$4:$B$46,MATCH($B53,Y$4:Y$46,0))</f>
        <v>LCP LAU KAN SHEN (BCF)</v>
      </c>
      <c r="Z53" s="430" t="str">
        <f>INDEX($B$4:$B$46,MATCH($B53,Z$4:Z$46,0))</f>
        <v>PTE JEROME TEO (BCF)</v>
      </c>
      <c r="AA53" s="430" t="e">
        <f>INDEX($B$4:$B$46,MATCH($B53,AA$4:AA$46,0))</f>
        <v>#N/A</v>
      </c>
      <c r="AB53" s="430" t="e">
        <f>INDEX($B$4:$B$46,MATCH($B53,AB$4:AB$46,0))</f>
        <v>#N/A</v>
      </c>
      <c r="AC53" s="430" t="str">
        <f>INDEX($B$4:$B$46,MATCH($B53,AC$4:AC$46,0))</f>
        <v>CFC GERALD TAN </v>
      </c>
      <c r="AD53" s="430" t="str">
        <f>INDEX($B$4:$B$46,MATCH($B53,AD$4:AD$46,0))</f>
        <v>CPL ZHANG ZHONGHAO</v>
      </c>
      <c r="AE53" s="430" t="str">
        <f>INDEX($B$4:$B$46,MATCH($B53,AE$4:AE$46,0))</f>
        <v>CPL HYDER ISKANDAR BIN ZULKILFILY</v>
      </c>
      <c r="AF53" s="430" t="str">
        <f>INDEX($B$4:$B$46,MATCH($B53,AF$4:AF$46,0))</f>
        <v>LCP CHOA ZONGHAN ETIENNE</v>
      </c>
      <c r="AG53" s="430" t="str">
        <f>INDEX($B$4:$B$46,MATCH($B53,AG$4:AG$46,0))</f>
        <v>LCP EDWARD GAN BOON WEI </v>
      </c>
      <c r="AH53" s="398"/>
      <c r="AI53" s="398"/>
      <c r="AJ53" s="398"/>
      <c r="AK53" s="398"/>
      <c r="AL53" s="398"/>
      <c r="AM53" s="398"/>
      <c r="AN53" s="398"/>
      <c r="AO53" s="398"/>
      <c r="AP53" s="398"/>
      <c r="AQ53" s="405"/>
      <c r="AR53" s="405"/>
      <c r="AS53" s="406"/>
      <c r="AT53" s="398"/>
      <c r="AU53" s="406"/>
      <c r="AV53" s="406">
        <f>SUMPRODUCT(--(WEEKDAY(C$3:AF$3,2)&gt;5),--ISNUMBER(MATCH(C53:AF53,{"DM","CS1","CS2","SB1","AE","CS/B"},0)))</f>
        <v>0</v>
      </c>
      <c r="AW53" s="398"/>
      <c r="AX53" s="406"/>
      <c r="AY53" s="406"/>
      <c r="AZ53" s="406"/>
      <c r="BA53" s="405"/>
      <c r="BB53" s="406"/>
      <c r="BC53" s="406"/>
      <c r="BD53" s="406"/>
      <c r="BE53" s="406"/>
      <c r="BF53" s="406"/>
      <c r="BG53" s="406"/>
      <c r="BH53" s="406"/>
      <c r="BI53" s="406"/>
      <c r="BJ53" s="406"/>
      <c r="BK53" s="406"/>
      <c r="BL53" s="406"/>
      <c r="BM53" s="406"/>
      <c r="BN53" s="406"/>
      <c r="BO53" s="406"/>
      <c r="BP53" s="398"/>
    </row>
    <row r="54" ht="19.5" customHeight="1" spans="1:68">
      <c r="A54" s="398"/>
      <c r="B54" s="391" t="s">
        <v>62</v>
      </c>
      <c r="C54" s="430" t="str">
        <f>INDEX($B$4:$B$46,MATCH($B54,C$4:C$46,0))</f>
        <v>LCP MUHAMMAD HAMZA ZUBERI</v>
      </c>
      <c r="D54" s="430" t="str">
        <f>INDEX($B$4:$B$46,MATCH($B54,D$4:D$46,0))</f>
        <v>LCP RAGURAMAN ANIRUDH</v>
      </c>
      <c r="E54" s="430" t="str">
        <f>INDEX($B$4:$B$46,MATCH($B54,E$4:E$46,0))</f>
        <v>PTE DANIEL ISKANDAR BIN SANUSI</v>
      </c>
      <c r="F54" s="430" t="str">
        <f>INDEX($B$4:$B$46,MATCH($B54,F$4:F$46,0))</f>
        <v>LCP HUANG JIHUI</v>
      </c>
      <c r="G54" s="430" t="str">
        <f>INDEX($B$4:$B$46,MATCH($B54,G$4:G$46,0))</f>
        <v>PTE OWEN LEE</v>
      </c>
      <c r="H54" s="430" t="str">
        <f>INDEX($B$4:$B$46,MATCH($B54,H$4:H$46,0))</f>
        <v>PTE PATIL AMEYA MANOJ</v>
      </c>
      <c r="I54" s="430" t="str">
        <f>INDEX($B$4:$B$46,MATCH($B54,I$4:I$46,0))</f>
        <v>LCP MUHAMMAD HAMZA ZUBERI</v>
      </c>
      <c r="J54" s="430" t="str">
        <f>INDEX($B$4:$B$46,MATCH($B54,J$4:J$46,0))</f>
        <v>PTE PATIL AMEYA MANOJ</v>
      </c>
      <c r="K54" s="430" t="str">
        <f>INDEX($B$4:$B$46,MATCH($B54,K$4:K$46,0))</f>
        <v>LCP RAGURAMAN ANIRUDH</v>
      </c>
      <c r="L54" s="430" t="str">
        <f>INDEX($B$4:$B$46,MATCH($B54,L$4:L$46,0))</f>
        <v>PTE JEROME TEO (BCF)</v>
      </c>
      <c r="M54" s="430" t="str">
        <f>INDEX($B$4:$B$46,MATCH($B54,M$4:M$46,0))</f>
        <v>PTE KERK NATHAN</v>
      </c>
      <c r="N54" s="430" t="str">
        <f>INDEX($B$4:$B$46,MATCH($B54,N$4:N$46,0))</f>
        <v>LCP MUHAMMAD SHAUKI BIN MOHD SHAM</v>
      </c>
      <c r="O54" s="430" t="str">
        <f>INDEX($B$4:$B$46,MATCH($B54,O$4:O$46,0))</f>
        <v>PTE DANIEL ISKANDAR BIN SANUSI</v>
      </c>
      <c r="P54" s="430" t="str">
        <f>INDEX($B$4:$B$46,MATCH($B54,P$4:P$46,0))</f>
        <v>LCP AHMAD IMRAN (BCF)</v>
      </c>
      <c r="Q54" s="430" t="str">
        <f>INDEX($B$4:$B$46,MATCH($B54,Q$4:Q$46,0))</f>
        <v>LCP MUHAMMAD SHAUKI BIN MOHD SHAM</v>
      </c>
      <c r="R54" s="430" t="str">
        <f>INDEX($B$4:$B$46,MATCH($B54,R$4:R$46,0))</f>
        <v>LCP MUHAMMAD HAMZA ZUBERI</v>
      </c>
      <c r="S54" s="430" t="str">
        <f>INDEX($B$4:$B$46,MATCH($B54,S$4:S$46,0))</f>
        <v>LCP SHLOK PUROHIT</v>
      </c>
      <c r="T54" s="430" t="str">
        <f>INDEX($B$4:$B$46,MATCH($B54,T$4:T$46,0))</f>
        <v>LCP RAGURAMAN ANIRUDH</v>
      </c>
      <c r="U54" s="430" t="str">
        <f>INDEX($B$4:$B$46,MATCH($B54,U$4:U$46,0))</f>
        <v>LCP MUHAMMAD SHAUKI BIN MOHD SHAM</v>
      </c>
      <c r="V54" s="430" t="str">
        <f>INDEX($B$4:$B$46,MATCH($B54,V$4:V$46,0))</f>
        <v>LCP STEPHEN TAY </v>
      </c>
      <c r="W54" s="430" t="str">
        <f>INDEX($B$4:$B$46,MATCH($B54,W$4:W$46,0))</f>
        <v>PTE JAR RUI (BCF)</v>
      </c>
      <c r="X54" s="430" t="str">
        <f>INDEX($B$4:$B$46,MATCH($B54,X$4:X$46,0))</f>
        <v>LCP HUANG JIHUI</v>
      </c>
      <c r="Y54" s="430" t="str">
        <f>INDEX($B$4:$B$46,MATCH($B54,Y$4:Y$46,0))</f>
        <v>LCP AHMAD IMRAN (BCF)</v>
      </c>
      <c r="Z54" s="430" t="str">
        <f>INDEX($B$4:$B$46,MATCH($B54,Z$4:Z$46,0))</f>
        <v>LCP HUANG JIHUI</v>
      </c>
      <c r="AA54" s="430" t="str">
        <f>INDEX($B$4:$B$46,MATCH($B54,AA$4:AA$46,0))</f>
        <v>PTE DANIEL ISKANDAR BIN SANUSI</v>
      </c>
      <c r="AB54" s="430" t="str">
        <f>INDEX($B$4:$B$46,MATCH($B54,AB$4:AB$46,0))</f>
        <v>LCP STEPHEN TAY </v>
      </c>
      <c r="AC54" s="430" t="str">
        <f>INDEX($B$4:$B$46,MATCH($B54,AC$4:AC$46,0))</f>
        <v>LCP LAU KAN SHEN (BCF)</v>
      </c>
      <c r="AD54" s="430" t="str">
        <f>INDEX($B$4:$B$46,MATCH($B54,AD$4:AD$46,0))</f>
        <v>PTE JEROME TEO (BCF)</v>
      </c>
      <c r="AE54" s="430" t="str">
        <f>INDEX($B$4:$B$46,MATCH($B54,AE$4:AE$46,0))</f>
        <v>LCP HUANG JIHUI</v>
      </c>
      <c r="AF54" s="430" t="str">
        <f>INDEX($B$4:$B$46,MATCH($B54,AF$4:AF$46,0))</f>
        <v>PTE MENDEZ RALPH JUSTINE MACALINO</v>
      </c>
      <c r="AG54" s="430" t="str">
        <f>INDEX($B$4:$B$46,MATCH($B54,AG$4:AG$46,0))</f>
        <v>LCP STEPHEN TAY </v>
      </c>
      <c r="AH54" s="398"/>
      <c r="AI54" s="398"/>
      <c r="AJ54" s="398"/>
      <c r="AK54" s="398"/>
      <c r="AL54" s="398"/>
      <c r="AM54" s="398"/>
      <c r="AN54" s="398"/>
      <c r="AO54" s="398"/>
      <c r="AP54" s="398"/>
      <c r="AQ54" s="405"/>
      <c r="AR54" s="405"/>
      <c r="AS54" s="406"/>
      <c r="AT54" s="398"/>
      <c r="AU54" s="406"/>
      <c r="AV54" s="406">
        <f>SUMPRODUCT(--(WEEKDAY(C$3:AF$3,2)&gt;5),--ISNUMBER(MATCH(C54:AF54,{"DM","CS1","CS2","SB1","AE","CS/B"},0)))</f>
        <v>0</v>
      </c>
      <c r="AW54" s="398"/>
      <c r="AX54" s="406"/>
      <c r="AY54" s="406"/>
      <c r="AZ54" s="406"/>
      <c r="BA54" s="405"/>
      <c r="BB54" s="406"/>
      <c r="BC54" s="406"/>
      <c r="BD54" s="406"/>
      <c r="BE54" s="406"/>
      <c r="BF54" s="406"/>
      <c r="BG54" s="406"/>
      <c r="BH54" s="406"/>
      <c r="BI54" s="406"/>
      <c r="BJ54" s="406"/>
      <c r="BK54" s="406"/>
      <c r="BL54" s="406"/>
      <c r="BM54" s="406"/>
      <c r="BN54" s="406"/>
      <c r="BO54" s="406"/>
      <c r="BP54" s="398"/>
    </row>
    <row r="55" ht="19.5" customHeight="1" spans="1:68">
      <c r="A55" s="398"/>
      <c r="B55" s="431" t="s">
        <v>1598</v>
      </c>
      <c r="C55" s="430" t="e">
        <f>INDEX($B$4:$B$46,MATCH($B55,C$4:C$46,0))</f>
        <v>#N/A</v>
      </c>
      <c r="D55" s="430" t="str">
        <f>INDEX($B$4:$B$46,MATCH($B55,D$4:D$46,0))</f>
        <v>LCP MATTHEW HWANG YEW SENG</v>
      </c>
      <c r="E55" s="430" t="str">
        <f>INDEX($B$4:$B$46,MATCH($B55,E$4:E$46,0))</f>
        <v>LCP MUHAMMAD HAMZA ZUBERI</v>
      </c>
      <c r="F55" s="430" t="str">
        <f>INDEX($B$4:$B$46,MATCH($B55,F$4:F$46,0))</f>
        <v>CPL FANG JIANGRUI</v>
      </c>
      <c r="G55" s="430" t="str">
        <f>INDEX($B$4:$B$46,MATCH($B55,G$4:G$46,0))</f>
        <v>LCP CHYE JING AN MAXIMUS</v>
      </c>
      <c r="H55" s="430" t="str">
        <f>INDEX($B$4:$B$46,MATCH($B55,H$4:H$46,0))</f>
        <v>3SG SAMUEL TAN ENG WEE</v>
      </c>
      <c r="I55" s="430" t="str">
        <f>INDEX($B$4:$B$46,MATCH($B55,I$4:I$46,0))</f>
        <v>CPL WONG JI FENG WILLARD</v>
      </c>
      <c r="J55" s="430" t="str">
        <f>INDEX($B$4:$B$46,MATCH($B55,J$4:J$46,0))</f>
        <v>PTE DANIEL ISKANDAR BIN SANUSI</v>
      </c>
      <c r="K55" s="430" t="str">
        <f>INDEX($B$4:$B$46,MATCH($B55,K$4:K$46,0))</f>
        <v>LCP MATTHEW HWANG YEW SENG</v>
      </c>
      <c r="L55" s="430" t="str">
        <f>INDEX($B$4:$B$46,MATCH($B55,L$4:L$46,0))</f>
        <v>LCP EDWARD GAN BOON WEI </v>
      </c>
      <c r="M55" s="430" t="str">
        <f>INDEX($B$4:$B$46,MATCH($B55,M$4:M$46,0))</f>
        <v>LCP EKLAYVA PINGALI</v>
      </c>
      <c r="N55" s="430" t="str">
        <f>INDEX($B$4:$B$46,MATCH($B55,N$4:N$46,0))</f>
        <v>LCP MATTHEW HWANG YEW SENG</v>
      </c>
      <c r="O55" s="430" t="str">
        <f>INDEX($B$4:$B$46,MATCH($B55,O$4:O$46,0))</f>
        <v>CPL WONG JI FENG WILLARD</v>
      </c>
      <c r="P55" s="430" t="str">
        <f>INDEX($B$4:$B$46,MATCH($B55,P$4:P$46,0))</f>
        <v>CFC DERRICK CHIN</v>
      </c>
      <c r="Q55" s="430" t="str">
        <f>INDEX($B$4:$B$46,MATCH($B55,Q$4:Q$46,0))</f>
        <v>LCP STEPHEN TAY </v>
      </c>
      <c r="R55" s="430" t="str">
        <f>INDEX($B$4:$B$46,MATCH($B55,R$4:R$46,0))</f>
        <v>CPL HO SHENGHUI HAYDEN</v>
      </c>
      <c r="S55" s="430" t="str">
        <f>INDEX($B$4:$B$46,MATCH($B55,S$4:S$46,0))</f>
        <v>PTE DANIEL ISKANDAR BIN SANUSI</v>
      </c>
      <c r="T55" s="430" t="str">
        <f>INDEX($B$4:$B$46,MATCH($B55,T$4:T$46,0))</f>
        <v>CPL HYDER ISKANDAR BIN ZULKILFILY</v>
      </c>
      <c r="U55" s="430" t="str">
        <f>INDEX($B$4:$B$46,MATCH($B55,U$4:U$46,0))</f>
        <v>LCP KOO YI XIAN RAPHAEL </v>
      </c>
      <c r="V55" s="430" t="str">
        <f>INDEX($B$4:$B$46,MATCH($B55,V$4:V$46,0))</f>
        <v>LCP MATTHEW HWANG YEW SENG</v>
      </c>
      <c r="W55" s="430" t="str">
        <f>INDEX($B$4:$B$46,MATCH($B55,W$4:W$46,0))</f>
        <v>LCP MUHAMMAD HAMZA ZUBERI</v>
      </c>
      <c r="X55" s="430" t="str">
        <f>INDEX($B$4:$B$46,MATCH($B55,X$4:X$46,0))</f>
        <v>LCP SHLOK PUROHIT</v>
      </c>
      <c r="Y55" s="430" t="str">
        <f>INDEX($B$4:$B$46,MATCH($B55,Y$4:Y$46,0))</f>
        <v>LCP STEPHEN TAY </v>
      </c>
      <c r="Z55" s="430" t="str">
        <f>INDEX($B$4:$B$46,MATCH($B55,Z$4:Z$46,0))</f>
        <v>3SG SAMUEL TAN ENG WEE</v>
      </c>
      <c r="AA55" s="430" t="str">
        <f>INDEX($B$4:$B$46,MATCH($B55,AA$4:AA$46,0))</f>
        <v>CPL ZHANG ZHONGHAO</v>
      </c>
      <c r="AB55" s="430" t="str">
        <f>INDEX($B$4:$B$46,MATCH($B55,AB$4:AB$46,0))</f>
        <v>LCP MATTHEW HWANG YEW SENG</v>
      </c>
      <c r="AC55" s="430" t="str">
        <f>INDEX($B$4:$B$46,MATCH($B55,AC$4:AC$46,0))</f>
        <v>3SG SAMUEL TAN ENG WEE</v>
      </c>
      <c r="AD55" s="430" t="str">
        <f>INDEX($B$4:$B$46,MATCH($B55,AD$4:AD$46,0))</f>
        <v>PTE MENDEZ RALPH JUSTINE MACALINO</v>
      </c>
      <c r="AE55" s="430" t="str">
        <f>INDEX($B$4:$B$46,MATCH($B55,AE$4:AE$46,0))</f>
        <v>LCP KOO YI XIAN RAPHAEL </v>
      </c>
      <c r="AF55" s="430" t="str">
        <f>INDEX($B$4:$B$46,MATCH($B55,AF$4:AF$46,0))</f>
        <v>CPL HYDER ISKANDAR BIN ZULKILFILY</v>
      </c>
      <c r="AG55" s="430" t="str">
        <f>INDEX($B$4:$B$46,MATCH($B55,AG$4:AG$46,0))</f>
        <v>LCP CHOA ZONGHAN ETIENNE</v>
      </c>
      <c r="AH55" s="398"/>
      <c r="AI55" s="398"/>
      <c r="AJ55" s="398"/>
      <c r="AK55" s="398"/>
      <c r="AL55" s="398"/>
      <c r="AM55" s="398"/>
      <c r="AN55" s="398"/>
      <c r="AO55" s="398"/>
      <c r="AP55" s="398"/>
      <c r="AQ55" s="405"/>
      <c r="AR55" s="405"/>
      <c r="AS55" s="406"/>
      <c r="AT55" s="398"/>
      <c r="AU55" s="406"/>
      <c r="AV55" s="406">
        <f>SUMPRODUCT(--(WEEKDAY(C$3:AF$3,2)&gt;5),--ISNUMBER(MATCH(C55:AF55,{"DM","CS1","CS2","SB1","AE","CS/B"},0)))</f>
        <v>0</v>
      </c>
      <c r="AW55" s="398"/>
      <c r="AX55" s="406"/>
      <c r="AY55" s="406"/>
      <c r="AZ55" s="406"/>
      <c r="BA55" s="405"/>
      <c r="BB55" s="406"/>
      <c r="BC55" s="406"/>
      <c r="BD55" s="406"/>
      <c r="BE55" s="406"/>
      <c r="BF55" s="406"/>
      <c r="BG55" s="406"/>
      <c r="BH55" s="406"/>
      <c r="BI55" s="406"/>
      <c r="BJ55" s="406"/>
      <c r="BK55" s="406"/>
      <c r="BL55" s="406"/>
      <c r="BM55" s="406"/>
      <c r="BN55" s="406"/>
      <c r="BO55" s="406"/>
      <c r="BP55" s="398"/>
    </row>
    <row r="56" ht="19.5" customHeight="1" spans="1:68">
      <c r="A56" s="398"/>
      <c r="B56" s="432"/>
      <c r="C56" s="429"/>
      <c r="D56" s="429"/>
      <c r="E56" s="429"/>
      <c r="F56" s="429"/>
      <c r="G56" s="429"/>
      <c r="H56" s="429"/>
      <c r="I56" s="429"/>
      <c r="J56" s="429"/>
      <c r="K56" s="429"/>
      <c r="L56" s="429"/>
      <c r="M56" s="429"/>
      <c r="N56" s="429"/>
      <c r="O56" s="429"/>
      <c r="P56" s="429"/>
      <c r="Q56" s="429"/>
      <c r="R56" s="429"/>
      <c r="S56" s="429"/>
      <c r="T56" s="429"/>
      <c r="U56" s="429"/>
      <c r="V56" s="429"/>
      <c r="W56" s="429"/>
      <c r="X56" s="429"/>
      <c r="Y56" s="429"/>
      <c r="Z56" s="429"/>
      <c r="AA56" s="429"/>
      <c r="AB56" s="429"/>
      <c r="AC56" s="429"/>
      <c r="AD56" s="429"/>
      <c r="AE56" s="429"/>
      <c r="AF56" s="429"/>
      <c r="AG56" s="429"/>
      <c r="AH56" s="432">
        <f>COUNTIF($C56:$AF56,AH$4)</f>
        <v>0</v>
      </c>
      <c r="AI56" s="432">
        <f>COUNTIF($C56:$AF56,AI$4)</f>
        <v>0</v>
      </c>
      <c r="AJ56" s="432">
        <f>COUNTIF($C56:$AF56,AJ$4)</f>
        <v>0</v>
      </c>
      <c r="AK56" s="432">
        <f>COUNTIF($C56:$AF56,AK$4)</f>
        <v>0</v>
      </c>
      <c r="AL56" s="432">
        <f>COUNTIF($C56:$AF56,AL$4)</f>
        <v>0</v>
      </c>
      <c r="AM56" s="432">
        <f>COUNTIF($C56:$AF56,AM$4)</f>
        <v>0</v>
      </c>
      <c r="AN56" s="432">
        <f>COUNTIF($C56:$AF56,AN$4)</f>
        <v>0</v>
      </c>
      <c r="AO56" s="432">
        <f>COUNTIF($C56:$AF56,AO$4)</f>
        <v>0</v>
      </c>
      <c r="AP56" s="432">
        <f>COUNTIF($C56:$AF56,AP$4)</f>
        <v>0</v>
      </c>
      <c r="AQ56" s="432">
        <v>1</v>
      </c>
      <c r="AR56" s="432"/>
      <c r="AS56" s="432">
        <f t="array" ref="AS56">SUMPRODUCT(--(WEEKDAY(C$3:AF$3,2)&lt;5),--ISNUMBER(MATCH(C56:AF56,{"DM","CS1","CS2","SB1","AE","CS/B"},0)))</f>
        <v>0</v>
      </c>
      <c r="AT56" s="432"/>
      <c r="AU56" s="432">
        <f t="array" ref="AU56">SUMPRODUCT(--(WEEKDAY(C$3:AF$3,2)=5),--ISNUMBER(MATCH(C56:AF56,{"DM","CS1","CS2","SB1","AE","CS/B"},0)))</f>
        <v>0</v>
      </c>
      <c r="AV56" s="406">
        <f>SUMPRODUCT(--(WEEKDAY(C$3:AF$3,2)&gt;5),--ISNUMBER(MATCH(C56:AF56,{"DM","CS1","CS2","SB1","AE","CS/B"},0)))</f>
        <v>0</v>
      </c>
      <c r="AW56" s="432"/>
      <c r="AX56" s="432">
        <f>(AS56-AT56)+AU56*1.5+(AV56-AW56)*2+AM56*0.5+AO56*0.5+AQ56-AR56</f>
        <v>1</v>
      </c>
      <c r="AY56" s="432">
        <f>AS56+AU56+AV56</f>
        <v>0</v>
      </c>
      <c r="AZ56" s="432">
        <f>BC56+BE56+BG56+BI56+BK56</f>
        <v>0</v>
      </c>
      <c r="BA56" s="432">
        <f>AX56+BB56</f>
        <v>1</v>
      </c>
      <c r="BB56" s="432">
        <f>BD56+BF56+BH56+BJ56+BL56</f>
        <v>0</v>
      </c>
      <c r="BC56" s="432">
        <f>COUNTIF(A56:AH56,"*$BTP*")</f>
        <v>0</v>
      </c>
      <c r="BD56" s="432">
        <f>BC56*1.5</f>
        <v>0</v>
      </c>
      <c r="BE56" s="432">
        <f>COUNTIF(A56:AH56,"*$M*")</f>
        <v>0</v>
      </c>
      <c r="BF56" s="432">
        <f>BE56*1</f>
        <v>0</v>
      </c>
      <c r="BG56" s="432">
        <f>COUNTIF(A56:AH56,"*$PM*")</f>
        <v>0</v>
      </c>
      <c r="BH56" s="432">
        <f>BG56*0.5</f>
        <v>0</v>
      </c>
      <c r="BI56" s="432">
        <f>COUNTIF(A56:AH56,"*$AM*")</f>
        <v>0</v>
      </c>
      <c r="BJ56" s="432">
        <f>BI56*0.5</f>
        <v>0</v>
      </c>
      <c r="BK56" s="432">
        <f>COUNTIF(A56:AH56,"*$FC*")</f>
        <v>0</v>
      </c>
      <c r="BL56" s="432">
        <f>BK56*1</f>
        <v>0</v>
      </c>
      <c r="BM56" s="432">
        <f>COUNTIF($D56:$Y56,BM$4)</f>
        <v>0</v>
      </c>
      <c r="BN56" s="432">
        <f>COUNTIF($D56:$Y56,BN$4)</f>
        <v>0</v>
      </c>
      <c r="BO56" s="432"/>
      <c r="BP56" s="432"/>
    </row>
    <row r="57" ht="19.5" customHeight="1" spans="1:68">
      <c r="A57" s="398"/>
      <c r="B57" s="405" t="s">
        <v>2027</v>
      </c>
      <c r="C57" s="172"/>
      <c r="D57" s="20"/>
      <c r="E57" s="20"/>
      <c r="F57" s="391"/>
      <c r="G57" s="391"/>
      <c r="H57" s="391"/>
      <c r="I57" s="391"/>
      <c r="J57" s="391"/>
      <c r="K57" s="172"/>
      <c r="L57" s="391"/>
      <c r="M57" s="172"/>
      <c r="N57" s="391"/>
      <c r="O57" s="391"/>
      <c r="P57" s="391"/>
      <c r="Q57" s="172"/>
      <c r="R57" s="172"/>
      <c r="S57" s="391"/>
      <c r="T57" s="172"/>
      <c r="U57" s="391"/>
      <c r="V57" s="391"/>
      <c r="W57" s="391"/>
      <c r="X57" s="391"/>
      <c r="Y57" s="391"/>
      <c r="Z57" s="391"/>
      <c r="AA57" s="172"/>
      <c r="AB57" s="391"/>
      <c r="AC57" s="391"/>
      <c r="AD57" s="433"/>
      <c r="AE57" s="391"/>
      <c r="AF57" s="391"/>
      <c r="AG57" s="391"/>
      <c r="AH57" s="398">
        <f>COUNTIF($C57:$AF57,AH$4)</f>
        <v>0</v>
      </c>
      <c r="AI57" s="398">
        <f>COUNTIF($C57:$AF57,AI$4)</f>
        <v>0</v>
      </c>
      <c r="AJ57" s="398">
        <f>COUNTIF($C57:$AF57,AJ$4)</f>
        <v>0</v>
      </c>
      <c r="AK57" s="398">
        <f>COUNTIF($C57:$AF57,AK$4)</f>
        <v>0</v>
      </c>
      <c r="AL57" s="398">
        <f>COUNTIF($C57:$AF57,AL$4)</f>
        <v>0</v>
      </c>
      <c r="AM57" s="398">
        <f>COUNTIF($C57:$AF57,AM$4)</f>
        <v>0</v>
      </c>
      <c r="AN57" s="398">
        <f>COUNTIF($C57:$AF57,AN$4)</f>
        <v>0</v>
      </c>
      <c r="AO57" s="398">
        <f>COUNTIF($C57:$AF57,AO$4)</f>
        <v>0</v>
      </c>
      <c r="AP57" s="398">
        <f>COUNTIF($C57:$AF57,AP$4)</f>
        <v>0</v>
      </c>
      <c r="AQ57" s="405"/>
      <c r="AR57" s="405"/>
      <c r="AS57" s="406">
        <f>SUMPRODUCT(--(WEEKDAY(C$3:AG$3,2)&lt;5),--ISNUMBER(MATCH(C57:AG57,{"SB1","SB2"},0)))</f>
        <v>0</v>
      </c>
      <c r="AT57" s="398"/>
      <c r="AU57" s="406">
        <f>SUMPRODUCT(--(WEEKDAY(C$3:AG$3,2)=5),--ISNUMBER(MATCH(C57:AG57,{"SB1","SB2"},0)))</f>
        <v>0</v>
      </c>
      <c r="AV57" s="406">
        <f>SUMPRODUCT(--(WEEKDAY(C$3:AG$3,2)&gt;5),--ISNUMBER(MATCH(C57:AG57,{"SB1","SB2"},0)))</f>
        <v>0</v>
      </c>
      <c r="AW57" s="398"/>
      <c r="AX57" s="406">
        <f>(AS57-AT57)+AU57*1.5+(AV57-AW57)*2+(AO57+AH57+AI57+AJ57+AK57+AN57)*0.5+AQ57-AR57</f>
        <v>0</v>
      </c>
      <c r="AY57" s="406">
        <f>AS57+AU57+AV57</f>
        <v>0</v>
      </c>
      <c r="AZ57" s="406">
        <f>BC57+BE57+BG57+BI57+BK57</f>
        <v>0</v>
      </c>
      <c r="BA57" s="405">
        <f>AX57+BB57</f>
        <v>0</v>
      </c>
      <c r="BB57" s="406">
        <f>BD57+BF57+BH57+BJ57+BL57</f>
        <v>0</v>
      </c>
      <c r="BC57" s="406">
        <f>COUNTIF(A57:AH57,"*$BTP*")</f>
        <v>0</v>
      </c>
      <c r="BD57" s="406">
        <f>BC57*1.5</f>
        <v>0</v>
      </c>
      <c r="BE57" s="406">
        <f>COUNTIF(A57:AH57,"*$M*")</f>
        <v>0</v>
      </c>
      <c r="BF57" s="406">
        <f>BE57*1</f>
        <v>0</v>
      </c>
      <c r="BG57" s="406">
        <f>COUNTIF(A57:AH57,"*$PM*")</f>
        <v>0</v>
      </c>
      <c r="BH57" s="406">
        <f>BG57*0.5</f>
        <v>0</v>
      </c>
      <c r="BI57" s="406">
        <f>COUNTIF(A57:AH57,"*$AM*")</f>
        <v>0</v>
      </c>
      <c r="BJ57" s="406">
        <f>BI57*0.5</f>
        <v>0</v>
      </c>
      <c r="BK57" s="406">
        <f>COUNTIF(A57:AH57,"*$FC*")</f>
        <v>0</v>
      </c>
      <c r="BL57" s="406">
        <f>BK57*1</f>
        <v>0</v>
      </c>
      <c r="BM57" s="406">
        <f>COUNTIF($E57:$AG57,BM$4)</f>
        <v>0</v>
      </c>
      <c r="BN57" s="406">
        <f>COUNTIF($E57:$AG57,BN$4)</f>
        <v>0</v>
      </c>
      <c r="BO57" s="406">
        <f>COUNTIF($E57:$Y57,BO$4)</f>
        <v>0</v>
      </c>
      <c r="BP57" s="398"/>
    </row>
    <row r="58" ht="19.5" customHeight="1" spans="1:68">
      <c r="A58" s="398" t="s">
        <v>0</v>
      </c>
      <c r="B58" s="405" t="s">
        <v>2106</v>
      </c>
      <c r="C58" s="391"/>
      <c r="D58" s="172"/>
      <c r="E58" s="391"/>
      <c r="F58" s="433"/>
      <c r="G58" s="433"/>
      <c r="H58" s="391"/>
      <c r="I58" s="391"/>
      <c r="J58" s="391"/>
      <c r="K58" s="391"/>
      <c r="L58" s="391"/>
      <c r="M58" s="391"/>
      <c r="N58" s="391"/>
      <c r="O58" s="391"/>
      <c r="P58" s="391"/>
      <c r="Q58" s="391"/>
      <c r="R58" s="391"/>
      <c r="S58" s="434"/>
      <c r="T58" s="391"/>
      <c r="V58" s="391"/>
      <c r="W58" s="172"/>
      <c r="X58" s="391"/>
      <c r="Y58" s="391"/>
      <c r="Z58" s="391"/>
      <c r="AA58" s="172"/>
      <c r="AB58" s="391"/>
      <c r="AC58" s="391"/>
      <c r="AD58" s="20"/>
      <c r="AE58" s="15"/>
      <c r="AF58" s="391"/>
      <c r="AG58" s="391"/>
      <c r="AH58" s="398">
        <f>COUNTIF($C58:$AF58,AH$4)</f>
        <v>0</v>
      </c>
      <c r="AI58" s="398">
        <f>COUNTIF($C58:$AF58,AI$4)</f>
        <v>0</v>
      </c>
      <c r="AJ58" s="398">
        <f>COUNTIF($C58:$AF58,AJ$4)</f>
        <v>0</v>
      </c>
      <c r="AK58" s="398">
        <f>COUNTIF($C58:$AF58,AK$4)</f>
        <v>0</v>
      </c>
      <c r="AL58" s="398">
        <f>COUNTIF($C58:$AF58,AL$4)</f>
        <v>0</v>
      </c>
      <c r="AM58" s="398">
        <f>COUNTIF($C58:$AF58,AM$4)</f>
        <v>0</v>
      </c>
      <c r="AN58" s="398">
        <f>COUNTIF($C58:$AF58,AN$4)</f>
        <v>0</v>
      </c>
      <c r="AO58" s="398">
        <f>COUNTIF($C58:$AF58,AO$4)</f>
        <v>0</v>
      </c>
      <c r="AP58" s="398">
        <f>COUNTIF($C58:$AF58,AP$4)</f>
        <v>0</v>
      </c>
      <c r="AQ58" s="405"/>
      <c r="AR58" s="405"/>
      <c r="AS58" s="406">
        <f>SUMPRODUCT(--(WEEKDAY(C$3:AG$3,2)&lt;5),--ISNUMBER(MATCH(C58:AG58,{"SB1","SB2"},0)))</f>
        <v>0</v>
      </c>
      <c r="AT58" s="398"/>
      <c r="AU58" s="406">
        <f>SUMPRODUCT(--(WEEKDAY(C$3:AG$3,2)=5),--ISNUMBER(MATCH(C58:AG58,{"SB1","SB2"},0)))</f>
        <v>0</v>
      </c>
      <c r="AV58" s="406">
        <f>SUMPRODUCT(--(WEEKDAY(C$3:AG$3,2)&gt;5),--ISNUMBER(MATCH(C58:AG58,{"SB1","SB2"},0)))</f>
        <v>0</v>
      </c>
      <c r="AW58" s="398"/>
      <c r="AX58" s="406">
        <f>(AS58-AT58)+AU58*1.5+(AV58-AW58)*2+(AO58+AH58+AI58+AJ58+AK58+AN58)*0.5+AQ58-AR58</f>
        <v>0</v>
      </c>
      <c r="AY58" s="406">
        <f>AS58+AU58+AV58</f>
        <v>0</v>
      </c>
      <c r="AZ58" s="406">
        <f>BC58+BE58+BG58+BI58+BK58</f>
        <v>0</v>
      </c>
      <c r="BA58" s="405">
        <f>AX58+BB58</f>
        <v>0</v>
      </c>
      <c r="BB58" s="406">
        <f>BD58+BF58+BH58+BJ58+BL58</f>
        <v>0</v>
      </c>
      <c r="BC58" s="406">
        <f>COUNTIF(A58:AH58,"*$BTP*")</f>
        <v>0</v>
      </c>
      <c r="BD58" s="406">
        <f>BC58*1.5</f>
        <v>0</v>
      </c>
      <c r="BE58" s="406">
        <f>COUNTIF(A58:AH58,"*$M*")</f>
        <v>0</v>
      </c>
      <c r="BF58" s="406">
        <f>BE58*1</f>
        <v>0</v>
      </c>
      <c r="BG58" s="406">
        <f>COUNTIF(A58:AH58,"*$PM*")</f>
        <v>0</v>
      </c>
      <c r="BH58" s="406">
        <f>BG58*0.5</f>
        <v>0</v>
      </c>
      <c r="BI58" s="406">
        <f>COUNTIF(A58:AH58,"*$AM*")</f>
        <v>0</v>
      </c>
      <c r="BJ58" s="406">
        <f>BI58*0.5</f>
        <v>0</v>
      </c>
      <c r="BK58" s="406">
        <f>COUNTIF(A58:AH58,"*$FC*")</f>
        <v>0</v>
      </c>
      <c r="BL58" s="406">
        <f>BK58*1</f>
        <v>0</v>
      </c>
      <c r="BM58" s="406">
        <f>COUNTIF($E58:$AG58,BM$4)</f>
        <v>0</v>
      </c>
      <c r="BN58" s="406">
        <f>COUNTIF($E58:$AG58,BN$4)</f>
        <v>0</v>
      </c>
      <c r="BO58" s="406">
        <f>COUNTIF($D58:$Y58,BO$4)</f>
        <v>0</v>
      </c>
      <c r="BP58" s="398"/>
    </row>
    <row r="59" ht="19.5" customHeight="1" spans="1:68">
      <c r="A59" s="398"/>
      <c r="B59" s="405" t="s">
        <v>2033</v>
      </c>
      <c r="C59" s="391"/>
      <c r="D59" s="391"/>
      <c r="E59" s="391"/>
      <c r="F59" s="391"/>
      <c r="G59" s="172"/>
      <c r="H59" s="391"/>
      <c r="I59" s="391"/>
      <c r="J59" s="433"/>
      <c r="L59" s="391"/>
      <c r="M59" s="391"/>
      <c r="N59" s="391"/>
      <c r="O59" s="391"/>
      <c r="P59" s="391"/>
      <c r="Q59" s="391"/>
      <c r="S59" s="433"/>
      <c r="T59" s="385"/>
      <c r="U59" s="391"/>
      <c r="W59" s="391"/>
      <c r="X59" s="391"/>
      <c r="Y59" s="434"/>
      <c r="Z59" s="391"/>
      <c r="AA59" s="391"/>
      <c r="AB59" s="391"/>
      <c r="AC59" s="433"/>
      <c r="AD59" s="391"/>
      <c r="AE59" s="20"/>
      <c r="AF59" s="391"/>
      <c r="AG59" s="391"/>
      <c r="AH59" s="398">
        <f>COUNTIF($C59:$AF59,AH$4)</f>
        <v>0</v>
      </c>
      <c r="AI59" s="398">
        <f>COUNTIF($C59:$AF59,AI$4)</f>
        <v>0</v>
      </c>
      <c r="AJ59" s="398">
        <f>COUNTIF($C59:$AF59,AJ$4)</f>
        <v>0</v>
      </c>
      <c r="AK59" s="398">
        <f>COUNTIF($C59:$AF59,AK$4)</f>
        <v>0</v>
      </c>
      <c r="AL59" s="398">
        <f>COUNTIF($C59:$AF59,AL$4)</f>
        <v>0</v>
      </c>
      <c r="AM59" s="398">
        <f>COUNTIF($C59:$AF59,AM$4)</f>
        <v>0</v>
      </c>
      <c r="AN59" s="398">
        <f>COUNTIF($C59:$AF59,AN$4)</f>
        <v>0</v>
      </c>
      <c r="AO59" s="398">
        <f>COUNTIF($C59:$AF59,AO$4)</f>
        <v>0</v>
      </c>
      <c r="AP59" s="398">
        <f>COUNTIF($C59:$AF59,AP$4)</f>
        <v>0</v>
      </c>
      <c r="AQ59" s="405"/>
      <c r="AR59" s="405"/>
      <c r="AS59" s="406">
        <f>SUMPRODUCT(--(WEEKDAY(C$3:AG$3,2)&lt;5),--ISNUMBER(MATCH(C59:AG59,{"SB1","SB2"},0)))</f>
        <v>0</v>
      </c>
      <c r="AT59" s="398"/>
      <c r="AU59" s="406">
        <f>SUMPRODUCT(--(WEEKDAY(C$3:AG$3,2)=5),--ISNUMBER(MATCH(C59:AG59,{"SB1","SB2"},0)))</f>
        <v>0</v>
      </c>
      <c r="AV59" s="406">
        <f>SUMPRODUCT(--(WEEKDAY(C$3:AG$3,2)&gt;5),--ISNUMBER(MATCH(C59:AG59,{"SB1","SB2"},0)))</f>
        <v>0</v>
      </c>
      <c r="AW59" s="398"/>
      <c r="AX59" s="406">
        <f>(AS59-AT59)+AU59*1.5+(AV59-AW59)*2+(AO59+AH59+AI59+AJ59+AK59+AN59)*0.5+AQ59-AR59</f>
        <v>0</v>
      </c>
      <c r="AY59" s="406">
        <f>AS59+AU59+AV59</f>
        <v>0</v>
      </c>
      <c r="AZ59" s="406">
        <f>BC59+BE59+BG59+BI59+BK59</f>
        <v>0</v>
      </c>
      <c r="BA59" s="405">
        <f>AX59+BB59</f>
        <v>0</v>
      </c>
      <c r="BB59" s="406">
        <f>BD59+BF59+BH59+BJ59+BL59</f>
        <v>0</v>
      </c>
      <c r="BC59" s="406">
        <f>COUNTIF(A59:AH59,"*$BTP*")</f>
        <v>0</v>
      </c>
      <c r="BD59" s="406">
        <f>BC59*1.5</f>
        <v>0</v>
      </c>
      <c r="BE59" s="406">
        <f>COUNTIF(A59:AH59,"*$M*")</f>
        <v>0</v>
      </c>
      <c r="BF59" s="406">
        <f>BE59*1</f>
        <v>0</v>
      </c>
      <c r="BG59" s="406">
        <f>COUNTIF(A59:AH59,"*$PM*")</f>
        <v>0</v>
      </c>
      <c r="BH59" s="406">
        <f>BG59*0.5</f>
        <v>0</v>
      </c>
      <c r="BI59" s="406">
        <f>COUNTIF(A59:AH59,"*$AM*")</f>
        <v>0</v>
      </c>
      <c r="BJ59" s="406">
        <f>BI59*0.5</f>
        <v>0</v>
      </c>
      <c r="BK59" s="406">
        <f>COUNTIF(A59:AH59,"*$FC*")</f>
        <v>0</v>
      </c>
      <c r="BL59" s="406">
        <f>BK59*1</f>
        <v>0</v>
      </c>
      <c r="BM59" s="406">
        <f>COUNTIF($E59:$AG59,BM$4)</f>
        <v>0</v>
      </c>
      <c r="BN59" s="406">
        <f>COUNTIF($E59:$AG59,BN$4)</f>
        <v>0</v>
      </c>
      <c r="BO59" s="406">
        <f>COUNTIF($D59:$Y59,BO$4)</f>
        <v>0</v>
      </c>
      <c r="BP59" s="398"/>
    </row>
    <row r="60" ht="19.5" customHeight="1" spans="1:68">
      <c r="A60" s="398"/>
      <c r="B60" s="405" t="s">
        <v>2034</v>
      </c>
      <c r="C60" s="391"/>
      <c r="D60" s="391"/>
      <c r="E60" s="385"/>
      <c r="F60" s="391"/>
      <c r="G60" s="391"/>
      <c r="H60" s="391"/>
      <c r="I60" s="391"/>
      <c r="J60" s="433"/>
      <c r="K60" s="391"/>
      <c r="L60" s="391"/>
      <c r="M60" s="391"/>
      <c r="N60" s="391"/>
      <c r="O60" s="391"/>
      <c r="P60" s="391"/>
      <c r="Q60" s="391"/>
      <c r="R60" s="172"/>
      <c r="S60" s="391"/>
      <c r="T60" s="391"/>
      <c r="U60" s="391"/>
      <c r="W60" s="433"/>
      <c r="X60" s="433"/>
      <c r="Y60" s="434"/>
      <c r="Z60" s="391"/>
      <c r="AA60" s="434"/>
      <c r="AB60" s="434"/>
      <c r="AC60" s="434"/>
      <c r="AD60" s="434"/>
      <c r="AE60" s="391"/>
      <c r="AF60" s="391"/>
      <c r="AG60" s="391"/>
      <c r="AH60" s="398">
        <f>COUNTIF($C60:$AF60,AH$4)</f>
        <v>0</v>
      </c>
      <c r="AI60" s="398">
        <f>COUNTIF($C60:$AF60,AI$4)</f>
        <v>0</v>
      </c>
      <c r="AJ60" s="398">
        <f>COUNTIF($C60:$AF60,AJ$4)</f>
        <v>0</v>
      </c>
      <c r="AK60" s="398">
        <f>COUNTIF($C60:$AF60,AK$4)</f>
        <v>0</v>
      </c>
      <c r="AL60" s="398">
        <f>COUNTIF($C60:$AF60,AL$4)</f>
        <v>0</v>
      </c>
      <c r="AM60" s="398">
        <f>COUNTIF($C60:$AF60,AM$4)</f>
        <v>0</v>
      </c>
      <c r="AN60" s="398">
        <f>COUNTIF($C60:$AF60,AN$4)</f>
        <v>0</v>
      </c>
      <c r="AO60" s="398">
        <f>COUNTIF($C60:$AF60,AO$4)</f>
        <v>0</v>
      </c>
      <c r="AP60" s="398">
        <f>COUNTIF($C60:$AF60,AP$4)</f>
        <v>0</v>
      </c>
      <c r="AQ60" s="405">
        <v>0.5</v>
      </c>
      <c r="AR60" s="405"/>
      <c r="AS60" s="406">
        <f>SUMPRODUCT(--(WEEKDAY(C$3:AG$3,2)&lt;5),--ISNUMBER(MATCH(C60:AG60,{"SB1","SB2"},0)))</f>
        <v>0</v>
      </c>
      <c r="AT60" s="398"/>
      <c r="AU60" s="406">
        <f>SUMPRODUCT(--(WEEKDAY(C$3:AG$3,2)=5),--ISNUMBER(MATCH(C60:AG60,{"SB1","SB2"},0)))</f>
        <v>0</v>
      </c>
      <c r="AV60" s="406">
        <f>SUMPRODUCT(--(WEEKDAY(C$3:AG$3,2)&gt;5),--ISNUMBER(MATCH(C60:AG60,{"SB1","SB2"},0)))</f>
        <v>0</v>
      </c>
      <c r="AW60" s="398"/>
      <c r="AX60" s="406">
        <f>(AS60-AT60)+AU60*1.5+(AV60-AW60)*2+(AO60+AH60+AI60+AJ60+AK60+AN60)*0.5+AQ60-AR60</f>
        <v>0.5</v>
      </c>
      <c r="AY60" s="406">
        <f>AS60+AU60+AV60</f>
        <v>0</v>
      </c>
      <c r="AZ60" s="406">
        <f>BC60+BE60+BG60+BI60+BK60</f>
        <v>0</v>
      </c>
      <c r="BA60" s="405">
        <f>AX60+BB60</f>
        <v>0.5</v>
      </c>
      <c r="BB60" s="406">
        <f>BD60+BF60+BH60+BJ60+BL60</f>
        <v>0</v>
      </c>
      <c r="BC60" s="406">
        <f>COUNTIF(A60:AH60,"*$BTP*")</f>
        <v>0</v>
      </c>
      <c r="BD60" s="406">
        <f>BC60*1.5</f>
        <v>0</v>
      </c>
      <c r="BE60" s="406">
        <f>COUNTIF(A60:AH60,"*$M*")</f>
        <v>0</v>
      </c>
      <c r="BF60" s="406">
        <f>BE60*1</f>
        <v>0</v>
      </c>
      <c r="BG60" s="406">
        <f>COUNTIF(A60:AH60,"*$PM*")</f>
        <v>0</v>
      </c>
      <c r="BH60" s="406">
        <f>BG60*0.5</f>
        <v>0</v>
      </c>
      <c r="BI60" s="406">
        <f>COUNTIF(A60:AH60,"*$AM*")</f>
        <v>0</v>
      </c>
      <c r="BJ60" s="406">
        <f>BI60*0.5</f>
        <v>0</v>
      </c>
      <c r="BK60" s="406">
        <f>COUNTIF(A60:AH60,"*$FC*")</f>
        <v>0</v>
      </c>
      <c r="BL60" s="406">
        <f>BK60*1</f>
        <v>0</v>
      </c>
      <c r="BM60" s="406">
        <f>COUNTIF($E60:$AG60,BM$4)</f>
        <v>0</v>
      </c>
      <c r="BN60" s="406">
        <f>COUNTIF($E60:$AG60,BN$4)</f>
        <v>0</v>
      </c>
      <c r="BO60" s="406">
        <f>COUNTIF($D60:$Y60,BO$4)</f>
        <v>0</v>
      </c>
      <c r="BP60" s="398"/>
    </row>
    <row r="61" ht="24.75" customHeight="1" spans="1:68">
      <c r="A61" s="398"/>
      <c r="B61" s="405" t="s">
        <v>2144</v>
      </c>
      <c r="C61" s="391"/>
      <c r="D61" s="391"/>
      <c r="E61" s="391"/>
      <c r="F61" s="391"/>
      <c r="G61" s="391"/>
      <c r="H61" s="391"/>
      <c r="I61" s="391"/>
      <c r="J61" s="391"/>
      <c r="K61" s="391"/>
      <c r="L61" s="391"/>
      <c r="M61" s="391"/>
      <c r="N61" s="391"/>
      <c r="O61" s="391"/>
      <c r="P61" s="391"/>
      <c r="Q61" s="391"/>
      <c r="R61" s="391"/>
      <c r="S61" s="391"/>
      <c r="T61" s="391"/>
      <c r="U61" s="391"/>
      <c r="V61" s="391"/>
      <c r="W61" s="391"/>
      <c r="X61" s="391"/>
      <c r="Y61" s="391"/>
      <c r="Z61" s="385"/>
      <c r="AA61" s="391"/>
      <c r="AB61" s="391"/>
      <c r="AC61" s="391"/>
      <c r="AD61" s="391"/>
      <c r="AE61" s="391"/>
      <c r="AF61" s="391"/>
      <c r="AG61" s="385"/>
      <c r="AH61" s="398">
        <f>COUNTIF($C61:$AF61,AH$4)</f>
        <v>0</v>
      </c>
      <c r="AI61" s="398">
        <f>COUNTIF($C61:$AF61,AI$4)</f>
        <v>0</v>
      </c>
      <c r="AJ61" s="398">
        <f>COUNTIF($C61:$AF61,AJ$4)</f>
        <v>0</v>
      </c>
      <c r="AK61" s="398">
        <f>COUNTIF($C61:$AF61,AK$4)</f>
        <v>0</v>
      </c>
      <c r="AL61" s="398">
        <f>COUNTIF($C61:$AF61,AL$4)</f>
        <v>0</v>
      </c>
      <c r="AM61" s="398">
        <f>COUNTIF($C61:$AF61,AM$4)</f>
        <v>0</v>
      </c>
      <c r="AN61" s="398">
        <f>COUNTIF($C61:$AF61,AN$4)</f>
        <v>0</v>
      </c>
      <c r="AO61" s="398">
        <f>COUNTIF($C61:$AF61,AO$4)</f>
        <v>0</v>
      </c>
      <c r="AP61" s="398">
        <f>COUNTIF($C61:$AF61,AP$4)</f>
        <v>0</v>
      </c>
      <c r="AQ61" s="405"/>
      <c r="AR61" s="405"/>
      <c r="AS61" s="406">
        <f>SUMPRODUCT(--(WEEKDAY(C$3:AG$3,2)&lt;5),--ISNUMBER(MATCH(C61:AG61,{"SB1","SB2"},0)))</f>
        <v>0</v>
      </c>
      <c r="AT61" s="398"/>
      <c r="AU61" s="406">
        <f>SUMPRODUCT(--(WEEKDAY(C$3:AG$3,2)=5),--ISNUMBER(MATCH(C61:AG61,{"SB1","SB2"},0)))</f>
        <v>0</v>
      </c>
      <c r="AV61" s="406">
        <f>SUMPRODUCT(--(WEEKDAY(C$3:AG$3,2)&gt;5),--ISNUMBER(MATCH(C61:AG61,{"SB1","SB2"},0)))</f>
        <v>0</v>
      </c>
      <c r="AW61" s="398"/>
      <c r="AX61" s="406">
        <f>(AS61-AT61)+AU61*1.5+(AV61-AW61)*2+(AO61+AH61+AI61+AJ61+AK61+AN61)*0.5+AQ61-AR61</f>
        <v>0</v>
      </c>
      <c r="AY61" s="406">
        <f>AS61+AU61+AV61</f>
        <v>0</v>
      </c>
      <c r="AZ61" s="406">
        <f>BC61+BE61+BG61+BI61+BK61</f>
        <v>0</v>
      </c>
      <c r="BA61" s="405">
        <f>AX61+BB61</f>
        <v>0</v>
      </c>
      <c r="BB61" s="406">
        <f>BD61+BF61+BH61+BJ61+BL61</f>
        <v>0</v>
      </c>
      <c r="BC61" s="406">
        <f>COUNTIF(A61:AH61,"*$BTP*")</f>
        <v>0</v>
      </c>
      <c r="BD61" s="406">
        <f>BC61*1.5</f>
        <v>0</v>
      </c>
      <c r="BE61" s="406">
        <f>COUNTIF(A61:AH61,"*$M*")</f>
        <v>0</v>
      </c>
      <c r="BF61" s="406">
        <f>BE61*1</f>
        <v>0</v>
      </c>
      <c r="BG61" s="406">
        <f>COUNTIF(A61:AH61,"*$PM*")</f>
        <v>0</v>
      </c>
      <c r="BH61" s="406">
        <f>BG61*0.5</f>
        <v>0</v>
      </c>
      <c r="BI61" s="406">
        <f>COUNTIF(A61:AH61,"*$AM*")</f>
        <v>0</v>
      </c>
      <c r="BJ61" s="406">
        <f>BI61*0.5</f>
        <v>0</v>
      </c>
      <c r="BK61" s="406">
        <f>COUNTIF(A61:AH61,"*$FC*")</f>
        <v>0</v>
      </c>
      <c r="BL61" s="406">
        <f>BK61*1</f>
        <v>0</v>
      </c>
      <c r="BM61" s="406">
        <f>COUNTIF($D61:$AA61,BM$4)</f>
        <v>0</v>
      </c>
      <c r="BN61" s="406">
        <f>COUNTIF($D61:$AA61,BN$4)</f>
        <v>0</v>
      </c>
      <c r="BO61" s="406">
        <f>COUNTIF($D61:$AA61,BO$4)</f>
        <v>0</v>
      </c>
      <c r="BP61" s="406"/>
    </row>
    <row r="62" ht="24.75" customHeight="1" spans="1:68">
      <c r="A62" s="398"/>
      <c r="B62" s="405" t="s">
        <v>2146</v>
      </c>
      <c r="C62" s="391"/>
      <c r="D62" s="391"/>
      <c r="E62" s="391"/>
      <c r="F62" s="391"/>
      <c r="G62" s="391"/>
      <c r="H62" s="391"/>
      <c r="I62" s="391"/>
      <c r="J62" s="391"/>
      <c r="K62" s="391"/>
      <c r="L62" s="391"/>
      <c r="M62" s="391"/>
      <c r="N62" s="391"/>
      <c r="O62" s="391"/>
      <c r="P62" s="391"/>
      <c r="Q62" s="391"/>
      <c r="R62" s="391"/>
      <c r="S62" s="172"/>
      <c r="T62" s="391"/>
      <c r="U62" s="391"/>
      <c r="V62" s="391"/>
      <c r="W62" s="391"/>
      <c r="X62" s="391"/>
      <c r="Y62" s="391"/>
      <c r="Z62" s="391"/>
      <c r="AA62" s="433"/>
      <c r="AB62" s="391"/>
      <c r="AC62" s="391"/>
      <c r="AD62" s="391"/>
      <c r="AE62" s="391"/>
      <c r="AF62" s="434"/>
      <c r="AG62" s="434"/>
      <c r="AH62" s="398">
        <f>COUNTIF($C62:$AE62,AH$4)</f>
        <v>0</v>
      </c>
      <c r="AI62" s="398">
        <f>COUNTIF($C62:$AE62,AI$4)</f>
        <v>0</v>
      </c>
      <c r="AJ62" s="398">
        <f>COUNTIF($C62:$AE62,AJ$4)</f>
        <v>0</v>
      </c>
      <c r="AK62" s="398">
        <f>COUNTIF($C62:$AE62,AK$4)</f>
        <v>0</v>
      </c>
      <c r="AL62" s="398">
        <f>COUNTIF($C62:$AE62,AL$4)</f>
        <v>0</v>
      </c>
      <c r="AM62" s="398">
        <f>COUNTIF($C62:$AE62,AM$4)</f>
        <v>0</v>
      </c>
      <c r="AN62" s="398">
        <f>COUNTIF($C62:$AE62,AN$4)</f>
        <v>0</v>
      </c>
      <c r="AO62" s="398">
        <f>COUNTIF($C62:$AE62,AO$4)</f>
        <v>0</v>
      </c>
      <c r="AP62" s="398">
        <f>COUNTIF($C62:$AE62,AP$4)</f>
        <v>0</v>
      </c>
      <c r="AQ62" s="405"/>
      <c r="AR62" s="405"/>
      <c r="AS62" s="406">
        <f>SUMPRODUCT(--(WEEKDAY(C$3:AG$3,2)&lt;5),--ISNUMBER(MATCH(C62:AG62,{"SB1","SB2"},0)))</f>
        <v>0</v>
      </c>
      <c r="AT62" s="398"/>
      <c r="AU62" s="406">
        <f>SUMPRODUCT(--(WEEKDAY(C$3:AG$3,2)=5),--ISNUMBER(MATCH(C62:AG62,{"SB1","SB2"},0)))</f>
        <v>0</v>
      </c>
      <c r="AV62" s="406">
        <f>SUMPRODUCT(--(WEEKDAY(C$3:AG$3,2)&gt;5),--ISNUMBER(MATCH(C62:AG62,{"SB1","SB2"},0)))</f>
        <v>0</v>
      </c>
      <c r="AW62" s="398"/>
      <c r="AX62" s="406">
        <f>(AS62-AT62)+AU62*1.5+(AV62-AW62)*2+(AO62+AH62+AI62+AJ62+AK62+AN62)*0.5+AQ62-AR62</f>
        <v>0</v>
      </c>
      <c r="AY62" s="406">
        <f>AS62+AU62+AV62</f>
        <v>0</v>
      </c>
      <c r="AZ62" s="406">
        <f>BC62+BE62+BG62+BI62+BK62</f>
        <v>0</v>
      </c>
      <c r="BA62" s="405">
        <f>AX62+BB62</f>
        <v>0</v>
      </c>
      <c r="BB62" s="406">
        <f>BD62+BF62+BH62+BJ62+BL62</f>
        <v>0</v>
      </c>
      <c r="BC62" s="406">
        <f>COUNTIF(A62:AH62,"*$BTP*")</f>
        <v>0</v>
      </c>
      <c r="BD62" s="406">
        <f>BC62*1.5</f>
        <v>0</v>
      </c>
      <c r="BE62" s="406">
        <f>COUNTIF(A62:AH62,"*$M*")</f>
        <v>0</v>
      </c>
      <c r="BF62" s="406">
        <f>BE62*1</f>
        <v>0</v>
      </c>
      <c r="BG62" s="406">
        <f>COUNTIF(A62:AH62,"*$PM*")</f>
        <v>0</v>
      </c>
      <c r="BH62" s="406">
        <f>BG62*0.5</f>
        <v>0</v>
      </c>
      <c r="BI62" s="406">
        <f>COUNTIF(A62:AH62,"*$AM*")</f>
        <v>0</v>
      </c>
      <c r="BJ62" s="406">
        <f>BI62*0.5</f>
        <v>0</v>
      </c>
      <c r="BK62" s="406">
        <f>COUNTIF(A62:AH62,"*$FC*")</f>
        <v>0</v>
      </c>
      <c r="BL62" s="406">
        <f>BK62*1</f>
        <v>0</v>
      </c>
      <c r="BM62" s="406">
        <f>COUNTIF($D62:$AA62,BM$4)</f>
        <v>0</v>
      </c>
      <c r="BN62" s="406">
        <f>COUNTIF($D62:$AA62,BN$4)</f>
        <v>0</v>
      </c>
      <c r="BO62" s="406">
        <f>COUNTIF($D62:$AA62,BO$4)</f>
        <v>0</v>
      </c>
      <c r="BP62" s="406"/>
    </row>
    <row r="63" ht="19.5" customHeight="1" spans="1:68">
      <c r="A63" s="398"/>
      <c r="B63" s="398" t="s">
        <v>2038</v>
      </c>
      <c r="C63" s="434"/>
      <c r="D63" s="435"/>
      <c r="E63" s="435"/>
      <c r="F63" s="435"/>
      <c r="G63" s="435"/>
      <c r="H63" s="435"/>
      <c r="I63" s="434"/>
      <c r="J63" s="434"/>
      <c r="K63" s="434"/>
      <c r="L63" s="434"/>
      <c r="M63" s="434"/>
      <c r="N63" s="434"/>
      <c r="O63" s="434"/>
      <c r="P63" s="434"/>
      <c r="Q63" s="434"/>
      <c r="R63" s="434"/>
      <c r="S63" s="435"/>
      <c r="T63" s="385"/>
      <c r="U63" s="436"/>
      <c r="V63" s="391"/>
      <c r="W63" s="391"/>
      <c r="X63" s="391"/>
      <c r="Y63" s="391"/>
      <c r="Z63" s="391"/>
      <c r="AA63" s="391"/>
      <c r="AB63" s="391"/>
      <c r="AC63" s="391"/>
      <c r="AD63" s="391"/>
      <c r="AE63" s="391"/>
      <c r="AF63" s="391"/>
      <c r="AG63" s="391"/>
      <c r="AH63" s="398">
        <f>COUNTIF($C63:$AF63,AH$4)</f>
        <v>0</v>
      </c>
      <c r="AI63" s="398">
        <f>COUNTIF($C63:$AF63,AI$4)</f>
        <v>0</v>
      </c>
      <c r="AJ63" s="398">
        <f>COUNTIF($C63:$AF63,AJ$4)</f>
        <v>0</v>
      </c>
      <c r="AK63" s="398">
        <f>COUNTIF($C63:$AF63,AK$4)</f>
        <v>0</v>
      </c>
      <c r="AL63" s="398">
        <f>COUNTIF($C63:$AF63,AL$4)</f>
        <v>0</v>
      </c>
      <c r="AM63" s="398">
        <f>COUNTIF($C63:$AF63,AM$4)</f>
        <v>0</v>
      </c>
      <c r="AN63" s="398">
        <f>COUNTIF($C63:$AF63,AN$4)</f>
        <v>0</v>
      </c>
      <c r="AO63" s="398">
        <f>COUNTIF($C63:$AF63,AO$4)</f>
        <v>0</v>
      </c>
      <c r="AP63" s="398">
        <f>COUNTIF($C63:$AF63,AP$4)</f>
        <v>0</v>
      </c>
      <c r="AQ63" s="405"/>
      <c r="AR63" s="405"/>
      <c r="AS63" s="406">
        <f>SUMPRODUCT(--(WEEKDAY(C$3:AG$3,2)&lt;5),--ISNUMBER(MATCH(C63:AG63,{"SB1","SB2"},0)))</f>
        <v>0</v>
      </c>
      <c r="AT63" s="398"/>
      <c r="AU63" s="406">
        <f>SUMPRODUCT(--(WEEKDAY(C$3:AG$3,2)=5),--ISNUMBER(MATCH(C63:AG63,{"SB1","SB2"},0)))</f>
        <v>0</v>
      </c>
      <c r="AV63" s="406">
        <f>SUMPRODUCT(--(WEEKDAY(C$3:AG$3,2)&gt;5),--ISNUMBER(MATCH(C63:AG63,{"SB1","SB2"},0)))</f>
        <v>0</v>
      </c>
      <c r="AW63" s="398"/>
      <c r="AX63" s="406">
        <f>(AS63-AT63)+AU63*1.5+(AV63-AW63)*2+(AO63+AH63+AI63+AJ63+AK63+AN63)*0.5+AQ63-AR63</f>
        <v>0</v>
      </c>
      <c r="AY63" s="406">
        <f>AS63+AU63+AV63</f>
        <v>0</v>
      </c>
      <c r="AZ63" s="406">
        <f>BC63+BE63+BG63+BI63+BK63</f>
        <v>0</v>
      </c>
      <c r="BA63" s="405">
        <f>AX63+BB63</f>
        <v>0</v>
      </c>
      <c r="BB63" s="406">
        <f>BD63+BF63+BH63+BJ63+BL63</f>
        <v>0</v>
      </c>
      <c r="BC63" s="406">
        <f>COUNTIF(A63:AH63,"*$BTP*")</f>
        <v>0</v>
      </c>
      <c r="BD63" s="406">
        <f>BC63*1.5</f>
        <v>0</v>
      </c>
      <c r="BE63" s="406">
        <f>COUNTIF(A63:AH63,"*$M*")</f>
        <v>0</v>
      </c>
      <c r="BF63" s="406">
        <f>BE63*1</f>
        <v>0</v>
      </c>
      <c r="BG63" s="406">
        <f>COUNTIF(A63:AH63,"*$PM*")</f>
        <v>0</v>
      </c>
      <c r="BH63" s="406">
        <f>BG63*0.5</f>
        <v>0</v>
      </c>
      <c r="BI63" s="406">
        <f>COUNTIF(A63:AH63,"*$AM*")</f>
        <v>0</v>
      </c>
      <c r="BJ63" s="406">
        <f>BI63*0.5</f>
        <v>0</v>
      </c>
      <c r="BK63" s="406">
        <f>COUNTIF(A63:AH63,"*$FC*")</f>
        <v>0</v>
      </c>
      <c r="BL63" s="406">
        <f>BK63*1</f>
        <v>0</v>
      </c>
      <c r="BM63" s="406">
        <f>COUNTIF($E63:$AG63,BM$4)</f>
        <v>0</v>
      </c>
      <c r="BN63" s="406">
        <f>COUNTIF($E63:$AG63,BN$4)</f>
        <v>0</v>
      </c>
      <c r="BO63" s="406">
        <f>COUNTIF($D63:$Y63,BO$4)</f>
        <v>0</v>
      </c>
      <c r="BP63" s="398"/>
    </row>
    <row r="64" ht="19.5" customHeight="1" spans="1:68">
      <c r="A64" s="433"/>
      <c r="B64" s="433" t="s">
        <v>2045</v>
      </c>
      <c r="C64" s="385"/>
      <c r="D64" s="172"/>
      <c r="E64" s="385"/>
      <c r="F64" s="391"/>
      <c r="G64" s="433"/>
      <c r="H64" s="433"/>
      <c r="I64" s="434"/>
      <c r="J64" s="433"/>
      <c r="K64" s="172"/>
      <c r="L64" s="434"/>
      <c r="M64" s="433"/>
      <c r="N64" s="433"/>
      <c r="O64" s="434"/>
      <c r="P64" s="391"/>
      <c r="Q64" s="433"/>
      <c r="R64" s="385"/>
      <c r="S64" s="385"/>
      <c r="T64" s="385"/>
      <c r="U64" s="436"/>
      <c r="V64" s="433"/>
      <c r="W64" s="437"/>
      <c r="X64" s="437"/>
      <c r="Y64" s="437"/>
      <c r="Z64" s="437"/>
      <c r="AA64" s="437"/>
      <c r="AB64" s="437"/>
      <c r="AC64" s="437"/>
      <c r="AD64" s="437"/>
      <c r="AE64" s="437"/>
      <c r="AF64" s="437"/>
      <c r="AG64" s="437"/>
      <c r="AH64" s="398">
        <f>COUNTIF($C64:$AF64,AH$4)</f>
        <v>0</v>
      </c>
      <c r="AI64" s="398">
        <f>COUNTIF($C64:$AF64,AI$4)</f>
        <v>0</v>
      </c>
      <c r="AJ64" s="398">
        <f>COUNTIF($C64:$AF64,AJ$4)</f>
        <v>0</v>
      </c>
      <c r="AK64" s="398">
        <f>COUNTIF($C64:$AF64,AK$4)</f>
        <v>0</v>
      </c>
      <c r="AL64" s="398">
        <f>COUNTIF($C64:$AF64,AL$4)</f>
        <v>0</v>
      </c>
      <c r="AM64" s="398">
        <f>COUNTIF($C64:$AF64,AM$4)</f>
        <v>0</v>
      </c>
      <c r="AN64" s="398">
        <f>COUNTIF($C64:$AF64,AN$4)</f>
        <v>0</v>
      </c>
      <c r="AO64" s="398">
        <f>COUNTIF($C64:$AF64,AO$4)</f>
        <v>0</v>
      </c>
      <c r="AP64" s="398">
        <f>COUNTIF($C64:$AF64,AP$4)</f>
        <v>0</v>
      </c>
      <c r="AQ64" s="405"/>
      <c r="AR64" s="405"/>
      <c r="AS64" s="406">
        <f>SUMPRODUCT(--(WEEKDAY(C$3:AG$3,2)&lt;5),--ISNUMBER(MATCH(C64:AG64,{"SB1","SB2"},0)))</f>
        <v>0</v>
      </c>
      <c r="AT64" s="398"/>
      <c r="AU64" s="406">
        <f>SUMPRODUCT(--(WEEKDAY(C$3:AG$3,2)=5),--ISNUMBER(MATCH(C64:AG64,{"SB1","SB2"},0)))</f>
        <v>0</v>
      </c>
      <c r="AV64" s="406">
        <f>SUMPRODUCT(--(WEEKDAY(C$3:AG$3,2)&gt;5),--ISNUMBER(MATCH(C64:AG64,{"SB1","SB2"},0)))</f>
        <v>0</v>
      </c>
      <c r="AW64" s="398"/>
      <c r="AX64" s="406">
        <f>(AS64-AT64)+AU64*1.5+(AV64-AW64)*2+(AO64+AH64+AI64+AJ64+AK64+AN64)*0.5+AQ64-AR64</f>
        <v>0</v>
      </c>
      <c r="AY64" s="406">
        <f>AS64+AU64+AV64</f>
        <v>0</v>
      </c>
      <c r="AZ64" s="406">
        <f>BC64+BE64+BG64+BI64+BK64</f>
        <v>0</v>
      </c>
      <c r="BA64" s="405">
        <f>AX64+BB64</f>
        <v>0</v>
      </c>
      <c r="BB64" s="406">
        <f>BD64+BF64+BH64+BJ64+BL64</f>
        <v>0</v>
      </c>
      <c r="BC64" s="406">
        <f>COUNTIF(A64:AH64,"*$BTP*")</f>
        <v>0</v>
      </c>
      <c r="BD64" s="406">
        <f>BC64*1.5</f>
        <v>0</v>
      </c>
      <c r="BE64" s="406">
        <f>COUNTIF(A64:AH64,"*$M*")</f>
        <v>0</v>
      </c>
      <c r="BF64" s="406">
        <f>BE64*1</f>
        <v>0</v>
      </c>
      <c r="BG64" s="406">
        <f>COUNTIF(A64:AH64,"*$PM*")</f>
        <v>0</v>
      </c>
      <c r="BH64" s="406">
        <f>BG64*0.5</f>
        <v>0</v>
      </c>
      <c r="BI64" s="406">
        <f>COUNTIF(A64:AH64,"*$AM*")</f>
        <v>0</v>
      </c>
      <c r="BJ64" s="406">
        <f>BI64*0.5</f>
        <v>0</v>
      </c>
      <c r="BK64" s="406">
        <f>COUNTIF(A64:AH64,"*$FC*")</f>
        <v>0</v>
      </c>
      <c r="BL64" s="406">
        <f>BK64*1</f>
        <v>0</v>
      </c>
      <c r="BM64" s="406">
        <f>COUNTIF($E64:$AG64,BM$4)</f>
        <v>0</v>
      </c>
      <c r="BN64" s="406">
        <f>COUNTIF($E64:$AG64,BN$4)</f>
        <v>0</v>
      </c>
      <c r="BO64" s="406">
        <f>COUNTIF($E64:$Y64,BO$4)</f>
        <v>0</v>
      </c>
      <c r="BP64" s="433"/>
    </row>
    <row r="65" ht="19.5" customHeight="1" spans="1:68">
      <c r="A65" s="433"/>
      <c r="B65" s="433" t="s">
        <v>2048</v>
      </c>
      <c r="C65" s="385"/>
      <c r="D65" s="385"/>
      <c r="E65" s="385"/>
      <c r="F65" s="391"/>
      <c r="H65" s="385"/>
      <c r="I65" s="434"/>
      <c r="J65" s="391"/>
      <c r="K65" s="385"/>
      <c r="L65" s="434"/>
      <c r="M65" s="433"/>
      <c r="N65" s="433"/>
      <c r="O65" s="391"/>
      <c r="P65" s="433"/>
      <c r="Q65" s="433"/>
      <c r="R65" s="385"/>
      <c r="S65" s="385"/>
      <c r="T65" s="385"/>
      <c r="U65" s="385"/>
      <c r="V65" s="385"/>
      <c r="W65" s="437"/>
      <c r="X65" s="437"/>
      <c r="Y65" s="437"/>
      <c r="Z65" s="172"/>
      <c r="AA65" s="437"/>
      <c r="AB65" s="437"/>
      <c r="AC65" s="437"/>
      <c r="AD65" s="437"/>
      <c r="AE65" s="437"/>
      <c r="AF65" s="437"/>
      <c r="AG65" s="437"/>
      <c r="AH65" s="398">
        <f>COUNTIF($C65:$AF65,AH$4)</f>
        <v>0</v>
      </c>
      <c r="AI65" s="398">
        <f>COUNTIF($C65:$AF65,AI$4)</f>
        <v>0</v>
      </c>
      <c r="AJ65" s="398">
        <f>COUNTIF($C65:$AF65,AJ$4)</f>
        <v>0</v>
      </c>
      <c r="AK65" s="398">
        <f>COUNTIF($C65:$AF65,AK$4)</f>
        <v>0</v>
      </c>
      <c r="AL65" s="398">
        <f>COUNTIF($C65:$AF65,AL$4)</f>
        <v>0</v>
      </c>
      <c r="AM65" s="398">
        <f>COUNTIF($C65:$AF65,AM$4)</f>
        <v>0</v>
      </c>
      <c r="AN65" s="398">
        <f>COUNTIF($C65:$AF65,AN$4)</f>
        <v>0</v>
      </c>
      <c r="AO65" s="398">
        <f>COUNTIF($C65:$AF65,AO$4)</f>
        <v>0</v>
      </c>
      <c r="AP65" s="398">
        <f>COUNTIF($C65:$AF65,AP$4)</f>
        <v>0</v>
      </c>
      <c r="AQ65" s="405"/>
      <c r="AR65" s="405"/>
      <c r="AS65" s="406">
        <f>SUMPRODUCT(--(WEEKDAY(C$3:AG$3,2)&lt;5),--ISNUMBER(MATCH(C65:AG65,{"SB1","SB2"},0)))</f>
        <v>0</v>
      </c>
      <c r="AT65" s="398"/>
      <c r="AU65" s="406">
        <f>SUMPRODUCT(--(WEEKDAY(C$3:AG$3,2)=5),--ISNUMBER(MATCH(C65:AG65,{"SB1","SB2"},0)))</f>
        <v>0</v>
      </c>
      <c r="AV65" s="406">
        <f>SUMPRODUCT(--(WEEKDAY(C$3:AG$3,2)&gt;5),--ISNUMBER(MATCH(C65:AG65,{"SB1","SB2"},0)))</f>
        <v>0</v>
      </c>
      <c r="AW65" s="398"/>
      <c r="AX65" s="406">
        <f>(AS65-AT65)+AU65*1.5+(AV65-AW65)*2+(AO65+AH65+AI65+AJ65+AK65+AN65)*0.5+AQ65-AR65</f>
        <v>0</v>
      </c>
      <c r="AY65" s="406">
        <f>AS65+AU65+AV65</f>
        <v>0</v>
      </c>
      <c r="AZ65" s="406">
        <f>BC65+BE65+BG65+BI65+BK65</f>
        <v>0</v>
      </c>
      <c r="BA65" s="405">
        <f>AX65+BB65</f>
        <v>0</v>
      </c>
      <c r="BB65" s="406">
        <f>BD65+BF65+BH65+BJ65+BL65</f>
        <v>0</v>
      </c>
      <c r="BC65" s="406">
        <f>COUNTIF(A65:AH65,"*$BTP*")</f>
        <v>0</v>
      </c>
      <c r="BD65" s="406">
        <f>BC65*1.5</f>
        <v>0</v>
      </c>
      <c r="BE65" s="406">
        <f>COUNTIF(A65:AH65,"*$M*")</f>
        <v>0</v>
      </c>
      <c r="BF65" s="406">
        <f>BE65*1</f>
        <v>0</v>
      </c>
      <c r="BG65" s="406">
        <f>COUNTIF(A65:AH65,"*$PM*")</f>
        <v>0</v>
      </c>
      <c r="BH65" s="406">
        <f>BG65*0.5</f>
        <v>0</v>
      </c>
      <c r="BI65" s="406">
        <f>COUNTIF(A65:AH65,"*$AM*")</f>
        <v>0</v>
      </c>
      <c r="BJ65" s="406">
        <f>BI65*0.5</f>
        <v>0</v>
      </c>
      <c r="BK65" s="406">
        <f>COUNTIF(A65:AH65,"*$FC*")</f>
        <v>0</v>
      </c>
      <c r="BL65" s="406">
        <f>BK65*1</f>
        <v>0</v>
      </c>
      <c r="BM65" s="406">
        <f>COUNTIF($E65:$AG65,BM$4)</f>
        <v>0</v>
      </c>
      <c r="BN65" s="406">
        <f>COUNTIF($E65:$AG65,BN$4)</f>
        <v>0</v>
      </c>
      <c r="BO65" s="406">
        <f>COUNTIF($D65:$Y65,BO$4)</f>
        <v>0</v>
      </c>
      <c r="BP65" s="433"/>
    </row>
    <row r="66" ht="19.5" customHeight="1" spans="1:68">
      <c r="A66" s="433"/>
      <c r="B66" s="433" t="s">
        <v>2049</v>
      </c>
      <c r="C66" s="391"/>
      <c r="D66" s="172"/>
      <c r="E66" s="172"/>
      <c r="F66" s="172"/>
      <c r="G66" s="172"/>
      <c r="H66" s="172"/>
      <c r="I66" s="172"/>
      <c r="J66" s="433"/>
      <c r="K66" s="385"/>
      <c r="L66" s="385"/>
      <c r="M66" s="433"/>
      <c r="N66" s="433"/>
      <c r="O66" s="433"/>
      <c r="P66" s="433"/>
      <c r="Q66" s="391"/>
      <c r="R66" s="433"/>
      <c r="T66" s="385"/>
      <c r="U66" s="436"/>
      <c r="V66" s="436"/>
      <c r="W66" s="436"/>
      <c r="X66" s="436"/>
      <c r="Y66" s="436"/>
      <c r="Z66" s="436"/>
      <c r="AA66" s="436"/>
      <c r="AB66" s="436"/>
      <c r="AC66" s="433"/>
      <c r="AD66" s="433"/>
      <c r="AE66" s="433"/>
      <c r="AF66" s="433"/>
      <c r="AG66" s="391"/>
      <c r="AH66" s="398">
        <f>COUNTIF($C66:$AF66,AH$4)</f>
        <v>0</v>
      </c>
      <c r="AI66" s="398">
        <f>COUNTIF($C66:$AF66,AI$4)</f>
        <v>0</v>
      </c>
      <c r="AJ66" s="398">
        <f>COUNTIF($C66:$AF66,AJ$4)</f>
        <v>0</v>
      </c>
      <c r="AK66" s="398">
        <f>COUNTIF($C66:$AF66,AK$4)</f>
        <v>0</v>
      </c>
      <c r="AL66" s="398">
        <f>COUNTIF($C66:$AF66,AL$4)</f>
        <v>0</v>
      </c>
      <c r="AM66" s="398">
        <f>COUNTIF($C66:$AF66,AM$4)</f>
        <v>0</v>
      </c>
      <c r="AN66" s="398">
        <f>COUNTIF($C66:$AF66,AN$4)</f>
        <v>0</v>
      </c>
      <c r="AO66" s="398">
        <f>COUNTIF($C66:$AF66,AO$4)</f>
        <v>0</v>
      </c>
      <c r="AP66" s="398">
        <f>COUNTIF($C66:$AF66,AP$4)</f>
        <v>0</v>
      </c>
      <c r="AQ66" s="405"/>
      <c r="AR66" s="405"/>
      <c r="AS66" s="406">
        <f>SUMPRODUCT(--(WEEKDAY(C$3:AG$3,2)&lt;5),--ISNUMBER(MATCH(C66:AG66,{"SB1","SB2"},0)))</f>
        <v>0</v>
      </c>
      <c r="AT66" s="398"/>
      <c r="AU66" s="406">
        <f>SUMPRODUCT(--(WEEKDAY(C$3:AG$3,2)=5),--ISNUMBER(MATCH(C66:AG66,{"SB1","SB2"},0)))</f>
        <v>0</v>
      </c>
      <c r="AV66" s="406">
        <f>SUMPRODUCT(--(WEEKDAY(C$3:AG$3,2)&gt;5),--ISNUMBER(MATCH(C66:AG66,{"SB1","SB2"},0)))</f>
        <v>0</v>
      </c>
      <c r="AW66" s="398"/>
      <c r="AX66" s="406">
        <f>(AS66-AT66)+AU66*1.5+(AV66-AW66)*2+(AO66+AH66+AI66+AJ66+AK66+AN66)*0.5+AQ66-AR66</f>
        <v>0</v>
      </c>
      <c r="AY66" s="406">
        <f>AS66+AU66+AV66</f>
        <v>0</v>
      </c>
      <c r="AZ66" s="406">
        <f>BC66+BE66+BG66+BI66+BK66</f>
        <v>0</v>
      </c>
      <c r="BA66" s="405">
        <f>AX66+BB66</f>
        <v>0</v>
      </c>
      <c r="BB66" s="406">
        <f>BD66+BF66+BH66+BJ66+BL66</f>
        <v>0</v>
      </c>
      <c r="BC66" s="406">
        <f>COUNTIF(A66:AH66,"*$BTP*")</f>
        <v>0</v>
      </c>
      <c r="BD66" s="406">
        <f>BC66*1.5</f>
        <v>0</v>
      </c>
      <c r="BE66" s="406">
        <f>COUNTIF(A66:AH66,"*$M*")</f>
        <v>0</v>
      </c>
      <c r="BF66" s="406">
        <f>BE66*1</f>
        <v>0</v>
      </c>
      <c r="BG66" s="406">
        <f>COUNTIF(A66:AH66,"*$PM*")</f>
        <v>0</v>
      </c>
      <c r="BH66" s="406">
        <f>BG66*0.5</f>
        <v>0</v>
      </c>
      <c r="BI66" s="406">
        <f>COUNTIF(A66:AH66,"*$AM*")</f>
        <v>0</v>
      </c>
      <c r="BJ66" s="406">
        <f>BI66*0.5</f>
        <v>0</v>
      </c>
      <c r="BK66" s="406">
        <f>COUNTIF(A66:AH66,"*$FC*")</f>
        <v>0</v>
      </c>
      <c r="BL66" s="406">
        <f>BK66*1</f>
        <v>0</v>
      </c>
      <c r="BM66" s="406">
        <f>COUNTIF($E66:$AG66,BM$4)</f>
        <v>0</v>
      </c>
      <c r="BN66" s="406">
        <f>COUNTIF($E66:$AG66,BN$4)</f>
        <v>0</v>
      </c>
      <c r="BO66" s="406">
        <f>COUNTIF($E66:$Y66,BO$4)</f>
        <v>0</v>
      </c>
      <c r="BP66" s="433"/>
    </row>
    <row r="67" ht="19.5" customHeight="1" spans="1:68">
      <c r="A67" s="433"/>
      <c r="B67" s="433" t="s">
        <v>2051</v>
      </c>
      <c r="C67" s="172"/>
      <c r="D67" s="385"/>
      <c r="E67" s="385"/>
      <c r="F67" s="172"/>
      <c r="G67" s="433"/>
      <c r="H67" s="385"/>
      <c r="I67" s="391"/>
      <c r="J67" s="433"/>
      <c r="K67" s="391"/>
      <c r="L67" s="172"/>
      <c r="M67" s="433"/>
      <c r="N67" s="433"/>
      <c r="O67" s="433"/>
      <c r="P67" s="20"/>
      <c r="Q67" s="20"/>
      <c r="R67" s="385"/>
      <c r="S67" s="385"/>
      <c r="T67" s="172"/>
      <c r="U67" s="172"/>
      <c r="V67" s="433"/>
      <c r="W67" s="434"/>
      <c r="Y67" s="172"/>
      <c r="Z67" s="172"/>
      <c r="AA67" s="172"/>
      <c r="AB67" s="172"/>
      <c r="AC67" s="172"/>
      <c r="AD67" s="433"/>
      <c r="AE67" s="434"/>
      <c r="AF67" s="434"/>
      <c r="AG67" s="434"/>
      <c r="AH67" s="398">
        <f>COUNTIF($C67:$AF67,AH$4)</f>
        <v>0</v>
      </c>
      <c r="AI67" s="398">
        <f>COUNTIF($C67:$AF67,AI$4)</f>
        <v>0</v>
      </c>
      <c r="AJ67" s="398">
        <f>COUNTIF($C67:$AF67,AJ$4)</f>
        <v>0</v>
      </c>
      <c r="AK67" s="398">
        <f>COUNTIF($C67:$AF67,AK$4)</f>
        <v>0</v>
      </c>
      <c r="AL67" s="398">
        <f>COUNTIF($C67:$AF67,AL$4)</f>
        <v>0</v>
      </c>
      <c r="AM67" s="398">
        <f>COUNTIF($C67:$AF67,AM$4)</f>
        <v>0</v>
      </c>
      <c r="AN67" s="398">
        <f>COUNTIF($C67:$AF67,AN$4)</f>
        <v>0</v>
      </c>
      <c r="AO67" s="398">
        <f>COUNTIF($C67:$AF67,AO$4)</f>
        <v>0</v>
      </c>
      <c r="AP67" s="398">
        <f>COUNTIF($C67:$AF67,AP$4)</f>
        <v>0</v>
      </c>
      <c r="AQ67" s="405"/>
      <c r="AR67" s="405"/>
      <c r="AS67" s="406">
        <f>SUMPRODUCT(--(WEEKDAY(C$3:AG$3,2)&lt;5),--ISNUMBER(MATCH(C67:AG67,{"SB1","SB2"},0)))</f>
        <v>0</v>
      </c>
      <c r="AT67" s="398"/>
      <c r="AU67" s="406">
        <f>SUMPRODUCT(--(WEEKDAY(C$3:AG$3,2)=5),--ISNUMBER(MATCH(C67:AG67,{"SB1","SB2"},0)))</f>
        <v>0</v>
      </c>
      <c r="AV67" s="406">
        <f>SUMPRODUCT(--(WEEKDAY(C$3:AG$3,2)&gt;5),--ISNUMBER(MATCH(C67:AG67,{"SB1","SB2"},0)))</f>
        <v>0</v>
      </c>
      <c r="AW67" s="398"/>
      <c r="AX67" s="406">
        <f>(AS67-AT67)+AU67*1.5+(AV67-AW67)*2+(AO67+AH67+AI67+AJ67+AK67+AN67)*0.5+AQ67-AR67</f>
        <v>0</v>
      </c>
      <c r="AY67" s="406">
        <f>AS67+AU67+AV67</f>
        <v>0</v>
      </c>
      <c r="AZ67" s="406">
        <f>BC67+BE67+BG67+BI67+BK67</f>
        <v>0</v>
      </c>
      <c r="BA67" s="405">
        <f>AX67+BB67</f>
        <v>0</v>
      </c>
      <c r="BB67" s="406">
        <f>BD67+BF67+BH67+BJ67+BL67</f>
        <v>0</v>
      </c>
      <c r="BC67" s="406">
        <f>COUNTIF(A67:AH67,"*$BTP*")</f>
        <v>0</v>
      </c>
      <c r="BD67" s="406">
        <f>BC67*1.5</f>
        <v>0</v>
      </c>
      <c r="BE67" s="406">
        <f>COUNTIF(A67:AH67,"*$M*")</f>
        <v>0</v>
      </c>
      <c r="BF67" s="406">
        <f>BE67*1</f>
        <v>0</v>
      </c>
      <c r="BG67" s="406">
        <f>COUNTIF(A67:AH67,"*$PM*")</f>
        <v>0</v>
      </c>
      <c r="BH67" s="406">
        <f>BG67*0.5</f>
        <v>0</v>
      </c>
      <c r="BI67" s="406">
        <f>COUNTIF(A67:AH67,"*$AM*")</f>
        <v>0</v>
      </c>
      <c r="BJ67" s="406">
        <f>BI67*0.5</f>
        <v>0</v>
      </c>
      <c r="BK67" s="406">
        <f>COUNTIF(A67:AH67,"*$FC*")</f>
        <v>0</v>
      </c>
      <c r="BL67" s="406">
        <f>BK67*1</f>
        <v>0</v>
      </c>
      <c r="BM67" s="406">
        <f>COUNTIF($E67:$AG67,BM$4)</f>
        <v>0</v>
      </c>
      <c r="BN67" s="406">
        <f>COUNTIF($E67:$AG67,BN$4)</f>
        <v>0</v>
      </c>
      <c r="BO67" s="406">
        <f>COUNTIF($D67:$Y67,BO$4)</f>
        <v>0</v>
      </c>
      <c r="BP67" s="433"/>
    </row>
    <row r="68" ht="19.5" customHeight="1" spans="1:68">
      <c r="A68" s="433"/>
      <c r="B68" s="433" t="s">
        <v>2053</v>
      </c>
      <c r="C68" s="385"/>
      <c r="D68" s="385"/>
      <c r="E68" s="385"/>
      <c r="F68" s="385"/>
      <c r="G68" s="385"/>
      <c r="H68" s="433"/>
      <c r="I68" s="433"/>
      <c r="J68" s="433"/>
      <c r="K68" s="385"/>
      <c r="L68" s="172"/>
      <c r="M68" s="433"/>
      <c r="N68" s="433"/>
      <c r="O68" s="434"/>
      <c r="P68" s="433"/>
      <c r="Q68" s="433"/>
      <c r="R68" s="391"/>
      <c r="S68" s="385"/>
      <c r="T68" s="391"/>
      <c r="U68" s="436"/>
      <c r="W68" s="436"/>
      <c r="X68" s="172"/>
      <c r="Y68" s="434"/>
      <c r="Z68" s="385"/>
      <c r="AA68" s="433"/>
      <c r="AB68" s="433"/>
      <c r="AC68" s="433"/>
      <c r="AE68" s="391"/>
      <c r="AG68" s="391"/>
      <c r="AH68" s="398">
        <f>COUNTIF($C68:$AF68,AH$4)</f>
        <v>0</v>
      </c>
      <c r="AI68" s="398">
        <f>COUNTIF($C68:$AF68,AI$4)</f>
        <v>0</v>
      </c>
      <c r="AJ68" s="398">
        <f>COUNTIF($C68:$AF68,AJ$4)</f>
        <v>0</v>
      </c>
      <c r="AK68" s="398">
        <f>COUNTIF($C68:$AF68,AK$4)</f>
        <v>0</v>
      </c>
      <c r="AL68" s="398">
        <f>COUNTIF($C68:$AF68,AL$4)</f>
        <v>0</v>
      </c>
      <c r="AM68" s="398">
        <f>COUNTIF($C68:$AF68,AM$4)</f>
        <v>0</v>
      </c>
      <c r="AN68" s="398">
        <f>COUNTIF($C68:$AF68,AN$4)</f>
        <v>0</v>
      </c>
      <c r="AO68" s="398">
        <f>COUNTIF($C68:$AF68,AO$4)</f>
        <v>0</v>
      </c>
      <c r="AP68" s="398">
        <f>COUNTIF($C68:$AF68,AP$4)</f>
        <v>0</v>
      </c>
      <c r="AQ68" s="405"/>
      <c r="AR68" s="405"/>
      <c r="AS68" s="406">
        <f>SUMPRODUCT(--(WEEKDAY(C$3:AG$3,2)&lt;5),--ISNUMBER(MATCH(C68:AG68,{"SB1","SB2"},0)))</f>
        <v>0</v>
      </c>
      <c r="AT68" s="398"/>
      <c r="AU68" s="406">
        <f>SUMPRODUCT(--(WEEKDAY(C$3:AG$3,2)=5),--ISNUMBER(MATCH(C68:AG68,{"SB1","SB2"},0)))</f>
        <v>0</v>
      </c>
      <c r="AV68" s="406">
        <f>SUMPRODUCT(--(WEEKDAY(C$3:AG$3,2)&gt;5),--ISNUMBER(MATCH(C68:AG68,{"SB1","SB2"},0)))</f>
        <v>0</v>
      </c>
      <c r="AW68" s="398"/>
      <c r="AX68" s="406">
        <f>(AS68-AT68)+AU68*1.5+(AV68-AW68)*2+(AO68+AH68+AI68+AJ68+AK68+AN68)*0.5+AQ68-AR68</f>
        <v>0</v>
      </c>
      <c r="AY68" s="406">
        <f>AS68+AU68+AV68</f>
        <v>0</v>
      </c>
      <c r="AZ68" s="406">
        <f>BC68+BE68+BG68+BI68+BK68</f>
        <v>0</v>
      </c>
      <c r="BA68" s="405">
        <f>AX68+BB68</f>
        <v>0</v>
      </c>
      <c r="BB68" s="406">
        <f>BD68+BF68+BH68+BJ68+BL68</f>
        <v>0</v>
      </c>
      <c r="BC68" s="406">
        <f>COUNTIF(A68:AH68,"*$BTP*")</f>
        <v>0</v>
      </c>
      <c r="BD68" s="406">
        <f>BC68*1.5</f>
        <v>0</v>
      </c>
      <c r="BE68" s="406">
        <f>COUNTIF(A68:AH68,"*$M*")</f>
        <v>0</v>
      </c>
      <c r="BF68" s="406">
        <f>BE68*1</f>
        <v>0</v>
      </c>
      <c r="BG68" s="406">
        <f>COUNTIF(A68:AH68,"*$PM*")</f>
        <v>0</v>
      </c>
      <c r="BH68" s="406">
        <f>BG68*0.5</f>
        <v>0</v>
      </c>
      <c r="BI68" s="406">
        <f>COUNTIF(A68:AH68,"*$AM*")</f>
        <v>0</v>
      </c>
      <c r="BJ68" s="406">
        <f>BI68*0.5</f>
        <v>0</v>
      </c>
      <c r="BK68" s="406">
        <f>COUNTIF(A68:AH68,"*$FC*")</f>
        <v>0</v>
      </c>
      <c r="BL68" s="406">
        <f>BK68*1</f>
        <v>0</v>
      </c>
      <c r="BM68" s="406">
        <f>COUNTIF($E68:$AG68,BM$4)</f>
        <v>0</v>
      </c>
      <c r="BN68" s="406">
        <f>COUNTIF($E68:$AG68,BN$4)</f>
        <v>0</v>
      </c>
      <c r="BO68" s="406">
        <f>COUNTIF($D68:$X68,BO$4)</f>
        <v>0</v>
      </c>
      <c r="BP68" s="433"/>
    </row>
    <row r="69" ht="84.75" customHeight="1" spans="1:68">
      <c r="A69" s="433"/>
      <c r="B69" s="433" t="s">
        <v>2057</v>
      </c>
      <c r="C69" s="433"/>
      <c r="D69" s="385"/>
      <c r="E69" s="385"/>
      <c r="F69" s="433"/>
      <c r="G69" s="433"/>
      <c r="H69" s="385"/>
      <c r="I69" s="433"/>
      <c r="J69" s="433"/>
      <c r="K69" s="385"/>
      <c r="L69" s="434"/>
      <c r="M69" s="172"/>
      <c r="N69" s="433"/>
      <c r="O69" s="434"/>
      <c r="P69" s="433"/>
      <c r="Q69" s="433"/>
      <c r="R69" s="385"/>
      <c r="S69" s="172"/>
      <c r="T69" s="385"/>
      <c r="U69" s="172"/>
      <c r="V69" s="391"/>
      <c r="X69" s="433"/>
      <c r="Y69" s="433"/>
      <c r="Z69" s="433"/>
      <c r="AA69" s="433"/>
      <c r="AB69" s="433"/>
      <c r="AC69" s="433"/>
      <c r="AD69" s="433"/>
      <c r="AE69" s="433"/>
      <c r="AF69" s="433"/>
      <c r="AG69" s="433"/>
      <c r="AH69" s="398">
        <f>COUNTIF($C69:$AF69,AH$4)</f>
        <v>0</v>
      </c>
      <c r="AI69" s="398">
        <f>COUNTIF($C69:$AF69,AI$4)</f>
        <v>0</v>
      </c>
      <c r="AJ69" s="398">
        <f>COUNTIF($C69:$AF69,AJ$4)</f>
        <v>0</v>
      </c>
      <c r="AK69" s="398">
        <f>COUNTIF($C69:$AF69,AK$4)</f>
        <v>0</v>
      </c>
      <c r="AL69" s="398">
        <f>COUNTIF($C69:$AF69,AL$4)</f>
        <v>0</v>
      </c>
      <c r="AM69" s="398">
        <f>COUNTIF($C69:$AF69,AM$4)</f>
        <v>0</v>
      </c>
      <c r="AN69" s="398">
        <f>COUNTIF($C69:$AF69,AN$4)</f>
        <v>0</v>
      </c>
      <c r="AO69" s="398">
        <f>COUNTIF($C69:$AF69,AO$4)</f>
        <v>0</v>
      </c>
      <c r="AP69" s="398">
        <f>COUNTIF($C69:$AF69,AP$4)</f>
        <v>0</v>
      </c>
      <c r="AQ69" s="405"/>
      <c r="AR69" s="405"/>
      <c r="AS69" s="406">
        <f>SUMPRODUCT(--(WEEKDAY(C$3:AG$3,2)&lt;5),--ISNUMBER(MATCH(C69:AG69,{"SB1","SB2"},0)))</f>
        <v>0</v>
      </c>
      <c r="AT69" s="398"/>
      <c r="AU69" s="406">
        <f>SUMPRODUCT(--(WEEKDAY(C$3:AG$3,2)=5),--ISNUMBER(MATCH(C69:AG69,{"SB1","SB2"},0)))</f>
        <v>0</v>
      </c>
      <c r="AV69" s="406">
        <f>SUMPRODUCT(--(WEEKDAY(C$3:AG$3,2)&gt;5),--ISNUMBER(MATCH(C69:AG69,{"SB1","SB2"},0)))</f>
        <v>0</v>
      </c>
      <c r="AW69" s="398"/>
      <c r="AX69" s="406">
        <f>(AS69-AT69)+AU69*1.5+(AV69-AW69)*2+(AO69+AH69+AI69+AJ69+AK69+AN69)*0.5+AQ69-AR69</f>
        <v>0</v>
      </c>
      <c r="AY69" s="406">
        <f>AS69+AU69+AV69</f>
        <v>0</v>
      </c>
      <c r="AZ69" s="406">
        <f>BC69+BE69+BG69+BI69+BK69</f>
        <v>0</v>
      </c>
      <c r="BA69" s="405">
        <f>AX69+BB69</f>
        <v>0</v>
      </c>
      <c r="BB69" s="406">
        <f>BD69+BF69+BH69+BJ69+BL69</f>
        <v>0</v>
      </c>
      <c r="BC69" s="406">
        <f>COUNTIF(A69:AH69,"*$BTP*")</f>
        <v>0</v>
      </c>
      <c r="BD69" s="406">
        <f>BC69*1.5</f>
        <v>0</v>
      </c>
      <c r="BE69" s="406">
        <f>COUNTIF(A69:AH69,"*$M*")</f>
        <v>0</v>
      </c>
      <c r="BF69" s="406">
        <f>BE69*1</f>
        <v>0</v>
      </c>
      <c r="BG69" s="406">
        <f>COUNTIF(A69:AH69,"*$PM*")</f>
        <v>0</v>
      </c>
      <c r="BH69" s="406">
        <f>BG69*0.5</f>
        <v>0</v>
      </c>
      <c r="BI69" s="406">
        <f>COUNTIF(A69:AH69,"*$AM*")</f>
        <v>0</v>
      </c>
      <c r="BJ69" s="406">
        <f>BI69*0.5</f>
        <v>0</v>
      </c>
      <c r="BK69" s="406">
        <f>COUNTIF(A69:AH69,"*$FC*")</f>
        <v>0</v>
      </c>
      <c r="BL69" s="406">
        <f>BK69*1</f>
        <v>0</v>
      </c>
      <c r="BM69" s="406">
        <f>COUNTIF($E69:$AG69,BM$4)</f>
        <v>0</v>
      </c>
      <c r="BN69" s="406">
        <f>COUNTIF($E69:$AG69,BN$4)</f>
        <v>0</v>
      </c>
      <c r="BO69" s="406">
        <f>COUNTIF($D69:$Y69,BO$4)</f>
        <v>0</v>
      </c>
      <c r="BP69" s="433"/>
    </row>
    <row r="70" ht="19.5" customHeight="1" spans="1:68">
      <c r="A70" s="433"/>
      <c r="B70" s="433" t="s">
        <v>2061</v>
      </c>
      <c r="C70" s="385"/>
      <c r="D70" s="172"/>
      <c r="E70" s="385"/>
      <c r="F70" s="433"/>
      <c r="G70" s="433"/>
      <c r="H70" s="385"/>
      <c r="I70" s="433"/>
      <c r="J70" s="433"/>
      <c r="K70" s="385"/>
      <c r="L70" s="385"/>
      <c r="M70" s="433"/>
      <c r="N70" s="433"/>
      <c r="O70" s="433"/>
      <c r="P70" s="433"/>
      <c r="Q70" s="433"/>
      <c r="R70" s="385"/>
      <c r="S70" s="391"/>
      <c r="T70" s="385"/>
      <c r="U70" s="172"/>
      <c r="V70" s="433"/>
      <c r="W70" s="433"/>
      <c r="X70" s="433"/>
      <c r="Y70" s="391"/>
      <c r="Z70" s="385"/>
      <c r="AA70" s="436"/>
      <c r="AB70" s="433"/>
      <c r="AC70" s="391"/>
      <c r="AD70" s="391"/>
      <c r="AE70" s="391"/>
      <c r="AF70" s="385"/>
      <c r="AG70" s="385"/>
      <c r="AH70" s="398">
        <f>COUNTIF($C70:$AF70,AH$4)</f>
        <v>0</v>
      </c>
      <c r="AI70" s="398">
        <f>COUNTIF($C70:$AF70,AI$4)</f>
        <v>0</v>
      </c>
      <c r="AJ70" s="398">
        <f>COUNTIF($C70:$AF70,AJ$4)</f>
        <v>0</v>
      </c>
      <c r="AK70" s="398">
        <f>COUNTIF($C70:$AF70,AK$4)</f>
        <v>0</v>
      </c>
      <c r="AL70" s="398">
        <f>COUNTIF($C70:$AF70,AL$4)</f>
        <v>0</v>
      </c>
      <c r="AM70" s="398">
        <f>COUNTIF($C70:$AF70,AM$4)</f>
        <v>0</v>
      </c>
      <c r="AN70" s="398">
        <f>COUNTIF($C70:$AF70,AN$4)</f>
        <v>0</v>
      </c>
      <c r="AO70" s="398">
        <f>COUNTIF($C70:$AF70,AO$4)</f>
        <v>0</v>
      </c>
      <c r="AP70" s="398">
        <f>COUNTIF($C70:$AF70,AP$4)</f>
        <v>0</v>
      </c>
      <c r="AQ70" s="405"/>
      <c r="AR70" s="405"/>
      <c r="AS70" s="406">
        <f>SUMPRODUCT(--(WEEKDAY(C$3:AG$3,2)&lt;5),--ISNUMBER(MATCH(C70:AG70,{"SB1","SB2"},0)))</f>
        <v>0</v>
      </c>
      <c r="AT70" s="398"/>
      <c r="AU70" s="406">
        <f>SUMPRODUCT(--(WEEKDAY(C$3:AG$3,2)=5),--ISNUMBER(MATCH(C70:AG70,{"SB1","SB2"},0)))</f>
        <v>0</v>
      </c>
      <c r="AV70" s="406">
        <f>SUMPRODUCT(--(WEEKDAY(C$3:AG$3,2)&gt;5),--ISNUMBER(MATCH(C70:AG70,{"SB1","SB2"},0)))</f>
        <v>0</v>
      </c>
      <c r="AW70" s="398"/>
      <c r="AX70" s="406">
        <f>(AS70-AT70)+AU70*1.5+(AV70-AW70)*2+(AO70+AH70+AI70+AJ70+AK70+AN70)*0.5+AQ70-AR70</f>
        <v>0</v>
      </c>
      <c r="AY70" s="406">
        <f>AS70+AU70+AV70</f>
        <v>0</v>
      </c>
      <c r="AZ70" s="406">
        <f>BC70+BE70+BG70+BI70+BK70</f>
        <v>0</v>
      </c>
      <c r="BA70" s="405">
        <f>AX70+BB70</f>
        <v>0</v>
      </c>
      <c r="BB70" s="406">
        <f>BD70+BF70+BH70+BJ70+BL70</f>
        <v>0</v>
      </c>
      <c r="BC70" s="406">
        <f>COUNTIF(A70:AH70,"*$BTP*")</f>
        <v>0</v>
      </c>
      <c r="BD70" s="406">
        <f>BC70*1.5</f>
        <v>0</v>
      </c>
      <c r="BE70" s="406">
        <f>COUNTIF(A70:AH70,"*$M*")</f>
        <v>0</v>
      </c>
      <c r="BF70" s="406">
        <f>BE70*1</f>
        <v>0</v>
      </c>
      <c r="BG70" s="406">
        <f>COUNTIF(A70:AH70,"*$PM*")</f>
        <v>0</v>
      </c>
      <c r="BH70" s="406">
        <f>BG70*0.5</f>
        <v>0</v>
      </c>
      <c r="BI70" s="406">
        <f>COUNTIF(A70:AH70,"*$AM*")</f>
        <v>0</v>
      </c>
      <c r="BJ70" s="406">
        <f>BI70*0.5</f>
        <v>0</v>
      </c>
      <c r="BK70" s="406">
        <f>COUNTIF(A70:AH70,"*$FC*")</f>
        <v>0</v>
      </c>
      <c r="BL70" s="406">
        <f>BK70*1</f>
        <v>0</v>
      </c>
      <c r="BM70" s="406">
        <f>COUNTIF($E70:$AG70,BM$4)</f>
        <v>0</v>
      </c>
      <c r="BN70" s="406">
        <f>COUNTIF($E70:$AG70,BN$4)</f>
        <v>0</v>
      </c>
      <c r="BO70" s="406">
        <f>COUNTIF($D70:$Y70,BO$4)</f>
        <v>0</v>
      </c>
      <c r="BP70" s="433"/>
    </row>
    <row r="71" ht="19.5" customHeight="1" spans="1:68">
      <c r="A71" s="433"/>
      <c r="B71" s="433" t="s">
        <v>2125</v>
      </c>
      <c r="C71" s="385"/>
      <c r="D71" s="172"/>
      <c r="E71" s="385"/>
      <c r="F71" s="172"/>
      <c r="G71" s="433"/>
      <c r="H71" s="385"/>
      <c r="I71" s="433"/>
      <c r="J71" s="433"/>
      <c r="K71" s="433"/>
      <c r="L71" s="433"/>
      <c r="M71" s="433"/>
      <c r="N71" s="433"/>
      <c r="O71" s="433"/>
      <c r="P71" s="433"/>
      <c r="Q71" s="433"/>
      <c r="R71" s="433"/>
      <c r="S71" s="433"/>
      <c r="T71" s="433"/>
      <c r="U71" s="433"/>
      <c r="V71" s="433"/>
      <c r="W71" s="433"/>
      <c r="X71" s="433"/>
      <c r="Y71" s="433"/>
      <c r="Z71" s="433"/>
      <c r="AA71" s="433"/>
      <c r="AB71" s="433"/>
      <c r="AC71" s="433"/>
      <c r="AD71" s="433"/>
      <c r="AE71" s="433"/>
      <c r="AF71" s="433"/>
      <c r="AG71" s="433"/>
      <c r="AH71" s="398">
        <f>COUNTIF($C71:$AF71,AH$4)</f>
        <v>0</v>
      </c>
      <c r="AI71" s="398">
        <f>COUNTIF($C71:$AF71,AI$4)</f>
        <v>0</v>
      </c>
      <c r="AJ71" s="398">
        <f>COUNTIF($C71:$AF71,AJ$4)</f>
        <v>0</v>
      </c>
      <c r="AK71" s="398">
        <f>COUNTIF($C71:$AF71,AK$4)</f>
        <v>0</v>
      </c>
      <c r="AL71" s="398">
        <f>COUNTIF($C71:$AF71,AL$4)</f>
        <v>0</v>
      </c>
      <c r="AM71" s="398">
        <f>COUNTIF($C71:$AF71,AM$4)</f>
        <v>0</v>
      </c>
      <c r="AN71" s="398">
        <f>COUNTIF($C71:$AF71,AN$4)</f>
        <v>0</v>
      </c>
      <c r="AO71" s="398">
        <f>COUNTIF($C71:$AF71,AO$4)</f>
        <v>0</v>
      </c>
      <c r="AP71" s="398">
        <f>COUNTIF($C71:$AF71,AP$4)</f>
        <v>0</v>
      </c>
      <c r="AQ71" s="405"/>
      <c r="AR71" s="405"/>
      <c r="AS71" s="406">
        <f>SUMPRODUCT(--(WEEKDAY(C$3:AG$3,2)&lt;5),--ISNUMBER(MATCH(C71:AG71,{"SB1","SB2"},0)))</f>
        <v>0</v>
      </c>
      <c r="AT71" s="398"/>
      <c r="AU71" s="406">
        <f>SUMPRODUCT(--(WEEKDAY(C$3:AG$3,2)=5),--ISNUMBER(MATCH(C71:AG71,{"SB1","SB2"},0)))</f>
        <v>0</v>
      </c>
      <c r="AV71" s="406">
        <f>SUMPRODUCT(--(WEEKDAY(C$3:AG$3,2)&gt;5),--ISNUMBER(MATCH(C71:AG71,{"SB1","SB2"},0)))</f>
        <v>0</v>
      </c>
      <c r="AW71" s="398"/>
      <c r="AX71" s="406">
        <f>(AS71-AT71)+AU71*1.5+(AV71-AW71)*2+(AO71+AH71+AI71+AJ71+AK71+AN71)*0.5+AQ71-AR71</f>
        <v>0</v>
      </c>
      <c r="AY71" s="406">
        <f>AS71+AU71+AV71</f>
        <v>0</v>
      </c>
      <c r="AZ71" s="406">
        <f>BC71+BE71+BG71+BI71+BK71</f>
        <v>0</v>
      </c>
      <c r="BA71" s="405">
        <f>AX71+BB71</f>
        <v>0</v>
      </c>
      <c r="BB71" s="406">
        <f>BD71+BF71+BH71+BJ71+BL71</f>
        <v>0</v>
      </c>
      <c r="BC71" s="406">
        <f>COUNTIF(A71:AH71,"*$BTP*")</f>
        <v>0</v>
      </c>
      <c r="BD71" s="406">
        <f>BC71*1.5</f>
        <v>0</v>
      </c>
      <c r="BE71" s="406">
        <f>COUNTIF(A71:AH71,"*$M*")</f>
        <v>0</v>
      </c>
      <c r="BF71" s="406">
        <f>BE71*1</f>
        <v>0</v>
      </c>
      <c r="BG71" s="406">
        <f>COUNTIF(A71:AH71,"*$PM*")</f>
        <v>0</v>
      </c>
      <c r="BH71" s="406">
        <f>BG71*0.5</f>
        <v>0</v>
      </c>
      <c r="BI71" s="406">
        <f>COUNTIF(A71:AH71,"*$AM*")</f>
        <v>0</v>
      </c>
      <c r="BJ71" s="406">
        <f>BI71*0.5</f>
        <v>0</v>
      </c>
      <c r="BK71" s="406">
        <f>COUNTIF(A71:AH71,"*$FC*")</f>
        <v>0</v>
      </c>
      <c r="BL71" s="406">
        <f>BK71*1</f>
        <v>0</v>
      </c>
      <c r="BM71" s="406">
        <f>COUNTIF($E71:$AG71,BM$4)</f>
        <v>0</v>
      </c>
      <c r="BN71" s="406">
        <f>COUNTIF($E71:$AG71,BN$4)</f>
        <v>0</v>
      </c>
      <c r="BO71" s="406">
        <f>COUNTIF($D71:$Y71,BO$4)</f>
        <v>0</v>
      </c>
      <c r="BP71" s="433"/>
    </row>
    <row r="72" ht="19.5" customHeight="1" spans="1:68">
      <c r="A72" s="433"/>
      <c r="B72" s="433" t="s">
        <v>2128</v>
      </c>
      <c r="C72" s="391"/>
      <c r="D72" s="172"/>
      <c r="E72" s="385"/>
      <c r="F72" s="172"/>
      <c r="G72" s="433"/>
      <c r="H72" s="385"/>
      <c r="I72" s="433"/>
      <c r="J72" s="433"/>
      <c r="K72" s="385"/>
      <c r="L72" s="391"/>
      <c r="M72" s="172"/>
      <c r="N72" s="433"/>
      <c r="O72" s="391"/>
      <c r="P72" s="433"/>
      <c r="Q72" s="391"/>
      <c r="R72" s="438"/>
      <c r="S72" s="434"/>
      <c r="T72" s="434"/>
      <c r="U72" s="436"/>
      <c r="V72" s="172"/>
      <c r="W72" s="436"/>
      <c r="X72" s="385"/>
      <c r="Y72" s="391"/>
      <c r="Z72" s="385"/>
      <c r="AA72" s="433"/>
      <c r="AB72" s="433"/>
      <c r="AD72" s="433"/>
      <c r="AE72" s="391"/>
      <c r="AF72" s="385"/>
      <c r="AG72" s="385"/>
      <c r="AH72" s="398">
        <f>COUNTIF($C72:$AF72,AH$4)</f>
        <v>0</v>
      </c>
      <c r="AI72" s="398">
        <f>COUNTIF($C72:$AF72,AI$4)</f>
        <v>0</v>
      </c>
      <c r="AJ72" s="398">
        <f>COUNTIF($C72:$AF72,AJ$4)</f>
        <v>0</v>
      </c>
      <c r="AK72" s="398">
        <f>COUNTIF($C72:$AF72,AK$4)</f>
        <v>0</v>
      </c>
      <c r="AL72" s="398">
        <f>COUNTIF($C72:$AF72,AL$4)</f>
        <v>0</v>
      </c>
      <c r="AM72" s="398">
        <f>COUNTIF($C72:$AF72,AM$4)</f>
        <v>0</v>
      </c>
      <c r="AN72" s="398">
        <f>COUNTIF($C72:$AF72,AN$4)</f>
        <v>0</v>
      </c>
      <c r="AO72" s="398">
        <f>COUNTIF($C72:$AF72,AO$4)</f>
        <v>0</v>
      </c>
      <c r="AP72" s="398">
        <f>COUNTIF($C72:$AF72,AP$4)</f>
        <v>0</v>
      </c>
      <c r="AQ72" s="405"/>
      <c r="AR72" s="405"/>
      <c r="AS72" s="406">
        <f>SUMPRODUCT(--(WEEKDAY(C$3:AG$3,2)&lt;5),--ISNUMBER(MATCH(C72:AG72,{"SB1","SB2"},0)))</f>
        <v>0</v>
      </c>
      <c r="AT72" s="398"/>
      <c r="AU72" s="406">
        <f>SUMPRODUCT(--(WEEKDAY(C$3:AG$3,2)=5),--ISNUMBER(MATCH(C72:AG72,{"SB1","SB2"},0)))</f>
        <v>0</v>
      </c>
      <c r="AV72" s="406">
        <f>SUMPRODUCT(--(WEEKDAY(C$3:AG$3,2)&gt;5),--ISNUMBER(MATCH(C72:AG72,{"SB1","SB2"},0)))</f>
        <v>0</v>
      </c>
      <c r="AW72" s="398"/>
      <c r="AX72" s="406">
        <f>(AS72-AT72)+AU72*1.5+(AV72-AW72)*2+(AO72+AH72+AI72+AJ72+AK72+AN72)*0.5+AQ72-AR72</f>
        <v>0</v>
      </c>
      <c r="AY72" s="406">
        <f>AS72+AU72+AV72</f>
        <v>0</v>
      </c>
      <c r="AZ72" s="406">
        <f>BC72+BE72+BG72+BI72+BK72</f>
        <v>0</v>
      </c>
      <c r="BA72" s="405">
        <f>AX72+BB72</f>
        <v>0</v>
      </c>
      <c r="BB72" s="406">
        <f>BD72+BF72+BH72+BJ72+BL72</f>
        <v>0</v>
      </c>
      <c r="BC72" s="406">
        <f>COUNTIF(A72:AH72,"*$BTP*")</f>
        <v>0</v>
      </c>
      <c r="BD72" s="406">
        <f>BC72*1.5</f>
        <v>0</v>
      </c>
      <c r="BE72" s="406">
        <f>COUNTIF(A72:AH72,"*$M*")</f>
        <v>0</v>
      </c>
      <c r="BF72" s="406">
        <f>BE72*1</f>
        <v>0</v>
      </c>
      <c r="BG72" s="406">
        <f>COUNTIF(A72:AH72,"*$PM*")</f>
        <v>0</v>
      </c>
      <c r="BH72" s="406">
        <f>BG72*0.5</f>
        <v>0</v>
      </c>
      <c r="BI72" s="406">
        <f>COUNTIF(A72:AH72,"*$AM*")</f>
        <v>0</v>
      </c>
      <c r="BJ72" s="406">
        <f>BI72*0.5</f>
        <v>0</v>
      </c>
      <c r="BK72" s="406">
        <f>COUNTIF(A72:AH72,"*$FC*")</f>
        <v>0</v>
      </c>
      <c r="BL72" s="406">
        <f>BK72*1</f>
        <v>0</v>
      </c>
      <c r="BM72" s="406">
        <f>COUNTIF($E72:$AG72,BM$4)</f>
        <v>0</v>
      </c>
      <c r="BN72" s="406">
        <f>COUNTIF($E72:$AG72,BN$4)</f>
        <v>0</v>
      </c>
      <c r="BO72" s="406">
        <f>COUNTIF($D72:$Y72,BO$4)</f>
        <v>0</v>
      </c>
      <c r="BP72" s="433"/>
    </row>
    <row r="73" ht="19.5" customHeight="1" spans="1:68">
      <c r="A73" s="433"/>
      <c r="B73" s="433" t="s">
        <v>2132</v>
      </c>
      <c r="C73" s="385" t="s">
        <v>2232</v>
      </c>
      <c r="D73" s="172" t="s">
        <v>2232</v>
      </c>
      <c r="E73" s="385"/>
      <c r="F73" s="391"/>
      <c r="G73" s="433"/>
      <c r="H73" s="433"/>
      <c r="I73" s="433"/>
      <c r="J73" s="433"/>
      <c r="K73" s="433"/>
      <c r="L73" s="433"/>
      <c r="M73" s="439"/>
      <c r="N73" s="433"/>
      <c r="O73" s="433"/>
      <c r="Q73" s="391"/>
      <c r="S73" s="385"/>
      <c r="T73" s="385"/>
      <c r="U73" s="440"/>
      <c r="V73" s="385"/>
      <c r="W73" s="436"/>
      <c r="X73" s="385"/>
      <c r="Y73" s="172"/>
      <c r="Z73" s="391"/>
      <c r="AA73" s="391"/>
      <c r="AB73" s="433"/>
      <c r="AC73" s="433"/>
      <c r="AD73" s="433"/>
      <c r="AE73" s="391"/>
      <c r="AF73" s="385"/>
      <c r="AG73" s="385"/>
      <c r="AH73" s="398">
        <f>COUNTIF($C73:$AF73,AH$4)</f>
        <v>0</v>
      </c>
      <c r="AI73" s="398">
        <f>COUNTIF($C73:$AF73,AI$4)</f>
        <v>0</v>
      </c>
      <c r="AJ73" s="398">
        <f>COUNTIF($C73:$AF73,AJ$4)</f>
        <v>0</v>
      </c>
      <c r="AK73" s="398">
        <f>COUNTIF($C73:$AF73,AK$4)</f>
        <v>0</v>
      </c>
      <c r="AL73" s="398">
        <f>COUNTIF($C73:$AF73,AL$4)</f>
        <v>0</v>
      </c>
      <c r="AM73" s="398">
        <f>COUNTIF($C73:$AF73,AM$4)</f>
        <v>0</v>
      </c>
      <c r="AN73" s="398">
        <f>COUNTIF($C73:$AF73,AN$4)</f>
        <v>0</v>
      </c>
      <c r="AO73" s="398">
        <f>COUNTIF($C73:$AF73,AO$4)</f>
        <v>0</v>
      </c>
      <c r="AP73" s="398">
        <f>COUNTIF($C73:$AF73,AP$4)</f>
        <v>0</v>
      </c>
      <c r="AQ73" s="405"/>
      <c r="AR73" s="405"/>
      <c r="AS73" s="406">
        <f>SUMPRODUCT(--(WEEKDAY(C$3:AG$3,2)&lt;5),--ISNUMBER(MATCH(C73:AG73,{"SB1","SB2"},0)))</f>
        <v>0</v>
      </c>
      <c r="AT73" s="398"/>
      <c r="AU73" s="406">
        <f>SUMPRODUCT(--(WEEKDAY(C$3:AG$3,2)=5),--ISNUMBER(MATCH(C73:AG73,{"SB1","SB2"},0)))</f>
        <v>0</v>
      </c>
      <c r="AV73" s="406">
        <f>SUMPRODUCT(--(WEEKDAY(C$3:AG$3,2)&gt;5),--ISNUMBER(MATCH(C73:AG73,{"SB1","SB2"},0)))</f>
        <v>0</v>
      </c>
      <c r="AW73" s="398"/>
      <c r="AX73" s="406">
        <f>(AS73-AT73)+AU73*1.5+(AV73-AW73)*2+(AO73+AH73+AI73+AJ73+AK73+AN73)*0.5+AQ73-AR73</f>
        <v>0</v>
      </c>
      <c r="AY73" s="406">
        <f>AS73+AU73+AV73</f>
        <v>0</v>
      </c>
      <c r="AZ73" s="406">
        <f>BC73+BE73+BG73+BI73+BK73</f>
        <v>2</v>
      </c>
      <c r="BA73" s="405">
        <f>AX73+BB73</f>
        <v>2</v>
      </c>
      <c r="BB73" s="406">
        <f>BD73+BF73+BH73+BJ73+BL73</f>
        <v>2</v>
      </c>
      <c r="BC73" s="406">
        <f>COUNTIF(A73:AH73,"*$BTP*")</f>
        <v>0</v>
      </c>
      <c r="BD73" s="406">
        <f>BC73*1.5</f>
        <v>0</v>
      </c>
      <c r="BE73" s="406">
        <f>COUNTIF(A73:AH73,"*$M*")</f>
        <v>0</v>
      </c>
      <c r="BF73" s="406">
        <f>BE73*1</f>
        <v>0</v>
      </c>
      <c r="BG73" s="406">
        <f>COUNTIF(A73:AH73,"*$PM*")</f>
        <v>0</v>
      </c>
      <c r="BH73" s="406">
        <f>BG73*0.5</f>
        <v>0</v>
      </c>
      <c r="BI73" s="406">
        <f>COUNTIF(A73:AH73,"*$AM*")</f>
        <v>0</v>
      </c>
      <c r="BJ73" s="406">
        <f>BI73*0.5</f>
        <v>0</v>
      </c>
      <c r="BK73" s="406">
        <f>COUNTIF(A73:AH73,"*$FC*")</f>
        <v>2</v>
      </c>
      <c r="BL73" s="406">
        <f>BK73*1</f>
        <v>2</v>
      </c>
      <c r="BM73" s="406">
        <f>COUNTIF($E73:$AG73,BM$4)</f>
        <v>0</v>
      </c>
      <c r="BN73" s="406">
        <f>COUNTIF($E73:$AG73,BN$4)</f>
        <v>0</v>
      </c>
      <c r="BO73" s="406">
        <f>COUNTIF($E73:$Y73,BO$4)</f>
        <v>0</v>
      </c>
      <c r="BP73" s="433"/>
    </row>
    <row r="74" ht="19.5" customHeight="1" spans="1:68">
      <c r="A74" s="433"/>
      <c r="B74" s="433" t="s">
        <v>2070</v>
      </c>
      <c r="C74" s="385"/>
      <c r="D74" s="385"/>
      <c r="E74" s="385"/>
      <c r="F74" s="385"/>
      <c r="G74" s="385"/>
      <c r="H74" s="433"/>
      <c r="I74" s="434"/>
      <c r="J74" s="433"/>
      <c r="K74" s="385"/>
      <c r="L74" s="434"/>
      <c r="M74" s="433"/>
      <c r="N74" s="433"/>
      <c r="O74" s="391"/>
      <c r="P74" s="433"/>
      <c r="Q74" s="433"/>
      <c r="R74" s="385"/>
      <c r="S74" s="434"/>
      <c r="T74" s="391"/>
      <c r="U74" s="436"/>
      <c r="V74" s="433"/>
      <c r="W74" s="436"/>
      <c r="X74" s="433"/>
      <c r="Y74" s="385"/>
      <c r="Z74" s="385"/>
      <c r="AA74" s="172"/>
      <c r="AB74" s="391"/>
      <c r="AC74" s="434"/>
      <c r="AD74" s="434"/>
      <c r="AE74" s="434"/>
      <c r="AF74" s="385"/>
      <c r="AG74" s="385"/>
      <c r="AH74" s="398">
        <f>COUNTIF($C74:$AF74,AH$4)</f>
        <v>0</v>
      </c>
      <c r="AI74" s="398">
        <f>COUNTIF($C74:$AF74,AI$4)</f>
        <v>0</v>
      </c>
      <c r="AJ74" s="398">
        <f>COUNTIF($C74:$AF74,AJ$4)</f>
        <v>0</v>
      </c>
      <c r="AK74" s="398">
        <f>COUNTIF($C74:$AF74,AK$4)</f>
        <v>0</v>
      </c>
      <c r="AL74" s="398">
        <f>COUNTIF($C74:$AF74,AL$4)</f>
        <v>0</v>
      </c>
      <c r="AM74" s="398">
        <f>COUNTIF($C74:$AF74,AM$4)</f>
        <v>0</v>
      </c>
      <c r="AN74" s="398">
        <f>COUNTIF($C74:$AF74,AN$4)</f>
        <v>0</v>
      </c>
      <c r="AO74" s="398">
        <f>COUNTIF($C74:$AF74,AO$4)</f>
        <v>0</v>
      </c>
      <c r="AP74" s="398">
        <f>COUNTIF($C74:$AF74,AP$4)</f>
        <v>0</v>
      </c>
      <c r="AQ74" s="405"/>
      <c r="AR74" s="405"/>
      <c r="AS74" s="406">
        <f>SUMPRODUCT(--(WEEKDAY(C$3:AG$3,2)&lt;5),--ISNUMBER(MATCH(C74:AG74,{"SB1","SB2"},0)))</f>
        <v>0</v>
      </c>
      <c r="AT74" s="398"/>
      <c r="AU74" s="406">
        <f>SUMPRODUCT(--(WEEKDAY(C$3:AG$3,2)=5),--ISNUMBER(MATCH(C74:AG74,{"SB1","SB2"},0)))</f>
        <v>0</v>
      </c>
      <c r="AV74" s="406">
        <f>SUMPRODUCT(--(WEEKDAY(C$3:AG$3,2)&gt;5),--ISNUMBER(MATCH(C74:AG74,{"SB1","SB2"},0)))</f>
        <v>0</v>
      </c>
      <c r="AW74" s="398"/>
      <c r="AX74" s="406">
        <f>(AS74-AT74)+AU74*1.5+(AV74-AW74)*2+(AO74+AH74+AI74+AJ74+AK74+AN74)*0.5+AQ74-AR74</f>
        <v>0</v>
      </c>
      <c r="AY74" s="406">
        <f>AS74+AU74+AV74</f>
        <v>0</v>
      </c>
      <c r="AZ74" s="406">
        <f>BC74+BE74+BG74+BI74+BK74</f>
        <v>0</v>
      </c>
      <c r="BA74" s="405">
        <f>AX74+BB74</f>
        <v>0</v>
      </c>
      <c r="BB74" s="406">
        <f>BD74+BF74+BH74+BJ74+BL74</f>
        <v>0</v>
      </c>
      <c r="BC74" s="406">
        <f>COUNTIF(A74:AH74,"*$BTP*")</f>
        <v>0</v>
      </c>
      <c r="BD74" s="406">
        <f>BC74*1.5</f>
        <v>0</v>
      </c>
      <c r="BE74" s="406">
        <f>COUNTIF(A74:AH74,"*$M*")</f>
        <v>0</v>
      </c>
      <c r="BF74" s="406">
        <f>BE74*1</f>
        <v>0</v>
      </c>
      <c r="BG74" s="406">
        <f>COUNTIF(A74:AH74,"*$PM*")</f>
        <v>0</v>
      </c>
      <c r="BH74" s="406">
        <f>BG74*0.5</f>
        <v>0</v>
      </c>
      <c r="BI74" s="406">
        <f>COUNTIF(A74:AH74,"*$AM*")</f>
        <v>0</v>
      </c>
      <c r="BJ74" s="406">
        <f>BI74*0.5</f>
        <v>0</v>
      </c>
      <c r="BK74" s="406">
        <f>COUNTIF(A74:AH74,"*$FC*")</f>
        <v>0</v>
      </c>
      <c r="BL74" s="406">
        <f>BK74*1</f>
        <v>0</v>
      </c>
      <c r="BM74" s="406">
        <f>COUNTIF($E74:$AG74,BM$4)</f>
        <v>0</v>
      </c>
      <c r="BN74" s="406">
        <f>COUNTIF($E74:$AG74,BN$4)</f>
        <v>0</v>
      </c>
      <c r="BO74" s="406">
        <f>COUNTIF($D74:$Y74,BO$4)</f>
        <v>0</v>
      </c>
      <c r="BP74" s="433"/>
    </row>
    <row r="75" ht="31.5" customHeight="1" spans="1:68">
      <c r="A75" s="398"/>
      <c r="B75" s="404" t="s">
        <v>2195</v>
      </c>
      <c r="C75" s="391"/>
      <c r="D75" s="391"/>
      <c r="E75" s="391"/>
      <c r="F75" s="391"/>
      <c r="G75" s="391"/>
      <c r="H75" s="391"/>
      <c r="I75" s="391"/>
      <c r="J75" s="391"/>
      <c r="K75" s="391"/>
      <c r="L75" s="391"/>
      <c r="M75" s="391"/>
      <c r="N75" s="391"/>
      <c r="O75" s="391"/>
      <c r="P75" s="391"/>
      <c r="Q75" s="433"/>
      <c r="R75" s="391"/>
      <c r="S75" s="391"/>
      <c r="T75" s="391"/>
      <c r="U75" s="440"/>
      <c r="V75" s="391"/>
      <c r="W75" s="391"/>
      <c r="X75" s="391"/>
      <c r="Y75" s="172"/>
      <c r="Z75" s="391"/>
      <c r="AA75" s="391"/>
      <c r="AB75" s="391"/>
      <c r="AC75" s="391"/>
      <c r="AD75" s="391"/>
      <c r="AE75" s="391"/>
      <c r="AF75" s="385"/>
      <c r="AG75" s="391"/>
      <c r="AH75" s="398">
        <f>COUNTIF($C75:$AF75,AH$4)</f>
        <v>0</v>
      </c>
      <c r="AI75" s="398">
        <f>COUNTIF($C75:$AF75,AI$4)</f>
        <v>0</v>
      </c>
      <c r="AJ75" s="398">
        <f>COUNTIF($C75:$AF75,AJ$4)</f>
        <v>0</v>
      </c>
      <c r="AK75" s="398">
        <f>COUNTIF($C75:$AF75,AK$4)</f>
        <v>0</v>
      </c>
      <c r="AL75" s="398">
        <f>COUNTIF($C75:$AF75,AL$4)</f>
        <v>0</v>
      </c>
      <c r="AM75" s="398">
        <f>COUNTIF($C75:$AF75,AM$4)</f>
        <v>0</v>
      </c>
      <c r="AN75" s="398">
        <f>COUNTIF($C75:$AF75,AN$4)</f>
        <v>0</v>
      </c>
      <c r="AO75" s="398">
        <f>COUNTIF($C75:$AF75,AO$4)</f>
        <v>0</v>
      </c>
      <c r="AP75" s="398">
        <f>COUNTIF($C75:$AF75,AP$4)</f>
        <v>0</v>
      </c>
      <c r="AQ75" s="405"/>
      <c r="AR75" s="405"/>
      <c r="AS75" s="406">
        <f>SUMPRODUCT(--(WEEKDAY(C$3:AG$3,2)&lt;5),--ISNUMBER(MATCH(C75:AG75,{"SB1","SB2"},0)))</f>
        <v>0</v>
      </c>
      <c r="AT75" s="398"/>
      <c r="AU75" s="406">
        <f>SUMPRODUCT(--(WEEKDAY(C$3:AG$3,2)=5),--ISNUMBER(MATCH(C75:AG75,{"SB1","SB2"},0)))</f>
        <v>0</v>
      </c>
      <c r="AV75" s="406">
        <f>SUMPRODUCT(--(WEEKDAY(C$3:AG$3,2)&gt;5),--ISNUMBER(MATCH(C75:AG75,{"SB1","SB2"},0)))</f>
        <v>0</v>
      </c>
      <c r="AW75" s="398"/>
      <c r="AX75" s="406">
        <f>(AS75-AT75)+AU75*1.5+(AV75-AW75)*2+(AO75+AH75+AI75+AJ75+AK75+AN75)*0.5+AQ75-AR75</f>
        <v>0</v>
      </c>
      <c r="AY75" s="406">
        <f>AS75+AU75+AV75</f>
        <v>0</v>
      </c>
      <c r="AZ75" s="406">
        <f>BC75+BE75+BG75+BI75+BK75</f>
        <v>0</v>
      </c>
      <c r="BA75" s="405">
        <f>AX75+BB75</f>
        <v>0</v>
      </c>
      <c r="BB75" s="406">
        <f>BD75+BF75+BH75+BJ75+BL75</f>
        <v>0</v>
      </c>
      <c r="BC75" s="406">
        <f>COUNTIF(A75:AH75,"*$BTP*")</f>
        <v>0</v>
      </c>
      <c r="BD75" s="406">
        <f>BC75*1.5</f>
        <v>0</v>
      </c>
      <c r="BE75" s="406">
        <f>COUNTIF(A75:AH75,"*$M*")</f>
        <v>0</v>
      </c>
      <c r="BF75" s="406">
        <f>BE75*1</f>
        <v>0</v>
      </c>
      <c r="BG75" s="406">
        <f>COUNTIF(A75:AH75,"*$PM*")</f>
        <v>0</v>
      </c>
      <c r="BH75" s="406">
        <f>BG75*0.5</f>
        <v>0</v>
      </c>
      <c r="BI75" s="406">
        <f>COUNTIF(A75:AH75,"*$AM*")</f>
        <v>0</v>
      </c>
      <c r="BJ75" s="406">
        <f>BI75*0.5</f>
        <v>0</v>
      </c>
      <c r="BK75" s="406">
        <f>COUNTIF(A75:AH75,"*$FC*")</f>
        <v>0</v>
      </c>
      <c r="BL75" s="406">
        <f>BK75*1</f>
        <v>0</v>
      </c>
      <c r="BM75" s="406">
        <f>COUNTIF($D75:$Y75,BM$4)</f>
        <v>0</v>
      </c>
      <c r="BN75" s="406">
        <f>COUNTIF($D75:$Y75,BN$4)</f>
        <v>0</v>
      </c>
      <c r="BO75" s="406">
        <f>COUNTIF($D75:$Y75,BO$4)</f>
        <v>0</v>
      </c>
      <c r="BP75" s="398"/>
    </row>
    <row r="76" ht="31.5" customHeight="1" spans="1:68">
      <c r="A76" s="398"/>
      <c r="B76" s="404" t="s">
        <v>2196</v>
      </c>
      <c r="C76" s="391" t="s">
        <v>1654</v>
      </c>
      <c r="D76" s="391" t="s">
        <v>1654</v>
      </c>
      <c r="E76" s="391" t="s">
        <v>1654</v>
      </c>
      <c r="F76" s="391" t="s">
        <v>1654</v>
      </c>
      <c r="G76" s="391" t="s">
        <v>1654</v>
      </c>
      <c r="H76" s="391" t="s">
        <v>1654</v>
      </c>
      <c r="I76" s="391" t="s">
        <v>1654</v>
      </c>
      <c r="J76" s="391" t="s">
        <v>1654</v>
      </c>
      <c r="K76" s="391" t="s">
        <v>1654</v>
      </c>
      <c r="L76" s="391" t="s">
        <v>1654</v>
      </c>
      <c r="M76" s="391" t="s">
        <v>1654</v>
      </c>
      <c r="N76" s="391" t="s">
        <v>1654</v>
      </c>
      <c r="O76" s="391" t="s">
        <v>1654</v>
      </c>
      <c r="P76" s="391" t="s">
        <v>1654</v>
      </c>
      <c r="Q76" s="391" t="s">
        <v>1654</v>
      </c>
      <c r="R76" s="391" t="s">
        <v>1654</v>
      </c>
      <c r="S76" s="391" t="s">
        <v>1654</v>
      </c>
      <c r="T76" s="391" t="s">
        <v>1654</v>
      </c>
      <c r="U76" s="391" t="s">
        <v>1654</v>
      </c>
      <c r="V76" s="391" t="s">
        <v>1654</v>
      </c>
      <c r="W76" s="391" t="s">
        <v>1654</v>
      </c>
      <c r="X76" s="391" t="s">
        <v>1654</v>
      </c>
      <c r="Y76" s="391" t="s">
        <v>1654</v>
      </c>
      <c r="Z76" s="391" t="s">
        <v>1654</v>
      </c>
      <c r="AA76" s="391" t="s">
        <v>1654</v>
      </c>
      <c r="AB76" s="391" t="s">
        <v>1654</v>
      </c>
      <c r="AC76" s="391" t="s">
        <v>1654</v>
      </c>
      <c r="AD76" s="391" t="s">
        <v>1654</v>
      </c>
      <c r="AE76" s="391" t="s">
        <v>1654</v>
      </c>
      <c r="AF76" s="391" t="s">
        <v>1654</v>
      </c>
      <c r="AG76" s="391" t="s">
        <v>1654</v>
      </c>
      <c r="AH76" s="398">
        <f>COUNTIF($C76:$AF76,AH$4)</f>
        <v>0</v>
      </c>
      <c r="AI76" s="398">
        <f>COUNTIF($C76:$AF76,AI$4)</f>
        <v>0</v>
      </c>
      <c r="AJ76" s="398">
        <f>COUNTIF($C76:$AF76,AJ$4)</f>
        <v>0</v>
      </c>
      <c r="AK76" s="398">
        <f>COUNTIF($C76:$AF76,AK$4)</f>
        <v>0</v>
      </c>
      <c r="AL76" s="398">
        <f>COUNTIF($C76:$AF76,AL$4)</f>
        <v>0</v>
      </c>
      <c r="AM76" s="398">
        <f>COUNTIF($C76:$AF76,AM$4)</f>
        <v>0</v>
      </c>
      <c r="AN76" s="398">
        <f>COUNTIF($C76:$AF76,AN$4)</f>
        <v>0</v>
      </c>
      <c r="AO76" s="398">
        <f>COUNTIF($C76:$AF76,AO$4)</f>
        <v>0</v>
      </c>
      <c r="AP76" s="398">
        <f>COUNTIF($C76:$AF76,AP$4)</f>
        <v>0</v>
      </c>
      <c r="AQ76" s="405"/>
      <c r="AR76" s="405"/>
      <c r="AS76" s="406">
        <f>SUMPRODUCT(--(WEEKDAY(C$3:AG$3,2)&lt;5),--ISNUMBER(MATCH(C76:AG76,{"SB1","SB2"},0)))</f>
        <v>0</v>
      </c>
      <c r="AT76" s="398"/>
      <c r="AU76" s="406">
        <f>SUMPRODUCT(--(WEEKDAY(C$3:AG$3,2)=5),--ISNUMBER(MATCH(C76:AG76,{"SB1","SB2"},0)))</f>
        <v>0</v>
      </c>
      <c r="AV76" s="406">
        <f>SUMPRODUCT(--(WEEKDAY(C$3:AG$3,2)&gt;5),--ISNUMBER(MATCH(C76:AG76,{"SB1","SB2"},0)))</f>
        <v>0</v>
      </c>
      <c r="AW76" s="398"/>
      <c r="AX76" s="406">
        <f>(AS76-AT76)+AU76*1.5+(AV76-AW76)*2+(AO76+AH76+AI76+AJ76+AK76+AN76)*0.5+AQ76-AR76</f>
        <v>0</v>
      </c>
      <c r="AY76" s="406">
        <f>AS76+AU76+AV76</f>
        <v>0</v>
      </c>
      <c r="AZ76" s="406">
        <f>BC76+BE76+BG76+BI76+BK76</f>
        <v>0</v>
      </c>
      <c r="BA76" s="405">
        <f>AX76+BB76</f>
        <v>0</v>
      </c>
      <c r="BB76" s="406">
        <f>BD76+BF76+BH76+BJ76+BL76</f>
        <v>0</v>
      </c>
      <c r="BC76" s="406">
        <f>COUNTIF(A76:AH76,"*$BTP*")</f>
        <v>0</v>
      </c>
      <c r="BD76" s="406">
        <f>BC76*1.5</f>
        <v>0</v>
      </c>
      <c r="BE76" s="406">
        <f>COUNTIF(A76:AH76,"*$M*")</f>
        <v>0</v>
      </c>
      <c r="BF76" s="406">
        <f>BE76*1</f>
        <v>0</v>
      </c>
      <c r="BG76" s="406">
        <f>COUNTIF(A76:AH76,"*$PM*")</f>
        <v>0</v>
      </c>
      <c r="BH76" s="406">
        <f>BG76*0.5</f>
        <v>0</v>
      </c>
      <c r="BI76" s="406">
        <f>COUNTIF(A76:AH76,"*$AM*")</f>
        <v>0</v>
      </c>
      <c r="BJ76" s="406">
        <f>BI76*0.5</f>
        <v>0</v>
      </c>
      <c r="BK76" s="406">
        <f>COUNTIF(A76:AH76,"*$FC*")</f>
        <v>0</v>
      </c>
      <c r="BL76" s="406">
        <f>BK76*1</f>
        <v>0</v>
      </c>
      <c r="BM76" s="406">
        <f>COUNTIF($D76:$Y76,BM$4)</f>
        <v>0</v>
      </c>
      <c r="BN76" s="406">
        <f>COUNTIF($D76:$Y76,BN$4)</f>
        <v>0</v>
      </c>
      <c r="BO76" s="406">
        <f>COUNTIF($D76:$Y76,BO$4)</f>
        <v>0</v>
      </c>
      <c r="BP76" s="398"/>
    </row>
    <row r="77" ht="19.5" customHeight="1" spans="1:68">
      <c r="A77" s="398"/>
      <c r="B77" s="441" t="s">
        <v>2230</v>
      </c>
      <c r="C77" s="442"/>
      <c r="D77" s="172"/>
      <c r="E77" s="414"/>
      <c r="F77" s="414"/>
      <c r="G77" s="414"/>
      <c r="H77" s="414"/>
      <c r="I77" s="172"/>
      <c r="J77" s="414"/>
      <c r="K77" s="172"/>
      <c r="L77" s="172"/>
      <c r="M77" s="391"/>
      <c r="N77" s="414"/>
      <c r="O77" s="172"/>
      <c r="P77" s="172"/>
      <c r="Q77" s="172"/>
      <c r="R77" s="172"/>
      <c r="S77" s="172"/>
      <c r="T77" s="172"/>
      <c r="U77" s="443"/>
      <c r="V77" s="444"/>
      <c r="W77" s="172"/>
      <c r="X77" s="414" t="s">
        <v>2231</v>
      </c>
      <c r="Y77" s="172"/>
      <c r="Z77" s="172"/>
      <c r="AA77" s="172"/>
      <c r="AB77" s="172"/>
      <c r="AC77" s="172"/>
      <c r="AD77" s="172"/>
      <c r="AE77" s="172"/>
      <c r="AF77" s="172"/>
      <c r="AG77" s="172"/>
      <c r="AH77" s="398"/>
      <c r="AI77" s="398"/>
      <c r="AJ77" s="398"/>
      <c r="AK77" s="398"/>
      <c r="AL77" s="398"/>
      <c r="AM77" s="398"/>
      <c r="AN77" s="398"/>
      <c r="AO77" s="398"/>
      <c r="AP77" s="398"/>
      <c r="AQ77" s="398"/>
      <c r="AR77" s="398"/>
      <c r="AS77" s="406"/>
      <c r="AT77" s="398"/>
      <c r="AU77" s="398"/>
      <c r="AV77" s="406"/>
      <c r="AW77" s="398"/>
      <c r="AX77" s="398"/>
      <c r="AY77" s="406"/>
      <c r="AZ77" s="406"/>
      <c r="BA77" s="406"/>
      <c r="BB77" s="406"/>
      <c r="BC77" s="406"/>
      <c r="BD77" s="406"/>
      <c r="BE77" s="406"/>
      <c r="BF77" s="406"/>
      <c r="BG77" s="406"/>
      <c r="BH77" s="406"/>
      <c r="BI77" s="406"/>
      <c r="BJ77" s="406"/>
      <c r="BK77" s="406"/>
      <c r="BL77" s="406"/>
      <c r="BM77" s="398"/>
      <c r="BN77" s="398"/>
      <c r="BO77" s="398"/>
      <c r="BP77" s="398"/>
    </row>
    <row r="78" ht="19.5" customHeight="1" spans="1:68">
      <c r="A78" s="398"/>
      <c r="B78" s="441" t="s">
        <v>1885</v>
      </c>
      <c r="C78" s="445"/>
      <c r="D78" s="446"/>
      <c r="E78" s="446"/>
      <c r="F78" s="446"/>
      <c r="G78" s="446"/>
      <c r="H78" s="446"/>
      <c r="I78" s="446"/>
      <c r="J78" s="446"/>
      <c r="K78" s="446"/>
      <c r="L78" s="446"/>
      <c r="M78" s="391"/>
      <c r="N78" s="446"/>
      <c r="O78" s="446"/>
      <c r="P78" s="446"/>
      <c r="Q78" s="391"/>
      <c r="R78" s="391"/>
      <c r="S78" s="446"/>
      <c r="T78" s="391"/>
      <c r="U78" s="447" t="s">
        <v>1918</v>
      </c>
      <c r="V78" s="448"/>
      <c r="W78" s="446"/>
      <c r="X78" s="446"/>
      <c r="Y78" s="446"/>
      <c r="Z78" s="446"/>
      <c r="AA78" s="446"/>
      <c r="AB78" s="446"/>
      <c r="AC78" s="446"/>
      <c r="AD78" s="446"/>
      <c r="AE78" s="446"/>
      <c r="AF78" s="446"/>
      <c r="AG78" s="446"/>
      <c r="AH78" s="398"/>
      <c r="AI78" s="398"/>
      <c r="AJ78" s="398"/>
      <c r="AK78" s="398"/>
      <c r="AL78" s="398"/>
      <c r="AM78" s="398"/>
      <c r="AN78" s="398"/>
      <c r="AO78" s="398"/>
      <c r="AP78" s="398"/>
      <c r="AQ78" s="398"/>
      <c r="AR78" s="398"/>
      <c r="AS78" s="406"/>
      <c r="AT78" s="398"/>
      <c r="AU78" s="398"/>
      <c r="AV78" s="406"/>
      <c r="AW78" s="398"/>
      <c r="AX78" s="398"/>
      <c r="AY78" s="406"/>
      <c r="AZ78" s="406"/>
      <c r="BA78" s="406"/>
      <c r="BB78" s="406"/>
      <c r="BC78" s="406"/>
      <c r="BD78" s="406"/>
      <c r="BE78" s="406"/>
      <c r="BF78" s="406"/>
      <c r="BG78" s="406"/>
      <c r="BH78" s="406"/>
      <c r="BI78" s="406"/>
      <c r="BJ78" s="406"/>
      <c r="BK78" s="406"/>
      <c r="BL78" s="406"/>
      <c r="BM78" s="398"/>
      <c r="BN78" s="398"/>
      <c r="BO78" s="398"/>
      <c r="BP78" s="398"/>
    </row>
    <row r="79" ht="19.5" customHeight="1" spans="1:68">
      <c r="A79" s="398"/>
      <c r="B79" s="441" t="s">
        <v>1886</v>
      </c>
      <c r="C79" s="445"/>
      <c r="D79" s="446"/>
      <c r="E79" s="446"/>
      <c r="F79" s="446"/>
      <c r="G79" s="446"/>
      <c r="H79" s="446"/>
      <c r="I79" s="446"/>
      <c r="J79" s="446"/>
      <c r="K79" s="446"/>
      <c r="L79" s="446"/>
      <c r="M79" s="391"/>
      <c r="N79" s="446"/>
      <c r="O79" s="446"/>
      <c r="P79" s="446"/>
      <c r="Q79" s="391"/>
      <c r="R79" s="391"/>
      <c r="S79" s="446"/>
      <c r="T79" s="391"/>
      <c r="U79" s="447"/>
      <c r="V79" s="448"/>
      <c r="W79" s="446"/>
      <c r="X79" s="446"/>
      <c r="Y79" s="446"/>
      <c r="Z79" s="446"/>
      <c r="AA79" s="446"/>
      <c r="AB79" s="446"/>
      <c r="AC79" s="446"/>
      <c r="AD79" s="446"/>
      <c r="AE79" s="446"/>
      <c r="AF79" s="446"/>
      <c r="AG79" s="446"/>
      <c r="AH79" s="398"/>
      <c r="AI79" s="398"/>
      <c r="AJ79" s="398"/>
      <c r="AK79" s="398"/>
      <c r="AL79" s="398"/>
      <c r="AM79" s="398"/>
      <c r="AN79" s="398"/>
      <c r="AO79" s="398"/>
      <c r="AP79" s="398"/>
      <c r="AQ79" s="398"/>
      <c r="AR79" s="398"/>
      <c r="AS79" s="406"/>
      <c r="AT79" s="398"/>
      <c r="AU79" s="398"/>
      <c r="AV79" s="406"/>
      <c r="AW79" s="398"/>
      <c r="AX79" s="398"/>
      <c r="AY79" s="406"/>
      <c r="AZ79" s="406"/>
      <c r="BA79" s="406"/>
      <c r="BB79" s="406"/>
      <c r="BC79" s="406"/>
      <c r="BD79" s="406"/>
      <c r="BE79" s="406"/>
      <c r="BF79" s="406"/>
      <c r="BG79" s="406"/>
      <c r="BH79" s="406"/>
      <c r="BI79" s="406"/>
      <c r="BJ79" s="406"/>
      <c r="BK79" s="406"/>
      <c r="BL79" s="406"/>
      <c r="BM79" s="398"/>
      <c r="BN79" s="398"/>
      <c r="BO79" s="398"/>
      <c r="BP79" s="398"/>
    </row>
    <row r="80" ht="19.5" customHeight="1" spans="1:68">
      <c r="A80" s="398"/>
      <c r="B80" s="432"/>
      <c r="C80" s="449"/>
      <c r="D80" s="449"/>
      <c r="E80" s="449"/>
      <c r="F80" s="449"/>
      <c r="G80" s="449"/>
      <c r="H80" s="449"/>
      <c r="I80" s="449"/>
      <c r="J80" s="449"/>
      <c r="K80" s="449"/>
      <c r="L80" s="449"/>
      <c r="M80" s="449"/>
      <c r="N80" s="449"/>
      <c r="O80" s="449"/>
      <c r="P80" s="449"/>
      <c r="Q80" s="449"/>
      <c r="R80" s="449"/>
      <c r="S80" s="449"/>
      <c r="T80" s="449"/>
      <c r="U80" s="449"/>
      <c r="V80" s="449"/>
      <c r="W80" s="449"/>
      <c r="X80" s="449"/>
      <c r="Y80" s="449"/>
      <c r="Z80" s="449"/>
      <c r="AA80" s="449"/>
      <c r="AB80" s="449"/>
      <c r="AC80" s="449"/>
      <c r="AD80" s="449"/>
      <c r="AE80" s="449"/>
      <c r="AF80" s="449"/>
      <c r="AG80" s="449"/>
      <c r="AH80" s="432"/>
      <c r="AI80" s="432"/>
      <c r="AJ80" s="432"/>
      <c r="AK80" s="432"/>
      <c r="AL80" s="432"/>
      <c r="AM80" s="432"/>
      <c r="AN80" s="432"/>
      <c r="AO80" s="432"/>
      <c r="AP80" s="432"/>
      <c r="AQ80" s="432"/>
      <c r="AR80" s="432"/>
      <c r="AS80" s="432"/>
      <c r="AT80" s="432"/>
      <c r="AU80" s="432"/>
      <c r="AV80" s="432">
        <f>SUMPRODUCT(--WEEKDAY(C$3:AF$3,2)&gt;5,--((C80:AF80="DM"))+(C80:AF80="CS1")+((C80:AF80="CS2"))+(C80:AF80="SB1")+(C80:AF80="AE")+(C80:AF80="EM"))</f>
        <v>0</v>
      </c>
      <c r="AW80" s="432"/>
      <c r="AX80" s="432">
        <f>(AS80-AT80)/2+(AV80-AW80)</f>
        <v>0</v>
      </c>
      <c r="AY80" s="432"/>
      <c r="AZ80" s="432"/>
      <c r="BA80" s="432"/>
      <c r="BB80" s="432"/>
      <c r="BC80" s="432"/>
      <c r="BD80" s="432"/>
      <c r="BE80" s="432"/>
      <c r="BF80" s="432"/>
      <c r="BG80" s="432"/>
      <c r="BH80" s="432"/>
      <c r="BI80" s="432"/>
      <c r="BJ80" s="432"/>
      <c r="BK80" s="432"/>
      <c r="BL80" s="432"/>
      <c r="BM80" s="432"/>
      <c r="BN80" s="432"/>
      <c r="BO80" s="432"/>
      <c r="BP80" s="432"/>
    </row>
    <row r="81" ht="19.5" customHeight="1" spans="1:68">
      <c r="A81" s="398"/>
      <c r="B81" s="450" t="s">
        <v>48</v>
      </c>
      <c r="C81" s="451" t="e">
        <f>INDEX($B$57:$B$74,MATCH($B81,C$57:C$76,0))</f>
        <v>#N/A</v>
      </c>
      <c r="D81" s="451" t="e">
        <f>INDEX($B$57:$B$74,MATCH($B81,D$57:D$76,0))</f>
        <v>#N/A</v>
      </c>
      <c r="E81" s="451" t="e">
        <f>INDEX($B$57:$B$74,MATCH($B81,E$57:E$76,0))</f>
        <v>#N/A</v>
      </c>
      <c r="F81" s="451" t="e">
        <f>INDEX($B$57:$B$74,MATCH($B81,F$57:F$76,0))</f>
        <v>#N/A</v>
      </c>
      <c r="G81" s="451" t="e">
        <f>INDEX($B$57:$B$74,MATCH($B81,G$57:G$76,0))</f>
        <v>#N/A</v>
      </c>
      <c r="H81" s="451" t="e">
        <f>INDEX($B$57:$B$74,MATCH($B81,H$57:H$76,0))</f>
        <v>#N/A</v>
      </c>
      <c r="I81" s="451" t="e">
        <f>INDEX($B$57:$B$74,MATCH($B81,I$57:I$76,0))</f>
        <v>#N/A</v>
      </c>
      <c r="J81" s="451" t="e">
        <f>INDEX($B$57:$B$74,MATCH($B81,J$57:J$76,0))</f>
        <v>#N/A</v>
      </c>
      <c r="K81" s="451" t="e">
        <f>INDEX($B$57:$B$74,MATCH($B81,K$57:K$76,0))</f>
        <v>#N/A</v>
      </c>
      <c r="L81" s="451" t="e">
        <f>INDEX($B$57:$B$74,MATCH($B81,L$57:L$76,0))</f>
        <v>#N/A</v>
      </c>
      <c r="M81" s="451" t="e">
        <f>INDEX($B$57:$B$74,MATCH($B81,M$57:M$76,0))</f>
        <v>#N/A</v>
      </c>
      <c r="N81" s="451" t="e">
        <f>INDEX($B$57:$B$74,MATCH($B81,N$57:N$76,0))</f>
        <v>#N/A</v>
      </c>
      <c r="O81" s="451" t="e">
        <f>INDEX($B$57:$B$74,MATCH($B81,O$57:O$76,0))</f>
        <v>#N/A</v>
      </c>
      <c r="P81" s="451" t="e">
        <f>INDEX($B$57:$B$74,MATCH($B81,P$57:P$76,0))</f>
        <v>#N/A</v>
      </c>
      <c r="Q81" s="451" t="e">
        <f>INDEX($B$57:$B$74,MATCH($B81,Q$57:Q$76,0))</f>
        <v>#N/A</v>
      </c>
      <c r="R81" s="451" t="e">
        <f>INDEX($B$57:$B$74,MATCH($B81,R$57:R$76,0))</f>
        <v>#N/A</v>
      </c>
      <c r="S81" s="451" t="e">
        <f>INDEX($B$57:$B$74,MATCH($B81,S$57:S$76,0))</f>
        <v>#N/A</v>
      </c>
      <c r="T81" s="451" t="e">
        <f>INDEX($B$57:$B$74,MATCH($B81,T$57:T$76,0))</f>
        <v>#N/A</v>
      </c>
      <c r="U81" s="451" t="e">
        <f>INDEX($B$57:$B$74,MATCH($B81,U$57:U$76,0))</f>
        <v>#N/A</v>
      </c>
      <c r="V81" s="451" t="e">
        <f>INDEX($B$57:$B$74,MATCH($B81,V$57:V$76,0))</f>
        <v>#N/A</v>
      </c>
      <c r="W81" s="451" t="e">
        <f>INDEX($B$57:$B$74,MATCH($B81,W$57:W$76,0))</f>
        <v>#N/A</v>
      </c>
      <c r="X81" s="451" t="e">
        <f>INDEX($B$57:$B$74,MATCH($B81,X$57:X$76,0))</f>
        <v>#N/A</v>
      </c>
      <c r="Y81" s="451" t="e">
        <f>INDEX($B$57:$B$74,MATCH($B81,Y$57:Y$76,0))</f>
        <v>#N/A</v>
      </c>
      <c r="Z81" s="451" t="e">
        <f>INDEX($B$57:$B$74,MATCH($B81,Z$57:Z$76,0))</f>
        <v>#N/A</v>
      </c>
      <c r="AA81" s="451" t="e">
        <f>INDEX($B$57:$B$74,MATCH($B81,AA$57:AA$76,0))</f>
        <v>#N/A</v>
      </c>
      <c r="AB81" s="451" t="e">
        <f>INDEX($B$57:$B$74,MATCH($B81,AB$57:AB$76,0))</f>
        <v>#N/A</v>
      </c>
      <c r="AC81" s="451" t="e">
        <f>INDEX($B$57:$B$74,MATCH($B81,AC$57:AC$76,0))</f>
        <v>#N/A</v>
      </c>
      <c r="AD81" s="451" t="e">
        <f>INDEX($B$57:$B$74,MATCH($B81,AD$57:AD$76,0))</f>
        <v>#N/A</v>
      </c>
      <c r="AE81" s="451" t="e">
        <f>INDEX($B$57:$B$74,MATCH($B81,AE$57:AE$76,0))</f>
        <v>#N/A</v>
      </c>
      <c r="AF81" s="451" t="e">
        <f>INDEX($B$57:$B$74,MATCH($B81,AF$57:AF$76,0))</f>
        <v>#N/A</v>
      </c>
      <c r="AG81" s="451" t="e">
        <f>INDEX($B$57:$B$74,MATCH($B81,AG$57:AG$76,0))</f>
        <v>#N/A</v>
      </c>
      <c r="AH81" s="398"/>
      <c r="AI81" s="398"/>
      <c r="AJ81" s="398"/>
      <c r="AK81" s="398"/>
      <c r="AL81" s="406"/>
      <c r="AM81" s="406"/>
      <c r="AN81" s="406"/>
      <c r="AO81" s="406"/>
      <c r="AP81" s="406"/>
      <c r="AQ81" s="406"/>
      <c r="AR81" s="406"/>
      <c r="AS81" s="406"/>
      <c r="AT81" s="406"/>
      <c r="AU81" s="406"/>
      <c r="AV81" s="406"/>
      <c r="AW81" s="406"/>
      <c r="AX81" s="406"/>
      <c r="AY81" s="406"/>
      <c r="AZ81" s="406"/>
      <c r="BA81" s="406"/>
      <c r="BB81" s="406"/>
      <c r="BC81" s="406"/>
      <c r="BD81" s="406"/>
      <c r="BE81" s="406"/>
      <c r="BF81" s="406"/>
      <c r="BG81" s="406"/>
      <c r="BH81" s="406"/>
      <c r="BI81" s="406"/>
      <c r="BJ81" s="406"/>
      <c r="BK81" s="406"/>
      <c r="BL81" s="406"/>
      <c r="BM81" s="406"/>
      <c r="BN81" s="406"/>
      <c r="BO81" s="406"/>
      <c r="BP81" s="406"/>
    </row>
    <row r="82" ht="19.5" customHeight="1" spans="1:68">
      <c r="A82" s="398"/>
      <c r="B82" s="452" t="s">
        <v>44</v>
      </c>
      <c r="C82" s="451" t="e">
        <f>INDEX($B$57:$B$74,MATCH($B82,C$57:C$76,0))</f>
        <v>#N/A</v>
      </c>
      <c r="D82" s="451" t="e">
        <f>INDEX($B$57:$B$74,MATCH($B82,D$57:D$76,0))</f>
        <v>#N/A</v>
      </c>
      <c r="E82" s="451" t="e">
        <f>INDEX($B$57:$B$74,MATCH($B82,E$57:E$76,0))</f>
        <v>#N/A</v>
      </c>
      <c r="F82" s="451" t="e">
        <f>INDEX($B$57:$B$74,MATCH($B82,F$57:F$76,0))</f>
        <v>#N/A</v>
      </c>
      <c r="G82" s="451" t="e">
        <f>INDEX($B$57:$B$74,MATCH($B82,G$57:G$76,0))</f>
        <v>#N/A</v>
      </c>
      <c r="H82" s="451" t="e">
        <f>INDEX($B$57:$B$74,MATCH($B82,H$57:H$76,0))</f>
        <v>#N/A</v>
      </c>
      <c r="I82" s="451" t="e">
        <f>INDEX($B$57:$B$74,MATCH($B82,I$57:I$76,0))</f>
        <v>#N/A</v>
      </c>
      <c r="J82" s="451" t="e">
        <f>INDEX($B$57:$B$74,MATCH($B82,J$57:J$76,0))</f>
        <v>#N/A</v>
      </c>
      <c r="K82" s="451" t="e">
        <f>INDEX($B$57:$B$74,MATCH($B82,K$57:K$76,0))</f>
        <v>#N/A</v>
      </c>
      <c r="L82" s="451" t="e">
        <f>INDEX($B$57:$B$74,MATCH($B82,L$57:L$76,0))</f>
        <v>#N/A</v>
      </c>
      <c r="M82" s="451" t="e">
        <f>INDEX($B$57:$B$74,MATCH($B82,M$57:M$76,0))</f>
        <v>#N/A</v>
      </c>
      <c r="N82" s="451" t="e">
        <f>INDEX($B$57:$B$74,MATCH($B82,N$57:N$76,0))</f>
        <v>#N/A</v>
      </c>
      <c r="O82" s="451" t="e">
        <f>INDEX($B$57:$B$74,MATCH($B82,O$57:O$76,0))</f>
        <v>#N/A</v>
      </c>
      <c r="P82" s="451" t="e">
        <f>INDEX($B$57:$B$74,MATCH($B82,P$57:P$76,0))</f>
        <v>#N/A</v>
      </c>
      <c r="Q82" s="451" t="e">
        <f>INDEX($B$57:$B$74,MATCH($B82,Q$57:Q$76,0))</f>
        <v>#N/A</v>
      </c>
      <c r="R82" s="451" t="e">
        <f>INDEX($B$57:$B$74,MATCH($B82,R$57:R$76,0))</f>
        <v>#N/A</v>
      </c>
      <c r="S82" s="451" t="e">
        <f>INDEX($B$57:$B$74,MATCH($B82,S$57:S$76,0))</f>
        <v>#N/A</v>
      </c>
      <c r="T82" s="451" t="e">
        <f>INDEX($B$57:$B$74,MATCH($B82,T$57:T$76,0))</f>
        <v>#N/A</v>
      </c>
      <c r="U82" s="451" t="e">
        <f>INDEX($B$57:$B$74,MATCH($B82,U$57:U$76,0))</f>
        <v>#N/A</v>
      </c>
      <c r="V82" s="451" t="e">
        <f>INDEX($B$57:$B$74,MATCH($B82,V$57:V$76,0))</f>
        <v>#N/A</v>
      </c>
      <c r="W82" s="451" t="e">
        <f>INDEX($B$57:$B$74,MATCH($B82,W$57:W$76,0))</f>
        <v>#N/A</v>
      </c>
      <c r="X82" s="451" t="e">
        <f>INDEX($B$57:$B$74,MATCH($B82,X$57:X$76,0))</f>
        <v>#N/A</v>
      </c>
      <c r="Y82" s="451" t="e">
        <f>INDEX($B$57:$B$74,MATCH($B82,Y$57:Y$76,0))</f>
        <v>#N/A</v>
      </c>
      <c r="Z82" s="451" t="e">
        <f>INDEX($B$57:$B$74,MATCH($B82,Z$57:Z$76,0))</f>
        <v>#N/A</v>
      </c>
      <c r="AA82" s="451" t="e">
        <f>INDEX($B$57:$B$74,MATCH($B82,AA$57:AA$76,0))</f>
        <v>#N/A</v>
      </c>
      <c r="AB82" s="451" t="e">
        <f>INDEX($B$57:$B$74,MATCH($B82,AB$57:AB$76,0))</f>
        <v>#N/A</v>
      </c>
      <c r="AC82" s="451" t="e">
        <f>INDEX($B$57:$B$74,MATCH($B82,AC$57:AC$76,0))</f>
        <v>#N/A</v>
      </c>
      <c r="AD82" s="451" t="e">
        <f>INDEX($B$57:$B$74,MATCH($B82,AD$57:AD$76,0))</f>
        <v>#N/A</v>
      </c>
      <c r="AE82" s="451" t="e">
        <f>INDEX($B$57:$B$74,MATCH($B82,AE$57:AE$76,0))</f>
        <v>#N/A</v>
      </c>
      <c r="AF82" s="451" t="e">
        <f>INDEX($B$57:$B$74,MATCH($B82,AF$57:AF$76,0))</f>
        <v>#N/A</v>
      </c>
      <c r="AG82" s="451" t="e">
        <f>INDEX($B$57:$B$74,MATCH($B82,AG$57:AG$76,0))</f>
        <v>#N/A</v>
      </c>
      <c r="AH82" s="398"/>
      <c r="AI82" s="398"/>
      <c r="AJ82" s="398"/>
      <c r="AK82" s="398"/>
      <c r="AL82" s="406"/>
      <c r="AM82" s="406"/>
      <c r="AN82" s="406"/>
      <c r="AO82" s="406"/>
      <c r="AP82" s="406"/>
      <c r="AQ82" s="406"/>
      <c r="AR82" s="406"/>
      <c r="AS82" s="406"/>
      <c r="AT82" s="406"/>
      <c r="AU82" s="406"/>
      <c r="AV82" s="406"/>
      <c r="AW82" s="406"/>
      <c r="AX82" s="406"/>
      <c r="AY82" s="406"/>
      <c r="AZ82" s="406"/>
      <c r="BA82" s="406"/>
      <c r="BB82" s="406"/>
      <c r="BC82" s="406"/>
      <c r="BD82" s="406"/>
      <c r="BE82" s="406"/>
      <c r="BF82" s="406"/>
      <c r="BG82" s="406"/>
      <c r="BH82" s="406"/>
      <c r="BI82" s="406"/>
      <c r="BJ82" s="406"/>
      <c r="BK82" s="406"/>
      <c r="BL82" s="406"/>
      <c r="BM82" s="406"/>
      <c r="BN82" s="406"/>
      <c r="BO82" s="406"/>
      <c r="BP82" s="406"/>
    </row>
    <row r="83" ht="19.5" customHeight="1" spans="1:68">
      <c r="A83" s="398"/>
      <c r="B83" s="453" t="s">
        <v>50</v>
      </c>
      <c r="C83" s="451" t="e">
        <f>INDEX($B$57:$B$74,MATCH($B83,C$57:C$76,0))</f>
        <v>#N/A</v>
      </c>
      <c r="D83" s="451" t="e">
        <f>INDEX($B$57:$B$74,MATCH($B83,D$57:D$76,0))</f>
        <v>#N/A</v>
      </c>
      <c r="E83" s="451" t="e">
        <f>INDEX($B$57:$B$74,MATCH($B83,E$57:E$76,0))</f>
        <v>#N/A</v>
      </c>
      <c r="F83" s="451" t="e">
        <f>INDEX($B$57:$B$74,MATCH($B83,F$57:F$76,0))</f>
        <v>#N/A</v>
      </c>
      <c r="G83" s="451" t="e">
        <f>INDEX($B$57:$B$74,MATCH($B83,G$57:G$76,0))</f>
        <v>#N/A</v>
      </c>
      <c r="H83" s="451" t="e">
        <f>INDEX($B$57:$B$74,MATCH($B83,H$57:H$76,0))</f>
        <v>#N/A</v>
      </c>
      <c r="I83" s="451" t="e">
        <f>INDEX($B$57:$B$74,MATCH($B83,I$57:I$76,0))</f>
        <v>#N/A</v>
      </c>
      <c r="J83" s="451" t="e">
        <f>INDEX($B$57:$B$74,MATCH($B83,J$57:J$76,0))</f>
        <v>#N/A</v>
      </c>
      <c r="K83" s="451" t="e">
        <f>INDEX($B$57:$B$74,MATCH($B83,K$57:K$76,0))</f>
        <v>#N/A</v>
      </c>
      <c r="L83" s="451" t="e">
        <f>INDEX($B$57:$B$74,MATCH($B83,L$57:L$76,0))</f>
        <v>#N/A</v>
      </c>
      <c r="M83" s="451" t="e">
        <f>INDEX($B$57:$B$74,MATCH($B83,M$57:M$76,0))</f>
        <v>#N/A</v>
      </c>
      <c r="N83" s="451" t="e">
        <f>INDEX($B$57:$B$74,MATCH($B83,N$57:N$76,0))</f>
        <v>#N/A</v>
      </c>
      <c r="O83" s="451" t="e">
        <f>INDEX($B$57:$B$74,MATCH($B83,O$57:O$76,0))</f>
        <v>#N/A</v>
      </c>
      <c r="P83" s="451" t="e">
        <f>INDEX($B$57:$B$74,MATCH($B83,P$57:P$76,0))</f>
        <v>#N/A</v>
      </c>
      <c r="Q83" s="451" t="e">
        <f>INDEX($B$57:$B$74,MATCH($B83,Q$57:Q$76,0))</f>
        <v>#N/A</v>
      </c>
      <c r="R83" s="451" t="e">
        <f>INDEX($B$57:$B$74,MATCH($B83,R$57:R$76,0))</f>
        <v>#N/A</v>
      </c>
      <c r="S83" s="451" t="e">
        <f>INDEX($B$57:$B$74,MATCH($B83,S$57:S$76,0))</f>
        <v>#N/A</v>
      </c>
      <c r="T83" s="451" t="e">
        <f>INDEX($B$57:$B$74,MATCH($B83,T$57:T$76,0))</f>
        <v>#N/A</v>
      </c>
      <c r="U83" s="451" t="e">
        <f>INDEX($B$57:$B$74,MATCH($B83,U$57:U$76,0))</f>
        <v>#N/A</v>
      </c>
      <c r="V83" s="451" t="e">
        <f>INDEX($B$57:$B$74,MATCH($B83,V$57:V$76,0))</f>
        <v>#N/A</v>
      </c>
      <c r="W83" s="451" t="e">
        <f>INDEX($B$57:$B$74,MATCH($B83,W$57:W$76,0))</f>
        <v>#N/A</v>
      </c>
      <c r="X83" s="451" t="e">
        <f>INDEX($B$57:$B$74,MATCH($B83,X$57:X$76,0))</f>
        <v>#N/A</v>
      </c>
      <c r="Y83" s="451" t="e">
        <f>INDEX($B$57:$B$74,MATCH($B83,Y$57:Y$76,0))</f>
        <v>#N/A</v>
      </c>
      <c r="Z83" s="451" t="e">
        <f>INDEX($B$57:$B$74,MATCH($B83,Z$57:Z$76,0))</f>
        <v>#N/A</v>
      </c>
      <c r="AA83" s="451" t="e">
        <f>INDEX($B$57:$B$74,MATCH($B83,AA$57:AA$76,0))</f>
        <v>#N/A</v>
      </c>
      <c r="AB83" s="451" t="e">
        <f>INDEX($B$57:$B$74,MATCH($B83,AB$57:AB$76,0))</f>
        <v>#N/A</v>
      </c>
      <c r="AC83" s="451" t="e">
        <f>INDEX($B$57:$B$74,MATCH($B83,AC$57:AC$76,0))</f>
        <v>#N/A</v>
      </c>
      <c r="AD83" s="451" t="e">
        <f>INDEX($B$57:$B$74,MATCH($B83,AD$57:AD$76,0))</f>
        <v>#N/A</v>
      </c>
      <c r="AE83" s="451" t="e">
        <f>INDEX($B$57:$B$74,MATCH($B83,AE$57:AE$76,0))</f>
        <v>#N/A</v>
      </c>
      <c r="AF83" s="451" t="e">
        <f>INDEX($B$57:$B$74,MATCH($B83,AF$57:AF$76,0))</f>
        <v>#N/A</v>
      </c>
      <c r="AG83" s="451" t="e">
        <f>INDEX($B$57:$B$74,MATCH($B83,AG$57:AG$76,0))</f>
        <v>#N/A</v>
      </c>
      <c r="AH83" s="398"/>
      <c r="AI83" s="398"/>
      <c r="AJ83" s="398"/>
      <c r="AK83" s="398"/>
      <c r="AL83" s="406"/>
      <c r="AM83" s="406"/>
      <c r="AN83" s="406"/>
      <c r="AO83" s="406"/>
      <c r="AP83" s="406"/>
      <c r="AQ83" s="406"/>
      <c r="AR83" s="406"/>
      <c r="AS83" s="406"/>
      <c r="AT83" s="406"/>
      <c r="AU83" s="406"/>
      <c r="AV83" s="406"/>
      <c r="AW83" s="406"/>
      <c r="AX83" s="406"/>
      <c r="AY83" s="406"/>
      <c r="AZ83" s="406"/>
      <c r="BA83" s="406"/>
      <c r="BB83" s="406"/>
      <c r="BC83" s="406"/>
      <c r="BD83" s="406"/>
      <c r="BE83" s="406"/>
      <c r="BF83" s="406"/>
      <c r="BG83" s="406"/>
      <c r="BH83" s="406"/>
      <c r="BI83" s="406"/>
      <c r="BJ83" s="406"/>
      <c r="BK83" s="406"/>
      <c r="BL83" s="406"/>
      <c r="BM83" s="406"/>
      <c r="BN83" s="406"/>
      <c r="BO83" s="406"/>
      <c r="BP83" s="406"/>
    </row>
    <row r="84" ht="12.75" spans="1:68">
      <c r="A84" s="398"/>
      <c r="B84" s="454" t="s">
        <v>56</v>
      </c>
      <c r="C84" s="451" t="e">
        <f>INDEX($B$57:$B$74,MATCH($B84,C$57:C$76,0))</f>
        <v>#N/A</v>
      </c>
      <c r="D84" s="451" t="e">
        <f>INDEX($B$57:$B$74,MATCH($B84,D$57:D$76,0))</f>
        <v>#N/A</v>
      </c>
      <c r="E84" s="451" t="e">
        <f>INDEX($B$57:$B$74,MATCH($B84,E$57:E$76,0))</f>
        <v>#N/A</v>
      </c>
      <c r="F84" s="451" t="e">
        <f>INDEX($B$57:$B$74,MATCH($B84,F$57:F$76,0))</f>
        <v>#N/A</v>
      </c>
      <c r="G84" s="451" t="e">
        <f>INDEX($B$57:$B$74,MATCH($B84,G$57:G$76,0))</f>
        <v>#N/A</v>
      </c>
      <c r="H84" s="451" t="e">
        <f>INDEX($B$57:$B$74,MATCH($B84,H$57:H$76,0))</f>
        <v>#N/A</v>
      </c>
      <c r="I84" s="451" t="e">
        <f>INDEX($B$57:$B$74,MATCH($B84,I$57:I$76,0))</f>
        <v>#N/A</v>
      </c>
      <c r="J84" s="451" t="e">
        <f>INDEX($B$57:$B$74,MATCH($B84,J$57:J$76,0))</f>
        <v>#N/A</v>
      </c>
      <c r="K84" s="451" t="e">
        <f>INDEX($B$57:$B$74,MATCH($B84,K$57:K$76,0))</f>
        <v>#N/A</v>
      </c>
      <c r="L84" s="451" t="e">
        <f>INDEX($B$57:$B$74,MATCH($B84,L$57:L$76,0))</f>
        <v>#N/A</v>
      </c>
      <c r="M84" s="451" t="e">
        <f>INDEX($B$57:$B$74,MATCH($B84,M$57:M$76,0))</f>
        <v>#N/A</v>
      </c>
      <c r="N84" s="451" t="e">
        <f>INDEX($B$57:$B$74,MATCH($B84,N$57:N$76,0))</f>
        <v>#N/A</v>
      </c>
      <c r="O84" s="451" t="e">
        <f>INDEX($B$57:$B$74,MATCH($B84,O$57:O$76,0))</f>
        <v>#N/A</v>
      </c>
      <c r="P84" s="451" t="e">
        <f>INDEX($B$57:$B$74,MATCH($B84,P$57:P$76,0))</f>
        <v>#N/A</v>
      </c>
      <c r="Q84" s="451" t="e">
        <f>INDEX($B$57:$B$74,MATCH($B84,Q$57:Q$76,0))</f>
        <v>#N/A</v>
      </c>
      <c r="R84" s="451" t="e">
        <f>INDEX($B$57:$B$74,MATCH($B84,R$57:R$76,0))</f>
        <v>#N/A</v>
      </c>
      <c r="S84" s="451" t="e">
        <f>INDEX($B$57:$B$74,MATCH($B84,S$57:S$76,0))</f>
        <v>#N/A</v>
      </c>
      <c r="T84" s="451" t="e">
        <f>INDEX($B$57:$B$74,MATCH($B84,T$57:T$76,0))</f>
        <v>#N/A</v>
      </c>
      <c r="U84" s="451" t="e">
        <f>INDEX($B$57:$B$74,MATCH($B84,U$57:U$76,0))</f>
        <v>#N/A</v>
      </c>
      <c r="V84" s="451" t="e">
        <f>INDEX($B$57:$B$74,MATCH($B84,V$57:V$76,0))</f>
        <v>#N/A</v>
      </c>
      <c r="W84" s="451" t="e">
        <f>INDEX($B$57:$B$74,MATCH($B84,W$57:W$76,0))</f>
        <v>#N/A</v>
      </c>
      <c r="X84" s="451" t="e">
        <f>INDEX($B$57:$B$74,MATCH($B84,X$57:X$76,0))</f>
        <v>#N/A</v>
      </c>
      <c r="Y84" s="451" t="e">
        <f>INDEX($B$57:$B$74,MATCH($B84,Y$57:Y$76,0))</f>
        <v>#N/A</v>
      </c>
      <c r="Z84" s="451" t="e">
        <f>INDEX($B$57:$B$74,MATCH($B84,Z$57:Z$76,0))</f>
        <v>#N/A</v>
      </c>
      <c r="AA84" s="451" t="e">
        <f>INDEX($B$57:$B$74,MATCH($B84,AA$57:AA$76,0))</f>
        <v>#N/A</v>
      </c>
      <c r="AB84" s="451" t="e">
        <f>INDEX($B$57:$B$74,MATCH($B84,AB$57:AB$76,0))</f>
        <v>#N/A</v>
      </c>
      <c r="AC84" s="451" t="e">
        <f>INDEX($B$57:$B$74,MATCH($B84,AC$57:AC$76,0))</f>
        <v>#N/A</v>
      </c>
      <c r="AD84" s="451" t="e">
        <f>INDEX($B$57:$B$74,MATCH($B84,AD$57:AD$76,0))</f>
        <v>#N/A</v>
      </c>
      <c r="AE84" s="451" t="e">
        <f>INDEX($B$57:$B$74,MATCH($B84,AE$57:AE$76,0))</f>
        <v>#N/A</v>
      </c>
      <c r="AF84" s="451" t="e">
        <f>INDEX($B$57:$B$74,MATCH($B84,AF$57:AF$76,0))</f>
        <v>#N/A</v>
      </c>
      <c r="AG84" s="451" t="e">
        <f>INDEX($B$57:$B$74,MATCH($B84,AG$57:AG$76,0))</f>
        <v>#N/A</v>
      </c>
      <c r="AH84" s="398"/>
      <c r="AI84" s="398"/>
      <c r="AJ84" s="398"/>
      <c r="AK84" s="398"/>
      <c r="AL84" s="406"/>
      <c r="AM84" s="406"/>
      <c r="AN84" s="406"/>
      <c r="AO84" s="406"/>
      <c r="AP84" s="406"/>
      <c r="AQ84" s="406"/>
      <c r="AR84" s="406"/>
      <c r="AS84" s="406"/>
      <c r="AT84" s="406"/>
      <c r="AU84" s="406"/>
      <c r="AV84" s="406"/>
      <c r="AW84" s="406"/>
      <c r="AX84" s="406"/>
      <c r="AY84" s="406"/>
      <c r="AZ84" s="406"/>
      <c r="BA84" s="406"/>
      <c r="BB84" s="406"/>
      <c r="BC84" s="406"/>
      <c r="BD84" s="406"/>
      <c r="BE84" s="406"/>
      <c r="BF84" s="406"/>
      <c r="BG84" s="406"/>
      <c r="BH84" s="406"/>
      <c r="BI84" s="406"/>
      <c r="BJ84" s="406"/>
      <c r="BK84" s="406"/>
      <c r="BL84" s="406"/>
      <c r="BM84" s="406"/>
      <c r="BN84" s="406"/>
      <c r="BO84" s="406"/>
      <c r="BP84" s="406"/>
    </row>
    <row r="85" ht="19.5" customHeight="1" spans="1:68">
      <c r="A85" s="398"/>
      <c r="B85" s="455" t="s">
        <v>62</v>
      </c>
      <c r="C85" s="451" t="e">
        <f>INDEX($B$57:$B$74,MATCH($B85,C$57:C$76,0))</f>
        <v>#N/A</v>
      </c>
      <c r="D85" s="451" t="e">
        <f>INDEX($B$57:$B$74,MATCH($B85,D$57:D$76,0))</f>
        <v>#N/A</v>
      </c>
      <c r="E85" s="451" t="e">
        <f>INDEX($B$57:$B$74,MATCH($B85,E$57:E$76,0))</f>
        <v>#N/A</v>
      </c>
      <c r="F85" s="451" t="e">
        <f>INDEX($B$57:$B$74,MATCH($B85,F$57:F$76,0))</f>
        <v>#N/A</v>
      </c>
      <c r="G85" s="451" t="e">
        <f>INDEX($B$57:$B$74,MATCH($B85,G$57:G$76,0))</f>
        <v>#N/A</v>
      </c>
      <c r="H85" s="451" t="e">
        <f>INDEX($B$57:$B$74,MATCH($B85,H$57:H$76,0))</f>
        <v>#N/A</v>
      </c>
      <c r="I85" s="451" t="e">
        <f>INDEX($B$57:$B$74,MATCH($B85,I$57:I$76,0))</f>
        <v>#N/A</v>
      </c>
      <c r="J85" s="451" t="e">
        <f>INDEX($B$57:$B$74,MATCH($B85,J$57:J$76,0))</f>
        <v>#N/A</v>
      </c>
      <c r="K85" s="451" t="e">
        <f>INDEX($B$57:$B$74,MATCH($B85,K$57:K$76,0))</f>
        <v>#N/A</v>
      </c>
      <c r="L85" s="451" t="e">
        <f>INDEX($B$57:$B$74,MATCH($B85,L$57:L$76,0))</f>
        <v>#N/A</v>
      </c>
      <c r="M85" s="451" t="e">
        <f>INDEX($B$57:$B$74,MATCH($B85,M$57:M$76,0))</f>
        <v>#N/A</v>
      </c>
      <c r="N85" s="451" t="e">
        <f>INDEX($B$57:$B$74,MATCH($B85,N$57:N$76,0))</f>
        <v>#N/A</v>
      </c>
      <c r="O85" s="451" t="e">
        <f>INDEX($B$57:$B$74,MATCH($B85,O$57:O$76,0))</f>
        <v>#N/A</v>
      </c>
      <c r="P85" s="451" t="e">
        <f>INDEX($B$57:$B$74,MATCH($B85,P$57:P$76,0))</f>
        <v>#N/A</v>
      </c>
      <c r="Q85" s="451" t="e">
        <f>INDEX($B$57:$B$74,MATCH($B85,Q$57:Q$76,0))</f>
        <v>#N/A</v>
      </c>
      <c r="R85" s="451" t="e">
        <f>INDEX($B$57:$B$74,MATCH($B85,R$57:R$76,0))</f>
        <v>#N/A</v>
      </c>
      <c r="S85" s="451" t="e">
        <f>INDEX($B$57:$B$74,MATCH($B85,S$57:S$76,0))</f>
        <v>#N/A</v>
      </c>
      <c r="T85" s="451" t="e">
        <f>INDEX($B$57:$B$74,MATCH($B85,T$57:T$76,0))</f>
        <v>#N/A</v>
      </c>
      <c r="U85" s="451" t="e">
        <f>INDEX($B$57:$B$74,MATCH($B85,U$57:U$76,0))</f>
        <v>#N/A</v>
      </c>
      <c r="V85" s="451" t="e">
        <f>INDEX($B$57:$B$74,MATCH($B85,V$57:V$76,0))</f>
        <v>#N/A</v>
      </c>
      <c r="W85" s="451" t="e">
        <f>INDEX($B$57:$B$74,MATCH($B85,W$57:W$76,0))</f>
        <v>#N/A</v>
      </c>
      <c r="X85" s="451" t="e">
        <f>INDEX($B$57:$B$74,MATCH($B85,X$57:X$76,0))</f>
        <v>#N/A</v>
      </c>
      <c r="Y85" s="451" t="e">
        <f>INDEX($B$57:$B$74,MATCH($B85,Y$57:Y$76,0))</f>
        <v>#N/A</v>
      </c>
      <c r="Z85" s="451" t="e">
        <f>INDEX($B$57:$B$74,MATCH($B85,Z$57:Z$76,0))</f>
        <v>#N/A</v>
      </c>
      <c r="AA85" s="451" t="e">
        <f>INDEX($B$57:$B$74,MATCH($B85,AA$57:AA$76,0))</f>
        <v>#N/A</v>
      </c>
      <c r="AB85" s="451" t="e">
        <f>INDEX($B$57:$B$74,MATCH($B85,AB$57:AB$76,0))</f>
        <v>#N/A</v>
      </c>
      <c r="AC85" s="451" t="e">
        <f>INDEX($B$57:$B$74,MATCH($B85,AC$57:AC$76,0))</f>
        <v>#N/A</v>
      </c>
      <c r="AD85" s="451" t="e">
        <f>INDEX($B$57:$B$74,MATCH($B85,AD$57:AD$76,0))</f>
        <v>#N/A</v>
      </c>
      <c r="AE85" s="451" t="e">
        <f>INDEX($B$57:$B$74,MATCH($B85,AE$57:AE$76,0))</f>
        <v>#N/A</v>
      </c>
      <c r="AF85" s="451" t="e">
        <f>INDEX($B$57:$B$74,MATCH($B85,AF$57:AF$76,0))</f>
        <v>#N/A</v>
      </c>
      <c r="AG85" s="451" t="e">
        <f>INDEX($B$57:$B$74,MATCH($B85,AG$57:AG$76,0))</f>
        <v>#N/A</v>
      </c>
      <c r="AH85" s="398"/>
      <c r="AI85" s="398"/>
      <c r="AJ85" s="398"/>
      <c r="AK85" s="398"/>
      <c r="AL85" s="406"/>
      <c r="AM85" s="406"/>
      <c r="AN85" s="406"/>
      <c r="AO85" s="406"/>
      <c r="AP85" s="406"/>
      <c r="AQ85" s="406"/>
      <c r="AR85" s="406"/>
      <c r="AS85" s="406"/>
      <c r="AT85" s="406"/>
      <c r="AU85" s="406"/>
      <c r="AV85" s="406"/>
      <c r="AW85" s="406"/>
      <c r="AX85" s="406"/>
      <c r="AY85" s="406"/>
      <c r="AZ85" s="406"/>
      <c r="BA85" s="406"/>
      <c r="BB85" s="406"/>
      <c r="BC85" s="406"/>
      <c r="BD85" s="406"/>
      <c r="BE85" s="406"/>
      <c r="BF85" s="406"/>
      <c r="BG85" s="406"/>
      <c r="BH85" s="406"/>
      <c r="BI85" s="406"/>
      <c r="BJ85" s="406"/>
      <c r="BK85" s="406"/>
      <c r="BL85" s="406"/>
      <c r="BM85" s="406"/>
      <c r="BN85" s="406"/>
      <c r="BO85" s="406"/>
      <c r="BP85" s="406"/>
    </row>
    <row r="86" ht="19.5" customHeight="1" spans="1:68">
      <c r="A86" s="398"/>
      <c r="B86" s="391" t="s">
        <v>1598</v>
      </c>
      <c r="C86" s="391" t="e">
        <f>INDEX($B$57:$B$74,MATCH($B86,C$57:C$76,0))</f>
        <v>#N/A</v>
      </c>
      <c r="D86" s="391" t="e">
        <f>INDEX($B$57:$B$74,MATCH($B86,D$57:D$76,0))</f>
        <v>#N/A</v>
      </c>
      <c r="E86" s="391" t="e">
        <f>INDEX($B$57:$B$74,MATCH($B86,E$57:E$76,0))</f>
        <v>#N/A</v>
      </c>
      <c r="F86" s="391" t="e">
        <f>INDEX($B$57:$B$74,MATCH($B86,F$57:F$76,0))</f>
        <v>#N/A</v>
      </c>
      <c r="G86" s="391" t="e">
        <f>INDEX($B$57:$B$74,MATCH($B86,G$57:G$76,0))</f>
        <v>#N/A</v>
      </c>
      <c r="H86" s="391" t="e">
        <f>INDEX($B$57:$B$74,MATCH($B86,H$57:H$76,0))</f>
        <v>#N/A</v>
      </c>
      <c r="I86" s="391" t="e">
        <f>INDEX($B$57:$B$74,MATCH($B86,I$57:I$76,0))</f>
        <v>#N/A</v>
      </c>
      <c r="J86" s="391" t="e">
        <f>INDEX($B$57:$B$74,MATCH($B86,J$57:J$76,0))</f>
        <v>#N/A</v>
      </c>
      <c r="K86" s="391" t="e">
        <f>INDEX($B$57:$B$74,MATCH($B86,K$57:K$76,0))</f>
        <v>#N/A</v>
      </c>
      <c r="L86" s="391" t="e">
        <f>INDEX($B$57:$B$74,MATCH($B86,L$57:L$76,0))</f>
        <v>#N/A</v>
      </c>
      <c r="M86" s="391" t="e">
        <f>INDEX($B$57:$B$74,MATCH($B86,M$57:M$76,0))</f>
        <v>#N/A</v>
      </c>
      <c r="N86" s="391" t="e">
        <f>INDEX($B$57:$B$74,MATCH($B86,N$57:N$76,0))</f>
        <v>#N/A</v>
      </c>
      <c r="O86" s="391" t="e">
        <f>INDEX($B$57:$B$74,MATCH($B86,O$57:O$76,0))</f>
        <v>#N/A</v>
      </c>
      <c r="P86" s="391" t="e">
        <f>INDEX($B$57:$B$74,MATCH($B86,P$57:P$76,0))</f>
        <v>#N/A</v>
      </c>
      <c r="Q86" s="391" t="e">
        <f>INDEX($B$57:$B$74,MATCH($B86,Q$57:Q$76,0))</f>
        <v>#N/A</v>
      </c>
      <c r="R86" s="391" t="e">
        <f>INDEX($B$57:$B$74,MATCH($B86,R$57:R$76,0))</f>
        <v>#N/A</v>
      </c>
      <c r="S86" s="391" t="e">
        <f>INDEX($B$57:$B$74,MATCH($B86,S$57:S$76,0))</f>
        <v>#N/A</v>
      </c>
      <c r="T86" s="391" t="e">
        <f>INDEX($B$57:$B$74,MATCH($B86,T$57:T$76,0))</f>
        <v>#N/A</v>
      </c>
      <c r="U86" s="391" t="e">
        <f>INDEX($B$57:$B$74,MATCH($B86,U$57:U$76,0))</f>
        <v>#N/A</v>
      </c>
      <c r="V86" s="391" t="e">
        <f>INDEX($B$57:$B$74,MATCH($B86,V$57:V$76,0))</f>
        <v>#N/A</v>
      </c>
      <c r="W86" s="391" t="e">
        <f>INDEX($B$57:$B$74,MATCH($B86,W$57:W$76,0))</f>
        <v>#N/A</v>
      </c>
      <c r="X86" s="391" t="e">
        <f>INDEX($B$57:$B$74,MATCH($B86,X$57:X$76,0))</f>
        <v>#N/A</v>
      </c>
      <c r="Y86" s="391" t="e">
        <f>INDEX($B$57:$B$74,MATCH($B86,Y$57:Y$76,0))</f>
        <v>#N/A</v>
      </c>
      <c r="Z86" s="391" t="e">
        <f>INDEX($B$57:$B$74,MATCH($B86,Z$57:Z$76,0))</f>
        <v>#N/A</v>
      </c>
      <c r="AA86" s="391" t="e">
        <f>INDEX($B$57:$B$74,MATCH($B86,AA$57:AA$76,0))</f>
        <v>#N/A</v>
      </c>
      <c r="AB86" s="391" t="e">
        <f>INDEX($B$57:$B$74,MATCH($B86,AB$57:AB$76,0))</f>
        <v>#N/A</v>
      </c>
      <c r="AC86" s="391" t="e">
        <f>INDEX($B$57:$B$74,MATCH($B86,AC$57:AC$76,0))</f>
        <v>#N/A</v>
      </c>
      <c r="AD86" s="391" t="e">
        <f>INDEX($B$57:$B$74,MATCH($B86,AD$57:AD$76,0))</f>
        <v>#N/A</v>
      </c>
      <c r="AE86" s="391" t="e">
        <f>INDEX($B$57:$B$74,MATCH($B86,AE$57:AE$76,0))</f>
        <v>#N/A</v>
      </c>
      <c r="AF86" s="391" t="e">
        <f>INDEX($B$57:$B$74,MATCH($B86,AF$57:AF$76,0))</f>
        <v>#N/A</v>
      </c>
      <c r="AG86" s="391" t="e">
        <f>INDEX($B$57:$B$74,MATCH($B86,AG$57:AG$76,0))</f>
        <v>#N/A</v>
      </c>
      <c r="AH86" s="398"/>
      <c r="AI86" s="398"/>
      <c r="AJ86" s="398"/>
      <c r="AK86" s="398"/>
      <c r="AL86" s="406"/>
      <c r="AM86" s="406"/>
      <c r="AN86" s="406"/>
      <c r="AO86" s="406"/>
      <c r="AP86" s="406"/>
      <c r="AQ86" s="406"/>
      <c r="AR86" s="406"/>
      <c r="AS86" s="406"/>
      <c r="AT86" s="406"/>
      <c r="AU86" s="406"/>
      <c r="AV86" s="406"/>
      <c r="AW86" s="406"/>
      <c r="AX86" s="406"/>
      <c r="AY86" s="406"/>
      <c r="AZ86" s="406"/>
      <c r="BA86" s="406"/>
      <c r="BB86" s="406"/>
      <c r="BC86" s="406"/>
      <c r="BD86" s="406"/>
      <c r="BE86" s="406"/>
      <c r="BF86" s="406"/>
      <c r="BG86" s="406"/>
      <c r="BH86" s="406"/>
      <c r="BI86" s="406"/>
      <c r="BJ86" s="406"/>
      <c r="BK86" s="406"/>
      <c r="BL86" s="406"/>
      <c r="BM86" s="406"/>
      <c r="BN86" s="406"/>
      <c r="BO86" s="406"/>
      <c r="BP86" s="406"/>
    </row>
    <row r="87" ht="19.5" customHeight="1" spans="1:68">
      <c r="A87" s="398"/>
      <c r="B87" s="391" t="s">
        <v>1971</v>
      </c>
      <c r="C87" s="391">
        <f>COUNTIF(C57:C74,"DM")</f>
        <v>0</v>
      </c>
      <c r="D87" s="391">
        <f>COUNTIF(D2:D74,"DM")</f>
        <v>2</v>
      </c>
      <c r="E87" s="391">
        <f>COUNTIF(E2:E74,"DM")</f>
        <v>2</v>
      </c>
      <c r="F87" s="391">
        <f>COUNTIF(F57:F74,"DM")</f>
        <v>0</v>
      </c>
      <c r="G87" s="391">
        <f>COUNTIF(G57:G74,"DM")</f>
        <v>0</v>
      </c>
      <c r="H87" s="391">
        <f>COUNTIF(H57:H74,"DM")</f>
        <v>0</v>
      </c>
      <c r="I87" s="391">
        <f>COUNTIF(I57:I74,"DM")</f>
        <v>0</v>
      </c>
      <c r="J87" s="391">
        <f>COUNTIF(J57:J74,"DM")</f>
        <v>0</v>
      </c>
      <c r="K87" s="391">
        <f>COUNTIF(K57:K74,"DM")</f>
        <v>0</v>
      </c>
      <c r="L87" s="391">
        <f>COUNTIF(L57:L74,"DM")</f>
        <v>0</v>
      </c>
      <c r="M87" s="391">
        <f>COUNTIF(M57:M74,"DM")</f>
        <v>0</v>
      </c>
      <c r="N87" s="391">
        <f>COUNTIF(N57:N74,"DM")</f>
        <v>0</v>
      </c>
      <c r="O87" s="391">
        <f>COUNTIF(O57:O74,"DM")</f>
        <v>0</v>
      </c>
      <c r="P87" s="391">
        <f>COUNTIF(P57:P74,"DM")</f>
        <v>0</v>
      </c>
      <c r="Q87" s="391">
        <f>COUNTIF(Q57:Q74,"DM")</f>
        <v>0</v>
      </c>
      <c r="R87" s="391">
        <f>COUNTIF(R57:R74,"DM")</f>
        <v>0</v>
      </c>
      <c r="S87" s="391">
        <f>COUNTIF(S57:S74,"DM")</f>
        <v>0</v>
      </c>
      <c r="T87" s="391">
        <f>COUNTIF(T57:T74,"DM")</f>
        <v>0</v>
      </c>
      <c r="U87" s="391">
        <f>COUNTIF(U57:U74,"DM")</f>
        <v>0</v>
      </c>
      <c r="V87" s="391">
        <f>COUNTIF(V57:V74,"DM")</f>
        <v>0</v>
      </c>
      <c r="W87" s="391">
        <f>COUNTIF(W57:W74,"DM")</f>
        <v>0</v>
      </c>
      <c r="X87" s="391">
        <f>COUNTIF(X57:X74,"DM")</f>
        <v>0</v>
      </c>
      <c r="Y87" s="391">
        <f>COUNTIF(Y57:Y74,"DM")</f>
        <v>0</v>
      </c>
      <c r="Z87" s="391">
        <f>COUNTIF(Z57:Z74,"DM")</f>
        <v>0</v>
      </c>
      <c r="AA87" s="391">
        <f>COUNTIF(AA57:AA74,"DM")</f>
        <v>0</v>
      </c>
      <c r="AB87" s="391">
        <f>COUNTIF(AB57:AB74,"DM")</f>
        <v>0</v>
      </c>
      <c r="AC87" s="391">
        <f>COUNTIF(AC57:AC74,"DM")</f>
        <v>0</v>
      </c>
      <c r="AD87" s="391">
        <f>COUNTIF(AD57:AD74,"DM")</f>
        <v>0</v>
      </c>
      <c r="AE87" s="391">
        <f>COUNTIF(AE57:AE74,"DM")</f>
        <v>0</v>
      </c>
      <c r="AF87" s="391">
        <f>COUNTIF(AF57:AF74,"DM")</f>
        <v>0</v>
      </c>
      <c r="AG87" s="391">
        <f>COUNTIF(AG57:AG74,"DM")</f>
        <v>0</v>
      </c>
      <c r="AH87" s="398"/>
      <c r="AI87" s="398"/>
      <c r="AJ87" s="398"/>
      <c r="AK87" s="398"/>
      <c r="AL87" s="406"/>
      <c r="AM87" s="406"/>
      <c r="AN87" s="406"/>
      <c r="AO87" s="406"/>
      <c r="AP87" s="406"/>
      <c r="AQ87" s="406"/>
      <c r="AR87" s="406"/>
      <c r="AS87" s="406"/>
      <c r="AT87" s="406"/>
      <c r="AU87" s="406"/>
      <c r="AV87" s="406"/>
      <c r="AW87" s="406"/>
      <c r="AX87" s="406"/>
      <c r="AY87" s="406"/>
      <c r="AZ87" s="406"/>
      <c r="BA87" s="406"/>
      <c r="BB87" s="406"/>
      <c r="BC87" s="406"/>
      <c r="BD87" s="406"/>
      <c r="BE87" s="406"/>
      <c r="BF87" s="406"/>
      <c r="BG87" s="406"/>
      <c r="BH87" s="406"/>
      <c r="BI87" s="406"/>
      <c r="BJ87" s="406"/>
      <c r="BK87" s="406"/>
      <c r="BL87" s="406"/>
      <c r="BM87" s="406"/>
      <c r="BN87" s="406"/>
      <c r="BO87" s="406"/>
      <c r="BP87" s="406"/>
    </row>
    <row r="88" ht="19.5" customHeight="1" spans="1:68">
      <c r="A88" s="398"/>
      <c r="B88" s="391" t="s">
        <v>2074</v>
      </c>
      <c r="C88" s="391">
        <f>COUNTIF(C57:C74,"SB1")+COUNTIF(C57:C74,"SB2")</f>
        <v>0</v>
      </c>
      <c r="D88" s="391">
        <f>COUNTIF(D2:D74,"SB1")+COUNTIF(D2:D74,"SB2")</f>
        <v>1</v>
      </c>
      <c r="E88" s="391">
        <f>COUNTIF(E2:E74,"SB1")+COUNTIF(E2:E74,"SB2")</f>
        <v>2</v>
      </c>
      <c r="F88" s="391">
        <f>COUNTIF(F57:F74,"SB1")+COUNTIF(F57:F74,"SB2")</f>
        <v>0</v>
      </c>
      <c r="G88" s="391">
        <f>COUNTIF(G57:G74,"SB1")+COUNTIF(G57:G74,"SB2")</f>
        <v>0</v>
      </c>
      <c r="H88" s="391">
        <f>COUNTIF(H57:H74,"SB1")+COUNTIF(H57:H74,"SB2")</f>
        <v>0</v>
      </c>
      <c r="I88" s="391">
        <f>COUNTIF(I57:I74,"SB1")+COUNTIF(I57:I74,"SB2")</f>
        <v>0</v>
      </c>
      <c r="J88" s="391">
        <f>COUNTIF(J57:J74,"SB1")+COUNTIF(J57:J74,"SB2")</f>
        <v>0</v>
      </c>
      <c r="K88" s="391">
        <f>COUNTIF(K57:K74,"SB1")+COUNTIF(K57:K74,"SB2")</f>
        <v>0</v>
      </c>
      <c r="L88" s="391">
        <f>COUNTIF(L57:L74,"SB1")+COUNTIF(L57:L74,"SB2")</f>
        <v>0</v>
      </c>
      <c r="M88" s="391">
        <f>COUNTIF(M57:M74,"SB1")+COUNTIF(M57:M74,"SB2")</f>
        <v>0</v>
      </c>
      <c r="N88" s="391">
        <f>COUNTIF(N57:N74,"SB1")+COUNTIF(N57:N74,"SB2")</f>
        <v>0</v>
      </c>
      <c r="O88" s="391">
        <f>COUNTIF(O57:O74,"SB1")+COUNTIF(O57:O74,"SB2")</f>
        <v>0</v>
      </c>
      <c r="P88" s="391">
        <f>COUNTIF(P57:P74,"SB1")+COUNTIF(P57:P74,"SB2")</f>
        <v>0</v>
      </c>
      <c r="Q88" s="391">
        <f>COUNTIF(Q57:Q74,"SB1")+COUNTIF(Q57:Q74,"SB2")</f>
        <v>0</v>
      </c>
      <c r="R88" s="391">
        <f>COUNTIF(R57:R74,"SB1")+COUNTIF(R57:R74,"SB2")</f>
        <v>0</v>
      </c>
      <c r="S88" s="391">
        <f>COUNTIF(S57:S74,"SB1")+COUNTIF(S57:S74,"SB2")</f>
        <v>0</v>
      </c>
      <c r="T88" s="391">
        <f>COUNTIF(T57:T74,"SB1")+COUNTIF(T57:T74,"SB2")</f>
        <v>0</v>
      </c>
      <c r="U88" s="391">
        <f>COUNTIF(U57:U74,"SB1")+COUNTIF(U57:U74,"SB2")</f>
        <v>0</v>
      </c>
      <c r="V88" s="391">
        <f>COUNTIF(V57:V74,"SB1")+COUNTIF(V57:V74,"SB2")</f>
        <v>0</v>
      </c>
      <c r="W88" s="391">
        <f>COUNTIF(W57:W74,"SB1")+COUNTIF(W57:W74,"SB2")</f>
        <v>0</v>
      </c>
      <c r="X88" s="391">
        <f>COUNTIF(X57:X74,"SB1")+COUNTIF(X57:X74,"SB2")</f>
        <v>0</v>
      </c>
      <c r="Y88" s="391">
        <f>COUNTIF(Y57:Y74,"SB1")+COUNTIF(Y57:Y74,"SB2")</f>
        <v>0</v>
      </c>
      <c r="Z88" s="391">
        <f>COUNTIF(Z57:Z74,"SB1")+COUNTIF(Z57:Z74,"SB2")</f>
        <v>0</v>
      </c>
      <c r="AA88" s="391">
        <f>COUNTIF(AA57:AA74,"SB1")+COUNTIF(AA57:AA74,"SB2")</f>
        <v>0</v>
      </c>
      <c r="AB88" s="391">
        <f>COUNTIF(AB57:AB74,"SB1")+COUNTIF(AB57:AB74,"SB2")</f>
        <v>0</v>
      </c>
      <c r="AC88" s="391">
        <f>COUNTIF(AC57:AC74,"SB1")+COUNTIF(AC57:AC74,"SB2")</f>
        <v>0</v>
      </c>
      <c r="AD88" s="391">
        <f>COUNTIF(AD57:AD74,"SB1")+COUNTIF(AD57:AD74,"SB2")</f>
        <v>0</v>
      </c>
      <c r="AE88" s="391">
        <f>COUNTIF(AE57:AE74,"SB1")+COUNTIF(AE57:AE74,"SB2")</f>
        <v>0</v>
      </c>
      <c r="AF88" s="391">
        <f>COUNTIF(AF57:AF74,"SB1")+COUNTIF(AF57:AF74,"SB2")</f>
        <v>0</v>
      </c>
      <c r="AG88" s="391">
        <f>COUNTIF(AG57:AG74,"SB1")+COUNTIF(AG57:AG74,"SB2")</f>
        <v>0</v>
      </c>
      <c r="AH88" s="398"/>
      <c r="AI88" s="398"/>
      <c r="AJ88" s="398"/>
      <c r="AK88" s="398"/>
      <c r="AL88" s="406"/>
      <c r="AM88" s="406"/>
      <c r="AN88" s="406"/>
      <c r="AO88" s="406"/>
      <c r="AP88" s="406"/>
      <c r="AQ88" s="406"/>
      <c r="AR88" s="406"/>
      <c r="AS88" s="406"/>
      <c r="AT88" s="406"/>
      <c r="AU88" s="406"/>
      <c r="AV88" s="406"/>
      <c r="AW88" s="406"/>
      <c r="AX88" s="406"/>
      <c r="AY88" s="406"/>
      <c r="AZ88" s="406"/>
      <c r="BA88" s="406"/>
      <c r="BB88" s="406"/>
      <c r="BC88" s="406"/>
      <c r="BD88" s="406"/>
      <c r="BE88" s="406"/>
      <c r="BF88" s="406"/>
      <c r="BG88" s="406"/>
      <c r="BH88" s="406"/>
      <c r="BI88" s="406"/>
      <c r="BJ88" s="406"/>
      <c r="BK88" s="406"/>
      <c r="BL88" s="406"/>
      <c r="BM88" s="406"/>
      <c r="BN88" s="406"/>
      <c r="BO88" s="406"/>
      <c r="BP88" s="406"/>
    </row>
    <row r="89" ht="19.5" customHeight="1" spans="1:68">
      <c r="A89" s="398"/>
      <c r="B89" s="391" t="s">
        <v>2075</v>
      </c>
      <c r="C89" s="391">
        <f>COUNTIF(C57:C74,"CS1")</f>
        <v>0</v>
      </c>
      <c r="D89" s="391">
        <f>COUNTIF(D2:D74,"CS1")</f>
        <v>1</v>
      </c>
      <c r="E89" s="391">
        <f>COUNTIF(E2:E74,"CS1")</f>
        <v>1</v>
      </c>
      <c r="F89" s="391">
        <f>COUNTIF(F57:F74,"CS1")</f>
        <v>0</v>
      </c>
      <c r="G89" s="391">
        <f>COUNTIF(G57:G74,"CS1")</f>
        <v>0</v>
      </c>
      <c r="H89" s="391">
        <f>COUNTIF(H57:H74,"CS1")</f>
        <v>0</v>
      </c>
      <c r="I89" s="391">
        <f>COUNTIF(I57:I74,"CS1")</f>
        <v>0</v>
      </c>
      <c r="J89" s="391">
        <f>COUNTIF(J57:J74,"CS1")</f>
        <v>0</v>
      </c>
      <c r="K89" s="391">
        <f>COUNTIF(K57:K74,"CS1")</f>
        <v>0</v>
      </c>
      <c r="L89" s="391">
        <f>COUNTIF(L57:L74,"CS1")</f>
        <v>0</v>
      </c>
      <c r="M89" s="391">
        <f>COUNTIF(M57:M74,"CS1")</f>
        <v>0</v>
      </c>
      <c r="N89" s="391">
        <f>COUNTIF(N57:N74,"CS1")</f>
        <v>0</v>
      </c>
      <c r="O89" s="391">
        <f>COUNTIF(O57:O74,"CS1")</f>
        <v>0</v>
      </c>
      <c r="P89" s="391">
        <f>COUNTIF(P57:P74,"CS1")</f>
        <v>0</v>
      </c>
      <c r="Q89" s="391">
        <f>COUNTIF(Q57:Q74,"CS1")</f>
        <v>0</v>
      </c>
      <c r="R89" s="391">
        <f>COUNTIF(R57:R74,"CS1")</f>
        <v>0</v>
      </c>
      <c r="S89" s="391">
        <f>COUNTIF(S57:S74,"CS1")</f>
        <v>0</v>
      </c>
      <c r="T89" s="391">
        <f>COUNTIF(T57:T74,"CS1")</f>
        <v>0</v>
      </c>
      <c r="U89" s="391">
        <f>COUNTIF(U57:U74,"CS1")</f>
        <v>0</v>
      </c>
      <c r="V89" s="391">
        <f>COUNTIF(V57:V74,"CS1")</f>
        <v>0</v>
      </c>
      <c r="W89" s="391">
        <f>COUNTIF(W57:W74,"CS1")</f>
        <v>0</v>
      </c>
      <c r="X89" s="391">
        <f>COUNTIF(X57:X74,"CS1")</f>
        <v>0</v>
      </c>
      <c r="Y89" s="391">
        <f>COUNTIF(Y57:Y74,"CS1")</f>
        <v>0</v>
      </c>
      <c r="Z89" s="391">
        <f>COUNTIF(Z57:Z74,"CS1")</f>
        <v>0</v>
      </c>
      <c r="AA89" s="391">
        <f>COUNTIF(AA57:AA74,"CS1")</f>
        <v>0</v>
      </c>
      <c r="AB89" s="391">
        <f>COUNTIF(AB57:AB74,"CS1")</f>
        <v>0</v>
      </c>
      <c r="AC89" s="391">
        <f>COUNTIF(AC57:AC74,"CS1")</f>
        <v>0</v>
      </c>
      <c r="AD89" s="391">
        <f>COUNTIF(AD57:AD74,"CS1")</f>
        <v>0</v>
      </c>
      <c r="AE89" s="391">
        <f>COUNTIF(AE57:AE74,"CS1")</f>
        <v>0</v>
      </c>
      <c r="AF89" s="391">
        <f>COUNTIF(AF57:AF74,"CS1")</f>
        <v>0</v>
      </c>
      <c r="AG89" s="391">
        <f>COUNTIF(AG57:AG74,"CS1")</f>
        <v>0</v>
      </c>
      <c r="AH89" s="398"/>
      <c r="AI89" s="398"/>
      <c r="AJ89" s="398"/>
      <c r="AK89" s="398"/>
      <c r="AL89" s="406"/>
      <c r="AM89" s="406"/>
      <c r="AN89" s="406"/>
      <c r="AO89" s="406"/>
      <c r="AP89" s="406"/>
      <c r="AQ89" s="406"/>
      <c r="AR89" s="406"/>
      <c r="AS89" s="406"/>
      <c r="AT89" s="406"/>
      <c r="AU89" s="406"/>
      <c r="AV89" s="406"/>
      <c r="AW89" s="406"/>
      <c r="AX89" s="406"/>
      <c r="AY89" s="406"/>
      <c r="AZ89" s="406"/>
      <c r="BA89" s="406"/>
      <c r="BB89" s="406"/>
      <c r="BC89" s="406"/>
      <c r="BD89" s="406"/>
      <c r="BE89" s="406"/>
      <c r="BF89" s="406"/>
      <c r="BG89" s="406"/>
      <c r="BH89" s="406"/>
      <c r="BI89" s="406"/>
      <c r="BJ89" s="406"/>
      <c r="BK89" s="406"/>
      <c r="BL89" s="406"/>
      <c r="BM89" s="406"/>
      <c r="BN89" s="406"/>
      <c r="BO89" s="406"/>
      <c r="BP89" s="406"/>
    </row>
    <row r="90" ht="19.5" customHeight="1" spans="1:68">
      <c r="A90" s="398"/>
      <c r="B90" s="391" t="s">
        <v>2076</v>
      </c>
      <c r="C90" s="391">
        <f>COUNTIF(C57:C74,"AE")</f>
        <v>0</v>
      </c>
      <c r="D90" s="391">
        <f>COUNTIF(D2:D74,"AE")</f>
        <v>1</v>
      </c>
      <c r="E90" s="391">
        <f>COUNTIF(E2:E74,"AE")</f>
        <v>1</v>
      </c>
      <c r="F90" s="391">
        <f>COUNTIF(F57:F74,"AE")</f>
        <v>0</v>
      </c>
      <c r="G90" s="391">
        <f>COUNTIF(G57:G74,"AE")</f>
        <v>0</v>
      </c>
      <c r="H90" s="391">
        <f>COUNTIF(H57:H74,"AE")</f>
        <v>0</v>
      </c>
      <c r="I90" s="391">
        <f>COUNTIF(I57:I74,"AE")</f>
        <v>0</v>
      </c>
      <c r="J90" s="391">
        <f>COUNTIF(J57:J74,"AE")</f>
        <v>0</v>
      </c>
      <c r="K90" s="391">
        <f>COUNTIF(K57:K74,"AE")</f>
        <v>0</v>
      </c>
      <c r="L90" s="391">
        <f>COUNTIF(L57:L74,"AE")</f>
        <v>0</v>
      </c>
      <c r="M90" s="391">
        <f>COUNTIF(M57:M74,"AE")</f>
        <v>0</v>
      </c>
      <c r="N90" s="391">
        <f>COUNTIF(N57:N74,"AE")</f>
        <v>0</v>
      </c>
      <c r="O90" s="391">
        <f>COUNTIF(O57:O74,"AE")</f>
        <v>0</v>
      </c>
      <c r="P90" s="391">
        <f>COUNTIF(P57:P74,"AE")</f>
        <v>0</v>
      </c>
      <c r="Q90" s="391">
        <f>COUNTIF(Q57:Q74,"AE")</f>
        <v>0</v>
      </c>
      <c r="R90" s="391">
        <f>COUNTIF(R57:R74,"AE")</f>
        <v>0</v>
      </c>
      <c r="S90" s="391">
        <f>COUNTIF(S57:S74,"AE")</f>
        <v>0</v>
      </c>
      <c r="T90" s="391">
        <f>COUNTIF(T57:T74,"AE")</f>
        <v>0</v>
      </c>
      <c r="U90" s="391">
        <f>COUNTIF(U57:U74,"AE")</f>
        <v>0</v>
      </c>
      <c r="V90" s="391">
        <f>COUNTIF(V57:V74,"AE")</f>
        <v>0</v>
      </c>
      <c r="W90" s="391">
        <f>COUNTIF(W57:W74,"AE")</f>
        <v>0</v>
      </c>
      <c r="X90" s="391">
        <f>COUNTIF(X57:X74,"AE")</f>
        <v>0</v>
      </c>
      <c r="Y90" s="391">
        <f>COUNTIF(Y57:Y74,"AE")</f>
        <v>0</v>
      </c>
      <c r="Z90" s="391">
        <f>COUNTIF(Z57:Z74,"AE")</f>
        <v>0</v>
      </c>
      <c r="AA90" s="391">
        <f>COUNTIF(AA57:AA74,"AE")</f>
        <v>0</v>
      </c>
      <c r="AB90" s="391">
        <f>COUNTIF(AB57:AB74,"AE")</f>
        <v>0</v>
      </c>
      <c r="AC90" s="391">
        <f>COUNTIF(AC57:AC74,"AE")</f>
        <v>0</v>
      </c>
      <c r="AD90" s="391">
        <f>COUNTIF(AD57:AD74,"AE")</f>
        <v>0</v>
      </c>
      <c r="AE90" s="391">
        <f>COUNTIF(AE57:AE74,"AE")</f>
        <v>0</v>
      </c>
      <c r="AF90" s="391">
        <f>COUNTIF(AF57:AF74,"AE")</f>
        <v>0</v>
      </c>
      <c r="AG90" s="391">
        <f>COUNTIF(AG57:AG74,"AE")</f>
        <v>0</v>
      </c>
      <c r="AH90" s="398"/>
      <c r="AI90" s="398"/>
      <c r="AJ90" s="398"/>
      <c r="AK90" s="398"/>
      <c r="AL90" s="406"/>
      <c r="AM90" s="406"/>
      <c r="AN90" s="406"/>
      <c r="AO90" s="406"/>
      <c r="AP90" s="406"/>
      <c r="AQ90" s="406"/>
      <c r="AR90" s="406"/>
      <c r="AS90" s="406"/>
      <c r="AT90" s="406"/>
      <c r="AU90" s="406"/>
      <c r="AV90" s="406"/>
      <c r="AW90" s="406"/>
      <c r="AX90" s="406"/>
      <c r="AY90" s="406"/>
      <c r="AZ90" s="406"/>
      <c r="BA90" s="406"/>
      <c r="BB90" s="406"/>
      <c r="BC90" s="406"/>
      <c r="BD90" s="406"/>
      <c r="BE90" s="406"/>
      <c r="BF90" s="406"/>
      <c r="BG90" s="406"/>
      <c r="BH90" s="406"/>
      <c r="BI90" s="406"/>
      <c r="BJ90" s="406"/>
      <c r="BK90" s="406"/>
      <c r="BL90" s="406"/>
      <c r="BM90" s="406"/>
      <c r="BN90" s="406"/>
      <c r="BO90" s="406"/>
      <c r="BP90" s="406"/>
    </row>
    <row r="91" ht="19.5" customHeight="1" spans="1:68">
      <c r="A91" s="398"/>
      <c r="B91" s="391" t="s">
        <v>2077</v>
      </c>
      <c r="C91" s="391">
        <f>SUM(C87:C90)</f>
        <v>0</v>
      </c>
      <c r="D91" s="391">
        <f>SUM(D87:D90)</f>
        <v>5</v>
      </c>
      <c r="E91" s="391">
        <f>SUM(E87:E90)</f>
        <v>6</v>
      </c>
      <c r="F91" s="391">
        <f>SUM(F87:F90)</f>
        <v>0</v>
      </c>
      <c r="G91" s="391">
        <f>SUM(G87:G90)</f>
        <v>0</v>
      </c>
      <c r="H91" s="391">
        <f>SUM(H87:H90)</f>
        <v>0</v>
      </c>
      <c r="I91" s="391">
        <f>SUM(I87:I90)</f>
        <v>0</v>
      </c>
      <c r="J91" s="391">
        <f>SUM(J87:J90)</f>
        <v>0</v>
      </c>
      <c r="K91" s="391">
        <f>SUM(K87:K90)</f>
        <v>0</v>
      </c>
      <c r="L91" s="391">
        <f>SUM(L87:L90)</f>
        <v>0</v>
      </c>
      <c r="M91" s="391">
        <f>SUM(M87:M90)</f>
        <v>0</v>
      </c>
      <c r="N91" s="391">
        <f>SUM(N87:N90)</f>
        <v>0</v>
      </c>
      <c r="O91" s="391">
        <f>SUM(O87:O90)</f>
        <v>0</v>
      </c>
      <c r="P91" s="391">
        <f>SUM(P87:P90)</f>
        <v>0</v>
      </c>
      <c r="Q91" s="391">
        <f>SUM(Q87:Q90)</f>
        <v>0</v>
      </c>
      <c r="R91" s="391">
        <f>SUM(R87:R90)</f>
        <v>0</v>
      </c>
      <c r="S91" s="391">
        <f>SUM(S87:S90)</f>
        <v>0</v>
      </c>
      <c r="T91" s="391">
        <f>SUM(T87:T90)</f>
        <v>0</v>
      </c>
      <c r="U91" s="391">
        <f>SUM(U87:U90)</f>
        <v>0</v>
      </c>
      <c r="V91" s="391">
        <f>SUM(V87:V90)</f>
        <v>0</v>
      </c>
      <c r="W91" s="391">
        <f>SUM(W87:W90)</f>
        <v>0</v>
      </c>
      <c r="X91" s="391">
        <f>SUM(X87:X90)</f>
        <v>0</v>
      </c>
      <c r="Y91" s="391">
        <f>SUM(Y87:Y90)</f>
        <v>0</v>
      </c>
      <c r="Z91" s="391">
        <f>SUM(Z87:Z90)</f>
        <v>0</v>
      </c>
      <c r="AA91" s="391">
        <f>SUM(AA87:AA90)</f>
        <v>0</v>
      </c>
      <c r="AB91" s="391">
        <f>SUM(AB87:AB90)</f>
        <v>0</v>
      </c>
      <c r="AC91" s="391">
        <f>SUM(AC87:AC90)</f>
        <v>0</v>
      </c>
      <c r="AD91" s="391">
        <f>SUM(AD87:AD90)</f>
        <v>0</v>
      </c>
      <c r="AE91" s="391">
        <f>SUM(AE87:AE90)</f>
        <v>0</v>
      </c>
      <c r="AF91" s="391">
        <f>SUM(AF87:AF90)</f>
        <v>0</v>
      </c>
      <c r="AG91" s="391">
        <f>SUM(AG87:AG90)</f>
        <v>0</v>
      </c>
      <c r="AH91" s="398"/>
      <c r="AI91" s="398"/>
      <c r="AJ91" s="398"/>
      <c r="AK91" s="398"/>
      <c r="AL91" s="406"/>
      <c r="AM91" s="406"/>
      <c r="AN91" s="406"/>
      <c r="AO91" s="406"/>
      <c r="AP91" s="406"/>
      <c r="AQ91" s="406"/>
      <c r="AR91" s="406"/>
      <c r="AS91" s="406"/>
      <c r="AT91" s="406"/>
      <c r="AU91" s="406"/>
      <c r="AV91" s="406"/>
      <c r="AW91" s="406"/>
      <c r="AX91" s="406"/>
      <c r="AY91" s="406"/>
      <c r="AZ91" s="406"/>
      <c r="BA91" s="406"/>
      <c r="BB91" s="406"/>
      <c r="BC91" s="406"/>
      <c r="BD91" s="406"/>
      <c r="BE91" s="406"/>
      <c r="BF91" s="406"/>
      <c r="BG91" s="406"/>
      <c r="BH91" s="406"/>
      <c r="BI91" s="406"/>
      <c r="BJ91" s="406"/>
      <c r="BK91" s="406"/>
      <c r="BL91" s="406"/>
      <c r="BM91" s="406"/>
      <c r="BN91" s="406"/>
      <c r="BO91" s="406"/>
      <c r="BP91" s="406"/>
    </row>
    <row r="92" ht="19.5" customHeight="1" spans="1:68">
      <c r="A92" s="398"/>
      <c r="B92" s="391"/>
      <c r="C92" s="391"/>
      <c r="D92" s="391"/>
      <c r="E92" s="391"/>
      <c r="F92" s="391"/>
      <c r="G92" s="391"/>
      <c r="H92" s="391"/>
      <c r="I92" s="391"/>
      <c r="J92" s="391"/>
      <c r="K92" s="391"/>
      <c r="L92" s="391"/>
      <c r="M92" s="391"/>
      <c r="N92" s="391"/>
      <c r="O92" s="391"/>
      <c r="P92" s="391"/>
      <c r="Q92" s="391"/>
      <c r="R92" s="391"/>
      <c r="S92" s="391"/>
      <c r="T92" s="391"/>
      <c r="U92" s="391"/>
      <c r="V92" s="391"/>
      <c r="W92" s="391"/>
      <c r="X92" s="391"/>
      <c r="Y92" s="391"/>
      <c r="Z92" s="391"/>
      <c r="AA92" s="391"/>
      <c r="AB92" s="391"/>
      <c r="AC92" s="391"/>
      <c r="AD92" s="391"/>
      <c r="AE92" s="391"/>
      <c r="AF92" s="391"/>
      <c r="AG92" s="391"/>
      <c r="AH92" s="398"/>
      <c r="AI92" s="398"/>
      <c r="AJ92" s="398"/>
      <c r="AK92" s="398"/>
      <c r="AL92" s="406"/>
      <c r="AM92" s="406"/>
      <c r="AN92" s="406"/>
      <c r="AO92" s="406"/>
      <c r="AP92" s="406"/>
      <c r="AQ92" s="406"/>
      <c r="AR92" s="406"/>
      <c r="AS92" s="406"/>
      <c r="AT92" s="406"/>
      <c r="AU92" s="406"/>
      <c r="AV92" s="406"/>
      <c r="AW92" s="406"/>
      <c r="AX92" s="406"/>
      <c r="AY92" s="406"/>
      <c r="AZ92" s="406"/>
      <c r="BA92" s="406"/>
      <c r="BB92" s="406"/>
      <c r="BC92" s="406"/>
      <c r="BD92" s="406"/>
      <c r="BE92" s="406"/>
      <c r="BF92" s="406"/>
      <c r="BG92" s="406"/>
      <c r="BH92" s="406"/>
      <c r="BI92" s="406"/>
      <c r="BJ92" s="406"/>
      <c r="BK92" s="406"/>
      <c r="BL92" s="406"/>
      <c r="BM92" s="406"/>
      <c r="BN92" s="406"/>
      <c r="BO92" s="406"/>
      <c r="BP92" s="406"/>
    </row>
    <row r="93" ht="19.5" customHeight="1" spans="1:68">
      <c r="A93" s="398"/>
      <c r="B93" s="391"/>
      <c r="C93" s="391"/>
      <c r="D93" s="391"/>
      <c r="E93" s="391"/>
      <c r="F93" s="391"/>
      <c r="G93" s="391"/>
      <c r="H93" s="391"/>
      <c r="I93" s="391"/>
      <c r="J93" s="391"/>
      <c r="K93" s="391"/>
      <c r="L93" s="391"/>
      <c r="M93" s="391"/>
      <c r="N93" s="391"/>
      <c r="O93" s="391"/>
      <c r="P93" s="391"/>
      <c r="Q93" s="391"/>
      <c r="R93" s="391"/>
      <c r="S93" s="391"/>
      <c r="T93" s="391"/>
      <c r="U93" s="391"/>
      <c r="V93" s="391"/>
      <c r="W93" s="391"/>
      <c r="X93" s="391"/>
      <c r="Y93" s="391"/>
      <c r="Z93" s="391"/>
      <c r="AA93" s="391"/>
      <c r="AB93" s="391"/>
      <c r="AC93" s="391"/>
      <c r="AD93" s="391"/>
      <c r="AE93" s="391"/>
      <c r="AF93" s="391"/>
      <c r="AG93" s="391"/>
      <c r="AH93" s="398"/>
      <c r="AI93" s="398"/>
      <c r="AJ93" s="398"/>
      <c r="AK93" s="398"/>
      <c r="AL93" s="406"/>
      <c r="AM93" s="406"/>
      <c r="AN93" s="406"/>
      <c r="AO93" s="406"/>
      <c r="AP93" s="406"/>
      <c r="AQ93" s="406"/>
      <c r="AR93" s="406"/>
      <c r="AS93" s="406"/>
      <c r="AT93" s="406"/>
      <c r="AU93" s="406"/>
      <c r="AV93" s="406"/>
      <c r="AW93" s="406"/>
      <c r="AX93" s="406"/>
      <c r="AY93" s="406"/>
      <c r="AZ93" s="406"/>
      <c r="BA93" s="406"/>
      <c r="BB93" s="406"/>
      <c r="BC93" s="406"/>
      <c r="BD93" s="406"/>
      <c r="BE93" s="406"/>
      <c r="BF93" s="406"/>
      <c r="BG93" s="406"/>
      <c r="BH93" s="406"/>
      <c r="BI93" s="406"/>
      <c r="BJ93" s="406"/>
      <c r="BK93" s="406"/>
      <c r="BL93" s="406"/>
      <c r="BM93" s="406"/>
      <c r="BN93" s="406"/>
      <c r="BO93" s="406"/>
      <c r="BP93" s="406"/>
    </row>
    <row r="94" ht="19.5" customHeight="1" spans="1:68">
      <c r="A94" s="398"/>
      <c r="B94" s="391"/>
      <c r="C94" s="391"/>
      <c r="D94" s="391"/>
      <c r="E94" s="391"/>
      <c r="F94" s="391"/>
      <c r="G94" s="391"/>
      <c r="H94" s="391"/>
      <c r="I94" s="391"/>
      <c r="J94" s="391"/>
      <c r="K94" s="391"/>
      <c r="L94" s="391"/>
      <c r="M94" s="391"/>
      <c r="N94" s="391"/>
      <c r="O94" s="391"/>
      <c r="P94" s="391"/>
      <c r="Q94" s="391"/>
      <c r="R94" s="391"/>
      <c r="S94" s="391"/>
      <c r="T94" s="391"/>
      <c r="U94" s="391"/>
      <c r="V94" s="391"/>
      <c r="W94" s="391"/>
      <c r="X94" s="391"/>
      <c r="Y94" s="391"/>
      <c r="Z94" s="391"/>
      <c r="AA94" s="391"/>
      <c r="AB94" s="391"/>
      <c r="AC94" s="391"/>
      <c r="AD94" s="391"/>
      <c r="AE94" s="391"/>
      <c r="AF94" s="391"/>
      <c r="AG94" s="391"/>
      <c r="AH94" s="398"/>
      <c r="AI94" s="398"/>
      <c r="AJ94" s="398"/>
      <c r="AK94" s="398"/>
      <c r="AL94" s="406"/>
      <c r="AM94" s="406"/>
      <c r="AN94" s="406"/>
      <c r="AO94" s="406"/>
      <c r="AP94" s="406"/>
      <c r="AQ94" s="406"/>
      <c r="AR94" s="406"/>
      <c r="AS94" s="406"/>
      <c r="AT94" s="406"/>
      <c r="AU94" s="406"/>
      <c r="AV94" s="406"/>
      <c r="AW94" s="406"/>
      <c r="AX94" s="406"/>
      <c r="AY94" s="406"/>
      <c r="AZ94" s="406"/>
      <c r="BA94" s="406"/>
      <c r="BB94" s="406"/>
      <c r="BC94" s="406"/>
      <c r="BD94" s="406"/>
      <c r="BE94" s="406"/>
      <c r="BF94" s="406"/>
      <c r="BG94" s="406"/>
      <c r="BH94" s="406"/>
      <c r="BI94" s="406"/>
      <c r="BJ94" s="406"/>
      <c r="BK94" s="406"/>
      <c r="BL94" s="406"/>
      <c r="BM94" s="406"/>
      <c r="BN94" s="406"/>
      <c r="BO94" s="406"/>
      <c r="BP94" s="406"/>
    </row>
    <row r="95" ht="19.5" customHeight="1" spans="1:68">
      <c r="A95" s="398"/>
      <c r="B95" s="391"/>
      <c r="C95" s="391"/>
      <c r="D95" s="391"/>
      <c r="E95" s="391"/>
      <c r="F95" s="391"/>
      <c r="G95" s="391"/>
      <c r="H95" s="391"/>
      <c r="I95" s="391"/>
      <c r="J95" s="391"/>
      <c r="K95" s="391"/>
      <c r="L95" s="391"/>
      <c r="M95" s="391"/>
      <c r="N95" s="391"/>
      <c r="O95" s="391"/>
      <c r="P95" s="391"/>
      <c r="Q95" s="391"/>
      <c r="R95" s="391"/>
      <c r="S95" s="391"/>
      <c r="T95" s="391"/>
      <c r="U95" s="391"/>
      <c r="V95" s="391"/>
      <c r="W95" s="391"/>
      <c r="X95" s="391"/>
      <c r="Y95" s="391"/>
      <c r="Z95" s="391"/>
      <c r="AA95" s="391"/>
      <c r="AB95" s="391"/>
      <c r="AC95" s="391"/>
      <c r="AD95" s="391"/>
      <c r="AE95" s="391"/>
      <c r="AF95" s="391"/>
      <c r="AG95" s="391"/>
      <c r="AH95" s="398"/>
      <c r="AI95" s="398"/>
      <c r="AJ95" s="398"/>
      <c r="AK95" s="398"/>
      <c r="AL95" s="406"/>
      <c r="AM95" s="406"/>
      <c r="AN95" s="406"/>
      <c r="AO95" s="406"/>
      <c r="AP95" s="406"/>
      <c r="AQ95" s="406"/>
      <c r="AR95" s="406"/>
      <c r="AS95" s="406"/>
      <c r="AT95" s="406"/>
      <c r="AU95" s="406"/>
      <c r="AV95" s="406"/>
      <c r="AW95" s="406"/>
      <c r="AX95" s="406"/>
      <c r="AY95" s="406"/>
      <c r="AZ95" s="406"/>
      <c r="BA95" s="406"/>
      <c r="BB95" s="406"/>
      <c r="BC95" s="406"/>
      <c r="BD95" s="406"/>
      <c r="BE95" s="406"/>
      <c r="BF95" s="406"/>
      <c r="BG95" s="406"/>
      <c r="BH95" s="406"/>
      <c r="BI95" s="406"/>
      <c r="BJ95" s="406"/>
      <c r="BK95" s="406"/>
      <c r="BL95" s="406"/>
      <c r="BM95" s="406"/>
      <c r="BN95" s="406"/>
      <c r="BO95" s="406"/>
      <c r="BP95" s="406"/>
    </row>
  </sheetData>
  <mergeCells count="3">
    <mergeCell ref="C1:S1"/>
    <mergeCell ref="AQ3:AQ4"/>
    <mergeCell ref="AR3:AR4"/>
  </mergeCells>
  <conditionalFormatting sqref="Q23">
    <cfRule type="expression" dxfId="135" priority="5">
      <formula>WEEKDAY(T$3,2)&gt;5</formula>
    </cfRule>
    <cfRule type="expression" dxfId="135" priority="6">
      <formula>WEEKDAY(U$3,2)&gt;5</formula>
    </cfRule>
  </conditionalFormatting>
  <conditionalFormatting sqref="AC24">
    <cfRule type="expression" dxfId="135" priority="2">
      <formula>WEEKDAY(T$3,2)&gt;5</formula>
    </cfRule>
    <cfRule type="expression" dxfId="135" priority="3">
      <formula>WEEKDAY(U$3,2)&gt;5</formula>
    </cfRule>
  </conditionalFormatting>
  <conditionalFormatting sqref="G27">
    <cfRule type="expression" dxfId="135" priority="1">
      <formula>WEEKDAY(G$3,2)&gt;5</formula>
    </cfRule>
  </conditionalFormatting>
  <conditionalFormatting sqref="D28">
    <cfRule type="expression" dxfId="135" priority="7">
      <formula>WEEKDAY(G$3,2)&gt;5</formula>
    </cfRule>
    <cfRule type="expression" dxfId="135" priority="8">
      <formula>WEEKDAY(F$3,2)&gt;5</formula>
    </cfRule>
  </conditionalFormatting>
  <conditionalFormatting sqref="A1:BP95">
    <cfRule type="cellIs" dxfId="154" priority="77" operator="equal">
      <formula>"RESERVE"</formula>
    </cfRule>
  </conditionalFormatting>
  <conditionalFormatting sqref="D2:E2 C5:C95 D5:E56 F5:AG95 B48:B54 D58:E95">
    <cfRule type="containsText" dxfId="5513" priority="42" operator="between" text="CS/B">
      <formula>NOT(ISERROR(SEARCH("CS/B",B2)))</formula>
    </cfRule>
  </conditionalFormatting>
  <conditionalFormatting sqref="D2:E2 J4:J95 AA4:AA95 C5:C95 D5:E56 F5:I95 K5:Z95 AB5:AG95 B48:B54 D58:E95">
    <cfRule type="cellIs" dxfId="136" priority="55" operator="equal">
      <formula>"B"</formula>
    </cfRule>
    <cfRule type="cellIs" dxfId="136" priority="56" operator="equal">
      <formula>"AL"</formula>
    </cfRule>
    <cfRule type="cellIs" dxfId="137" priority="57" operator="equal">
      <formula>"DM"</formula>
    </cfRule>
    <cfRule type="cellIs" dxfId="138" priority="58" operator="equal">
      <formula>"CS1"</formula>
    </cfRule>
    <cfRule type="cellIs" dxfId="139" priority="59" operator="equal">
      <formula>"CS2"</formula>
    </cfRule>
    <cfRule type="cellIs" dxfId="140" priority="60" operator="equal">
      <formula>"SB1"</formula>
    </cfRule>
    <cfRule type="cellIs" dxfId="141" priority="61" operator="equal">
      <formula>"SB2"</formula>
    </cfRule>
    <cfRule type="cellIs" dxfId="142" priority="62" operator="equal">
      <formula>"AE"</formula>
    </cfRule>
  </conditionalFormatting>
  <conditionalFormatting sqref="D2:E2 J4:J79 AA4:AA79 C5:C79 D5:E56 F5:I79 K5:Z79 AB5:AG79 B48:B54 D58:E79">
    <cfRule type="cellIs" dxfId="136" priority="64" operator="equal">
      <formula>"DB"</formula>
    </cfRule>
    <cfRule type="containsText" dxfId="143" priority="65" operator="between" text="$AM">
      <formula>NOT(ISERROR(SEARCH("$AM",B2)))</formula>
    </cfRule>
    <cfRule type="containsText" dxfId="144" priority="66" operator="between" text="$PM">
      <formula>NOT(ISERROR(SEARCH("$PM",B2)))</formula>
    </cfRule>
    <cfRule type="containsText" dxfId="145" priority="67" operator="between" text="$L">
      <formula>NOT(ISERROR(SEARCH("$L",B2)))</formula>
    </cfRule>
    <cfRule type="containsText" dxfId="146" priority="68" operator="between" text="$BTP">
      <formula>NOT(ISERROR(SEARCH("$BTP",B2)))</formula>
    </cfRule>
    <cfRule type="containsText" dxfId="147" priority="69" operator="between" text="$M">
      <formula>NOT(ISERROR(SEARCH("$M",B2)))</formula>
    </cfRule>
    <cfRule type="containsText" dxfId="148" priority="71" operator="between" text="$N">
      <formula>NOT(ISERROR(SEARCH("$N",B2)))</formula>
    </cfRule>
    <cfRule type="containsText" dxfId="149" priority="72" operator="between" text="$FC">
      <formula>NOT(ISERROR(SEARCH("$FC",B2)))</formula>
    </cfRule>
    <cfRule type="containsText" dxfId="150" priority="73" operator="between" text="OAL">
      <formula>NOT(ISERROR(SEARCH("OAL",B2)))</formula>
    </cfRule>
    <cfRule type="containsText" dxfId="151" priority="74" operator="between" text="S+">
      <formula>NOT(ISERROR(SEARCH("S+",B2)))</formula>
    </cfRule>
    <cfRule type="containsText" dxfId="152" priority="75" operator="between" text="EX-D">
      <formula>NOT(ISERROR(SEARCH("EX-D",B2)))</formula>
    </cfRule>
  </conditionalFormatting>
  <conditionalFormatting sqref="D2:E56 T2:X79 C3:C79 F3:S79 Y3:AG79 B48:B54 D58:E79">
    <cfRule type="expression" dxfId="135" priority="70">
      <formula>WEEKDAY(D$3,2)&gt;5</formula>
    </cfRule>
  </conditionalFormatting>
  <conditionalFormatting sqref="J4:J5 D5 E5:E9 F5:F12 G5:G11 I5 K5 L5:L6 M5:M9 N5:N7 O5:P6 Q5 S5:S6 V5:V38 W5:W7 Y5:Z7 AA5:AA10 AB5:AB8 AC5 AD5:AD6 C6:C7 H6:H28 T6:T7 U6 X6:X8 J7:J8 K7 AC7:AC8 AF7:AF8 AG7:AG10 O8:P8 Q8:Q11 S8:S9 U8:U9 AD8:AE8 C9:C27 D9 N9 R9:R11 W9 Y9:Y56 Z9:Z22 I10:I27 J10:J21 T10:T12 AB10:AC59 AD10:AD33 AE10:AE22 AF10:AF12 D11:D12 E11:E26 K11:K22 L11:L12 M11 N11:N12 O11:O25 P11 S11 U11:U22 W11:W26 X11:X23 AA12:AA59 AG12:AG33 G13:G21 M13:M34 P13:P28 Q13:Q27 R13:R21 S13:S19 T14:T15 AF14:AF15 L19 S21:S32 D22:D30 F22:F27 L22:L30 N22:N25 AF22:AF34 J23 R23:R32 T23 G24:G30 K24:K29 U24:U28 Z24:Z30 AE24:AE34 J25 T25 X25:X27 J27:J32 N27:N29 O27:O32 T27:T31 C29 E29 F29:F31 I29 Q29:Q31 W29 X29:X37 U30 E31:E32 H31:I32 N31:N32 P31:P34 W31:W35 C32 D32:D34 G32 K32:L32 Z32:Z76 T33 U33:U34 C34 F34 G34:G35 K34:K35 L34 N34 O34:O35 Q34 R34:R37 S34 I35 J35:J58 T35 C36 E36:E56 F36 H36 L36 M36:M37 S36 AD36:AD37 N37:N40 O37:O38 AE37 AF37:AF39 F38:F39 G38:G40 K38:K42 P38 S38:S43 T38:T40 U38 H39:I39 L39:L57 M39:M42 W39:W57 AD39 AE39:AE46 AG39 C40:C62 O40:P40 V40:V58 X40:X62 H41:H43 I41:I42 R41 AD41:AD59 AG41:AG42 D42 F42:F43 G42 O42:O55 T42:T43 U42 AF42:AF43 Q43 R43:R57 K44:K57 M44:M56 P45:P46 Q45:Q56 S45:U46 AF45:AG46 D46 F46:G46 H46:H59 I46 N46 B48:B54 D48:D55 F48:G55 I48:I55 N48:N55 P48:P55 S48:U55 AE48:AG55 N57 S57 AE57 AG57 E58:E59 M58:M62 U58 Y58:Y62 AF58:AF59 L59:L63 Q59:Q62 W59:W62 AG59 J60:K62 R60:R62 AE60:AE63 D61:I62 N61:P62 S61 T61:T62 U61:U66 V61:V62 AA61:AA69 AB61:AD76 AF61:AG61 F65 H65:H67 L65 R66 K67 L68:L69 T68:U68 Y68 AE68:AE70 AG68:AG69 C69 H69:H72 AF69 S70 U70:U79 Y70 K71 AA71:AA76 Q72:R72 Y72:Y73 AE72:AE76 L74:L76 C75:K76 M75:T76 V75:Y76 AF75:AG76">
    <cfRule type="containsText" dxfId="153" priority="76" operator="between" text="VACC">
      <formula>NOT(ISERROR(SEARCH("VACC",B4)))</formula>
    </cfRule>
  </conditionalFormatting>
  <conditionalFormatting sqref="C5:C7 D5 E5:E9 F5:F12 G5:G11 I5:K5 L5:L6 M5:M9 N5:N7 O5:P6 Q5:R5 V5 W5:W7 Z5 AB5:AB6 AC5:AD5 H6:H28 T6:T7 J7:J8 R7:R11 V7:V12 X7:Z7 AF7:AF8 AG7:AG10 O8 S8:S9 U8:U9 AD8:AE8 C9:C27 D9 N9 Q9:Q11 W9 Z9 I10:I27 J10:J12 T10:T12 Y10:Y26 AA10 AB10:AB11 AC10:AD12 AE10 AF10:AF11 D11:D12 E11:E21 K11:K22 L11:L12 M11 N11:N12 O11:O25 P11 S11 U11:U22 W11:W26 X11:X23 Z11 AA12:AA22 AE12:AE22 AG12:AG21 G13:G21 M13:M21 P13:P21 Q13:Q27 R13:R32 S13:S19 Z13:Z22 T14:T15 V14:V15 AB14:AC15 AD14:AD22 AF14:AF15 L19 S21:S25 D22:D30 F22:F27 L22:L28 V22:V23 AB22:AB25 E23:E26 M23:M28 N23:N25 P23:P25 T23 AF23:AF24 AG23:AG26 G24:G30 K24:K25 U24:U27 AA24 AC24 AD24:AE25 J25 T25 V25:V26 X25 AA26 AC26:AC27 J27:J28 K27 N27 O27:O30 P27:P28 S27:T28 X27 Z27:Z29 AB27 AD27 AE28:AE30 C29:C32 E29 F29:F31 I29 K29 N29 V29:V32 W29 X29:X30 AC29:AC35 AD29 L30:M30 Q30 S30:S32 T30:U30 AF30:AF34 E31:E32 H31:J32 W31:W35 Y31 AB31 AD31 AG31 D32:D34 G32 K32:L32 M32:M34 N32:O32 P32:P34 AA32 AE32 Q33:Q34 AD33 C34 F34 G34:G35 K34:K35 L34 N34:O34 R34:R38 S34 U34 V34:V35 X34 AB34 AE34 I35 J35:J36 T35 C36 E36:E56 F36 H36 L36 M36:M37 S36 X36:X37 AD36 N37:N40 O37:O38 AE37 AF37:AF39 F38:F39 G38:G40 J38:J42 P38 S38:S39 T38:T40 U38:V38 H39:I39 K39:K42 L39:L57 M39:M42 W39:W57 AC39:AE39 AG39 C40:C76 O40:P40 R40:R57 X40:X62 AB40:AB42 H41:H43 I41:I42 S41:S43 Z41 AC41:AC59 AE41 D42 F42:F43 G42 O42:O55 T42:T43 U42 V42:V43 AA42 AD42:AD59 Q43 Y43 AE43:AE46 AF43 K44:K57 M44:M56 Z44:Z56 AB44:AB59 P45:P46 Q45:Q56 S45:V46 Y45:Y46 AA45:AA56 AF45:AG46 D46 F46:G46 H46:H59 I46:J46 N46 B48:B54 D48:D55 F48:G55 I48:J55 N48:N55 P48:P55 S48:V55 Y48:Y55 AE48:AG55 S57 AE57 E58:E59 M58:M62 Y58:Y62 Z58:Z76 AA58:AA59 AF58:AF59 L59:L63 Q59:Q62 W59:W62 AG59 K60:K62 R60:R62 AE60:AE63 D61:J62 N61:P62 S61 T61:V62 AA61:AA69 AB61:AD76 AF61:AG61 F65 H65:H67 L65 R66 K67 L68:L69 T68 Y68 AE68:AE70 H69:H72 AF69:AG69 S70 Y70 K71 AA71:AA72 Q72:R72 Y72 AE72:AE76 L74:L76 D75:K76 M75:Y76 AA75:AA76 AF75:AG76">
    <cfRule type="cellIs" dxfId="136" priority="11" operator="equal">
      <formula>"B"</formula>
    </cfRule>
    <cfRule type="cellIs" dxfId="136" priority="12" operator="equal">
      <formula>"AL"</formula>
    </cfRule>
    <cfRule type="cellIs" dxfId="137" priority="13" operator="equal">
      <formula>"DM"</formula>
    </cfRule>
    <cfRule type="cellIs" dxfId="138" priority="14" operator="equal">
      <formula>"CS1"</formula>
    </cfRule>
    <cfRule type="cellIs" dxfId="139" priority="15" operator="equal">
      <formula>"CS2"</formula>
    </cfRule>
    <cfRule type="cellIs" dxfId="140" priority="16" operator="equal">
      <formula>"SB1"</formula>
    </cfRule>
    <cfRule type="cellIs" dxfId="141" priority="17" operator="equal">
      <formula>"SB2"</formula>
    </cfRule>
    <cfRule type="cellIs" dxfId="142" priority="18" operator="equal">
      <formula>"AE"</formula>
    </cfRule>
    <cfRule type="cellIs" dxfId="136" priority="19" operator="equal">
      <formula>"DB"</formula>
    </cfRule>
    <cfRule type="containsText" dxfId="143" priority="20" operator="between" text="$AM">
      <formula>NOT(ISERROR(SEARCH("$AM",B5)))</formula>
    </cfRule>
    <cfRule type="containsText" dxfId="144" priority="21" operator="between" text="$PM">
      <formula>NOT(ISERROR(SEARCH("$PM",B5)))</formula>
    </cfRule>
    <cfRule type="containsText" dxfId="145" priority="22" operator="between" text="$L">
      <formula>NOT(ISERROR(SEARCH("$L",B5)))</formula>
    </cfRule>
    <cfRule type="containsText" dxfId="146" priority="23" operator="between" text="$BTP">
      <formula>NOT(ISERROR(SEARCH("$BTP",B5)))</formula>
    </cfRule>
    <cfRule type="containsText" dxfId="147" priority="24" operator="between" text="$M">
      <formula>NOT(ISERROR(SEARCH("$M",B5)))</formula>
    </cfRule>
    <cfRule type="containsText" dxfId="148" priority="25" operator="between" text="$N">
      <formula>NOT(ISERROR(SEARCH("$N",B5)))</formula>
    </cfRule>
    <cfRule type="containsText" dxfId="149" priority="26" operator="between" text="$FC">
      <formula>NOT(ISERROR(SEARCH("$FC",B5)))</formula>
    </cfRule>
    <cfRule type="containsText" dxfId="150" priority="27" operator="between" text="OAL">
      <formula>NOT(ISERROR(SEARCH("OAL",B5)))</formula>
    </cfRule>
    <cfRule type="containsText" dxfId="151" priority="28" operator="between" text="S+">
      <formula>NOT(ISERROR(SEARCH("S+",B5)))</formula>
    </cfRule>
    <cfRule type="containsText" dxfId="152" priority="29" operator="between" text="EX-D">
      <formula>NOT(ISERROR(SEARCH("EX-D",B5)))</formula>
    </cfRule>
  </conditionalFormatting>
  <conditionalFormatting sqref="D5 E5:E9 F5:F12 G5:G11 I5:L5 M5:M9 N5:N7 O5:P6 Q5 V5 W5:W7 Z5:AA5 AB5:AB6 AC5:AD5 C6:C7 H6:H28 T6:T7 J7:J8 V7:V23 X7:Z7 AA7:AA10 AC7:AC8 AF7:AF8 AG7:AG10 O8 S8:S9 U8:U9 AB8 AD8:AE8 C9:C27 D9 N9 Q9:R11 W9 Y9:Y26 Z9 I10:I27 J10:J12 T10:T12 AB10:AB27 AC10:AD12 AE10:AE22 AF10:AF11 D11:D12 E11:E21 K11:K22 L11:L12 M11 N11:N12 O11:O22 P11 S11 U11:U22 W11:W26 X11:X23 Z11:Z22 AA12:AA22 AG12:AG21 G13:G21 M13:M21 P13:P21 Q13:Q27 R13:R21 S13:S19 T14:T15 AC14:AC15 AD14:AD22 AF14:AF15 L19 S21:S25 D22:D30 F22:F27 L22:L30 E23:E26 M23:M34 N23:N25 P23:P28 R23:R32 T23 AF23:AF24 AG23:AG26 G24:G30 K24:K27 O24:O25 U24:U27 AA24:AA27 AC24:AC35 AD24:AE25 J25 T25 V25:V26 X25 J27:J28 N27 O27:O32 S27 T27:T31 X27 Z27:Z29 AD27 E28:E29 AE28:AE32 C29 F29:F31 I29 K29 N29 V29:V35 W29 X29:X30 AA29:AA30 AD29:AD33 AF29:AF34 AG29 J30:J32 Q30:Q31 S30:S32 U30 AB30:AB32 E31:E32 H31:I32 N31:N32 P31:P34 W31:W35 AG31 C32 D32:D34 G32 K32:L32 Z32:AA32 C34 F34 G34:G35 K34:K35 L34 N34:O34 Q34 R34:R37 S34 U34 X34 AB34 AE34 I35 J35:J42 T35 C36 E36:E56 F36 H36 L36 M36:M37 S36 X36:X37 Z36 AA36:AB42 AD36:AD37 N37:N40 O37 V37:V38 Y37 AE37 AF37:AF39 F38:F39 G38:G40 P38 S38:S39 T38:T40 U38 H39:I39 K39:K42 L39:L57 M39:M42 W39:W57 AC39:AC59 AD39 AE39:AE46 AG39 C40:C62 O40:P40 V40 X40:X62 Z40:Z42 H41:H43 I41:I42 R41 S41:S43 D42 F42:F43 G42 O42:O44 T42:T43 U42 V42:V58 Y42:Y43 AD42:AD59 AG42 Q43 R43:R56 AF43 K44:K57 M44:M56 Z44:AA56 AB44:AB59 D46 F46:G46 H46:H59 I46:J46 N46:P46 Q46:Q56 S46:U46 Y46 AF46:AG46 B48:B54 D48:D55 F48:G55 I48:J55 N48:P55 S48:U55 Y48:Y55 AE48:AG55 S57 AE57 E58:E59 M58:M62 Y58:Y62 Z58:Z76 AA58:AA59 AF58:AF59 L59:L63 Q59:Q62 W59:W62 AG59 K60:K62 R60:R62 AE60:AE63 D61:J62 N61:P62 S61 T61:V62 AA61:AA69 AB61:AD76 AF61:AG61 F65 H65:H67 L65 R66 K67 L68:L69 T68 Y68 AE68:AE70 C69 H69:H72 AF69:AG69 S70 Y70 K71 AA71:AA72 Q72:R72 Y72 AE72:AE76 L74:L76 C75:K76 M75:N76 R75:R76 V75:X76 AA75:AA76 O76:Q76 S76:U76 Y76 AF76:AG76">
    <cfRule type="expression" dxfId="135" priority="30">
      <formula>WEEKDAY(#REF!,2)&gt;5</formula>
    </cfRule>
  </conditionalFormatting>
  <conditionalFormatting sqref="D5 E5:E9 F5:F12 G5:G11 I5:K5 L5:L6 M5:M9 N5:N7 O5:P6 Q5 S5:S6 V5:V38 W5:W7 Y5:Z7 AA5:AA10 AB5:AB8 AC5 AD5:AD6 C6:C7 H6:H28 T6:T7 U6 X6:X8 J7:J8 K7 AC7:AC8 AF7:AF8 AG7:AG10 O8:P8 Q8:Q11 S8:S9 U8:U9 AD8:AE8 C9:C27 D9 N9 R9:R11 W9 Y9:Y56 Z9:Z22 I10:I27 J10:J21 T10:T12 AB10:AC59 AD10:AD33 AE10:AE22 AF10:AF12 D11:D12 E11:E26 K11:K22 L11:L12 M11 N11:N12 O11:O25 P11 S11 U11:U22 W11:W26 X11:X23 AA12:AA59 AG12:AG33 G13:G21 M13:M34 P13:P28 Q13:Q27 R13:R21 S13:S19 T14:T15 AF14:AF15 L19 S21:S32 D22:D30 F22:F27 L22:L30 N22:N25 AF22:AF34 J23 R23:R32 T23 G24:G30 K24:K29 U24:U28 Z24:Z30 AE24:AE34 J25 T25 X25:X27 J27:J32 N27:N29 O27:O32 T27:T31 C29 E29 F29:F31 I29 Q29:Q31 W29 X29:X37 U30 E31:E32 H31:I32 N31:N32 P31:P34 W31:W35 C32 D32:D34 G32 K32:L32 Z32:Z76 T33 U33:U34 C34 F34 G34:G35 K34:K35 L34 N34 O34:O35 Q34:S34 I35 J35:J58 T35 C36 E36:E56 F36 H36 L36 M36:M37 R36:R37 S36 AD36:AD37 N37:N40 O37:O38 AE37 AF37:AF39 F38:F39 G38:G40 K38:K42 P38 S38:S43 T38:T40 U38 H39:I39 L39:L57 M39:M42 W39:W57 AD39 AE39:AE46 AG39 C40:C62 O40:P40 V40:V58 X40:X62 H41:H43 I41:I42 R41 AD41:AD59 AG41:AG42 D42 F42:F43 G42 O42:O55 T42:T43 U42 AF42:AF43 Q43 R43:R57 K44:K57 M44:M56 P45:P46 Q45:Q56 S45:U46 AF45:AG46 D46 F46:G46 H46:H59 I46 N46 B48:B54 D48:D55 F48:G55 I48:I55 N48:N55 P48:P55 S48:U55 AE48:AG55 N57 S57 AE57 AG57 E58:E59 M58:M62 U58 Y58:Y62 AF58:AF59 L59:L63 Q59:Q62 W59:W62 AG59 J60:K62 R60:R62 AE60:AE63 D61:I62 N61:P62 S61 T61:T62 U61:U66 V61:V62 AA61:AA69 AB61:AD76 AF61:AG61 F65 H65:H67 L65 R66 K67 L68:L69 T68:U68 Y68 AE68:AE70 AG68:AG69 H69:H72 AF69 S70 U70:U79 Y70 K71 AA71:AA76 Q72:R72 Y72:Y73 AE72:AE76 L74:L76 C75:K76 M75:T76 V75:Y76 AF75:AG76">
    <cfRule type="cellIs" dxfId="136" priority="34" operator="equal">
      <formula>"B"</formula>
    </cfRule>
    <cfRule type="cellIs" dxfId="136" priority="35" operator="equal">
      <formula>"AL"</formula>
    </cfRule>
    <cfRule type="cellIs" dxfId="137" priority="36" operator="equal">
      <formula>"DM"</formula>
    </cfRule>
    <cfRule type="cellIs" dxfId="138" priority="37" operator="equal">
      <formula>"CS1"</formula>
    </cfRule>
    <cfRule type="cellIs" dxfId="139" priority="38" operator="equal">
      <formula>"CS2"</formula>
    </cfRule>
    <cfRule type="cellIs" dxfId="140" priority="39" operator="equal">
      <formula>"SB1"</formula>
    </cfRule>
    <cfRule type="cellIs" dxfId="141" priority="40" operator="equal">
      <formula>"SB2"</formula>
    </cfRule>
    <cfRule type="cellIs" dxfId="142" priority="41" operator="equal">
      <formula>"AE"</formula>
    </cfRule>
    <cfRule type="cellIs" dxfId="136" priority="43" operator="equal">
      <formula>"DB"</formula>
    </cfRule>
    <cfRule type="containsText" dxfId="143" priority="44" operator="between" text="$AM">
      <formula>NOT(ISERROR(SEARCH("$AM",B5)))</formula>
    </cfRule>
    <cfRule type="containsText" dxfId="144" priority="45" operator="between" text="$PM">
      <formula>NOT(ISERROR(SEARCH("$PM",B5)))</formula>
    </cfRule>
    <cfRule type="containsText" dxfId="145" priority="46" operator="between" text="$L">
      <formula>NOT(ISERROR(SEARCH("$L",B5)))</formula>
    </cfRule>
    <cfRule type="containsText" dxfId="146" priority="47" operator="between" text="$BTP">
      <formula>NOT(ISERROR(SEARCH("$BTP",B5)))</formula>
    </cfRule>
    <cfRule type="containsText" dxfId="147" priority="48" operator="between" text="$M">
      <formula>NOT(ISERROR(SEARCH("$M",B5)))</formula>
    </cfRule>
    <cfRule type="containsText" dxfId="148" priority="49" operator="between" text="$N">
      <formula>NOT(ISERROR(SEARCH("$N",B5)))</formula>
    </cfRule>
    <cfRule type="containsText" dxfId="149" priority="50" operator="between" text="$FC">
      <formula>NOT(ISERROR(SEARCH("$FC",B5)))</formula>
    </cfRule>
    <cfRule type="containsText" dxfId="150" priority="51" operator="between" text="OAL">
      <formula>NOT(ISERROR(SEARCH("OAL",B5)))</formula>
    </cfRule>
    <cfRule type="containsText" dxfId="151" priority="52" operator="between" text="S+">
      <formula>NOT(ISERROR(SEARCH("S+",B5)))</formula>
    </cfRule>
    <cfRule type="containsText" dxfId="152" priority="53" operator="between" text="EX-D">
      <formula>NOT(ISERROR(SEARCH("EX-D",B5)))</formula>
    </cfRule>
    <cfRule type="expression" dxfId="135" priority="54">
      <formula>WEEKDAY(#REF!,2)&gt;5</formula>
    </cfRule>
  </conditionalFormatting>
  <conditionalFormatting sqref="BO5:BP79">
    <cfRule type="cellIs" dxfId="154" priority="63" operator="lessThan">
      <formula>1</formula>
    </cfRule>
  </conditionalFormatting>
  <conditionalFormatting sqref="W7:Z7 U8 G9 T10 Y10 AA10 AA12 AG12 Z13:Z19 Z21 V22 V25 X25 W29 AC29 X30 S32 AE32 AB34 AD36 S39 W40 S42 AF43 S57 Z61:Z62 S70">
    <cfRule type="expression" dxfId="135" priority="31">
      <formula>WEEKDAY(Y$3,2)&gt;5</formula>
    </cfRule>
  </conditionalFormatting>
  <conditionalFormatting sqref="W7:Z7 U8 Z9 T10 Y10 AA10 AA12 AG12 Z13:Z19 Z21 V22 V25 X25 W29 AC29 X30 AE32 AB34 AD36 S39 W40 S42 AF43 U58 Z61:Z62 U63:U66 U68 U70:U79">
    <cfRule type="expression" dxfId="135" priority="32">
      <formula>WEEKDAY(X$3,2)&gt;5</formula>
    </cfRule>
  </conditionalFormatting>
  <conditionalFormatting sqref="C9 G9 C23:F23 R23:S23 R25:R26 S32 C34:D34 F34:G34 R35 S57 S70">
    <cfRule type="expression" dxfId="135" priority="33">
      <formula>WEEKDAY(U$3,2)&gt;5</formula>
    </cfRule>
  </conditionalFormatting>
  <conditionalFormatting sqref="D9 E25 F31 G35">
    <cfRule type="expression" dxfId="135" priority="4">
      <formula>WEEKDAY(F$3,2)&gt;5</formula>
    </cfRule>
  </conditionalFormatting>
  <conditionalFormatting sqref="D9 H23 E25 T27 G28:H28 M28 R29 F31 H32 G35">
    <cfRule type="expression" dxfId="135" priority="9">
      <formula>WEEKDAY(E$3,2)&gt;5</formula>
    </cfRule>
  </conditionalFormatting>
  <conditionalFormatting sqref="D26:E26 C29">
    <cfRule type="expression" dxfId="135" priority="10">
      <formula>WEEKDAY(E$3,2)&gt;5</formula>
    </cfRule>
  </conditionalFormatting>
  <conditionalFormatting sqref="AC57:AD57 AB65">
    <cfRule type="cellIs" dxfId="5860" priority="78" operator="equal">
      <formula>"CS"</formula>
    </cfRule>
  </conditionalFormatting>
  <dataValidations count="4">
    <dataValidation type="list" allowBlank="1" sqref="E2 K23 P30 Z31 B32 D40 J40 F58:G58 S58 S59:T59 E60 AA60:AD60 AF62:AG62 C63:U63 C64 E64 I64:J64 L64 N64:O64 S64:U64 X64:Y64 AE64:AG64 C65:E65 H65:I65 K65:L65 N65 P65 AF65:AG65 J66:L66 N66:P66 R66 T66:U66 AC66:AF66 D67:E67 G67:H67 J67 M67:O67 W67 AE67:AG67 C68:G68 I68:K68 U68 Y68 D69:L69 X69:AD69 E70:L70 X70 AF70:AG70 G71:AG71 G72:L72 N72 P72 S72:U72 N73:O73 S73:V73 C74:G74 N74 P74 S74 X74:Z74 AC74:AG74 AF75 C77 E77:H77 J77 N77 U77:V77 X77 B5:B8 B10:B23 B25:B26 B28:B30 B61:B62 C70:C73 E71:E73 J59:J60 S67:S68 S78:S79 T69:T70 U74:U75 X72:X73 Y59:Y60 N68:P70 U78:AG79 AF72:AG73 N78:P79 C78:L79 I73:L74" showDropDown="1">
      <formula1>'Setting key Duty'!$B$7:$B$56</formula1>
    </dataValidation>
    <dataValidation type="custom" allowBlank="1" sqref="D5 J5 U5 AA5:AE5 L6 AB6 F7:H7 W7:Z7 AG7 S8 AA8:AC8 AF8:AG8 E9:G9 M9:N9 E10 L10 T10 C11:Z11 C12:E12 J12:L12 N12:P12 T12 V12 X12:Z12 AD12 N13:O13 Q13:S13 U13:Y13 N16:O16 Q16:S16 N17 P17:S17 J19:L19 Q20:R20 Q21:S21 C22:F22 J22 L22:Q22 S22 V22:W22 AF22:AG22 C23:I23 N23:O23 Q23:T23 AA23:AB23 AD23:AG23 C24:P24 S24 X24 AA24:AG24 C25:D25 G25 O25 T25:V25 X25:AE25 AG25 D26:F26 L26:M26 O26:Q26 U26:W26 Y26:AA26 AC26:AE26 C27:D27 G27:I27 O27 T27:U27 X27 AA27 AE27:AG27 D28:H28 J28:L28 N28:V28 X28:AG28 N29:O29 Q29:R29 T29 W29:Z29 AB29 AD29 AF29:AG29 I30 Q30 S30:U30 W30 AA30 AD30:AG30 I31:J31 M31:T31 V31 AC31 AE31 C32:H32 K32:M32 O32 V32:W32 Z32:AC32 AE32:AG32 C33:D33 G33:H33 J33:N33 P33:Q33 S33 U33:V33 Z33:AB33 AE33 E34:H34 J34 O34 U34 AA34 C35:E35 I35:M35 O35:P35 S35:T35 Y35:AB35 AF35 C36 E36:I36 L36:M36 O36 Q36 T36:U36 Y36 AA36 AC36:AG36 E37:G37 N37 Q37:S37 X37:Z37 AC37:AD37 AF37:AG37 C38 E38:F38 P38:W38 Y38 AE38 AG38 E39:G39 J39:M39 R39 W39:Z39 AB39 E40:F40 H40 K40 M40:Q40 T40 E41:G41 J41:N41 S41 AE41 C42:M42 P42 S42:T42 AF42 H43 J43:K43 O43 Q43:T43 V43:Y43 K44:O44 S44:T44 V44 X44:Y44 AA44:AE44 K45:N45 C46:AG46 AG47 C56:O56 S56:W56 Y56 G57:J57 O57 U57:W57 C58 E58 H58:O58 T58 V58 AG58 D59:F59 H59 L59:Q59 W59 C60:D60 I60 K60:N60 S60 Z60 AF60:AG60 C61:AG61 C62:Q62 T62:U62 W62:Z62 AB62 AE62 F65 C66 Q66 AG66 K67 T68 AG68 Y70 Q72 Y72 Z73 T74 C75:N75 S75 AB75 C76:AG76 C8:C10 C13:C21 E13:E21 G29:G30 I44:I45 J25:J26 O5:O6 T78:T79 U59:U60 V8:V9 Y9:Y10 Y22:Y23 Z40:Z41 AE72:AE73 AF16:AF21 AG33:AG34 AG40:AG41 AG43:AG44 J20:K21 C29:E31 C43:F45 J13:K18 Q9:R10 Y57:Z58 Q18:S19 J37:L38 N14:AG15 N18:O21 U16:Y21 AE56:AG57">
      <formula1>NOT(ISERROR(SEARCH((#REF!),(C5))))</formula1>
    </dataValidation>
    <dataValidation type="list" allowBlank="1" sqref="J7 V7 U8 T9 AG9 K10 AA10 AB11 AA12 Z13:AA13 AA22:AB22 AD22:AE22 L23 P23 V23 E25 R26:S26 AC27:AD27 AC29 AE29 M30 X30 F31 AD31 AG31 R32:S32 O33 AC33 AF33 AB34:AE34 G35 AC35 Z36 AE37 AF38 N39 S39 L40 AB40 W41:X41 AA41:AC41 O42 Y42 AA42 AF43 Z44 Q56 Z56:AD56 S57 AC57 AB58:AC58 AF58 C59 AA59:AB59 AD59 AF59:AG59 Q60 AE60 AC62:AD62 AC64 AB65 AE68 S70 AC70:AE70 D8:D9 M13:M21 X22:X23 AD16:AD21 AG12:AG13 AG16:AG21 Z16:AA21" showDropDown="1">
      <formula1>'Setting key Duty'!$B$7:$B$54</formula1>
    </dataValidation>
    <dataValidation type="list" allowBlank="1" sqref="C47:AF47 C48:AG55 C80:AG85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0"/>
  <sheetViews>
    <sheetView tabSelected="1" workbookViewId="0">
      <selection activeCell="A14" sqref="A14"/>
    </sheetView>
  </sheetViews>
  <sheetFormatPr defaultColWidth="9.14285714285714" defaultRowHeight="12.75"/>
  <cols>
    <col min="1" max="1" width="51" customWidth="1"/>
    <col min="3" max="3" width="15" customWidth="1"/>
    <col min="4" max="4" width="14.7142857142857" customWidth="1"/>
    <col min="5" max="5" width="16.2857142857143" style="370" customWidth="1"/>
    <col min="6" max="8" width="19" customWidth="1"/>
    <col min="9" max="9" width="46.5714285714286" customWidth="1"/>
    <col min="11" max="11" width="15" customWidth="1"/>
    <col min="12" max="12" width="14.7142857142857" customWidth="1"/>
    <col min="13" max="13" width="16.2857142857143" style="370" customWidth="1"/>
    <col min="14" max="14" width="19" customWidth="1"/>
  </cols>
  <sheetData>
    <row r="1" spans="1:15">
      <c r="A1" s="272" t="s">
        <v>2233</v>
      </c>
      <c r="B1" s="272"/>
      <c r="C1" s="272"/>
      <c r="D1" s="272"/>
      <c r="E1" s="371"/>
      <c r="I1" s="372" t="s">
        <v>2234</v>
      </c>
      <c r="J1" s="373"/>
      <c r="K1" s="373"/>
      <c r="L1" s="373"/>
    </row>
    <row r="2" spans="1:15">
      <c r="A2" t="s">
        <v>2235</v>
      </c>
      <c r="B2" t="s">
        <v>2236</v>
      </c>
      <c r="C2" t="s">
        <v>2237</v>
      </c>
      <c r="D2" t="s">
        <v>2238</v>
      </c>
      <c r="E2" s="370" t="s">
        <v>2239</v>
      </c>
      <c r="F2" t="s">
        <v>2240</v>
      </c>
      <c r="G2" t="s">
        <v>2241</v>
      </c>
      <c r="I2" s="374" t="s">
        <v>2235</v>
      </c>
      <c r="K2" t="s">
        <v>2237</v>
      </c>
      <c r="L2" t="s">
        <v>2238</v>
      </c>
      <c r="M2" s="370" t="s">
        <v>2239</v>
      </c>
      <c r="N2" t="s">
        <v>2240</v>
      </c>
      <c r="O2" t="s">
        <v>2241</v>
      </c>
    </row>
    <row r="3" spans="1:15">
      <c r="A3" s="375" t="s">
        <v>2138</v>
      </c>
      <c r="B3" t="s">
        <v>2242</v>
      </c>
      <c r="C3" t="s">
        <v>2243</v>
      </c>
      <c r="D3" t="s">
        <v>2244</v>
      </c>
      <c r="E3" s="370">
        <v>46253</v>
      </c>
      <c r="F3" t="s">
        <v>373</v>
      </c>
      <c r="I3" s="376" t="s">
        <v>2106</v>
      </c>
      <c r="K3" t="s">
        <v>2243</v>
      </c>
      <c r="L3" t="s">
        <v>2244</v>
      </c>
    </row>
    <row r="4" spans="1:15">
      <c r="A4" s="377" t="s">
        <v>1794</v>
      </c>
      <c r="B4" t="s">
        <v>2242</v>
      </c>
      <c r="C4" t="s">
        <v>2243</v>
      </c>
      <c r="D4" t="s">
        <v>2244</v>
      </c>
      <c r="E4" s="370">
        <v>46252</v>
      </c>
      <c r="F4" t="s">
        <v>373</v>
      </c>
      <c r="I4" s="378" t="s">
        <v>2045</v>
      </c>
      <c r="K4" t="s">
        <v>2243</v>
      </c>
      <c r="L4" t="s">
        <v>2245</v>
      </c>
    </row>
    <row r="5" spans="1:15">
      <c r="A5" s="376" t="s">
        <v>1936</v>
      </c>
      <c r="B5" t="s">
        <v>2246</v>
      </c>
      <c r="C5" t="s">
        <v>2243</v>
      </c>
      <c r="D5" t="s">
        <v>2244</v>
      </c>
      <c r="F5" t="s">
        <v>373</v>
      </c>
      <c r="I5" s="376" t="s">
        <v>2033</v>
      </c>
      <c r="K5" t="s">
        <v>2243</v>
      </c>
      <c r="L5" t="s">
        <v>2245</v>
      </c>
    </row>
    <row r="6" spans="1:15">
      <c r="A6" s="376" t="s">
        <v>1818</v>
      </c>
      <c r="B6" t="s">
        <v>2242</v>
      </c>
      <c r="C6" t="s">
        <v>2243</v>
      </c>
      <c r="D6" t="s">
        <v>2244</v>
      </c>
      <c r="E6" s="370">
        <v>46252</v>
      </c>
      <c r="F6" t="s">
        <v>373</v>
      </c>
      <c r="I6" s="376" t="s">
        <v>2195</v>
      </c>
      <c r="J6" t="s">
        <v>2247</v>
      </c>
      <c r="K6" t="s">
        <v>2243</v>
      </c>
      <c r="L6" t="s">
        <v>2248</v>
      </c>
    </row>
    <row r="7" spans="1:15">
      <c r="A7" s="376" t="s">
        <v>1832</v>
      </c>
      <c r="B7" t="s">
        <v>2249</v>
      </c>
      <c r="C7" t="s">
        <v>2250</v>
      </c>
      <c r="D7" t="s">
        <v>2244</v>
      </c>
      <c r="F7" t="s">
        <v>373</v>
      </c>
      <c r="I7" s="376" t="s">
        <v>2196</v>
      </c>
      <c r="J7" t="s">
        <v>2247</v>
      </c>
      <c r="K7" t="s">
        <v>2243</v>
      </c>
      <c r="L7" t="s">
        <v>2248</v>
      </c>
      <c r="M7" s="370">
        <v>46204</v>
      </c>
      <c r="N7" t="s">
        <v>1654</v>
      </c>
    </row>
    <row r="8" spans="1:15">
      <c r="A8" s="376" t="s">
        <v>1833</v>
      </c>
      <c r="B8" t="s">
        <v>2251</v>
      </c>
      <c r="C8" t="s">
        <v>2243</v>
      </c>
      <c r="D8" t="s">
        <v>2244</v>
      </c>
      <c r="F8" t="s">
        <v>373</v>
      </c>
      <c r="I8" s="376" t="s">
        <v>2144</v>
      </c>
      <c r="J8" t="s">
        <v>2247</v>
      </c>
      <c r="K8" t="s">
        <v>2243</v>
      </c>
      <c r="L8" t="s">
        <v>2248</v>
      </c>
    </row>
    <row r="9" spans="1:15">
      <c r="A9" s="376" t="s">
        <v>1956</v>
      </c>
      <c r="B9" t="s">
        <v>2252</v>
      </c>
      <c r="C9" t="s">
        <v>2243</v>
      </c>
      <c r="D9" t="s">
        <v>2244</v>
      </c>
      <c r="F9" t="s">
        <v>373</v>
      </c>
      <c r="I9" s="376" t="s">
        <v>2146</v>
      </c>
      <c r="J9" t="s">
        <v>2247</v>
      </c>
      <c r="K9" t="s">
        <v>2243</v>
      </c>
      <c r="L9" t="s">
        <v>2248</v>
      </c>
    </row>
    <row r="10" spans="1:15">
      <c r="A10" s="376" t="s">
        <v>2176</v>
      </c>
      <c r="B10" t="s">
        <v>2252</v>
      </c>
      <c r="C10" t="s">
        <v>2243</v>
      </c>
      <c r="D10" t="s">
        <v>2244</v>
      </c>
      <c r="F10" t="s">
        <v>373</v>
      </c>
      <c r="I10" s="377" t="s">
        <v>2038</v>
      </c>
      <c r="K10" t="s">
        <v>2243</v>
      </c>
      <c r="L10" t="s">
        <v>2253</v>
      </c>
      <c r="M10" s="370">
        <v>46220</v>
      </c>
      <c r="N10" t="s">
        <v>373</v>
      </c>
    </row>
    <row r="11" spans="1:15">
      <c r="A11" s="376" t="s">
        <v>2179</v>
      </c>
      <c r="B11" t="s">
        <v>2254</v>
      </c>
      <c r="C11" t="s">
        <v>2243</v>
      </c>
      <c r="D11" t="s">
        <v>2244</v>
      </c>
      <c r="F11" t="s">
        <v>373</v>
      </c>
      <c r="I11" s="376" t="s">
        <v>2027</v>
      </c>
      <c r="K11" t="s">
        <v>2243</v>
      </c>
      <c r="L11" t="s">
        <v>2255</v>
      </c>
    </row>
    <row r="12" spans="1:15">
      <c r="A12" s="376" t="s">
        <v>2189</v>
      </c>
      <c r="B12" t="s">
        <v>2246</v>
      </c>
      <c r="C12" t="s">
        <v>2243</v>
      </c>
      <c r="D12" t="s">
        <v>2244</v>
      </c>
      <c r="F12" t="s">
        <v>373</v>
      </c>
      <c r="I12" s="378" t="s">
        <v>2048</v>
      </c>
      <c r="K12" t="s">
        <v>2243</v>
      </c>
    </row>
    <row r="13" spans="1:15">
      <c r="A13" s="375" t="s">
        <v>1810</v>
      </c>
      <c r="B13" t="s">
        <v>2254</v>
      </c>
      <c r="C13" t="s">
        <v>2243</v>
      </c>
      <c r="D13" t="s">
        <v>2245</v>
      </c>
      <c r="F13" t="s">
        <v>373</v>
      </c>
      <c r="I13" s="378" t="s">
        <v>2049</v>
      </c>
      <c r="K13" t="s">
        <v>2243</v>
      </c>
    </row>
    <row r="14" spans="1:15">
      <c r="A14" s="375" t="s">
        <v>1935</v>
      </c>
      <c r="B14" t="s">
        <v>2251</v>
      </c>
      <c r="C14" t="s">
        <v>2243</v>
      </c>
      <c r="D14" t="s">
        <v>2245</v>
      </c>
      <c r="F14" t="s">
        <v>373</v>
      </c>
      <c r="I14" s="378" t="s">
        <v>2051</v>
      </c>
      <c r="K14" t="s">
        <v>2243</v>
      </c>
    </row>
    <row r="15" spans="1:15">
      <c r="A15" s="376" t="s">
        <v>2155</v>
      </c>
      <c r="B15" t="s">
        <v>2242</v>
      </c>
      <c r="C15" t="s">
        <v>2243</v>
      </c>
      <c r="D15" t="s">
        <v>2245</v>
      </c>
      <c r="E15" s="370">
        <v>46234</v>
      </c>
      <c r="F15" t="s">
        <v>2256</v>
      </c>
      <c r="I15" s="378" t="s">
        <v>2053</v>
      </c>
      <c r="K15" t="s">
        <v>2243</v>
      </c>
    </row>
    <row r="16" spans="1:15">
      <c r="A16" s="376" t="s">
        <v>2162</v>
      </c>
      <c r="B16" t="s">
        <v>2249</v>
      </c>
      <c r="C16" t="s">
        <v>2243</v>
      </c>
      <c r="D16" t="s">
        <v>2245</v>
      </c>
      <c r="F16" t="s">
        <v>373</v>
      </c>
      <c r="I16" s="378" t="s">
        <v>2057</v>
      </c>
      <c r="K16" t="s">
        <v>2243</v>
      </c>
    </row>
    <row r="17" spans="1:11">
      <c r="A17" s="376" t="s">
        <v>2165</v>
      </c>
      <c r="B17" t="s">
        <v>2254</v>
      </c>
      <c r="C17" t="s">
        <v>2243</v>
      </c>
      <c r="D17" t="s">
        <v>2245</v>
      </c>
      <c r="F17" t="s">
        <v>373</v>
      </c>
      <c r="I17" s="378" t="s">
        <v>2061</v>
      </c>
      <c r="K17" t="s">
        <v>2243</v>
      </c>
    </row>
    <row r="18" spans="1:11">
      <c r="A18" s="376" t="s">
        <v>1861</v>
      </c>
      <c r="B18" t="s">
        <v>2251</v>
      </c>
      <c r="C18" t="s">
        <v>2243</v>
      </c>
      <c r="D18" t="s">
        <v>2245</v>
      </c>
      <c r="F18" t="s">
        <v>373</v>
      </c>
      <c r="I18" s="378" t="s">
        <v>2125</v>
      </c>
      <c r="K18" t="s">
        <v>2243</v>
      </c>
    </row>
    <row r="19" spans="1:11">
      <c r="A19" s="376" t="s">
        <v>2186</v>
      </c>
      <c r="B19" t="s">
        <v>2246</v>
      </c>
      <c r="C19" t="s">
        <v>2243</v>
      </c>
      <c r="D19" t="s">
        <v>2245</v>
      </c>
      <c r="F19" t="s">
        <v>373</v>
      </c>
      <c r="I19" s="378" t="s">
        <v>2128</v>
      </c>
      <c r="K19" t="s">
        <v>2243</v>
      </c>
    </row>
    <row r="20" spans="1:11">
      <c r="A20" s="377" t="s">
        <v>1933</v>
      </c>
      <c r="B20" t="s">
        <v>2254</v>
      </c>
      <c r="C20" t="s">
        <v>2243</v>
      </c>
      <c r="D20" t="s">
        <v>2253</v>
      </c>
      <c r="F20" t="s">
        <v>373</v>
      </c>
      <c r="I20" s="378" t="s">
        <v>2132</v>
      </c>
      <c r="K20" t="s">
        <v>2243</v>
      </c>
    </row>
    <row r="21" spans="1:11">
      <c r="A21" s="376" t="s">
        <v>1820</v>
      </c>
      <c r="B21" t="s">
        <v>2249</v>
      </c>
      <c r="C21" t="s">
        <v>2243</v>
      </c>
      <c r="D21" t="s">
        <v>2253</v>
      </c>
      <c r="F21" t="s">
        <v>373</v>
      </c>
      <c r="I21" s="378" t="s">
        <v>2070</v>
      </c>
      <c r="K21" t="s">
        <v>2243</v>
      </c>
    </row>
    <row r="22" spans="1:11">
      <c r="A22" s="377" t="s">
        <v>1817</v>
      </c>
      <c r="B22" t="s">
        <v>2252</v>
      </c>
      <c r="C22" t="s">
        <v>2243</v>
      </c>
      <c r="D22" t="s">
        <v>2257</v>
      </c>
      <c r="F22" t="s">
        <v>373</v>
      </c>
      <c r="I22" s="376" t="s">
        <v>2034</v>
      </c>
      <c r="K22" t="s">
        <v>2243</v>
      </c>
    </row>
    <row r="23" spans="1:11">
      <c r="A23" s="376" t="s">
        <v>2147</v>
      </c>
      <c r="C23" t="s">
        <v>2243</v>
      </c>
      <c r="D23" t="s">
        <v>2257</v>
      </c>
      <c r="F23" t="s">
        <v>373</v>
      </c>
    </row>
    <row r="24" spans="1:11">
      <c r="A24" s="376" t="s">
        <v>2148</v>
      </c>
      <c r="C24" t="s">
        <v>2243</v>
      </c>
      <c r="D24" t="s">
        <v>2257</v>
      </c>
      <c r="F24" t="s">
        <v>373</v>
      </c>
    </row>
    <row r="25" spans="1:11">
      <c r="A25" s="376" t="s">
        <v>2152</v>
      </c>
      <c r="C25" t="s">
        <v>2243</v>
      </c>
      <c r="D25" t="s">
        <v>2257</v>
      </c>
      <c r="F25" t="s">
        <v>373</v>
      </c>
    </row>
    <row r="26" spans="1:11">
      <c r="A26" s="376" t="s">
        <v>2153</v>
      </c>
      <c r="C26" t="s">
        <v>2243</v>
      </c>
      <c r="D26" t="s">
        <v>2257</v>
      </c>
      <c r="F26" t="s">
        <v>373</v>
      </c>
    </row>
    <row r="27" spans="1:11">
      <c r="A27" s="376" t="s">
        <v>1849</v>
      </c>
      <c r="B27" t="s">
        <v>2254</v>
      </c>
      <c r="C27" t="s">
        <v>2243</v>
      </c>
      <c r="D27" t="s">
        <v>2257</v>
      </c>
      <c r="F27" t="s">
        <v>373</v>
      </c>
    </row>
    <row r="28" spans="1:11">
      <c r="A28" s="376" t="s">
        <v>1855</v>
      </c>
      <c r="B28" t="s">
        <v>2251</v>
      </c>
      <c r="C28" t="s">
        <v>2243</v>
      </c>
      <c r="D28" t="s">
        <v>2257</v>
      </c>
      <c r="F28" t="s">
        <v>373</v>
      </c>
    </row>
    <row r="29" spans="1:11">
      <c r="A29" s="376" t="s">
        <v>1859</v>
      </c>
      <c r="B29" t="s">
        <v>2251</v>
      </c>
      <c r="C29" t="s">
        <v>2250</v>
      </c>
      <c r="D29" t="s">
        <v>2257</v>
      </c>
      <c r="F29" t="s">
        <v>373</v>
      </c>
    </row>
    <row r="30" spans="1:11">
      <c r="A30" s="376" t="s">
        <v>2151</v>
      </c>
      <c r="C30" t="s">
        <v>2243</v>
      </c>
      <c r="D30" t="s">
        <v>2258</v>
      </c>
      <c r="F30" t="s">
        <v>373</v>
      </c>
    </row>
    <row r="31" spans="1:11">
      <c r="A31" s="376" t="s">
        <v>1823</v>
      </c>
      <c r="B31" t="s">
        <v>2242</v>
      </c>
      <c r="C31" t="s">
        <v>2243</v>
      </c>
      <c r="D31" t="s">
        <v>2258</v>
      </c>
      <c r="E31" s="370">
        <v>46238</v>
      </c>
      <c r="F31" t="s">
        <v>373</v>
      </c>
    </row>
    <row r="32" spans="1:11">
      <c r="A32" s="376" t="s">
        <v>1943</v>
      </c>
      <c r="B32" t="s">
        <v>2249</v>
      </c>
      <c r="C32" t="s">
        <v>2243</v>
      </c>
      <c r="D32" t="s">
        <v>2258</v>
      </c>
      <c r="E32" s="370">
        <v>46234</v>
      </c>
      <c r="F32" t="s">
        <v>2256</v>
      </c>
    </row>
    <row r="33" spans="1:6">
      <c r="A33" s="376" t="s">
        <v>1953</v>
      </c>
      <c r="B33" t="s">
        <v>2252</v>
      </c>
      <c r="C33" t="s">
        <v>2243</v>
      </c>
      <c r="D33" t="s">
        <v>2258</v>
      </c>
      <c r="F33" t="s">
        <v>373</v>
      </c>
    </row>
    <row r="34" spans="1:6">
      <c r="A34" s="375" t="s">
        <v>2141</v>
      </c>
      <c r="B34" t="s">
        <v>2249</v>
      </c>
      <c r="C34" t="s">
        <v>2243</v>
      </c>
      <c r="D34" t="s">
        <v>2255</v>
      </c>
      <c r="F34" t="s">
        <v>2259</v>
      </c>
    </row>
    <row r="35" spans="1:6">
      <c r="A35" s="377" t="s">
        <v>1932</v>
      </c>
      <c r="B35" t="s">
        <v>2251</v>
      </c>
      <c r="C35" t="s">
        <v>2243</v>
      </c>
      <c r="D35" t="s">
        <v>2255</v>
      </c>
      <c r="F35" t="s">
        <v>373</v>
      </c>
    </row>
    <row r="36" spans="1:6">
      <c r="A36" s="376" t="s">
        <v>1836</v>
      </c>
      <c r="B36" t="s">
        <v>2254</v>
      </c>
      <c r="C36" t="s">
        <v>2243</v>
      </c>
      <c r="D36" t="s">
        <v>2255</v>
      </c>
      <c r="F36" t="s">
        <v>373</v>
      </c>
    </row>
    <row r="37" spans="1:6">
      <c r="A37" s="376" t="s">
        <v>1876</v>
      </c>
      <c r="B37" t="s">
        <v>2254</v>
      </c>
      <c r="C37" t="s">
        <v>2243</v>
      </c>
      <c r="D37" t="s">
        <v>2255</v>
      </c>
      <c r="F37" t="s">
        <v>2256</v>
      </c>
    </row>
    <row r="38" spans="1:6">
      <c r="A38" s="376" t="s">
        <v>2183</v>
      </c>
      <c r="B38" t="s">
        <v>2246</v>
      </c>
      <c r="C38" t="s">
        <v>2243</v>
      </c>
      <c r="D38" t="s">
        <v>2255</v>
      </c>
      <c r="F38" t="s">
        <v>373</v>
      </c>
    </row>
    <row r="39" spans="1:6">
      <c r="A39" s="376" t="s">
        <v>2192</v>
      </c>
      <c r="B39" t="s">
        <v>2246</v>
      </c>
      <c r="C39" t="s">
        <v>2243</v>
      </c>
      <c r="D39" t="s">
        <v>2255</v>
      </c>
      <c r="F39" t="s">
        <v>373</v>
      </c>
    </row>
    <row r="40" spans="1:6">
      <c r="A40" s="376" t="s">
        <v>2149</v>
      </c>
      <c r="C40" t="s">
        <v>2243</v>
      </c>
      <c r="F40" t="s">
        <v>373</v>
      </c>
    </row>
  </sheetData>
  <sortState ref="I3:O22">
    <sortCondition ref="L3:L22"/>
  </sortState>
  <mergeCells count="2">
    <mergeCell ref="A1:D1"/>
    <mergeCell ref="I1:L1"/>
  </mergeCells>
  <conditionalFormatting sqref="I21:I22">
    <cfRule type="cellIs" dxfId="154" priority="1" operator="equal">
      <formula>"RESERVE"</formula>
    </cfRule>
  </conditionalFormatting>
  <conditionalFormatting sqref="I1:I2 A3:A11 I3:I11 A12:A14 I12:I14 A15:A18 I15:I18 A19:A20 I19:I20 A21:A40">
    <cfRule type="cellIs" dxfId="154" priority="64" operator="equal">
      <formula>"RESERVE"</formula>
    </cfRule>
  </conditionalFormatting>
  <dataValidations count="1">
    <dataValidation type="list" allowBlank="1" sqref="A28 A3:A6 A8:A11 A12:A19 A21:A22 A24:A26 I21:I22" showDropDown="1">
      <formula1>'Setting key Duty'!$B$7:$B$56</formula1>
    </dataValidation>
  </dataValidations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56"/>
  <sheetViews>
    <sheetView showGridLines="0" topLeftCell="A35" workbookViewId="0">
      <selection activeCell="F13" sqref="F13"/>
    </sheetView>
  </sheetViews>
  <sheetFormatPr defaultColWidth="12.6285714285714" defaultRowHeight="15.75" customHeight="1"/>
  <cols>
    <col min="1" max="1" width="5.13333333333333" customWidth="1"/>
    <col min="2" max="2" width="13.6285714285714" customWidth="1"/>
    <col min="3" max="3" width="45.1333333333333" customWidth="1"/>
    <col min="4" max="5" width="5.13333333333333" customWidth="1"/>
    <col min="6" max="6" width="10.752380952381" customWidth="1"/>
    <col min="7" max="7" width="11.6285714285714" customWidth="1"/>
    <col min="8" max="8" width="5.13333333333333" customWidth="1"/>
    <col min="9" max="9" width="6.62857142857143" customWidth="1"/>
    <col min="10" max="10" width="10" customWidth="1"/>
  </cols>
  <sheetData>
    <row r="1" ht="36" customHeight="1" spans="1:10">
      <c r="A1" s="349"/>
      <c r="B1" s="350" t="s">
        <v>2260</v>
      </c>
      <c r="D1" s="349"/>
      <c r="E1" s="349"/>
      <c r="F1" s="349"/>
      <c r="G1" s="349"/>
      <c r="H1" s="349"/>
      <c r="I1" s="349"/>
      <c r="J1" s="349"/>
    </row>
    <row r="2" ht="36" customHeight="1" spans="1:10">
      <c r="A2" s="351"/>
      <c r="B2" s="352" t="s">
        <v>2261</v>
      </c>
      <c r="C2" s="353"/>
      <c r="D2" s="351"/>
      <c r="E2" s="351"/>
      <c r="F2" s="354"/>
      <c r="G2" s="354"/>
      <c r="H2" s="354"/>
      <c r="I2" s="354"/>
      <c r="J2" s="354"/>
    </row>
    <row r="3" ht="24" customHeight="1" spans="1:10">
      <c r="A3" s="355"/>
      <c r="B3" s="356" t="s">
        <v>2262</v>
      </c>
      <c r="D3" s="355"/>
      <c r="E3" s="355"/>
      <c r="F3" s="355"/>
      <c r="G3" s="355"/>
      <c r="H3" s="355"/>
      <c r="I3" s="355"/>
      <c r="J3" s="355"/>
    </row>
    <row r="4" ht="36" customHeight="1" spans="1:10">
      <c r="A4" s="357"/>
      <c r="B4" s="358" t="s">
        <v>2263</v>
      </c>
      <c r="D4" s="357"/>
      <c r="E4" s="357"/>
      <c r="F4" s="357"/>
      <c r="G4" s="357"/>
      <c r="H4" s="357"/>
      <c r="I4" s="357"/>
      <c r="J4" s="357"/>
    </row>
    <row r="5" ht="18" customHeight="1" spans="1:10">
      <c r="A5" s="359"/>
      <c r="B5" s="360"/>
      <c r="C5" s="359"/>
      <c r="D5" s="359"/>
      <c r="E5" s="359"/>
      <c r="F5" s="359"/>
      <c r="G5" s="359"/>
      <c r="H5" s="359"/>
      <c r="I5" s="359"/>
      <c r="J5" s="359"/>
    </row>
    <row r="6" ht="24" customHeight="1" spans="1:10">
      <c r="A6" s="359"/>
      <c r="B6" s="130" t="s">
        <v>2264</v>
      </c>
      <c r="D6" s="361" t="s">
        <v>2265</v>
      </c>
      <c r="E6" s="359"/>
      <c r="F6" s="361" t="s">
        <v>2266</v>
      </c>
      <c r="G6" s="359"/>
      <c r="H6" s="359"/>
      <c r="I6" s="359"/>
      <c r="J6" s="359"/>
    </row>
    <row r="7" ht="19.5" customHeight="1" spans="1:10">
      <c r="A7" s="361"/>
      <c r="B7" s="362" t="s">
        <v>48</v>
      </c>
      <c r="C7" s="363" t="s">
        <v>48</v>
      </c>
      <c r="D7" s="363"/>
      <c r="E7" s="361"/>
      <c r="F7" s="361" t="s">
        <v>2267</v>
      </c>
      <c r="H7" s="359"/>
      <c r="I7" s="361" t="s">
        <v>2268</v>
      </c>
      <c r="J7" s="361"/>
    </row>
    <row r="8" ht="19.5" customHeight="1" spans="1:10">
      <c r="A8" s="361"/>
      <c r="B8" s="362" t="s">
        <v>44</v>
      </c>
      <c r="C8" s="363" t="s">
        <v>44</v>
      </c>
      <c r="D8" s="363"/>
      <c r="E8" s="361"/>
      <c r="F8" s="2" t="s">
        <v>2269</v>
      </c>
      <c r="H8" s="361"/>
      <c r="I8" s="361">
        <v>0.125</v>
      </c>
      <c r="J8" s="361"/>
    </row>
    <row r="9" ht="19.5" customHeight="1" spans="1:10">
      <c r="A9" s="361"/>
      <c r="B9" s="362" t="s">
        <v>45</v>
      </c>
      <c r="C9" s="363" t="s">
        <v>45</v>
      </c>
      <c r="D9" s="363"/>
      <c r="E9" s="361"/>
      <c r="F9" s="2" t="s">
        <v>2270</v>
      </c>
      <c r="H9" s="361"/>
      <c r="I9" s="361">
        <v>0.125</v>
      </c>
      <c r="J9" s="361"/>
    </row>
    <row r="10" ht="19.5" customHeight="1" spans="1:10">
      <c r="A10" s="361"/>
      <c r="B10" s="362" t="s">
        <v>1793</v>
      </c>
      <c r="C10" s="363" t="s">
        <v>1793</v>
      </c>
      <c r="D10" s="363"/>
      <c r="E10" s="361"/>
      <c r="F10" s="2" t="s">
        <v>2271</v>
      </c>
      <c r="H10" s="361"/>
      <c r="I10" s="361">
        <v>0.5</v>
      </c>
      <c r="J10" s="361"/>
    </row>
    <row r="11" ht="19.5" customHeight="1" spans="1:10">
      <c r="A11" s="361"/>
      <c r="B11" s="362" t="s">
        <v>50</v>
      </c>
      <c r="C11" s="363" t="s">
        <v>50</v>
      </c>
      <c r="D11" s="363"/>
      <c r="E11" s="361"/>
      <c r="F11" s="2" t="s">
        <v>2272</v>
      </c>
      <c r="H11" s="361"/>
      <c r="I11" s="361">
        <v>0.0625</v>
      </c>
      <c r="J11" s="361"/>
    </row>
    <row r="12" ht="19.5" customHeight="1" spans="1:10">
      <c r="A12" s="361"/>
      <c r="B12" s="362" t="s">
        <v>56</v>
      </c>
      <c r="C12" s="363" t="s">
        <v>56</v>
      </c>
      <c r="D12" s="363"/>
      <c r="E12" s="361"/>
      <c r="F12" s="361" t="s">
        <v>2273</v>
      </c>
      <c r="G12" s="361"/>
      <c r="H12" s="361"/>
      <c r="I12" s="361">
        <v>0.3125</v>
      </c>
      <c r="J12" s="361"/>
    </row>
    <row r="13" ht="19.5" customHeight="1" spans="1:10">
      <c r="A13" s="361"/>
      <c r="B13" s="362" t="s">
        <v>62</v>
      </c>
      <c r="C13" s="363" t="s">
        <v>62</v>
      </c>
      <c r="D13" s="363"/>
      <c r="E13" s="361"/>
      <c r="F13" s="361" t="s">
        <v>2274</v>
      </c>
      <c r="G13" s="361"/>
      <c r="H13" s="361"/>
      <c r="I13" s="361" t="s">
        <v>2275</v>
      </c>
      <c r="J13" s="361"/>
    </row>
    <row r="14" ht="19.5" customHeight="1" spans="1:10">
      <c r="A14" s="361"/>
      <c r="B14" s="362" t="s">
        <v>123</v>
      </c>
      <c r="C14" s="363" t="s">
        <v>123</v>
      </c>
      <c r="D14" s="363"/>
      <c r="E14" s="361"/>
      <c r="F14" s="361"/>
      <c r="G14" s="361"/>
      <c r="H14" s="361"/>
      <c r="I14" s="361"/>
      <c r="J14" s="361"/>
    </row>
    <row r="15" ht="19.5" customHeight="1" spans="1:10">
      <c r="A15" s="361"/>
      <c r="B15" s="362"/>
      <c r="C15" s="363" t="s">
        <v>2276</v>
      </c>
      <c r="D15" s="363"/>
      <c r="E15" s="361"/>
      <c r="F15" s="361"/>
      <c r="G15" s="361"/>
      <c r="H15" s="361"/>
      <c r="I15" s="361"/>
      <c r="J15" s="361"/>
    </row>
    <row r="16" ht="19.5" customHeight="1" spans="1:10">
      <c r="A16" s="361"/>
      <c r="B16" s="362" t="s">
        <v>1802</v>
      </c>
      <c r="C16" s="363" t="s">
        <v>1802</v>
      </c>
      <c r="D16" s="363"/>
      <c r="E16" s="361"/>
      <c r="F16" s="361"/>
      <c r="G16" s="361"/>
      <c r="H16" s="361"/>
      <c r="I16" s="361"/>
      <c r="J16" s="361"/>
    </row>
    <row r="17" ht="19.5" customHeight="1" spans="1:10">
      <c r="A17" s="361"/>
      <c r="B17" s="364" t="s">
        <v>1598</v>
      </c>
      <c r="C17" s="363" t="s">
        <v>2277</v>
      </c>
      <c r="D17" s="363"/>
      <c r="E17" s="361"/>
      <c r="F17" s="361"/>
      <c r="G17" s="361"/>
      <c r="H17" s="361"/>
      <c r="I17" s="361"/>
      <c r="J17" s="361"/>
    </row>
    <row r="18" ht="19.5" customHeight="1" spans="1:10">
      <c r="A18" s="361"/>
      <c r="B18" s="362" t="s">
        <v>110</v>
      </c>
      <c r="C18" s="363" t="s">
        <v>2278</v>
      </c>
      <c r="D18" s="363"/>
      <c r="E18" s="361"/>
      <c r="F18" s="361"/>
      <c r="G18" s="361"/>
      <c r="H18" s="361"/>
      <c r="I18" s="361"/>
      <c r="J18" s="361"/>
    </row>
    <row r="19" ht="19.5" customHeight="1" spans="1:10">
      <c r="A19" s="361"/>
      <c r="B19" s="362" t="s">
        <v>89</v>
      </c>
      <c r="C19" s="363" t="s">
        <v>2279</v>
      </c>
      <c r="D19" s="363"/>
      <c r="E19" s="361"/>
      <c r="F19" s="361"/>
      <c r="G19" s="361"/>
      <c r="H19" s="361"/>
      <c r="I19" s="361"/>
      <c r="J19" s="361"/>
    </row>
    <row r="20" ht="19.5" customHeight="1" spans="1:10">
      <c r="A20" s="361"/>
      <c r="B20" s="362" t="s">
        <v>43</v>
      </c>
      <c r="C20" s="363" t="s">
        <v>2280</v>
      </c>
      <c r="D20" s="363"/>
      <c r="E20" s="361"/>
      <c r="F20" s="361"/>
      <c r="G20" s="361"/>
      <c r="H20" s="361"/>
      <c r="I20" s="361"/>
      <c r="J20" s="361"/>
    </row>
    <row r="21" ht="19.5" customHeight="1" spans="1:10">
      <c r="A21" s="361"/>
      <c r="B21" s="362" t="s">
        <v>1095</v>
      </c>
      <c r="C21" s="363" t="s">
        <v>1095</v>
      </c>
      <c r="D21" s="363"/>
      <c r="E21" s="361"/>
      <c r="F21" s="361"/>
      <c r="G21" s="361"/>
      <c r="H21" s="361"/>
      <c r="I21" s="361"/>
      <c r="J21" s="361"/>
    </row>
    <row r="22" ht="19.5" customHeight="1" spans="1:10">
      <c r="A22" s="361"/>
      <c r="B22" s="362" t="s">
        <v>47</v>
      </c>
      <c r="C22" s="363" t="s">
        <v>47</v>
      </c>
      <c r="D22" s="363"/>
      <c r="E22" s="361"/>
      <c r="F22" s="361"/>
      <c r="G22" s="361"/>
      <c r="H22" s="361"/>
      <c r="I22" s="361"/>
      <c r="J22" s="361"/>
    </row>
    <row r="23" ht="19.5" hidden="1" customHeight="1" spans="1:10">
      <c r="A23" s="361"/>
      <c r="B23" s="365"/>
      <c r="C23" s="363"/>
      <c r="D23" s="363"/>
      <c r="E23" s="361"/>
      <c r="F23" s="361"/>
      <c r="G23" s="361"/>
      <c r="H23" s="361"/>
      <c r="I23" s="361"/>
      <c r="J23" s="361"/>
    </row>
    <row r="24" ht="19.5" customHeight="1" spans="1:10">
      <c r="A24" s="361"/>
      <c r="B24" s="362" t="s">
        <v>185</v>
      </c>
      <c r="C24" s="366" t="s">
        <v>2281</v>
      </c>
      <c r="D24" s="366">
        <v>0.5</v>
      </c>
      <c r="E24" s="361"/>
      <c r="F24" s="361"/>
      <c r="G24" s="361"/>
      <c r="H24" s="361"/>
      <c r="I24" s="361"/>
      <c r="J24" s="361"/>
    </row>
    <row r="25" ht="19.5" customHeight="1" spans="1:10">
      <c r="A25" s="361"/>
      <c r="B25" s="362" t="s">
        <v>2282</v>
      </c>
      <c r="C25" s="363" t="s">
        <v>2283</v>
      </c>
      <c r="D25" s="366">
        <v>0.5</v>
      </c>
      <c r="E25" s="361"/>
      <c r="F25" s="361"/>
      <c r="G25" s="361"/>
      <c r="H25" s="361"/>
      <c r="I25" s="361"/>
      <c r="J25" s="361"/>
    </row>
    <row r="26" ht="19.5" customHeight="1" spans="1:10">
      <c r="A26" s="361"/>
      <c r="B26" s="362" t="s">
        <v>2284</v>
      </c>
      <c r="C26" s="363" t="s">
        <v>2285</v>
      </c>
      <c r="D26" s="366">
        <v>0.5</v>
      </c>
      <c r="E26" s="361"/>
      <c r="F26" s="361"/>
      <c r="G26" s="361"/>
      <c r="H26" s="361"/>
      <c r="I26" s="361"/>
      <c r="J26" s="361"/>
    </row>
    <row r="27" ht="19.5" customHeight="1" spans="1:10">
      <c r="A27" s="361"/>
      <c r="B27" s="362" t="s">
        <v>2286</v>
      </c>
      <c r="C27" s="363" t="s">
        <v>2287</v>
      </c>
      <c r="D27" s="366">
        <v>0.5</v>
      </c>
      <c r="E27" s="361"/>
      <c r="F27" s="361"/>
      <c r="G27" s="361"/>
      <c r="H27" s="361"/>
      <c r="I27" s="361"/>
      <c r="J27" s="361"/>
    </row>
    <row r="28" ht="19.5" customHeight="1" spans="1:10">
      <c r="A28" s="361"/>
      <c r="B28" s="362" t="s">
        <v>2288</v>
      </c>
      <c r="C28" s="363" t="s">
        <v>2289</v>
      </c>
      <c r="D28" s="366">
        <v>0.5</v>
      </c>
      <c r="E28" s="361"/>
      <c r="F28" s="361"/>
      <c r="G28" s="361"/>
      <c r="H28" s="361"/>
      <c r="I28" s="361"/>
      <c r="J28" s="361"/>
    </row>
    <row r="29" ht="19.5" customHeight="1" spans="1:10">
      <c r="A29" s="361"/>
      <c r="B29" s="362" t="s">
        <v>2290</v>
      </c>
      <c r="C29" s="363" t="s">
        <v>2291</v>
      </c>
      <c r="D29" s="366">
        <v>0.5</v>
      </c>
      <c r="E29" s="361"/>
      <c r="F29" s="361"/>
      <c r="G29" s="361"/>
      <c r="H29" s="361"/>
      <c r="I29" s="361"/>
      <c r="J29" s="361"/>
    </row>
    <row r="30" ht="19.5" customHeight="1" spans="1:10">
      <c r="A30" s="361"/>
      <c r="B30" s="362" t="s">
        <v>2292</v>
      </c>
      <c r="C30" s="363" t="s">
        <v>2293</v>
      </c>
      <c r="D30" s="366">
        <v>0.5</v>
      </c>
      <c r="E30" s="361"/>
      <c r="F30" s="361"/>
      <c r="G30" s="361"/>
      <c r="H30" s="361"/>
      <c r="I30" s="361"/>
      <c r="J30" s="361"/>
    </row>
    <row r="31" ht="19.5" customHeight="1" spans="1:10">
      <c r="A31" s="361"/>
      <c r="B31" s="362" t="s">
        <v>2294</v>
      </c>
      <c r="C31" s="363" t="s">
        <v>2295</v>
      </c>
      <c r="D31" s="366">
        <v>0.5</v>
      </c>
      <c r="E31" s="361"/>
      <c r="F31" s="361"/>
      <c r="G31" s="361"/>
      <c r="H31" s="361"/>
      <c r="I31" s="361"/>
      <c r="J31" s="361"/>
    </row>
    <row r="32" ht="19.5" customHeight="1" spans="1:10">
      <c r="A32" s="361"/>
      <c r="B32" s="362" t="s">
        <v>2296</v>
      </c>
      <c r="C32" s="363" t="s">
        <v>2297</v>
      </c>
      <c r="D32" s="366">
        <v>0.5</v>
      </c>
      <c r="E32" s="361"/>
      <c r="F32" s="361"/>
      <c r="G32" s="361"/>
      <c r="H32" s="361"/>
      <c r="I32" s="361"/>
      <c r="J32" s="361"/>
    </row>
    <row r="33" ht="19.5" customHeight="1" spans="1:10">
      <c r="A33" s="361"/>
      <c r="B33" s="362" t="s">
        <v>2298</v>
      </c>
      <c r="C33" s="363" t="s">
        <v>2299</v>
      </c>
      <c r="D33" s="366">
        <v>0.5</v>
      </c>
      <c r="E33" s="361"/>
      <c r="F33" s="361"/>
      <c r="G33" s="361"/>
      <c r="H33" s="361"/>
      <c r="I33" s="361"/>
      <c r="J33" s="361"/>
    </row>
    <row r="34" ht="19.5" customHeight="1" spans="1:10">
      <c r="A34" s="361"/>
      <c r="B34" s="362" t="s">
        <v>120</v>
      </c>
      <c r="C34" s="363" t="s">
        <v>2300</v>
      </c>
      <c r="D34" s="366">
        <v>0.5</v>
      </c>
      <c r="E34" s="361"/>
      <c r="F34" s="361"/>
      <c r="G34" s="361"/>
      <c r="H34" s="361"/>
      <c r="I34" s="361"/>
      <c r="J34" s="361"/>
    </row>
    <row r="35" ht="19.5" customHeight="1" spans="1:10">
      <c r="A35" s="361"/>
      <c r="B35" s="362" t="s">
        <v>2301</v>
      </c>
      <c r="C35" s="363" t="s">
        <v>2302</v>
      </c>
      <c r="D35" s="366">
        <v>0.5</v>
      </c>
      <c r="E35" s="361"/>
      <c r="F35" s="361"/>
      <c r="G35" s="361"/>
      <c r="H35" s="361"/>
      <c r="I35" s="361"/>
      <c r="J35" s="361"/>
    </row>
    <row r="36" ht="19.5" customHeight="1" spans="1:10">
      <c r="A36" s="361"/>
      <c r="B36" s="362" t="s">
        <v>2303</v>
      </c>
      <c r="C36" s="363" t="s">
        <v>2304</v>
      </c>
      <c r="D36" s="366">
        <v>0.5</v>
      </c>
      <c r="E36" s="361"/>
      <c r="F36" s="361"/>
      <c r="G36" s="361"/>
      <c r="H36" s="361"/>
      <c r="I36" s="361"/>
      <c r="J36" s="361"/>
    </row>
    <row r="37" ht="19.5" customHeight="1" spans="1:10">
      <c r="A37" s="361"/>
      <c r="B37" s="362" t="s">
        <v>2305</v>
      </c>
      <c r="C37" s="363" t="s">
        <v>2306</v>
      </c>
      <c r="D37" s="366">
        <v>0.5</v>
      </c>
      <c r="E37" s="361"/>
      <c r="F37" s="361"/>
      <c r="G37" s="361"/>
      <c r="H37" s="361"/>
      <c r="I37" s="361"/>
      <c r="J37" s="361"/>
    </row>
    <row r="38" ht="19.5" customHeight="1" spans="1:10">
      <c r="A38" s="361"/>
      <c r="B38" s="362" t="s">
        <v>2307</v>
      </c>
      <c r="C38" s="363" t="s">
        <v>2308</v>
      </c>
      <c r="D38" s="366">
        <v>0.5</v>
      </c>
      <c r="E38" s="361"/>
      <c r="F38" s="361"/>
      <c r="G38" s="361"/>
      <c r="H38" s="361"/>
      <c r="I38" s="361"/>
      <c r="J38" s="361"/>
    </row>
    <row r="39" ht="19.5" customHeight="1" spans="1:10">
      <c r="A39" s="361"/>
      <c r="B39" s="362" t="s">
        <v>2309</v>
      </c>
      <c r="C39" s="363" t="s">
        <v>2310</v>
      </c>
      <c r="D39" s="366">
        <v>0.5</v>
      </c>
      <c r="E39" s="361"/>
      <c r="F39" s="361"/>
      <c r="G39" s="361"/>
      <c r="H39" s="361"/>
      <c r="I39" s="361"/>
      <c r="J39" s="361"/>
    </row>
    <row r="40" ht="19.5" customHeight="1" spans="1:10">
      <c r="A40" s="361"/>
      <c r="B40" s="362" t="s">
        <v>2311</v>
      </c>
      <c r="C40" s="363" t="s">
        <v>2312</v>
      </c>
      <c r="D40" s="366">
        <v>0.5</v>
      </c>
      <c r="E40" s="361"/>
      <c r="F40" s="361"/>
      <c r="G40" s="361"/>
      <c r="H40" s="361"/>
      <c r="I40" s="361"/>
      <c r="J40" s="361"/>
    </row>
    <row r="41" ht="19.5" customHeight="1" spans="1:10">
      <c r="A41" s="361"/>
      <c r="B41" s="362" t="s">
        <v>2313</v>
      </c>
      <c r="C41" s="363" t="s">
        <v>2314</v>
      </c>
      <c r="D41" s="366">
        <v>0.5</v>
      </c>
      <c r="E41" s="361"/>
      <c r="F41" s="361"/>
      <c r="G41" s="361"/>
      <c r="H41" s="361"/>
      <c r="I41" s="361"/>
      <c r="J41" s="361"/>
    </row>
    <row r="42" ht="19.5" customHeight="1" spans="1:10">
      <c r="A42" s="361"/>
      <c r="B42" s="362" t="s">
        <v>2315</v>
      </c>
      <c r="C42" s="363" t="s">
        <v>2316</v>
      </c>
      <c r="D42" s="366">
        <v>0.5</v>
      </c>
      <c r="E42" s="361"/>
      <c r="F42" s="361"/>
      <c r="G42" s="361"/>
      <c r="H42" s="361"/>
      <c r="I42" s="361"/>
      <c r="J42" s="361"/>
    </row>
    <row r="43" ht="19.5" customHeight="1" spans="1:10">
      <c r="A43" s="361"/>
      <c r="B43" s="362" t="s">
        <v>2317</v>
      </c>
      <c r="C43" s="363" t="s">
        <v>2318</v>
      </c>
      <c r="D43" s="366">
        <v>0.5</v>
      </c>
      <c r="E43" s="361"/>
      <c r="F43" s="361"/>
      <c r="G43" s="361"/>
      <c r="H43" s="361"/>
      <c r="I43" s="361"/>
      <c r="J43" s="361"/>
    </row>
    <row r="44" ht="19.5" customHeight="1" spans="1:10">
      <c r="A44" s="361"/>
      <c r="B44" s="362" t="s">
        <v>856</v>
      </c>
      <c r="C44" s="363" t="s">
        <v>2319</v>
      </c>
      <c r="D44" s="366">
        <v>1</v>
      </c>
      <c r="E44" s="361"/>
      <c r="F44" s="361"/>
      <c r="G44" s="361"/>
      <c r="H44" s="361"/>
      <c r="I44" s="361"/>
      <c r="J44" s="361"/>
    </row>
    <row r="45" ht="19.5" customHeight="1" spans="1:10">
      <c r="A45" s="361"/>
      <c r="B45" s="362" t="s">
        <v>2320</v>
      </c>
      <c r="C45" s="363" t="s">
        <v>2321</v>
      </c>
      <c r="D45" s="366">
        <v>1</v>
      </c>
      <c r="E45" s="361"/>
      <c r="F45" s="361"/>
      <c r="G45" s="361"/>
      <c r="H45" s="361"/>
      <c r="I45" s="361"/>
      <c r="J45" s="361"/>
    </row>
    <row r="46" ht="19.5" customHeight="1" spans="1:10">
      <c r="A46" s="361"/>
      <c r="B46" s="362" t="s">
        <v>2322</v>
      </c>
      <c r="C46" s="363" t="s">
        <v>2323</v>
      </c>
      <c r="D46" s="366">
        <v>1</v>
      </c>
      <c r="E46" s="361"/>
      <c r="F46" s="361"/>
      <c r="G46" s="361"/>
      <c r="H46" s="361"/>
      <c r="I46" s="361"/>
      <c r="J46" s="361"/>
    </row>
    <row r="47" ht="19.5" customHeight="1" spans="1:10">
      <c r="A47" s="361"/>
      <c r="B47" s="362" t="s">
        <v>183</v>
      </c>
      <c r="C47" s="363" t="s">
        <v>2324</v>
      </c>
      <c r="D47" s="366">
        <v>1</v>
      </c>
      <c r="E47" s="361"/>
      <c r="F47" s="361"/>
      <c r="G47" s="361"/>
      <c r="H47" s="361"/>
      <c r="I47" s="361"/>
      <c r="J47" s="361"/>
    </row>
    <row r="48" ht="19.5" customHeight="1" spans="1:10">
      <c r="A48" s="361"/>
      <c r="B48" s="362" t="s">
        <v>908</v>
      </c>
      <c r="C48" s="363" t="s">
        <v>2325</v>
      </c>
      <c r="D48" s="366">
        <v>1</v>
      </c>
      <c r="E48" s="361"/>
      <c r="J48" s="361"/>
    </row>
    <row r="49" ht="19.5" customHeight="1" spans="1:10">
      <c r="A49" s="361"/>
      <c r="B49" s="367" t="s">
        <v>2326</v>
      </c>
      <c r="C49" s="368" t="s">
        <v>2327</v>
      </c>
      <c r="D49" s="366">
        <v>1</v>
      </c>
      <c r="E49" s="361"/>
      <c r="J49" s="361"/>
    </row>
    <row r="50" ht="19.5" customHeight="1" spans="1:10">
      <c r="A50" s="361"/>
      <c r="B50" s="362" t="s">
        <v>2328</v>
      </c>
      <c r="C50" s="363" t="s">
        <v>2329</v>
      </c>
      <c r="D50" s="366">
        <v>1</v>
      </c>
      <c r="E50" s="361"/>
      <c r="J50" s="361"/>
    </row>
    <row r="51" ht="19.5" customHeight="1" spans="1:10">
      <c r="A51" s="361"/>
      <c r="B51" s="362" t="s">
        <v>35</v>
      </c>
      <c r="C51" s="363" t="s">
        <v>21</v>
      </c>
      <c r="D51" s="366">
        <v>1.5</v>
      </c>
      <c r="E51" s="361"/>
      <c r="J51" s="361"/>
    </row>
    <row r="52" ht="19.5" customHeight="1" spans="1:10">
      <c r="A52" s="361"/>
      <c r="B52" s="362" t="s">
        <v>2330</v>
      </c>
      <c r="C52" s="363" t="s">
        <v>2331</v>
      </c>
      <c r="D52" s="366">
        <v>1</v>
      </c>
      <c r="E52" s="361"/>
      <c r="J52" s="361"/>
    </row>
    <row r="53" ht="19.5" customHeight="1" spans="1:10">
      <c r="A53" s="361"/>
      <c r="B53" s="369"/>
      <c r="C53" s="361"/>
      <c r="D53" s="361"/>
      <c r="E53" s="361"/>
      <c r="J53" s="361"/>
    </row>
    <row r="54" ht="19.5" customHeight="1" spans="1:10">
      <c r="A54" s="361"/>
      <c r="B54" s="369"/>
      <c r="C54" s="361"/>
      <c r="D54" s="361"/>
      <c r="E54" s="361"/>
      <c r="J54" s="361"/>
    </row>
    <row r="55" ht="19.5" customHeight="1" spans="1:10">
      <c r="A55" s="361"/>
      <c r="B55" s="369"/>
      <c r="C55" s="361"/>
      <c r="D55" s="361"/>
      <c r="E55" s="361"/>
      <c r="J55" s="361"/>
    </row>
    <row r="56" ht="19.5" customHeight="1" spans="1:10">
      <c r="A56" s="361"/>
      <c r="B56" s="369"/>
      <c r="C56" s="361"/>
      <c r="D56" s="361"/>
      <c r="E56" s="361"/>
      <c r="J56" s="361"/>
    </row>
  </sheetData>
  <mergeCells count="5">
    <mergeCell ref="B1:C1"/>
    <mergeCell ref="B2:C2"/>
    <mergeCell ref="B3:C3"/>
    <mergeCell ref="B4:C4"/>
    <mergeCell ref="B6:C6"/>
  </mergeCells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G39"/>
  <sheetViews>
    <sheetView workbookViewId="0">
      <selection activeCell="A1" sqref="A1"/>
    </sheetView>
  </sheetViews>
  <sheetFormatPr defaultColWidth="12.6285714285714" defaultRowHeight="15.75" customHeight="1" outlineLevelCol="6"/>
  <cols>
    <col min="1" max="1" width="13.1333333333333" customWidth="1"/>
    <col min="2" max="2" width="14.3809523809524" customWidth="1"/>
    <col min="3" max="3" width="37.3809523809524" customWidth="1"/>
  </cols>
  <sheetData>
    <row r="1" customHeight="1" spans="1:7">
      <c r="A1" s="2"/>
      <c r="B1" s="345" t="s">
        <v>2332</v>
      </c>
      <c r="C1" s="345" t="s">
        <v>2235</v>
      </c>
      <c r="D1" s="345" t="s">
        <v>2333</v>
      </c>
      <c r="G1" s="346"/>
    </row>
    <row r="2" customHeight="1" spans="1:7">
      <c r="A2" s="2"/>
      <c r="B2" s="15" t="s">
        <v>2334</v>
      </c>
      <c r="C2" s="80" t="s">
        <v>2335</v>
      </c>
      <c r="D2" s="15" t="s">
        <v>2203</v>
      </c>
      <c r="G2" s="346"/>
    </row>
    <row r="3" customHeight="1" spans="1:7">
      <c r="A3" s="2"/>
      <c r="B3" s="114" t="s">
        <v>2334</v>
      </c>
      <c r="C3" s="347" t="s">
        <v>2336</v>
      </c>
      <c r="D3" s="114" t="s">
        <v>2203</v>
      </c>
      <c r="G3" s="346"/>
    </row>
    <row r="4" customHeight="1" spans="1:7">
      <c r="A4" s="2"/>
      <c r="B4" s="114" t="s">
        <v>2334</v>
      </c>
      <c r="C4" s="347" t="s">
        <v>2337</v>
      </c>
      <c r="D4" s="114" t="s">
        <v>2203</v>
      </c>
      <c r="G4" s="346"/>
    </row>
    <row r="5" customHeight="1" spans="1:7">
      <c r="A5" s="2"/>
      <c r="B5" s="114" t="s">
        <v>2338</v>
      </c>
      <c r="C5" s="347" t="s">
        <v>2030</v>
      </c>
      <c r="D5" s="233" t="s">
        <v>2145</v>
      </c>
      <c r="G5" s="346"/>
    </row>
    <row r="6" customHeight="1" spans="1:7">
      <c r="A6" s="2"/>
      <c r="B6" s="2"/>
      <c r="C6" s="2"/>
      <c r="D6" s="2"/>
      <c r="G6" s="346"/>
    </row>
    <row r="7" customHeight="1" spans="1:7">
      <c r="A7" s="2"/>
      <c r="B7" s="2"/>
      <c r="C7" s="2"/>
      <c r="D7" s="2"/>
      <c r="G7" s="346"/>
    </row>
    <row r="8" customHeight="1" spans="1:7">
      <c r="A8" s="2"/>
      <c r="B8" s="345" t="s">
        <v>2339</v>
      </c>
      <c r="C8" s="345" t="s">
        <v>2235</v>
      </c>
      <c r="D8" s="345" t="s">
        <v>2333</v>
      </c>
    </row>
    <row r="9" customHeight="1" spans="1:7">
      <c r="A9" s="2"/>
      <c r="B9" s="15" t="s">
        <v>2340</v>
      </c>
      <c r="C9" s="80" t="s">
        <v>2341</v>
      </c>
      <c r="D9" s="15" t="s">
        <v>2203</v>
      </c>
    </row>
    <row r="10" customHeight="1" spans="1:7">
      <c r="A10" s="2"/>
      <c r="B10" s="111" t="s">
        <v>2342</v>
      </c>
      <c r="C10" s="112" t="s">
        <v>2343</v>
      </c>
      <c r="D10" s="15" t="s">
        <v>2203</v>
      </c>
    </row>
    <row r="11" customHeight="1" spans="1:7">
      <c r="A11" s="2"/>
      <c r="B11" s="111" t="s">
        <v>2344</v>
      </c>
      <c r="C11" s="112" t="s">
        <v>2345</v>
      </c>
      <c r="D11" s="15" t="s">
        <v>2203</v>
      </c>
    </row>
    <row r="12" customHeight="1" spans="1:7">
      <c r="A12" s="2"/>
      <c r="B12" s="15" t="s">
        <v>2346</v>
      </c>
      <c r="C12" s="80" t="s">
        <v>2347</v>
      </c>
      <c r="D12" s="233" t="s">
        <v>2145</v>
      </c>
    </row>
    <row r="13" customHeight="1" spans="1:7">
      <c r="A13" s="2"/>
      <c r="B13" s="111" t="s">
        <v>2348</v>
      </c>
      <c r="C13" s="112" t="s">
        <v>2349</v>
      </c>
      <c r="D13" s="15" t="s">
        <v>2203</v>
      </c>
    </row>
    <row r="14" customHeight="1" spans="1:7">
      <c r="A14" s="2"/>
      <c r="B14" s="111" t="s">
        <v>2348</v>
      </c>
      <c r="C14" s="112" t="s">
        <v>1943</v>
      </c>
      <c r="D14" s="15" t="s">
        <v>2203</v>
      </c>
    </row>
    <row r="15" customHeight="1" spans="1:7">
      <c r="A15" s="2"/>
      <c r="B15" s="111" t="s">
        <v>2350</v>
      </c>
      <c r="C15" s="112" t="s">
        <v>2351</v>
      </c>
      <c r="D15" s="15" t="s">
        <v>2203</v>
      </c>
    </row>
    <row r="16" customHeight="1" spans="1:7">
      <c r="A16" s="2"/>
      <c r="B16" s="15" t="s">
        <v>2352</v>
      </c>
      <c r="C16" s="80" t="s">
        <v>2353</v>
      </c>
      <c r="D16" s="233" t="s">
        <v>2145</v>
      </c>
    </row>
    <row r="17" customHeight="1" spans="1:4">
      <c r="A17" s="2"/>
      <c r="B17" s="15" t="s">
        <v>2352</v>
      </c>
      <c r="C17" s="80" t="s">
        <v>2354</v>
      </c>
      <c r="D17" s="233" t="s">
        <v>2145</v>
      </c>
    </row>
    <row r="18" customHeight="1" spans="1:4">
      <c r="A18" s="2"/>
      <c r="B18" s="15" t="s">
        <v>2355</v>
      </c>
      <c r="C18" s="80" t="s">
        <v>2356</v>
      </c>
      <c r="D18" s="233" t="s">
        <v>2145</v>
      </c>
    </row>
    <row r="19" customHeight="1" spans="1:4">
      <c r="A19" s="2"/>
      <c r="B19" s="111" t="s">
        <v>2357</v>
      </c>
      <c r="C19" s="112" t="s">
        <v>2206</v>
      </c>
      <c r="D19" s="15"/>
    </row>
    <row r="20" customHeight="1" spans="1:4">
      <c r="A20" s="2"/>
      <c r="B20" s="111" t="s">
        <v>2358</v>
      </c>
      <c r="C20" s="112" t="s">
        <v>2359</v>
      </c>
      <c r="D20" s="15" t="s">
        <v>2203</v>
      </c>
    </row>
    <row r="21" customHeight="1" spans="1:4">
      <c r="A21" s="2"/>
      <c r="B21" s="111" t="s">
        <v>2360</v>
      </c>
      <c r="C21" s="112" t="s">
        <v>2361</v>
      </c>
      <c r="D21" s="15" t="s">
        <v>2203</v>
      </c>
    </row>
    <row r="22" customHeight="1" spans="1:4">
      <c r="A22" s="2"/>
      <c r="B22" s="15" t="s">
        <v>2362</v>
      </c>
      <c r="C22" s="80" t="s">
        <v>2363</v>
      </c>
      <c r="D22" s="233" t="s">
        <v>2145</v>
      </c>
    </row>
    <row r="27" customHeight="1" spans="1:4">
      <c r="B27" s="345" t="s">
        <v>2364</v>
      </c>
      <c r="C27" s="345" t="s">
        <v>2235</v>
      </c>
      <c r="D27" s="345" t="s">
        <v>2333</v>
      </c>
    </row>
    <row r="28" customHeight="1" spans="1:4">
      <c r="B28" s="114" t="s">
        <v>2365</v>
      </c>
      <c r="C28" s="348" t="s">
        <v>2366</v>
      </c>
      <c r="D28" s="15" t="s">
        <v>2203</v>
      </c>
    </row>
    <row r="29" customHeight="1" spans="1:4">
      <c r="B29" s="114" t="s">
        <v>2367</v>
      </c>
      <c r="C29" s="114" t="s">
        <v>2368</v>
      </c>
      <c r="D29" s="15" t="s">
        <v>2203</v>
      </c>
    </row>
    <row r="30" customHeight="1" spans="1:4">
      <c r="B30" s="114" t="s">
        <v>2369</v>
      </c>
      <c r="C30" s="114" t="s">
        <v>2370</v>
      </c>
      <c r="D30" s="15" t="s">
        <v>2203</v>
      </c>
    </row>
    <row r="31" customHeight="1" spans="1:4">
      <c r="B31" s="114" t="s">
        <v>2371</v>
      </c>
      <c r="C31" s="114" t="s">
        <v>2372</v>
      </c>
      <c r="D31" s="15" t="s">
        <v>2203</v>
      </c>
    </row>
    <row r="32" customHeight="1" spans="1:4">
      <c r="B32" s="114" t="s">
        <v>2373</v>
      </c>
      <c r="C32" s="114" t="s">
        <v>2374</v>
      </c>
      <c r="D32" s="233" t="s">
        <v>2145</v>
      </c>
    </row>
    <row r="33" customHeight="1" spans="2:4">
      <c r="B33" s="114" t="s">
        <v>2373</v>
      </c>
      <c r="C33" s="114" t="s">
        <v>2375</v>
      </c>
      <c r="D33" s="233" t="s">
        <v>2145</v>
      </c>
    </row>
    <row r="34" customHeight="1" spans="2:4">
      <c r="B34" s="114" t="s">
        <v>2376</v>
      </c>
      <c r="C34" s="114" t="s">
        <v>2066</v>
      </c>
      <c r="D34" s="233" t="s">
        <v>2145</v>
      </c>
    </row>
    <row r="35" customHeight="1" spans="2:4">
      <c r="B35" s="114" t="s">
        <v>2376</v>
      </c>
      <c r="C35" s="114" t="s">
        <v>2377</v>
      </c>
      <c r="D35" s="233" t="s">
        <v>2145</v>
      </c>
    </row>
    <row r="36" customHeight="1" spans="2:4">
      <c r="B36" s="114" t="s">
        <v>2376</v>
      </c>
      <c r="C36" s="114" t="s">
        <v>2378</v>
      </c>
      <c r="D36" s="233" t="s">
        <v>2145</v>
      </c>
    </row>
    <row r="37" customHeight="1" spans="2:4">
      <c r="B37" s="114" t="s">
        <v>2376</v>
      </c>
      <c r="C37" s="114" t="s">
        <v>2379</v>
      </c>
      <c r="D37" s="233" t="s">
        <v>2145</v>
      </c>
    </row>
    <row r="38" customHeight="1" spans="2:4">
      <c r="B38" s="114" t="s">
        <v>2380</v>
      </c>
      <c r="C38" s="114" t="s">
        <v>2381</v>
      </c>
      <c r="D38" s="15" t="s">
        <v>2203</v>
      </c>
    </row>
    <row r="39" customHeight="1" spans="2:4">
      <c r="B39" s="114" t="s">
        <v>2380</v>
      </c>
      <c r="C39" s="114" t="s">
        <v>2382</v>
      </c>
      <c r="D39" s="15" t="s">
        <v>2203</v>
      </c>
    </row>
  </sheetData>
  <conditionalFormatting sqref="C28">
    <cfRule type="cellIs" dxfId="154" priority="1" operator="equal">
      <formula>"RESERVE"</formula>
    </cfRule>
  </conditionalFormatting>
  <dataValidations count="1">
    <dataValidation type="list" allowBlank="1" sqref="C28" showDropDown="1">
      <formula1>'Setting key Duty'!$B$7:$B$56</formula1>
    </dataValidation>
  </dataValidations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G28"/>
  <sheetViews>
    <sheetView workbookViewId="0">
      <selection activeCell="A1" sqref="A1"/>
    </sheetView>
  </sheetViews>
  <sheetFormatPr defaultColWidth="12.6285714285714" defaultRowHeight="15.75" customHeight="1" outlineLevelCol="6"/>
  <sheetData>
    <row r="1" customHeight="1" spans="1:7">
      <c r="A1" s="2" t="s">
        <v>2383</v>
      </c>
      <c r="B1" s="2" t="s">
        <v>2384</v>
      </c>
      <c r="C1" s="2" t="s">
        <v>2385</v>
      </c>
    </row>
    <row r="2" customHeight="1" spans="1:7">
      <c r="A2" s="2" t="s">
        <v>2386</v>
      </c>
      <c r="B2" s="2">
        <v>-2</v>
      </c>
      <c r="C2" s="343">
        <v>46193</v>
      </c>
    </row>
    <row r="3" customHeight="1" spans="1:7">
      <c r="A3" s="2" t="s">
        <v>2197</v>
      </c>
      <c r="B3">
        <f>3</f>
        <v>3</v>
      </c>
      <c r="C3" s="343">
        <v>46192</v>
      </c>
    </row>
    <row r="4" customHeight="1" spans="1:7">
      <c r="A4" s="2" t="s">
        <v>2387</v>
      </c>
      <c r="B4" s="2">
        <v>2</v>
      </c>
      <c r="C4" s="343">
        <v>46193</v>
      </c>
      <c r="G4">
        <f>SUMIF(People!B:B,A2,'July 2026 Roster'!B:B)</f>
        <v>0</v>
      </c>
    </row>
    <row r="5" customHeight="1" spans="1:7">
      <c r="A5" s="2" t="s">
        <v>897</v>
      </c>
      <c r="B5" s="2">
        <v>1</v>
      </c>
      <c r="C5" s="343">
        <v>46194</v>
      </c>
      <c r="F5" t="s">
        <v>2388</v>
      </c>
    </row>
    <row r="6" customHeight="1" spans="1:7">
      <c r="A6" s="2" t="s">
        <v>2389</v>
      </c>
      <c r="B6" s="2">
        <v>-1</v>
      </c>
      <c r="C6" s="343">
        <v>46195</v>
      </c>
    </row>
    <row r="7" customHeight="1" spans="1:7">
      <c r="A7" s="2" t="s">
        <v>2390</v>
      </c>
      <c r="B7" s="2">
        <v>0</v>
      </c>
      <c r="C7" s="343">
        <v>46194</v>
      </c>
    </row>
    <row r="8" customHeight="1" spans="1:7">
      <c r="A8" s="2" t="s">
        <v>2391</v>
      </c>
      <c r="B8" s="2">
        <v>0</v>
      </c>
      <c r="C8" s="343">
        <v>46191</v>
      </c>
    </row>
    <row r="9" customHeight="1" spans="1:7">
      <c r="A9" s="2" t="s">
        <v>2392</v>
      </c>
      <c r="B9" s="2">
        <v>3</v>
      </c>
      <c r="C9" s="343">
        <v>46198</v>
      </c>
    </row>
    <row r="10" customHeight="1" spans="1:7">
      <c r="A10" s="2" t="s">
        <v>2393</v>
      </c>
      <c r="B10" s="2">
        <v>2</v>
      </c>
      <c r="C10" s="343">
        <v>46199</v>
      </c>
    </row>
    <row r="11" customHeight="1" spans="1:7">
      <c r="A11" s="2" t="s">
        <v>2394</v>
      </c>
      <c r="B11" s="2">
        <v>2</v>
      </c>
      <c r="C11" s="343">
        <v>46200</v>
      </c>
    </row>
    <row r="12" customHeight="1" spans="1:7">
      <c r="A12" s="2" t="s">
        <v>2395</v>
      </c>
      <c r="B12" s="2">
        <v>1</v>
      </c>
      <c r="C12" s="343">
        <v>46201</v>
      </c>
    </row>
    <row r="13" customHeight="1" spans="1:7">
      <c r="A13" s="2" t="s">
        <v>2396</v>
      </c>
      <c r="B13" s="2">
        <v>-1</v>
      </c>
      <c r="C13" s="343">
        <v>46202</v>
      </c>
    </row>
    <row r="14" customHeight="1" spans="1:7">
      <c r="A14" s="2" t="s">
        <v>2397</v>
      </c>
      <c r="B14" s="2">
        <v>-1.5</v>
      </c>
      <c r="C14" s="343">
        <v>46203</v>
      </c>
    </row>
    <row r="15" customHeight="1" spans="1:7">
      <c r="A15" s="2" t="s">
        <v>2398</v>
      </c>
      <c r="B15" s="2">
        <v>-0.5</v>
      </c>
      <c r="C15" s="343">
        <v>46204</v>
      </c>
    </row>
    <row r="16" customHeight="1" spans="1:7">
      <c r="A16" s="2" t="s">
        <v>2399</v>
      </c>
      <c r="B16" s="2">
        <v>0.5</v>
      </c>
      <c r="C16" s="343">
        <v>46205</v>
      </c>
    </row>
    <row r="17" customHeight="1" spans="1:3">
      <c r="A17" s="2" t="s">
        <v>2400</v>
      </c>
      <c r="B17" s="2">
        <v>2</v>
      </c>
      <c r="C17" s="343">
        <v>46206</v>
      </c>
    </row>
    <row r="18" customHeight="1" spans="1:3">
      <c r="A18" s="2" t="s">
        <v>2401</v>
      </c>
      <c r="B18" s="2">
        <v>2</v>
      </c>
      <c r="C18" s="343">
        <v>46207</v>
      </c>
    </row>
    <row r="19" customHeight="1" spans="1:3">
      <c r="A19" s="2" t="s">
        <v>2402</v>
      </c>
      <c r="B19" s="2">
        <v>1</v>
      </c>
      <c r="C19" s="343">
        <v>46208</v>
      </c>
    </row>
    <row r="20" customHeight="1" spans="1:3">
      <c r="A20" s="2" t="s">
        <v>2403</v>
      </c>
      <c r="B20" s="2">
        <v>0</v>
      </c>
      <c r="C20" s="343">
        <v>46209</v>
      </c>
    </row>
    <row r="21" customHeight="1" spans="1:3">
      <c r="A21" s="2" t="s">
        <v>2404</v>
      </c>
      <c r="B21" s="2">
        <v>0</v>
      </c>
      <c r="C21" s="343">
        <v>46210</v>
      </c>
    </row>
    <row r="22" customHeight="1" spans="1:3">
      <c r="A22" s="2" t="s">
        <v>2405</v>
      </c>
      <c r="B22" s="2">
        <v>3</v>
      </c>
      <c r="C22" s="343">
        <v>46211</v>
      </c>
    </row>
    <row r="23" customHeight="1" spans="1:3">
      <c r="A23" s="2" t="s">
        <v>2406</v>
      </c>
      <c r="B23" s="2">
        <v>-3</v>
      </c>
      <c r="C23" s="343">
        <v>46212</v>
      </c>
    </row>
    <row r="24" customHeight="1" spans="1:3">
      <c r="A24" s="2" t="s">
        <v>2407</v>
      </c>
      <c r="B24">
        <f>3</f>
        <v>3</v>
      </c>
      <c r="C24" s="343">
        <v>46213</v>
      </c>
    </row>
    <row r="25" customHeight="1" spans="1:3">
      <c r="A25" s="2" t="s">
        <v>1027</v>
      </c>
      <c r="B25" s="2">
        <v>2</v>
      </c>
      <c r="C25" s="343">
        <v>46214</v>
      </c>
    </row>
    <row r="26" customHeight="1" spans="1:3">
      <c r="A26" s="2" t="s">
        <v>2408</v>
      </c>
      <c r="B26" s="2">
        <v>1</v>
      </c>
      <c r="C26" s="343">
        <v>46215</v>
      </c>
    </row>
    <row r="27" customHeight="1" spans="1:3">
      <c r="A27" s="2" t="s">
        <v>2409</v>
      </c>
      <c r="B27" s="2">
        <v>1</v>
      </c>
      <c r="C27" s="343">
        <v>46216</v>
      </c>
    </row>
    <row r="28" customHeight="1" spans="1:3">
      <c r="B28">
        <f>SUMIF(Duty_Log!B:B,A2,Duty_Log!D:D)</f>
        <v>0</v>
      </c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50"/>
  <sheetViews>
    <sheetView workbookViewId="0">
      <selection activeCell="P27" sqref="P27"/>
    </sheetView>
  </sheetViews>
  <sheetFormatPr defaultColWidth="12.6285714285714" defaultRowHeight="15.75" customHeight="1"/>
  <sheetData>
    <row r="1" customHeight="1" spans="1:4">
      <c r="A1" s="2" t="s">
        <v>2410</v>
      </c>
      <c r="B1" s="2" t="s">
        <v>2411</v>
      </c>
      <c r="C1" s="2" t="s">
        <v>2412</v>
      </c>
      <c r="D1" s="2" t="s">
        <v>2265</v>
      </c>
    </row>
    <row r="2" customHeight="1" spans="1:4">
      <c r="A2" s="343">
        <v>46193</v>
      </c>
      <c r="B2" s="2" t="s">
        <v>2197</v>
      </c>
      <c r="C2" s="2" t="s">
        <v>48</v>
      </c>
      <c r="D2" s="2">
        <v>1</v>
      </c>
    </row>
    <row r="3" customHeight="1" spans="1:4">
      <c r="C3" s="343"/>
    </row>
    <row r="4" customHeight="1" spans="1:4">
      <c r="C4" s="343"/>
    </row>
    <row r="5" customHeight="1" spans="1:4">
      <c r="C5" s="343"/>
    </row>
    <row r="6" customHeight="1" spans="1:4">
      <c r="C6" s="343"/>
    </row>
    <row r="7" customHeight="1" spans="1:4">
      <c r="C7" s="343"/>
    </row>
    <row r="8" customHeight="1" spans="1:4">
      <c r="C8" s="343"/>
    </row>
    <row r="9" customHeight="1" spans="1:4">
      <c r="C9" s="343"/>
    </row>
    <row r="10" customHeight="1" spans="1:4">
      <c r="C10" s="343"/>
    </row>
    <row r="11" customHeight="1" spans="1:4">
      <c r="C11" s="343"/>
    </row>
    <row r="12" customHeight="1" spans="1:4">
      <c r="C12" s="343"/>
    </row>
    <row r="13" customHeight="1" spans="1:4">
      <c r="C13" s="343"/>
    </row>
    <row r="14" customHeight="1" spans="1:4">
      <c r="C14" s="343"/>
    </row>
    <row r="15" customHeight="1" spans="1:4">
      <c r="C15" s="343"/>
    </row>
    <row r="16" customHeight="1" spans="1:4">
      <c r="C16" s="343"/>
    </row>
    <row r="17" customHeight="1" spans="3:12">
      <c r="C17" s="343"/>
    </row>
    <row r="18" customHeight="1" spans="3:12">
      <c r="C18" s="343"/>
      <c r="F18" t="str">
        <f t="array" ref="F18:J50">_xlfn._xlws.SORT(People!A2:E34,5,TRUE)</f>
        <v>A</v>
      </c>
      <c r="G18">
        <v>-2</v>
      </c>
      <c r="H18" s="344">
        <v>46193</v>
      </c>
      <c r="I18">
        <v>0</v>
      </c>
      <c r="J18">
        <v>0</v>
      </c>
    </row>
    <row r="19" customHeight="1" spans="3:12">
      <c r="C19" s="343"/>
      <c r="F19" t="str">
        <v>B</v>
      </c>
      <c r="G19">
        <v>3</v>
      </c>
      <c r="H19" s="344">
        <v>46192</v>
      </c>
      <c r="I19">
        <v>0</v>
      </c>
      <c r="J19">
        <v>0</v>
      </c>
    </row>
    <row r="20" customHeight="1" spans="3:12">
      <c r="C20" s="343"/>
      <c r="F20" t="str">
        <v>C</v>
      </c>
      <c r="G20">
        <v>2</v>
      </c>
      <c r="H20" s="344">
        <v>46193</v>
      </c>
      <c r="I20">
        <v>0</v>
      </c>
      <c r="J20">
        <v>0</v>
      </c>
    </row>
    <row r="21" customHeight="1" spans="3:12">
      <c r="C21" s="343"/>
      <c r="F21" t="str">
        <v>D</v>
      </c>
      <c r="G21">
        <v>1</v>
      </c>
      <c r="H21" s="344">
        <v>46194</v>
      </c>
      <c r="I21">
        <v>0</v>
      </c>
      <c r="J21">
        <v>0</v>
      </c>
      <c r="L21" t="e">
        <f t="array" ref="L21">INDEX('[1]#REF'!A:A,1)</f>
        <v>#REF!</v>
      </c>
    </row>
    <row r="22" customHeight="1" spans="3:12">
      <c r="C22" s="343"/>
      <c r="F22" t="str">
        <v>E</v>
      </c>
      <c r="G22">
        <v>-1</v>
      </c>
      <c r="H22" s="344">
        <v>46195</v>
      </c>
      <c r="I22">
        <v>0</v>
      </c>
      <c r="J22">
        <v>0</v>
      </c>
    </row>
    <row r="23" customHeight="1" spans="3:12">
      <c r="C23" s="343"/>
      <c r="F23" t="str">
        <v>F</v>
      </c>
      <c r="G23">
        <v>0</v>
      </c>
      <c r="H23" s="344">
        <v>46194</v>
      </c>
      <c r="I23">
        <v>0</v>
      </c>
      <c r="J23">
        <v>0</v>
      </c>
    </row>
    <row r="24" customHeight="1" spans="3:12">
      <c r="C24" s="343"/>
      <c r="F24" t="str">
        <v>G</v>
      </c>
      <c r="G24">
        <v>0</v>
      </c>
      <c r="H24" s="344">
        <v>46191</v>
      </c>
      <c r="I24">
        <v>0</v>
      </c>
      <c r="J24">
        <v>0</v>
      </c>
    </row>
    <row r="25" customHeight="1" spans="3:12">
      <c r="C25" s="343"/>
      <c r="F25" t="str">
        <v>H</v>
      </c>
      <c r="G25">
        <v>3</v>
      </c>
      <c r="H25" s="344">
        <v>46198</v>
      </c>
      <c r="I25">
        <v>0</v>
      </c>
      <c r="J25">
        <v>0</v>
      </c>
    </row>
    <row r="26" customHeight="1" spans="3:12">
      <c r="C26" s="343"/>
      <c r="F26" t="str">
        <v>I</v>
      </c>
      <c r="G26">
        <v>2</v>
      </c>
      <c r="H26" s="344">
        <v>46199</v>
      </c>
      <c r="I26">
        <v>0</v>
      </c>
      <c r="J26">
        <v>0</v>
      </c>
    </row>
    <row r="27" customHeight="1" spans="3:12">
      <c r="C27" s="343"/>
      <c r="F27" t="str">
        <v>J</v>
      </c>
      <c r="G27">
        <v>2</v>
      </c>
      <c r="H27" s="344">
        <v>46200</v>
      </c>
      <c r="I27">
        <v>0</v>
      </c>
      <c r="J27">
        <v>0</v>
      </c>
    </row>
    <row r="28" customHeight="1" spans="3:12">
      <c r="F28" t="str">
        <v>K</v>
      </c>
      <c r="G28">
        <v>1</v>
      </c>
      <c r="H28" s="344">
        <v>46201</v>
      </c>
      <c r="I28">
        <v>0</v>
      </c>
      <c r="J28">
        <v>0</v>
      </c>
    </row>
    <row r="29" customHeight="1" spans="3:12">
      <c r="F29" t="str">
        <v>L</v>
      </c>
      <c r="G29">
        <v>-1</v>
      </c>
      <c r="H29" s="344">
        <v>46202</v>
      </c>
      <c r="I29">
        <v>0</v>
      </c>
      <c r="J29">
        <v>0</v>
      </c>
    </row>
    <row r="30" customHeight="1" spans="3:12">
      <c r="F30" t="str">
        <v>M</v>
      </c>
      <c r="G30">
        <v>-1.5</v>
      </c>
      <c r="H30" s="344">
        <v>46203</v>
      </c>
      <c r="I30">
        <v>0</v>
      </c>
      <c r="J30">
        <v>0</v>
      </c>
    </row>
    <row r="31" customHeight="1" spans="3:12">
      <c r="F31" t="str">
        <v>N</v>
      </c>
      <c r="G31">
        <v>-0.5</v>
      </c>
      <c r="H31" s="344">
        <v>46204</v>
      </c>
      <c r="I31">
        <v>0</v>
      </c>
      <c r="J31">
        <v>0</v>
      </c>
    </row>
    <row r="32" customHeight="1" spans="3:12">
      <c r="F32" t="str">
        <v>O</v>
      </c>
      <c r="G32">
        <v>0.5</v>
      </c>
      <c r="H32" s="344">
        <v>46205</v>
      </c>
      <c r="I32">
        <v>0</v>
      </c>
      <c r="J32">
        <v>0</v>
      </c>
    </row>
    <row r="33" customHeight="1" spans="6:10">
      <c r="F33" t="str">
        <v>P</v>
      </c>
      <c r="G33">
        <v>2</v>
      </c>
      <c r="H33" s="344">
        <v>46206</v>
      </c>
      <c r="I33">
        <v>0</v>
      </c>
      <c r="J33">
        <v>0</v>
      </c>
    </row>
    <row r="34" customHeight="1" spans="6:10">
      <c r="F34" t="str">
        <v>Q</v>
      </c>
      <c r="G34">
        <v>2</v>
      </c>
      <c r="H34" s="344">
        <v>46207</v>
      </c>
      <c r="I34">
        <v>0</v>
      </c>
      <c r="J34">
        <v>0</v>
      </c>
    </row>
    <row r="35" customHeight="1" spans="6:10">
      <c r="F35" t="str">
        <v>R</v>
      </c>
      <c r="G35">
        <v>1</v>
      </c>
      <c r="H35" s="344">
        <v>46208</v>
      </c>
      <c r="I35">
        <v>0</v>
      </c>
      <c r="J35">
        <v>0</v>
      </c>
    </row>
    <row r="36" customHeight="1" spans="6:10">
      <c r="F36" t="str">
        <v>S</v>
      </c>
      <c r="G36">
        <v>0</v>
      </c>
      <c r="H36" s="344">
        <v>46209</v>
      </c>
      <c r="I36">
        <v>0</v>
      </c>
      <c r="J36">
        <v>0</v>
      </c>
    </row>
    <row r="37" customHeight="1" spans="6:10">
      <c r="F37" t="str">
        <v>T</v>
      </c>
      <c r="G37">
        <v>0</v>
      </c>
      <c r="H37" s="344">
        <v>46210</v>
      </c>
      <c r="I37">
        <v>0</v>
      </c>
      <c r="J37">
        <v>0</v>
      </c>
    </row>
    <row r="38" customHeight="1" spans="6:10">
      <c r="F38" t="str">
        <v>U</v>
      </c>
      <c r="G38">
        <v>3</v>
      </c>
      <c r="H38" s="344">
        <v>46211</v>
      </c>
      <c r="I38">
        <v>0</v>
      </c>
      <c r="J38">
        <v>0</v>
      </c>
    </row>
    <row r="39" customHeight="1" spans="6:10">
      <c r="F39" t="str">
        <v>V</v>
      </c>
      <c r="G39">
        <v>-3</v>
      </c>
      <c r="H39" s="344">
        <v>46212</v>
      </c>
      <c r="I39">
        <v>0</v>
      </c>
      <c r="J39">
        <v>0</v>
      </c>
    </row>
    <row r="40" customHeight="1" spans="6:10">
      <c r="F40" t="str">
        <v>W</v>
      </c>
      <c r="G40">
        <v>3</v>
      </c>
      <c r="H40" s="344">
        <v>46213</v>
      </c>
      <c r="I40">
        <v>0</v>
      </c>
      <c r="J40">
        <v>0</v>
      </c>
    </row>
    <row r="41" customHeight="1" spans="6:10">
      <c r="F41" t="str">
        <v>X</v>
      </c>
      <c r="G41">
        <v>2</v>
      </c>
      <c r="H41" s="344">
        <v>46214</v>
      </c>
      <c r="I41">
        <v>0</v>
      </c>
      <c r="J41">
        <v>0</v>
      </c>
    </row>
    <row r="42" customHeight="1" spans="6:10">
      <c r="F42" t="str">
        <v>Y</v>
      </c>
      <c r="G42">
        <v>1</v>
      </c>
      <c r="H42" s="344">
        <v>46215</v>
      </c>
      <c r="I42">
        <v>0</v>
      </c>
      <c r="J42">
        <v>0</v>
      </c>
    </row>
    <row r="43" customHeight="1" spans="6:10">
      <c r="F43" t="str">
        <v>Z</v>
      </c>
      <c r="G43">
        <v>1</v>
      </c>
      <c r="H43" s="344">
        <v>46216</v>
      </c>
      <c r="I43">
        <v>0</v>
      </c>
      <c r="J43">
        <v>0</v>
      </c>
    </row>
    <row r="44" customHeight="1" spans="6:10">
      <c r="F44">
        <v>0</v>
      </c>
      <c r="G44">
        <v>0</v>
      </c>
      <c r="H44">
        <v>0</v>
      </c>
      <c r="I44">
        <v>0</v>
      </c>
      <c r="J44">
        <v>0</v>
      </c>
    </row>
    <row r="45" customHeight="1" spans="6:10">
      <c r="F45">
        <v>0</v>
      </c>
      <c r="G45">
        <v>0</v>
      </c>
      <c r="H45">
        <v>0</v>
      </c>
      <c r="I45">
        <v>0</v>
      </c>
      <c r="J45">
        <v>0</v>
      </c>
    </row>
    <row r="46" customHeight="1" spans="6:10">
      <c r="F46">
        <v>0</v>
      </c>
      <c r="G46">
        <v>0</v>
      </c>
      <c r="H46">
        <v>0</v>
      </c>
      <c r="I46">
        <v>0</v>
      </c>
      <c r="J46">
        <v>0</v>
      </c>
    </row>
    <row r="47" customHeight="1" spans="6:10">
      <c r="F47">
        <v>0</v>
      </c>
      <c r="G47">
        <v>0</v>
      </c>
      <c r="H47">
        <v>0</v>
      </c>
      <c r="I47">
        <v>0</v>
      </c>
      <c r="J47">
        <v>0</v>
      </c>
    </row>
    <row r="48" customHeight="1" spans="6:10">
      <c r="F48">
        <v>0</v>
      </c>
      <c r="G48">
        <v>0</v>
      </c>
      <c r="H48">
        <v>0</v>
      </c>
      <c r="I48">
        <v>0</v>
      </c>
      <c r="J48">
        <v>0</v>
      </c>
    </row>
    <row r="49" customHeight="1" spans="6:10">
      <c r="F49">
        <v>0</v>
      </c>
      <c r="G49">
        <v>0</v>
      </c>
      <c r="H49">
        <v>0</v>
      </c>
      <c r="I49">
        <v>0</v>
      </c>
      <c r="J49">
        <v>0</v>
      </c>
    </row>
    <row r="50" customHeight="1" spans="6:10">
      <c r="F50">
        <v>0</v>
      </c>
      <c r="G50">
        <v>0</v>
      </c>
      <c r="H50">
        <v>0</v>
      </c>
      <c r="I50">
        <v>0</v>
      </c>
      <c r="J50">
        <v>0</v>
      </c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"/>
  <sheetViews>
    <sheetView workbookViewId="0">
      <selection activeCell="A1" sqref="A1"/>
    </sheetView>
  </sheetViews>
  <sheetFormatPr defaultColWidth="12.6285714285714" defaultRowHeight="15.75" customHeight="1"/>
  <sheetData/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O56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6" width="10.752380952381" customWidth="1"/>
    <col min="17" max="17" width="10.247619047619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9" width="9.38095238095238" hidden="1" customWidth="1" outlineLevel="1"/>
    <col min="40" max="40" width="12" hidden="1" customWidth="1" outlineLevel="1"/>
    <col min="41" max="41" width="9.38095238095238" hidden="1" customWidth="1" outlineLevel="1"/>
    <col min="42" max="42" width="6.75238095238095" customWidth="1" collapsed="1"/>
    <col min="43" max="43" width="6.75238095238095" customWidth="1"/>
    <col min="44" max="44" width="8.87619047619048" customWidth="1" outlineLevel="1"/>
    <col min="45" max="46" width="7.87619047619048" customWidth="1" outlineLevel="1"/>
    <col min="47" max="47" width="9.13333333333333" customWidth="1" outlineLevel="1"/>
    <col min="48" max="48" width="8.24761904761905" customWidth="1" outlineLevel="1"/>
    <col min="49" max="49" width="5.5047619047619" customWidth="1" outlineLevel="1"/>
    <col min="50" max="52" width="9.38095238095238" customWidth="1"/>
    <col min="53" max="63" width="9.38095238095238" hidden="1" customWidth="1" outlineLevel="1"/>
    <col min="64" max="64" width="9.38095238095238" customWidth="1" collapsed="1"/>
    <col min="65" max="65" width="9.5047619047619" customWidth="1"/>
    <col min="66" max="67" width="9.38095238095238" customWidth="1"/>
  </cols>
  <sheetData>
    <row r="1" ht="3" customHeight="1" spans="1:67">
      <c r="A1" s="279"/>
      <c r="B1" s="280" t="s">
        <v>1</v>
      </c>
      <c r="C1" s="281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3"/>
      <c r="AH1" s="283"/>
      <c r="AI1" s="283"/>
      <c r="AJ1" s="283"/>
      <c r="AK1" s="284"/>
      <c r="AL1" s="284"/>
      <c r="AM1" s="284"/>
      <c r="AN1" s="284"/>
      <c r="AO1" s="284"/>
      <c r="AP1" s="285"/>
      <c r="AQ1" s="285"/>
      <c r="AR1" s="284"/>
      <c r="AS1" s="284"/>
      <c r="AT1" s="284"/>
      <c r="AU1" s="284"/>
      <c r="AV1" s="284"/>
      <c r="AW1" s="284"/>
      <c r="AX1" s="284"/>
      <c r="AY1" s="284"/>
      <c r="AZ1" s="284"/>
      <c r="BA1" s="284"/>
      <c r="BB1" s="284"/>
      <c r="BC1" s="284"/>
      <c r="BD1" s="284"/>
      <c r="BE1" s="284"/>
      <c r="BF1" s="284"/>
      <c r="BG1" s="284"/>
      <c r="BH1" s="284"/>
      <c r="BI1" s="284"/>
      <c r="BJ1" s="284"/>
      <c r="BK1" s="284"/>
      <c r="BL1" s="284"/>
      <c r="BM1" s="284"/>
      <c r="BN1" s="284"/>
      <c r="BO1" s="285"/>
    </row>
    <row r="2" ht="26.25" customHeight="1" spans="1:67">
      <c r="A2" s="286"/>
      <c r="B2" s="287" t="s">
        <v>2</v>
      </c>
      <c r="C2" s="131"/>
      <c r="D2" s="131"/>
      <c r="E2" s="131" t="s">
        <v>365</v>
      </c>
      <c r="F2" s="131"/>
      <c r="G2" s="131"/>
      <c r="H2" s="131" t="s">
        <v>1919</v>
      </c>
      <c r="I2" s="131" t="s">
        <v>1919</v>
      </c>
      <c r="J2" s="131" t="s">
        <v>1919</v>
      </c>
      <c r="K2" s="131" t="s">
        <v>941</v>
      </c>
      <c r="L2" s="131"/>
      <c r="M2" s="131" t="s">
        <v>1920</v>
      </c>
      <c r="N2" s="131"/>
      <c r="O2" s="131" t="s">
        <v>1921</v>
      </c>
      <c r="P2" s="131"/>
      <c r="Q2" s="131"/>
      <c r="R2" s="131" t="s">
        <v>1922</v>
      </c>
      <c r="S2" s="131" t="s">
        <v>1923</v>
      </c>
      <c r="T2" s="288"/>
      <c r="U2" s="131"/>
      <c r="V2" s="289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5"/>
      <c r="AH2" s="135"/>
      <c r="AI2" s="135"/>
      <c r="AJ2" s="135"/>
      <c r="AK2" s="135"/>
      <c r="AL2" s="135"/>
      <c r="AM2" s="135"/>
      <c r="AN2" s="135"/>
      <c r="AO2" s="135"/>
      <c r="AP2" s="134"/>
      <c r="AQ2" s="134"/>
      <c r="AR2" s="135"/>
      <c r="AS2" s="135"/>
      <c r="AT2" s="135"/>
      <c r="AU2" s="135"/>
      <c r="AV2" s="135"/>
      <c r="AW2" s="135"/>
      <c r="AX2" s="135"/>
      <c r="AY2" s="135"/>
      <c r="AZ2" s="135"/>
      <c r="BA2" s="135"/>
      <c r="BB2" s="290"/>
      <c r="BC2" s="290"/>
      <c r="BD2" s="290"/>
      <c r="BE2" s="290"/>
      <c r="BF2" s="290"/>
      <c r="BG2" s="290"/>
      <c r="BH2" s="290"/>
      <c r="BI2" s="290"/>
      <c r="BJ2" s="290"/>
      <c r="BK2" s="290"/>
      <c r="BL2" s="135"/>
      <c r="BM2" s="135"/>
      <c r="BN2" s="135"/>
      <c r="BO2" s="291"/>
    </row>
    <row r="3" ht="26.25" customHeight="1" spans="1:67">
      <c r="A3" s="286"/>
      <c r="B3" s="287" t="s">
        <v>10</v>
      </c>
      <c r="C3" s="292">
        <v>46113</v>
      </c>
      <c r="D3" s="293">
        <f>C3+1</f>
        <v>46114</v>
      </c>
      <c r="E3" s="293">
        <f>D3+1</f>
        <v>46115</v>
      </c>
      <c r="F3" s="293">
        <f>E3+1</f>
        <v>46116</v>
      </c>
      <c r="G3" s="293">
        <f>F3+1</f>
        <v>46117</v>
      </c>
      <c r="H3" s="293">
        <f>G3+1</f>
        <v>46118</v>
      </c>
      <c r="I3" s="293">
        <f>H3+1</f>
        <v>46119</v>
      </c>
      <c r="J3" s="293">
        <f>I3+1</f>
        <v>46120</v>
      </c>
      <c r="K3" s="293">
        <f>J3+1</f>
        <v>46121</v>
      </c>
      <c r="L3" s="293">
        <f>K3+1</f>
        <v>46122</v>
      </c>
      <c r="M3" s="293">
        <f>L3+1</f>
        <v>46123</v>
      </c>
      <c r="N3" s="293">
        <f>M3+1</f>
        <v>46124</v>
      </c>
      <c r="O3" s="293">
        <f>N3+1</f>
        <v>46125</v>
      </c>
      <c r="P3" s="293">
        <f>O3+1</f>
        <v>46126</v>
      </c>
      <c r="Q3" s="293">
        <f>P3+1</f>
        <v>46127</v>
      </c>
      <c r="R3" s="293">
        <f>Q3+1</f>
        <v>46128</v>
      </c>
      <c r="S3" s="293">
        <f>R3+1</f>
        <v>46129</v>
      </c>
      <c r="T3" s="294">
        <f>S3+1</f>
        <v>46130</v>
      </c>
      <c r="U3" s="293">
        <f>T3+1</f>
        <v>46131</v>
      </c>
      <c r="V3" s="295">
        <f>U3+1</f>
        <v>46132</v>
      </c>
      <c r="W3" s="293">
        <f>V3+1</f>
        <v>46133</v>
      </c>
      <c r="X3" s="293">
        <f>W3+1</f>
        <v>46134</v>
      </c>
      <c r="Y3" s="293">
        <f>X3+1</f>
        <v>46135</v>
      </c>
      <c r="Z3" s="293">
        <f>Y3+1</f>
        <v>46136</v>
      </c>
      <c r="AA3" s="293">
        <f>Z3+1</f>
        <v>46137</v>
      </c>
      <c r="AB3" s="293">
        <f>AA3+1</f>
        <v>46138</v>
      </c>
      <c r="AC3" s="293">
        <f>AB3+1</f>
        <v>46139</v>
      </c>
      <c r="AD3" s="293">
        <f>AC3+1</f>
        <v>46140</v>
      </c>
      <c r="AE3" s="293">
        <f>AD3+1</f>
        <v>46141</v>
      </c>
      <c r="AF3" s="293">
        <f>AE3+1</f>
        <v>46142</v>
      </c>
      <c r="AG3" s="141" t="str">
        <f>'Setting key Duty'!$C7</f>
        <v>DM</v>
      </c>
      <c r="AH3" s="142" t="str">
        <f>'Setting key Duty'!$C8</f>
        <v>CS1</v>
      </c>
      <c r="AI3" s="143" t="str">
        <f>'Setting key Duty'!$C9</f>
        <v>CS2</v>
      </c>
      <c r="AJ3" s="143" t="str">
        <f>'Setting key Duty'!$C10</f>
        <v>CS/B</v>
      </c>
      <c r="AK3" s="143" t="str">
        <f>'Setting key Duty'!$C11</f>
        <v>SB1</v>
      </c>
      <c r="AL3" s="143" t="str">
        <f>'Setting key Duty'!$C12</f>
        <v>SB2</v>
      </c>
      <c r="AM3" s="143" t="str">
        <f>'Setting key Duty'!$C13</f>
        <v>AE</v>
      </c>
      <c r="AN3" s="143" t="str">
        <f>'Setting key Duty'!$C16</f>
        <v>Outfield Reserve</v>
      </c>
      <c r="AO3" s="143" t="str">
        <f>'Setting key Duty'!C14</f>
        <v>EM</v>
      </c>
      <c r="AP3" s="296" t="s">
        <v>1786</v>
      </c>
      <c r="AQ3" s="296" t="s">
        <v>1787</v>
      </c>
      <c r="AR3" s="143" t="s">
        <v>11</v>
      </c>
      <c r="AS3" s="143" t="s">
        <v>12</v>
      </c>
      <c r="AT3" s="143" t="s">
        <v>1788</v>
      </c>
      <c r="AU3" s="143" t="s">
        <v>13</v>
      </c>
      <c r="AV3" s="143" t="s">
        <v>14</v>
      </c>
      <c r="AW3" s="143" t="s">
        <v>15</v>
      </c>
      <c r="AX3" s="143" t="s">
        <v>16</v>
      </c>
      <c r="AY3" s="143" t="s">
        <v>17</v>
      </c>
      <c r="AZ3" s="297" t="s">
        <v>18</v>
      </c>
      <c r="BA3" s="143" t="s">
        <v>19</v>
      </c>
      <c r="BB3" s="143" t="s">
        <v>21</v>
      </c>
      <c r="BC3" s="143" t="s">
        <v>22</v>
      </c>
      <c r="BD3" s="143" t="s">
        <v>25</v>
      </c>
      <c r="BE3" s="143" t="s">
        <v>26</v>
      </c>
      <c r="BF3" s="143" t="s">
        <v>28</v>
      </c>
      <c r="BG3" s="143" t="s">
        <v>29</v>
      </c>
      <c r="BH3" s="143" t="s">
        <v>30</v>
      </c>
      <c r="BI3" s="143" t="s">
        <v>31</v>
      </c>
      <c r="BJ3" s="143" t="str">
        <f>'Setting key Duty'!C52</f>
        <v>Field Camp</v>
      </c>
      <c r="BK3" s="143" t="s">
        <v>32</v>
      </c>
      <c r="BL3" s="143" t="str">
        <f>'Setting key Duty'!$C15</f>
        <v>Block</v>
      </c>
      <c r="BM3" s="143" t="str">
        <f>'Setting key Duty'!C17</f>
        <v>Reserve</v>
      </c>
      <c r="BN3" s="143" t="str">
        <f>'Setting key Duty'!$C22</f>
        <v>AL</v>
      </c>
      <c r="BO3" s="291"/>
    </row>
    <row r="4" ht="18" customHeight="1" spans="1:67">
      <c r="A4" s="298"/>
      <c r="B4" s="299" t="s">
        <v>33</v>
      </c>
      <c r="C4" s="300" t="str">
        <f>TEXT(C3,"ddd")</f>
        <v>Wed</v>
      </c>
      <c r="D4" s="301" t="str">
        <f>TEXT(D3,"ddd")</f>
        <v>Thu</v>
      </c>
      <c r="E4" s="301" t="str">
        <f>TEXT(E3,"ddd")</f>
        <v>Fri</v>
      </c>
      <c r="F4" s="301" t="str">
        <f>TEXT(F3,"ddd")</f>
        <v>Sat</v>
      </c>
      <c r="G4" s="301" t="str">
        <f>TEXT(G3,"ddd")</f>
        <v>Sun</v>
      </c>
      <c r="H4" s="301" t="str">
        <f>TEXT(H3,"ddd")</f>
        <v>Mon</v>
      </c>
      <c r="I4" s="301" t="str">
        <f>TEXT(I3,"ddd")</f>
        <v>Tue</v>
      </c>
      <c r="J4" s="301" t="str">
        <f>TEXT(J3,"ddd")</f>
        <v>Wed</v>
      </c>
      <c r="K4" s="301" t="str">
        <f>TEXT(K3,"ddd")</f>
        <v>Thu</v>
      </c>
      <c r="L4" s="301" t="str">
        <f>TEXT(L3,"ddd")</f>
        <v>Fri</v>
      </c>
      <c r="M4" s="301" t="str">
        <f>TEXT(M3,"ddd")</f>
        <v>Sat</v>
      </c>
      <c r="N4" s="301" t="str">
        <f>TEXT(N3,"ddd")</f>
        <v>Sun</v>
      </c>
      <c r="O4" s="301" t="str">
        <f>TEXT(O3,"ddd")</f>
        <v>Mon</v>
      </c>
      <c r="P4" s="301" t="str">
        <f>TEXT(P3,"ddd")</f>
        <v>Tue</v>
      </c>
      <c r="Q4" s="301" t="str">
        <f>TEXT(Q3,"ddd")</f>
        <v>Wed</v>
      </c>
      <c r="R4" s="301" t="str">
        <f>TEXT(R3,"ddd")</f>
        <v>Thu</v>
      </c>
      <c r="S4" s="301" t="str">
        <f>TEXT(S3,"ddd")</f>
        <v>Fri</v>
      </c>
      <c r="T4" s="300" t="str">
        <f>TEXT(T3,"ddd")</f>
        <v>Sat</v>
      </c>
      <c r="U4" s="301" t="str">
        <f>TEXT(U3,"ddd")</f>
        <v>Sun</v>
      </c>
      <c r="V4" s="302" t="str">
        <f>TEXT(V3,"ddd")</f>
        <v>Mon</v>
      </c>
      <c r="W4" s="301" t="str">
        <f>TEXT(W3,"ddd")</f>
        <v>Tue</v>
      </c>
      <c r="X4" s="301" t="str">
        <f>TEXT(X3,"ddd")</f>
        <v>Wed</v>
      </c>
      <c r="Y4" s="301" t="str">
        <f>TEXT(Y3,"ddd")</f>
        <v>Thu</v>
      </c>
      <c r="Z4" s="301" t="str">
        <f>TEXT(Z3,"ddd")</f>
        <v>Fri</v>
      </c>
      <c r="AA4" s="301" t="str">
        <f>TEXT(AA3,"ddd")</f>
        <v>Sat</v>
      </c>
      <c r="AB4" s="301" t="str">
        <f>TEXT(AB3,"ddd")</f>
        <v>Sun</v>
      </c>
      <c r="AC4" s="301" t="str">
        <f>TEXT(AC3,"ddd")</f>
        <v>Mon</v>
      </c>
      <c r="AD4" s="301" t="str">
        <f>TEXT(AD3,"ddd")</f>
        <v>Tue</v>
      </c>
      <c r="AE4" s="301" t="str">
        <f>TEXT(AE3,"ddd")</f>
        <v>Wed</v>
      </c>
      <c r="AF4" s="301" t="str">
        <f>TEXT(AF3,"ddd")</f>
        <v>Thu</v>
      </c>
      <c r="AG4" s="148" t="str">
        <f>'Setting key Duty'!$B7</f>
        <v>DM</v>
      </c>
      <c r="AH4" s="149" t="str">
        <f>'Setting key Duty'!$B8</f>
        <v>CS1</v>
      </c>
      <c r="AI4" s="150" t="str">
        <f>'Setting key Duty'!$B9</f>
        <v>CS2</v>
      </c>
      <c r="AJ4" s="150" t="str">
        <f>'Setting key Duty'!$B10</f>
        <v>CS/B</v>
      </c>
      <c r="AK4" s="150" t="str">
        <f>'Setting key Duty'!$B11</f>
        <v>SB1</v>
      </c>
      <c r="AL4" s="150" t="str">
        <f>'Setting key Duty'!$B12</f>
        <v>SB2</v>
      </c>
      <c r="AM4" s="150" t="str">
        <f>'Setting key Duty'!$B13</f>
        <v>AE</v>
      </c>
      <c r="AN4" s="150" t="str">
        <f>'Setting key Duty'!$B16</f>
        <v>Outfield Reserve</v>
      </c>
      <c r="AO4" s="150" t="str">
        <f>'Setting key Duty'!B14</f>
        <v>EM</v>
      </c>
      <c r="AP4" s="303"/>
      <c r="AQ4" s="303"/>
      <c r="AR4" s="150"/>
      <c r="AS4" s="150"/>
      <c r="AT4" s="150"/>
      <c r="AU4" s="150"/>
      <c r="AV4" s="150"/>
      <c r="AW4" s="150"/>
      <c r="AX4" s="150"/>
      <c r="AY4" s="150"/>
      <c r="AZ4" s="304"/>
      <c r="BA4" s="150"/>
      <c r="BB4" s="150" t="s">
        <v>35</v>
      </c>
      <c r="BC4" s="150"/>
      <c r="BD4" s="150" t="s">
        <v>37</v>
      </c>
      <c r="BE4" s="150"/>
      <c r="BF4" s="150" t="s">
        <v>39</v>
      </c>
      <c r="BG4" s="150"/>
      <c r="BH4" s="150" t="s">
        <v>40</v>
      </c>
      <c r="BI4" s="150"/>
      <c r="BJ4" s="150" t="str">
        <f>'Setting key Duty'!B52</f>
        <v>$FC</v>
      </c>
      <c r="BK4" s="150"/>
      <c r="BL4" s="150">
        <f>'Setting key Duty'!$B15</f>
        <v>0</v>
      </c>
      <c r="BM4" s="150" t="str">
        <f>'Setting key Duty'!B17</f>
        <v>RESERVE</v>
      </c>
      <c r="BN4" s="150" t="str">
        <f>'Setting key Duty'!$B22</f>
        <v>AL</v>
      </c>
      <c r="BO4" s="305"/>
    </row>
    <row r="5" ht="41.25" customHeight="1" spans="1:67">
      <c r="A5" s="306"/>
      <c r="B5" s="307" t="s">
        <v>2413</v>
      </c>
      <c r="G5" s="172"/>
      <c r="H5" s="172"/>
      <c r="I5" s="172"/>
      <c r="J5" s="172"/>
      <c r="K5" s="172"/>
      <c r="L5" s="172"/>
      <c r="M5" s="172"/>
      <c r="N5" s="172"/>
      <c r="O5" s="172"/>
      <c r="P5" s="172"/>
      <c r="Q5" s="7"/>
      <c r="R5" s="308"/>
      <c r="S5" s="309"/>
      <c r="T5" s="172"/>
      <c r="U5" s="172"/>
      <c r="V5" s="172"/>
      <c r="W5" s="172"/>
      <c r="X5" s="310"/>
      <c r="Z5" s="20"/>
      <c r="AA5" s="20"/>
      <c r="AB5" s="20"/>
      <c r="AC5" s="20"/>
      <c r="AD5" s="20"/>
      <c r="AE5" s="172"/>
      <c r="AF5" s="311"/>
      <c r="AG5" s="312">
        <f>COUNTIF($C5:$AF5,AG$4)</f>
        <v>0</v>
      </c>
      <c r="AH5" s="312">
        <f>COUNTIF($C5:$AF5,AH$4)</f>
        <v>0</v>
      </c>
      <c r="AI5" s="312">
        <f>COUNTIF($C5:$AF5,AI$4)</f>
        <v>0</v>
      </c>
      <c r="AJ5" s="312">
        <f>COUNTIF($C5:$AF5,AJ$4)</f>
        <v>0</v>
      </c>
      <c r="AK5" s="312">
        <f>COUNTIF($C5:$AF5,AK$4)</f>
        <v>0</v>
      </c>
      <c r="AL5" s="312">
        <f>COUNTIF($C5:$AF5,AL$4)</f>
        <v>0</v>
      </c>
      <c r="AM5" s="312">
        <f>COUNTIF($C5:$AF5,AM$4)</f>
        <v>0</v>
      </c>
      <c r="AN5" s="312">
        <f>COUNTIF($C5:$AF5,AN$4)</f>
        <v>0</v>
      </c>
      <c r="AO5" s="312">
        <f>COUNTIF($C5:$AF5,AO$4)</f>
        <v>0</v>
      </c>
      <c r="AP5" s="313"/>
      <c r="AQ5" s="313"/>
      <c r="AR5" s="104">
        <f>SUMPRODUCT(--(WEEKDAY(C$3:AF$3,2)&lt;5),--ISNUMBER(MATCH(C5:AF5,{"DM","CS1","CS2","SB1","AE","CS/B"},0)))</f>
        <v>0</v>
      </c>
      <c r="AS5" s="104"/>
      <c r="AT5" s="104">
        <f>SUMPRODUCT(--(WEEKDAY(C$3:AF$3,2)=5),--ISNUMBER(MATCH(C5:AF5,{"DM","CS1","CS2","SB1","AE","CS/B"},0)))</f>
        <v>0</v>
      </c>
      <c r="AU5" s="104">
        <f>SUMPRODUCT(--(WEEKDAY(C$3:AF$3,2)&gt;5),--ISNUMBER(MATCH(C5:AF5,{"DM","CS1","CS2","SB1","AE","CS/B"},0)))</f>
        <v>0</v>
      </c>
      <c r="AV5" s="104"/>
      <c r="AW5" s="104">
        <f>(AR5-AS5)+AT5*1.5+(AU5-AV5)*2+AL5*0.5+AN5*0.5+AP5-AQ5</f>
        <v>0</v>
      </c>
      <c r="AX5" s="104">
        <f>AR5+AT5+AU5</f>
        <v>0</v>
      </c>
      <c r="AY5" s="104">
        <f>BB5+BD5+BF5+BH5+BJ5</f>
        <v>0</v>
      </c>
      <c r="AZ5" s="313">
        <f>AW5+BA5</f>
        <v>0</v>
      </c>
      <c r="BA5" s="104">
        <f>BC5+BE5+BG5+BI5+BK5</f>
        <v>0</v>
      </c>
      <c r="BB5" s="104">
        <f>COUNTIF(A5:AG5,"*$BTP*")</f>
        <v>0</v>
      </c>
      <c r="BC5" s="104">
        <f>BB5*1.5</f>
        <v>0</v>
      </c>
      <c r="BD5" s="104">
        <f>COUNTIF(A5:AG5,"*$M*")</f>
        <v>0</v>
      </c>
      <c r="BE5" s="104">
        <f>BD5*1</f>
        <v>0</v>
      </c>
      <c r="BF5" s="104">
        <f>COUNTIF(A5:AG5,"*$PM*")</f>
        <v>0</v>
      </c>
      <c r="BG5" s="104">
        <f>BF5*0.5</f>
        <v>0</v>
      </c>
      <c r="BH5" s="104">
        <f>COUNTIF(A5:AG5,"*$AM*")</f>
        <v>0</v>
      </c>
      <c r="BI5" s="104">
        <f>BH5*0.5</f>
        <v>0</v>
      </c>
      <c r="BJ5" s="104">
        <f>COUNTIF(A5:AG5,"*$FC*")</f>
        <v>0</v>
      </c>
      <c r="BK5" s="104">
        <f>BJ5*1</f>
        <v>0</v>
      </c>
      <c r="BL5" s="104">
        <f>COUNTIF($D5:$AA5,BL$4)</f>
        <v>0</v>
      </c>
      <c r="BM5" s="104">
        <f>COUNTIF($D5:$AA5,BM$4)</f>
        <v>0</v>
      </c>
      <c r="BN5" s="104">
        <f>COUNTIF($D5:$AA5,BN$4)</f>
        <v>0</v>
      </c>
      <c r="BO5" s="175"/>
    </row>
    <row r="6" ht="36" customHeight="1" spans="1:67">
      <c r="A6" s="306"/>
      <c r="B6" s="314" t="s">
        <v>2414</v>
      </c>
      <c r="C6" s="172" t="s">
        <v>2415</v>
      </c>
      <c r="D6" s="172" t="s">
        <v>2416</v>
      </c>
      <c r="E6" s="172" t="s">
        <v>2417</v>
      </c>
      <c r="F6" s="172"/>
      <c r="G6" s="172"/>
      <c r="J6" s="172"/>
      <c r="K6" s="172"/>
      <c r="L6" s="172"/>
      <c r="M6" s="308"/>
      <c r="N6" s="310"/>
      <c r="O6" s="20"/>
      <c r="P6" s="15"/>
      <c r="Q6" s="172"/>
      <c r="R6" s="20"/>
      <c r="S6" s="172"/>
      <c r="T6" s="311"/>
      <c r="U6" s="309"/>
      <c r="V6" s="309"/>
      <c r="W6" s="172"/>
      <c r="X6" s="172"/>
      <c r="Y6" s="310"/>
      <c r="Z6" s="172"/>
      <c r="AA6" s="15"/>
      <c r="AB6" s="20"/>
      <c r="AC6" s="15"/>
      <c r="AD6" s="20"/>
      <c r="AE6" s="20"/>
      <c r="AF6" s="311"/>
      <c r="AG6" s="312">
        <f>COUNTIF($C6:$AF6,AG$4)</f>
        <v>0</v>
      </c>
      <c r="AH6" s="312">
        <f>COUNTIF($C6:$AF6,AH$4)</f>
        <v>0</v>
      </c>
      <c r="AI6" s="312">
        <f>COUNTIF($C6:$AF6,AI$4)</f>
        <v>0</v>
      </c>
      <c r="AJ6" s="312">
        <f>COUNTIF($C6:$AF6,AJ$4)</f>
        <v>0</v>
      </c>
      <c r="AK6" s="312">
        <f>COUNTIF($C6:$AF6,AK$4)</f>
        <v>0</v>
      </c>
      <c r="AL6" s="312">
        <f>COUNTIF($C6:$AF6,AL$4)</f>
        <v>0</v>
      </c>
      <c r="AM6" s="312">
        <f>COUNTIF($C6:$AF6,AM$4)</f>
        <v>0</v>
      </c>
      <c r="AN6" s="312">
        <f>COUNTIF($C6:$AF6,AN$4)</f>
        <v>0</v>
      </c>
      <c r="AO6" s="312">
        <f>COUNTIF($C6:$AF6,AO$4)</f>
        <v>0</v>
      </c>
      <c r="AP6" s="313">
        <v>1</v>
      </c>
      <c r="AQ6" s="313"/>
      <c r="AR6" s="104">
        <f>SUMPRODUCT(--(WEEKDAY(C$3:AF$3,2)&lt;5),--ISNUMBER(MATCH(C6:AF6,{"DM","CS1","CS2","SB1","AE","CS/B"},0)))</f>
        <v>0</v>
      </c>
      <c r="AS6" s="104"/>
      <c r="AT6" s="104">
        <f>SUMPRODUCT(--(WEEKDAY(C$3:AF$3,2)=5),--ISNUMBER(MATCH(C6:AF6,{"DM","CS1","CS2","SB1","AE","CS/B"},0)))</f>
        <v>0</v>
      </c>
      <c r="AU6" s="104">
        <f>SUMPRODUCT(--(WEEKDAY(C$3:AF$3,2)&gt;5),--ISNUMBER(MATCH(C6:AF6,{"DM","CS1","CS2","SB1","AE","CS/B"},0)))</f>
        <v>0</v>
      </c>
      <c r="AV6" s="104"/>
      <c r="AW6" s="104">
        <f>(AR6-AS6)+AT6*1.5+(AU6-AV6)*2+AL6*0.5+AN6*0.5+AP6-AQ6</f>
        <v>1</v>
      </c>
      <c r="AX6" s="104">
        <f>AR6+AT6+AU6</f>
        <v>0</v>
      </c>
      <c r="AY6" s="104">
        <f>BB6+BD6+BF6+BH6+BJ6</f>
        <v>0</v>
      </c>
      <c r="AZ6" s="313">
        <f>AW6+BA6</f>
        <v>1</v>
      </c>
      <c r="BA6" s="104">
        <f>BC6+BE6+BG6+BI6+BK6</f>
        <v>0</v>
      </c>
      <c r="BB6" s="104">
        <f>COUNTIF(A6:AG6,"*$BTP*")</f>
        <v>0</v>
      </c>
      <c r="BC6" s="104">
        <f>BB6*1.5</f>
        <v>0</v>
      </c>
      <c r="BD6" s="104">
        <f>COUNTIF(A6:AG6,"*$M*")</f>
        <v>0</v>
      </c>
      <c r="BE6" s="104">
        <f>BD6*1</f>
        <v>0</v>
      </c>
      <c r="BF6" s="104">
        <f>COUNTIF(A6:AG6,"*$PM*")</f>
        <v>0</v>
      </c>
      <c r="BG6" s="104">
        <f>BF6*0.5</f>
        <v>0</v>
      </c>
      <c r="BH6" s="104">
        <f>COUNTIF(A6:AG6,"*$AM*")</f>
        <v>0</v>
      </c>
      <c r="BI6" s="104">
        <f>BH6*0.5</f>
        <v>0</v>
      </c>
      <c r="BJ6" s="104">
        <f>COUNTIF(A6:AG6,"*$FC*")</f>
        <v>0</v>
      </c>
      <c r="BK6" s="104">
        <f>BJ6*1</f>
        <v>0</v>
      </c>
      <c r="BL6" s="104">
        <f>COUNTIF($G6:$Z6,BL$4)</f>
        <v>0</v>
      </c>
      <c r="BM6" s="104">
        <f>COUNTIF($G6:$Z6,BM$4)</f>
        <v>0</v>
      </c>
      <c r="BN6" s="104">
        <f>COUNTIF($G6:$Z6,BN$4)</f>
        <v>0</v>
      </c>
      <c r="BO6" s="175"/>
    </row>
    <row r="7" ht="50.25" customHeight="1" spans="1:67">
      <c r="A7" s="306"/>
      <c r="B7" s="307" t="s">
        <v>2418</v>
      </c>
      <c r="C7" s="315" t="s">
        <v>2415</v>
      </c>
      <c r="D7" s="315" t="s">
        <v>2415</v>
      </c>
      <c r="E7" s="315"/>
      <c r="F7" s="315"/>
      <c r="G7" s="172"/>
      <c r="H7" s="172"/>
      <c r="I7" s="172"/>
      <c r="J7" s="172"/>
      <c r="K7" s="172"/>
      <c r="L7" s="172"/>
      <c r="M7" s="172"/>
      <c r="N7" s="310"/>
      <c r="O7" s="172"/>
      <c r="P7" s="20"/>
      <c r="Q7" s="172"/>
      <c r="R7" s="20"/>
      <c r="S7" s="20"/>
      <c r="T7" s="316"/>
      <c r="U7" s="20"/>
      <c r="V7" s="20"/>
      <c r="W7" s="311"/>
      <c r="X7" s="172"/>
      <c r="Y7" s="310"/>
      <c r="Z7" s="172"/>
      <c r="AA7" s="172"/>
      <c r="AB7" s="172"/>
      <c r="AC7" s="20"/>
      <c r="AD7" s="172"/>
      <c r="AE7" s="172"/>
      <c r="AF7" s="311"/>
      <c r="AG7" s="312">
        <f>COUNTIF($C7:$AF7,AG$4)</f>
        <v>0</v>
      </c>
      <c r="AH7" s="312">
        <f>COUNTIF($C7:$AF7,AH$4)</f>
        <v>0</v>
      </c>
      <c r="AI7" s="312">
        <f>COUNTIF($C7:$AF7,AI$4)</f>
        <v>0</v>
      </c>
      <c r="AJ7" s="312">
        <f>COUNTIF($C7:$AF7,AJ$4)</f>
        <v>0</v>
      </c>
      <c r="AK7" s="312">
        <f>COUNTIF($C7:$AF7,AK$4)</f>
        <v>0</v>
      </c>
      <c r="AL7" s="312">
        <f>COUNTIF($C7:$AF7,AL$4)</f>
        <v>0</v>
      </c>
      <c r="AM7" s="312">
        <f>COUNTIF($C7:$AF7,AM$4)</f>
        <v>0</v>
      </c>
      <c r="AN7" s="312">
        <f>COUNTIF($C7:$AF7,AN$4)</f>
        <v>0</v>
      </c>
      <c r="AO7" s="312">
        <f>COUNTIF($C7:$AF7,AO$4)</f>
        <v>0</v>
      </c>
      <c r="AP7" s="313"/>
      <c r="AQ7" s="313"/>
      <c r="AR7" s="104">
        <f>SUMPRODUCT(--(WEEKDAY(C$3:AF$3,2)&lt;5),--ISNUMBER(MATCH(C7:AF7,{"DM","CS1","CS2","SB1","AE","CS/B"},0)))</f>
        <v>0</v>
      </c>
      <c r="AS7" s="104"/>
      <c r="AT7" s="104">
        <f>SUMPRODUCT(--(WEEKDAY(C$3:AF$3,2)=5),--ISNUMBER(MATCH(C7:AF7,{"DM","CS1","CS2","SB1","AE","CS/B"},0)))</f>
        <v>0</v>
      </c>
      <c r="AU7" s="104">
        <f>SUMPRODUCT(--(WEEKDAY(C$3:AF$3,2)&gt;5),--ISNUMBER(MATCH(C7:AF7,{"DM","CS1","CS2","SB1","AE","CS/B"},0)))</f>
        <v>0</v>
      </c>
      <c r="AV7" s="104"/>
      <c r="AW7" s="104">
        <f>(AR7-AS7)+AT7*1.5+(AU7-AV7)*2+AL7*0.5+AN7*0.5+AP7-AQ7</f>
        <v>0</v>
      </c>
      <c r="AX7" s="104">
        <f>AR7+AT7+AU7</f>
        <v>0</v>
      </c>
      <c r="AY7" s="104">
        <f>BB7+BD7+BF7+BH7+BJ7</f>
        <v>0</v>
      </c>
      <c r="AZ7" s="313">
        <f>AW7+BA7</f>
        <v>0</v>
      </c>
      <c r="BA7" s="104">
        <f>BC7+BE7+BG7+BI7+BK7</f>
        <v>0</v>
      </c>
      <c r="BB7" s="104">
        <f>COUNTIF(A7:AG7,"*$BTP*")</f>
        <v>0</v>
      </c>
      <c r="BC7" s="104">
        <f>BB7*1.5</f>
        <v>0</v>
      </c>
      <c r="BD7" s="104">
        <f>COUNTIF(A7:AG7,"*$M*")</f>
        <v>0</v>
      </c>
      <c r="BE7" s="104">
        <f>BD7*1</f>
        <v>0</v>
      </c>
      <c r="BF7" s="104">
        <f>COUNTIF(A7:AG7,"*$PM*")</f>
        <v>0</v>
      </c>
      <c r="BG7" s="104">
        <f>BF7*0.5</f>
        <v>0</v>
      </c>
      <c r="BH7" s="104">
        <f>COUNTIF(A7:AG7,"*$AM*")</f>
        <v>0</v>
      </c>
      <c r="BI7" s="104">
        <f>BH7*0.5</f>
        <v>0</v>
      </c>
      <c r="BJ7" s="104">
        <f>COUNTIF(A7:AG7,"*$FC*")</f>
        <v>0</v>
      </c>
      <c r="BK7" s="104">
        <f>BJ7*1</f>
        <v>0</v>
      </c>
      <c r="BL7" s="104">
        <f>COUNTIF($G7:$AA7,BL$4)</f>
        <v>0</v>
      </c>
      <c r="BM7" s="104">
        <f>COUNTIF($G7:$AA7,BM$4)</f>
        <v>0</v>
      </c>
      <c r="BN7" s="104">
        <f>COUNTIF($G7:$AA7,BN$4)</f>
        <v>0</v>
      </c>
      <c r="BO7" s="175"/>
    </row>
    <row r="8" ht="49.5" customHeight="1" spans="1:67">
      <c r="A8" s="306"/>
      <c r="B8" s="307" t="s">
        <v>2419</v>
      </c>
      <c r="C8" s="181" t="s">
        <v>2417</v>
      </c>
      <c r="D8" s="181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317"/>
      <c r="R8" s="172"/>
      <c r="S8" s="172"/>
      <c r="T8" s="310"/>
      <c r="U8" s="20"/>
      <c r="X8" s="172"/>
      <c r="Y8" s="172"/>
      <c r="Z8" s="317"/>
      <c r="AA8" s="317"/>
      <c r="AB8" s="317"/>
      <c r="AC8" s="317"/>
      <c r="AD8" s="317"/>
      <c r="AE8" s="317"/>
      <c r="AF8" s="172"/>
      <c r="AG8" s="312">
        <f>COUNTIF($C8:$AF8,AG$4)</f>
        <v>0</v>
      </c>
      <c r="AH8" s="312">
        <f>COUNTIF($C8:$AF8,AH$4)</f>
        <v>0</v>
      </c>
      <c r="AI8" s="312">
        <f>COUNTIF($C8:$AF8,AI$4)</f>
        <v>0</v>
      </c>
      <c r="AJ8" s="312">
        <f>COUNTIF($C8:$AF8,AJ$4)</f>
        <v>0</v>
      </c>
      <c r="AK8" s="312">
        <f>COUNTIF($C8:$AF8,AK$4)</f>
        <v>0</v>
      </c>
      <c r="AL8" s="312">
        <f>COUNTIF($C8:$AF8,AL$4)</f>
        <v>0</v>
      </c>
      <c r="AM8" s="312">
        <f>COUNTIF($C8:$AF8,AM$4)</f>
        <v>0</v>
      </c>
      <c r="AN8" s="312">
        <f>COUNTIF($C8:$AF8,AN$4)</f>
        <v>0</v>
      </c>
      <c r="AO8" s="312">
        <f>COUNTIF($C8:$AF8,AO$4)</f>
        <v>0</v>
      </c>
      <c r="AP8" s="313"/>
      <c r="AQ8" s="313">
        <v>1</v>
      </c>
      <c r="AR8" s="104">
        <f>SUMPRODUCT(--(WEEKDAY(C$3:AF$3,2)&lt;5),--ISNUMBER(MATCH(C8:AF8,{"DM","CS1","CS2","SB1","AE","CS/B"},0)))</f>
        <v>0</v>
      </c>
      <c r="AS8" s="104"/>
      <c r="AT8" s="104">
        <f>SUMPRODUCT(--(WEEKDAY(C$3:AF$3,2)=5),--ISNUMBER(MATCH(C8:AF8,{"DM","CS1","CS2","SB1","AE","CS/B"},0)))</f>
        <v>0</v>
      </c>
      <c r="AU8" s="104">
        <f>SUMPRODUCT(--(WEEKDAY(C$3:AF$3,2)&gt;5),--ISNUMBER(MATCH(C8:AF8,{"DM","CS1","CS2","SB1","AE","CS/B"},0)))</f>
        <v>0</v>
      </c>
      <c r="AV8" s="104"/>
      <c r="AW8" s="104">
        <f>(AR8-AS8)+AT8*1.5+(AU8-AV8)*2+AL8*0.5+AN8*0.5+AP8-AQ8</f>
        <v>-1</v>
      </c>
      <c r="AX8" s="104">
        <f>AR8+AT8+AU8</f>
        <v>0</v>
      </c>
      <c r="AY8" s="104">
        <f>BB8+BD8+BF8+BH8+BJ8</f>
        <v>0</v>
      </c>
      <c r="AZ8" s="313">
        <f>AW8+BA8</f>
        <v>-1</v>
      </c>
      <c r="BA8" s="104">
        <f>BC8+BE8+BG8+BI8+BK8</f>
        <v>0</v>
      </c>
      <c r="BB8" s="104">
        <f>COUNTIF(A8:AG8,"*$BTP*")</f>
        <v>0</v>
      </c>
      <c r="BC8" s="104">
        <f>BB8*1.5</f>
        <v>0</v>
      </c>
      <c r="BD8" s="104">
        <f>COUNTIF(A8:AG8,"*$M*")</f>
        <v>0</v>
      </c>
      <c r="BE8" s="104">
        <f>BD8*1</f>
        <v>0</v>
      </c>
      <c r="BF8" s="104">
        <f>COUNTIF(A8:AG8,"*$PM*")</f>
        <v>0</v>
      </c>
      <c r="BG8" s="104">
        <f>BF8*0.5</f>
        <v>0</v>
      </c>
      <c r="BH8" s="104">
        <f>COUNTIF(A8:AG8,"*$AM*")</f>
        <v>0</v>
      </c>
      <c r="BI8" s="104">
        <f>BH8*0.5</f>
        <v>0</v>
      </c>
      <c r="BJ8" s="104">
        <f>COUNTIF(A8:AG8,"*$FC*")</f>
        <v>0</v>
      </c>
      <c r="BK8" s="104">
        <f>BJ8*1</f>
        <v>0</v>
      </c>
      <c r="BL8" s="104">
        <f>COUNTIF($G8:$AA8,BL$4)</f>
        <v>0</v>
      </c>
      <c r="BM8" s="104">
        <f>COUNTIF($G8:$AA8,BM$4)</f>
        <v>0</v>
      </c>
      <c r="BN8" s="104">
        <f>COUNTIF($G8:$AA8,BN$4)</f>
        <v>0</v>
      </c>
      <c r="BO8" s="175"/>
    </row>
    <row r="9" ht="42.75" customHeight="1" spans="1:67">
      <c r="A9" s="306"/>
      <c r="B9" s="314"/>
      <c r="C9" s="181"/>
      <c r="F9" s="172"/>
      <c r="G9" s="172"/>
      <c r="H9" s="172"/>
      <c r="I9" s="172"/>
      <c r="K9" s="7"/>
      <c r="L9" s="309"/>
      <c r="M9" s="172"/>
      <c r="N9" s="172"/>
      <c r="O9" s="172"/>
      <c r="P9" s="172"/>
      <c r="Q9" s="172"/>
      <c r="R9" s="172"/>
      <c r="S9" s="172"/>
      <c r="T9" s="172"/>
      <c r="U9" s="172"/>
      <c r="W9" s="311"/>
      <c r="X9" s="172"/>
      <c r="Y9" s="172"/>
      <c r="Z9" s="172"/>
      <c r="AA9" s="172"/>
      <c r="AD9" s="172"/>
      <c r="AE9" s="172"/>
      <c r="AF9" s="172"/>
      <c r="AG9" s="312">
        <f>COUNTIF($C9:$AF9,AG$4)</f>
        <v>0</v>
      </c>
      <c r="AH9" s="312">
        <f>COUNTIF($C9:$AF9,AH$4)</f>
        <v>0</v>
      </c>
      <c r="AI9" s="312">
        <f>COUNTIF($C9:$AF9,AI$4)</f>
        <v>0</v>
      </c>
      <c r="AJ9" s="312">
        <f>COUNTIF($C9:$AF9,AJ$4)</f>
        <v>0</v>
      </c>
      <c r="AK9" s="312">
        <f>COUNTIF($C9:$AF9,AK$4)</f>
        <v>0</v>
      </c>
      <c r="AL9" s="312">
        <f>COUNTIF($C9:$AF9,AL$4)</f>
        <v>0</v>
      </c>
      <c r="AM9" s="312">
        <f>COUNTIF($C9:$AF9,AM$4)</f>
        <v>0</v>
      </c>
      <c r="AN9" s="312">
        <f>COUNTIF($C9:$AF9,AN$4)</f>
        <v>0</v>
      </c>
      <c r="AO9" s="312">
        <f>COUNTIF($C9:$AF9,AO$4)</f>
        <v>0</v>
      </c>
      <c r="AP9" s="313">
        <v>1.5</v>
      </c>
      <c r="AQ9" s="313"/>
      <c r="AR9" s="104">
        <f>SUMPRODUCT(--(WEEKDAY(C$3:AF$3,2)&lt;5),--ISNUMBER(MATCH(C9:AF9,{"DM","CS1","CS2","SB1","AE","CS/B"},0)))</f>
        <v>0</v>
      </c>
      <c r="AS9" s="104"/>
      <c r="AT9" s="104">
        <f>SUMPRODUCT(--(WEEKDAY(C$3:AF$3,2)=5),--ISNUMBER(MATCH(C9:AF9,{"DM","CS1","CS2","SB1","AE","CS/B"},0)))</f>
        <v>0</v>
      </c>
      <c r="AU9" s="104">
        <f>SUMPRODUCT(--(WEEKDAY(C$3:AF$3,2)&gt;5),--ISNUMBER(MATCH(C9:AF9,{"DM","CS1","CS2","SB1","AE","CS/B"},0)))</f>
        <v>0</v>
      </c>
      <c r="AV9" s="104"/>
      <c r="AW9" s="104">
        <f>(AR9-AS9)+AT9*1.5+(AU9-AV9)*2+AL9*0.5+AN9*0.5+AP9-AQ9</f>
        <v>1.5</v>
      </c>
      <c r="AX9" s="104">
        <f>AR9+AT9+AU9</f>
        <v>0</v>
      </c>
      <c r="AY9" s="104">
        <f>BB9+BD9+BF9+BH9+BJ9</f>
        <v>0</v>
      </c>
      <c r="AZ9" s="313">
        <f>AW9+BA9</f>
        <v>1.5</v>
      </c>
      <c r="BA9" s="104">
        <f>BC9+BE9+BG9+BI9+BK9</f>
        <v>0</v>
      </c>
      <c r="BB9" s="104">
        <f>COUNTIF(A9:AG9,"*$BTP*")</f>
        <v>0</v>
      </c>
      <c r="BC9" s="104">
        <f>BB9*1.5</f>
        <v>0</v>
      </c>
      <c r="BD9" s="104">
        <f>COUNTIF(A9:AG9,"*$M*")</f>
        <v>0</v>
      </c>
      <c r="BE9" s="104">
        <f>BD9*1</f>
        <v>0</v>
      </c>
      <c r="BF9" s="104">
        <f>COUNTIF(A9:AG9,"*$PM*")</f>
        <v>0</v>
      </c>
      <c r="BG9" s="104">
        <f>BF9*0.5</f>
        <v>0</v>
      </c>
      <c r="BH9" s="104">
        <f>COUNTIF(A9:AG9,"*$AM*")</f>
        <v>0</v>
      </c>
      <c r="BI9" s="104">
        <f>BH9*0.5</f>
        <v>0</v>
      </c>
      <c r="BJ9" s="104">
        <f>COUNTIF(A9:AG9,"*$FC*")</f>
        <v>0</v>
      </c>
      <c r="BK9" s="104">
        <f>BJ9*1</f>
        <v>0</v>
      </c>
      <c r="BL9" s="104">
        <f>COUNTIF($D9:$AA9,BL$4)</f>
        <v>0</v>
      </c>
      <c r="BM9" s="104">
        <f>COUNTIF($D9:$AA9,BM$4)</f>
        <v>0</v>
      </c>
      <c r="BN9" s="104">
        <f>COUNTIF($D9:$AA9,BN$4)</f>
        <v>0</v>
      </c>
      <c r="BO9" s="175"/>
    </row>
    <row r="10" ht="19.5" customHeight="1" spans="1:67">
      <c r="A10" s="306"/>
      <c r="B10" s="314" t="s">
        <v>2420</v>
      </c>
      <c r="C10" s="315"/>
      <c r="E10" s="172"/>
      <c r="F10" s="172"/>
      <c r="G10" s="172"/>
      <c r="H10" s="172"/>
      <c r="I10" s="310"/>
      <c r="J10" s="20"/>
      <c r="K10" s="15"/>
      <c r="L10" s="172"/>
      <c r="M10" s="311"/>
      <c r="N10" s="172"/>
      <c r="O10" s="172"/>
      <c r="P10" s="172"/>
      <c r="R10" s="172"/>
      <c r="T10" s="172"/>
      <c r="V10" s="172"/>
      <c r="W10" s="172"/>
      <c r="Y10" s="172"/>
      <c r="Z10" s="172"/>
      <c r="AA10" s="172"/>
      <c r="AB10" s="172"/>
      <c r="AC10" s="172"/>
      <c r="AD10" s="172"/>
      <c r="AE10" s="172"/>
      <c r="AF10" s="172"/>
      <c r="AG10" s="312">
        <f>COUNTIF($C10:$AF10,AG$4)</f>
        <v>0</v>
      </c>
      <c r="AH10" s="312">
        <f>COUNTIF($C10:$AF10,AH$4)</f>
        <v>0</v>
      </c>
      <c r="AI10" s="312">
        <f>COUNTIF($C10:$AF10,AI$4)</f>
        <v>0</v>
      </c>
      <c r="AJ10" s="312">
        <f>COUNTIF($C10:$AF10,AJ$4)</f>
        <v>0</v>
      </c>
      <c r="AK10" s="312">
        <f>COUNTIF($C10:$AF10,AK$4)</f>
        <v>0</v>
      </c>
      <c r="AL10" s="312">
        <f>COUNTIF($C10:$AF10,AL$4)</f>
        <v>0</v>
      </c>
      <c r="AM10" s="312">
        <f>COUNTIF($C10:$AF10,AM$4)</f>
        <v>0</v>
      </c>
      <c r="AN10" s="312">
        <f>COUNTIF($C10:$AF10,AN$4)</f>
        <v>0</v>
      </c>
      <c r="AO10" s="312">
        <f>COUNTIF($C10:$AF10,AO$4)</f>
        <v>0</v>
      </c>
      <c r="AP10" s="313"/>
      <c r="AQ10" s="313">
        <v>2.5</v>
      </c>
      <c r="AR10" s="104">
        <f>SUMPRODUCT(--(WEEKDAY(C$3:AF$3,2)&lt;5),--ISNUMBER(MATCH(C10:AF10,{"DM","CS1","CS2","SB1","AE","CS/B"},0)))</f>
        <v>0</v>
      </c>
      <c r="AS10" s="104"/>
      <c r="AT10" s="104">
        <f>SUMPRODUCT(--(WEEKDAY(C$3:AF$3,2)=5),--ISNUMBER(MATCH(C10:AF10,{"DM","CS1","CS2","SB1","AE","CS/B"},0)))</f>
        <v>0</v>
      </c>
      <c r="AU10" s="104">
        <f>SUMPRODUCT(--(WEEKDAY(C$3:AF$3,2)&gt;5),--ISNUMBER(MATCH(C10:AF10,{"DM","CS1","CS2","SB1","AE","CS/B"},0)))</f>
        <v>0</v>
      </c>
      <c r="AV10" s="104"/>
      <c r="AW10" s="104">
        <f>(AR10-AS10)+AT10*1.5+(AU10-AV10)*2+AL10*0.5+AN10*0.5+AP10-AQ10</f>
        <v>-2.5</v>
      </c>
      <c r="AX10" s="104">
        <f>AR10+AT10+AU10</f>
        <v>0</v>
      </c>
      <c r="AY10" s="104">
        <f>BB10+BD10+BF10+BH10+BJ10</f>
        <v>0</v>
      </c>
      <c r="AZ10" s="313">
        <f>AW10+BA10</f>
        <v>-2.5</v>
      </c>
      <c r="BA10" s="104">
        <f>BC10+BE10+BG10+BI10+BK10</f>
        <v>0</v>
      </c>
      <c r="BB10" s="104">
        <f>COUNTIF(A10:AG10,"*$BTP*")</f>
        <v>0</v>
      </c>
      <c r="BC10" s="104">
        <f>BB10*1.5</f>
        <v>0</v>
      </c>
      <c r="BD10" s="104">
        <f>COUNTIF(A10:AG10,"*$M*")</f>
        <v>0</v>
      </c>
      <c r="BE10" s="104">
        <f>BD10*1</f>
        <v>0</v>
      </c>
      <c r="BF10" s="104">
        <f>COUNTIF(A10:AG10,"*$PM*")</f>
        <v>0</v>
      </c>
      <c r="BG10" s="104">
        <f>BF10*0.5</f>
        <v>0</v>
      </c>
      <c r="BH10" s="104">
        <f>COUNTIF(A10:AG10,"*$AM*")</f>
        <v>0</v>
      </c>
      <c r="BI10" s="104">
        <f>BH10*0.5</f>
        <v>0</v>
      </c>
      <c r="BJ10" s="104">
        <f>COUNTIF(A10:AG10,"*$FC*")</f>
        <v>0</v>
      </c>
      <c r="BK10" s="104">
        <f>BJ10*1</f>
        <v>0</v>
      </c>
      <c r="BL10" s="104">
        <f>COUNTIF($D10:$AA10,BL$4)</f>
        <v>0</v>
      </c>
      <c r="BM10" s="104">
        <f>COUNTIF($D10:$AA10,BM$4)</f>
        <v>0</v>
      </c>
      <c r="BN10" s="104">
        <f>COUNTIF($D10:$AA10,BN$4)</f>
        <v>0</v>
      </c>
      <c r="BO10" s="175"/>
    </row>
    <row r="11" ht="56.25" customHeight="1" spans="1:67">
      <c r="A11" s="306"/>
      <c r="B11" s="307"/>
      <c r="C11" s="314"/>
      <c r="D11" s="318"/>
      <c r="E11" s="172"/>
      <c r="F11" s="172"/>
      <c r="G11" s="172"/>
      <c r="H11" s="172"/>
      <c r="I11" s="7"/>
      <c r="J11" s="172"/>
      <c r="K11" s="20"/>
      <c r="L11" s="20"/>
      <c r="M11" s="311"/>
      <c r="N11" s="172"/>
      <c r="O11" s="172"/>
      <c r="Q11" s="172"/>
      <c r="S11" s="172"/>
      <c r="T11" s="172"/>
      <c r="V11" s="20"/>
      <c r="W11" s="172"/>
      <c r="X11" s="172"/>
      <c r="Y11" s="309"/>
      <c r="Z11" s="309"/>
      <c r="AA11" s="309"/>
      <c r="AB11" s="172"/>
      <c r="AC11" s="309"/>
      <c r="AD11" s="309"/>
      <c r="AE11" s="309"/>
      <c r="AF11" s="172"/>
      <c r="AG11" s="312">
        <f>COUNTIF($C11:$AF11,AG$4)</f>
        <v>0</v>
      </c>
      <c r="AH11" s="312">
        <f>COUNTIF($C11:$AF11,AH$4)</f>
        <v>0</v>
      </c>
      <c r="AI11" s="312">
        <f>COUNTIF($C11:$AF11,AI$4)</f>
        <v>0</v>
      </c>
      <c r="AJ11" s="312">
        <f>COUNTIF($C11:$AF11,AJ$4)</f>
        <v>0</v>
      </c>
      <c r="AK11" s="312">
        <f>COUNTIF($C11:$AF11,AK$4)</f>
        <v>0</v>
      </c>
      <c r="AL11" s="312">
        <f>COUNTIF($C11:$AF11,AL$4)</f>
        <v>0</v>
      </c>
      <c r="AM11" s="312">
        <f>COUNTIF($C11:$AF11,AM$4)</f>
        <v>0</v>
      </c>
      <c r="AN11" s="312">
        <f>COUNTIF($C11:$AF11,AN$4)</f>
        <v>0</v>
      </c>
      <c r="AO11" s="312">
        <f>COUNTIF($C11:$AF11,AO$4)</f>
        <v>0</v>
      </c>
      <c r="AP11" s="313">
        <v>1</v>
      </c>
      <c r="AQ11" s="313"/>
      <c r="AR11" s="104">
        <f>SUMPRODUCT(--(WEEKDAY(C$3:AF$3,2)&lt;5),--ISNUMBER(MATCH(C11:AF11,{"DM","CS1","CS2","SB1","AE","CS/B"},0)))</f>
        <v>0</v>
      </c>
      <c r="AS11" s="104"/>
      <c r="AT11" s="104">
        <f>SUMPRODUCT(--(WEEKDAY(C$3:AF$3,2)=5),--ISNUMBER(MATCH(C11:AF11,{"DM","CS1","CS2","SB1","AE","CS/B"},0)))</f>
        <v>0</v>
      </c>
      <c r="AU11" s="104">
        <f>SUMPRODUCT(--(WEEKDAY(C$3:AF$3,2)&gt;5),--ISNUMBER(MATCH(C11:AF11,{"DM","CS1","CS2","SB1","AE","CS/B"},0)))</f>
        <v>0</v>
      </c>
      <c r="AV11" s="104"/>
      <c r="AW11" s="104">
        <f>(AR11-AS11)+AT11*1.5+(AU11-AV11)*2+AL11*0.5+AN11*0.5+AP11-AQ11</f>
        <v>1</v>
      </c>
      <c r="AX11" s="104">
        <f>AR11+AT11+AU11</f>
        <v>0</v>
      </c>
      <c r="AY11" s="104">
        <f>BB11+BD11+BF11+BH11+BJ11</f>
        <v>0</v>
      </c>
      <c r="AZ11" s="313">
        <f>AW11+BA11</f>
        <v>1</v>
      </c>
      <c r="BA11" s="104">
        <f>BC11+BE11+BG11+BI11+BK11</f>
        <v>0</v>
      </c>
      <c r="BB11" s="104">
        <f>COUNTIF(A11:AG11,"*$BTP*")</f>
        <v>0</v>
      </c>
      <c r="BC11" s="104">
        <f>BB11*1.5</f>
        <v>0</v>
      </c>
      <c r="BD11" s="104">
        <f>COUNTIF(A11:AG11,"*$M*")</f>
        <v>0</v>
      </c>
      <c r="BE11" s="104">
        <f>BD11*1</f>
        <v>0</v>
      </c>
      <c r="BF11" s="104">
        <f>COUNTIF(A11:AG11,"*$PM*")</f>
        <v>0</v>
      </c>
      <c r="BG11" s="104">
        <f>BF11*0.5</f>
        <v>0</v>
      </c>
      <c r="BH11" s="104">
        <f>COUNTIF(A11:AG11,"*$AM*")</f>
        <v>0</v>
      </c>
      <c r="BI11" s="104">
        <f>BH11*0.5</f>
        <v>0</v>
      </c>
      <c r="BJ11" s="104">
        <f>COUNTIF(A11:AG11,"*$FC*")</f>
        <v>0</v>
      </c>
      <c r="BK11" s="104">
        <f>BJ11*1</f>
        <v>0</v>
      </c>
      <c r="BL11" s="104">
        <f>COUNTIF($D11:$AA11,BL$4)</f>
        <v>0</v>
      </c>
      <c r="BM11" s="104">
        <f>COUNTIF($D11:$AA11,BM$4)</f>
        <v>0</v>
      </c>
      <c r="BN11" s="104">
        <f>COUNTIF($D11:$AA11,BN$4)</f>
        <v>0</v>
      </c>
      <c r="BO11" s="175"/>
    </row>
    <row r="12" ht="19.5" customHeight="1" spans="1:67">
      <c r="A12" s="306"/>
      <c r="B12" s="307"/>
      <c r="C12" s="181"/>
      <c r="D12" s="181"/>
      <c r="E12" s="172"/>
      <c r="F12" s="172"/>
      <c r="G12" s="172"/>
      <c r="H12" s="172"/>
      <c r="I12" s="181"/>
      <c r="J12" s="317"/>
      <c r="K12" s="317"/>
      <c r="L12" s="317"/>
      <c r="M12" s="172"/>
      <c r="N12" s="172"/>
      <c r="O12" s="172"/>
      <c r="Q12" s="172"/>
      <c r="R12" s="172"/>
      <c r="S12" s="172"/>
      <c r="T12" s="172"/>
      <c r="U12" s="172"/>
      <c r="V12" s="20"/>
      <c r="W12" s="172"/>
      <c r="X12" s="310"/>
      <c r="Y12" s="172"/>
      <c r="AA12" s="20"/>
      <c r="AB12" s="15"/>
      <c r="AC12" s="15"/>
      <c r="AD12" s="20"/>
      <c r="AE12" s="15"/>
      <c r="AF12" s="172"/>
      <c r="AG12" s="312">
        <f>COUNTIF($C12:$AF12,AG$4)</f>
        <v>0</v>
      </c>
      <c r="AH12" s="312">
        <f>COUNTIF($C12:$AF12,AH$4)</f>
        <v>0</v>
      </c>
      <c r="AI12" s="312">
        <f>COUNTIF($C12:$AF12,AI$4)</f>
        <v>0</v>
      </c>
      <c r="AJ12" s="312">
        <f>COUNTIF($C12:$AF12,AJ$4)</f>
        <v>0</v>
      </c>
      <c r="AK12" s="312">
        <f>COUNTIF($C12:$AF12,AK$4)</f>
        <v>0</v>
      </c>
      <c r="AL12" s="312">
        <f>COUNTIF($C12:$AF12,AL$4)</f>
        <v>0</v>
      </c>
      <c r="AM12" s="312">
        <f>COUNTIF($C12:$AF12,AM$4)</f>
        <v>0</v>
      </c>
      <c r="AN12" s="312">
        <f>COUNTIF($C12:$AF12,AN$4)</f>
        <v>0</v>
      </c>
      <c r="AO12" s="312">
        <f>COUNTIF($C12:$AF12,AO$4)</f>
        <v>0</v>
      </c>
      <c r="AP12" s="313">
        <v>1.5</v>
      </c>
      <c r="AQ12" s="313"/>
      <c r="AR12" s="104">
        <f>SUMPRODUCT(--(WEEKDAY(C$3:AF$3,2)&lt;5),--ISNUMBER(MATCH(C12:AF12,{"DM","CS1","CS2","SB1","AE","CS/B"},0)))</f>
        <v>0</v>
      </c>
      <c r="AS12" s="104"/>
      <c r="AT12" s="104">
        <f>SUMPRODUCT(--(WEEKDAY(C$3:AF$3,2)=5),--ISNUMBER(MATCH(C12:AF12,{"DM","CS1","CS2","SB1","AE","CS/B"},0)))</f>
        <v>0</v>
      </c>
      <c r="AU12" s="104">
        <f>SUMPRODUCT(--(WEEKDAY(C$3:AF$3,2)&gt;5),--ISNUMBER(MATCH(C12:AF12,{"DM","CS1","CS2","SB1","AE","CS/B"},0)))</f>
        <v>0</v>
      </c>
      <c r="AV12" s="104"/>
      <c r="AW12" s="104">
        <f>(AR12-AS12)+AT12*1.5+(AU12-AV12)*2+AL12*0.5+AN12*0.5+AP12-AQ12</f>
        <v>1.5</v>
      </c>
      <c r="AX12" s="104">
        <f>AR12+AT12+AU12</f>
        <v>0</v>
      </c>
      <c r="AY12" s="104">
        <f>BB12+BD12+BF12+BH12+BJ12</f>
        <v>0</v>
      </c>
      <c r="AZ12" s="313">
        <f>AW12+BA12</f>
        <v>1.5</v>
      </c>
      <c r="BA12" s="104">
        <f>BC12+BE12+BG12+BI12+BK12</f>
        <v>0</v>
      </c>
      <c r="BB12" s="104">
        <f>COUNTIF(A12:AG12,"*$BTP*")</f>
        <v>0</v>
      </c>
      <c r="BC12" s="104">
        <f>BB12*1.5</f>
        <v>0</v>
      </c>
      <c r="BD12" s="104">
        <f>COUNTIF(A12:AG12,"*$M*")</f>
        <v>0</v>
      </c>
      <c r="BE12" s="104">
        <f>BD12*1</f>
        <v>0</v>
      </c>
      <c r="BF12" s="104">
        <f>COUNTIF(A12:AG12,"*$PM*")</f>
        <v>0</v>
      </c>
      <c r="BG12" s="104">
        <f>BF12*0.5</f>
        <v>0</v>
      </c>
      <c r="BH12" s="104">
        <f>COUNTIF(A12:AG12,"*$AM*")</f>
        <v>0</v>
      </c>
      <c r="BI12" s="104">
        <f>BH12*0.5</f>
        <v>0</v>
      </c>
      <c r="BJ12" s="104">
        <f>COUNTIF(A12:AG12,"*$FC*")</f>
        <v>0</v>
      </c>
      <c r="BK12" s="104">
        <f>BJ12*1</f>
        <v>0</v>
      </c>
      <c r="BL12" s="104">
        <f>COUNTIF($D12:$AA12,BL$4)</f>
        <v>0</v>
      </c>
      <c r="BM12" s="104">
        <f>COUNTIF($D12:$AA12,BM$4)</f>
        <v>0</v>
      </c>
      <c r="BN12" s="104">
        <f>COUNTIF($D12:$AA12,BN$4)</f>
        <v>0</v>
      </c>
      <c r="BO12" s="175"/>
    </row>
    <row r="13" ht="51" customHeight="1" spans="1:67">
      <c r="A13" s="306"/>
      <c r="B13" s="314"/>
      <c r="C13" s="181"/>
      <c r="D13" s="181"/>
      <c r="E13" s="172"/>
      <c r="F13" s="172"/>
      <c r="H13" s="172"/>
      <c r="I13" s="172"/>
      <c r="J13" s="172"/>
      <c r="K13" s="172"/>
      <c r="L13" s="172"/>
      <c r="M13" s="172"/>
      <c r="N13" s="172"/>
      <c r="O13" s="172"/>
      <c r="Q13" s="172"/>
      <c r="R13" s="172"/>
      <c r="T13" s="172"/>
      <c r="U13" s="172"/>
      <c r="V13" s="172"/>
      <c r="X13" s="310"/>
      <c r="Y13" s="172"/>
      <c r="Z13" s="172"/>
      <c r="AA13" s="172"/>
      <c r="AB13" s="172"/>
      <c r="AC13" s="172"/>
      <c r="AD13" s="172"/>
      <c r="AE13" s="172"/>
      <c r="AF13" s="172"/>
      <c r="AG13" s="312">
        <f>COUNTIF($C13:$AF13,AG$4)</f>
        <v>0</v>
      </c>
      <c r="AH13" s="312">
        <f>COUNTIF($C13:$AF13,AH$4)</f>
        <v>0</v>
      </c>
      <c r="AI13" s="312">
        <f>COUNTIF($C13:$AF13,AI$4)</f>
        <v>0</v>
      </c>
      <c r="AJ13" s="312">
        <f>COUNTIF($C13:$AF13,AJ$4)</f>
        <v>0</v>
      </c>
      <c r="AK13" s="312">
        <f>COUNTIF($C13:$AF13,AK$4)</f>
        <v>0</v>
      </c>
      <c r="AL13" s="312">
        <f>COUNTIF($C13:$AF13,AL$4)</f>
        <v>0</v>
      </c>
      <c r="AM13" s="312">
        <f>COUNTIF($C13:$AF13,AM$4)</f>
        <v>0</v>
      </c>
      <c r="AN13" s="312">
        <f>COUNTIF($C13:$AF13,AN$4)</f>
        <v>0</v>
      </c>
      <c r="AO13" s="312">
        <f>COUNTIF($C13:$AF13,AO$4)</f>
        <v>0</v>
      </c>
      <c r="AP13" s="313"/>
      <c r="AQ13" s="313"/>
      <c r="AR13" s="104">
        <f>SUMPRODUCT(--(WEEKDAY(C$3:AF$3,2)&lt;5),--ISNUMBER(MATCH(C13:AF13,{"DM","CS1","CS2","SB1","AE","CS/B"},0)))</f>
        <v>0</v>
      </c>
      <c r="AS13" s="104"/>
      <c r="AT13" s="104">
        <f>SUMPRODUCT(--(WEEKDAY(C$3:AF$3,2)=5),--ISNUMBER(MATCH(C13:AF13,{"DM","CS1","CS2","SB1","AE","CS/B"},0)))</f>
        <v>0</v>
      </c>
      <c r="AU13" s="104">
        <f>SUMPRODUCT(--(WEEKDAY(C$3:AF$3,2)&gt;5),--ISNUMBER(MATCH(C13:AF13,{"DM","CS1","CS2","SB1","AE","CS/B"},0)))</f>
        <v>0</v>
      </c>
      <c r="AV13" s="104"/>
      <c r="AW13" s="104">
        <f>(AR13-AS13)+AT13*1.5+(AU13-AV13)*2+AL13*0.5+AN13*0.5+AP13-AQ13</f>
        <v>0</v>
      </c>
      <c r="AX13" s="104">
        <f>AR13+AT13+AU13</f>
        <v>0</v>
      </c>
      <c r="AY13" s="104">
        <f>BB13+BD13+BF13+BH13+BJ13</f>
        <v>0</v>
      </c>
      <c r="AZ13" s="313">
        <f>AW13+BA13</f>
        <v>0</v>
      </c>
      <c r="BA13" s="104">
        <f>BC13+BE13+BG13+BI13+BK13</f>
        <v>0</v>
      </c>
      <c r="BB13" s="104">
        <f>COUNTIF(A13:AG13,"*$BTP*")</f>
        <v>0</v>
      </c>
      <c r="BC13" s="104">
        <f>BB13*1.5</f>
        <v>0</v>
      </c>
      <c r="BD13" s="104">
        <f>COUNTIF(A13:AG13,"*$M*")</f>
        <v>0</v>
      </c>
      <c r="BE13" s="104">
        <f>BD13*1</f>
        <v>0</v>
      </c>
      <c r="BF13" s="104">
        <f>COUNTIF(A13:AG13,"*$PM*")</f>
        <v>0</v>
      </c>
      <c r="BG13" s="104">
        <f>BF13*0.5</f>
        <v>0</v>
      </c>
      <c r="BH13" s="104">
        <f>COUNTIF(A13:AG13,"*$AM*")</f>
        <v>0</v>
      </c>
      <c r="BI13" s="104">
        <f>BH13*0.5</f>
        <v>0</v>
      </c>
      <c r="BJ13" s="104">
        <f>COUNTIF(A13:AG13,"*$FC*")</f>
        <v>0</v>
      </c>
      <c r="BK13" s="104">
        <f>BJ13*1</f>
        <v>0</v>
      </c>
      <c r="BL13" s="104">
        <f>COUNTIF($D13:$AA13,BL$4)</f>
        <v>0</v>
      </c>
      <c r="BM13" s="104">
        <f>COUNTIF($D13:$AA13,BM$4)</f>
        <v>0</v>
      </c>
      <c r="BN13" s="104">
        <f>COUNTIF($D13:$AA13,BN$4)</f>
        <v>0</v>
      </c>
      <c r="BO13" s="175"/>
    </row>
    <row r="14" ht="45" customHeight="1" spans="1:67">
      <c r="A14" s="306"/>
      <c r="B14" s="314"/>
      <c r="C14" s="172"/>
      <c r="D14" s="315"/>
      <c r="E14" s="172"/>
      <c r="F14" s="172"/>
      <c r="G14" s="172"/>
      <c r="H14" s="172"/>
      <c r="K14" s="172"/>
      <c r="L14" s="172"/>
      <c r="M14" s="172"/>
      <c r="N14" s="172"/>
      <c r="O14" s="172"/>
      <c r="P14" s="172"/>
      <c r="Q14" s="172"/>
      <c r="R14" s="172"/>
      <c r="S14" s="172"/>
      <c r="T14" s="172"/>
      <c r="U14" s="172"/>
      <c r="V14" s="172"/>
      <c r="X14" s="310"/>
      <c r="Y14" s="172"/>
      <c r="Z14" s="20"/>
      <c r="AA14" s="20"/>
      <c r="AB14" s="20"/>
      <c r="AC14" s="20"/>
      <c r="AD14" s="20"/>
      <c r="AE14" s="20"/>
      <c r="AG14" s="312">
        <f>COUNTIF($C14:$AF14,AG$4)</f>
        <v>0</v>
      </c>
      <c r="AH14" s="312">
        <f>COUNTIF($C14:$AF14,AH$4)</f>
        <v>0</v>
      </c>
      <c r="AI14" s="312">
        <f>COUNTIF($C14:$AF14,AI$4)</f>
        <v>0</v>
      </c>
      <c r="AJ14" s="312">
        <f>COUNTIF($C14:$AF14,AJ$4)</f>
        <v>0</v>
      </c>
      <c r="AK14" s="312">
        <f>COUNTIF($C14:$AF14,AK$4)</f>
        <v>0</v>
      </c>
      <c r="AL14" s="312">
        <f>COUNTIF($C14:$AF14,AL$4)</f>
        <v>0</v>
      </c>
      <c r="AM14" s="312">
        <f>COUNTIF($C14:$AF14,AM$4)</f>
        <v>0</v>
      </c>
      <c r="AN14" s="312">
        <f>COUNTIF($C14:$AF14,AN$4)</f>
        <v>0</v>
      </c>
      <c r="AO14" s="312">
        <f>COUNTIF($C14:$AF14,AO$4)</f>
        <v>0</v>
      </c>
      <c r="AP14" s="313">
        <v>1</v>
      </c>
      <c r="AQ14" s="313"/>
      <c r="AR14" s="104">
        <f>SUMPRODUCT(--(WEEKDAY(C$3:AF$3,2)&lt;5),--ISNUMBER(MATCH(C14:AF14,{"DM","CS1","CS2","SB1","AE","CS/B"},0)))</f>
        <v>0</v>
      </c>
      <c r="AS14" s="104"/>
      <c r="AT14" s="104">
        <f>SUMPRODUCT(--(WEEKDAY(C$3:AF$3,2)=5),--ISNUMBER(MATCH(C14:AF14,{"DM","CS1","CS2","SB1","AE","CS/B"},0)))</f>
        <v>0</v>
      </c>
      <c r="AU14" s="104">
        <f>SUMPRODUCT(--(WEEKDAY(C$3:AF$3,2)&gt;5),--ISNUMBER(MATCH(C14:AF14,{"DM","CS1","CS2","SB1","AE","CS/B"},0)))</f>
        <v>0</v>
      </c>
      <c r="AV14" s="104"/>
      <c r="AW14" s="104">
        <f>(AR14-AS14)+AT14*1.5+(AU14-AV14)*2+AL14*0.5+AN14*0.5+AP14-AQ14</f>
        <v>1</v>
      </c>
      <c r="AX14" s="104">
        <f>AR14+AT14+AU14</f>
        <v>0</v>
      </c>
      <c r="AY14" s="104">
        <f>BB14+BD14+BF14+BH14+BJ14</f>
        <v>0</v>
      </c>
      <c r="AZ14" s="313">
        <f>AW14+BA14</f>
        <v>1</v>
      </c>
      <c r="BA14" s="104">
        <f>BC14+BE14+BG14+BI14+BK14</f>
        <v>0</v>
      </c>
      <c r="BB14" s="104">
        <f>COUNTIF(A14:AG14,"*$BTP*")</f>
        <v>0</v>
      </c>
      <c r="BC14" s="104">
        <f>BB14*1.5</f>
        <v>0</v>
      </c>
      <c r="BD14" s="104">
        <f>COUNTIF(A14:AG14,"*$M*")</f>
        <v>0</v>
      </c>
      <c r="BE14" s="104">
        <f>BD14*1</f>
        <v>0</v>
      </c>
      <c r="BF14" s="104">
        <f>COUNTIF(A14:AG14,"*$PM*")</f>
        <v>0</v>
      </c>
      <c r="BG14" s="104">
        <f>BF14*0.5</f>
        <v>0</v>
      </c>
      <c r="BH14" s="104">
        <f>COUNTIF(A14:AG14,"*$AM*")</f>
        <v>0</v>
      </c>
      <c r="BI14" s="104">
        <f>BH14*0.5</f>
        <v>0</v>
      </c>
      <c r="BJ14" s="104">
        <f>COUNTIF(A14:AG14,"*$FC*")</f>
        <v>0</v>
      </c>
      <c r="BK14" s="104">
        <f>BJ14*1</f>
        <v>0</v>
      </c>
      <c r="BL14" s="104">
        <f>COUNTIF($D14:$AA14,BL$4)</f>
        <v>0</v>
      </c>
      <c r="BM14" s="104">
        <f>COUNTIF($D14:$AA14,BM$4)</f>
        <v>0</v>
      </c>
      <c r="BN14" s="104">
        <f>COUNTIF($D14:$AA14,BN$4)</f>
        <v>0</v>
      </c>
      <c r="BO14" s="175"/>
    </row>
    <row r="15" ht="47.25" customHeight="1" spans="1:67">
      <c r="A15" s="306"/>
      <c r="B15" s="307"/>
      <c r="C15" s="181"/>
      <c r="D15" s="181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317"/>
      <c r="Z15" s="172"/>
      <c r="AA15" s="172"/>
      <c r="AB15" s="172"/>
      <c r="AC15" s="7"/>
      <c r="AD15" s="172"/>
      <c r="AE15" s="172"/>
      <c r="AF15" s="172"/>
      <c r="AG15" s="312">
        <f>COUNTIF($C15:$AF15,AG$4)</f>
        <v>0</v>
      </c>
      <c r="AH15" s="312">
        <f>COUNTIF($C15:$AF15,AH$4)</f>
        <v>0</v>
      </c>
      <c r="AI15" s="312">
        <f>COUNTIF($C15:$AF15,AI$4)</f>
        <v>0</v>
      </c>
      <c r="AJ15" s="312">
        <f>COUNTIF($C15:$AF15,AJ$4)</f>
        <v>0</v>
      </c>
      <c r="AK15" s="312">
        <f>COUNTIF($C15:$AF15,AK$4)</f>
        <v>0</v>
      </c>
      <c r="AL15" s="312">
        <f>COUNTIF($C15:$AF15,AL$4)</f>
        <v>0</v>
      </c>
      <c r="AM15" s="312">
        <f>COUNTIF($C15:$AF15,AM$4)</f>
        <v>0</v>
      </c>
      <c r="AN15" s="312">
        <f>COUNTIF($C15:$AF15,AN$4)</f>
        <v>0</v>
      </c>
      <c r="AO15" s="312">
        <f>COUNTIF($C15:$AF15,AO$4)</f>
        <v>0</v>
      </c>
      <c r="AP15" s="313"/>
      <c r="AQ15" s="313"/>
      <c r="AR15" s="104">
        <f>SUMPRODUCT(--(WEEKDAY(C$3:AF$3,2)&lt;5),--ISNUMBER(MATCH(C15:AF15,{"DM","CS1","CS2","SB1","AE","CS/B"},0)))</f>
        <v>0</v>
      </c>
      <c r="AS15" s="104"/>
      <c r="AT15" s="104">
        <f>SUMPRODUCT(--(WEEKDAY(C$3:AF$3,2)=5),--ISNUMBER(MATCH(C15:AF15,{"DM","CS1","CS2","SB1","AE","CS/B"},0)))</f>
        <v>0</v>
      </c>
      <c r="AU15" s="104">
        <f>SUMPRODUCT(--(WEEKDAY(C$3:AF$3,2)&gt;5),--ISNUMBER(MATCH(C15:AF15,{"DM","CS1","CS2","SB1","AE","CS/B"},0)))</f>
        <v>0</v>
      </c>
      <c r="AV15" s="104"/>
      <c r="AW15" s="104">
        <f>(AR15-AS15)+AT15*1.5+(AU15-AV15)*2+AL15*0.5+AN15*0.5+AP15-AQ15</f>
        <v>0</v>
      </c>
      <c r="AX15" s="104">
        <f>AR15+AT15+AU15</f>
        <v>0</v>
      </c>
      <c r="AY15" s="104">
        <f>BB15+BD15+BF15+BH15+BJ15</f>
        <v>0</v>
      </c>
      <c r="AZ15" s="313">
        <f>AW15+BA15</f>
        <v>0</v>
      </c>
      <c r="BA15" s="104">
        <f>BC15+BE15+BG15+BI15+BK15</f>
        <v>0</v>
      </c>
      <c r="BB15" s="104">
        <f>COUNTIF(A15:AG15,"*$BTP*")</f>
        <v>0</v>
      </c>
      <c r="BC15" s="104">
        <f>BB15*1.5</f>
        <v>0</v>
      </c>
      <c r="BD15" s="104">
        <f>COUNTIF(A15:AG15,"*$M*")</f>
        <v>0</v>
      </c>
      <c r="BE15" s="104">
        <f>BD15*1</f>
        <v>0</v>
      </c>
      <c r="BF15" s="104">
        <f>COUNTIF(A15:AG15,"*$PM*")</f>
        <v>0</v>
      </c>
      <c r="BG15" s="104">
        <f>BF15*0.5</f>
        <v>0</v>
      </c>
      <c r="BH15" s="104">
        <f>COUNTIF(A15:AG15,"*$AM*")</f>
        <v>0</v>
      </c>
      <c r="BI15" s="104">
        <f>BH15*0.5</f>
        <v>0</v>
      </c>
      <c r="BJ15" s="104">
        <f>COUNTIF(A15:AG15,"*$FC*")</f>
        <v>0</v>
      </c>
      <c r="BK15" s="104">
        <f>BJ15*1</f>
        <v>0</v>
      </c>
      <c r="BL15" s="104">
        <f>COUNTIF($D15:$AA15,BL$4)</f>
        <v>0</v>
      </c>
      <c r="BM15" s="104">
        <f>COUNTIF($D15:$AA15,BM$4)</f>
        <v>0</v>
      </c>
      <c r="BN15" s="104">
        <f>COUNTIF($D15:$AA15,BN$4)</f>
        <v>0</v>
      </c>
      <c r="BO15" s="175"/>
    </row>
    <row r="16" ht="47.25" customHeight="1" spans="1:67">
      <c r="A16" s="306"/>
      <c r="B16" s="319"/>
      <c r="C16" s="315"/>
      <c r="D16" s="315"/>
      <c r="E16" s="172"/>
      <c r="F16" s="172"/>
      <c r="G16" s="172"/>
      <c r="H16" s="172"/>
      <c r="I16" s="172"/>
      <c r="J16" s="172"/>
      <c r="K16" s="172"/>
      <c r="L16" s="172"/>
      <c r="M16" s="172"/>
      <c r="N16" s="172"/>
      <c r="O16" s="172"/>
      <c r="Q16" s="172"/>
      <c r="R16" s="172"/>
      <c r="S16" s="172"/>
      <c r="T16" s="172"/>
      <c r="U16" s="172"/>
      <c r="V16" s="172"/>
      <c r="W16" s="172"/>
      <c r="X16" s="172"/>
      <c r="Y16" s="172"/>
      <c r="Z16" s="172"/>
      <c r="AA16" s="172"/>
      <c r="AB16" s="172"/>
      <c r="AC16" s="172"/>
      <c r="AD16" s="172"/>
      <c r="AF16" s="172"/>
      <c r="AG16" s="312">
        <f>COUNTIF($C16:$AF16,AG$4)</f>
        <v>0</v>
      </c>
      <c r="AH16" s="312">
        <f>COUNTIF($C16:$AF16,AH$4)</f>
        <v>0</v>
      </c>
      <c r="AI16" s="312">
        <f>COUNTIF($C16:$AF16,AI$4)</f>
        <v>0</v>
      </c>
      <c r="AJ16" s="312">
        <f>COUNTIF($C16:$AF16,AJ$4)</f>
        <v>0</v>
      </c>
      <c r="AK16" s="312">
        <f>COUNTIF($C16:$AF16,AK$4)</f>
        <v>0</v>
      </c>
      <c r="AL16" s="312">
        <f>COUNTIF($C16:$AF16,AL$4)</f>
        <v>0</v>
      </c>
      <c r="AM16" s="312">
        <f>COUNTIF($C16:$AF16,AM$4)</f>
        <v>0</v>
      </c>
      <c r="AN16" s="312">
        <f>COUNTIF($C16:$AF16,AN$4)</f>
        <v>0</v>
      </c>
      <c r="AO16" s="312">
        <f>COUNTIF($C16:$AF16,AO$4)</f>
        <v>0</v>
      </c>
      <c r="AP16" s="313"/>
      <c r="AQ16" s="313"/>
      <c r="AR16" s="104">
        <f>SUMPRODUCT(--(WEEKDAY(C$3:AF$3,2)&lt;5),--ISNUMBER(MATCH(C16:AF16,{"DM","CS1","CS2","SB1","AE","CS/B"},0)))</f>
        <v>0</v>
      </c>
      <c r="AS16" s="104"/>
      <c r="AT16" s="104">
        <f>SUMPRODUCT(--(WEEKDAY(C$3:AF$3,2)=5),--ISNUMBER(MATCH(C16:AF16,{"DM","CS1","CS2","SB1","AE","CS/B"},0)))</f>
        <v>0</v>
      </c>
      <c r="AU16" s="104">
        <f>SUMPRODUCT(--(WEEKDAY(C$3:AF$3,2)&gt;5),--ISNUMBER(MATCH(C16:AF16,{"DM","CS1","CS2","SB1","AE","CS/B"},0)))</f>
        <v>0</v>
      </c>
      <c r="AV16" s="104"/>
      <c r="AW16" s="104">
        <f>(AR16-AS16)+AT16*1.5+(AU16-AV16)*2+AL16*0.5+AN16*0.5+AP16-AQ16</f>
        <v>0</v>
      </c>
      <c r="AX16" s="104">
        <f>AR16+AT16+AU16</f>
        <v>0</v>
      </c>
      <c r="AY16" s="104">
        <f>BB16+BD16+BF16+BH16+BJ16</f>
        <v>0</v>
      </c>
      <c r="AZ16" s="313">
        <f>AW16+BA16</f>
        <v>0</v>
      </c>
      <c r="BA16" s="104">
        <f>BC16+BE16+BG16+BI16+BK16</f>
        <v>0</v>
      </c>
      <c r="BB16" s="104">
        <f>COUNTIF(A16:AG16,"*$BTP*")</f>
        <v>0</v>
      </c>
      <c r="BC16" s="104">
        <f>BB16*1.5</f>
        <v>0</v>
      </c>
      <c r="BD16" s="104">
        <f>COUNTIF(A16:AG16,"*$M*")</f>
        <v>0</v>
      </c>
      <c r="BE16" s="104">
        <f>BD16*1</f>
        <v>0</v>
      </c>
      <c r="BF16" s="104">
        <f>COUNTIF(A16:AG16,"*$PM*")</f>
        <v>0</v>
      </c>
      <c r="BG16" s="104">
        <f>BF16*0.5</f>
        <v>0</v>
      </c>
      <c r="BH16" s="104">
        <f>COUNTIF(A16:AG16,"*$AM*")</f>
        <v>0</v>
      </c>
      <c r="BI16" s="104">
        <f>BH16*0.5</f>
        <v>0</v>
      </c>
      <c r="BJ16" s="104">
        <f>COUNTIF(A16:AG16,"*$FC*")</f>
        <v>0</v>
      </c>
      <c r="BK16" s="104">
        <f>BJ16*1</f>
        <v>0</v>
      </c>
      <c r="BL16" s="104">
        <f>COUNTIF($D16:$AA16,BL$4)</f>
        <v>0</v>
      </c>
      <c r="BM16" s="104">
        <f>COUNTIF($D16:$AA16,BM$4)</f>
        <v>0</v>
      </c>
      <c r="BN16" s="104">
        <f>COUNTIF($D16:$AA16,BN$4)</f>
        <v>0</v>
      </c>
      <c r="BO16" s="175"/>
    </row>
    <row r="17" ht="45" customHeight="1" spans="1:67">
      <c r="A17" s="306"/>
      <c r="B17" s="320"/>
      <c r="C17" s="181"/>
      <c r="D17" s="181"/>
      <c r="E17" s="172"/>
      <c r="F17" s="7"/>
      <c r="G17" s="172"/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7"/>
      <c r="AA17" s="172"/>
      <c r="AB17" s="172"/>
      <c r="AD17" s="172"/>
      <c r="AE17" s="172"/>
      <c r="AF17" s="172"/>
      <c r="AG17" s="312">
        <f>COUNTIF($C17:$AF17,AG$4)</f>
        <v>0</v>
      </c>
      <c r="AH17" s="312">
        <f>COUNTIF($C17:$AF17,AH$4)</f>
        <v>0</v>
      </c>
      <c r="AI17" s="312">
        <f>COUNTIF($C17:$AF17,AI$4)</f>
        <v>0</v>
      </c>
      <c r="AJ17" s="312">
        <f>COUNTIF($C17:$AF17,AJ$4)</f>
        <v>0</v>
      </c>
      <c r="AK17" s="312">
        <f>COUNTIF($C17:$AF17,AK$4)</f>
        <v>0</v>
      </c>
      <c r="AL17" s="312">
        <f>COUNTIF($C17:$AF17,AL$4)</f>
        <v>0</v>
      </c>
      <c r="AM17" s="312">
        <f>COUNTIF($C17:$AF17,AM$4)</f>
        <v>0</v>
      </c>
      <c r="AN17" s="312">
        <f>COUNTIF($C17:$AF17,AN$4)</f>
        <v>0</v>
      </c>
      <c r="AO17" s="312">
        <f>COUNTIF($C17:$AF17,AO$4)</f>
        <v>0</v>
      </c>
      <c r="AP17" s="313">
        <v>3</v>
      </c>
      <c r="AQ17" s="313"/>
      <c r="AR17" s="104">
        <f>SUMPRODUCT(--(WEEKDAY(C$3:AF$3,2)&lt;5),--ISNUMBER(MATCH(C17:AF17,{"DM","CS1","CS2","SB1","AE","CS/B"},0)))</f>
        <v>0</v>
      </c>
      <c r="AS17" s="104"/>
      <c r="AT17" s="104">
        <f>SUMPRODUCT(--(WEEKDAY(C$3:AF$3,2)=5),--ISNUMBER(MATCH(C17:AF17,{"DM","CS1","CS2","SB1","AE","CS/B"},0)))</f>
        <v>0</v>
      </c>
      <c r="AU17" s="104">
        <f>SUMPRODUCT(--(WEEKDAY(C$3:AF$3,2)&gt;5),--ISNUMBER(MATCH(C17:AF17,{"DM","CS1","CS2","SB1","AE","CS/B"},0)))</f>
        <v>0</v>
      </c>
      <c r="AV17" s="104"/>
      <c r="AW17" s="104">
        <f>(AR17-AS17)+AT17*1.5+(AU17-AV17)*2+AL17*0.5+AN17*0.5+AP17-AQ17</f>
        <v>3</v>
      </c>
      <c r="AX17" s="104">
        <f>AR17+AT17+AU17</f>
        <v>0</v>
      </c>
      <c r="AY17" s="104">
        <f>BB17+BD17+BF17+BH17+BJ17</f>
        <v>0</v>
      </c>
      <c r="AZ17" s="313">
        <f>AW17+BA17</f>
        <v>3</v>
      </c>
      <c r="BA17" s="104">
        <f>BC17+BE17+BG17+BI17+BK17</f>
        <v>0</v>
      </c>
      <c r="BB17" s="104">
        <f>COUNTIF(A17:AG17,"*$BTP*")</f>
        <v>0</v>
      </c>
      <c r="BC17" s="104">
        <f>BB17*1.5</f>
        <v>0</v>
      </c>
      <c r="BD17" s="104">
        <f>COUNTIF(A17:AG17,"*$M*")</f>
        <v>0</v>
      </c>
      <c r="BE17" s="104">
        <f>BD17*1</f>
        <v>0</v>
      </c>
      <c r="BF17" s="104">
        <f>COUNTIF(A17:AG17,"*$PM*")</f>
        <v>0</v>
      </c>
      <c r="BG17" s="104">
        <f>BF17*0.5</f>
        <v>0</v>
      </c>
      <c r="BH17" s="104">
        <f>COUNTIF(A17:AG17,"*$AM*")</f>
        <v>0</v>
      </c>
      <c r="BI17" s="104">
        <f>BH17*0.5</f>
        <v>0</v>
      </c>
      <c r="BJ17" s="104">
        <f>COUNTIF(A17:AG17,"*$FC*")</f>
        <v>0</v>
      </c>
      <c r="BK17" s="104">
        <f>BJ17*1</f>
        <v>0</v>
      </c>
      <c r="BL17" s="104">
        <f>COUNTIF($D17:$AA17,BL$4)</f>
        <v>0</v>
      </c>
      <c r="BM17" s="104">
        <f>COUNTIF($D17:$AA17,BM$4)</f>
        <v>0</v>
      </c>
      <c r="BN17" s="104">
        <f>COUNTIF($D17:$AA17,BN$4)</f>
        <v>0</v>
      </c>
      <c r="BO17" s="175"/>
    </row>
    <row r="18" ht="60.75" customHeight="1" spans="1:67">
      <c r="A18" s="306"/>
      <c r="B18" s="320"/>
      <c r="C18" s="315"/>
      <c r="D18" s="315"/>
      <c r="E18" s="172"/>
      <c r="F18" s="172"/>
      <c r="G18" s="172"/>
      <c r="H18" s="172"/>
      <c r="I18" s="172"/>
      <c r="J18" s="172"/>
      <c r="K18" s="7"/>
      <c r="L18" s="172"/>
      <c r="M18" s="172"/>
      <c r="N18" s="172"/>
      <c r="O18" s="172"/>
      <c r="P18" s="172"/>
      <c r="Q18" s="172"/>
      <c r="R18" s="172"/>
      <c r="S18" s="172"/>
      <c r="T18" s="172"/>
      <c r="U18" s="172"/>
      <c r="V18" s="172"/>
      <c r="W18" s="172"/>
      <c r="Y18" s="172"/>
      <c r="AA18" s="172"/>
      <c r="AB18" s="172"/>
      <c r="AC18" s="172"/>
      <c r="AD18" s="172"/>
      <c r="AE18" s="172"/>
      <c r="AF18" s="172"/>
      <c r="AG18" s="312">
        <f>COUNTIF($C18:$AF18,AG$4)</f>
        <v>0</v>
      </c>
      <c r="AH18" s="312">
        <f>COUNTIF($C18:$AF18,AH$4)</f>
        <v>0</v>
      </c>
      <c r="AI18" s="312">
        <f>COUNTIF($C18:$AF18,AI$4)</f>
        <v>0</v>
      </c>
      <c r="AJ18" s="312">
        <f>COUNTIF($C18:$AF18,AJ$4)</f>
        <v>0</v>
      </c>
      <c r="AK18" s="312">
        <f>COUNTIF($C18:$AF18,AK$4)</f>
        <v>0</v>
      </c>
      <c r="AL18" s="312">
        <f>COUNTIF($C18:$AF18,AL$4)</f>
        <v>0</v>
      </c>
      <c r="AM18" s="312">
        <f>COUNTIF($C18:$AF18,AM$4)</f>
        <v>0</v>
      </c>
      <c r="AN18" s="312">
        <f>COUNTIF($C18:$AF18,AN$4)</f>
        <v>0</v>
      </c>
      <c r="AO18" s="312">
        <f>COUNTIF($C18:$AF18,AO$4)</f>
        <v>0</v>
      </c>
      <c r="AP18" s="313"/>
      <c r="AQ18" s="313"/>
      <c r="AR18" s="104">
        <f>SUMPRODUCT(--(WEEKDAY(C$3:AF$3,2)&lt;5),--ISNUMBER(MATCH(C18:AF18,{"DM","CS1","CS2","SB1","AE","CS/B"},0)))</f>
        <v>0</v>
      </c>
      <c r="AS18" s="104"/>
      <c r="AT18" s="104">
        <f>SUMPRODUCT(--(WEEKDAY(C$3:AF$3,2)=5),--ISNUMBER(MATCH(C18:AF18,{"DM","CS1","CS2","SB1","AE","CS/B"},0)))</f>
        <v>0</v>
      </c>
      <c r="AU18" s="104">
        <f>SUMPRODUCT(--(WEEKDAY(C$3:AF$3,2)&gt;5),--ISNUMBER(MATCH(C18:AF18,{"DM","CS1","CS2","SB1","AE","CS/B"},0)))</f>
        <v>0</v>
      </c>
      <c r="AV18" s="104"/>
      <c r="AW18" s="104">
        <f>(AR18-AS18)+AT18*1.5+(AU18-AV18)*2+AL18*0.5+AN18*0.5+AP18-AQ18</f>
        <v>0</v>
      </c>
      <c r="AX18" s="104">
        <f>AR18+AT18+AU18</f>
        <v>0</v>
      </c>
      <c r="AY18" s="104">
        <f>BB18+BD18+BF18+BH18+BJ18</f>
        <v>0</v>
      </c>
      <c r="AZ18" s="313">
        <f>AW18+BA18</f>
        <v>0</v>
      </c>
      <c r="BA18" s="104">
        <f>BC18+BE18+BG18+BI18+BK18</f>
        <v>0</v>
      </c>
      <c r="BB18" s="104">
        <f>COUNTIF(A18:AG18,"*$BTP*")</f>
        <v>0</v>
      </c>
      <c r="BC18" s="104">
        <f>BB18*1.5</f>
        <v>0</v>
      </c>
      <c r="BD18" s="104">
        <f>COUNTIF(A18:AG18,"*$M*")</f>
        <v>0</v>
      </c>
      <c r="BE18" s="104">
        <f>BD18*1</f>
        <v>0</v>
      </c>
      <c r="BF18" s="104">
        <f>COUNTIF(A18:AG18,"*$PM*")</f>
        <v>0</v>
      </c>
      <c r="BG18" s="104">
        <f>BF18*0.5</f>
        <v>0</v>
      </c>
      <c r="BH18" s="104">
        <f>COUNTIF(A18:AG18,"*$AM*")</f>
        <v>0</v>
      </c>
      <c r="BI18" s="104">
        <f>BH18*0.5</f>
        <v>0</v>
      </c>
      <c r="BJ18" s="104">
        <f>COUNTIF(A18:AG18,"*$FC*")</f>
        <v>0</v>
      </c>
      <c r="BK18" s="104">
        <f>BJ18*1</f>
        <v>0</v>
      </c>
      <c r="BL18" s="104">
        <f>COUNTIF($D18:$AA18,BL$4)</f>
        <v>0</v>
      </c>
      <c r="BM18" s="104">
        <f>COUNTIF($D18:$AA18,BM$4)</f>
        <v>0</v>
      </c>
      <c r="BN18" s="104">
        <f>COUNTIF($D18:$AA18,BN$4)</f>
        <v>0</v>
      </c>
      <c r="BO18" s="175"/>
    </row>
    <row r="19" ht="53.25" customHeight="1" spans="1:67">
      <c r="A19" s="306"/>
      <c r="B19" s="320"/>
      <c r="C19" s="172"/>
      <c r="D19" s="172"/>
      <c r="E19" s="172"/>
      <c r="F19" s="172"/>
      <c r="G19" s="172"/>
      <c r="H19" s="172"/>
      <c r="I19" s="172"/>
      <c r="J19" s="172"/>
      <c r="K19" s="172"/>
      <c r="L19" s="7"/>
      <c r="M19" s="172"/>
      <c r="N19" s="172"/>
      <c r="O19" s="172"/>
      <c r="P19" s="172"/>
      <c r="Q19" s="172"/>
      <c r="R19" s="172"/>
      <c r="S19" s="172"/>
      <c r="T19" s="172"/>
      <c r="U19" s="172"/>
      <c r="V19" s="172"/>
      <c r="W19" s="172"/>
      <c r="Y19" s="172"/>
      <c r="Z19" s="172"/>
      <c r="AA19" s="172"/>
      <c r="AB19" s="172"/>
      <c r="AC19" s="172"/>
      <c r="AD19" s="172"/>
      <c r="AE19" s="172"/>
      <c r="AF19" s="172"/>
      <c r="AG19" s="312">
        <f>COUNTIF($C19:$AF19,AG$4)</f>
        <v>0</v>
      </c>
      <c r="AH19" s="312">
        <f>COUNTIF($C19:$AF19,AH$4)</f>
        <v>0</v>
      </c>
      <c r="AI19" s="312">
        <f>COUNTIF($C19:$AF19,AI$4)</f>
        <v>0</v>
      </c>
      <c r="AJ19" s="312">
        <f>COUNTIF($C19:$AF19,AJ$4)</f>
        <v>0</v>
      </c>
      <c r="AK19" s="312">
        <f>COUNTIF($C19:$AF19,AK$4)</f>
        <v>0</v>
      </c>
      <c r="AL19" s="312">
        <f>COUNTIF($C19:$AF19,AL$4)</f>
        <v>0</v>
      </c>
      <c r="AM19" s="312">
        <f>COUNTIF($C19:$AF19,AM$4)</f>
        <v>0</v>
      </c>
      <c r="AN19" s="312">
        <f>COUNTIF($C19:$AF19,AN$4)</f>
        <v>0</v>
      </c>
      <c r="AO19" s="312">
        <f>COUNTIF($C19:$AF19,AO$4)</f>
        <v>0</v>
      </c>
      <c r="AP19" s="313"/>
      <c r="AQ19" s="313">
        <v>2</v>
      </c>
      <c r="AR19" s="104">
        <f>SUMPRODUCT(--(WEEKDAY(C$3:AF$3,2)&lt;5),--ISNUMBER(MATCH(C19:AF19,{"DM","CS1","CS2","SB1","AE","CS/B"},0)))</f>
        <v>0</v>
      </c>
      <c r="AS19" s="104"/>
      <c r="AT19" s="104">
        <f>SUMPRODUCT(--(WEEKDAY(C$3:AF$3,2)=5),--ISNUMBER(MATCH(C19:AF19,{"DM","CS1","CS2","SB1","AE","CS/B"},0)))</f>
        <v>0</v>
      </c>
      <c r="AU19" s="104">
        <f>SUMPRODUCT(--(WEEKDAY(C$3:AF$3,2)&gt;5),--ISNUMBER(MATCH(C19:AF19,{"DM","CS1","CS2","SB1","AE","CS/B"},0)))</f>
        <v>0</v>
      </c>
      <c r="AV19" s="104"/>
      <c r="AW19" s="104">
        <f>(AR19-AS19)+AT19*1.5+(AU19-AV19)*2+AL19*0.5+AN19*0.5+AP19-AQ19</f>
        <v>-2</v>
      </c>
      <c r="AX19" s="104">
        <f>AR19+AT19+AU19</f>
        <v>0</v>
      </c>
      <c r="AY19" s="104">
        <f>BB19+BD19+BF19+BH19+BJ19</f>
        <v>0</v>
      </c>
      <c r="AZ19" s="313">
        <f>AW19+BA19</f>
        <v>-2</v>
      </c>
      <c r="BA19" s="104">
        <f>BC19+BE19+BG19+BI19+BK19</f>
        <v>0</v>
      </c>
      <c r="BB19" s="104">
        <f>COUNTIF(A19:AG19,"*$BTP*")</f>
        <v>0</v>
      </c>
      <c r="BC19" s="104">
        <f>BB19*1.5</f>
        <v>0</v>
      </c>
      <c r="BD19" s="104">
        <f>COUNTIF(A19:AG19,"*$M*")</f>
        <v>0</v>
      </c>
      <c r="BE19" s="104">
        <f>BD19*1</f>
        <v>0</v>
      </c>
      <c r="BF19" s="104">
        <f>COUNTIF(A19:AG19,"*$PM*")</f>
        <v>0</v>
      </c>
      <c r="BG19" s="104">
        <f>BF19*0.5</f>
        <v>0</v>
      </c>
      <c r="BH19" s="104">
        <f>COUNTIF(A19:AG19,"*$AM*")</f>
        <v>0</v>
      </c>
      <c r="BI19" s="104">
        <f>BH19*0.5</f>
        <v>0</v>
      </c>
      <c r="BJ19" s="104">
        <f>COUNTIF(A19:AG19,"*$FC*")</f>
        <v>0</v>
      </c>
      <c r="BK19" s="104">
        <f>BJ19*1</f>
        <v>0</v>
      </c>
      <c r="BL19" s="104">
        <f>COUNTIF($D19:$AA19,BL$4)</f>
        <v>0</v>
      </c>
      <c r="BM19" s="104">
        <f>COUNTIF($D19:$AA19,BM$4)</f>
        <v>0</v>
      </c>
      <c r="BN19" s="104">
        <f>COUNTIF($D19:$AA19,BN$4)</f>
        <v>0</v>
      </c>
      <c r="BO19" s="175"/>
    </row>
    <row r="20" ht="51" customHeight="1" spans="1:67">
      <c r="A20" s="306"/>
      <c r="B20" s="320"/>
      <c r="C20" s="315"/>
      <c r="D20" s="315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321"/>
      <c r="R20" s="172"/>
      <c r="S20" s="172"/>
      <c r="T20" s="172"/>
      <c r="U20" s="172"/>
      <c r="V20" s="172"/>
      <c r="Y20" s="172"/>
      <c r="Z20" s="172"/>
      <c r="AA20" s="172"/>
      <c r="AB20" s="172"/>
      <c r="AC20" s="172"/>
      <c r="AD20" s="172"/>
      <c r="AE20" s="172"/>
      <c r="AF20" s="172"/>
      <c r="AG20" s="312">
        <f>COUNTIF($C20:$AF20,AG$4)</f>
        <v>0</v>
      </c>
      <c r="AH20" s="312">
        <f>COUNTIF($C20:$AF20,AH$4)</f>
        <v>0</v>
      </c>
      <c r="AI20" s="312">
        <f>COUNTIF($C20:$AF20,AI$4)</f>
        <v>0</v>
      </c>
      <c r="AJ20" s="312">
        <f>COUNTIF($C20:$AF20,AJ$4)</f>
        <v>0</v>
      </c>
      <c r="AK20" s="312">
        <f>COUNTIF($C20:$AF20,AK$4)</f>
        <v>0</v>
      </c>
      <c r="AL20" s="312">
        <f>COUNTIF($C20:$AF20,AL$4)</f>
        <v>0</v>
      </c>
      <c r="AM20" s="312">
        <f>COUNTIF($C20:$AF20,AM$4)</f>
        <v>0</v>
      </c>
      <c r="AN20" s="312">
        <f>COUNTIF($C20:$AF20,AN$4)</f>
        <v>0</v>
      </c>
      <c r="AO20" s="312">
        <f>COUNTIF($C20:$AF20,AO$4)</f>
        <v>0</v>
      </c>
      <c r="AP20" s="313">
        <v>0.5</v>
      </c>
      <c r="AQ20" s="313"/>
      <c r="AR20" s="104">
        <f>SUMPRODUCT(--(WEEKDAY(C$3:AF$3,2)&lt;5),--ISNUMBER(MATCH(C20:AF20,{"DM","CS1","CS2","SB1","AE","CS/B"},0)))</f>
        <v>0</v>
      </c>
      <c r="AS20" s="104"/>
      <c r="AT20" s="104">
        <f>SUMPRODUCT(--(WEEKDAY(C$3:AF$3,2)=5),--ISNUMBER(MATCH(C20:AF20,{"DM","CS1","CS2","SB1","AE","CS/B"},0)))</f>
        <v>0</v>
      </c>
      <c r="AU20" s="104">
        <f>SUMPRODUCT(--(WEEKDAY(C$3:AF$3,2)&gt;5),--ISNUMBER(MATCH(C20:AF20,{"DM","CS1","CS2","SB1","AE","CS/B"},0)))</f>
        <v>0</v>
      </c>
      <c r="AV20" s="104"/>
      <c r="AW20" s="104">
        <f>(AR20-AS20)+AT20*1.5+(AU20-AV20)*2+AL20*0.5+AN20*0.5+AP20-AQ20</f>
        <v>0.5</v>
      </c>
      <c r="AX20" s="104">
        <f>AR20+AT20+AU20</f>
        <v>0</v>
      </c>
      <c r="AY20" s="104">
        <f>BB20+BD20+BF20+BH20+BJ20</f>
        <v>0</v>
      </c>
      <c r="AZ20" s="313">
        <f>AW20+BA20</f>
        <v>0.5</v>
      </c>
      <c r="BA20" s="104">
        <f>BC20+BE20+BG20+BI20+BK20</f>
        <v>0</v>
      </c>
      <c r="BB20" s="104">
        <f>COUNTIF(A20:AG20,"*$BTP*")</f>
        <v>0</v>
      </c>
      <c r="BC20" s="104">
        <f>BB20*1.5</f>
        <v>0</v>
      </c>
      <c r="BD20" s="104">
        <f>COUNTIF(A20:AG20,"*$M*")</f>
        <v>0</v>
      </c>
      <c r="BE20" s="104">
        <f>BD20*1</f>
        <v>0</v>
      </c>
      <c r="BF20" s="104">
        <f>COUNTIF(A20:AG20,"*$PM*")</f>
        <v>0</v>
      </c>
      <c r="BG20" s="104">
        <f>BF20*0.5</f>
        <v>0</v>
      </c>
      <c r="BH20" s="104">
        <f>COUNTIF(A20:AG20,"*$AM*")</f>
        <v>0</v>
      </c>
      <c r="BI20" s="104">
        <f>BH20*0.5</f>
        <v>0</v>
      </c>
      <c r="BJ20" s="104">
        <f>COUNTIF(A20:AG20,"*$FC*")</f>
        <v>0</v>
      </c>
      <c r="BK20" s="104">
        <f>BJ20*1</f>
        <v>0</v>
      </c>
      <c r="BL20" s="104">
        <f>COUNTIF($D20:$AA20,BL$4)</f>
        <v>0</v>
      </c>
      <c r="BM20" s="104">
        <f>COUNTIF($D20:$AA20,BM$4)</f>
        <v>0</v>
      </c>
      <c r="BN20" s="104">
        <f>COUNTIF($D20:$AA20,BN$4)</f>
        <v>0</v>
      </c>
      <c r="BO20" s="175"/>
    </row>
    <row r="21" ht="68.25" customHeight="1" spans="1:67">
      <c r="A21" s="306"/>
      <c r="B21" s="320"/>
      <c r="C21" s="181"/>
      <c r="D21" s="181"/>
      <c r="E21" s="172"/>
      <c r="F21" s="172"/>
      <c r="G21" s="172"/>
      <c r="I21" s="172"/>
      <c r="J21" s="172"/>
      <c r="K21" s="172"/>
      <c r="L21" s="172"/>
      <c r="M21" s="7"/>
      <c r="N21" s="172"/>
      <c r="O21" s="172"/>
      <c r="P21" s="172"/>
      <c r="Q21" s="172"/>
      <c r="R21" s="172"/>
      <c r="S21" s="172"/>
      <c r="U21" s="172"/>
      <c r="V21" s="172"/>
      <c r="W21" s="172"/>
      <c r="Y21" s="172"/>
      <c r="Z21" s="172"/>
      <c r="AA21" s="172"/>
      <c r="AB21" s="172"/>
      <c r="AC21" s="172"/>
      <c r="AD21" s="172"/>
      <c r="AE21" s="172"/>
      <c r="AF21" s="172"/>
      <c r="AG21" s="312">
        <f>COUNTIF($C21:$AF21,AG$4)</f>
        <v>0</v>
      </c>
      <c r="AH21" s="312">
        <f>COUNTIF($C21:$AF21,AH$4)</f>
        <v>0</v>
      </c>
      <c r="AI21" s="312">
        <f>COUNTIF($C21:$AF21,AI$4)</f>
        <v>0</v>
      </c>
      <c r="AJ21" s="312">
        <f>COUNTIF($C21:$AF21,AJ$4)</f>
        <v>0</v>
      </c>
      <c r="AK21" s="312">
        <f>COUNTIF($C21:$AF21,AK$4)</f>
        <v>0</v>
      </c>
      <c r="AL21" s="312">
        <f>COUNTIF($C21:$AF21,AL$4)</f>
        <v>0</v>
      </c>
      <c r="AM21" s="312">
        <f>COUNTIF($C21:$AF21,AM$4)</f>
        <v>0</v>
      </c>
      <c r="AN21" s="312">
        <f>COUNTIF($C21:$AF21,AN$4)</f>
        <v>0</v>
      </c>
      <c r="AO21" s="312">
        <f>COUNTIF($C21:$AF21,AO$4)</f>
        <v>0</v>
      </c>
      <c r="AP21" s="313"/>
      <c r="AQ21" s="313">
        <v>0.5</v>
      </c>
      <c r="AR21" s="104">
        <f>SUMPRODUCT(--(WEEKDAY(C$3:AF$3,2)&lt;5),--ISNUMBER(MATCH(C21:AF21,{"DM","CS1","CS2","SB1","AE","CS/B"},0)))</f>
        <v>0</v>
      </c>
      <c r="AS21" s="104"/>
      <c r="AT21" s="104">
        <f>SUMPRODUCT(--(WEEKDAY(C$3:AF$3,2)=5),--ISNUMBER(MATCH(C21:AF21,{"DM","CS1","CS2","SB1","AE","CS/B"},0)))</f>
        <v>0</v>
      </c>
      <c r="AU21" s="104">
        <f>SUMPRODUCT(--(WEEKDAY(C$3:AF$3,2)&gt;5),--ISNUMBER(MATCH(C21:AF21,{"DM","CS1","CS2","SB1","AE","CS/B"},0)))</f>
        <v>0</v>
      </c>
      <c r="AV21" s="104"/>
      <c r="AW21" s="104">
        <f>(AR21-AS21)+AT21*1.5+(AU21-AV21)*2+AL21*0.5+AN21*0.5+AP21-AQ21</f>
        <v>-0.5</v>
      </c>
      <c r="AX21" s="104">
        <f>AR21+AT21+AU21</f>
        <v>0</v>
      </c>
      <c r="AY21" s="104">
        <f>BB21+BD21+BF21+BH21+BJ21</f>
        <v>0</v>
      </c>
      <c r="AZ21" s="313">
        <f>AW21+BA21</f>
        <v>-0.5</v>
      </c>
      <c r="BA21" s="104">
        <f>BC21+BE21+BG21+BI21+BK21</f>
        <v>0</v>
      </c>
      <c r="BB21" s="104">
        <f>COUNTIF(A21:AG21,"*$BTP*")</f>
        <v>0</v>
      </c>
      <c r="BC21" s="104">
        <f>BB21*1.5</f>
        <v>0</v>
      </c>
      <c r="BD21" s="104">
        <f>COUNTIF(A21:AG21,"*$M*")</f>
        <v>0</v>
      </c>
      <c r="BE21" s="104">
        <f>BD21*1</f>
        <v>0</v>
      </c>
      <c r="BF21" s="104">
        <f>COUNTIF(A21:AG21,"*$PM*")</f>
        <v>0</v>
      </c>
      <c r="BG21" s="104">
        <f>BF21*0.5</f>
        <v>0</v>
      </c>
      <c r="BH21" s="104">
        <f>COUNTIF(A21:AG21,"*$AM*")</f>
        <v>0</v>
      </c>
      <c r="BI21" s="104">
        <f>BH21*0.5</f>
        <v>0</v>
      </c>
      <c r="BJ21" s="104">
        <f>COUNTIF(A21:AG21,"*$FC*")</f>
        <v>0</v>
      </c>
      <c r="BK21" s="104">
        <f>BJ21*1</f>
        <v>0</v>
      </c>
      <c r="BL21" s="104">
        <f>COUNTIF($D21:$AA21,BL$4)</f>
        <v>0</v>
      </c>
      <c r="BM21" s="104">
        <f>COUNTIF($D21:$AA21,BM$4)</f>
        <v>0</v>
      </c>
      <c r="BN21" s="104">
        <f>COUNTIF($D21:$AA21,BN$4)</f>
        <v>0</v>
      </c>
      <c r="BO21" s="175"/>
    </row>
    <row r="22" ht="19.5" customHeight="1" spans="1:67">
      <c r="A22" s="306"/>
      <c r="B22" s="320"/>
      <c r="C22" s="315"/>
      <c r="D22" s="307"/>
      <c r="E22" s="172"/>
      <c r="F22" s="172"/>
      <c r="G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X22" s="172"/>
      <c r="Y22" s="172"/>
      <c r="Z22" s="172"/>
      <c r="AA22" s="172"/>
      <c r="AB22" s="172"/>
      <c r="AC22" s="172"/>
      <c r="AD22" s="172"/>
      <c r="AE22" s="172"/>
      <c r="AF22" s="172"/>
      <c r="AG22" s="312">
        <f>COUNTIF($C22:$AF22,AG$4)</f>
        <v>0</v>
      </c>
      <c r="AH22" s="312">
        <f>COUNTIF($C22:$AF22,AH$4)</f>
        <v>0</v>
      </c>
      <c r="AI22" s="312">
        <f>COUNTIF($C22:$AF22,AI$4)</f>
        <v>0</v>
      </c>
      <c r="AJ22" s="312">
        <f>COUNTIF($C22:$AF22,AJ$4)</f>
        <v>0</v>
      </c>
      <c r="AK22" s="312">
        <f>COUNTIF($C22:$AF22,AK$4)</f>
        <v>0</v>
      </c>
      <c r="AL22" s="312">
        <f>COUNTIF($C22:$AF22,AL$4)</f>
        <v>0</v>
      </c>
      <c r="AM22" s="312">
        <f>COUNTIF($C22:$AF22,AM$4)</f>
        <v>0</v>
      </c>
      <c r="AN22" s="312">
        <f>COUNTIF($C22:$AF22,AN$4)</f>
        <v>0</v>
      </c>
      <c r="AO22" s="312">
        <f>COUNTIF($C22:$AF22,AO$4)</f>
        <v>0</v>
      </c>
      <c r="AP22" s="313"/>
      <c r="AQ22" s="313">
        <v>2</v>
      </c>
      <c r="AR22" s="104">
        <f>SUMPRODUCT(--(WEEKDAY(C$3:AF$3,2)&lt;5),--ISNUMBER(MATCH(C22:AF22,{"DM","CS1","CS2","SB1","AE","CS/B"},0)))</f>
        <v>0</v>
      </c>
      <c r="AS22" s="104"/>
      <c r="AT22" s="104">
        <f>SUMPRODUCT(--(WEEKDAY(C$3:AF$3,2)=5),--ISNUMBER(MATCH(C22:AF22,{"DM","CS1","CS2","SB1","AE","CS/B"},0)))</f>
        <v>0</v>
      </c>
      <c r="AU22" s="104">
        <f>SUMPRODUCT(--(WEEKDAY(C$3:AF$3,2)&gt;5),--ISNUMBER(MATCH(C22:AF22,{"DM","CS1","CS2","SB1","AE","CS/B"},0)))</f>
        <v>0</v>
      </c>
      <c r="AV22" s="104"/>
      <c r="AW22" s="104">
        <f>(AR22-AS22)+AT22*1.5+(AU22-AV22)*2+AL22*0.5+AN22*0.5+AP22-AQ22</f>
        <v>-2</v>
      </c>
      <c r="AX22" s="104">
        <f>AR22+AT22+AU22</f>
        <v>0</v>
      </c>
      <c r="AY22" s="104">
        <f>BB22+BD22+BF22+BH22+BJ22</f>
        <v>0</v>
      </c>
      <c r="AZ22" s="313">
        <f>AW22+BA22</f>
        <v>-2</v>
      </c>
      <c r="BA22" s="104">
        <f>BC22+BE22+BG22+BI22+BK22</f>
        <v>0</v>
      </c>
      <c r="BB22" s="104">
        <f>COUNTIF(A22:AG22,"*$BTP*")</f>
        <v>0</v>
      </c>
      <c r="BC22" s="104">
        <f>BB22*1.5</f>
        <v>0</v>
      </c>
      <c r="BD22" s="104">
        <f>COUNTIF(A22:AG22,"*$M*")</f>
        <v>0</v>
      </c>
      <c r="BE22" s="104">
        <f>BD22*1</f>
        <v>0</v>
      </c>
      <c r="BF22" s="104">
        <f>COUNTIF(A22:AG22,"*$PM*")</f>
        <v>0</v>
      </c>
      <c r="BG22" s="104">
        <f>BF22*0.5</f>
        <v>0</v>
      </c>
      <c r="BH22" s="104">
        <f>COUNTIF(A22:AG22,"*$AM*")</f>
        <v>0</v>
      </c>
      <c r="BI22" s="104">
        <f>BH22*0.5</f>
        <v>0</v>
      </c>
      <c r="BJ22" s="104">
        <f>COUNTIF(A22:AG22,"*$FC*")</f>
        <v>0</v>
      </c>
      <c r="BK22" s="104">
        <f>BJ22*1</f>
        <v>0</v>
      </c>
      <c r="BL22" s="104">
        <f>COUNTIF($D22:$AA22,BL$4)</f>
        <v>0</v>
      </c>
      <c r="BM22" s="104">
        <f>COUNTIF($D22:$AA22,BM$4)</f>
        <v>0</v>
      </c>
      <c r="BN22" s="104">
        <f>COUNTIF($D22:$AA22,BN$4)</f>
        <v>0</v>
      </c>
      <c r="BO22" s="175"/>
    </row>
    <row r="23" ht="48" hidden="1" customHeight="1" spans="1:67">
      <c r="A23" s="306"/>
      <c r="B23" s="320"/>
      <c r="C23" s="181"/>
      <c r="D23" s="181"/>
      <c r="E23" s="172"/>
      <c r="F23" s="172"/>
      <c r="G23" s="172"/>
      <c r="H23" s="172"/>
      <c r="J23" s="172"/>
      <c r="K23" s="172"/>
      <c r="L23" s="172"/>
      <c r="M23" s="7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312">
        <f>COUNTIF($C23:$AF23,AG$4)</f>
        <v>0</v>
      </c>
      <c r="AH23" s="312">
        <f>COUNTIF($C23:$AF23,AH$4)</f>
        <v>0</v>
      </c>
      <c r="AI23" s="312">
        <f>COUNTIF($C23:$AF23,AI$4)</f>
        <v>0</v>
      </c>
      <c r="AJ23" s="312">
        <f>COUNTIF($C23:$AF23,AJ$4)</f>
        <v>0</v>
      </c>
      <c r="AK23" s="312">
        <f>COUNTIF($C23:$AF23,AK$4)</f>
        <v>0</v>
      </c>
      <c r="AL23" s="312">
        <f>COUNTIF($C23:$AF23,AL$4)</f>
        <v>0</v>
      </c>
      <c r="AM23" s="312">
        <f>COUNTIF($C23:$AF23,AM$4)</f>
        <v>0</v>
      </c>
      <c r="AN23" s="312">
        <f>COUNTIF($C23:$AF23,AN$4)</f>
        <v>0</v>
      </c>
      <c r="AO23" s="312">
        <f>COUNTIF($C23:$AF23,AO$4)</f>
        <v>0</v>
      </c>
      <c r="AP23" s="313"/>
      <c r="AQ23" s="313">
        <v>9</v>
      </c>
      <c r="AR23" s="104">
        <f>SUMPRODUCT(--(WEEKDAY(C$3:AF$3,2)&lt;5),--ISNUMBER(MATCH(C23:AF23,{"DM","CS1","CS2","SB1","AE","CS/B"},0)))</f>
        <v>0</v>
      </c>
      <c r="AS23" s="104"/>
      <c r="AT23" s="104">
        <f>SUMPRODUCT(--(WEEKDAY(C$3:AF$3,2)=5),--ISNUMBER(MATCH(C23:AF23,{"DM","CS1","CS2","SB1","AE","CS/B"},0)))</f>
        <v>0</v>
      </c>
      <c r="AU23" s="104">
        <f>SUMPRODUCT(--(WEEKDAY(C$3:AF$3,2)&gt;5),--ISNUMBER(MATCH(C23:AF23,{"DM","CS1","CS2","SB1","AE","CS/B"},0)))</f>
        <v>0</v>
      </c>
      <c r="AV23" s="104"/>
      <c r="AW23" s="104">
        <f>(AR23-AS23)+AT23*1.5+(AU23-AV23)*2+AL23*0.5+AN23*0.5+AP23-AQ23</f>
        <v>-9</v>
      </c>
      <c r="AX23" s="104">
        <f>AR23+AT23+AU23</f>
        <v>0</v>
      </c>
      <c r="AY23" s="104">
        <f>BB23+BD23+BF23+BH23+BJ23</f>
        <v>0</v>
      </c>
      <c r="AZ23" s="313">
        <f>AW23+BA23</f>
        <v>-9</v>
      </c>
      <c r="BA23" s="104">
        <f>BC23+BE23+BG23+BI23+BK23</f>
        <v>0</v>
      </c>
      <c r="BB23" s="104">
        <f>COUNTIF(A23:AG23,"*$BTP*")</f>
        <v>0</v>
      </c>
      <c r="BC23" s="104">
        <f>BB23*1.5</f>
        <v>0</v>
      </c>
      <c r="BD23" s="104">
        <f>COUNTIF(A23:AG23,"*$M*")</f>
        <v>0</v>
      </c>
      <c r="BE23" s="104">
        <f>BD23*1</f>
        <v>0</v>
      </c>
      <c r="BF23" s="104">
        <f>COUNTIF(A23:AG23,"*$PM*")</f>
        <v>0</v>
      </c>
      <c r="BG23" s="104">
        <f>BF23*0.5</f>
        <v>0</v>
      </c>
      <c r="BH23" s="104">
        <f>COUNTIF(A23:AG23,"*$AM*")</f>
        <v>0</v>
      </c>
      <c r="BI23" s="104">
        <f>BH23*0.5</f>
        <v>0</v>
      </c>
      <c r="BJ23" s="104">
        <f>COUNTIF(A23:AG23,"*$FC*")</f>
        <v>0</v>
      </c>
      <c r="BK23" s="104">
        <f>BJ23*1</f>
        <v>0</v>
      </c>
      <c r="BL23" s="104">
        <f>COUNTIF($D23:$AA23,BL$4)</f>
        <v>0</v>
      </c>
      <c r="BM23" s="104">
        <f>COUNTIF($D23:$AA23,BM$4)</f>
        <v>0</v>
      </c>
      <c r="BN23" s="104">
        <f>COUNTIF($D23:$AA23,BN$4)</f>
        <v>0</v>
      </c>
      <c r="BO23" s="175"/>
    </row>
    <row r="24" ht="48.75" customHeight="1" spans="1:67">
      <c r="A24" s="306"/>
      <c r="B24" s="320"/>
      <c r="C24" s="315"/>
      <c r="D24" s="315"/>
      <c r="E24" s="172"/>
      <c r="F24" s="172"/>
      <c r="H24" s="172"/>
      <c r="I24" s="172"/>
      <c r="J24" s="7"/>
      <c r="K24" s="172"/>
      <c r="L24" s="172"/>
      <c r="M24" s="172"/>
      <c r="N24" s="172"/>
      <c r="O24" s="172"/>
      <c r="P24" s="172"/>
      <c r="R24" s="172"/>
      <c r="T24" s="172"/>
      <c r="U24" s="172"/>
      <c r="W24" s="172"/>
      <c r="Y24" s="172"/>
      <c r="Z24" s="172"/>
      <c r="AA24" s="172"/>
      <c r="AB24" s="172"/>
      <c r="AC24" s="172"/>
      <c r="AD24" s="172"/>
      <c r="AE24" s="172"/>
      <c r="AF24" s="172"/>
      <c r="AG24" s="312">
        <f>COUNTIF($C24:$AF24,AG$4)</f>
        <v>0</v>
      </c>
      <c r="AH24" s="312">
        <f>COUNTIF($C24:$AF24,AH$4)</f>
        <v>0</v>
      </c>
      <c r="AI24" s="312">
        <f>COUNTIF($C24:$AF24,AI$4)</f>
        <v>0</v>
      </c>
      <c r="AJ24" s="312">
        <f>COUNTIF($C24:$AF24,AJ$4)</f>
        <v>0</v>
      </c>
      <c r="AK24" s="312">
        <f>COUNTIF($C24:$AF24,AK$4)</f>
        <v>0</v>
      </c>
      <c r="AL24" s="312">
        <f>COUNTIF($C24:$AF24,AL$4)</f>
        <v>0</v>
      </c>
      <c r="AM24" s="312">
        <f>COUNTIF($C24:$AF24,AM$4)</f>
        <v>0</v>
      </c>
      <c r="AN24" s="312">
        <f>COUNTIF($C24:$AF24,AN$4)</f>
        <v>0</v>
      </c>
      <c r="AO24" s="312">
        <f>COUNTIF($C24:$AF24,AO$4)</f>
        <v>0</v>
      </c>
      <c r="AP24" s="313"/>
      <c r="AQ24" s="313">
        <v>0.5</v>
      </c>
      <c r="AR24" s="104">
        <f>SUMPRODUCT(--(WEEKDAY(C$3:AF$3,2)&lt;5),--ISNUMBER(MATCH(C24:AF24,{"DM","CS1","CS2","SB1","AE","CS/B"},0)))</f>
        <v>0</v>
      </c>
      <c r="AS24" s="104"/>
      <c r="AT24" s="104">
        <f>SUMPRODUCT(--(WEEKDAY(C$3:AF$3,2)=5),--ISNUMBER(MATCH(C24:AF24,{"DM","CS1","CS2","SB1","AE","CS/B"},0)))</f>
        <v>0</v>
      </c>
      <c r="AU24" s="104">
        <f>SUMPRODUCT(--(WEEKDAY(C$3:AF$3,2)&gt;5),--ISNUMBER(MATCH(C24:AF24,{"DM","CS1","CS2","SB1","AE","CS/B"},0)))</f>
        <v>0</v>
      </c>
      <c r="AV24" s="104"/>
      <c r="AW24" s="104">
        <f>(AR24-AS24)+AT24*1.5+(AU24-AV24)*2+AL24*0.5+AN24*0.5+AP24-AQ24</f>
        <v>-0.5</v>
      </c>
      <c r="AX24" s="104">
        <f>AR24+AT24+AU24</f>
        <v>0</v>
      </c>
      <c r="AY24" s="104">
        <f>BB24+BD24+BF24+BH24+BJ24</f>
        <v>0</v>
      </c>
      <c r="AZ24" s="313">
        <f>AW24+BA24</f>
        <v>-0.5</v>
      </c>
      <c r="BA24" s="104">
        <f>BC24+BE24+BG24+BI24+BK24</f>
        <v>0</v>
      </c>
      <c r="BB24" s="104">
        <f>COUNTIF(A24:AG24,"*$BTP*")</f>
        <v>0</v>
      </c>
      <c r="BC24" s="104">
        <f>BB24*1.5</f>
        <v>0</v>
      </c>
      <c r="BD24" s="104">
        <f>COUNTIF(A24:AG24,"*$M*")</f>
        <v>0</v>
      </c>
      <c r="BE24" s="104">
        <f>BD24*1</f>
        <v>0</v>
      </c>
      <c r="BF24" s="104">
        <f>COUNTIF(A24:AG24,"*$PM*")</f>
        <v>0</v>
      </c>
      <c r="BG24" s="104">
        <f>BF24*0.5</f>
        <v>0</v>
      </c>
      <c r="BH24" s="104">
        <f>COUNTIF(A24:AG24,"*$AM*")</f>
        <v>0</v>
      </c>
      <c r="BI24" s="104">
        <f>BH24*0.5</f>
        <v>0</v>
      </c>
      <c r="BJ24" s="104">
        <f>COUNTIF(A24:AG24,"*$FC*")</f>
        <v>0</v>
      </c>
      <c r="BK24" s="104">
        <f>BJ24*1</f>
        <v>0</v>
      </c>
      <c r="BL24" s="104">
        <f>COUNTIF($D24:$AA24,BL$4)</f>
        <v>0</v>
      </c>
      <c r="BM24" s="104">
        <f>COUNTIF($D24:$AA24,BM$4)</f>
        <v>0</v>
      </c>
      <c r="BN24" s="104">
        <f>COUNTIF($D24:$AA24,BN$4)</f>
        <v>0</v>
      </c>
      <c r="BO24" s="175"/>
    </row>
    <row r="25" ht="19.5" customHeight="1" spans="1:67">
      <c r="A25" s="306"/>
      <c r="B25" s="320"/>
      <c r="C25" s="315"/>
      <c r="D25" s="315"/>
      <c r="E25" s="172"/>
      <c r="H25" s="172"/>
      <c r="L25" s="172"/>
      <c r="M25" s="172"/>
      <c r="N25" s="172"/>
      <c r="O25" s="172"/>
      <c r="P25" s="172"/>
      <c r="Q25" s="172"/>
      <c r="R25" s="172"/>
      <c r="T25" s="172"/>
      <c r="U25" s="172"/>
      <c r="W25" s="172"/>
      <c r="X25" s="172"/>
      <c r="Y25" s="172"/>
      <c r="Z25" s="172"/>
      <c r="AA25" s="172"/>
      <c r="AB25" s="172"/>
      <c r="AC25" s="172"/>
      <c r="AD25" s="172"/>
      <c r="AE25" s="172"/>
      <c r="AF25" s="172"/>
      <c r="AG25" s="312">
        <f>COUNTIF($C25:$AF25,AG$4)</f>
        <v>0</v>
      </c>
      <c r="AH25" s="312">
        <f>COUNTIF($C25:$AF25,AH$4)</f>
        <v>0</v>
      </c>
      <c r="AI25" s="312">
        <f>COUNTIF($C25:$AF25,AI$4)</f>
        <v>0</v>
      </c>
      <c r="AJ25" s="312">
        <f>COUNTIF($C25:$AF25,AJ$4)</f>
        <v>0</v>
      </c>
      <c r="AK25" s="312">
        <f>COUNTIF($C25:$AF25,AK$4)</f>
        <v>0</v>
      </c>
      <c r="AL25" s="312">
        <f>COUNTIF($C25:$AF25,AL$4)</f>
        <v>0</v>
      </c>
      <c r="AM25" s="312">
        <f>COUNTIF($C25:$AF25,AM$4)</f>
        <v>0</v>
      </c>
      <c r="AN25" s="312">
        <f>COUNTIF($C25:$AF25,AN$4)</f>
        <v>0</v>
      </c>
      <c r="AO25" s="312">
        <f>COUNTIF($C25:$AF25,AO$4)</f>
        <v>0</v>
      </c>
      <c r="AP25" s="313"/>
      <c r="AQ25" s="313">
        <v>0.5</v>
      </c>
      <c r="AR25" s="104">
        <f>SUMPRODUCT(--(WEEKDAY(C$3:AF$3,2)&lt;5),--ISNUMBER(MATCH(C25:AF25,{"DM","CS1","CS2","SB1","AE","CS/B"},0)))</f>
        <v>0</v>
      </c>
      <c r="AS25" s="192"/>
      <c r="AT25" s="104">
        <f>SUMPRODUCT(--(WEEKDAY(C$3:AF$3,2)=5),--ISNUMBER(MATCH(C25:AF25,{"DM","CS1","CS2","SB1","AE","CS/B"},0)))</f>
        <v>0</v>
      </c>
      <c r="AU25" s="104">
        <f>SUMPRODUCT(--(WEEKDAY(C$3:AF$3,2)&gt;5),--ISNUMBER(MATCH(C25:AF25,{"DM","CS1","CS2","SB1","AE","CS/B"},0)))</f>
        <v>0</v>
      </c>
      <c r="AV25" s="192"/>
      <c r="AW25" s="104">
        <f>(AR25-AS25)+AT25*1.5+(AU25-AV25)*2+AL25*0.5+AN25*0.5+AP25-AQ25</f>
        <v>-0.5</v>
      </c>
      <c r="AX25" s="104">
        <f>AR25+AT25+AU25</f>
        <v>0</v>
      </c>
      <c r="AY25" s="104">
        <f>BB25+BD25+BF25+BH25+BJ25</f>
        <v>0</v>
      </c>
      <c r="AZ25" s="313">
        <f>AW25+BA25</f>
        <v>-0.5</v>
      </c>
      <c r="BA25" s="104">
        <f>BC25+BE25+BG25+BI25+BK25</f>
        <v>0</v>
      </c>
      <c r="BB25" s="104">
        <f>COUNTIF(A25:AG25,"*$BTP*")</f>
        <v>0</v>
      </c>
      <c r="BC25" s="104">
        <f>BB25*1.5</f>
        <v>0</v>
      </c>
      <c r="BD25" s="104">
        <f>COUNTIF(A25:AG25,"*$M*")</f>
        <v>0</v>
      </c>
      <c r="BE25" s="104">
        <f>BD25*1</f>
        <v>0</v>
      </c>
      <c r="BF25" s="104">
        <f>COUNTIF(A25:AG25,"*$PM*")</f>
        <v>0</v>
      </c>
      <c r="BG25" s="104">
        <f>BF25*0.5</f>
        <v>0</v>
      </c>
      <c r="BH25" s="104">
        <f>COUNTIF(A25:AG25,"*$AM*")</f>
        <v>0</v>
      </c>
      <c r="BI25" s="104">
        <f>BH25*0.5</f>
        <v>0</v>
      </c>
      <c r="BJ25" s="104">
        <f>COUNTIF(A25:AG25,"*$FC*")</f>
        <v>0</v>
      </c>
      <c r="BK25" s="104">
        <f>BJ25*1</f>
        <v>0</v>
      </c>
      <c r="BL25" s="104">
        <f>COUNTIF($D25:$AA25,BL$4)</f>
        <v>0</v>
      </c>
      <c r="BM25" s="104">
        <f>COUNTIF($D25:$AA25,BM$4)</f>
        <v>0</v>
      </c>
      <c r="BN25" s="104">
        <f>COUNTIF($D25:$AA25,BN$4)</f>
        <v>0</v>
      </c>
      <c r="BO25" s="322"/>
    </row>
    <row r="26" ht="19.5" customHeight="1" spans="1:67">
      <c r="A26" s="306"/>
      <c r="B26" s="320"/>
      <c r="C26" s="181"/>
      <c r="E26" s="172"/>
      <c r="F26" s="172"/>
      <c r="G26" s="172"/>
      <c r="I26" s="172"/>
      <c r="K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  <c r="Z26" s="172"/>
      <c r="AA26" s="172"/>
      <c r="AB26" s="172"/>
      <c r="AC26" s="172"/>
      <c r="AE26" s="172"/>
      <c r="AF26" s="172"/>
      <c r="AG26" s="312">
        <f>COUNTIF($C26:$AF26,AG$4)</f>
        <v>0</v>
      </c>
      <c r="AH26" s="312">
        <f>COUNTIF($C26:$AF26,AH$4)</f>
        <v>0</v>
      </c>
      <c r="AI26" s="312">
        <f>COUNTIF($C26:$AF26,AI$4)</f>
        <v>0</v>
      </c>
      <c r="AJ26" s="312">
        <f>COUNTIF($C26:$AF26,AJ$4)</f>
        <v>0</v>
      </c>
      <c r="AK26" s="312">
        <f>COUNTIF($C26:$AF26,AK$4)</f>
        <v>0</v>
      </c>
      <c r="AL26" s="312">
        <f>COUNTIF($C26:$AF26,AL$4)</f>
        <v>0</v>
      </c>
      <c r="AM26" s="312">
        <f>COUNTIF($C26:$AF26,AM$4)</f>
        <v>0</v>
      </c>
      <c r="AN26" s="312">
        <f>COUNTIF($C26:$AF26,AN$4)</f>
        <v>0</v>
      </c>
      <c r="AO26" s="312">
        <f>COUNTIF($C26:$AF26,AO$4)</f>
        <v>0</v>
      </c>
      <c r="AP26" s="313"/>
      <c r="AQ26" s="313">
        <v>1</v>
      </c>
      <c r="AR26" s="104">
        <f>SUMPRODUCT(--(WEEKDAY(C$3:AF$3,2)&lt;5),--ISNUMBER(MATCH(C26:AF26,{"DM","CS1","CS2","SB1","AE","CS/B"},0)))</f>
        <v>0</v>
      </c>
      <c r="AS26" s="192"/>
      <c r="AT26" s="104">
        <f>SUMPRODUCT(--(WEEKDAY(C$3:AF$3,2)=5),--ISNUMBER(MATCH(C26:AF26,{"DM","CS1","CS2","SB1","AE","CS/B"},0)))</f>
        <v>0</v>
      </c>
      <c r="AU26" s="104">
        <f>SUMPRODUCT(--(WEEKDAY(C$3:AF$3,2)&gt;5),--ISNUMBER(MATCH(C26:AF26,{"DM","CS1","CS2","SB1","AE","CS/B"},0)))</f>
        <v>0</v>
      </c>
      <c r="AV26" s="192"/>
      <c r="AW26" s="104">
        <f>(AR26-AS26)+AT26*1.5+(AU26-AV26)*2+AL26*0.5+AN26*0.5+AP26-AQ26</f>
        <v>-1</v>
      </c>
      <c r="AX26" s="104">
        <f>AR26+AT26+AU26</f>
        <v>0</v>
      </c>
      <c r="AY26" s="104">
        <f>BB26+BD26+BF26+BH26+BJ26</f>
        <v>0</v>
      </c>
      <c r="AZ26" s="313">
        <f>AW26+BA26</f>
        <v>-1</v>
      </c>
      <c r="BA26" s="104">
        <f>BC26+BE26+BG26+BI26+BK26</f>
        <v>0</v>
      </c>
      <c r="BB26" s="104">
        <f>COUNTIF(A26:AG26,"*$BTP*")</f>
        <v>0</v>
      </c>
      <c r="BC26" s="104">
        <f>BB26*1.5</f>
        <v>0</v>
      </c>
      <c r="BD26" s="104">
        <f>COUNTIF(A26:AG26,"*$M*")</f>
        <v>0</v>
      </c>
      <c r="BE26" s="104">
        <f>BD26*1</f>
        <v>0</v>
      </c>
      <c r="BF26" s="104">
        <f>COUNTIF(A26:AG26,"*$PM*")</f>
        <v>0</v>
      </c>
      <c r="BG26" s="104">
        <f>BF26*0.5</f>
        <v>0</v>
      </c>
      <c r="BH26" s="104">
        <f>COUNTIF(A26:AG26,"*$AM*")</f>
        <v>0</v>
      </c>
      <c r="BI26" s="104">
        <f>BH26*0.5</f>
        <v>0</v>
      </c>
      <c r="BJ26" s="104">
        <f>COUNTIF(A26:AG26,"*$FC*")</f>
        <v>0</v>
      </c>
      <c r="BK26" s="104">
        <f>BJ26*1</f>
        <v>0</v>
      </c>
      <c r="BL26" s="104">
        <f>COUNTIF($D26:$AA26,BL$4)</f>
        <v>0</v>
      </c>
      <c r="BM26" s="104">
        <f>COUNTIF($D26:$AA26,BM$4)</f>
        <v>0</v>
      </c>
      <c r="BN26" s="104">
        <f>COUNTIF($D26:$AA26,BN$4)</f>
        <v>0</v>
      </c>
      <c r="BO26" s="322"/>
    </row>
    <row r="27" ht="19.5" customHeight="1" spans="1:67">
      <c r="A27" s="306"/>
      <c r="B27" s="320"/>
      <c r="C27" s="315"/>
      <c r="D27" s="315"/>
      <c r="E27" s="172"/>
      <c r="F27" s="172"/>
      <c r="G27" s="172"/>
      <c r="H27" s="172"/>
      <c r="I27" s="309"/>
      <c r="J27" s="172"/>
      <c r="K27" s="172"/>
      <c r="L27" s="172"/>
      <c r="M27" s="172"/>
      <c r="N27" s="172"/>
      <c r="O27" s="172"/>
      <c r="P27" s="172"/>
      <c r="Q27" s="172"/>
      <c r="R27" s="172"/>
      <c r="S27" s="172"/>
      <c r="T27" s="172"/>
      <c r="U27" s="172"/>
      <c r="V27" s="172"/>
      <c r="W27" s="172"/>
      <c r="X27" s="172"/>
      <c r="Y27" s="172"/>
      <c r="Z27" s="172"/>
      <c r="AA27" s="172"/>
      <c r="AB27" s="172"/>
      <c r="AC27" s="172"/>
      <c r="AD27" s="172"/>
      <c r="AE27" s="172"/>
      <c r="AF27" s="172"/>
      <c r="AG27" s="312">
        <f>COUNTIF($C27:$AF27,AG$4)</f>
        <v>0</v>
      </c>
      <c r="AH27" s="312">
        <f>COUNTIF($C27:$AF27,AH$4)</f>
        <v>0</v>
      </c>
      <c r="AI27" s="312">
        <f>COUNTIF($C27:$AF27,AI$4)</f>
        <v>0</v>
      </c>
      <c r="AJ27" s="312">
        <f>COUNTIF($C27:$AF27,AJ$4)</f>
        <v>0</v>
      </c>
      <c r="AK27" s="312">
        <f>COUNTIF($C27:$AF27,AK$4)</f>
        <v>0</v>
      </c>
      <c r="AL27" s="312">
        <f>COUNTIF($C27:$AF27,AL$4)</f>
        <v>0</v>
      </c>
      <c r="AM27" s="312">
        <f>COUNTIF($C27:$AF27,AM$4)</f>
        <v>0</v>
      </c>
      <c r="AN27" s="312">
        <f>COUNTIF($C27:$AF27,AN$4)</f>
        <v>0</v>
      </c>
      <c r="AO27" s="312">
        <f>COUNTIF($C27:$AF27,AO$4)</f>
        <v>0</v>
      </c>
      <c r="AP27" s="313"/>
      <c r="AQ27" s="313">
        <v>0.5</v>
      </c>
      <c r="AR27" s="104">
        <f>SUMPRODUCT(--(WEEKDAY(C$3:AF$3,2)&lt;5),--ISNUMBER(MATCH(C27:AF27,{"DM","CS1","CS2","SB1","AE","CS/B"},0)))</f>
        <v>0</v>
      </c>
      <c r="AS27" s="192"/>
      <c r="AT27" s="104">
        <f>SUMPRODUCT(--(WEEKDAY(C$3:AF$3,2)=5),--ISNUMBER(MATCH(C27:AF27,{"DM","CS1","CS2","SB1","AE","CS/B"},0)))</f>
        <v>0</v>
      </c>
      <c r="AU27" s="104">
        <f>SUMPRODUCT(--(WEEKDAY(C$3:AF$3,2)&gt;5),--ISNUMBER(MATCH(C27:AF27,{"DM","CS1","CS2","SB1","AE","CS/B"},0)))</f>
        <v>0</v>
      </c>
      <c r="AV27" s="192"/>
      <c r="AW27" s="104">
        <f>(AR27-AS27)+AT27*1.5+(AU27-AV27)*2+AL27*0.5+AN27*0.5+AP27-AQ27</f>
        <v>-0.5</v>
      </c>
      <c r="AX27" s="104">
        <f>AR27+AT27+AU27</f>
        <v>0</v>
      </c>
      <c r="AY27" s="104">
        <f>BB27+BD27+BF27+BH27+BJ27</f>
        <v>0</v>
      </c>
      <c r="AZ27" s="313">
        <f>AW27+BA27</f>
        <v>-0.5</v>
      </c>
      <c r="BA27" s="104">
        <f>BC27+BE27+BG27+BI27+BK27</f>
        <v>0</v>
      </c>
      <c r="BB27" s="104">
        <f>COUNTIF(A27:AG27,"*$BTP*")</f>
        <v>0</v>
      </c>
      <c r="BC27" s="104">
        <f>BB27*1.5</f>
        <v>0</v>
      </c>
      <c r="BD27" s="104">
        <f>COUNTIF(A27:AG27,"*$M*")</f>
        <v>0</v>
      </c>
      <c r="BE27" s="104">
        <f>BD27*1</f>
        <v>0</v>
      </c>
      <c r="BF27" s="104">
        <f>COUNTIF(A27:AG27,"*$PM*")</f>
        <v>0</v>
      </c>
      <c r="BG27" s="104">
        <f>BF27*0.5</f>
        <v>0</v>
      </c>
      <c r="BH27" s="104">
        <f>COUNTIF(A27:AG27,"*$AM*")</f>
        <v>0</v>
      </c>
      <c r="BI27" s="104">
        <f>BH27*0.5</f>
        <v>0</v>
      </c>
      <c r="BJ27" s="104">
        <f>COUNTIF(A27:AG27,"*$FC*")</f>
        <v>0</v>
      </c>
      <c r="BK27" s="104">
        <f>BJ27*1</f>
        <v>0</v>
      </c>
      <c r="BL27" s="104">
        <f>COUNTIF($D27:$AA27,BL$4)</f>
        <v>0</v>
      </c>
      <c r="BM27" s="104">
        <f>COUNTIF($D27:$AA27,BM$4)</f>
        <v>0</v>
      </c>
      <c r="BN27" s="104">
        <f>COUNTIF($D27:$AA27,BN$4)</f>
        <v>0</v>
      </c>
      <c r="BO27" s="322"/>
    </row>
    <row r="28" ht="19.5" customHeight="1" spans="1:67">
      <c r="A28" s="306"/>
      <c r="B28" s="320"/>
      <c r="C28" s="181"/>
      <c r="D28" s="181"/>
      <c r="E28" s="172"/>
      <c r="F28" s="172"/>
      <c r="G28" s="172"/>
      <c r="H28" s="311"/>
      <c r="K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7"/>
      <c r="AD28" s="172"/>
      <c r="AE28" s="172"/>
      <c r="AF28" s="172"/>
      <c r="AG28" s="312">
        <f>COUNTIF($C28:$AF28,AG$4)</f>
        <v>0</v>
      </c>
      <c r="AH28" s="312">
        <f>COUNTIF($C28:$AF28,AH$4)</f>
        <v>0</v>
      </c>
      <c r="AI28" s="312">
        <f>COUNTIF($C28:$AF28,AI$4)</f>
        <v>0</v>
      </c>
      <c r="AJ28" s="312">
        <f>COUNTIF($C28:$AF28,AJ$4)</f>
        <v>0</v>
      </c>
      <c r="AK28" s="312">
        <f>COUNTIF($C28:$AF28,AK$4)</f>
        <v>0</v>
      </c>
      <c r="AL28" s="312">
        <f>COUNTIF($C28:$AF28,AL$4)</f>
        <v>0</v>
      </c>
      <c r="AM28" s="312">
        <f>COUNTIF($C28:$AF28,AM$4)</f>
        <v>0</v>
      </c>
      <c r="AN28" s="312">
        <f>COUNTIF($C28:$AF28,AN$4)</f>
        <v>0</v>
      </c>
      <c r="AO28" s="312">
        <f>COUNTIF($C28:$AF28,AO$4)</f>
        <v>0</v>
      </c>
      <c r="AP28" s="313">
        <v>0.5</v>
      </c>
      <c r="AQ28" s="313"/>
      <c r="AR28" s="104">
        <f>SUMPRODUCT(--(WEEKDAY(C$3:AF$3,2)&lt;5),--ISNUMBER(MATCH(C28:AF28,{"DM","CS1","CS2","SB1","AE","CS/B"},0)))</f>
        <v>0</v>
      </c>
      <c r="AS28" s="192"/>
      <c r="AT28" s="104">
        <f>SUMPRODUCT(--(WEEKDAY(C$3:AF$3,2)=5),--ISNUMBER(MATCH(C28:AF28,{"DM","CS1","CS2","SB1","AE","CS/B"},0)))</f>
        <v>0</v>
      </c>
      <c r="AU28" s="104">
        <f>SUMPRODUCT(--(WEEKDAY(C$3:AF$3,2)&gt;5),--ISNUMBER(MATCH(C28:AF28,{"DM","CS1","CS2","SB1","AE","CS/B"},0)))</f>
        <v>0</v>
      </c>
      <c r="AV28" s="192"/>
      <c r="AW28" s="104">
        <f>(AR28-AS28)+AT28*1.5+(AU28-AV28)*2+AL28*0.5+AN28*0.5+AP28-AQ28</f>
        <v>0.5</v>
      </c>
      <c r="AX28" s="104">
        <f>AR28+AT28+AU28</f>
        <v>0</v>
      </c>
      <c r="AY28" s="104">
        <f>BB28+BD28+BF28+BH28+BJ28</f>
        <v>0</v>
      </c>
      <c r="AZ28" s="313">
        <f>AW28+BA28</f>
        <v>0.5</v>
      </c>
      <c r="BA28" s="104">
        <f>BC28+BE28+BG28+BI28+BK28</f>
        <v>0</v>
      </c>
      <c r="BB28" s="104">
        <f>COUNTIF(A28:AG28,"*$BTP*")</f>
        <v>0</v>
      </c>
      <c r="BC28" s="104">
        <f>BB28*1.5</f>
        <v>0</v>
      </c>
      <c r="BD28" s="104">
        <f>COUNTIF(A28:AG28,"*$M*")</f>
        <v>0</v>
      </c>
      <c r="BE28" s="104">
        <f>BD28*1</f>
        <v>0</v>
      </c>
      <c r="BF28" s="104">
        <f>COUNTIF(A28:AG28,"*$PM*")</f>
        <v>0</v>
      </c>
      <c r="BG28" s="104">
        <f>BF28*0.5</f>
        <v>0</v>
      </c>
      <c r="BH28" s="104">
        <f>COUNTIF(A28:AG28,"*$AM*")</f>
        <v>0</v>
      </c>
      <c r="BI28" s="104">
        <f>BH28*0.5</f>
        <v>0</v>
      </c>
      <c r="BJ28" s="104">
        <f>COUNTIF(A28:AG28,"*$FC*")</f>
        <v>0</v>
      </c>
      <c r="BK28" s="104">
        <f>BJ28*1</f>
        <v>0</v>
      </c>
      <c r="BL28" s="104">
        <f>COUNTIF($D28:$AA28,BL$4)</f>
        <v>0</v>
      </c>
      <c r="BM28" s="104">
        <f>COUNTIF($D28:$AA28,BM$4)</f>
        <v>0</v>
      </c>
      <c r="BN28" s="104">
        <f>COUNTIF($D28:$AA28,BN$4)</f>
        <v>0</v>
      </c>
      <c r="BO28" s="322"/>
    </row>
    <row r="29" ht="47.25" customHeight="1" spans="1:67">
      <c r="A29" s="306"/>
      <c r="B29" s="320"/>
      <c r="C29" s="315"/>
      <c r="D29" s="315"/>
      <c r="E29" s="172"/>
      <c r="F29" s="172"/>
      <c r="G29" s="172"/>
      <c r="H29" s="310"/>
      <c r="I29" s="15"/>
      <c r="J29" s="311"/>
      <c r="K29" s="172"/>
      <c r="L29" s="172"/>
      <c r="M29" s="172"/>
      <c r="N29" s="172"/>
      <c r="O29" s="172"/>
      <c r="P29" s="172"/>
      <c r="R29" s="172"/>
      <c r="S29" s="172"/>
      <c r="U29" s="172"/>
      <c r="V29" s="172"/>
      <c r="W29" s="172"/>
      <c r="Y29" s="172"/>
      <c r="Z29" s="310"/>
      <c r="AA29" s="310"/>
      <c r="AB29" s="310"/>
      <c r="AC29" s="172"/>
      <c r="AD29" s="172"/>
      <c r="AE29" s="172"/>
      <c r="AG29" s="312">
        <f>COUNTIF($C29:$AF29,AG$4)</f>
        <v>0</v>
      </c>
      <c r="AH29" s="312">
        <f>COUNTIF($C29:$AF29,AH$4)</f>
        <v>0</v>
      </c>
      <c r="AI29" s="312">
        <f>COUNTIF($C29:$AF29,AI$4)</f>
        <v>0</v>
      </c>
      <c r="AJ29" s="312">
        <f>COUNTIF($C29:$AF29,AJ$4)</f>
        <v>0</v>
      </c>
      <c r="AK29" s="312">
        <f>COUNTIF($C29:$AF29,AK$4)</f>
        <v>0</v>
      </c>
      <c r="AL29" s="312">
        <f>COUNTIF($C29:$AF29,AL$4)</f>
        <v>0</v>
      </c>
      <c r="AM29" s="312">
        <f>COUNTIF($C29:$AF29,AM$4)</f>
        <v>0</v>
      </c>
      <c r="AN29" s="312">
        <f>COUNTIF($C29:$AF29,AN$4)</f>
        <v>0</v>
      </c>
      <c r="AO29" s="312">
        <f>COUNTIF($C29:$AF29,AO$4)</f>
        <v>0</v>
      </c>
      <c r="AP29" s="313">
        <v>2</v>
      </c>
      <c r="AQ29" s="313"/>
      <c r="AR29" s="104">
        <f>SUMPRODUCT(--(WEEKDAY(C$3:AF$3,2)&lt;5),--ISNUMBER(MATCH(C29:AF29,{"DM","CS1","CS2","SB1","AE","CS/B"},0)))</f>
        <v>0</v>
      </c>
      <c r="AS29" s="192"/>
      <c r="AT29" s="104">
        <f>SUMPRODUCT(--(WEEKDAY(C$3:AF$3,2)=5),--ISNUMBER(MATCH(C29:AF29,{"DM","CS1","CS2","SB1","AE","CS/B"},0)))</f>
        <v>0</v>
      </c>
      <c r="AU29" s="104">
        <f>SUMPRODUCT(--(WEEKDAY(C$3:AF$3,2)&gt;5),--ISNUMBER(MATCH(C29:AF29,{"DM","CS1","CS2","SB1","AE","CS/B"},0)))</f>
        <v>0</v>
      </c>
      <c r="AV29" s="192"/>
      <c r="AW29" s="104">
        <f>(AR29-AS29)+AT29*1.5+(AU29-AV29)*2+AL29*0.5+AN29*0.5+AP29-AQ29</f>
        <v>2</v>
      </c>
      <c r="AX29" s="104">
        <f>AR29+AT29+AU29</f>
        <v>0</v>
      </c>
      <c r="AY29" s="104">
        <f>BB29+BD29+BF29+BH29+BJ29</f>
        <v>0</v>
      </c>
      <c r="AZ29" s="313">
        <f>AW29+BA29</f>
        <v>2</v>
      </c>
      <c r="BA29" s="104">
        <f>BC29+BE29+BG29+BI29+BK29</f>
        <v>0</v>
      </c>
      <c r="BB29" s="104">
        <f>COUNTIF(A29:AG29,"*$BTP*")</f>
        <v>0</v>
      </c>
      <c r="BC29" s="104">
        <f>BB29*1.5</f>
        <v>0</v>
      </c>
      <c r="BD29" s="104">
        <f>COUNTIF(A29:AG29,"*$M*")</f>
        <v>0</v>
      </c>
      <c r="BE29" s="104">
        <f>BD29*1</f>
        <v>0</v>
      </c>
      <c r="BF29" s="104">
        <f>COUNTIF(A29:AG29,"*$PM*")</f>
        <v>0</v>
      </c>
      <c r="BG29" s="104">
        <f>BF29*0.5</f>
        <v>0</v>
      </c>
      <c r="BH29" s="104">
        <f>COUNTIF(A29:AG29,"*$AM*")</f>
        <v>0</v>
      </c>
      <c r="BI29" s="104">
        <f>BH29*0.5</f>
        <v>0</v>
      </c>
      <c r="BJ29" s="104">
        <f>COUNTIF(A29:AG29,"*$FC*")</f>
        <v>0</v>
      </c>
      <c r="BK29" s="104">
        <f>BJ29*1</f>
        <v>0</v>
      </c>
      <c r="BL29" s="104">
        <f>COUNTIF($D29:$AA29,BL$4)</f>
        <v>0</v>
      </c>
      <c r="BM29" s="104">
        <f>COUNTIF($D29:$AA29,BM$4)</f>
        <v>0</v>
      </c>
      <c r="BN29" s="104">
        <f>COUNTIF($D29:$AA29,BN$4)</f>
        <v>0</v>
      </c>
      <c r="BO29" s="322"/>
    </row>
    <row r="30" ht="19.5" customHeight="1" spans="1:67">
      <c r="A30" s="306"/>
      <c r="B30" s="320"/>
      <c r="C30" s="181"/>
      <c r="D30" s="181"/>
      <c r="E30" s="172"/>
      <c r="F30" s="172"/>
      <c r="G30" s="172"/>
      <c r="H30" s="310"/>
      <c r="I30" s="172"/>
      <c r="J30" s="172"/>
      <c r="M30" s="172"/>
      <c r="N30" s="172"/>
      <c r="O30" s="172"/>
      <c r="P30" s="172"/>
      <c r="Q30" s="172"/>
      <c r="R30" s="172"/>
      <c r="S30" s="172"/>
      <c r="T30" s="172"/>
      <c r="V30" s="172"/>
      <c r="W30" s="172"/>
      <c r="X30" s="172"/>
      <c r="Y30" s="172"/>
      <c r="Z30" s="172"/>
      <c r="AA30" s="172"/>
      <c r="AB30" s="172"/>
      <c r="AC30" s="172"/>
      <c r="AD30" s="172"/>
      <c r="AE30" s="172"/>
      <c r="AF30" s="172"/>
      <c r="AG30" s="312">
        <f>COUNTIF($C30:$AF30,AG$4)</f>
        <v>0</v>
      </c>
      <c r="AH30" s="312">
        <f>COUNTIF($C30:$AF30,AH$4)</f>
        <v>0</v>
      </c>
      <c r="AI30" s="312">
        <f>COUNTIF($C30:$AF30,AI$4)</f>
        <v>0</v>
      </c>
      <c r="AJ30" s="312">
        <f>COUNTIF($C30:$AF30,AJ$4)</f>
        <v>0</v>
      </c>
      <c r="AK30" s="312">
        <f>COUNTIF($C30:$AF30,AK$4)</f>
        <v>0</v>
      </c>
      <c r="AL30" s="312">
        <f>COUNTIF($C30:$AF30,AL$4)</f>
        <v>0</v>
      </c>
      <c r="AM30" s="312">
        <f>COUNTIF($C30:$AF30,AM$4)</f>
        <v>0</v>
      </c>
      <c r="AN30" s="312">
        <f>COUNTIF($C30:$AF30,AN$4)</f>
        <v>0</v>
      </c>
      <c r="AO30" s="312">
        <f>COUNTIF($C30:$AF30,AO$4)</f>
        <v>0</v>
      </c>
      <c r="AP30" s="313">
        <v>0.5</v>
      </c>
      <c r="AQ30" s="313"/>
      <c r="AR30" s="104">
        <f>SUMPRODUCT(--(WEEKDAY(C$3:AF$3,2)&lt;5),--ISNUMBER(MATCH(C30:AF30,{"DM","CS1","CS2","SB1","AE","CS/B"},0)))</f>
        <v>0</v>
      </c>
      <c r="AS30" s="192"/>
      <c r="AT30" s="104">
        <f>SUMPRODUCT(--(WEEKDAY(C$3:AF$3,2)=5),--ISNUMBER(MATCH(C30:AF30,{"DM","CS1","CS2","SB1","AE","CS/B"},0)))</f>
        <v>0</v>
      </c>
      <c r="AU30" s="104">
        <f>SUMPRODUCT(--(WEEKDAY(C$3:AF$3,2)&gt;5),--ISNUMBER(MATCH(C30:AF30,{"DM","CS1","CS2","SB1","AE","CS/B"},0)))</f>
        <v>0</v>
      </c>
      <c r="AV30" s="192"/>
      <c r="AW30" s="104">
        <f>(AR30-AS30)+AT30*1.5+(AU30-AV30)*2+AL30*0.5+AN30*0.5+AP30-AQ30</f>
        <v>0.5</v>
      </c>
      <c r="AX30" s="104">
        <f>AR30+AT30+AU30</f>
        <v>0</v>
      </c>
      <c r="AY30" s="104">
        <f>BB30+BD30+BF30+BH30+BJ30</f>
        <v>0</v>
      </c>
      <c r="AZ30" s="313">
        <f>AW30+BA30</f>
        <v>0.5</v>
      </c>
      <c r="BA30" s="104">
        <f>BC30+BE30+BG30+BI30+BK30</f>
        <v>0</v>
      </c>
      <c r="BB30" s="104">
        <f>COUNTIF(A30:AG30,"*$BTP*")</f>
        <v>0</v>
      </c>
      <c r="BC30" s="104">
        <f>BB30*1.5</f>
        <v>0</v>
      </c>
      <c r="BD30" s="104">
        <f>COUNTIF(A30:AG30,"*$M*")</f>
        <v>0</v>
      </c>
      <c r="BE30" s="104">
        <f>BD30*1</f>
        <v>0</v>
      </c>
      <c r="BF30" s="104">
        <f>COUNTIF(A30:AG30,"*$PM*")</f>
        <v>0</v>
      </c>
      <c r="BG30" s="104">
        <f>BF30*0.5</f>
        <v>0</v>
      </c>
      <c r="BH30" s="104">
        <f>COUNTIF(A30:AG30,"*$AM*")</f>
        <v>0</v>
      </c>
      <c r="BI30" s="104">
        <f>BH30*0.5</f>
        <v>0</v>
      </c>
      <c r="BJ30" s="104">
        <f>COUNTIF(A30:AG30,"*$FC*")</f>
        <v>0</v>
      </c>
      <c r="BK30" s="104">
        <f>BJ30*1</f>
        <v>0</v>
      </c>
      <c r="BL30" s="104">
        <f>COUNTIF($D30:$Z30,BL$4)</f>
        <v>0</v>
      </c>
      <c r="BM30" s="104">
        <f>COUNTIF($D30:$Z30,BM$4)</f>
        <v>0</v>
      </c>
      <c r="BN30" s="104">
        <f>COUNTIF($D30:$Z30,BN$4)</f>
        <v>0</v>
      </c>
      <c r="BO30" s="322"/>
    </row>
    <row r="31" ht="19.5" customHeight="1" spans="1:67">
      <c r="A31" s="306"/>
      <c r="B31" s="320"/>
      <c r="C31" s="315"/>
      <c r="D31" s="315"/>
      <c r="E31" s="172"/>
      <c r="G31" s="172"/>
      <c r="H31" s="310"/>
      <c r="I31" s="15"/>
      <c r="J31" s="311"/>
      <c r="K31" s="172"/>
      <c r="L31" s="172"/>
      <c r="M31" s="172"/>
      <c r="N31" s="172"/>
      <c r="O31" s="172"/>
      <c r="P31" s="172"/>
      <c r="Q31" s="172"/>
      <c r="R31" s="172"/>
      <c r="S31" s="172"/>
      <c r="V31" s="172"/>
      <c r="W31" s="172"/>
      <c r="X31" s="172"/>
      <c r="Y31" s="172"/>
      <c r="AA31" s="172"/>
      <c r="AB31" s="172"/>
      <c r="AD31" s="172"/>
      <c r="AE31" s="172"/>
      <c r="AF31" s="172"/>
      <c r="AG31" s="312">
        <f>COUNTIF($C31:$AF31,AG$4)</f>
        <v>0</v>
      </c>
      <c r="AH31" s="312">
        <f>COUNTIF($C31:$AF31,AH$4)</f>
        <v>0</v>
      </c>
      <c r="AI31" s="312">
        <f>COUNTIF($C31:$AF31,AI$4)</f>
        <v>0</v>
      </c>
      <c r="AJ31" s="312">
        <f>COUNTIF($C31:$AF31,AJ$4)</f>
        <v>0</v>
      </c>
      <c r="AK31" s="312">
        <f>COUNTIF($C31:$AF31,AK$4)</f>
        <v>0</v>
      </c>
      <c r="AL31" s="312">
        <f>COUNTIF($C31:$AF31,AL$4)</f>
        <v>0</v>
      </c>
      <c r="AM31" s="312">
        <f>COUNTIF($C31:$AF31,AM$4)</f>
        <v>0</v>
      </c>
      <c r="AN31" s="312">
        <f>COUNTIF($C31:$AF31,AN$4)</f>
        <v>0</v>
      </c>
      <c r="AO31" s="312">
        <f>COUNTIF($C31:$AF31,AO$4)</f>
        <v>0</v>
      </c>
      <c r="AP31" s="313">
        <v>0.5</v>
      </c>
      <c r="AQ31" s="313"/>
      <c r="AR31" s="104">
        <f>SUMPRODUCT(--(WEEKDAY(C$3:AF$3,2)&lt;5),--ISNUMBER(MATCH(C31:AF31,{"DM","CS1","CS2","SB1","AE","CS/B"},0)))</f>
        <v>0</v>
      </c>
      <c r="AS31" s="192"/>
      <c r="AT31" s="104">
        <f>SUMPRODUCT(--(WEEKDAY(C$3:AF$3,2)=5),--ISNUMBER(MATCH(C31:AF31,{"DM","CS1","CS2","SB1","AE","CS/B"},0)))</f>
        <v>0</v>
      </c>
      <c r="AU31" s="104">
        <f>SUMPRODUCT(--(WEEKDAY(C$3:AF$3,2)&gt;5),--ISNUMBER(MATCH(C31:AF31,{"DM","CS1","CS2","SB1","AE","CS/B"},0)))</f>
        <v>0</v>
      </c>
      <c r="AV31" s="192"/>
      <c r="AW31" s="104">
        <f>(AR31-AS31)+AT31*1.5+(AU31-AV31)*2+AL31*0.5+AN31*0.5+AP31-AQ31</f>
        <v>0.5</v>
      </c>
      <c r="AX31" s="104">
        <f>AR31+AT31+AU31</f>
        <v>0</v>
      </c>
      <c r="AY31" s="104">
        <f>BB31+BD31+BF31+BH31+BJ31</f>
        <v>0</v>
      </c>
      <c r="AZ31" s="313">
        <f>AW31+BA31</f>
        <v>0.5</v>
      </c>
      <c r="BA31" s="104">
        <f>BC31+BE31+BG31+BI31+BK31</f>
        <v>0</v>
      </c>
      <c r="BB31" s="104">
        <f>COUNTIF(A31:AG31,"*$BTP*")</f>
        <v>0</v>
      </c>
      <c r="BC31" s="104">
        <f>BB31*1.5</f>
        <v>0</v>
      </c>
      <c r="BD31" s="104">
        <f>COUNTIF(A31:AG31,"*$M*")</f>
        <v>0</v>
      </c>
      <c r="BE31" s="104">
        <f>BD31*1</f>
        <v>0</v>
      </c>
      <c r="BF31" s="104">
        <f>COUNTIF(A31:AG31,"*$PM*")</f>
        <v>0</v>
      </c>
      <c r="BG31" s="104">
        <f>BF31*0.5</f>
        <v>0</v>
      </c>
      <c r="BH31" s="104">
        <f>COUNTIF(A31:AG31,"*$AM*")</f>
        <v>0</v>
      </c>
      <c r="BI31" s="104">
        <f>BH31*0.5</f>
        <v>0</v>
      </c>
      <c r="BJ31" s="104">
        <f>COUNTIF(A31:AG31,"*$FC*")</f>
        <v>0</v>
      </c>
      <c r="BK31" s="104">
        <f>BJ31*1</f>
        <v>0</v>
      </c>
      <c r="BL31" s="104">
        <f>COUNTIF($D31:$Z31,BL$4)</f>
        <v>0</v>
      </c>
      <c r="BM31" s="104">
        <f>COUNTIF($D31:$Z31,BM$4)</f>
        <v>0</v>
      </c>
      <c r="BN31" s="104">
        <f>COUNTIF($D31:$Z31,BN$4)</f>
        <v>0</v>
      </c>
      <c r="BO31" s="322"/>
    </row>
    <row r="32" ht="19.5" customHeight="1" spans="1:67">
      <c r="A32" s="306"/>
      <c r="B32" s="320"/>
      <c r="C32" s="181"/>
      <c r="D32" s="181"/>
      <c r="E32" s="309"/>
      <c r="F32" s="309"/>
      <c r="G32" s="172"/>
      <c r="H32" s="310"/>
      <c r="I32" s="20"/>
      <c r="J32" s="311"/>
      <c r="M32" s="172"/>
      <c r="N32" s="172"/>
      <c r="O32" s="172"/>
      <c r="Q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  <c r="AC32" s="172"/>
      <c r="AD32" s="172"/>
      <c r="AE32" s="172"/>
      <c r="AF32" s="172"/>
      <c r="AG32" s="312">
        <f>COUNTIF($C32:$AF32,AG$4)</f>
        <v>0</v>
      </c>
      <c r="AH32" s="312">
        <f>COUNTIF($C32:$AF32,AH$4)</f>
        <v>0</v>
      </c>
      <c r="AI32" s="312">
        <f>COUNTIF($C32:$AF32,AI$4)</f>
        <v>0</v>
      </c>
      <c r="AJ32" s="312">
        <f>COUNTIF($C32:$AF32,AJ$4)</f>
        <v>0</v>
      </c>
      <c r="AK32" s="312">
        <f>COUNTIF($C32:$AF32,AK$4)</f>
        <v>0</v>
      </c>
      <c r="AL32" s="312">
        <f>COUNTIF($C32:$AF32,AL$4)</f>
        <v>0</v>
      </c>
      <c r="AM32" s="312">
        <f>COUNTIF($C32:$AF32,AM$4)</f>
        <v>0</v>
      </c>
      <c r="AN32" s="312">
        <f>COUNTIF($C32:$AF32,AN$4)</f>
        <v>0</v>
      </c>
      <c r="AO32" s="312">
        <f>COUNTIF($C32:$AF32,AO$4)</f>
        <v>0</v>
      </c>
      <c r="AP32" s="313"/>
      <c r="AQ32" s="313"/>
      <c r="AR32" s="104">
        <f>SUMPRODUCT(--(WEEKDAY(C$3:AF$3,2)&lt;5),--ISNUMBER(MATCH(C32:AF32,{"DM","CS1","CS2","SB1","AE","CS/B"},0)))</f>
        <v>0</v>
      </c>
      <c r="AS32" s="192"/>
      <c r="AT32" s="104">
        <f>SUMPRODUCT(--(WEEKDAY(C$3:AF$3,2)=5),--ISNUMBER(MATCH(C32:AF32,{"DM","CS1","CS2","SB1","AE","CS/B"},0)))</f>
        <v>0</v>
      </c>
      <c r="AU32" s="104">
        <f>SUMPRODUCT(--(WEEKDAY(C$3:AF$3,2)&gt;5),--ISNUMBER(MATCH(C32:AF32,{"DM","CS1","CS2","SB1","AE","CS/B"},0)))</f>
        <v>0</v>
      </c>
      <c r="AV32" s="192"/>
      <c r="AW32" s="104">
        <f>(AR32-AS32)+AT32*1.5+(AU32-AV32)*2+AL32*0.5+AN32*0.5+AP32-AQ32</f>
        <v>0</v>
      </c>
      <c r="AX32" s="104">
        <f>AR32+AT32+AU32</f>
        <v>0</v>
      </c>
      <c r="AY32" s="104">
        <f>BB32+BD32+BF32+BH32+BJ32</f>
        <v>0</v>
      </c>
      <c r="AZ32" s="313">
        <f>AW32+BA32</f>
        <v>0</v>
      </c>
      <c r="BA32" s="104">
        <f>BC32+BE32+BG32+BI32+BK32</f>
        <v>0</v>
      </c>
      <c r="BB32" s="104">
        <f>COUNTIF(A32:AG32,"*$BTP*")</f>
        <v>0</v>
      </c>
      <c r="BC32" s="104">
        <f>BB32*1.5</f>
        <v>0</v>
      </c>
      <c r="BD32" s="104">
        <f>COUNTIF(A32:AG32,"*$M*")</f>
        <v>0</v>
      </c>
      <c r="BE32" s="104">
        <f>BD32*1</f>
        <v>0</v>
      </c>
      <c r="BF32" s="104">
        <f>COUNTIF(A32:AG32,"*$PM*")</f>
        <v>0</v>
      </c>
      <c r="BG32" s="104">
        <f>BF32*0.5</f>
        <v>0</v>
      </c>
      <c r="BH32" s="104">
        <f>COUNTIF(A32:AG32,"*$AM*")</f>
        <v>0</v>
      </c>
      <c r="BI32" s="104">
        <f>BH32*0.5</f>
        <v>0</v>
      </c>
      <c r="BJ32" s="104">
        <f>COUNTIF(A32:AG32,"*$FC*")</f>
        <v>0</v>
      </c>
      <c r="BK32" s="104">
        <f>BJ32*1</f>
        <v>0</v>
      </c>
      <c r="BL32" s="104">
        <f>COUNTIF($H32:$AA32,BL$4)</f>
        <v>0</v>
      </c>
      <c r="BM32" s="104">
        <f>COUNTIF($H32:$AA32,BM$4)</f>
        <v>0</v>
      </c>
      <c r="BN32" s="104">
        <f>COUNTIF($H32:$AA32,BN$4)</f>
        <v>0</v>
      </c>
      <c r="BO32" s="322"/>
    </row>
    <row r="33" ht="51.75" customHeight="1" spans="1:67">
      <c r="A33" s="306"/>
      <c r="B33" s="320"/>
      <c r="C33" s="315"/>
      <c r="D33" s="323"/>
      <c r="E33" s="172"/>
      <c r="F33" s="20"/>
      <c r="G33" s="311"/>
      <c r="H33" s="172"/>
      <c r="I33" s="317"/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V33" s="172"/>
      <c r="W33" s="172"/>
      <c r="X33" s="172"/>
      <c r="Y33" s="172"/>
      <c r="Z33" s="172"/>
      <c r="AA33" s="172"/>
      <c r="AB33" s="309"/>
      <c r="AC33" s="172"/>
      <c r="AD33" s="309"/>
      <c r="AE33" s="309"/>
      <c r="AF33" s="309"/>
      <c r="AG33" s="312">
        <f>COUNTIF($C33:$AF33,AG$4)</f>
        <v>0</v>
      </c>
      <c r="AH33" s="312">
        <f>COUNTIF($C33:$AF33,AH$4)</f>
        <v>0</v>
      </c>
      <c r="AI33" s="312">
        <f>COUNTIF($C33:$AF33,AI$4)</f>
        <v>0</v>
      </c>
      <c r="AJ33" s="312">
        <f>COUNTIF($C33:$AF33,AJ$4)</f>
        <v>0</v>
      </c>
      <c r="AK33" s="312">
        <f>COUNTIF($C33:$AF33,AK$4)</f>
        <v>0</v>
      </c>
      <c r="AL33" s="312">
        <f>COUNTIF($C33:$AF33,AL$4)</f>
        <v>0</v>
      </c>
      <c r="AM33" s="312">
        <f>COUNTIF($C33:$AF33,AM$4)</f>
        <v>0</v>
      </c>
      <c r="AN33" s="312">
        <f>COUNTIF($C33:$AF33,AN$4)</f>
        <v>0</v>
      </c>
      <c r="AO33" s="312">
        <f>COUNTIF($C33:$AF33,AO$4)</f>
        <v>0</v>
      </c>
      <c r="AP33" s="313">
        <v>0.5</v>
      </c>
      <c r="AQ33" s="313"/>
      <c r="AR33" s="104">
        <f>SUMPRODUCT(--(WEEKDAY(C$3:AF$3,2)&lt;5),--ISNUMBER(MATCH(C33:AF33,{"DM","CS1","CS2","SB1","AE","CS/B"},0)))</f>
        <v>0</v>
      </c>
      <c r="AS33" s="192"/>
      <c r="AT33" s="104">
        <f>SUMPRODUCT(--(WEEKDAY(C$3:AF$3,2)=5),--ISNUMBER(MATCH(C33:AF33,{"DM","CS1","CS2","SB1","AE","CS/B"},0)))</f>
        <v>0</v>
      </c>
      <c r="AU33" s="104">
        <f>SUMPRODUCT(--(WEEKDAY(C$3:AF$3,2)&gt;5),--ISNUMBER(MATCH(C33:AF33,{"DM","CS1","CS2","SB1","AE","CS/B"},0)))</f>
        <v>0</v>
      </c>
      <c r="AV33" s="192"/>
      <c r="AW33" s="104">
        <f>(AR33-AS33)+AT33*1.5+(AU33-AV33)*2+AL33*0.5+AN33*0.5+AP33-AQ33</f>
        <v>0.5</v>
      </c>
      <c r="AX33" s="104">
        <f>AR33+AT33+AU33</f>
        <v>0</v>
      </c>
      <c r="AY33" s="104">
        <f>BB33+BD33+BF33+BH33+BJ33</f>
        <v>0</v>
      </c>
      <c r="AZ33" s="313">
        <f>AW33+BA33</f>
        <v>0.5</v>
      </c>
      <c r="BA33" s="104">
        <f>BC33+BE33+BG33+BI33+BK33</f>
        <v>0</v>
      </c>
      <c r="BB33" s="104">
        <f>COUNTIF(A33:AG33,"*$BTP*")</f>
        <v>0</v>
      </c>
      <c r="BC33" s="104">
        <f>BB33*1.5</f>
        <v>0</v>
      </c>
      <c r="BD33" s="104">
        <f>COUNTIF(A33:AG33,"*$M*")</f>
        <v>0</v>
      </c>
      <c r="BE33" s="104">
        <f>BD33*1</f>
        <v>0</v>
      </c>
      <c r="BF33" s="104">
        <f>COUNTIF(A33:AG33,"*$PM*")</f>
        <v>0</v>
      </c>
      <c r="BG33" s="104">
        <f>BF33*0.5</f>
        <v>0</v>
      </c>
      <c r="BH33" s="104">
        <f>COUNTIF(A33:AG33,"*$AM*")</f>
        <v>0</v>
      </c>
      <c r="BI33" s="104">
        <f>BH33*0.5</f>
        <v>0</v>
      </c>
      <c r="BJ33" s="104">
        <f>COUNTIF(A33:AG33,"*$FC*")</f>
        <v>0</v>
      </c>
      <c r="BK33" s="104">
        <f>BJ33*1</f>
        <v>0</v>
      </c>
      <c r="BL33" s="104">
        <f>COUNTIF($D33:$Z33,BL$4)</f>
        <v>0</v>
      </c>
      <c r="BM33" s="104">
        <f>COUNTIF($D33:$Z33,BM$4)</f>
        <v>0</v>
      </c>
      <c r="BN33" s="104">
        <f>COUNTIF($D33:$Z33,BN$4)</f>
        <v>0</v>
      </c>
      <c r="BO33" s="322"/>
    </row>
    <row r="34" ht="19.5" customHeight="1" spans="1:67">
      <c r="A34" s="306"/>
      <c r="B34" s="320"/>
      <c r="C34" s="181"/>
      <c r="D34" s="324"/>
      <c r="E34" s="172"/>
      <c r="F34" s="311"/>
      <c r="G34" s="311"/>
      <c r="H34" s="172"/>
      <c r="I34" s="172"/>
      <c r="L34" s="172"/>
      <c r="M34" s="172"/>
      <c r="N34" s="172"/>
      <c r="O34" s="172"/>
      <c r="P34" s="172"/>
      <c r="Q34" s="172"/>
      <c r="R34" s="172"/>
      <c r="S34" s="172"/>
      <c r="T34" s="172"/>
      <c r="U34" s="172"/>
      <c r="W34" s="172"/>
      <c r="X34" s="318"/>
      <c r="Y34" s="172"/>
      <c r="Z34" s="310"/>
      <c r="AA34" s="310"/>
      <c r="AB34" s="172"/>
      <c r="AC34" s="172"/>
      <c r="AD34" s="172"/>
      <c r="AE34" s="172"/>
      <c r="AF34" s="172"/>
      <c r="AG34" s="312">
        <f>COUNTIF($C34:$AF34,AG$4)</f>
        <v>0</v>
      </c>
      <c r="AH34" s="312">
        <f>COUNTIF($C34:$AF34,AH$4)</f>
        <v>0</v>
      </c>
      <c r="AI34" s="312">
        <f>COUNTIF($C34:$AF34,AI$4)</f>
        <v>0</v>
      </c>
      <c r="AJ34" s="312">
        <f>COUNTIF($C34:$AF34,AJ$4)</f>
        <v>0</v>
      </c>
      <c r="AK34" s="312">
        <f>COUNTIF($C34:$AF34,AK$4)</f>
        <v>0</v>
      </c>
      <c r="AL34" s="312">
        <f>COUNTIF($C34:$AF34,AL$4)</f>
        <v>0</v>
      </c>
      <c r="AM34" s="312">
        <f>COUNTIF($C34:$AF34,AM$4)</f>
        <v>0</v>
      </c>
      <c r="AN34" s="312">
        <f>COUNTIF($C34:$AF34,AN$4)</f>
        <v>0</v>
      </c>
      <c r="AO34" s="312">
        <f>COUNTIF($C34:$AF34,AO$4)</f>
        <v>0</v>
      </c>
      <c r="AP34" s="313">
        <v>1</v>
      </c>
      <c r="AQ34" s="313"/>
      <c r="AR34" s="104">
        <f>SUMPRODUCT(--(WEEKDAY(C$3:AF$3,2)&lt;5),--ISNUMBER(MATCH(C34:AF34,{"DM","CS1","CS2","SB1","AE","CS/B"},0)))</f>
        <v>0</v>
      </c>
      <c r="AS34" s="192"/>
      <c r="AT34" s="104">
        <f>SUMPRODUCT(--(WEEKDAY(C$3:AF$3,2)=5),--ISNUMBER(MATCH(C34:AF34,{"DM","CS1","CS2","SB1","AE","CS/B"},0)))</f>
        <v>0</v>
      </c>
      <c r="AU34" s="104">
        <f>SUMPRODUCT(--(WEEKDAY(C$3:AF$3,2)&gt;5),--ISNUMBER(MATCH(C34:AF34,{"DM","CS1","CS2","SB1","AE","CS/B"},0)))</f>
        <v>0</v>
      </c>
      <c r="AV34" s="192"/>
      <c r="AW34" s="104">
        <f>(AR34-AS34)+AT34*1.5+(AU34-AV34)*2+AL34*0.5+AN34*0.5+AP34-AQ34</f>
        <v>1</v>
      </c>
      <c r="AX34" s="104">
        <f>AR34+AT34+AU34</f>
        <v>0</v>
      </c>
      <c r="AY34" s="104">
        <f>BB34+BD34+BF34+BH34+BJ34</f>
        <v>0</v>
      </c>
      <c r="AZ34" s="313">
        <f>AW34+BA34</f>
        <v>1</v>
      </c>
      <c r="BA34" s="104">
        <f>BC34+BE34+BG34+BI34+BK34</f>
        <v>0</v>
      </c>
      <c r="BB34" s="104">
        <f>COUNTIF(A34:AG34,"*$BTP*")</f>
        <v>0</v>
      </c>
      <c r="BC34" s="104">
        <f>BB34*1.5</f>
        <v>0</v>
      </c>
      <c r="BD34" s="104">
        <f>COUNTIF(A34:AG34,"*$M*")</f>
        <v>0</v>
      </c>
      <c r="BE34" s="104">
        <f>BD34*1</f>
        <v>0</v>
      </c>
      <c r="BF34" s="104">
        <f>COUNTIF(A34:AG34,"*$PM*")</f>
        <v>0</v>
      </c>
      <c r="BG34" s="104">
        <f>BF34*0.5</f>
        <v>0</v>
      </c>
      <c r="BH34" s="104">
        <f>COUNTIF(A34:AG34,"*$AM*")</f>
        <v>0</v>
      </c>
      <c r="BI34" s="104">
        <f>BH34*0.5</f>
        <v>0</v>
      </c>
      <c r="BJ34" s="104">
        <f>COUNTIF(A34:AG34,"*$FC*")</f>
        <v>0</v>
      </c>
      <c r="BK34" s="104">
        <f>BJ34*1</f>
        <v>0</v>
      </c>
      <c r="BL34" s="104">
        <f>COUNTIF($D34:$AA34,BL$4)</f>
        <v>0</v>
      </c>
      <c r="BM34" s="104">
        <f>COUNTIF($D34:$AA34,BM$4)</f>
        <v>0</v>
      </c>
      <c r="BN34" s="104">
        <f>COUNTIF($D34:$AA34,BN$4)</f>
        <v>0</v>
      </c>
      <c r="BO34" s="322"/>
    </row>
    <row r="35" ht="19.5" customHeight="1" spans="1:67">
      <c r="A35" s="306"/>
      <c r="B35" s="320"/>
      <c r="C35" s="315"/>
      <c r="D35" s="315"/>
      <c r="E35" s="317"/>
      <c r="F35" s="317"/>
      <c r="G35" s="172"/>
      <c r="H35" s="318"/>
      <c r="J35" s="172"/>
      <c r="K35" s="172"/>
      <c r="L35" s="172"/>
      <c r="M35" s="172"/>
      <c r="N35" s="172"/>
      <c r="O35" s="172"/>
      <c r="Q35" s="172"/>
      <c r="R35" s="172"/>
      <c r="S35" s="172"/>
      <c r="T35" s="172"/>
      <c r="V35" s="172"/>
      <c r="X35" s="172"/>
      <c r="Y35" s="172"/>
      <c r="Z35" s="310"/>
      <c r="AA35" s="310"/>
      <c r="AB35" s="172"/>
      <c r="AC35" s="15"/>
      <c r="AD35" s="15"/>
      <c r="AE35" s="172"/>
      <c r="AF35" s="172"/>
      <c r="AG35" s="312">
        <f>COUNTIF($C35:$AF35,AG$4)</f>
        <v>0</v>
      </c>
      <c r="AH35" s="312">
        <f>COUNTIF($C35:$AF35,AH$4)</f>
        <v>0</v>
      </c>
      <c r="AI35" s="312">
        <f>COUNTIF($C35:$AF35,AI$4)</f>
        <v>0</v>
      </c>
      <c r="AJ35" s="312">
        <f>COUNTIF($C35:$AF35,AJ$4)</f>
        <v>0</v>
      </c>
      <c r="AK35" s="312">
        <f>COUNTIF($C35:$AF35,AK$4)</f>
        <v>0</v>
      </c>
      <c r="AL35" s="312">
        <f>COUNTIF($C35:$AF35,AL$4)</f>
        <v>0</v>
      </c>
      <c r="AM35" s="312">
        <f>COUNTIF($C35:$AF35,AM$4)</f>
        <v>0</v>
      </c>
      <c r="AN35" s="312">
        <f>COUNTIF($C35:$AF35,AN$4)</f>
        <v>0</v>
      </c>
      <c r="AO35" s="312">
        <f>COUNTIF($C35:$AF35,AO$4)</f>
        <v>0</v>
      </c>
      <c r="AP35" s="313"/>
      <c r="AQ35" s="313"/>
      <c r="AR35" s="104">
        <f>SUMPRODUCT(--(WEEKDAY(C$3:AF$3,2)&lt;5),--ISNUMBER(MATCH(C35:AF35,{"DM","CS1","CS2","SB1","AE","CS/B"},0)))</f>
        <v>0</v>
      </c>
      <c r="AS35" s="192"/>
      <c r="AT35" s="104">
        <f>SUMPRODUCT(--(WEEKDAY(C$3:AF$3,2)=5),--ISNUMBER(MATCH(C35:AF35,{"DM","CS1","CS2","SB1","AE","CS/B"},0)))</f>
        <v>0</v>
      </c>
      <c r="AU35" s="104">
        <f>SUMPRODUCT(--(WEEKDAY(C$3:AF$3,2)&gt;5),--ISNUMBER(MATCH(C35:AF35,{"DM","CS1","CS2","SB1","AE","CS/B"},0)))</f>
        <v>0</v>
      </c>
      <c r="AV35" s="192"/>
      <c r="AW35" s="104">
        <f>(AR35-AS35)+AT35*1.5+(AU35-AV35)*2+AL35*0.5+AN35*0.5+AP35-AQ35</f>
        <v>0</v>
      </c>
      <c r="AX35" s="104">
        <f>AR35+AT35+AU35</f>
        <v>0</v>
      </c>
      <c r="AY35" s="104">
        <f>BB35+BD35+BF35+BH35+BJ35</f>
        <v>0</v>
      </c>
      <c r="AZ35" s="313">
        <f>AW35+BA35</f>
        <v>0</v>
      </c>
      <c r="BA35" s="104">
        <f>BC35+BE35+BG35+BI35+BK35</f>
        <v>0</v>
      </c>
      <c r="BB35" s="104">
        <f>COUNTIF(A35:AG35,"*$BTP*")</f>
        <v>0</v>
      </c>
      <c r="BC35" s="104">
        <f>BB35*1.5</f>
        <v>0</v>
      </c>
      <c r="BD35" s="104">
        <f>COUNTIF(A35:AG35,"*$M*")</f>
        <v>0</v>
      </c>
      <c r="BE35" s="104">
        <f>BD35*1</f>
        <v>0</v>
      </c>
      <c r="BF35" s="104">
        <f>COUNTIF(A35:AG35,"*$PM*")</f>
        <v>0</v>
      </c>
      <c r="BG35" s="104">
        <f>BF35*0.5</f>
        <v>0</v>
      </c>
      <c r="BH35" s="104">
        <f>COUNTIF(A35:AG35,"*$AM*")</f>
        <v>0</v>
      </c>
      <c r="BI35" s="104">
        <f>BH35*0.5</f>
        <v>0</v>
      </c>
      <c r="BJ35" s="104">
        <f>COUNTIF(A35:AG35,"*$FC*")</f>
        <v>0</v>
      </c>
      <c r="BK35" s="104">
        <f>BJ35*1</f>
        <v>0</v>
      </c>
      <c r="BL35" s="104">
        <f>COUNTIF($D35:$Y35,BL$4)</f>
        <v>0</v>
      </c>
      <c r="BM35" s="104">
        <f>COUNTIF($D35:$Y35,BM$4)</f>
        <v>0</v>
      </c>
      <c r="BN35" s="104">
        <f>COUNTIF($D35:$Y35,BN$4)</f>
        <v>0</v>
      </c>
      <c r="BO35" s="322"/>
    </row>
    <row r="36" ht="19.5" customHeight="1" spans="1:67">
      <c r="A36" s="306"/>
      <c r="B36" s="320"/>
      <c r="C36" s="181"/>
      <c r="D36" s="181"/>
      <c r="E36" s="172"/>
      <c r="F36" s="172"/>
      <c r="G36" s="172"/>
      <c r="H36" s="172"/>
      <c r="J36" s="172"/>
      <c r="K36" s="172"/>
      <c r="L36" s="172"/>
      <c r="M36" s="172"/>
      <c r="N36" s="172"/>
      <c r="O36" s="172"/>
      <c r="P36" s="172"/>
      <c r="Q36" s="172"/>
      <c r="R36" s="172"/>
      <c r="T36" s="172"/>
      <c r="U36" s="172"/>
      <c r="W36" s="172"/>
      <c r="X36" s="172"/>
      <c r="Y36" s="172"/>
      <c r="Z36" s="310"/>
      <c r="AA36" s="310"/>
      <c r="AB36" s="172"/>
      <c r="AC36" s="172"/>
      <c r="AD36" s="172"/>
      <c r="AE36" s="172"/>
      <c r="AF36" s="172"/>
      <c r="AG36" s="312">
        <f>COUNTIF($C36:$AF36,AG$4)</f>
        <v>0</v>
      </c>
      <c r="AH36" s="312">
        <f>COUNTIF($C36:$AF36,AH$4)</f>
        <v>0</v>
      </c>
      <c r="AI36" s="312">
        <f>COUNTIF($C36:$AF36,AI$4)</f>
        <v>0</v>
      </c>
      <c r="AJ36" s="312">
        <f>COUNTIF($C36:$AF36,AJ$4)</f>
        <v>0</v>
      </c>
      <c r="AK36" s="312">
        <f>COUNTIF($C36:$AF36,AK$4)</f>
        <v>0</v>
      </c>
      <c r="AL36" s="312">
        <f>COUNTIF($C36:$AF36,AL$4)</f>
        <v>0</v>
      </c>
      <c r="AM36" s="312">
        <f>COUNTIF($C36:$AF36,AM$4)</f>
        <v>0</v>
      </c>
      <c r="AN36" s="312">
        <f>COUNTIF($C36:$AF36,AN$4)</f>
        <v>0</v>
      </c>
      <c r="AO36" s="312">
        <f>COUNTIF($C36:$AF36,AO$4)</f>
        <v>0</v>
      </c>
      <c r="AP36" s="313">
        <v>0.5</v>
      </c>
      <c r="AQ36" s="313"/>
      <c r="AR36" s="104">
        <f>SUMPRODUCT(--(WEEKDAY(C$3:AF$3,2)&lt;5),--ISNUMBER(MATCH(C36:AF36,{"DM","CS1","CS2","SB1","AE","CS/B"},0)))</f>
        <v>0</v>
      </c>
      <c r="AS36" s="192"/>
      <c r="AT36" s="104">
        <f>SUMPRODUCT(--(WEEKDAY(C$3:AF$3,2)=5),--ISNUMBER(MATCH(C36:AF36,{"DM","CS1","CS2","SB1","AE","CS/B"},0)))</f>
        <v>0</v>
      </c>
      <c r="AU36" s="104">
        <f>SUMPRODUCT(--(WEEKDAY(C$3:AF$3,2)&gt;5),--ISNUMBER(MATCH(C36:AF36,{"DM","CS1","CS2","SB1","AE","CS/B"},0)))</f>
        <v>0</v>
      </c>
      <c r="AV36" s="192"/>
      <c r="AW36" s="104">
        <f>(AR36-AS36)+AT36*1.5+(AU36-AV36)*2+AL36*0.5+AN36*0.5+AP36-AQ36</f>
        <v>0.5</v>
      </c>
      <c r="AX36" s="104">
        <f>AR36+AT36+AU36</f>
        <v>0</v>
      </c>
      <c r="AY36" s="104">
        <f>BB36+BD36+BF36+BH36+BJ36</f>
        <v>0</v>
      </c>
      <c r="AZ36" s="313">
        <f>AW36+BA36</f>
        <v>0.5</v>
      </c>
      <c r="BA36" s="104">
        <f>BC36+BE36+BG36+BI36+BK36</f>
        <v>0</v>
      </c>
      <c r="BB36" s="104">
        <f>COUNTIF(A36:AG36,"*$BTP*")</f>
        <v>0</v>
      </c>
      <c r="BC36" s="104">
        <f>BB36*1.5</f>
        <v>0</v>
      </c>
      <c r="BD36" s="104">
        <f>COUNTIF(A36:AG36,"*$M*")</f>
        <v>0</v>
      </c>
      <c r="BE36" s="104">
        <f>BD36*1</f>
        <v>0</v>
      </c>
      <c r="BF36" s="104">
        <f>COUNTIF(A36:AG36,"*$PM*")</f>
        <v>0</v>
      </c>
      <c r="BG36" s="104">
        <f>BF36*0.5</f>
        <v>0</v>
      </c>
      <c r="BH36" s="104">
        <f>COUNTIF(A36:AG36,"*$AM*")</f>
        <v>0</v>
      </c>
      <c r="BI36" s="104">
        <f>BH36*0.5</f>
        <v>0</v>
      </c>
      <c r="BJ36" s="104">
        <f>COUNTIF(A36:AG36,"*$FC*")</f>
        <v>0</v>
      </c>
      <c r="BK36" s="104">
        <f>BJ36*1</f>
        <v>0</v>
      </c>
      <c r="BL36" s="104">
        <f>COUNTIF($D36:$Z36,BL$4)</f>
        <v>0</v>
      </c>
      <c r="BM36" s="104">
        <f>COUNTIF($D36:$Z36,BM$4)</f>
        <v>0</v>
      </c>
      <c r="BN36" s="104">
        <f>COUNTIF($D36:$Z36,BN$4)</f>
        <v>0</v>
      </c>
      <c r="BO36" s="322"/>
    </row>
    <row r="37" ht="19.5" customHeight="1" spans="1:67">
      <c r="A37" s="306"/>
      <c r="B37" s="320"/>
      <c r="C37" s="172"/>
      <c r="D37" s="172"/>
      <c r="E37" s="172"/>
      <c r="F37" s="172"/>
      <c r="G37" s="172"/>
      <c r="H37" s="172"/>
      <c r="I37" s="318"/>
      <c r="J37" s="172"/>
      <c r="K37" s="172"/>
      <c r="L37" s="172"/>
      <c r="M37" s="172"/>
      <c r="N37" s="172"/>
      <c r="P37" s="172"/>
      <c r="Q37" s="172"/>
      <c r="R37" s="172"/>
      <c r="S37" s="172"/>
      <c r="U37" s="172"/>
      <c r="V37" s="172"/>
      <c r="W37" s="172"/>
      <c r="X37" s="172"/>
      <c r="Y37" s="172"/>
      <c r="Z37" s="310"/>
      <c r="AA37" s="310"/>
      <c r="AB37" s="172"/>
      <c r="AC37" s="20"/>
      <c r="AD37" s="15"/>
      <c r="AE37" s="15"/>
      <c r="AF37" s="172"/>
      <c r="AG37" s="312">
        <f>COUNTIF($C37:$AF37,AG$4)</f>
        <v>0</v>
      </c>
      <c r="AH37" s="312">
        <f>COUNTIF($C37:$AF37,AH$4)</f>
        <v>0</v>
      </c>
      <c r="AI37" s="312">
        <f>COUNTIF($C37:$AF37,AI$4)</f>
        <v>0</v>
      </c>
      <c r="AJ37" s="312">
        <f>COUNTIF($C37:$AF37,AJ$4)</f>
        <v>0</v>
      </c>
      <c r="AK37" s="312">
        <f>COUNTIF($C37:$AF37,AK$4)</f>
        <v>0</v>
      </c>
      <c r="AL37" s="312">
        <f>COUNTIF($C37:$AF37,AL$4)</f>
        <v>0</v>
      </c>
      <c r="AM37" s="312">
        <f>COUNTIF($C37:$AF37,AM$4)</f>
        <v>0</v>
      </c>
      <c r="AN37" s="312">
        <f>COUNTIF($C37:$AF37,AN$4)</f>
        <v>0</v>
      </c>
      <c r="AO37" s="312">
        <f>COUNTIF($C37:$AF37,AO$4)</f>
        <v>0</v>
      </c>
      <c r="AP37" s="313">
        <v>1</v>
      </c>
      <c r="AQ37" s="313"/>
      <c r="AR37" s="104">
        <f>SUMPRODUCT(--(WEEKDAY(C$3:AF$3,2)&lt;5),--ISNUMBER(MATCH(C37:AF37,{"DM","CS1","CS2","SB1","AE","CS/B"},0)))</f>
        <v>0</v>
      </c>
      <c r="AS37" s="192"/>
      <c r="AT37" s="104">
        <f>SUMPRODUCT(--(WEEKDAY(C$3:AF$3,2)=5),--ISNUMBER(MATCH(C37:AF37,{"DM","CS1","CS2","SB1","AE","CS/B"},0)))</f>
        <v>0</v>
      </c>
      <c r="AU37" s="104">
        <f>SUMPRODUCT(--(WEEKDAY(C$3:AF$3,2)&gt;5),--ISNUMBER(MATCH(C37:AF37,{"DM","CS1","CS2","SB1","AE","CS/B"},0)))</f>
        <v>0</v>
      </c>
      <c r="AV37" s="192"/>
      <c r="AW37" s="104">
        <f>(AR37-AS37)+AT37*1.5+(AU37-AV37)*2+AL37*0.5+AN37*0.5+AP37-AQ37</f>
        <v>1</v>
      </c>
      <c r="AX37" s="104">
        <f>AR37+AT37+AU37</f>
        <v>0</v>
      </c>
      <c r="AY37" s="104">
        <f>BB37+BD37+BF37+BH37+BJ37</f>
        <v>0</v>
      </c>
      <c r="AZ37" s="313">
        <f>AW37+BA37</f>
        <v>1</v>
      </c>
      <c r="BA37" s="104">
        <f>BC37+BE37+BG37+BI37+BK37</f>
        <v>0</v>
      </c>
      <c r="BB37" s="104">
        <f>COUNTIF(A37:AG37,"*$BTP*")</f>
        <v>0</v>
      </c>
      <c r="BC37" s="104">
        <f>BB37*1.5</f>
        <v>0</v>
      </c>
      <c r="BD37" s="104">
        <f>COUNTIF(A37:AG37,"*$M*")</f>
        <v>0</v>
      </c>
      <c r="BE37" s="104">
        <f>BD37*1</f>
        <v>0</v>
      </c>
      <c r="BF37" s="104">
        <f>COUNTIF(A37:AG37,"*$PM*")</f>
        <v>0</v>
      </c>
      <c r="BG37" s="104">
        <f>BF37*0.5</f>
        <v>0</v>
      </c>
      <c r="BH37" s="104">
        <f>COUNTIF(A37:AG37,"*$AM*")</f>
        <v>0</v>
      </c>
      <c r="BI37" s="104">
        <f>BH37*0.5</f>
        <v>0</v>
      </c>
      <c r="BJ37" s="104">
        <f>COUNTIF(A37:AG37,"*$FC*")</f>
        <v>0</v>
      </c>
      <c r="BK37" s="104">
        <f>BJ37*1</f>
        <v>0</v>
      </c>
      <c r="BL37" s="104">
        <f>COUNTIF($D37:$Z37,BL$4)</f>
        <v>0</v>
      </c>
      <c r="BM37" s="104">
        <f>COUNTIF($D37:$Z37,BM$4)</f>
        <v>0</v>
      </c>
      <c r="BN37" s="104">
        <f>COUNTIF($D37:$Z37,BN$4)</f>
        <v>0</v>
      </c>
      <c r="BO37" s="322"/>
    </row>
    <row r="38" ht="19.5" customHeight="1" spans="1:67">
      <c r="A38" s="306"/>
      <c r="B38" s="320"/>
      <c r="D38" s="181"/>
      <c r="E38" s="172"/>
      <c r="F38" s="172"/>
      <c r="G38" s="172"/>
      <c r="H38" s="172"/>
      <c r="I38" s="172"/>
      <c r="J38" s="172"/>
      <c r="K38" s="172"/>
      <c r="L38" s="172"/>
      <c r="M38" s="172"/>
      <c r="O38" s="172"/>
      <c r="P38" s="172"/>
      <c r="Q38" s="172"/>
      <c r="T38" s="172"/>
      <c r="U38" s="172"/>
      <c r="V38" s="172"/>
      <c r="W38" s="172"/>
      <c r="X38" s="172"/>
      <c r="Y38" s="172"/>
      <c r="Z38" s="310"/>
      <c r="AA38" s="310"/>
      <c r="AB38" s="172"/>
      <c r="AD38" s="20"/>
      <c r="AE38" s="15"/>
      <c r="AF38" s="172"/>
      <c r="AG38" s="312">
        <f>COUNTIF($C38:$AF38,AG$4)</f>
        <v>0</v>
      </c>
      <c r="AH38" s="312">
        <f>COUNTIF($C38:$AF38,AH$4)</f>
        <v>0</v>
      </c>
      <c r="AI38" s="312">
        <f>COUNTIF($C38:$AF38,AI$4)</f>
        <v>0</v>
      </c>
      <c r="AJ38" s="312">
        <f>COUNTIF($C38:$AF38,AJ$4)</f>
        <v>0</v>
      </c>
      <c r="AK38" s="312">
        <f>COUNTIF($C38:$AF38,AK$4)</f>
        <v>0</v>
      </c>
      <c r="AL38" s="312">
        <f>COUNTIF($C38:$AF38,AL$4)</f>
        <v>0</v>
      </c>
      <c r="AM38" s="312">
        <f>COUNTIF($C38:$AF38,AM$4)</f>
        <v>0</v>
      </c>
      <c r="AN38" s="312">
        <f>COUNTIF($C38:$AF38,AN$4)</f>
        <v>0</v>
      </c>
      <c r="AO38" s="312">
        <f>COUNTIF($C38:$AF38,AO$4)</f>
        <v>0</v>
      </c>
      <c r="AP38" s="313">
        <v>0.5</v>
      </c>
      <c r="AQ38" s="313"/>
      <c r="AR38" s="104">
        <f>SUMPRODUCT(--(WEEKDAY(C$3:AF$3,2)&lt;5),--ISNUMBER(MATCH(C38:AF38,{"DM","CS1","CS2","SB1","AE","CS/B"},0)))</f>
        <v>0</v>
      </c>
      <c r="AS38" s="192"/>
      <c r="AT38" s="104">
        <f>SUMPRODUCT(--(WEEKDAY(C$3:AF$3,2)=5),--ISNUMBER(MATCH(C38:AF38,{"DM","CS1","CS2","SB1","AE","CS/B"},0)))</f>
        <v>0</v>
      </c>
      <c r="AU38" s="104">
        <f>SUMPRODUCT(--(WEEKDAY(C$3:AF$3,2)&gt;5),--ISNUMBER(MATCH(C38:AF38,{"DM","CS1","CS2","SB1","AE","CS/B"},0)))</f>
        <v>0</v>
      </c>
      <c r="AV38" s="192"/>
      <c r="AW38" s="104">
        <f>(AR38-AS38)+AT38*1.5+(AU38-AV38)*2+AL38*0.5+AN38*0.5+AP38-AQ38</f>
        <v>0.5</v>
      </c>
      <c r="AX38" s="104">
        <f>AR38+AT38+AU38</f>
        <v>0</v>
      </c>
      <c r="AY38" s="104">
        <f>BB38+BD38+BF38+BH38+BJ38</f>
        <v>0</v>
      </c>
      <c r="AZ38" s="313">
        <f>AW38+BA38</f>
        <v>0.5</v>
      </c>
      <c r="BA38" s="104">
        <f>BC38+BE38+BG38+BI38+BK38</f>
        <v>0</v>
      </c>
      <c r="BB38" s="104">
        <f>COUNTIF(A38:AG38,"*$BTP*")</f>
        <v>0</v>
      </c>
      <c r="BC38" s="104">
        <f>BB38*1.5</f>
        <v>0</v>
      </c>
      <c r="BD38" s="104">
        <f>COUNTIF(A38:AG38,"*$M*")</f>
        <v>0</v>
      </c>
      <c r="BE38" s="104">
        <f>BD38*1</f>
        <v>0</v>
      </c>
      <c r="BF38" s="104">
        <f>COUNTIF(A38:AG38,"*$PM*")</f>
        <v>0</v>
      </c>
      <c r="BG38" s="104">
        <f>BF38*0.5</f>
        <v>0</v>
      </c>
      <c r="BH38" s="104">
        <f>COUNTIF(A38:AG38,"*$AM*")</f>
        <v>0</v>
      </c>
      <c r="BI38" s="104">
        <f>BH38*0.5</f>
        <v>0</v>
      </c>
      <c r="BJ38" s="104">
        <f>COUNTIF(A38:AG38,"*$FC*")</f>
        <v>0</v>
      </c>
      <c r="BK38" s="104">
        <f>BJ38*1</f>
        <v>0</v>
      </c>
      <c r="BL38" s="104">
        <f>COUNTIF($D38:$Z38,BL$4)</f>
        <v>0</v>
      </c>
      <c r="BM38" s="104">
        <f>COUNTIF($D38:$Z38,BM$4)</f>
        <v>0</v>
      </c>
      <c r="BN38" s="104">
        <f>COUNTIF($D38:$Z38,BN$4)</f>
        <v>0</v>
      </c>
      <c r="BO38" s="322"/>
    </row>
    <row r="39" ht="19.5" customHeight="1" spans="1:67">
      <c r="A39" s="306"/>
      <c r="B39" s="320"/>
      <c r="C39" s="172"/>
      <c r="D39" s="172"/>
      <c r="E39" s="172"/>
      <c r="F39" s="172"/>
      <c r="G39" s="172"/>
      <c r="I39" s="172"/>
      <c r="J39" s="318"/>
      <c r="L39" s="172"/>
      <c r="M39" s="172"/>
      <c r="N39" s="172"/>
      <c r="P39" s="172"/>
      <c r="R39" s="172"/>
      <c r="S39" s="172"/>
      <c r="T39" s="172"/>
      <c r="V39" s="172"/>
      <c r="W39" s="172"/>
      <c r="X39" s="172"/>
      <c r="Y39" s="172"/>
      <c r="Z39" s="308"/>
      <c r="AA39" s="308"/>
      <c r="AB39" s="308"/>
      <c r="AC39" s="308"/>
      <c r="AD39" s="308"/>
      <c r="AE39" s="172"/>
      <c r="AF39" s="317"/>
      <c r="AG39" s="312">
        <f>COUNTIF($C39:$AF39,AG$4)</f>
        <v>0</v>
      </c>
      <c r="AH39" s="312">
        <f>COUNTIF($C39:$AF39,AH$4)</f>
        <v>0</v>
      </c>
      <c r="AI39" s="312">
        <f>COUNTIF($C39:$AF39,AI$4)</f>
        <v>0</v>
      </c>
      <c r="AJ39" s="312">
        <f>COUNTIF($C39:$AF39,AJ$4)</f>
        <v>0</v>
      </c>
      <c r="AK39" s="312">
        <f>COUNTIF($C39:$AF39,AK$4)</f>
        <v>0</v>
      </c>
      <c r="AL39" s="312">
        <f>COUNTIF($C39:$AF39,AL$4)</f>
        <v>0</v>
      </c>
      <c r="AM39" s="312">
        <f>COUNTIF($C39:$AF39,AM$4)</f>
        <v>0</v>
      </c>
      <c r="AN39" s="312">
        <f>COUNTIF($C39:$AF39,AN$4)</f>
        <v>0</v>
      </c>
      <c r="AO39" s="312">
        <f>COUNTIF($C39:$AF39,AO$4)</f>
        <v>0</v>
      </c>
      <c r="AP39" s="313"/>
      <c r="AQ39" s="313"/>
      <c r="AR39" s="104">
        <f>SUMPRODUCT(--(WEEKDAY(C$3:AF$3,2)&lt;5),--ISNUMBER(MATCH(C39:AF39,{"DM","CS1","CS2","SB1","AE","CS/B"},0)))</f>
        <v>0</v>
      </c>
      <c r="AS39" s="192"/>
      <c r="AT39" s="104">
        <f>SUMPRODUCT(--(WEEKDAY(C$3:AF$3,2)=5),--ISNUMBER(MATCH(C39:AF39,{"DM","CS1","CS2","SB1","AE","CS/B"},0)))</f>
        <v>0</v>
      </c>
      <c r="AU39" s="104">
        <f>SUMPRODUCT(--(WEEKDAY(C$3:AF$3,2)&gt;5),--ISNUMBER(MATCH(C39:AF39,{"DM","CS1","CS2","SB1","AE","CS/B"},0)))</f>
        <v>0</v>
      </c>
      <c r="AV39" s="192"/>
      <c r="AW39" s="104">
        <f>(AR39-AS39)+AT39*1.5+(AU39-AV39)*2+AL39*0.5+AN39*0.5+AP39-AQ39</f>
        <v>0</v>
      </c>
      <c r="AX39" s="104">
        <f>AR39+AT39+AU39</f>
        <v>0</v>
      </c>
      <c r="AY39" s="104">
        <f>BB39+BD39+BF39+BH39+BJ39</f>
        <v>0</v>
      </c>
      <c r="AZ39" s="313">
        <f>AW39+BA39</f>
        <v>0</v>
      </c>
      <c r="BA39" s="104">
        <f>BC39+BE39+BG39+BI39+BK39</f>
        <v>0</v>
      </c>
      <c r="BB39" s="104">
        <f>COUNTIF(A39:AG39,"*$BTP*")</f>
        <v>0</v>
      </c>
      <c r="BC39" s="104">
        <f>BB39*1.5</f>
        <v>0</v>
      </c>
      <c r="BD39" s="104">
        <f>COUNTIF(A39:AG39,"*$M*")</f>
        <v>0</v>
      </c>
      <c r="BE39" s="104">
        <f>BD39*1</f>
        <v>0</v>
      </c>
      <c r="BF39" s="104">
        <f>COUNTIF(A39:AG39,"*$PM*")</f>
        <v>0</v>
      </c>
      <c r="BG39" s="104">
        <f>BF39*0.5</f>
        <v>0</v>
      </c>
      <c r="BH39" s="104">
        <f>COUNTIF(A39:AG39,"*$AM*")</f>
        <v>0</v>
      </c>
      <c r="BI39" s="104">
        <f>BH39*0.5</f>
        <v>0</v>
      </c>
      <c r="BJ39" s="104">
        <f>COUNTIF(A39:AG39,"*$FC*")</f>
        <v>0</v>
      </c>
      <c r="BK39" s="104">
        <f>BJ39*1</f>
        <v>0</v>
      </c>
      <c r="BL39" s="104">
        <f>COUNTIF($D39:$Y39,BL$4)</f>
        <v>0</v>
      </c>
      <c r="BM39" s="104">
        <f>COUNTIF($D39:$Y39,BM$4)</f>
        <v>0</v>
      </c>
      <c r="BN39" s="104">
        <f>COUNTIF($D39:$Y39,BN$4)</f>
        <v>0</v>
      </c>
      <c r="BO39" s="322"/>
    </row>
    <row r="40" ht="19.5" customHeight="1" spans="1:67">
      <c r="A40" s="306"/>
      <c r="B40" s="325"/>
      <c r="C40" s="172"/>
      <c r="D40" s="172"/>
      <c r="G40" s="172"/>
      <c r="H40" s="172"/>
      <c r="I40" s="172"/>
      <c r="J40" s="172"/>
      <c r="K40" s="318"/>
      <c r="M40" s="172"/>
      <c r="N40" s="172"/>
      <c r="O40" s="318"/>
      <c r="P40" s="172"/>
      <c r="R40" s="172"/>
      <c r="S40" s="172"/>
      <c r="T40" s="172"/>
      <c r="V40" s="172"/>
      <c r="W40" s="172"/>
      <c r="X40" s="172"/>
      <c r="Y40" s="172"/>
      <c r="Z40" s="172"/>
      <c r="AA40" s="308"/>
      <c r="AB40" s="308"/>
      <c r="AC40" s="308"/>
      <c r="AD40" s="308"/>
      <c r="AE40" s="308"/>
      <c r="AF40" s="172"/>
      <c r="AG40" s="312">
        <f>COUNTIF($C40:$AF40,AG$4)</f>
        <v>0</v>
      </c>
      <c r="AH40" s="312">
        <f>COUNTIF($C40:$AF40,AH$4)</f>
        <v>0</v>
      </c>
      <c r="AI40" s="312">
        <f>COUNTIF($C40:$AF40,AI$4)</f>
        <v>0</v>
      </c>
      <c r="AJ40" s="312">
        <f>COUNTIF($C40:$AF40,AJ$4)</f>
        <v>0</v>
      </c>
      <c r="AK40" s="312">
        <f>COUNTIF($C40:$AF40,AK$4)</f>
        <v>0</v>
      </c>
      <c r="AL40" s="312">
        <f>COUNTIF($C40:$AF40,AL$4)</f>
        <v>0</v>
      </c>
      <c r="AM40" s="312">
        <f>COUNTIF($C40:$AF40,AM$4)</f>
        <v>0</v>
      </c>
      <c r="AN40" s="312">
        <f>COUNTIF($C40:$AF40,AN$4)</f>
        <v>0</v>
      </c>
      <c r="AO40" s="312">
        <f>COUNTIF($C40:$AF40,AO$4)</f>
        <v>0</v>
      </c>
      <c r="AP40" s="313"/>
      <c r="AQ40" s="313"/>
      <c r="AR40" s="104">
        <f>SUMPRODUCT(--(WEEKDAY(C$3:AF$3,2)&lt;5),--ISNUMBER(MATCH(C40:AF40,{"DM","CS1","CS2","SB1","AE","CS/B"},0)))</f>
        <v>0</v>
      </c>
      <c r="AS40" s="192"/>
      <c r="AT40" s="104">
        <f>SUMPRODUCT(--(WEEKDAY(C$3:AF$3,2)=5),--ISNUMBER(MATCH(C40:AF40,{"DM","CS1","CS2","SB1","AE","CS/B"},0)))</f>
        <v>0</v>
      </c>
      <c r="AU40" s="104">
        <f>SUMPRODUCT(--(WEEKDAY(C$3:AF$3,2)&gt;5),--ISNUMBER(MATCH(C40:AF40,{"DM","CS1","CS2","SB1","AE","CS/B"},0)))</f>
        <v>0</v>
      </c>
      <c r="AV40" s="192"/>
      <c r="AW40" s="104">
        <f>(AR40-AS40)+AT40*1.5+(AU40-AV40)*2+AL40*0.5+AN40*0.5+AP40-AQ40</f>
        <v>0</v>
      </c>
      <c r="AX40" s="104">
        <f>AR40+AT40+AU40</f>
        <v>0</v>
      </c>
      <c r="AY40" s="104">
        <f>BB40+BD40+BF40+BH40+BJ40</f>
        <v>0</v>
      </c>
      <c r="AZ40" s="313">
        <f>AW40+BA40</f>
        <v>0</v>
      </c>
      <c r="BA40" s="104">
        <f>BC40+BE40+BG40+BI40+BK40</f>
        <v>0</v>
      </c>
      <c r="BB40" s="104">
        <f>COUNTIF(A40:AG40,"*$BTP*")</f>
        <v>0</v>
      </c>
      <c r="BC40" s="104">
        <f>BB40*1.5</f>
        <v>0</v>
      </c>
      <c r="BD40" s="104">
        <f>COUNTIF(A40:AG40,"*$M*")</f>
        <v>0</v>
      </c>
      <c r="BE40" s="104">
        <f>BD40*1</f>
        <v>0</v>
      </c>
      <c r="BF40" s="104">
        <f>COUNTIF(A40:AG40,"*$PM*")</f>
        <v>0</v>
      </c>
      <c r="BG40" s="104">
        <f>BF40*0.5</f>
        <v>0</v>
      </c>
      <c r="BH40" s="104">
        <f>COUNTIF(A40:AG40,"*$AM*")</f>
        <v>0</v>
      </c>
      <c r="BI40" s="104">
        <f>BH40*0.5</f>
        <v>0</v>
      </c>
      <c r="BJ40" s="104">
        <f>COUNTIF(A40:AG40,"*$FC*")</f>
        <v>0</v>
      </c>
      <c r="BK40" s="104">
        <f>BJ40*1</f>
        <v>0</v>
      </c>
      <c r="BL40" s="104">
        <f>COUNTIF($D40:$Z40,BL$4)</f>
        <v>0</v>
      </c>
      <c r="BM40" s="104">
        <f>COUNTIF($D40:$Z40,BM$4)</f>
        <v>0</v>
      </c>
      <c r="BN40" s="104">
        <f>COUNTIF($D40:$Z40,BN$4)</f>
        <v>0</v>
      </c>
      <c r="BO40" s="322"/>
    </row>
    <row r="41" ht="19.5" customHeight="1" spans="1:67">
      <c r="A41" s="306"/>
      <c r="B41" s="325"/>
      <c r="C41" s="172"/>
      <c r="D41" s="172"/>
      <c r="E41" s="172"/>
      <c r="F41" s="172"/>
      <c r="G41" s="172"/>
      <c r="H41" s="172"/>
      <c r="I41" s="172"/>
      <c r="J41" s="172"/>
      <c r="K41" s="172"/>
      <c r="M41" s="172"/>
      <c r="N41" s="172"/>
      <c r="O41" s="172"/>
      <c r="P41" s="172"/>
      <c r="Q41" s="172"/>
      <c r="R41" s="172"/>
      <c r="S41" s="172"/>
      <c r="U41" s="172"/>
      <c r="V41" s="172"/>
      <c r="W41" s="172"/>
      <c r="X41" s="172"/>
      <c r="Y41" s="172"/>
      <c r="Z41" s="172"/>
      <c r="AB41" s="172"/>
      <c r="AF41" s="172"/>
      <c r="AG41" s="312">
        <f>COUNTIF($C41:$AF41,AG$4)</f>
        <v>0</v>
      </c>
      <c r="AH41" s="312">
        <f>COUNTIF($C41:$AF41,AH$4)</f>
        <v>0</v>
      </c>
      <c r="AI41" s="312">
        <f>COUNTIF($C41:$AF41,AI$4)</f>
        <v>0</v>
      </c>
      <c r="AJ41" s="312">
        <f>COUNTIF($C41:$AF41,AJ$4)</f>
        <v>0</v>
      </c>
      <c r="AK41" s="312">
        <f>COUNTIF($C41:$AF41,AK$4)</f>
        <v>0</v>
      </c>
      <c r="AL41" s="312">
        <f>COUNTIF($C41:$AF41,AL$4)</f>
        <v>0</v>
      </c>
      <c r="AM41" s="312">
        <f>COUNTIF($C41:$AF41,AM$4)</f>
        <v>0</v>
      </c>
      <c r="AN41" s="312">
        <f>COUNTIF($C41:$AF41,AN$4)</f>
        <v>0</v>
      </c>
      <c r="AO41" s="312">
        <f>COUNTIF($C41:$AF41,AO$4)</f>
        <v>0</v>
      </c>
      <c r="AP41" s="313"/>
      <c r="AQ41" s="313"/>
      <c r="AR41" s="104">
        <f>SUMPRODUCT(--(WEEKDAY(C$3:AF$3,2)&lt;5),--ISNUMBER(MATCH(C41:AF41,{"DM","CS1","CS2","SB1","AE","CS/B"},0)))</f>
        <v>0</v>
      </c>
      <c r="AS41" s="192"/>
      <c r="AT41" s="104">
        <f>SUMPRODUCT(--(WEEKDAY(C$3:AF$3,2)=5),--ISNUMBER(MATCH(C41:AF41,{"DM","CS1","CS2","SB1","AE","CS/B"},0)))</f>
        <v>0</v>
      </c>
      <c r="AU41" s="104">
        <f>SUMPRODUCT(--(WEEKDAY(C$3:AF$3,2)&gt;5),--ISNUMBER(MATCH(C41:AF41,{"DM","CS1","CS2","SB1","AE","CS/B"},0)))</f>
        <v>0</v>
      </c>
      <c r="AV41" s="192"/>
      <c r="AW41" s="104">
        <f>(AR41-AS41)+AT41*1.5+(AU41-AV41)*2+AL41*0.5+AN41*0.5+AP41-AQ41</f>
        <v>0</v>
      </c>
      <c r="AX41" s="104">
        <f>AR41+AT41+AU41</f>
        <v>0</v>
      </c>
      <c r="AY41" s="104">
        <f>BB41+BD41+BF41+BH41+BJ41</f>
        <v>0</v>
      </c>
      <c r="AZ41" s="313">
        <f>AW41+BA41</f>
        <v>0</v>
      </c>
      <c r="BA41" s="104">
        <f>BC41+BE41+BG41+BI41+BK41</f>
        <v>0</v>
      </c>
      <c r="BB41" s="104">
        <f>COUNTIF(A41:AG41,"*$BTP*")</f>
        <v>0</v>
      </c>
      <c r="BC41" s="104">
        <f>BB41*1.5</f>
        <v>0</v>
      </c>
      <c r="BD41" s="104">
        <f>COUNTIF(A41:AG41,"*$M*")</f>
        <v>0</v>
      </c>
      <c r="BE41" s="104">
        <f>BD41*1</f>
        <v>0</v>
      </c>
      <c r="BF41" s="104">
        <f>COUNTIF(A41:AG41,"*$PM*")</f>
        <v>0</v>
      </c>
      <c r="BG41" s="104">
        <f>BF41*0.5</f>
        <v>0</v>
      </c>
      <c r="BH41" s="104">
        <f>COUNTIF(A41:AG41,"*$AM*")</f>
        <v>0</v>
      </c>
      <c r="BI41" s="104">
        <f>BH41*0.5</f>
        <v>0</v>
      </c>
      <c r="BJ41" s="104">
        <f>COUNTIF(A41:AG41,"*$FC*")</f>
        <v>0</v>
      </c>
      <c r="BK41" s="104">
        <f>BJ41*1</f>
        <v>0</v>
      </c>
      <c r="BL41" s="104">
        <f>COUNTIF($D41:$Z41,BL$4)</f>
        <v>0</v>
      </c>
      <c r="BM41" s="104">
        <f>COUNTIF($D41:$Z41,BM$4)</f>
        <v>0</v>
      </c>
      <c r="BN41" s="104">
        <f>COUNTIF($D41:$Z41,BN$4)</f>
        <v>0</v>
      </c>
      <c r="BO41" s="322"/>
    </row>
    <row r="42" ht="19.5" customHeight="1" spans="1:67">
      <c r="A42" s="306"/>
      <c r="B42" s="325"/>
      <c r="C42" s="172"/>
      <c r="D42" s="172"/>
      <c r="E42" s="172"/>
      <c r="F42" s="172"/>
      <c r="G42" s="172"/>
      <c r="H42" s="172"/>
      <c r="I42" s="172"/>
      <c r="J42" s="172"/>
      <c r="K42" s="172"/>
      <c r="L42" s="172"/>
      <c r="M42" s="172"/>
      <c r="N42" s="172"/>
      <c r="O42" s="172"/>
      <c r="Q42" s="172"/>
      <c r="S42" s="172"/>
      <c r="T42" s="172"/>
      <c r="U42" s="172"/>
      <c r="V42" s="172"/>
      <c r="W42" s="172"/>
      <c r="Y42" s="172"/>
      <c r="Z42" s="172"/>
      <c r="AA42" s="172"/>
      <c r="AB42" s="172"/>
      <c r="AC42" s="172"/>
      <c r="AD42" s="172"/>
      <c r="AE42" s="172"/>
      <c r="AF42" s="172"/>
      <c r="AG42" s="312">
        <f>COUNTIF($C42:$AF42,AG$4)</f>
        <v>0</v>
      </c>
      <c r="AH42" s="312">
        <f>COUNTIF($C42:$AF42,AH$4)</f>
        <v>0</v>
      </c>
      <c r="AI42" s="312">
        <f>COUNTIF($C42:$AF42,AI$4)</f>
        <v>0</v>
      </c>
      <c r="AJ42" s="312">
        <f>COUNTIF($C42:$AF42,AJ$4)</f>
        <v>0</v>
      </c>
      <c r="AK42" s="312">
        <f>COUNTIF($C42:$AF42,AK$4)</f>
        <v>0</v>
      </c>
      <c r="AL42" s="312">
        <f>COUNTIF($C42:$AF42,AL$4)</f>
        <v>0</v>
      </c>
      <c r="AM42" s="312">
        <f>COUNTIF($C42:$AF42,AM$4)</f>
        <v>0</v>
      </c>
      <c r="AN42" s="312">
        <f>COUNTIF($C42:$AF42,AN$4)</f>
        <v>0</v>
      </c>
      <c r="AO42" s="312">
        <f>COUNTIF($C42:$AF42,AO$4)</f>
        <v>0</v>
      </c>
      <c r="AP42" s="313"/>
      <c r="AQ42" s="313"/>
      <c r="AR42" s="104">
        <f>SUMPRODUCT(--(WEEKDAY(C$3:AF$3,2)&lt;5),--ISNUMBER(MATCH(C42:AF42,{"DM","CS1","CS2","SB1","AE","CS/B"},0)))</f>
        <v>0</v>
      </c>
      <c r="AS42" s="192"/>
      <c r="AT42" s="104">
        <f>SUMPRODUCT(--(WEEKDAY(C$3:AF$3,2)=5),--ISNUMBER(MATCH(C42:AF42,{"DM","CS1","CS2","SB1","AE","CS/B"},0)))</f>
        <v>0</v>
      </c>
      <c r="AU42" s="104">
        <f>SUMPRODUCT(--(WEEKDAY(C$3:AF$3,2)&gt;5),--ISNUMBER(MATCH(C42:AF42,{"DM","CS1","CS2","SB1","AE","CS/B"},0)))</f>
        <v>0</v>
      </c>
      <c r="AV42" s="192"/>
      <c r="AW42" s="104">
        <f>(AR42-AS42)+AT42*1.5+(AU42-AV42)*2+AL42*0.5+AN42*0.5+AP42-AQ42</f>
        <v>0</v>
      </c>
      <c r="AX42" s="104">
        <f>AR42+AT42+AU42</f>
        <v>0</v>
      </c>
      <c r="AY42" s="104">
        <f>BB42+BD42+BF42+BH42+BJ42</f>
        <v>0</v>
      </c>
      <c r="AZ42" s="313">
        <f>AW42+BA42</f>
        <v>0</v>
      </c>
      <c r="BA42" s="104">
        <f>BC42+BE42+BG42+BI42+BK42</f>
        <v>0</v>
      </c>
      <c r="BB42" s="104">
        <f>COUNTIF(A42:AG42,"*$BTP*")</f>
        <v>0</v>
      </c>
      <c r="BC42" s="104">
        <f>BB42*1.5</f>
        <v>0</v>
      </c>
      <c r="BD42" s="104">
        <f>COUNTIF(A42:AG42,"*$M*")</f>
        <v>0</v>
      </c>
      <c r="BE42" s="104">
        <f>BD42*1</f>
        <v>0</v>
      </c>
      <c r="BF42" s="104">
        <f>COUNTIF(A42:AG42,"*$PM*")</f>
        <v>0</v>
      </c>
      <c r="BG42" s="104">
        <f>BF42*0.5</f>
        <v>0</v>
      </c>
      <c r="BH42" s="104">
        <f>COUNTIF(A42:AG42,"*$AM*")</f>
        <v>0</v>
      </c>
      <c r="BI42" s="104">
        <f>BH42*0.5</f>
        <v>0</v>
      </c>
      <c r="BJ42" s="104">
        <f>COUNTIF(A42:AG42,"*$FC*")</f>
        <v>0</v>
      </c>
      <c r="BK42" s="104">
        <f>BJ42*1</f>
        <v>0</v>
      </c>
      <c r="BL42" s="104">
        <f>COUNTIF($D42:$Y42,BL$4)</f>
        <v>0</v>
      </c>
      <c r="BM42" s="104">
        <f>COUNTIF($D42:$Y42,BM$4)</f>
        <v>0</v>
      </c>
      <c r="BN42" s="104">
        <f>COUNTIF($D42:$Y42,BN$4)</f>
        <v>0</v>
      </c>
      <c r="BO42" s="322"/>
    </row>
    <row r="43" ht="19.5" customHeight="1" spans="1:67">
      <c r="A43" s="306"/>
      <c r="B43" s="326" t="s">
        <v>228</v>
      </c>
      <c r="C43" s="169"/>
      <c r="D43" s="155"/>
      <c r="E43" s="155"/>
      <c r="F43" s="155"/>
      <c r="G43" s="172"/>
      <c r="H43" s="172"/>
      <c r="I43" s="155"/>
      <c r="J43" s="155"/>
      <c r="K43" s="155"/>
      <c r="L43" s="155"/>
      <c r="M43" s="172"/>
      <c r="N43" s="155"/>
      <c r="O43" s="155"/>
      <c r="P43" s="155"/>
      <c r="Q43" s="172"/>
      <c r="R43" s="172"/>
      <c r="S43" s="155"/>
      <c r="T43" s="169"/>
      <c r="U43" s="154"/>
      <c r="V43" s="172"/>
      <c r="W43" s="181"/>
      <c r="X43" s="155"/>
      <c r="Y43" s="155"/>
      <c r="AE43" s="155"/>
      <c r="AF43" s="155"/>
      <c r="AG43" s="312"/>
      <c r="AH43" s="327"/>
      <c r="AI43" s="312"/>
      <c r="AJ43" s="312"/>
      <c r="AK43" s="192"/>
      <c r="AL43" s="192"/>
      <c r="AM43" s="192"/>
      <c r="AN43" s="192"/>
      <c r="AO43" s="192"/>
      <c r="AP43" s="192"/>
      <c r="AQ43" s="192"/>
      <c r="AR43" s="104"/>
      <c r="AS43" s="192"/>
      <c r="AT43" s="192"/>
      <c r="AU43" s="104"/>
      <c r="AV43" s="192"/>
      <c r="AW43" s="192"/>
      <c r="AX43" s="104"/>
      <c r="AY43" s="104"/>
      <c r="AZ43" s="104"/>
      <c r="BA43" s="104"/>
      <c r="BB43" s="104"/>
      <c r="BC43" s="104"/>
      <c r="BD43" s="104"/>
      <c r="BE43" s="104"/>
      <c r="BF43" s="104"/>
      <c r="BG43" s="104"/>
      <c r="BH43" s="104"/>
      <c r="BI43" s="104"/>
      <c r="BJ43" s="104"/>
      <c r="BK43" s="104"/>
      <c r="BL43" s="192"/>
      <c r="BM43" s="192"/>
      <c r="BN43" s="192"/>
      <c r="BO43" s="322"/>
    </row>
    <row r="44" ht="19.5" customHeight="1" spans="1:67">
      <c r="A44" s="306"/>
      <c r="B44" s="328" t="s">
        <v>1882</v>
      </c>
      <c r="C44" s="169"/>
      <c r="D44" s="155"/>
      <c r="E44" s="155"/>
      <c r="F44" s="155"/>
      <c r="G44" s="155"/>
      <c r="H44" s="155"/>
      <c r="I44" s="155"/>
      <c r="J44" s="155"/>
      <c r="K44" s="155"/>
      <c r="L44" s="155"/>
      <c r="M44" s="172"/>
      <c r="N44" s="155"/>
      <c r="O44" s="155"/>
      <c r="P44" s="155"/>
      <c r="Q44" s="172"/>
      <c r="R44" s="172"/>
      <c r="S44" s="155"/>
      <c r="T44" s="169"/>
      <c r="U44" s="154"/>
      <c r="V44" s="240"/>
      <c r="W44" s="155"/>
      <c r="X44" s="155"/>
      <c r="Y44" s="155"/>
      <c r="Z44" s="155"/>
      <c r="AA44" s="155"/>
      <c r="AB44" s="155"/>
      <c r="AC44" s="155"/>
      <c r="AD44" s="155"/>
      <c r="AE44" s="155"/>
      <c r="AF44" s="155"/>
      <c r="AG44" s="312"/>
      <c r="AH44" s="327"/>
      <c r="AI44" s="312"/>
      <c r="AJ44" s="312"/>
      <c r="AK44" s="192"/>
      <c r="AL44" s="192"/>
      <c r="AM44" s="192"/>
      <c r="AN44" s="192"/>
      <c r="AO44" s="192"/>
      <c r="AP44" s="192"/>
      <c r="AQ44" s="192"/>
      <c r="AR44" s="104"/>
      <c r="AS44" s="192"/>
      <c r="AT44" s="192"/>
      <c r="AU44" s="104"/>
      <c r="AV44" s="192"/>
      <c r="AW44" s="192"/>
      <c r="AX44" s="104"/>
      <c r="AY44" s="104"/>
      <c r="AZ44" s="104"/>
      <c r="BA44" s="104"/>
      <c r="BB44" s="104"/>
      <c r="BC44" s="104"/>
      <c r="BD44" s="104"/>
      <c r="BE44" s="104"/>
      <c r="BF44" s="104"/>
      <c r="BG44" s="104"/>
      <c r="BH44" s="104"/>
      <c r="BI44" s="104"/>
      <c r="BJ44" s="104"/>
      <c r="BK44" s="104"/>
      <c r="BL44" s="192"/>
      <c r="BM44" s="192"/>
      <c r="BN44" s="192"/>
      <c r="BO44" s="322"/>
    </row>
    <row r="45" ht="19.5" customHeight="1" spans="1:67">
      <c r="A45" s="306"/>
      <c r="B45" s="328" t="s">
        <v>1885</v>
      </c>
      <c r="C45" s="169"/>
      <c r="D45" s="155"/>
      <c r="E45" s="155"/>
      <c r="F45" s="155"/>
      <c r="G45" s="155"/>
      <c r="H45" s="155"/>
      <c r="I45" s="155"/>
      <c r="J45" s="155"/>
      <c r="K45" s="155"/>
      <c r="L45" s="155"/>
      <c r="M45" s="172"/>
      <c r="N45" s="155"/>
      <c r="O45" s="155"/>
      <c r="P45" s="155"/>
      <c r="Q45" s="172"/>
      <c r="R45" s="172"/>
      <c r="S45" s="155"/>
      <c r="T45" s="169"/>
      <c r="U45" s="154" t="s">
        <v>1918</v>
      </c>
      <c r="V45" s="240"/>
      <c r="W45" s="155"/>
      <c r="X45" s="155"/>
      <c r="Y45" s="155"/>
      <c r="Z45" s="155"/>
      <c r="AA45" s="155"/>
      <c r="AB45" s="155"/>
      <c r="AC45" s="155"/>
      <c r="AD45" s="155"/>
      <c r="AE45" s="155"/>
      <c r="AF45" s="155"/>
      <c r="AG45" s="312"/>
      <c r="AH45" s="327"/>
      <c r="AI45" s="312"/>
      <c r="AJ45" s="312"/>
      <c r="AK45" s="192"/>
      <c r="AL45" s="192"/>
      <c r="AM45" s="192"/>
      <c r="AN45" s="192"/>
      <c r="AO45" s="192"/>
      <c r="AP45" s="192"/>
      <c r="AQ45" s="192"/>
      <c r="AR45" s="104"/>
      <c r="AS45" s="192"/>
      <c r="AT45" s="192"/>
      <c r="AU45" s="104"/>
      <c r="AV45" s="192"/>
      <c r="AW45" s="192"/>
      <c r="AX45" s="104"/>
      <c r="AY45" s="104"/>
      <c r="AZ45" s="104"/>
      <c r="BA45" s="104"/>
      <c r="BB45" s="104"/>
      <c r="BC45" s="104"/>
      <c r="BD45" s="104"/>
      <c r="BE45" s="104"/>
      <c r="BF45" s="104"/>
      <c r="BG45" s="104"/>
      <c r="BH45" s="104"/>
      <c r="BI45" s="104"/>
      <c r="BJ45" s="104"/>
      <c r="BK45" s="104"/>
      <c r="BL45" s="192"/>
      <c r="BM45" s="192"/>
      <c r="BN45" s="192"/>
      <c r="BO45" s="322"/>
    </row>
    <row r="46" ht="19.5" customHeight="1" spans="1:67">
      <c r="A46" s="306"/>
      <c r="B46" s="328" t="s">
        <v>1886</v>
      </c>
      <c r="C46" s="169"/>
      <c r="D46" s="155"/>
      <c r="E46" s="155"/>
      <c r="F46" s="155"/>
      <c r="G46" s="155"/>
      <c r="H46" s="155"/>
      <c r="I46" s="155"/>
      <c r="J46" s="155"/>
      <c r="K46" s="155"/>
      <c r="L46" s="155"/>
      <c r="M46" s="172"/>
      <c r="N46" s="155"/>
      <c r="O46" s="155"/>
      <c r="P46" s="155"/>
      <c r="Q46" s="172"/>
      <c r="R46" s="172"/>
      <c r="S46" s="155"/>
      <c r="T46" s="169"/>
      <c r="U46" s="154"/>
      <c r="V46" s="240"/>
      <c r="W46" s="155"/>
      <c r="X46" s="155"/>
      <c r="Y46" s="155"/>
      <c r="Z46" s="155"/>
      <c r="AA46" s="155"/>
      <c r="AB46" s="155"/>
      <c r="AC46" s="155"/>
      <c r="AD46" s="155"/>
      <c r="AE46" s="155"/>
      <c r="AF46" s="155"/>
      <c r="AG46" s="312"/>
      <c r="AH46" s="327"/>
      <c r="AI46" s="312"/>
      <c r="AJ46" s="312"/>
      <c r="AK46" s="192"/>
      <c r="AL46" s="192"/>
      <c r="AM46" s="192"/>
      <c r="AN46" s="192"/>
      <c r="AO46" s="192"/>
      <c r="AP46" s="192"/>
      <c r="AQ46" s="192"/>
      <c r="AR46" s="104"/>
      <c r="AS46" s="192"/>
      <c r="AT46" s="192"/>
      <c r="AU46" s="104"/>
      <c r="AV46" s="192"/>
      <c r="AW46" s="192"/>
      <c r="AX46" s="104"/>
      <c r="AY46" s="104"/>
      <c r="AZ46" s="104"/>
      <c r="BA46" s="104"/>
      <c r="BB46" s="104"/>
      <c r="BC46" s="104"/>
      <c r="BD46" s="104"/>
      <c r="BE46" s="104"/>
      <c r="BF46" s="104"/>
      <c r="BG46" s="104"/>
      <c r="BH46" s="104"/>
      <c r="BI46" s="104"/>
      <c r="BJ46" s="104"/>
      <c r="BK46" s="104"/>
      <c r="BL46" s="192"/>
      <c r="BM46" s="192"/>
      <c r="BN46" s="192"/>
      <c r="BO46" s="322"/>
    </row>
    <row r="47" ht="19.5" customHeight="1" spans="1:67">
      <c r="A47" s="306"/>
      <c r="B47" s="329"/>
      <c r="C47" s="330"/>
      <c r="D47" s="331"/>
      <c r="E47" s="331"/>
      <c r="F47" s="331"/>
      <c r="G47" s="331"/>
      <c r="H47" s="330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0"/>
      <c r="AC47" s="330"/>
      <c r="AD47" s="330"/>
      <c r="AE47" s="330"/>
      <c r="AF47" s="330"/>
      <c r="AG47" s="332"/>
      <c r="AH47" s="333"/>
      <c r="AI47" s="332"/>
      <c r="AJ47" s="332"/>
      <c r="AK47" s="200"/>
      <c r="AL47" s="200"/>
      <c r="AM47" s="200"/>
      <c r="AN47" s="200"/>
      <c r="AO47" s="200"/>
      <c r="AP47" s="200"/>
      <c r="AQ47" s="200"/>
      <c r="AR47" s="200"/>
      <c r="AS47" s="200"/>
      <c r="AT47" s="200"/>
      <c r="AU47" s="200">
        <f>SUMPRODUCT(--WEEKDAY(C$3:AF$3,2)&gt;5,--((C47:AF47="DM"))+(C47:AF47="CS1")+((C47:AF47="CS2"))+(C47:AF47="SB1")+(C47:AF47="AE")+(C47:AF47="EM"))</f>
        <v>0</v>
      </c>
      <c r="AV47" s="200"/>
      <c r="AW47" s="200">
        <f>(AR47-AS47)/2+(AU47-AV47)</f>
        <v>0</v>
      </c>
      <c r="AX47" s="200"/>
      <c r="AY47" s="200"/>
      <c r="AZ47" s="200"/>
      <c r="BA47" s="200"/>
      <c r="BB47" s="200"/>
      <c r="BC47" s="200"/>
      <c r="BD47" s="200"/>
      <c r="BE47" s="200"/>
      <c r="BF47" s="200"/>
      <c r="BG47" s="200"/>
      <c r="BH47" s="200"/>
      <c r="BI47" s="200"/>
      <c r="BJ47" s="200"/>
      <c r="BK47" s="200"/>
      <c r="BL47" s="200"/>
      <c r="BM47" s="200"/>
      <c r="BN47" s="200"/>
      <c r="BO47" s="334"/>
    </row>
    <row r="48" ht="19.5" customHeight="1" spans="1:67">
      <c r="A48" s="306"/>
      <c r="B48" s="335" t="s">
        <v>48</v>
      </c>
      <c r="C48" s="336" t="e">
        <f>VLOOKUP("DM",C6:C42,1,FALSE)</f>
        <v>#N/A</v>
      </c>
      <c r="D48" s="336" t="e">
        <f>VLOOKUP("DM",D6:D42,1,FALSE)</f>
        <v>#N/A</v>
      </c>
      <c r="E48" s="336" t="e">
        <f>VLOOKUP("DM",E6:E42,1,FALSE)</f>
        <v>#N/A</v>
      </c>
      <c r="F48" s="336" t="e">
        <f>VLOOKUP("DM",F6:F42,1,FALSE)</f>
        <v>#N/A</v>
      </c>
      <c r="G48" s="336" t="e">
        <f>VLOOKUP("DM",G5:G42,1,FALSE)</f>
        <v>#N/A</v>
      </c>
      <c r="H48" s="336" t="e">
        <f>VLOOKUP("DM",H5:H42,1,FALSE)</f>
        <v>#N/A</v>
      </c>
      <c r="I48" s="336" t="e">
        <f>VLOOKUP("DM",I5:I42,1,FALSE)</f>
        <v>#N/A</v>
      </c>
      <c r="J48" s="336" t="e">
        <f>VLOOKUP("DM",J5:J42,1,FALSE)</f>
        <v>#N/A</v>
      </c>
      <c r="K48" s="336" t="e">
        <f>VLOOKUP("DM",K5:K42,1,FALSE)</f>
        <v>#N/A</v>
      </c>
      <c r="L48" s="336" t="e">
        <f>VLOOKUP("DM",L5:L42,1,FALSE)</f>
        <v>#N/A</v>
      </c>
      <c r="M48" s="336" t="e">
        <f>VLOOKUP("DM",M5:M42,1,FALSE)</f>
        <v>#N/A</v>
      </c>
      <c r="N48" s="336" t="e">
        <f>VLOOKUP("DM",N5:N42,1,FALSE)</f>
        <v>#N/A</v>
      </c>
      <c r="O48" s="336" t="e">
        <f>VLOOKUP("DM",O5:O42,1,FALSE)</f>
        <v>#N/A</v>
      </c>
      <c r="P48" s="336" t="e">
        <f>VLOOKUP("DM",P5:P41,1,FALSE)</f>
        <v>#N/A</v>
      </c>
      <c r="Q48" s="336" t="e">
        <f>VLOOKUP("DM",Q5:Q42,1,FALSE)</f>
        <v>#N/A</v>
      </c>
      <c r="R48" s="336" t="e">
        <f>VLOOKUP("DM",R5:R41,1,FALSE)</f>
        <v>#N/A</v>
      </c>
      <c r="S48" s="336" t="e">
        <f>VLOOKUP("DM",S5:S42,1,FALSE)</f>
        <v>#N/A</v>
      </c>
      <c r="T48" s="336" t="e">
        <f>VLOOKUP("DM",T5:T42,1,FALSE)</f>
        <v>#N/A</v>
      </c>
      <c r="U48" s="336" t="e">
        <f>VLOOKUP("DM",U5:U42,1,FALSE)</f>
        <v>#N/A</v>
      </c>
      <c r="V48" s="336" t="e">
        <f>VLOOKUP("DM",V5:V42,1,FALSE)</f>
        <v>#N/A</v>
      </c>
      <c r="W48" s="336" t="e">
        <f>VLOOKUP("DM",W5:W42,1,FALSE)</f>
        <v>#N/A</v>
      </c>
      <c r="X48" s="336" t="e">
        <f>VLOOKUP("DM",X5:X40,1,FALSE)</f>
        <v>#N/A</v>
      </c>
      <c r="Y48" s="336" t="e">
        <f>VLOOKUP("DM",Y5:Y42,1,FALSE)</f>
        <v>#N/A</v>
      </c>
      <c r="Z48" s="336" t="e">
        <f>VLOOKUP("DM",Z5:Z42,1,FALSE)</f>
        <v>#N/A</v>
      </c>
      <c r="AA48" s="336" t="e">
        <f>VLOOKUP("DM",AA5:AA42,1,FALSE)</f>
        <v>#N/A</v>
      </c>
      <c r="AB48" s="336" t="e">
        <f>VLOOKUP("DM",AB5:AB42,1,FALSE)</f>
        <v>#N/A</v>
      </c>
      <c r="AC48" s="336" t="e">
        <f>VLOOKUP("DM",AC5:AC42,1,FALSE)</f>
        <v>#N/A</v>
      </c>
      <c r="AD48" s="336" t="e">
        <f>VLOOKUP("DM",AD5:AD42,1,FALSE)</f>
        <v>#N/A</v>
      </c>
      <c r="AE48" s="336" t="e">
        <f>VLOOKUP("DM",AE5:AE42,1,FALSE)</f>
        <v>#N/A</v>
      </c>
      <c r="AF48" s="336" t="e">
        <f>VLOOKUP("DM",AF5:AF42,1,FALSE)</f>
        <v>#N/A</v>
      </c>
      <c r="AG48" s="312"/>
      <c r="AH48" s="327"/>
      <c r="AI48" s="312"/>
      <c r="AJ48" s="312"/>
      <c r="AK48" s="104"/>
      <c r="AL48" s="104"/>
      <c r="AM48" s="104"/>
      <c r="AN48" s="104"/>
      <c r="AO48" s="104"/>
      <c r="AP48" s="104"/>
      <c r="AQ48" s="104"/>
      <c r="AR48" s="104"/>
      <c r="AS48" s="104"/>
      <c r="AT48" s="104"/>
      <c r="AU48" s="104"/>
      <c r="AV48" s="104"/>
      <c r="AW48" s="104"/>
      <c r="AX48" s="104"/>
      <c r="AY48" s="104"/>
      <c r="AZ48" s="104"/>
      <c r="BA48" s="104"/>
      <c r="BB48" s="104"/>
      <c r="BC48" s="104"/>
      <c r="BD48" s="104"/>
      <c r="BE48" s="104"/>
      <c r="BF48" s="104"/>
      <c r="BG48" s="104"/>
      <c r="BH48" s="104"/>
      <c r="BI48" s="104"/>
      <c r="BJ48" s="104"/>
      <c r="BK48" s="104"/>
      <c r="BL48" s="104"/>
      <c r="BM48" s="104"/>
      <c r="BN48" s="104"/>
      <c r="BO48" s="175"/>
    </row>
    <row r="49" ht="19.5" customHeight="1" spans="1:67">
      <c r="A49" s="306" t="e">
        <f>LTE()</f>
        <v>#NAME?</v>
      </c>
      <c r="B49" s="337" t="s">
        <v>44</v>
      </c>
      <c r="C49" s="336" t="e">
        <f>VLOOKUP("CS1",C6:C43,1,FALSE)</f>
        <v>#N/A</v>
      </c>
      <c r="D49" s="336" t="e">
        <f>VLOOKUP("CS1",D6:D43,1,FALSE)</f>
        <v>#N/A</v>
      </c>
      <c r="E49" s="336" t="e">
        <f>VLOOKUP("CS1",E6:E43,1,FALSE)</f>
        <v>#N/A</v>
      </c>
      <c r="F49" s="336" t="e">
        <f>VLOOKUP("CS1",F6:F43,1,FALSE)</f>
        <v>#N/A</v>
      </c>
      <c r="G49" s="336" t="e">
        <f>VLOOKUP("CS1",G5:G43,1,FALSE)</f>
        <v>#N/A</v>
      </c>
      <c r="H49" s="336" t="e">
        <f>VLOOKUP("CS1",H5:H43,1,FALSE)</f>
        <v>#N/A</v>
      </c>
      <c r="I49" s="336" t="e">
        <f>VLOOKUP("CS1",I5:I43,1,FALSE)</f>
        <v>#N/A</v>
      </c>
      <c r="J49" s="336" t="e">
        <f>VLOOKUP("CS1",J5:J43,1,FALSE)</f>
        <v>#N/A</v>
      </c>
      <c r="K49" s="336" t="e">
        <f>VLOOKUP("CS1",K5:K43,1,FALSE)</f>
        <v>#N/A</v>
      </c>
      <c r="L49" s="336" t="e">
        <f>VLOOKUP("CS1",L5:L43,1,FALSE)</f>
        <v>#N/A</v>
      </c>
      <c r="M49" s="336" t="e">
        <f>VLOOKUP("CS1",M5:M43,1,FALSE)</f>
        <v>#N/A</v>
      </c>
      <c r="N49" s="336" t="e">
        <f>VLOOKUP("CS1",N5:N43,1,FALSE)</f>
        <v>#N/A</v>
      </c>
      <c r="O49" s="336" t="e">
        <f>VLOOKUP("CS1",O5:O43,1,FALSE)</f>
        <v>#N/A</v>
      </c>
      <c r="P49" s="336" t="e">
        <f>VLOOKUP("CS1",P5:P43,1,FALSE)</f>
        <v>#N/A</v>
      </c>
      <c r="Q49" s="336" t="e">
        <f>VLOOKUP("CS1",Q5:Q43,1,FALSE)</f>
        <v>#N/A</v>
      </c>
      <c r="R49" s="336" t="e">
        <f>VLOOKUP("CS1",R5:R43,1,FALSE)</f>
        <v>#N/A</v>
      </c>
      <c r="S49" s="336" t="e">
        <f>VLOOKUP("CS1",S5:S43,1,FALSE)</f>
        <v>#N/A</v>
      </c>
      <c r="T49" s="336" t="e">
        <f>VLOOKUP("CS1",T5:T43,1,FALSE)</f>
        <v>#N/A</v>
      </c>
      <c r="U49" s="336" t="e">
        <f>VLOOKUP("CS1",U5:U43,1,FALSE)</f>
        <v>#N/A</v>
      </c>
      <c r="V49" s="336" t="e">
        <f>VLOOKUP("CS1",V5:V43,1,FALSE)</f>
        <v>#N/A</v>
      </c>
      <c r="W49" s="336" t="e">
        <f>VLOOKUP("CS1",W5:W43,1,FALSE)</f>
        <v>#N/A</v>
      </c>
      <c r="X49" s="336" t="e">
        <f>VLOOKUP("CS1",X5:X43,1,FALSE)</f>
        <v>#N/A</v>
      </c>
      <c r="Y49" s="336" t="e">
        <f>VLOOKUP("CS1",Y5:Y43,1,FALSE)</f>
        <v>#N/A</v>
      </c>
      <c r="Z49" s="336" t="e">
        <f>VLOOKUP("CS1",Z5:Z42,1,FALSE)</f>
        <v>#N/A</v>
      </c>
      <c r="AA49" s="336" t="e">
        <f>VLOOKUP("CS1",AA5:AA42,1,FALSE)</f>
        <v>#N/A</v>
      </c>
      <c r="AB49" s="336" t="e">
        <f>VLOOKUP("CS1",AB5:AB42,1,FALSE)</f>
        <v>#N/A</v>
      </c>
      <c r="AC49" s="336" t="e">
        <f>VLOOKUP("CS1",AC5:AC42,1,FALSE)</f>
        <v>#N/A</v>
      </c>
      <c r="AD49" s="336" t="e">
        <f>VLOOKUP("CS1",AD5:AD42,1,FALSE)</f>
        <v>#N/A</v>
      </c>
      <c r="AE49" s="336" t="e">
        <f>VLOOKUP("CS1",AE5:AE43,1,FALSE)</f>
        <v>#N/A</v>
      </c>
      <c r="AF49" s="336" t="e">
        <f>VLOOKUP("CS1",AF5:AF43,1,FALSE)</f>
        <v>#N/A</v>
      </c>
      <c r="AG49" s="312"/>
      <c r="AH49" s="327"/>
      <c r="AI49" s="312"/>
      <c r="AJ49" s="312"/>
      <c r="AK49" s="104"/>
      <c r="AL49" s="104"/>
      <c r="AM49" s="104"/>
      <c r="AN49" s="104"/>
      <c r="AO49" s="104"/>
      <c r="AP49" s="104"/>
      <c r="AQ49" s="104"/>
      <c r="AR49" s="104"/>
      <c r="AS49" s="104"/>
      <c r="AT49" s="104"/>
      <c r="AU49" s="104"/>
      <c r="AV49" s="104"/>
      <c r="AW49" s="104"/>
      <c r="AX49" s="104"/>
      <c r="AY49" s="104"/>
      <c r="AZ49" s="104"/>
      <c r="BA49" s="104"/>
      <c r="BB49" s="104"/>
      <c r="BC49" s="104"/>
      <c r="BD49" s="104"/>
      <c r="BE49" s="104"/>
      <c r="BF49" s="104"/>
      <c r="BG49" s="104"/>
      <c r="BH49" s="104"/>
      <c r="BI49" s="104"/>
      <c r="BJ49" s="104"/>
      <c r="BK49" s="104"/>
      <c r="BL49" s="104"/>
      <c r="BM49" s="104"/>
      <c r="BN49" s="104"/>
      <c r="BO49" s="175"/>
    </row>
    <row r="50" ht="19.5" customHeight="1" spans="1:67">
      <c r="A50" s="306"/>
      <c r="B50" s="338" t="s">
        <v>45</v>
      </c>
      <c r="C50" s="336" t="e">
        <f>VLOOKUP("CS2",C6:C43,1,FALSE)</f>
        <v>#N/A</v>
      </c>
      <c r="D50" s="336" t="e">
        <f>VLOOKUP("CS2",D6:D43,1,FALSE)</f>
        <v>#N/A</v>
      </c>
      <c r="E50" s="336" t="e">
        <f>VLOOKUP("CS2",E6:E43,1,FALSE)</f>
        <v>#N/A</v>
      </c>
      <c r="F50" s="336" t="e">
        <f>VLOOKUP("CS2",F6:F43,1,FALSE)</f>
        <v>#N/A</v>
      </c>
      <c r="G50" s="336" t="e">
        <f>VLOOKUP("CS2",G5:G43,1,FALSE)</f>
        <v>#N/A</v>
      </c>
      <c r="H50" s="336" t="e">
        <f>VLOOKUP("CS2",H5:H43,1,FALSE)</f>
        <v>#N/A</v>
      </c>
      <c r="I50" s="336" t="e">
        <f>VLOOKUP("CS2",I5:I43,1,FALSE)</f>
        <v>#N/A</v>
      </c>
      <c r="J50" s="336" t="e">
        <f>VLOOKUP("CS2",J5:J43,1,FALSE)</f>
        <v>#N/A</v>
      </c>
      <c r="K50" s="336" t="e">
        <f>VLOOKUP("CS2",K5:K43,1,FALSE)</f>
        <v>#N/A</v>
      </c>
      <c r="L50" s="336" t="e">
        <f>VLOOKUP("CS2",L5:L43,1,FALSE)</f>
        <v>#N/A</v>
      </c>
      <c r="M50" s="336" t="e">
        <f>VLOOKUP("CS2",M5:M43,1,FALSE)</f>
        <v>#N/A</v>
      </c>
      <c r="N50" s="336" t="e">
        <f>VLOOKUP("CS2",N5:N43,1,FALSE)</f>
        <v>#N/A</v>
      </c>
      <c r="O50" s="336" t="e">
        <f>VLOOKUP("CS2",O5:O43,1,FALSE)</f>
        <v>#N/A</v>
      </c>
      <c r="P50" s="336" t="e">
        <f>VLOOKUP("CS2",P5:P43,1,FALSE)</f>
        <v>#N/A</v>
      </c>
      <c r="Q50" s="336" t="e">
        <f>VLOOKUP("CS2",Q5:Q43,1,FALSE)</f>
        <v>#N/A</v>
      </c>
      <c r="R50" s="336" t="e">
        <f>VLOOKUP("CS2",R5:R43,1,FALSE)</f>
        <v>#N/A</v>
      </c>
      <c r="S50" s="336" t="e">
        <f>VLOOKUP("CS2",S5:S43,1,FALSE)</f>
        <v>#N/A</v>
      </c>
      <c r="T50" s="336" t="e">
        <f>VLOOKUP("CS2",T5:T43,1,FALSE)</f>
        <v>#N/A</v>
      </c>
      <c r="U50" s="336" t="e">
        <f>VLOOKUP("CS2",U5:U43,1,FALSE)</f>
        <v>#N/A</v>
      </c>
      <c r="V50" s="336" t="e">
        <f>VLOOKUP("CS2",V5:V43,1,FALSE)</f>
        <v>#N/A</v>
      </c>
      <c r="W50" s="336" t="e">
        <f>VLOOKUP("CS2",W5:W43,1,FALSE)</f>
        <v>#N/A</v>
      </c>
      <c r="X50" s="336" t="e">
        <f>VLOOKUP("CS2",X5:X43,1,FALSE)</f>
        <v>#N/A</v>
      </c>
      <c r="Y50" s="336" t="e">
        <f>VLOOKUP("CS2",Y5:Y43,1,FALSE)</f>
        <v>#N/A</v>
      </c>
      <c r="Z50" s="336" t="e">
        <f>VLOOKUP("CS2",Z5:Z42,1,FALSE)</f>
        <v>#N/A</v>
      </c>
      <c r="AA50" s="336" t="e">
        <f>VLOOKUP("CS2",AA5:AA42,1,FALSE)</f>
        <v>#N/A</v>
      </c>
      <c r="AB50" s="336" t="e">
        <f>VLOOKUP("CS2",AB5:AB42,1,FALSE)</f>
        <v>#N/A</v>
      </c>
      <c r="AC50" s="336" t="e">
        <f>VLOOKUP("CS2",AC5:AC42,1,FALSE)</f>
        <v>#N/A</v>
      </c>
      <c r="AD50" s="336" t="e">
        <f>VLOOKUP("CS2",AD5:AD42,1,FALSE)</f>
        <v>#N/A</v>
      </c>
      <c r="AE50" s="336" t="e">
        <f>VLOOKUP("CS2",AE5:AE43,1,FALSE)</f>
        <v>#N/A</v>
      </c>
      <c r="AF50" s="336" t="e">
        <f>VLOOKUP("CS2",AF5:AF43,1,FALSE)</f>
        <v>#N/A</v>
      </c>
      <c r="AG50" s="312"/>
      <c r="AH50" s="327"/>
      <c r="AI50" s="312"/>
      <c r="AJ50" s="312"/>
      <c r="AK50" s="104"/>
      <c r="AL50" s="104"/>
      <c r="AM50" s="104"/>
      <c r="AN50" s="104"/>
      <c r="AO50" s="104"/>
      <c r="AP50" s="104"/>
      <c r="AQ50" s="104"/>
      <c r="AR50" s="104"/>
      <c r="AS50" s="104"/>
      <c r="AT50" s="104"/>
      <c r="AU50" s="104"/>
      <c r="AV50" s="104"/>
      <c r="AW50" s="104"/>
      <c r="AX50" s="104"/>
      <c r="AY50" s="104"/>
      <c r="AZ50" s="104"/>
      <c r="BA50" s="104"/>
      <c r="BB50" s="104"/>
      <c r="BC50" s="104"/>
      <c r="BD50" s="104"/>
      <c r="BE50" s="104"/>
      <c r="BF50" s="104"/>
      <c r="BG50" s="104"/>
      <c r="BH50" s="104"/>
      <c r="BI50" s="104"/>
      <c r="BJ50" s="104"/>
      <c r="BK50" s="104"/>
      <c r="BL50" s="104"/>
      <c r="BM50" s="104"/>
      <c r="BN50" s="104"/>
      <c r="BO50" s="175"/>
    </row>
    <row r="51" ht="19.5" customHeight="1" spans="1:67">
      <c r="A51" s="306"/>
      <c r="B51" s="339" t="s">
        <v>1793</v>
      </c>
      <c r="C51" s="336" t="e">
        <f>VLOOKUP("CS/B",C6:C43,1,FALSE)</f>
        <v>#N/A</v>
      </c>
      <c r="D51" s="336" t="e">
        <f>VLOOKUP("CS/B",D6:D43,1,FALSE)</f>
        <v>#N/A</v>
      </c>
      <c r="E51" s="336" t="e">
        <f>VLOOKUP("CS/B",E6:E43,1,FALSE)</f>
        <v>#N/A</v>
      </c>
      <c r="F51" s="336" t="e">
        <f>VLOOKUP("CS/B",F6:F43,1,FALSE)</f>
        <v>#N/A</v>
      </c>
      <c r="G51" s="336" t="e">
        <f>VLOOKUP("CS/B",G5:G43,1,FALSE)</f>
        <v>#N/A</v>
      </c>
      <c r="H51" s="336" t="e">
        <f>VLOOKUP("CS/B",H5:H43,1,FALSE)</f>
        <v>#N/A</v>
      </c>
      <c r="I51" s="336" t="e">
        <f>VLOOKUP("CS/B",I5:I43,1,FALSE)</f>
        <v>#N/A</v>
      </c>
      <c r="J51" s="336" t="e">
        <f>VLOOKUP("CS/B",J5:J43,1,FALSE)</f>
        <v>#N/A</v>
      </c>
      <c r="K51" s="336" t="e">
        <f>VLOOKUP("CS/B",K5:K43,1,FALSE)</f>
        <v>#N/A</v>
      </c>
      <c r="L51" s="336" t="e">
        <f>VLOOKUP("CS/B",L5:L43,1,FALSE)</f>
        <v>#N/A</v>
      </c>
      <c r="M51" s="336" t="e">
        <f>VLOOKUP("CS/B",M5:M43,1,FALSE)</f>
        <v>#N/A</v>
      </c>
      <c r="N51" s="336" t="e">
        <f>VLOOKUP("CS/B",N5:N43,1,FALSE)</f>
        <v>#N/A</v>
      </c>
      <c r="O51" s="336" t="e">
        <f>VLOOKUP("CS/B",O5:O43,1,FALSE)</f>
        <v>#N/A</v>
      </c>
      <c r="P51" s="336" t="e">
        <f>VLOOKUP("CS/B",P5:P43,1,FALSE)</f>
        <v>#N/A</v>
      </c>
      <c r="Q51" s="336" t="e">
        <f>VLOOKUP("CS/B",Q5:Q43,1,FALSE)</f>
        <v>#N/A</v>
      </c>
      <c r="R51" s="336" t="e">
        <f>VLOOKUP("CS/B",R5:R43,1,FALSE)</f>
        <v>#N/A</v>
      </c>
      <c r="S51" s="336" t="e">
        <f>VLOOKUP("CS/B",S5:S43,1,FALSE)</f>
        <v>#N/A</v>
      </c>
      <c r="T51" s="336" t="e">
        <f>VLOOKUP("CS/B",T5:T43,1,FALSE)</f>
        <v>#N/A</v>
      </c>
      <c r="U51" s="336" t="e">
        <f>VLOOKUP("CS/B",U5:U43,1,FALSE)</f>
        <v>#N/A</v>
      </c>
      <c r="V51" s="336" t="e">
        <f>VLOOKUP("CS/B",V5:V43,1,FALSE)</f>
        <v>#N/A</v>
      </c>
      <c r="W51" s="336" t="e">
        <f>VLOOKUP("CS/B",W5:W43,1,FALSE)</f>
        <v>#N/A</v>
      </c>
      <c r="X51" s="336" t="e">
        <f>VLOOKUP("CS/B",X5:X43,1,FALSE)</f>
        <v>#N/A</v>
      </c>
      <c r="Y51" s="336" t="e">
        <f>VLOOKUP("CS/B",Y5:Y43,1,FALSE)</f>
        <v>#N/A</v>
      </c>
      <c r="Z51" s="336" t="e">
        <f>VLOOKUP("CS/B",Z5:Z42,1,FALSE)</f>
        <v>#N/A</v>
      </c>
      <c r="AA51" s="336" t="e">
        <f>VLOOKUP("CS/B",AA5:AA42,1,FALSE)</f>
        <v>#N/A</v>
      </c>
      <c r="AB51" s="336" t="e">
        <f>VLOOKUP("CS/B",AB5:AB42,1,FALSE)</f>
        <v>#N/A</v>
      </c>
      <c r="AC51" s="336" t="e">
        <f>VLOOKUP("CS/B",AC5:AC42,1,FALSE)</f>
        <v>#N/A</v>
      </c>
      <c r="AD51" s="336" t="e">
        <f>VLOOKUP("CS/B",AD5:AD42,1,FALSE)</f>
        <v>#N/A</v>
      </c>
      <c r="AE51" s="336" t="e">
        <f>VLOOKUP("CS/B",AE5:AE43,1,FALSE)</f>
        <v>#N/A</v>
      </c>
      <c r="AF51" s="336" t="e">
        <f>VLOOKUP("CS/B",AF5:AF43,1,FALSE)</f>
        <v>#N/A</v>
      </c>
      <c r="AG51" s="312"/>
      <c r="AH51" s="327"/>
      <c r="AI51" s="312"/>
      <c r="AJ51" s="312"/>
      <c r="AK51" s="104"/>
      <c r="AL51" s="104"/>
      <c r="AM51" s="104"/>
      <c r="AN51" s="104"/>
      <c r="AO51" s="104"/>
      <c r="AP51" s="104"/>
      <c r="AQ51" s="104"/>
      <c r="AR51" s="104"/>
      <c r="AS51" s="104"/>
      <c r="AT51" s="104"/>
      <c r="AU51" s="104"/>
      <c r="AV51" s="104"/>
      <c r="AW51" s="104"/>
      <c r="AX51" s="104"/>
      <c r="AY51" s="104"/>
      <c r="AZ51" s="104"/>
      <c r="BA51" s="104"/>
      <c r="BB51" s="104"/>
      <c r="BC51" s="104"/>
      <c r="BD51" s="104"/>
      <c r="BE51" s="104"/>
      <c r="BF51" s="104"/>
      <c r="BG51" s="104"/>
      <c r="BH51" s="104"/>
      <c r="BI51" s="104"/>
      <c r="BJ51" s="104"/>
      <c r="BK51" s="104"/>
      <c r="BL51" s="104"/>
      <c r="BM51" s="104"/>
      <c r="BN51" s="104"/>
      <c r="BO51" s="175"/>
    </row>
    <row r="52" ht="19.5" customHeight="1" spans="1:67">
      <c r="A52" s="306"/>
      <c r="B52" s="340" t="s">
        <v>50</v>
      </c>
      <c r="C52" s="336" t="e">
        <f>VLOOKUP("SB1",C6:C43,1,FALSE)</f>
        <v>#N/A</v>
      </c>
      <c r="D52" s="336" t="e">
        <f>VLOOKUP("SB1",D6:D43,1,FALSE)</f>
        <v>#N/A</v>
      </c>
      <c r="E52" s="336" t="e">
        <f>VLOOKUP("SB1",E6:E43,1,FALSE)</f>
        <v>#N/A</v>
      </c>
      <c r="F52" s="336" t="e">
        <f>VLOOKUP("SB1",F6:F43,1,FALSE)</f>
        <v>#N/A</v>
      </c>
      <c r="G52" s="336" t="e">
        <f>VLOOKUP("SB1",G5:G43,1,FALSE)</f>
        <v>#N/A</v>
      </c>
      <c r="H52" s="336" t="e">
        <f>VLOOKUP("SB1",H5:H43,1,FALSE)</f>
        <v>#N/A</v>
      </c>
      <c r="I52" s="336" t="e">
        <f>VLOOKUP("SB1",I5:I43,1,FALSE)</f>
        <v>#N/A</v>
      </c>
      <c r="J52" s="336" t="e">
        <f>VLOOKUP("SB1",J5:J43,1,FALSE)</f>
        <v>#N/A</v>
      </c>
      <c r="K52" s="336" t="e">
        <f>VLOOKUP("SB1",K5:K43,1,FALSE)</f>
        <v>#N/A</v>
      </c>
      <c r="L52" s="336" t="e">
        <f>VLOOKUP("SB1",L5:L43,1,FALSE)</f>
        <v>#N/A</v>
      </c>
      <c r="M52" s="336" t="e">
        <f>VLOOKUP("SB1",M5:M43,1,FALSE)</f>
        <v>#N/A</v>
      </c>
      <c r="N52" s="336" t="e">
        <f>VLOOKUP("SB1",N5:N43,1,FALSE)</f>
        <v>#N/A</v>
      </c>
      <c r="O52" s="336" t="e">
        <f>VLOOKUP("SB1",O5:O43,1,FALSE)</f>
        <v>#N/A</v>
      </c>
      <c r="P52" s="336" t="e">
        <f>VLOOKUP("SB1",P5:P43,1,FALSE)</f>
        <v>#N/A</v>
      </c>
      <c r="Q52" s="336" t="e">
        <f>VLOOKUP("SB1",Q5:Q43,1,FALSE)</f>
        <v>#N/A</v>
      </c>
      <c r="R52" s="336" t="e">
        <f>VLOOKUP("SB1",R5:R43,1,FALSE)</f>
        <v>#N/A</v>
      </c>
      <c r="S52" s="336" t="e">
        <f>VLOOKUP("SB1",S5:S43,1,FALSE)</f>
        <v>#N/A</v>
      </c>
      <c r="T52" s="336" t="e">
        <f>VLOOKUP("SB1",T5:T43,1,FALSE)</f>
        <v>#N/A</v>
      </c>
      <c r="U52" s="336" t="e">
        <f>VLOOKUP("SB1",U5:U43,1,FALSE)</f>
        <v>#N/A</v>
      </c>
      <c r="V52" s="336" t="e">
        <f>VLOOKUP("SB1",V5:V43,1,FALSE)</f>
        <v>#N/A</v>
      </c>
      <c r="W52" s="336" t="e">
        <f>VLOOKUP("SB1",W5:W43,1,FALSE)</f>
        <v>#N/A</v>
      </c>
      <c r="X52" s="336" t="e">
        <f>VLOOKUP("SB1",X5:X43,1,FALSE)</f>
        <v>#N/A</v>
      </c>
      <c r="Y52" s="336" t="e">
        <f>VLOOKUP("SB1",Y5:Y43,1,FALSE)</f>
        <v>#N/A</v>
      </c>
      <c r="Z52" s="336" t="e">
        <f>VLOOKUP("SB1",Z5:Z42,1,FALSE)</f>
        <v>#N/A</v>
      </c>
      <c r="AA52" s="336" t="e">
        <f>VLOOKUP("SB1",AA5:AA42,1,FALSE)</f>
        <v>#N/A</v>
      </c>
      <c r="AB52" s="336" t="e">
        <f>VLOOKUP("SB1",AB5:AB42,1,FALSE)</f>
        <v>#N/A</v>
      </c>
      <c r="AC52" s="336" t="e">
        <f>VLOOKUP("SB1",AC5:AC42,1,FALSE)</f>
        <v>#N/A</v>
      </c>
      <c r="AD52" s="336" t="e">
        <f>VLOOKUP("SB1",AD5:AD42,1,FALSE)</f>
        <v>#N/A</v>
      </c>
      <c r="AE52" s="336" t="e">
        <f>VLOOKUP("SB1",AE5:AE43,1,FALSE)</f>
        <v>#N/A</v>
      </c>
      <c r="AF52" s="336" t="e">
        <f>VLOOKUP("SB1",AF5:AF43,1,FALSE)</f>
        <v>#N/A</v>
      </c>
      <c r="AG52" s="312"/>
      <c r="AH52" s="327"/>
      <c r="AI52" s="312"/>
      <c r="AJ52" s="312"/>
      <c r="AK52" s="104"/>
      <c r="AL52" s="104"/>
      <c r="AM52" s="104"/>
      <c r="AN52" s="104"/>
      <c r="AO52" s="104"/>
      <c r="AP52" s="104"/>
      <c r="AQ52" s="104"/>
      <c r="AR52" s="104"/>
      <c r="AS52" s="104"/>
      <c r="AT52" s="104"/>
      <c r="AU52" s="104"/>
      <c r="AV52" s="104"/>
      <c r="AW52" s="104"/>
      <c r="AX52" s="104"/>
      <c r="AY52" s="104"/>
      <c r="AZ52" s="104"/>
      <c r="BA52" s="104"/>
      <c r="BB52" s="104"/>
      <c r="BC52" s="104"/>
      <c r="BD52" s="104"/>
      <c r="BE52" s="104"/>
      <c r="BF52" s="104"/>
      <c r="BG52" s="104"/>
      <c r="BH52" s="104"/>
      <c r="BI52" s="104"/>
      <c r="BJ52" s="104"/>
      <c r="BK52" s="104"/>
      <c r="BL52" s="104"/>
      <c r="BM52" s="104"/>
      <c r="BN52" s="104"/>
      <c r="BO52" s="175"/>
    </row>
    <row r="53" ht="18.75" customHeight="1" spans="1:67">
      <c r="A53" s="306"/>
      <c r="B53" s="341" t="s">
        <v>56</v>
      </c>
      <c r="C53" s="336" t="e">
        <f>VLOOKUP("SB2",C6:C43,1,FALSE)</f>
        <v>#N/A</v>
      </c>
      <c r="D53" s="336" t="e">
        <f>VLOOKUP("SB2",D6:D43,1,FALSE)</f>
        <v>#N/A</v>
      </c>
      <c r="E53" s="336" t="e">
        <f>VLOOKUP("SB2",E6:E43,1,FALSE)</f>
        <v>#N/A</v>
      </c>
      <c r="F53" s="336" t="e">
        <f>VLOOKUP("SB2",F6:F43,1,FALSE)</f>
        <v>#N/A</v>
      </c>
      <c r="G53" s="336" t="e">
        <f>VLOOKUP("SB2",G5:G43,1,FALSE)</f>
        <v>#N/A</v>
      </c>
      <c r="H53" s="336" t="e">
        <f>VLOOKUP("SB2",H5:H43,1,FALSE)</f>
        <v>#N/A</v>
      </c>
      <c r="I53" s="336" t="e">
        <f>VLOOKUP("SB2",I5:I43,1,FALSE)</f>
        <v>#N/A</v>
      </c>
      <c r="J53" s="336" t="e">
        <f>VLOOKUP("SB2",J5:J43,1,FALSE)</f>
        <v>#N/A</v>
      </c>
      <c r="K53" s="336" t="e">
        <f>VLOOKUP("SB2",K5:K43,1,FALSE)</f>
        <v>#N/A</v>
      </c>
      <c r="L53" s="336" t="e">
        <f>VLOOKUP("SB2",L5:L43,1,FALSE)</f>
        <v>#N/A</v>
      </c>
      <c r="M53" s="336" t="e">
        <f>VLOOKUP("SB2",M5:M43,1,FALSE)</f>
        <v>#N/A</v>
      </c>
      <c r="N53" s="336" t="e">
        <f>VLOOKUP("SB2",N5:N43,1,FALSE)</f>
        <v>#N/A</v>
      </c>
      <c r="O53" s="336" t="e">
        <f>VLOOKUP("SB2",O5:O43,1,FALSE)</f>
        <v>#N/A</v>
      </c>
      <c r="P53" s="336" t="e">
        <f>VLOOKUP("SB2",P5:P43,1,FALSE)</f>
        <v>#N/A</v>
      </c>
      <c r="Q53" s="336" t="e">
        <f>VLOOKUP("SB2",Q5:Q43,1,FALSE)</f>
        <v>#N/A</v>
      </c>
      <c r="R53" s="336" t="e">
        <f>VLOOKUP("SB2",R5:R43,1,FALSE)</f>
        <v>#N/A</v>
      </c>
      <c r="S53" s="336" t="e">
        <f>VLOOKUP("SB2",S5:S43,1,FALSE)</f>
        <v>#N/A</v>
      </c>
      <c r="T53" s="336" t="e">
        <f>VLOOKUP("SB2",T5:T43,1,FALSE)</f>
        <v>#N/A</v>
      </c>
      <c r="U53" s="336" t="e">
        <f>VLOOKUP("SB2",U5:U43,1,FALSE)</f>
        <v>#N/A</v>
      </c>
      <c r="V53" s="336" t="e">
        <f>VLOOKUP("SB2",V5:V43,1,FALSE)</f>
        <v>#N/A</v>
      </c>
      <c r="W53" s="336" t="e">
        <f>VLOOKUP("SB2",W5:W43,1,FALSE)</f>
        <v>#N/A</v>
      </c>
      <c r="X53" s="336" t="e">
        <f>VLOOKUP("SB2",X5:X43,1,FALSE)</f>
        <v>#N/A</v>
      </c>
      <c r="Y53" s="336" t="e">
        <f>VLOOKUP("SB2",Y5:Y43,1,FALSE)</f>
        <v>#N/A</v>
      </c>
      <c r="Z53" s="336" t="e">
        <f>VLOOKUP("SB2",Z5:Z42,1,FALSE)</f>
        <v>#N/A</v>
      </c>
      <c r="AA53" s="336" t="e">
        <f>VLOOKUP("SB2",AA5:AA42,1,FALSE)</f>
        <v>#N/A</v>
      </c>
      <c r="AB53" s="336" t="e">
        <f>VLOOKUP("SB2",AB5:AB42,1,FALSE)</f>
        <v>#N/A</v>
      </c>
      <c r="AC53" s="336" t="e">
        <f>VLOOKUP("SB2",AC5:AC42,1,FALSE)</f>
        <v>#N/A</v>
      </c>
      <c r="AD53" s="336" t="e">
        <f>VLOOKUP("SB2",AD5:AD42,1,FALSE)</f>
        <v>#N/A</v>
      </c>
      <c r="AE53" s="336" t="e">
        <f>VLOOKUP("SB2",AE5:AE43,1,FALSE)</f>
        <v>#N/A</v>
      </c>
      <c r="AF53" s="336" t="e">
        <f>VLOOKUP("SB2",AF5:AF43,1,FALSE)</f>
        <v>#N/A</v>
      </c>
      <c r="AG53" s="312"/>
      <c r="AH53" s="327"/>
      <c r="AI53" s="312"/>
      <c r="AJ53" s="312"/>
      <c r="AK53" s="104"/>
      <c r="AL53" s="104"/>
      <c r="AM53" s="104"/>
      <c r="AN53" s="104"/>
      <c r="AO53" s="104"/>
      <c r="AP53" s="104"/>
      <c r="AQ53" s="104"/>
      <c r="AR53" s="104"/>
      <c r="AS53" s="104"/>
      <c r="AT53" s="104"/>
      <c r="AU53" s="104"/>
      <c r="AV53" s="104"/>
      <c r="AW53" s="104"/>
      <c r="AX53" s="104"/>
      <c r="AY53" s="104"/>
      <c r="AZ53" s="104"/>
      <c r="BA53" s="104"/>
      <c r="BB53" s="104"/>
      <c r="BC53" s="104"/>
      <c r="BD53" s="104"/>
      <c r="BE53" s="104"/>
      <c r="BF53" s="104"/>
      <c r="BG53" s="104"/>
      <c r="BH53" s="104"/>
      <c r="BI53" s="104"/>
      <c r="BJ53" s="104"/>
      <c r="BK53" s="104"/>
      <c r="BL53" s="104"/>
      <c r="BM53" s="104"/>
      <c r="BN53" s="104"/>
      <c r="BO53" s="175"/>
    </row>
    <row r="54" ht="19.5" customHeight="1" spans="1:67">
      <c r="A54" s="306"/>
      <c r="B54" s="342" t="s">
        <v>62</v>
      </c>
      <c r="C54" s="336" t="e">
        <f>VLOOKUP("AE",C6:C43,1,FALSE)</f>
        <v>#N/A</v>
      </c>
      <c r="D54" s="336" t="e">
        <f>VLOOKUP("AE",D6:D43,1,FALSE)</f>
        <v>#N/A</v>
      </c>
      <c r="E54" s="336" t="e">
        <f>VLOOKUP("AE",E6:E43,1,FALSE)</f>
        <v>#N/A</v>
      </c>
      <c r="F54" s="336" t="e">
        <f>VLOOKUP("AE",F6:F43,1,FALSE)</f>
        <v>#N/A</v>
      </c>
      <c r="G54" s="336" t="e">
        <f>VLOOKUP("AE",G5:G43,1,FALSE)</f>
        <v>#N/A</v>
      </c>
      <c r="H54" s="336" t="e">
        <f>VLOOKUP("AE",H5:H43,1,FALSE)</f>
        <v>#N/A</v>
      </c>
      <c r="I54" s="336" t="e">
        <f>VLOOKUP("AE",I5:I43,1,FALSE)</f>
        <v>#N/A</v>
      </c>
      <c r="J54" s="336" t="e">
        <f>VLOOKUP("AE",J5:J43,1,FALSE)</f>
        <v>#N/A</v>
      </c>
      <c r="K54" s="336" t="e">
        <f>VLOOKUP("AE",K5:K43,1,FALSE)</f>
        <v>#N/A</v>
      </c>
      <c r="L54" s="336" t="e">
        <f>VLOOKUP("AE",L5:L43,1,FALSE)</f>
        <v>#N/A</v>
      </c>
      <c r="M54" s="336" t="e">
        <f>VLOOKUP("AE",M5:M43,1,FALSE)</f>
        <v>#N/A</v>
      </c>
      <c r="N54" s="336" t="e">
        <f>VLOOKUP("AE",N5:N43,1,FALSE)</f>
        <v>#N/A</v>
      </c>
      <c r="O54" s="336" t="e">
        <f>VLOOKUP("AE",O5:O43,1,FALSE)</f>
        <v>#N/A</v>
      </c>
      <c r="P54" s="336" t="e">
        <f>VLOOKUP("AE",P5:P43,1,FALSE)</f>
        <v>#N/A</v>
      </c>
      <c r="Q54" s="336" t="e">
        <f>VLOOKUP("AE",Q5:Q43,1,FALSE)</f>
        <v>#N/A</v>
      </c>
      <c r="R54" s="336" t="e">
        <f>VLOOKUP("AE",R5:R43,1,FALSE)</f>
        <v>#N/A</v>
      </c>
      <c r="S54" s="336" t="e">
        <f>VLOOKUP("AE",S5:S43,1,FALSE)</f>
        <v>#N/A</v>
      </c>
      <c r="T54" s="336" t="e">
        <f>VLOOKUP("AE",T5:T43,1,FALSE)</f>
        <v>#N/A</v>
      </c>
      <c r="U54" s="336" t="e">
        <f>VLOOKUP("AE",U5:U43,1,FALSE)</f>
        <v>#N/A</v>
      </c>
      <c r="V54" s="336" t="e">
        <f>VLOOKUP("AE",V5:V43,1,FALSE)</f>
        <v>#N/A</v>
      </c>
      <c r="W54" s="336" t="e">
        <f>VLOOKUP("AE",W5:W43,1,FALSE)</f>
        <v>#N/A</v>
      </c>
      <c r="X54" s="336" t="e">
        <f>VLOOKUP("AE",X5:X43,1,FALSE)</f>
        <v>#N/A</v>
      </c>
      <c r="Y54" s="336" t="e">
        <f>VLOOKUP("AE",Y5:Y43,1,FALSE)</f>
        <v>#N/A</v>
      </c>
      <c r="Z54" s="336" t="e">
        <f>VLOOKUP("AE",Z5:Z42,1,FALSE)</f>
        <v>#N/A</v>
      </c>
      <c r="AA54" s="336" t="e">
        <f>VLOOKUP("AE",AA5:AA42,1,FALSE)</f>
        <v>#N/A</v>
      </c>
      <c r="AB54" s="336" t="e">
        <f>VLOOKUP("AE",AB5:AB42,1,FALSE)</f>
        <v>#N/A</v>
      </c>
      <c r="AC54" s="336" t="e">
        <f>VLOOKUP("AE",AC5:AC42,1,FALSE)</f>
        <v>#N/A</v>
      </c>
      <c r="AD54" s="336" t="e">
        <f>VLOOKUP("AE",AD5:AD42,1,FALSE)</f>
        <v>#N/A</v>
      </c>
      <c r="AE54" s="336" t="e">
        <f>VLOOKUP("AE",AE5:AE43,1,FALSE)</f>
        <v>#N/A</v>
      </c>
      <c r="AF54" s="336" t="e">
        <f>VLOOKUP("AE",AF5:AF43,1,FALSE)</f>
        <v>#N/A</v>
      </c>
      <c r="AG54" s="312"/>
      <c r="AH54" s="327"/>
      <c r="AI54" s="312"/>
      <c r="AJ54" s="312"/>
      <c r="AK54" s="104"/>
      <c r="AL54" s="104"/>
      <c r="AM54" s="104"/>
      <c r="AN54" s="104"/>
      <c r="AO54" s="104"/>
      <c r="AP54" s="104"/>
      <c r="AQ54" s="104"/>
      <c r="AR54" s="104"/>
      <c r="AS54" s="104"/>
      <c r="AT54" s="104"/>
      <c r="AU54" s="104"/>
      <c r="AV54" s="104"/>
      <c r="AW54" s="104"/>
      <c r="AX54" s="104"/>
      <c r="AY54" s="104"/>
      <c r="AZ54" s="104"/>
      <c r="BA54" s="104"/>
      <c r="BB54" s="104"/>
      <c r="BC54" s="104"/>
      <c r="BD54" s="104"/>
      <c r="BE54" s="104"/>
      <c r="BF54" s="104"/>
      <c r="BG54" s="104"/>
      <c r="BH54" s="104"/>
      <c r="BI54" s="104"/>
      <c r="BJ54" s="104"/>
      <c r="BK54" s="104"/>
      <c r="BL54" s="104"/>
      <c r="BM54" s="104"/>
      <c r="BN54" s="104"/>
      <c r="BO54" s="175"/>
    </row>
    <row r="55" ht="19.5" customHeight="1" spans="1:67">
      <c r="A55" s="306"/>
      <c r="B55" s="7" t="s">
        <v>1598</v>
      </c>
      <c r="C55" s="7" t="e">
        <f>VLOOKUP("RESERVE",C6:C42,1,FALSE)</f>
        <v>#N/A</v>
      </c>
      <c r="D55" s="7" t="e">
        <f>VLOOKUP("RESERVE",D6:D42,1,FALSE)</f>
        <v>#N/A</v>
      </c>
      <c r="E55" s="7" t="e">
        <f>VLOOKUP("RESERVE",E6:E42,1,FALSE)</f>
        <v>#N/A</v>
      </c>
      <c r="F55" s="7" t="e">
        <f>VLOOKUP("RESERVE",F6:F42,1,FALSE)</f>
        <v>#N/A</v>
      </c>
      <c r="G55" s="7" t="e">
        <f>VLOOKUP("RESERVE",G5:G42,1,FALSE)</f>
        <v>#N/A</v>
      </c>
      <c r="H55" s="7" t="e">
        <f>VLOOKUP("RESERVE",H5:H42,1,FALSE)</f>
        <v>#N/A</v>
      </c>
      <c r="I55" s="7" t="e">
        <f>VLOOKUP("RESERVE",I5:I42,1,FALSE)</f>
        <v>#N/A</v>
      </c>
      <c r="J55" s="7" t="e">
        <f>VLOOKUP("RESERVE",J5:J42,1,FALSE)</f>
        <v>#N/A</v>
      </c>
      <c r="K55" s="7" t="e">
        <f>VLOOKUP("RESERVE",K5:K42,1,FALSE)</f>
        <v>#N/A</v>
      </c>
      <c r="L55" s="7" t="e">
        <f>VLOOKUP("RESERVE",L5:L42,1,FALSE)</f>
        <v>#N/A</v>
      </c>
      <c r="M55" s="7" t="e">
        <f>VLOOKUP("RESERVE",M5:M42,1,FALSE)</f>
        <v>#N/A</v>
      </c>
      <c r="N55" s="7" t="e">
        <f>VLOOKUP("RESERVE",N5:N42,1,FALSE)</f>
        <v>#N/A</v>
      </c>
      <c r="O55" s="7" t="e">
        <f>VLOOKUP("RESERVE",O5:O42,1,FALSE)</f>
        <v>#N/A</v>
      </c>
      <c r="P55" s="7" t="e">
        <f>VLOOKUP("RESERVE",P5:P41,1,FALSE)</f>
        <v>#N/A</v>
      </c>
      <c r="Q55" s="7" t="e">
        <f>VLOOKUP("RESERVE",Q5:Q42,1,FALSE)</f>
        <v>#N/A</v>
      </c>
      <c r="R55" s="7" t="e">
        <f>VLOOKUP("RESERVE",R5:R41,1,FALSE)</f>
        <v>#N/A</v>
      </c>
      <c r="S55" s="7" t="e">
        <f>VLOOKUP("RESERVE",S5:S42,1,FALSE)</f>
        <v>#N/A</v>
      </c>
      <c r="T55" s="7" t="e">
        <f>VLOOKUP("RESERVE",T5:T42,1,FALSE)</f>
        <v>#N/A</v>
      </c>
      <c r="U55" s="7" t="e">
        <f>VLOOKUP("RESERVE",U5:U42,1,FALSE)</f>
        <v>#N/A</v>
      </c>
      <c r="V55" s="7" t="e">
        <f>VLOOKUP("RESERVE",V5:V42,1,FALSE)</f>
        <v>#N/A</v>
      </c>
      <c r="W55" s="7" t="e">
        <f>VLOOKUP("RESERVE",W5:W42,1,FALSE)</f>
        <v>#N/A</v>
      </c>
      <c r="X55" s="7" t="e">
        <f>VLOOKUP("RESERVE",X5:X40,1,FALSE)</f>
        <v>#N/A</v>
      </c>
      <c r="Y55" s="7" t="e">
        <f>VLOOKUP("RESERVE",Y5:Y42,1,FALSE)</f>
        <v>#N/A</v>
      </c>
      <c r="Z55" s="7" t="e">
        <f>VLOOKUP("RESERVE",Z5:Z42,1,FALSE)</f>
        <v>#N/A</v>
      </c>
      <c r="AA55" s="7" t="e">
        <f>VLOOKUP("RESERVE",AA5:AA42,1,FALSE)</f>
        <v>#N/A</v>
      </c>
      <c r="AB55" s="7" t="e">
        <f>VLOOKUP("RESERVE",AB5:AB42,1,FALSE)</f>
        <v>#N/A</v>
      </c>
      <c r="AC55" s="7" t="e">
        <f>VLOOKUP("RESERVE",AC5:AC42,1,FALSE)</f>
        <v>#N/A</v>
      </c>
      <c r="AD55" s="7" t="e">
        <f>VLOOKUP("RESERVE",AD5:AD42,1,FALSE)</f>
        <v>#N/A</v>
      </c>
      <c r="AE55" s="7" t="e">
        <f>VLOOKUP("RESERVE",AE5:AE42,1,FALSE)</f>
        <v>#N/A</v>
      </c>
      <c r="AF55" s="7" t="e">
        <f>VLOOKUP("RESERVE",AF5:AF42,1,FALSE)</f>
        <v>#N/A</v>
      </c>
      <c r="AG55" s="312"/>
      <c r="AH55" s="327"/>
      <c r="AI55" s="312"/>
      <c r="AJ55" s="312"/>
      <c r="AK55" s="104"/>
      <c r="AL55" s="104"/>
      <c r="AM55" s="104"/>
      <c r="AN55" s="104"/>
      <c r="AO55" s="104"/>
      <c r="AP55" s="104"/>
      <c r="AQ55" s="104"/>
      <c r="AR55" s="104"/>
      <c r="AS55" s="104"/>
      <c r="AT55" s="104"/>
      <c r="AU55" s="104"/>
      <c r="AV55" s="104"/>
      <c r="AW55" s="104"/>
      <c r="AX55" s="104"/>
      <c r="AY55" s="104"/>
      <c r="AZ55" s="104"/>
      <c r="BA55" s="104"/>
      <c r="BB55" s="104"/>
      <c r="BC55" s="104"/>
      <c r="BD55" s="104"/>
      <c r="BE55" s="104"/>
      <c r="BF55" s="104"/>
      <c r="BG55" s="104"/>
      <c r="BH55" s="104"/>
      <c r="BI55" s="104"/>
      <c r="BJ55" s="104"/>
      <c r="BK55" s="104"/>
      <c r="BL55" s="104"/>
      <c r="BM55" s="104"/>
      <c r="BN55" s="104"/>
      <c r="BO55" s="175"/>
    </row>
    <row r="56" ht="19.5" customHeight="1" spans="1:67">
      <c r="A56" s="306"/>
      <c r="B56" s="172" t="s">
        <v>1971</v>
      </c>
      <c r="C56" s="172">
        <f>COUNTIF(C6:C42,"DM")</f>
        <v>0</v>
      </c>
      <c r="D56" s="172">
        <f>COUNTIF(D6:D42,"DM")</f>
        <v>0</v>
      </c>
      <c r="E56" s="172">
        <f>COUNTIF(E6:E42,"DM")</f>
        <v>0</v>
      </c>
      <c r="F56" s="172">
        <f>COUNTIF(F6:F42,"DM")</f>
        <v>0</v>
      </c>
      <c r="G56" s="172">
        <f>COUNTIF(G5:G42,"DM")</f>
        <v>0</v>
      </c>
      <c r="H56" s="172">
        <f>COUNTIF(H5:H42,"DM")</f>
        <v>0</v>
      </c>
      <c r="I56" s="172">
        <f>COUNTIF(I5:I42,"DM")</f>
        <v>0</v>
      </c>
      <c r="J56" s="172">
        <f>COUNTIF(J5:J42,"DM")</f>
        <v>0</v>
      </c>
      <c r="K56" s="172">
        <f>COUNTIF(K5:K42,"DM")</f>
        <v>0</v>
      </c>
      <c r="L56" s="172">
        <f>COUNTIF(L5:L42,"DM")</f>
        <v>0</v>
      </c>
      <c r="M56" s="172">
        <f>COUNTIF(M5:M42,"DM")</f>
        <v>0</v>
      </c>
      <c r="N56" s="172">
        <f>COUNTIF(N5:N42,"DM")</f>
        <v>0</v>
      </c>
      <c r="O56" s="172">
        <f>COUNTIF(O5:O42,"DM")</f>
        <v>0</v>
      </c>
      <c r="P56" s="172">
        <f>COUNTIF(P5:P41,"DM")</f>
        <v>0</v>
      </c>
      <c r="Q56" s="172">
        <f>COUNTIF(Q5:Q42,"DM")</f>
        <v>0</v>
      </c>
      <c r="R56" s="172">
        <f>COUNTIF(R5:R41,"DM")</f>
        <v>0</v>
      </c>
      <c r="S56" s="172">
        <f>COUNTIF(S5:S42,"DM")</f>
        <v>0</v>
      </c>
      <c r="T56" s="172">
        <f>COUNTIF(T5:T42,"DM")</f>
        <v>0</v>
      </c>
      <c r="U56" s="172">
        <f>COUNTIF(U5:U42,"DM")</f>
        <v>0</v>
      </c>
      <c r="V56" s="172">
        <f>COUNTIF(V5:V42,"DM")</f>
        <v>0</v>
      </c>
      <c r="W56" s="172">
        <f>COUNTIF(W5:W42,"DM")</f>
        <v>0</v>
      </c>
      <c r="X56" s="172">
        <f>COUNTIF(X5:X40,"DM")</f>
        <v>0</v>
      </c>
      <c r="Y56" s="172">
        <f>COUNTIF(Y5:Y42,"DM")</f>
        <v>0</v>
      </c>
      <c r="Z56" s="172">
        <f>COUNTIF(Z5:Z42,"DM")</f>
        <v>0</v>
      </c>
      <c r="AA56" s="172">
        <f>COUNTIF(AA5:AA42,"DM")</f>
        <v>0</v>
      </c>
      <c r="AB56" s="172">
        <f>COUNTIF(AB5:AB42,"DM")</f>
        <v>0</v>
      </c>
      <c r="AC56" s="172">
        <f>COUNTIF(AC5:AC42,"DM")</f>
        <v>0</v>
      </c>
      <c r="AD56" s="172">
        <f>COUNTIF(AD5:AD42,"DM")</f>
        <v>0</v>
      </c>
      <c r="AE56" s="172">
        <f>COUNTIF(AE5:AE42,"DM")</f>
        <v>0</v>
      </c>
      <c r="AF56" s="172">
        <f>COUNTIF(AF5:AF42,"DM")</f>
        <v>0</v>
      </c>
      <c r="AG56" s="312"/>
      <c r="AH56" s="312"/>
      <c r="AI56" s="312"/>
      <c r="AJ56" s="312"/>
      <c r="AK56" s="175"/>
      <c r="AL56" s="175"/>
      <c r="AM56" s="175"/>
      <c r="AN56" s="175"/>
      <c r="AO56" s="175"/>
      <c r="AP56" s="175"/>
      <c r="AQ56" s="175"/>
      <c r="AR56" s="175"/>
      <c r="AS56" s="175"/>
      <c r="AT56" s="175"/>
      <c r="AU56" s="175"/>
      <c r="AV56" s="175"/>
      <c r="AW56" s="175"/>
      <c r="AX56" s="175"/>
      <c r="AY56" s="175"/>
      <c r="AZ56" s="175"/>
      <c r="BA56" s="175"/>
      <c r="BB56" s="175"/>
      <c r="BC56" s="175"/>
      <c r="BD56" s="175"/>
      <c r="BE56" s="175"/>
      <c r="BF56" s="175"/>
      <c r="BG56" s="175"/>
      <c r="BH56" s="175"/>
      <c r="BI56" s="175"/>
      <c r="BJ56" s="175"/>
      <c r="BK56" s="175"/>
      <c r="BL56" s="175"/>
      <c r="BM56" s="175"/>
      <c r="BN56" s="175"/>
      <c r="BO56" s="175"/>
    </row>
  </sheetData>
  <mergeCells count="3">
    <mergeCell ref="C1:S1"/>
    <mergeCell ref="AP3:AP4"/>
    <mergeCell ref="AQ3:AQ4"/>
  </mergeCells>
  <conditionalFormatting sqref="D23">
    <cfRule type="expression" dxfId="135" priority="6">
      <formula>WEEKDAY(G$3,2)&gt;5</formula>
    </cfRule>
    <cfRule type="expression" dxfId="135" priority="7">
      <formula>WEEKDAY(F$3,2)&gt;5</formula>
    </cfRule>
  </conditionalFormatting>
  <conditionalFormatting sqref="C21:C22">
    <cfRule type="expression" dxfId="135" priority="9">
      <formula>WEEKDAY(D$3,2)&gt;5</formula>
    </cfRule>
  </conditionalFormatting>
  <conditionalFormatting sqref="I11:I12">
    <cfRule type="expression" dxfId="135" priority="1">
      <formula>WEEKDAY(#REF!,2)&gt;5</formula>
    </cfRule>
    <cfRule type="containsText" dxfId="153" priority="2" operator="between" text="VACC">
      <formula>NOT(ISERROR(SEARCH("VACC",I11)))</formula>
    </cfRule>
  </conditionalFormatting>
  <conditionalFormatting sqref="A1:H56 I1:I10 J1:BO56 I12:I56">
    <cfRule type="cellIs" dxfId="154" priority="76" operator="equal">
      <formula>"RESERVE"</formula>
    </cfRule>
  </conditionalFormatting>
  <conditionalFormatting sqref="T2:X46 C3:H46 I3:I10 J3:S46 Y3:AF46 I12:I46">
    <cfRule type="expression" dxfId="135" priority="69">
      <formula>WEEKDAY(T$3,2)&gt;5</formula>
    </cfRule>
  </conditionalFormatting>
  <conditionalFormatting sqref="J4:J56 AA4:AA56 C5:H56 I5:I10 K5:Z56 AB5:AF56 I12:I56">
    <cfRule type="cellIs" dxfId="136" priority="54" operator="equal">
      <formula>"B"</formula>
    </cfRule>
    <cfRule type="cellIs" dxfId="136" priority="55" operator="equal">
      <formula>"AL"</formula>
    </cfRule>
    <cfRule type="cellIs" dxfId="137" priority="56" operator="equal">
      <formula>"DM"</formula>
    </cfRule>
    <cfRule type="cellIs" dxfId="138" priority="57" operator="equal">
      <formula>"CS1"</formula>
    </cfRule>
    <cfRule type="cellIs" dxfId="139" priority="58" operator="equal">
      <formula>"CS2"</formula>
    </cfRule>
    <cfRule type="cellIs" dxfId="140" priority="59" operator="equal">
      <formula>"SB1"</formula>
    </cfRule>
    <cfRule type="cellIs" dxfId="141" priority="60" operator="equal">
      <formula>"SB2"</formula>
    </cfRule>
    <cfRule type="cellIs" dxfId="142" priority="61" operator="equal">
      <formula>"AE"</formula>
    </cfRule>
  </conditionalFormatting>
  <conditionalFormatting sqref="J4:J46 AA4:AA46 C5:H46 I5:I10 K5:Z46 AB5:AF46 I12:I46">
    <cfRule type="cellIs" dxfId="136" priority="63" operator="equal">
      <formula>"DB"</formula>
    </cfRule>
    <cfRule type="containsText" dxfId="143" priority="64" operator="between" text="$AM">
      <formula>NOT(ISERROR(SEARCH("$AM",C4)))</formula>
    </cfRule>
    <cfRule type="containsText" dxfId="144" priority="65" operator="between" text="$PM">
      <formula>NOT(ISERROR(SEARCH("$PM",C4)))</formula>
    </cfRule>
    <cfRule type="containsText" dxfId="145" priority="66" operator="between" text="$L">
      <formula>NOT(ISERROR(SEARCH("$L",C4)))</formula>
    </cfRule>
    <cfRule type="containsText" dxfId="146" priority="67" operator="between" text="$BTP">
      <formula>NOT(ISERROR(SEARCH("$BTP",C4)))</formula>
    </cfRule>
    <cfRule type="containsText" dxfId="147" priority="68" operator="between" text="$M">
      <formula>NOT(ISERROR(SEARCH("$M",C4)))</formula>
    </cfRule>
    <cfRule type="containsText" dxfId="148" priority="70" operator="between" text="$N">
      <formula>NOT(ISERROR(SEARCH("$N",C4)))</formula>
    </cfRule>
    <cfRule type="containsText" dxfId="149" priority="71" operator="between" text="$FC">
      <formula>NOT(ISERROR(SEARCH("$FC",C4)))</formula>
    </cfRule>
    <cfRule type="containsText" dxfId="150" priority="72" operator="between" text="OAL">
      <formula>NOT(ISERROR(SEARCH("OAL",C4)))</formula>
    </cfRule>
    <cfRule type="containsText" dxfId="151" priority="73" operator="between" text="S+">
      <formula>NOT(ISERROR(SEARCH("S+",C4)))</formula>
    </cfRule>
    <cfRule type="containsText" dxfId="152" priority="74" operator="between" text="EX-D">
      <formula>NOT(ISERROR(SEARCH("EX-D",C4)))</formula>
    </cfRule>
  </conditionalFormatting>
  <conditionalFormatting sqref="J4:J8 C5:C10 D5:E8 G5:G16 H5 I5:I10 K5:K6 M5:M7 N5:O6 P5 Q5:Q17 R5:R6 S5:S9 T5:V6 W5:X22 Y5:Y42 Z5:AB43 AC5:AC34 AD5:AE28 AF5:AF17 F6:F10 L6:L9 H7:H9 P7:P10 K8:K12 O8:O29 R8:R10 T8:T17 V8:V13 M9:M25 U9 E10:E12 J10:J16 H11:H25 S11:S12 U11:U21 C12:C23 D12:D17 F12 L12 N12:N25 R12:R30 I13:I16 P13:P23 E14:E20 F14:F19 K14:K16 L14:L17 S14:S23 V15:V16 G18:G27 I18:I22 J18:J20 K18:K27 V18:V21 D19:D25 Q19:Q22 T19:T23 AF19:AF27 L20:L26 F21:F22 J22:J25 U23:U24 V23 E24:E25 I24:I30 W24:W25 C25 F25:F28 P25:P29 Q25:Q28 S25:S30 T25:T28 V25 X25 U26:U29 D27 E27:E28 H27:H30 M27:M28 V27:V42 W27:X30 C28 J28:J30 L28 N28 D29 K29 E30:F30 L30 M30:M32 N30:N31 Q30 T30 AD30:AE32 AF30:AF31 D31:D32 G31:G32 U31 C32 E32:F32 O32:O33 R32:R33 S32 I33 J33:J35 K33 N33:N34 T33 W33:W34 X33:X36 E34:G34 H34:H35 L34 M34:M36 P34 K35:K40 O35:O36 R35 U35:U37 E36:E42 F36:G37 I36:I37 N36 AC36:AC43 D37 H37:H42 J37:J42 S37:S38 W37:W42 AD37:AD43 AE37:AE41 C38:C42 L38:M42 R38:R42 T38 X38:X42 I39 O40 F41 P41 S41 K42 Q42 U43:U46">
    <cfRule type="containsText" dxfId="153" priority="75" operator="between" text="VACC">
      <formula>NOT(ISERROR(SEARCH("VACC",C4)))</formula>
    </cfRule>
  </conditionalFormatting>
  <conditionalFormatting sqref="C5:C10 D5:E8 G5:G8 H5 I5:I10 J5:J8 K5:K6 M5:M16 N5:O6 P5 Q5:Q9 R5:R36 S5:V6 W5:W21 X5:X9 Y5:Y8 AE5:AF5 F6:F10 L6:L9 Z6 H7:H9 P7:P10 AB7:AB8 AC7:AC10 AD7:AE11 O8:O10 S8:S9 T8:T13 AA8:AA11 AF8:AF16 K9 U9 E10:E12 G10:G16 J10:J13 V10:V11 Z10:Z12 AB10 H11:H17 Q11:Q17 S11 U11:U13 X11:X17 Y11:Y21 C12:C23 D12:D17 F12 K12:L12 O12 I13:I16 N13:N16 V13 AA13:AE13 E14:E16 F14:F19 L14:L17 O14:O17 P14:P16 J15:K16 S15:S20 T15:T17 U15:U21 V15:V16 Z15:Z17 AA15:AA19 AB15:AB22 AD15:AE19 AC16 E18:E20 G18:G21 I18:I22 K18:K22 M18:M25 P18:P23 V18:V21 D19:D20 H19:H25 J19 L19:L25 N19:N22 O19:O27 Q19:Q22 T19:T20 X19:X22 Z19 AC19:AC22 AF19:AF20 F21:F22 AA21 J22:J24 S22:T23 AD22 AE22:AE26 AF22 D23 G23:G27 Z23 E24:E25 I24:I25 K24:K27 U24 W24:W25 AC24 C25:C30 D25 F25:F28 N25 P25:P26 V25 Q26 S26:S30 U26 Y26 AA26 AC26 D27 E27:E28 H27:I30 M27:M28 Z27:Z28 AD27 J28:J30 L28 N28 Q28 T28:W28 AB28 AC28:AC33 D29 K29 O29:P29 X29:X30 E30:F30 L30 V30:V35 W30 Y30:Z30 AB30 AD30 AF30 D31:D32 G31:G32 M31:M32 N31 AA31:AA32 C32 E32:F32 O32:O33 S32 AB32 AD32:AE32 I33:K33 N33 T33 W33:W34 X33:X36 E34:G34 H34:H35 L34 M34:M36 P34 AB34:AB35 O35:O36 E36:E42 F36:G37 I36:I37 N36 U36 Z36 D37 H37:H38 J37:J39 K37:K40 S37 V37 W37:W42 C38:C42 L38:M42 R38:R42 T38 X38:X42 Z39 AA39:AA43 AB39:AB40 AC39:AD43 AE39:AE41 H40:H42 O40 F41 P41 S41 K42 Q42 Z42:Z43 AB42:AB43">
    <cfRule type="cellIs" dxfId="136" priority="10" operator="equal">
      <formula>"B"</formula>
    </cfRule>
    <cfRule type="cellIs" dxfId="136" priority="11" operator="equal">
      <formula>"AL"</formula>
    </cfRule>
    <cfRule type="cellIs" dxfId="137" priority="12" operator="equal">
      <formula>"DM"</formula>
    </cfRule>
    <cfRule type="cellIs" dxfId="138" priority="13" operator="equal">
      <formula>"CS1"</formula>
    </cfRule>
    <cfRule type="cellIs" dxfId="139" priority="14" operator="equal">
      <formula>"CS2"</formula>
    </cfRule>
    <cfRule type="cellIs" dxfId="140" priority="15" operator="equal">
      <formula>"SB1"</formula>
    </cfRule>
    <cfRule type="cellIs" dxfId="141" priority="16" operator="equal">
      <formula>"SB2"</formula>
    </cfRule>
    <cfRule type="cellIs" dxfId="142" priority="17" operator="equal">
      <formula>"AE"</formula>
    </cfRule>
    <cfRule type="cellIs" dxfId="136" priority="18" operator="equal">
      <formula>"DB"</formula>
    </cfRule>
    <cfRule type="containsText" dxfId="143" priority="19" operator="between" text="$AM">
      <formula>NOT(ISERROR(SEARCH("$AM",C5)))</formula>
    </cfRule>
    <cfRule type="containsText" dxfId="144" priority="20" operator="between" text="$PM">
      <formula>NOT(ISERROR(SEARCH("$PM",C5)))</formula>
    </cfRule>
    <cfRule type="containsText" dxfId="145" priority="21" operator="between" text="$L">
      <formula>NOT(ISERROR(SEARCH("$L",C5)))</formula>
    </cfRule>
    <cfRule type="containsText" dxfId="146" priority="22" operator="between" text="$BTP">
      <formula>NOT(ISERROR(SEARCH("$BTP",C5)))</formula>
    </cfRule>
    <cfRule type="containsText" dxfId="147" priority="23" operator="between" text="$M">
      <formula>NOT(ISERROR(SEARCH("$M",C5)))</formula>
    </cfRule>
    <cfRule type="containsText" dxfId="148" priority="24" operator="between" text="$N">
      <formula>NOT(ISERROR(SEARCH("$N",C5)))</formula>
    </cfRule>
    <cfRule type="containsText" dxfId="149" priority="25" operator="between" text="$FC">
      <formula>NOT(ISERROR(SEARCH("$FC",C5)))</formula>
    </cfRule>
    <cfRule type="containsText" dxfId="150" priority="26" operator="between" text="OAL">
      <formula>NOT(ISERROR(SEARCH("OAL",C5)))</formula>
    </cfRule>
    <cfRule type="containsText" dxfId="151" priority="27" operator="between" text="S+">
      <formula>NOT(ISERROR(SEARCH("S+",C5)))</formula>
    </cfRule>
    <cfRule type="containsText" dxfId="152" priority="28" operator="between" text="EX-D">
      <formula>NOT(ISERROR(SEARCH("EX-D",C5)))</formula>
    </cfRule>
  </conditionalFormatting>
  <conditionalFormatting sqref="C5:C10 D5:E8 G5:G8 H5 I5:I10 J5:J13 K5:K6 M5:M7 N5:N6 O5:P5 Q5:Q17 R5:V6 W5:W21 X5:X9 Y5:Y8 Z5:Z6 AA5:AF5 F6:F10 L6 H7:H9 P7:P10 AB7:AB22 AC7:AC10 AD7:AD19 AE7:AE13 L8:L9 O8:O10 R8:R10 S8:S9 T8:T13 AA8 AF8:AF16 K9 M9:M16 U9 E10:E12 G10:G16 V10:V11 Z10:Z12 AA10:AA19 H11:H17 S11 U11:U13 X11:X17 Y11 C12:C23 D12:D17 F12 K12:L12 R12:R30 AC12:AC14 I13:I16 N13:N16 O13:O17 V13 Y13:Y17 E14:E16 F14:F19 L14:L17 P14:P16 Z14:Z17 J15:K16 S15:S20 T15:T17 U15:U21 V15:V16 AE15:AE19 AC16 E18:E20 G18:G27 I18:I22 K18:K22 M18:M25 N18:N22 P18:P26 V18:V21 D19:D20 H19:H25 J19 O19:O20 Q19:Q22 T19:T20 X19:X22 Y19:Y21 Z19 AC19:AC26 AF19:AF20 L20:L26 F21:F22 AA21:AA22 J22:J24 O22:O27 S22 T22:T23 Z22:Z25 AD22 AE22:AE26 AF22 D23 E23:E25 I24:I30 K24:K27 U24 W24:W25 C25:D25 F25:F28 N25 T25 V25 AA25:AA26 AF25 Q26 S26:S30 U26 Y26 AD26:AD27 D27 E27:E28 H27:H30 M27:M28 Z27:Z30 AB27:AB30 C28 J28:J30 L28 N28 P28:P29 Q28 T28:W28 X28:X30 Y28 AA28:AA29 AC28:AC33 D29 K29 O29 E30:F30 L30 M30:M32 V30:V33 W30 AD30 AF30 D31:D32 G31:G32 N31 Y31 AA31:AA32 C32 E32:F32 O32:O33 R32:R33 S32 AB32 AD32:AE32 I33 J33:J35 K33 N33 T33 W33:W34 X33:X36 E34:G34 H34:H35 L34 M34:M36 P34 Z34:Z36 AA34:AA43 AB34:AB40 K35 O35:O36 R35 V35 Y35 E36:E42 F36:G37 I36:I37 N36 U36 D37 H37:H42 J37:J39 K37:K40 S37 V37:W42 AC37:AD43 AE37:AE41 C38:C42 L38:M42 R38:R42 T38 X38:X42 Z38:Z43 I39 O40 F41 P41 S41 K42 Q42 AB42:AB43">
    <cfRule type="expression" dxfId="135" priority="29">
      <formula>WEEKDAY(#REF!,2)&gt;5</formula>
    </cfRule>
  </conditionalFormatting>
  <conditionalFormatting sqref="G5 W6:X7 S8:S9 X9 W10:W12 Z10:Z11 AA10:AD10 S11 V11 X11:Y11 C12 U12 T13 V13 X13:Y13 AA13 Z15:Z16 AA15 AF15 V18 AB20 AE24:AE25 W25 S27 Z27:Z28 AC30:AD30 AA32:AB32 S37">
    <cfRule type="expression" dxfId="135" priority="30">
      <formula>WEEKDAY(I$3,2)&gt;5</formula>
    </cfRule>
  </conditionalFormatting>
  <conditionalFormatting sqref="G5 S8:S9 C9 J11 C12 R17:R18 C19:C20 E19 J19 S19:S20 Z19 AC19:AE19 R20:R21 S22 C32:G32 R33">
    <cfRule type="expression" dxfId="135" priority="32">
      <formula>WEEKDAY(I$3,2)&gt;5</formula>
    </cfRule>
  </conditionalFormatting>
  <conditionalFormatting sqref="C5:C10 D5:E8 G5:G16 H5 I5:I10 J5:J8 K5:K6 M5:M7 N5:O6 P5 Q5:Q17 R5:R6 S5:S9 T5:V6 W5:X22 Y5:Y42 Z5:AB43 AC5:AC34 AD5:AE28 AF5:AF17 F6:F10 L6:L9 H7:H9 P7:P10 K8:K12 O8:O29 T8:T17 V8:V13 M9:M19 U9 E10:E12 J10:J16 R10 H11:H25 S11:S12 C12:C23 D12:D17 F12 L12 N12:N25 R12:R26 U12:U21 I13:I16 P13:P23 E14:E20 F14:F19 K14:K16 L14:L17 S14:S23 V15:V16 G18:G27 I18:I22 J18:J20 K18:K27 V18:V21 D19:D25 Q19:Q22 T19:T23 AF19:AF27 L20:L26 F21:F22 J22:J25 M22:M25 U23:U24 V23 E24:E25 I24:I30 W24:W25 C25 F25:F28 P25:P29 Q25:Q28 S25:S30 T25:T28 V25 X25 U26:U29 D27 E27:E28 H27:H30 M27:M28 V27:V42 W27:X30 C28 J28:J30 L28 N28 R28:R30 D29 K29 E30:F30 L30 M30:M32 N30:N31 Q30 T30 AD30:AE32 AF30:AF31 D31:D32 G31:G32 U31 C32 E32:F32 O32:O33 R32:S32 I33 J33:J35 K33 N33:N34 T33 W33:W34 X33:X36 E34:G34 H34:H35 L34 M34:M36 P34 K35:K40 O35:O36 R35 U35:U37 E36:E42 F36:G37 I36:I37 N36 AC36:AC43 D37 H37:H42 J37:J42 S37:S38 W37:W42 AD37:AD43 AE37:AE41 C38:C42 L38:M42 R38:R42 T38 X38:X42 I39 O40 F41 P41 S41 K42 Q42 U43:U46">
    <cfRule type="cellIs" dxfId="136" priority="33" operator="equal">
      <formula>"B"</formula>
    </cfRule>
    <cfRule type="cellIs" dxfId="136" priority="34" operator="equal">
      <formula>"AL"</formula>
    </cfRule>
    <cfRule type="cellIs" dxfId="137" priority="35" operator="equal">
      <formula>"DM"</formula>
    </cfRule>
    <cfRule type="cellIs" dxfId="138" priority="36" operator="equal">
      <formula>"CS1"</formula>
    </cfRule>
    <cfRule type="cellIs" dxfId="139" priority="37" operator="equal">
      <formula>"CS2"</formula>
    </cfRule>
    <cfRule type="cellIs" dxfId="140" priority="38" operator="equal">
      <formula>"SB1"</formula>
    </cfRule>
    <cfRule type="cellIs" dxfId="141" priority="39" operator="equal">
      <formula>"SB2"</formula>
    </cfRule>
    <cfRule type="cellIs" dxfId="142" priority="40" operator="equal">
      <formula>"AE"</formula>
    </cfRule>
    <cfRule type="cellIs" dxfId="136" priority="42" operator="equal">
      <formula>"DB"</formula>
    </cfRule>
    <cfRule type="containsText" dxfId="143" priority="43" operator="between" text="$AM">
      <formula>NOT(ISERROR(SEARCH("$AM",C5)))</formula>
    </cfRule>
    <cfRule type="containsText" dxfId="144" priority="44" operator="between" text="$PM">
      <formula>NOT(ISERROR(SEARCH("$PM",C5)))</formula>
    </cfRule>
    <cfRule type="containsText" dxfId="145" priority="45" operator="between" text="$L">
      <formula>NOT(ISERROR(SEARCH("$L",C5)))</formula>
    </cfRule>
    <cfRule type="containsText" dxfId="146" priority="46" operator="between" text="$BTP">
      <formula>NOT(ISERROR(SEARCH("$BTP",C5)))</formula>
    </cfRule>
    <cfRule type="containsText" dxfId="147" priority="47" operator="between" text="$M">
      <formula>NOT(ISERROR(SEARCH("$M",C5)))</formula>
    </cfRule>
    <cfRule type="containsText" dxfId="148" priority="48" operator="between" text="$N">
      <formula>NOT(ISERROR(SEARCH("$N",C5)))</formula>
    </cfRule>
    <cfRule type="containsText" dxfId="149" priority="49" operator="between" text="$FC">
      <formula>NOT(ISERROR(SEARCH("$FC",C5)))</formula>
    </cfRule>
    <cfRule type="containsText" dxfId="150" priority="50" operator="between" text="OAL">
      <formula>NOT(ISERROR(SEARCH("OAL",C5)))</formula>
    </cfRule>
    <cfRule type="containsText" dxfId="151" priority="51" operator="between" text="S+">
      <formula>NOT(ISERROR(SEARCH("S+",C5)))</formula>
    </cfRule>
    <cfRule type="containsText" dxfId="152" priority="52" operator="between" text="EX-D">
      <formula>NOT(ISERROR(SEARCH("EX-D",C5)))</formula>
    </cfRule>
    <cfRule type="expression" dxfId="135" priority="53">
      <formula>WEEKDAY(#REF!,2)&gt;5</formula>
    </cfRule>
  </conditionalFormatting>
  <conditionalFormatting sqref="C5:H56 I5:I10 J5:AF56 I12:I56">
    <cfRule type="containsText" dxfId="5513" priority="41" operator="between" text="CS/B">
      <formula>NOT(ISERROR(SEARCH("CS/B",C5)))</formula>
    </cfRule>
  </conditionalFormatting>
  <conditionalFormatting sqref="BN5:BO46">
    <cfRule type="cellIs" dxfId="154" priority="62" operator="lessThan">
      <formula>1</formula>
    </cfRule>
  </conditionalFormatting>
  <conditionalFormatting sqref="W6:X7 X9 W10:W12 Z10:Z12 AA10:AD10 S11 V11 X11:Y11 U12 T13 V13 X13:Y13 AA13 Z15:Z16 AA15 AF15 V18 AA18:AB18 G20 AB20 AE24:AE25 W25 S27 Z27:Z28 AC30:AD30 AA32:AB32 S37 U43:U46">
    <cfRule type="expression" dxfId="135" priority="31">
      <formula>WEEKDAY(X$3,2)&gt;5</formula>
    </cfRule>
  </conditionalFormatting>
  <conditionalFormatting sqref="R8:R9 C12:D12 F19:G19 H19:H20 S22 C23 G23 H23:H24 M23 R25 F28 T28 D29 V35">
    <cfRule type="expression" dxfId="135" priority="8">
      <formula>WEEKDAY(S$3,2)&gt;5</formula>
    </cfRule>
  </conditionalFormatting>
  <conditionalFormatting sqref="R9 C12:D12 V35 O36">
    <cfRule type="expression" dxfId="135" priority="3">
      <formula>WEEKDAY(T$3,2)&gt;5</formula>
    </cfRule>
  </conditionalFormatting>
  <conditionalFormatting sqref="Q19:Q20 R22">
    <cfRule type="expression" dxfId="135" priority="4">
      <formula>WEEKDAY(T$3,2)&gt;5</formula>
    </cfRule>
    <cfRule type="expression" dxfId="135" priority="5">
      <formula>WEEKDAY(U$3,2)&gt;5</formula>
    </cfRule>
  </conditionalFormatting>
  <dataValidations count="4">
    <dataValidation type="custom" allowBlank="1" sqref="G5:J5 L5:N5 S5:X5 C6:G6 J6:L6 N6 S6:W6 Y6 N7:O7 W7 Y7:AB7 AD7:AF7 N8 Y8:AF8 F9:I9 L9 N9:Q9 T9:U9 W9 Y9:AA9 AD9:AF9 E10:I10 L10:O10 T10 V10:W10 Y10:AF10 M11:O11 Q11 S11:T11 W11:AF11 J12:O12 Q12:U12 W12:Y12 C13:F13 H13:O13 Q13:R13 T13:V13 X13:Z13 AF13 C14:H14 K14:V14 X14:Y14 C15:Y15 C16:O16 Q16:Y16 C17:Y17 AF17 C18:J18 L18:W18 Y18 AA18:AF18 AF19 C20:J20 Q20:U20 I21:L21 N21:Q21 S21 U21:W21 J22 L22 N22 Q22 S22:V22 C23:H23 J23:L23 N23:AF23 C24:F24 H24:I24 K24:L24 N24:P24 W24 Y24:AB24 AD24:AF24 C25:E25 H25 L25:R25 W25:AF25 C26 E26:G26 I26 K26 N26:AC26 AF26 C27:AF27 K28 M28:Y28 AA28:AB28 AD28:AF28 J29 L29:N29 R29:S29 U29:W29 Y29:AE29 C30:J30 M30:T30 V30:AE30 C31:E31 G31:H31 J31:S31 V31:Y31 AA31:AB31 AD31:AF31 C32:H32 J32 M32:O32 Q32 T32:Z32 AF32 C33:E33 G33:Q33 S33:T33 V33:AB33 AD33:AF33 C34:I34 L34:U34 W34 Y34:AF34 C35:G35 J35:O35 Q35:T35 X35:AB35 AE35:AF35 J36:R36 T36 W36:AF36 J37:N37 P37:R37 U37:AB37 D38:K38 M38 O38:Q38 T38:AB38 C39:G39 I39 L39:N39 V39:W39 Y39 C40:D40 G40:J40 M40:N40 V40:Z40 C41:K41 M41:O41 Q41:S41 U41:Z41 AB41 C42:O42 S42:W42 Y42 AE42:AF42 C9:C11 P39:P40 Q6:Q8 T7:T8 AF5:AF6 AF37:AF41 C21:G22 E11:H12 C28:H29 C36:H37 R39:T40 T24:U25 Y20:AF22 C7:L8">
      <formula1>NOT(ISERROR(SEARCH((#REF!),(C5))))</formula1>
    </dataValidation>
    <dataValidation type="list" allowBlank="1" sqref="K5 O5:P5 O8:P8 M9 P10 R10 D11 J11 C12:D12 I12 AF12 AA13 AD13:AE13 Z15:AB15 AD15:AF15 Z16:AD16 AF16 AA17:AB17 AD17:AE17 C19:K19 M19:W19 Y19:AE19 K20:P20 V20 K22 M22 O22:P22 X22 M24 R24 AE26 K29 O29:P29 AF30 S32 AA32:AE32 AC33 X34 H35 V35 U36 I37 S37 L38 X39 Z39:AE39 O40 AA40:AE40 P41 Q42 Z42:AD42 M6:M7 R21:R22 S8:S9 X6:X9" showDropDown="1">
      <formula1>'Setting key Duty'!$B$7:$B$54</formula1>
    </dataValidation>
    <dataValidation type="list" allowBlank="1" sqref="R5 J39 K40 C43:F43 I43:L43 S43:U43 X43:Y43 AE43:AF43 B5:B11 B13:B26 C44:L46 N43:P46 S44:AF46" showDropDown="1">
      <formula1>'Setting key Duty'!$B$7:$B$56</formula1>
    </dataValidation>
    <dataValidation type="list" allowBlank="1" sqref="C47:AF54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"/>
  <sheetViews>
    <sheetView workbookViewId="0">
      <selection activeCell="A1" sqref="A1"/>
    </sheetView>
  </sheetViews>
  <sheetFormatPr defaultColWidth="12.6285714285714" defaultRowHeight="15.75" customHeight="1"/>
  <sheetData/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"/>
  <sheetViews>
    <sheetView workbookViewId="0">
      <selection activeCell="A1" sqref="A1"/>
    </sheetView>
  </sheetViews>
  <sheetFormatPr defaultColWidth="12.6285714285714" defaultRowHeight="15.75" customHeight="1"/>
  <sheetData/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"/>
  <sheetViews>
    <sheetView workbookViewId="0">
      <selection activeCell="A1" sqref="A1"/>
    </sheetView>
  </sheetViews>
  <sheetFormatPr defaultColWidth="12.6285714285714" defaultRowHeight="15.75" customHeight="1"/>
  <sheetData/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  <pageSetUpPr fitToPage="1"/>
  </sheetPr>
  <dimension ref="A1:I32"/>
  <sheetViews>
    <sheetView workbookViewId="0">
      <selection activeCell="A1" sqref="A1"/>
    </sheetView>
  </sheetViews>
  <sheetFormatPr defaultColWidth="12.6285714285714" defaultRowHeight="15.75" customHeight="1"/>
  <cols>
    <col min="1" max="1" width="12.1333333333333" customWidth="1"/>
    <col min="2" max="2" width="40" customWidth="1"/>
    <col min="3" max="3" width="13.8761904761905" customWidth="1"/>
    <col min="5" max="5" width="15.8761904761905" customWidth="1"/>
    <col min="6" max="6" width="20.247619047619" customWidth="1"/>
    <col min="7" max="7" width="34.1333333333333" customWidth="1"/>
  </cols>
  <sheetData>
    <row r="1" customHeight="1" spans="1:9">
      <c r="A1" s="80" t="s">
        <v>2421</v>
      </c>
      <c r="B1" s="80" t="s">
        <v>2235</v>
      </c>
      <c r="C1" s="80" t="s">
        <v>2333</v>
      </c>
      <c r="D1" s="80" t="s">
        <v>2422</v>
      </c>
      <c r="F1" s="108" t="s">
        <v>2423</v>
      </c>
      <c r="G1" s="110" t="s">
        <v>2424</v>
      </c>
      <c r="H1" s="80" t="s">
        <v>2333</v>
      </c>
      <c r="I1" s="80" t="s">
        <v>2422</v>
      </c>
    </row>
    <row r="2" customHeight="1" spans="1:9">
      <c r="A2" s="15" t="s">
        <v>2340</v>
      </c>
      <c r="B2" s="14" t="s">
        <v>2425</v>
      </c>
      <c r="C2" s="265" t="s">
        <v>2203</v>
      </c>
      <c r="D2" s="232"/>
      <c r="F2" s="15" t="s">
        <v>2426</v>
      </c>
      <c r="G2" s="16" t="s">
        <v>1601</v>
      </c>
      <c r="H2" s="15" t="s">
        <v>2203</v>
      </c>
      <c r="I2" s="15"/>
    </row>
    <row r="3" customHeight="1" spans="1:9">
      <c r="A3" s="111" t="s">
        <v>2342</v>
      </c>
      <c r="B3" s="112" t="s">
        <v>2427</v>
      </c>
      <c r="C3" s="270" t="s">
        <v>2428</v>
      </c>
      <c r="D3" s="232"/>
      <c r="F3" s="15" t="s">
        <v>2367</v>
      </c>
      <c r="G3" s="277" t="s">
        <v>1358</v>
      </c>
      <c r="H3" s="15" t="s">
        <v>2203</v>
      </c>
      <c r="I3" s="15"/>
    </row>
    <row r="4" customHeight="1" spans="1:9">
      <c r="A4" s="15" t="s">
        <v>2344</v>
      </c>
      <c r="B4" s="268" t="s">
        <v>2429</v>
      </c>
      <c r="C4" s="267" t="s">
        <v>2145</v>
      </c>
      <c r="D4" s="232"/>
      <c r="F4" s="15" t="s">
        <v>2369</v>
      </c>
      <c r="G4" s="16" t="s">
        <v>1711</v>
      </c>
      <c r="H4" s="15" t="s">
        <v>2203</v>
      </c>
      <c r="I4" s="15"/>
    </row>
    <row r="5" customHeight="1" spans="1:9">
      <c r="A5" s="15" t="s">
        <v>2346</v>
      </c>
      <c r="B5" s="268" t="s">
        <v>2430</v>
      </c>
      <c r="C5" s="270" t="s">
        <v>2428</v>
      </c>
      <c r="D5" s="232"/>
      <c r="F5" s="15" t="s">
        <v>2431</v>
      </c>
      <c r="G5" s="277" t="s">
        <v>1714</v>
      </c>
      <c r="H5" s="15" t="s">
        <v>2203</v>
      </c>
      <c r="I5" s="15"/>
    </row>
    <row r="6" customHeight="1" spans="1:9">
      <c r="A6" s="111" t="s">
        <v>2348</v>
      </c>
      <c r="B6" s="247" t="s">
        <v>2432</v>
      </c>
      <c r="C6" s="265" t="s">
        <v>2203</v>
      </c>
      <c r="D6" s="232"/>
      <c r="F6" s="118" t="s">
        <v>2373</v>
      </c>
      <c r="G6" s="14" t="s">
        <v>2433</v>
      </c>
      <c r="H6" s="233" t="s">
        <v>2145</v>
      </c>
      <c r="I6" s="15"/>
    </row>
    <row r="7" customHeight="1" spans="1:9">
      <c r="A7" s="111" t="s">
        <v>2348</v>
      </c>
      <c r="B7" s="112" t="s">
        <v>2434</v>
      </c>
      <c r="C7" s="265" t="s">
        <v>2203</v>
      </c>
      <c r="D7" s="232"/>
      <c r="F7" s="15" t="s">
        <v>2373</v>
      </c>
      <c r="G7" s="14" t="s">
        <v>2435</v>
      </c>
      <c r="H7" s="233" t="s">
        <v>2145</v>
      </c>
      <c r="I7" s="15"/>
    </row>
    <row r="8" customHeight="1" spans="1:9">
      <c r="A8" s="111" t="s">
        <v>2350</v>
      </c>
      <c r="B8" s="247" t="s">
        <v>2436</v>
      </c>
      <c r="C8" s="270" t="s">
        <v>2428</v>
      </c>
      <c r="D8" s="232"/>
      <c r="F8" s="15" t="s">
        <v>2376</v>
      </c>
      <c r="G8" s="14" t="s">
        <v>2437</v>
      </c>
      <c r="H8" s="233" t="s">
        <v>2145</v>
      </c>
      <c r="I8" s="15"/>
    </row>
    <row r="9" customHeight="1" spans="1:9">
      <c r="A9" s="118" t="s">
        <v>2352</v>
      </c>
      <c r="B9" s="80" t="s">
        <v>1676</v>
      </c>
      <c r="C9" s="265" t="s">
        <v>2203</v>
      </c>
      <c r="D9" s="232"/>
      <c r="F9" s="15" t="s">
        <v>2376</v>
      </c>
      <c r="G9" s="278" t="s">
        <v>1615</v>
      </c>
      <c r="H9" s="15" t="s">
        <v>2203</v>
      </c>
      <c r="I9" s="15"/>
    </row>
    <row r="10" customHeight="1" spans="1:9">
      <c r="A10" s="118" t="s">
        <v>2352</v>
      </c>
      <c r="B10" s="189" t="s">
        <v>2433</v>
      </c>
      <c r="C10" s="267" t="s">
        <v>2145</v>
      </c>
      <c r="D10" s="232"/>
      <c r="F10" s="15" t="s">
        <v>2376</v>
      </c>
      <c r="G10" s="278" t="s">
        <v>1614</v>
      </c>
      <c r="H10" s="15" t="s">
        <v>2203</v>
      </c>
      <c r="I10" s="15"/>
    </row>
    <row r="11" customHeight="1" spans="1:9">
      <c r="A11" s="15" t="s">
        <v>2355</v>
      </c>
      <c r="B11" s="80" t="s">
        <v>2438</v>
      </c>
      <c r="C11" s="270" t="s">
        <v>2428</v>
      </c>
      <c r="D11" s="232"/>
      <c r="F11" s="15" t="s">
        <v>2376</v>
      </c>
      <c r="G11" s="278" t="s">
        <v>1616</v>
      </c>
      <c r="H11" s="15" t="s">
        <v>2203</v>
      </c>
      <c r="I11" s="15"/>
    </row>
    <row r="12" customHeight="1" spans="1:9">
      <c r="A12" s="111" t="s">
        <v>2357</v>
      </c>
      <c r="B12" s="112" t="s">
        <v>2206</v>
      </c>
      <c r="C12" s="271"/>
      <c r="D12" s="232"/>
      <c r="F12" s="118" t="s">
        <v>2439</v>
      </c>
      <c r="G12" s="239" t="s">
        <v>1667</v>
      </c>
      <c r="H12" s="15" t="s">
        <v>2203</v>
      </c>
      <c r="I12" s="15"/>
    </row>
    <row r="13" customHeight="1" spans="1:9">
      <c r="A13" s="119" t="s">
        <v>2358</v>
      </c>
      <c r="B13" s="112" t="s">
        <v>2440</v>
      </c>
      <c r="C13" s="267" t="s">
        <v>2145</v>
      </c>
      <c r="D13" s="232"/>
      <c r="F13" s="15" t="s">
        <v>2439</v>
      </c>
      <c r="G13" s="16" t="s">
        <v>2441</v>
      </c>
      <c r="H13" s="233" t="s">
        <v>2145</v>
      </c>
      <c r="I13" s="15"/>
    </row>
    <row r="14" customHeight="1" spans="1:9">
      <c r="A14" s="15" t="s">
        <v>2442</v>
      </c>
      <c r="B14" s="189" t="s">
        <v>2443</v>
      </c>
      <c r="C14" s="265" t="s">
        <v>2203</v>
      </c>
      <c r="D14" s="232"/>
    </row>
    <row r="15" customHeight="1" spans="1:9">
      <c r="A15" s="15" t="s">
        <v>2444</v>
      </c>
      <c r="B15" s="268" t="s">
        <v>2445</v>
      </c>
      <c r="C15" s="267" t="s">
        <v>2145</v>
      </c>
      <c r="D15" s="232"/>
    </row>
    <row r="16" customHeight="1" spans="1:9">
      <c r="D16" s="50"/>
      <c r="I16" s="2"/>
    </row>
    <row r="17" customHeight="1" spans="1:7">
      <c r="A17" s="80" t="s">
        <v>2332</v>
      </c>
      <c r="B17" s="80" t="s">
        <v>2235</v>
      </c>
      <c r="C17" s="80" t="s">
        <v>2333</v>
      </c>
      <c r="D17" s="232"/>
      <c r="F17" s="256"/>
      <c r="G17" s="272"/>
    </row>
    <row r="18" customHeight="1" spans="1:7">
      <c r="A18" s="14" t="s">
        <v>2446</v>
      </c>
      <c r="B18" s="219" t="s">
        <v>1373</v>
      </c>
      <c r="C18" s="265" t="s">
        <v>2203</v>
      </c>
      <c r="D18" s="232"/>
      <c r="E18" s="19"/>
      <c r="G18" s="2" t="s">
        <v>0</v>
      </c>
    </row>
    <row r="19" customHeight="1" spans="1:7">
      <c r="A19" s="15" t="s">
        <v>2447</v>
      </c>
      <c r="B19" s="278" t="s">
        <v>2448</v>
      </c>
      <c r="C19" s="265" t="s">
        <v>2203</v>
      </c>
      <c r="D19" s="232"/>
    </row>
    <row r="20" customHeight="1" spans="1:7">
      <c r="A20" s="15" t="s">
        <v>2447</v>
      </c>
      <c r="B20" s="96" t="s">
        <v>2449</v>
      </c>
      <c r="C20" s="265" t="s">
        <v>2203</v>
      </c>
      <c r="D20" s="232"/>
      <c r="G20" s="3"/>
    </row>
    <row r="21" customHeight="1" spans="1:7">
      <c r="A21" s="15" t="s">
        <v>2450</v>
      </c>
      <c r="B21" s="14" t="s">
        <v>2451</v>
      </c>
      <c r="C21" s="209" t="s">
        <v>2203</v>
      </c>
      <c r="D21" s="232"/>
    </row>
    <row r="22" customHeight="1" spans="1:7">
      <c r="A22" s="15" t="s">
        <v>2450</v>
      </c>
      <c r="B22" s="15" t="s">
        <v>1615</v>
      </c>
      <c r="C22" s="209" t="s">
        <v>2203</v>
      </c>
      <c r="D22" s="232"/>
    </row>
    <row r="23" customHeight="1" spans="1:7">
      <c r="A23" s="15" t="s">
        <v>2450</v>
      </c>
      <c r="B23" s="16" t="s">
        <v>1709</v>
      </c>
      <c r="C23" s="209" t="s">
        <v>2203</v>
      </c>
    </row>
    <row r="24" customHeight="1" spans="1:7">
      <c r="A24" s="15" t="s">
        <v>2338</v>
      </c>
      <c r="B24" s="14" t="s">
        <v>2437</v>
      </c>
      <c r="C24" s="267" t="s">
        <v>2145</v>
      </c>
    </row>
    <row r="26" customHeight="1" spans="1:7">
      <c r="B26" s="275"/>
    </row>
    <row r="28" customHeight="1" spans="1:7">
      <c r="B28" s="275"/>
    </row>
    <row r="29" customHeight="1" spans="1:7">
      <c r="B29" s="276"/>
    </row>
    <row r="30" customHeight="1" spans="1:7">
      <c r="B30" s="276"/>
    </row>
    <row r="32" customHeight="1" spans="1:7">
      <c r="C32" s="3"/>
    </row>
  </sheetData>
  <conditionalFormatting sqref="G2:G5 G9:G12 B18:B20">
    <cfRule type="cellIs" dxfId="154" priority="1" operator="equal">
      <formula>"RESERVE"</formula>
    </cfRule>
  </conditionalFormatting>
  <printOptions horizontalCentered="1" gridLines="1"/>
  <pageMargins left="0.7" right="0.7" top="0.75" bottom="0.75" header="0" footer="0"/>
  <pageSetup paperSize="1" fitToHeight="0" pageOrder="overThenDown" orientation="landscape" cellComments="atEnd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  <pageSetUpPr fitToPage="1"/>
  </sheetPr>
  <dimension ref="A1:I33"/>
  <sheetViews>
    <sheetView workbookViewId="0">
      <selection activeCell="A1" sqref="A1"/>
    </sheetView>
  </sheetViews>
  <sheetFormatPr defaultColWidth="12.6285714285714" defaultRowHeight="15.75" customHeight="1"/>
  <cols>
    <col min="1" max="1" width="12.1333333333333" customWidth="1"/>
    <col min="2" max="2" width="40" customWidth="1"/>
    <col min="3" max="3" width="13.8761904761905" customWidth="1"/>
    <col min="5" max="5" width="15.8761904761905" customWidth="1"/>
    <col min="6" max="6" width="20.247619047619" customWidth="1"/>
    <col min="7" max="7" width="34.1333333333333" customWidth="1"/>
  </cols>
  <sheetData>
    <row r="1" customHeight="1" spans="1:9">
      <c r="A1" s="80" t="s">
        <v>2421</v>
      </c>
      <c r="B1" s="80" t="s">
        <v>2235</v>
      </c>
      <c r="C1" s="80" t="s">
        <v>2333</v>
      </c>
      <c r="D1" s="80" t="s">
        <v>2422</v>
      </c>
      <c r="F1" s="108" t="s">
        <v>2423</v>
      </c>
      <c r="G1" s="110" t="s">
        <v>2424</v>
      </c>
      <c r="H1" s="80" t="s">
        <v>2333</v>
      </c>
      <c r="I1" s="80" t="s">
        <v>2422</v>
      </c>
    </row>
    <row r="2" customHeight="1" spans="1:9">
      <c r="A2" s="15" t="s">
        <v>2340</v>
      </c>
      <c r="B2" s="14" t="s">
        <v>2425</v>
      </c>
      <c r="C2" s="265" t="s">
        <v>2203</v>
      </c>
      <c r="D2" s="232"/>
      <c r="F2" s="15" t="s">
        <v>2452</v>
      </c>
      <c r="G2" s="266" t="s">
        <v>1603</v>
      </c>
      <c r="H2" s="265" t="s">
        <v>2203</v>
      </c>
      <c r="I2" s="15"/>
    </row>
    <row r="3" customHeight="1" spans="1:9">
      <c r="A3" s="111" t="s">
        <v>2342</v>
      </c>
      <c r="B3" s="112" t="s">
        <v>1389</v>
      </c>
      <c r="C3" s="265" t="s">
        <v>2203</v>
      </c>
      <c r="D3" s="232"/>
      <c r="F3" s="15" t="s">
        <v>2453</v>
      </c>
      <c r="G3" s="248" t="s">
        <v>1514</v>
      </c>
      <c r="H3" s="265" t="s">
        <v>2203</v>
      </c>
      <c r="I3" s="15"/>
    </row>
    <row r="4" customHeight="1" spans="1:9">
      <c r="A4" s="15" t="s">
        <v>2344</v>
      </c>
      <c r="B4" s="189" t="s">
        <v>2454</v>
      </c>
      <c r="C4" s="267" t="s">
        <v>2145</v>
      </c>
      <c r="D4" s="232"/>
      <c r="F4" s="15" t="s">
        <v>2455</v>
      </c>
      <c r="G4" s="248" t="s">
        <v>1512</v>
      </c>
      <c r="H4" s="265" t="s">
        <v>2203</v>
      </c>
      <c r="I4" s="15"/>
    </row>
    <row r="5" customHeight="1" spans="1:9">
      <c r="A5" s="15" t="s">
        <v>2346</v>
      </c>
      <c r="B5" s="268" t="s">
        <v>1490</v>
      </c>
      <c r="C5" s="265" t="s">
        <v>2203</v>
      </c>
      <c r="D5" s="232"/>
      <c r="F5" s="15" t="s">
        <v>2455</v>
      </c>
      <c r="G5" s="189" t="s">
        <v>2456</v>
      </c>
      <c r="H5" s="269" t="s">
        <v>2145</v>
      </c>
      <c r="I5" s="15"/>
    </row>
    <row r="6" customHeight="1" spans="1:9">
      <c r="A6" s="111" t="s">
        <v>2348</v>
      </c>
      <c r="B6" s="247" t="s">
        <v>2457</v>
      </c>
      <c r="C6" s="265" t="s">
        <v>2203</v>
      </c>
      <c r="D6" s="232"/>
      <c r="F6" s="15" t="s">
        <v>2458</v>
      </c>
      <c r="G6" s="251" t="s">
        <v>2459</v>
      </c>
      <c r="H6" s="269" t="s">
        <v>2145</v>
      </c>
      <c r="I6" s="15"/>
    </row>
    <row r="7" customHeight="1" spans="1:9">
      <c r="A7" s="111" t="s">
        <v>2348</v>
      </c>
      <c r="B7" s="112" t="s">
        <v>2460</v>
      </c>
      <c r="C7" s="265" t="s">
        <v>2203</v>
      </c>
      <c r="D7" s="232"/>
      <c r="F7" s="15" t="s">
        <v>2458</v>
      </c>
      <c r="G7" s="80" t="s">
        <v>2461</v>
      </c>
      <c r="H7" s="269" t="s">
        <v>2145</v>
      </c>
      <c r="I7" s="15"/>
    </row>
    <row r="8" customHeight="1" spans="1:9">
      <c r="A8" s="111" t="s">
        <v>2350</v>
      </c>
      <c r="B8" s="247" t="s">
        <v>2462</v>
      </c>
      <c r="C8" s="265" t="s">
        <v>2203</v>
      </c>
      <c r="D8" s="232"/>
      <c r="F8" s="15" t="s">
        <v>2463</v>
      </c>
      <c r="G8" s="3" t="s">
        <v>2464</v>
      </c>
      <c r="H8" s="270" t="s">
        <v>2465</v>
      </c>
      <c r="I8" s="15"/>
    </row>
    <row r="9" customHeight="1" spans="1:9">
      <c r="A9" s="118" t="s">
        <v>2352</v>
      </c>
      <c r="B9" s="80" t="s">
        <v>1491</v>
      </c>
      <c r="C9" s="265" t="s">
        <v>2203</v>
      </c>
      <c r="D9" s="232"/>
      <c r="F9" s="15" t="s">
        <v>2463</v>
      </c>
      <c r="G9" s="80" t="s">
        <v>2466</v>
      </c>
      <c r="H9" s="270" t="s">
        <v>2465</v>
      </c>
      <c r="I9" s="15"/>
    </row>
    <row r="10" customHeight="1" spans="1:9">
      <c r="A10" s="118" t="s">
        <v>2352</v>
      </c>
      <c r="B10" s="80" t="s">
        <v>2467</v>
      </c>
      <c r="C10" s="267" t="s">
        <v>2145</v>
      </c>
      <c r="D10" s="232"/>
      <c r="F10" s="15" t="s">
        <v>2463</v>
      </c>
      <c r="G10" s="248" t="s">
        <v>2468</v>
      </c>
      <c r="H10" s="270" t="s">
        <v>2465</v>
      </c>
      <c r="I10" s="15"/>
    </row>
    <row r="11" customHeight="1" spans="1:9">
      <c r="A11" s="15" t="s">
        <v>2355</v>
      </c>
      <c r="B11" s="80" t="s">
        <v>2469</v>
      </c>
      <c r="C11" s="267" t="s">
        <v>2145</v>
      </c>
      <c r="D11" s="232"/>
      <c r="F11" s="15" t="s">
        <v>2463</v>
      </c>
      <c r="G11" s="189" t="s">
        <v>2470</v>
      </c>
      <c r="H11" s="270" t="s">
        <v>2465</v>
      </c>
      <c r="I11" s="15"/>
    </row>
    <row r="12" customHeight="1" spans="1:9">
      <c r="A12" s="111" t="s">
        <v>2357</v>
      </c>
      <c r="B12" s="112" t="s">
        <v>2206</v>
      </c>
      <c r="C12" s="271"/>
      <c r="D12" s="232"/>
      <c r="F12" s="15"/>
      <c r="G12" s="14"/>
      <c r="H12" s="252"/>
      <c r="I12" s="15"/>
    </row>
    <row r="13" customHeight="1" spans="1:9">
      <c r="A13" s="119" t="s">
        <v>2358</v>
      </c>
      <c r="B13" s="112" t="s">
        <v>2038</v>
      </c>
      <c r="C13" s="267" t="s">
        <v>2145</v>
      </c>
      <c r="D13" s="232"/>
      <c r="F13" s="15"/>
      <c r="G13" s="14"/>
      <c r="H13" s="15"/>
      <c r="I13" s="15"/>
    </row>
    <row r="14" customHeight="1" spans="1:9">
      <c r="A14" s="15" t="s">
        <v>2442</v>
      </c>
      <c r="B14" s="189" t="s">
        <v>1562</v>
      </c>
      <c r="C14" s="265" t="s">
        <v>2203</v>
      </c>
      <c r="D14" s="232"/>
    </row>
    <row r="15" customHeight="1" spans="1:9">
      <c r="A15" s="15" t="s">
        <v>2444</v>
      </c>
      <c r="B15" s="268" t="s">
        <v>2471</v>
      </c>
      <c r="C15" s="267" t="s">
        <v>2145</v>
      </c>
      <c r="D15" s="232"/>
    </row>
    <row r="16" customHeight="1" spans="1:9">
      <c r="D16" s="50"/>
      <c r="I16" s="2"/>
    </row>
    <row r="17" customHeight="1" spans="1:7">
      <c r="A17" s="80" t="s">
        <v>2332</v>
      </c>
      <c r="B17" s="80" t="s">
        <v>2235</v>
      </c>
      <c r="C17" s="80" t="s">
        <v>2333</v>
      </c>
      <c r="D17" s="232"/>
      <c r="F17" s="256"/>
      <c r="G17" s="272"/>
    </row>
    <row r="18" customHeight="1" spans="1:7">
      <c r="A18" s="14" t="s">
        <v>2472</v>
      </c>
      <c r="B18" s="14" t="s">
        <v>2464</v>
      </c>
      <c r="C18" s="270" t="s">
        <v>2465</v>
      </c>
      <c r="D18" s="232"/>
      <c r="E18" s="19"/>
    </row>
    <row r="19" customHeight="1" spans="1:7">
      <c r="A19" s="15" t="s">
        <v>2473</v>
      </c>
      <c r="B19" s="14" t="s">
        <v>2466</v>
      </c>
      <c r="C19" s="270" t="s">
        <v>2465</v>
      </c>
      <c r="D19" s="232"/>
    </row>
    <row r="20" customHeight="1" spans="1:7">
      <c r="A20" s="15" t="s">
        <v>2474</v>
      </c>
      <c r="B20" s="15" t="s">
        <v>2468</v>
      </c>
      <c r="C20" s="270" t="s">
        <v>2465</v>
      </c>
      <c r="D20" s="232"/>
      <c r="G20" s="3"/>
    </row>
    <row r="21" customHeight="1" spans="1:7">
      <c r="A21" s="15" t="s">
        <v>2475</v>
      </c>
      <c r="B21" s="15" t="s">
        <v>2470</v>
      </c>
      <c r="C21" s="270" t="s">
        <v>2465</v>
      </c>
      <c r="D21" s="273"/>
      <c r="F21" s="21"/>
      <c r="G21" s="274"/>
    </row>
    <row r="22" customHeight="1" spans="1:7">
      <c r="A22" s="15" t="s">
        <v>2476</v>
      </c>
      <c r="B22" s="14" t="s">
        <v>2145</v>
      </c>
      <c r="C22" s="267" t="s">
        <v>2145</v>
      </c>
      <c r="D22" s="273"/>
    </row>
    <row r="23" customHeight="1" spans="1:7">
      <c r="A23" s="15" t="s">
        <v>2477</v>
      </c>
      <c r="B23" s="96" t="s">
        <v>2145</v>
      </c>
      <c r="C23" s="267" t="s">
        <v>2145</v>
      </c>
      <c r="D23" s="273"/>
      <c r="F23" s="121"/>
      <c r="G23" s="256"/>
    </row>
    <row r="25" customHeight="1" spans="1:7">
      <c r="B25" s="274"/>
    </row>
    <row r="27" customHeight="1" spans="1:7">
      <c r="B27" s="275"/>
    </row>
    <row r="28" customHeight="1" spans="1:7">
      <c r="B28" s="276"/>
    </row>
    <row r="29" customHeight="1" spans="1:7">
      <c r="B29" s="275"/>
    </row>
    <row r="30" customHeight="1" spans="1:7">
      <c r="B30" s="276"/>
    </row>
    <row r="31" customHeight="1" spans="1:7">
      <c r="B31" s="276"/>
    </row>
    <row r="33" customHeight="1" spans="3:3">
      <c r="C33" s="3"/>
    </row>
  </sheetData>
  <printOptions horizontalCentered="1" gridLines="1"/>
  <pageMargins left="0.7" right="0.7" top="0.75" bottom="0.75" header="0" footer="0"/>
  <pageSetup paperSize="1" fitToHeight="0" pageOrder="overThenDown" orientation="landscape" cellComments="atEnd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4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 t="s">
        <v>1495</v>
      </c>
      <c r="D2" s="131"/>
      <c r="E2" s="131"/>
      <c r="F2" s="131"/>
      <c r="G2" s="131"/>
      <c r="H2" s="131"/>
      <c r="I2" s="131"/>
      <c r="J2" s="131"/>
      <c r="K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2"/>
      <c r="AB2" s="131"/>
      <c r="AC2" s="131"/>
      <c r="AD2" s="131"/>
      <c r="AE2" s="131" t="s">
        <v>159</v>
      </c>
      <c r="AF2" s="131" t="s">
        <v>159</v>
      </c>
      <c r="AG2" s="131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235">
        <v>45658</v>
      </c>
      <c r="D3" s="140">
        <f>C3+1</f>
        <v>45659</v>
      </c>
      <c r="E3" s="140">
        <f>D3+1</f>
        <v>45660</v>
      </c>
      <c r="F3" s="140">
        <f>E3+1</f>
        <v>45661</v>
      </c>
      <c r="G3" s="140">
        <f>F3+1</f>
        <v>45662</v>
      </c>
      <c r="H3" s="140">
        <f>G3+1</f>
        <v>45663</v>
      </c>
      <c r="I3" s="140">
        <f>H3+1</f>
        <v>45664</v>
      </c>
      <c r="J3" s="140">
        <f>I3+1</f>
        <v>45665</v>
      </c>
      <c r="K3" s="140">
        <f>J3+1</f>
        <v>45666</v>
      </c>
      <c r="L3" s="140">
        <f>K3+1</f>
        <v>45667</v>
      </c>
      <c r="M3" s="140">
        <f>L3+1</f>
        <v>45668</v>
      </c>
      <c r="N3" s="140">
        <f>M3+1</f>
        <v>45669</v>
      </c>
      <c r="O3" s="140">
        <f>N3+1</f>
        <v>45670</v>
      </c>
      <c r="P3" s="140">
        <f>O3+1</f>
        <v>45671</v>
      </c>
      <c r="Q3" s="140">
        <f>P3+1</f>
        <v>45672</v>
      </c>
      <c r="R3" s="140">
        <f>Q3+1</f>
        <v>45673</v>
      </c>
      <c r="S3" s="140">
        <f>R3+1</f>
        <v>45674</v>
      </c>
      <c r="T3" s="140">
        <f>S3+1</f>
        <v>45675</v>
      </c>
      <c r="U3" s="140">
        <f>T3+1</f>
        <v>45676</v>
      </c>
      <c r="V3" s="140">
        <f>U3+1</f>
        <v>45677</v>
      </c>
      <c r="W3" s="140">
        <f>V3+1</f>
        <v>45678</v>
      </c>
      <c r="X3" s="140">
        <f>W3+1</f>
        <v>45679</v>
      </c>
      <c r="Y3" s="140">
        <f>X3+1</f>
        <v>45680</v>
      </c>
      <c r="Z3" s="140">
        <f>Y3+1</f>
        <v>45681</v>
      </c>
      <c r="AA3" s="140">
        <f>Z3+1</f>
        <v>45682</v>
      </c>
      <c r="AB3" s="140">
        <f>AA3+1</f>
        <v>45683</v>
      </c>
      <c r="AC3" s="140">
        <f>AB3+1</f>
        <v>45684</v>
      </c>
      <c r="AD3" s="140">
        <f>AC3+1</f>
        <v>45685</v>
      </c>
      <c r="AE3" s="140">
        <f>AD3+1</f>
        <v>45686</v>
      </c>
      <c r="AF3" s="140">
        <f>AE3+1</f>
        <v>45687</v>
      </c>
      <c r="AG3" s="140">
        <f>AF3+1</f>
        <v>45688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Wed</v>
      </c>
      <c r="D4" s="147" t="str">
        <f>TEXT(D3,"ddd")</f>
        <v>Thu</v>
      </c>
      <c r="E4" s="147" t="str">
        <f>TEXT(E3,"ddd")</f>
        <v>Fri</v>
      </c>
      <c r="F4" s="147" t="str">
        <f>TEXT(F3,"ddd")</f>
        <v>Sat</v>
      </c>
      <c r="G4" s="147" t="str">
        <f>TEXT(G3,"ddd")</f>
        <v>Sun</v>
      </c>
      <c r="H4" s="147" t="str">
        <f>TEXT(H3,"ddd")</f>
        <v>Mon</v>
      </c>
      <c r="I4" s="147" t="str">
        <f>TEXT(I3,"ddd")</f>
        <v>Tue</v>
      </c>
      <c r="J4" s="147" t="str">
        <f>TEXT(J3,"ddd")</f>
        <v>Wed</v>
      </c>
      <c r="K4" s="147" t="str">
        <f>TEXT(K3,"ddd")</f>
        <v>Thu</v>
      </c>
      <c r="L4" s="147" t="str">
        <f>TEXT(L3,"ddd")</f>
        <v>Fri</v>
      </c>
      <c r="M4" s="147" t="str">
        <f>TEXT(M3,"ddd")</f>
        <v>Sat</v>
      </c>
      <c r="N4" s="147" t="str">
        <f>TEXT(N3,"ddd")</f>
        <v>Sun</v>
      </c>
      <c r="O4" s="147" t="str">
        <f>TEXT(O3,"ddd")</f>
        <v>Mon</v>
      </c>
      <c r="P4" s="147" t="str">
        <f>TEXT(P3,"ddd")</f>
        <v>Tue</v>
      </c>
      <c r="Q4" s="147" t="str">
        <f>TEXT(Q3,"ddd")</f>
        <v>Wed</v>
      </c>
      <c r="R4" s="147" t="str">
        <f>TEXT(R3,"ddd")</f>
        <v>Thu</v>
      </c>
      <c r="S4" s="147" t="str">
        <f>TEXT(S3,"ddd")</f>
        <v>Fri</v>
      </c>
      <c r="T4" s="147" t="str">
        <f>TEXT(T3,"ddd")</f>
        <v>Sat</v>
      </c>
      <c r="U4" s="147" t="str">
        <f>TEXT(U3,"ddd")</f>
        <v>Sun</v>
      </c>
      <c r="V4" s="147" t="str">
        <f>TEXT(V3,"ddd")</f>
        <v>Mon</v>
      </c>
      <c r="W4" s="147" t="str">
        <f>TEXT(W3,"ddd")</f>
        <v>Tue</v>
      </c>
      <c r="X4" s="147" t="str">
        <f>TEXT(X3,"ddd")</f>
        <v>Wed</v>
      </c>
      <c r="Y4" s="147" t="str">
        <f>TEXT(Y3,"ddd")</f>
        <v>Thu</v>
      </c>
      <c r="Z4" s="147" t="str">
        <f>TEXT(Z3,"ddd")</f>
        <v>Fri</v>
      </c>
      <c r="AA4" s="147" t="str">
        <f>TEXT(AA3,"ddd")</f>
        <v>Sat</v>
      </c>
      <c r="AB4" s="147" t="str">
        <f>TEXT(AB3,"ddd")</f>
        <v>Sun</v>
      </c>
      <c r="AC4" s="147" t="str">
        <f>TEXT(AC3,"ddd")</f>
        <v>Mon</v>
      </c>
      <c r="AD4" s="147" t="str">
        <f>TEXT(AD3,"ddd")</f>
        <v>Tue</v>
      </c>
      <c r="AE4" s="147" t="str">
        <f>TEXT(AE3,"ddd")</f>
        <v>Wed</v>
      </c>
      <c r="AF4" s="147" t="str">
        <f>TEXT(AF3,"ddd")</f>
        <v>Thu</v>
      </c>
      <c r="AG4" s="147" t="str">
        <f>TEXT(AG3,"ddd")</f>
        <v>Fri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 t="s">
        <v>1027</v>
      </c>
      <c r="B5" s="16" t="s">
        <v>1190</v>
      </c>
      <c r="C5" s="155"/>
      <c r="D5" s="155"/>
      <c r="E5" s="155"/>
      <c r="F5" s="155"/>
      <c r="G5" s="155"/>
      <c r="H5" s="155"/>
      <c r="I5" s="155" t="s">
        <v>1526</v>
      </c>
      <c r="J5" s="155" t="s">
        <v>572</v>
      </c>
      <c r="K5" s="155" t="s">
        <v>572</v>
      </c>
      <c r="L5" s="155" t="s">
        <v>1481</v>
      </c>
      <c r="M5" s="155" t="s">
        <v>2478</v>
      </c>
      <c r="N5" s="155"/>
      <c r="O5" s="155" t="s">
        <v>1522</v>
      </c>
      <c r="P5" s="155" t="s">
        <v>1522</v>
      </c>
      <c r="Q5" s="155"/>
      <c r="R5" s="155" t="s">
        <v>633</v>
      </c>
      <c r="S5" s="155" t="s">
        <v>633</v>
      </c>
      <c r="T5" s="155"/>
      <c r="U5" s="155"/>
      <c r="V5" s="155"/>
      <c r="W5" s="155" t="s">
        <v>1510</v>
      </c>
      <c r="X5" s="155" t="s">
        <v>2479</v>
      </c>
      <c r="Y5" s="155" t="s">
        <v>1001</v>
      </c>
      <c r="Z5" s="155"/>
      <c r="AA5" s="155"/>
      <c r="AB5" s="155"/>
      <c r="AC5" s="155" t="s">
        <v>589</v>
      </c>
      <c r="AD5" s="155"/>
      <c r="AE5" s="155"/>
      <c r="AF5" s="155"/>
      <c r="AG5" s="155"/>
      <c r="AH5" s="157">
        <f>COUNTIF($C5:$AE5,AH$4)</f>
        <v>0</v>
      </c>
      <c r="AI5" s="158">
        <f>COUNTIF($C5:$AE5,AI$4)</f>
        <v>0</v>
      </c>
      <c r="AJ5" s="157">
        <f>COUNTIF($C5:$AE5,AJ$4)</f>
        <v>0</v>
      </c>
      <c r="AK5" s="159">
        <f>COUNTIF($C5:$AE5,AK$4)</f>
        <v>0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0</v>
      </c>
      <c r="AV5" s="104">
        <f>BF5+BG5+BI5+BD5+BB5+AZ5+BK5</f>
        <v>13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6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1</v>
      </c>
      <c r="BE5" s="159">
        <f>BD5*('Setting key Duty'!$I$8+'Setting key Duty'!$I$9+'Setting key Duty'!$I$12)</f>
        <v>0.5625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6</v>
      </c>
      <c r="BJ5" s="159">
        <f>BI5*('Setting key Duty'!$I$12+'Setting key Duty'!$I$8)</f>
        <v>2.625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36" customHeight="1" spans="1:68">
      <c r="A6" s="19"/>
      <c r="B6" s="225" t="s">
        <v>1358</v>
      </c>
      <c r="C6" s="155"/>
      <c r="D6" s="155"/>
      <c r="E6" s="155"/>
      <c r="F6" s="155"/>
      <c r="G6" s="155"/>
      <c r="H6" s="155"/>
      <c r="I6" s="155" t="s">
        <v>1531</v>
      </c>
      <c r="J6" s="155"/>
      <c r="K6" s="155"/>
      <c r="L6" s="155"/>
      <c r="M6" s="155"/>
      <c r="N6" s="155"/>
      <c r="O6" s="155"/>
      <c r="P6" s="155" t="s">
        <v>592</v>
      </c>
      <c r="Q6" s="20"/>
      <c r="R6" s="20"/>
      <c r="T6" s="155"/>
      <c r="U6" s="155"/>
      <c r="W6" s="155" t="s">
        <v>597</v>
      </c>
      <c r="Y6" s="154" t="s">
        <v>434</v>
      </c>
      <c r="Z6" s="154" t="s">
        <v>434</v>
      </c>
      <c r="AA6" s="154" t="s">
        <v>434</v>
      </c>
      <c r="AB6" s="154" t="s">
        <v>434</v>
      </c>
      <c r="AC6" s="154" t="s">
        <v>434</v>
      </c>
      <c r="AD6" s="155"/>
      <c r="AE6" s="155"/>
      <c r="AF6" s="155"/>
      <c r="AG6" s="155"/>
      <c r="AH6" s="157">
        <f>COUNTIF($D6:$AE6,AH$4)</f>
        <v>0</v>
      </c>
      <c r="AI6" s="158">
        <f>COUNTIF($D6:$AE6,AI$4)</f>
        <v>0</v>
      </c>
      <c r="AJ6" s="157">
        <f>COUNTIF($D6:$AE6,AJ$4)</f>
        <v>0</v>
      </c>
      <c r="AK6" s="159">
        <f>COUNTIF($D6:$AE6,AK$4)</f>
        <v>0</v>
      </c>
      <c r="AL6" s="159">
        <f>COUNTIF($D6:$AE6,AL$4)</f>
        <v>0</v>
      </c>
      <c r="AM6" s="159">
        <f>COUNTIF($D6:$AE6,AM$4)</f>
        <v>0</v>
      </c>
      <c r="AN6" s="159">
        <f>COUNTIF($D6:$AE6,AN$4)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0</v>
      </c>
      <c r="AV6" s="104" t="e">
        <f>AT6+AX6</f>
        <v>#VALUE!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COUNTIF(D6:AE6,"*BRT*")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2</v>
      </c>
      <c r="BE6" s="159">
        <f>BD6*('Setting key Duty'!$I$8+'Setting key Duty'!$I$9+'Setting key Duty'!$I$12)</f>
        <v>1.125</v>
      </c>
      <c r="BF6" s="159">
        <f>COUNTIF(AF6:AH6,"*$N*")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1</v>
      </c>
      <c r="BJ6" s="159">
        <f>BI6*('Setting key Duty'!$I$12+'Setting key Duty'!$I$8)</f>
        <v>0.4375</v>
      </c>
      <c r="BK6" s="159">
        <f>COUNTIF(D6:AH6,"*$FC*")</f>
        <v>5</v>
      </c>
      <c r="BL6" s="159">
        <f>BK6*('Setting key Duty'!$J$11+'Setting key Duty'!$I$8)</f>
        <v>0.625</v>
      </c>
      <c r="BM6" s="159">
        <f>COUNTIF($D6:$AE6,BM$4)</f>
        <v>0</v>
      </c>
      <c r="BN6" s="159">
        <f>COUNTIF($D6:$AE6,BN$4)</f>
        <v>0</v>
      </c>
      <c r="BO6" s="159">
        <f>COUNTIF($D6:$AE6,BO$4)</f>
        <v>0</v>
      </c>
      <c r="BP6" s="160"/>
    </row>
    <row r="7" ht="19.5" customHeight="1" spans="1:68">
      <c r="A7" s="19"/>
      <c r="B7" s="236" t="s">
        <v>1502</v>
      </c>
      <c r="C7" s="155" t="s">
        <v>1095</v>
      </c>
      <c r="D7" s="155"/>
      <c r="E7" s="155"/>
      <c r="F7" s="155"/>
      <c r="G7" s="155"/>
      <c r="H7" s="186"/>
      <c r="J7" s="155"/>
      <c r="K7" s="155"/>
      <c r="L7" s="155"/>
      <c r="M7" s="155"/>
      <c r="N7" s="155"/>
      <c r="O7" s="155"/>
      <c r="P7" s="155" t="s">
        <v>589</v>
      </c>
      <c r="Q7" s="155"/>
      <c r="R7" s="155"/>
      <c r="S7" s="155"/>
      <c r="T7" s="155"/>
      <c r="U7" s="155"/>
      <c r="V7" s="155"/>
      <c r="W7" s="155"/>
      <c r="X7" s="155" t="s">
        <v>293</v>
      </c>
      <c r="Y7" s="155" t="s">
        <v>293</v>
      </c>
      <c r="Z7" s="155" t="s">
        <v>293</v>
      </c>
      <c r="AA7" s="155" t="s">
        <v>293</v>
      </c>
      <c r="AB7" s="155" t="s">
        <v>293</v>
      </c>
      <c r="AC7" s="155"/>
      <c r="AD7" s="155"/>
      <c r="AE7" s="155"/>
      <c r="AF7" s="155"/>
      <c r="AG7" s="155"/>
      <c r="AH7" s="157">
        <f>COUNTIF($C7:$D7,AH$4)</f>
        <v>0</v>
      </c>
      <c r="AI7" s="158">
        <f>COUNTIF($C7:$D7,AI$4)</f>
        <v>0</v>
      </c>
      <c r="AJ7" s="157">
        <f>COUNTIF($C7:$D7,AJ$4)</f>
        <v>0</v>
      </c>
      <c r="AK7" s="159">
        <f>COUNTIF($C7:$D7,AK$4)</f>
        <v>0</v>
      </c>
      <c r="AL7" s="159">
        <f>COUNTIF($C7:$D7,AL$4)</f>
        <v>0</v>
      </c>
      <c r="AM7" s="159">
        <f>COUNTIF($C7:$D7,AM$4)</f>
        <v>0</v>
      </c>
      <c r="AN7" s="159">
        <f>COUNTIF($C7:$D7,AN$4)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0</v>
      </c>
      <c r="AV7" s="104">
        <f>BF7+BG7+BI7+BD7+BB7+AZ7+BK7</f>
        <v>6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COUNTIF(C7:D7,"*BRT*")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COUNTIF(A7:AH7,"*$N*")</f>
        <v>0</v>
      </c>
      <c r="BG7" s="159">
        <f>COUNTIF(AG7:AH7,"*$PM*")</f>
        <v>0</v>
      </c>
      <c r="BH7" s="159">
        <f>BG7*('Setting key Duty'!$I$9)</f>
        <v>0</v>
      </c>
      <c r="BI7" s="159">
        <f>COUNTIF(A7:AH7,"*$AM*")</f>
        <v>1</v>
      </c>
      <c r="BJ7" s="159">
        <f>BI7*('Setting key Duty'!$I$12+'Setting key Duty'!$I$8)</f>
        <v>0.4375</v>
      </c>
      <c r="BK7" s="159">
        <f>COUNTIF(C7:AH7,"*$FC*")</f>
        <v>5</v>
      </c>
      <c r="BL7" s="159">
        <f>BK7*('Setting key Duty'!$J$11+'Setting key Duty'!$I$8)</f>
        <v>0.625</v>
      </c>
      <c r="BM7" s="159">
        <f>COUNTIF($C7:$D7,BM$4)</f>
        <v>0</v>
      </c>
      <c r="BN7" s="159">
        <f>COUNTIF($C7:$D7,BN$4)</f>
        <v>0</v>
      </c>
      <c r="BO7" s="159">
        <f>COUNTIF($C7:$D7,BO$4)</f>
        <v>0</v>
      </c>
      <c r="BP7" s="160"/>
    </row>
    <row r="8" ht="19.5" customHeight="1" spans="1:68">
      <c r="A8" s="19"/>
      <c r="B8" s="236" t="s">
        <v>1399</v>
      </c>
      <c r="C8" s="155"/>
      <c r="D8" s="20"/>
      <c r="E8" s="20"/>
      <c r="F8" s="185"/>
      <c r="J8" s="155" t="s">
        <v>2480</v>
      </c>
      <c r="K8" s="155"/>
      <c r="M8" s="20"/>
      <c r="N8" s="155"/>
      <c r="O8" s="155"/>
      <c r="P8" s="155"/>
      <c r="Q8" s="155"/>
      <c r="R8" s="155"/>
      <c r="S8" s="20"/>
      <c r="T8" s="155"/>
      <c r="U8" s="20"/>
      <c r="V8" s="155"/>
      <c r="W8" s="155"/>
      <c r="X8" s="155"/>
      <c r="Y8" s="155" t="s">
        <v>202</v>
      </c>
      <c r="Z8" s="155" t="s">
        <v>202</v>
      </c>
      <c r="AA8" s="155" t="s">
        <v>202</v>
      </c>
      <c r="AB8" s="155" t="s">
        <v>202</v>
      </c>
      <c r="AC8" s="155" t="s">
        <v>202</v>
      </c>
      <c r="AD8" s="155"/>
      <c r="AE8" s="155"/>
      <c r="AG8" s="155"/>
      <c r="AH8" s="157"/>
      <c r="AI8" s="158"/>
      <c r="AJ8" s="157"/>
      <c r="AK8" s="159"/>
      <c r="AL8" s="159"/>
      <c r="AM8" s="159"/>
      <c r="AN8" s="159"/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/>
      <c r="AU8" s="104"/>
      <c r="AV8" s="104"/>
      <c r="AW8" s="104"/>
      <c r="AX8" s="159"/>
      <c r="AY8" s="159"/>
      <c r="AZ8" s="159"/>
      <c r="BA8" s="159"/>
      <c r="BB8" s="159"/>
      <c r="BC8" s="159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  <c r="BP8" s="160"/>
    </row>
    <row r="9" ht="19.5" customHeight="1" spans="1:68">
      <c r="A9" s="19"/>
      <c r="B9" s="237" t="s">
        <v>1506</v>
      </c>
      <c r="C9" s="155"/>
      <c r="D9" s="155"/>
      <c r="E9" s="155" t="s">
        <v>1441</v>
      </c>
      <c r="F9" s="155"/>
      <c r="G9" s="20"/>
      <c r="H9" s="155" t="s">
        <v>1517</v>
      </c>
      <c r="I9" s="155" t="s">
        <v>1517</v>
      </c>
      <c r="J9" s="155"/>
      <c r="K9" s="155"/>
      <c r="L9" s="155"/>
      <c r="M9" s="20"/>
      <c r="N9" s="155"/>
      <c r="O9" s="155" t="s">
        <v>1012</v>
      </c>
      <c r="P9" s="155"/>
      <c r="Q9" s="155" t="s">
        <v>1536</v>
      </c>
      <c r="R9" s="155" t="s">
        <v>1454</v>
      </c>
      <c r="S9" s="155" t="s">
        <v>994</v>
      </c>
      <c r="T9" s="155"/>
      <c r="U9" s="20"/>
      <c r="V9" s="155"/>
      <c r="W9" s="155" t="s">
        <v>412</v>
      </c>
      <c r="X9" s="155" t="s">
        <v>412</v>
      </c>
      <c r="Y9" s="155" t="s">
        <v>412</v>
      </c>
      <c r="Z9" s="155" t="s">
        <v>412</v>
      </c>
      <c r="AA9" s="155" t="s">
        <v>412</v>
      </c>
      <c r="AB9" s="154"/>
      <c r="AD9" s="155"/>
      <c r="AE9" s="155"/>
      <c r="AG9" s="155"/>
      <c r="AH9" s="157"/>
      <c r="AI9" s="158"/>
      <c r="AJ9" s="157"/>
      <c r="AK9" s="159"/>
      <c r="AL9" s="159"/>
      <c r="AM9" s="159"/>
      <c r="AN9" s="159"/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0</v>
      </c>
      <c r="AV9" s="104">
        <f>BF9+BG9+BI9+BD9+BB9+AZ9+BK9</f>
        <v>12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COUNTIF(D9:Z9,"*BRT*")</f>
        <v>0</v>
      </c>
      <c r="AZ9" s="159">
        <f>COUNTIF(A9:AH9,"*$BTP*")</f>
        <v>2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1</v>
      </c>
      <c r="BE9" s="159">
        <f>BD9*('Setting key Duty'!$I$8+'Setting key Duty'!$I$9+'Setting key Duty'!$I$12)</f>
        <v>0.5625</v>
      </c>
      <c r="BF9" s="159">
        <f>COUNTIF(AH9,"*$N*")</f>
        <v>0</v>
      </c>
      <c r="BG9" s="159">
        <f>COUNTIF(AH9,"*$PM*")</f>
        <v>0</v>
      </c>
      <c r="BH9" s="159">
        <f>BG9*('Setting key Duty'!$I$9)</f>
        <v>0</v>
      </c>
      <c r="BI9" s="159">
        <f>COUNTIF(A9:AH9,"*$AM*")</f>
        <v>4</v>
      </c>
      <c r="BJ9" s="159">
        <f>BI9*('Setting key Duty'!$I$12+'Setting key Duty'!$I$8)</f>
        <v>1.75</v>
      </c>
      <c r="BK9" s="159">
        <f>COUNTIF(D9:AH9,"*$FC*")</f>
        <v>5</v>
      </c>
      <c r="BL9" s="159">
        <f>BK9*('Setting key Duty'!$J$11+'Setting key Duty'!$I$8)</f>
        <v>0.625</v>
      </c>
      <c r="BM9" s="159">
        <f>COUNTIF($D9:$Z9,BM$4)</f>
        <v>0</v>
      </c>
      <c r="BN9" s="159">
        <f>COUNTIF($D9:$Z9,BN$4)</f>
        <v>0</v>
      </c>
      <c r="BO9" s="159">
        <f>COUNTIF($D9:$Z9,BO$4)</f>
        <v>0</v>
      </c>
      <c r="BP9" s="160"/>
    </row>
    <row r="10" ht="48.75" spans="1:68">
      <c r="A10" s="19"/>
      <c r="B10" s="225" t="s">
        <v>668</v>
      </c>
      <c r="C10" s="155"/>
      <c r="D10" s="155"/>
      <c r="E10" s="155"/>
      <c r="F10" s="155"/>
      <c r="G10" s="155"/>
      <c r="H10" s="155"/>
      <c r="I10" s="155"/>
      <c r="J10" s="155"/>
      <c r="K10" s="155"/>
      <c r="M10" s="20"/>
      <c r="N10" s="155"/>
      <c r="O10" s="155"/>
      <c r="P10" s="20"/>
      <c r="Q10" s="155" t="s">
        <v>1515</v>
      </c>
      <c r="R10" s="155" t="s">
        <v>1524</v>
      </c>
      <c r="T10" s="155"/>
      <c r="U10" s="155"/>
      <c r="W10" s="155"/>
      <c r="X10" s="155" t="s">
        <v>1516</v>
      </c>
      <c r="Z10" s="155" t="s">
        <v>2481</v>
      </c>
      <c r="AA10" s="155" t="s">
        <v>2481</v>
      </c>
      <c r="AC10" s="155" t="s">
        <v>994</v>
      </c>
      <c r="AD10" s="155"/>
      <c r="AE10" s="155"/>
      <c r="AG10" s="155"/>
      <c r="AH10" s="157">
        <f>COUNTIF($C10:$AE10,AH$4)</f>
        <v>0</v>
      </c>
      <c r="AI10" s="158">
        <f>COUNTIF($C10:$AE10,AI$4)</f>
        <v>0</v>
      </c>
      <c r="AJ10" s="157">
        <f>COUNTIF($C10:$AE10,AJ$4)</f>
        <v>0</v>
      </c>
      <c r="AK10" s="159">
        <f>COUNTIF($C10:$AE10,AK$4)</f>
        <v>0</v>
      </c>
      <c r="AL10" s="159">
        <f>COUNTIF($C10:$AE10,AL$4)</f>
        <v>0</v>
      </c>
      <c r="AM10" s="159">
        <f>COUNTIF($C10:$AE10,AM$4)</f>
        <v>0</v>
      </c>
      <c r="AN10" s="159">
        <f>COUNTIF($C10:$AE10,AN$4)</f>
        <v>0</v>
      </c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0</v>
      </c>
      <c r="AV10" s="104">
        <f>BF10+BG10+BI10+BD10+BB10+AZ10+BK10</f>
        <v>6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2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1</v>
      </c>
      <c r="BE10" s="159">
        <f>BD10*('Setting key Duty'!$I$8+'Setting key Duty'!$I$9+'Setting key Duty'!$I$12)</f>
        <v>0.5625</v>
      </c>
      <c r="BF10" s="159">
        <f>COUNTIF(A10:AH10,"*$N*")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3</v>
      </c>
      <c r="BJ10" s="159">
        <f>BI10*('Setting key Duty'!$I$12+'Setting key Duty'!$I$8)</f>
        <v>1.3125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236" t="s">
        <v>805</v>
      </c>
      <c r="C11" s="155"/>
      <c r="D11" s="155"/>
      <c r="E11" s="185"/>
      <c r="F11" s="20"/>
      <c r="G11" s="155"/>
      <c r="H11" s="155"/>
      <c r="K11" s="155"/>
      <c r="L11" s="155"/>
      <c r="M11" s="155"/>
      <c r="N11" s="155"/>
      <c r="O11" s="186"/>
      <c r="P11" s="186"/>
      <c r="Q11" s="186"/>
      <c r="R11" s="155" t="s">
        <v>1520</v>
      </c>
      <c r="S11" s="155" t="s">
        <v>1521</v>
      </c>
      <c r="T11" s="155"/>
      <c r="V11" s="20"/>
      <c r="W11" s="155"/>
      <c r="X11" s="155"/>
      <c r="Y11" s="155" t="s">
        <v>1454</v>
      </c>
      <c r="Z11" s="155" t="s">
        <v>1521</v>
      </c>
      <c r="AA11" s="155"/>
      <c r="AB11" s="155"/>
      <c r="AC11" s="155" t="s">
        <v>1532</v>
      </c>
      <c r="AD11" s="155"/>
      <c r="AE11" s="155"/>
      <c r="AF11" s="154"/>
      <c r="AG11" s="155"/>
      <c r="AH11" s="157"/>
      <c r="AI11" s="158"/>
      <c r="AJ11" s="157"/>
      <c r="AK11" s="159"/>
      <c r="AL11" s="159"/>
      <c r="AM11" s="159"/>
      <c r="AN11" s="159"/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0</v>
      </c>
      <c r="AV11" s="104">
        <f>BF11+BG11+BI11+BD11+BB11+AZ11+BK11</f>
        <v>4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 t="e">
        <f>COUNTIF(#REF!,"*BRT*")</f>
        <v>#REF!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1</v>
      </c>
      <c r="BE11" s="159">
        <f>BD11*('Setting key Duty'!$I$8+'Setting key Duty'!$I$9+'Setting key Duty'!$I$12)</f>
        <v>0.5625</v>
      </c>
      <c r="BF11" s="159">
        <f>COUNTIF(AH11,"*$N*")</f>
        <v>0</v>
      </c>
      <c r="BG11" s="159">
        <f>COUNTIF(AH11,"*$PM*")</f>
        <v>0</v>
      </c>
      <c r="BH11" s="159">
        <f>BG11*('Setting key Duty'!$I$9)</f>
        <v>0</v>
      </c>
      <c r="BI11" s="159">
        <f>COUNTIF(A11:AH11,"*$AM*")</f>
        <v>3</v>
      </c>
      <c r="BJ11" s="159">
        <f>BI11*('Setting key Duty'!$I$12+'Setting key Duty'!$I$8)</f>
        <v>1.3125</v>
      </c>
      <c r="BK11" s="159">
        <f>COUNTIF(E11:AH11,"*$FC*")</f>
        <v>0</v>
      </c>
      <c r="BL11" s="159">
        <f>BK11*('Setting key Duty'!$J$11+'Setting key Duty'!$I$8)</f>
        <v>0</v>
      </c>
      <c r="BM11" s="159" t="e">
        <f>COUNTIF(#REF!,BM$4)</f>
        <v>#REF!</v>
      </c>
      <c r="BN11" s="159" t="e">
        <f>COUNTIF(#REF!,BN$4)</f>
        <v>#REF!</v>
      </c>
      <c r="BO11" s="159" t="e">
        <f>COUNTIF(#REF!,BO$4)</f>
        <v>#REF!</v>
      </c>
      <c r="BP11" s="160"/>
    </row>
    <row r="12" ht="19.5" customHeight="1" spans="1:68">
      <c r="A12" s="19"/>
      <c r="B12" s="16" t="s">
        <v>1431</v>
      </c>
      <c r="C12" s="154"/>
      <c r="D12" s="155"/>
      <c r="E12" s="155"/>
      <c r="F12" s="155"/>
      <c r="G12" s="155"/>
      <c r="H12" s="155"/>
      <c r="I12" s="155"/>
      <c r="K12" s="20"/>
      <c r="L12" s="20"/>
      <c r="M12" s="155"/>
      <c r="O12" s="186"/>
      <c r="P12" s="186"/>
      <c r="Q12" s="155" t="s">
        <v>1527</v>
      </c>
      <c r="R12" s="186"/>
      <c r="S12" s="155" t="s">
        <v>582</v>
      </c>
      <c r="T12" s="155"/>
      <c r="U12" s="20"/>
      <c r="V12" s="155"/>
      <c r="X12" s="155" t="s">
        <v>1529</v>
      </c>
      <c r="Y12" s="154"/>
      <c r="Z12" s="154"/>
      <c r="AA12" s="155"/>
      <c r="AB12" s="155"/>
      <c r="AD12" s="155"/>
      <c r="AE12" s="155"/>
      <c r="AF12" s="154"/>
      <c r="AG12" s="154"/>
      <c r="AH12" s="157"/>
      <c r="AI12" s="158"/>
      <c r="AJ12" s="157"/>
      <c r="AK12" s="159"/>
      <c r="AL12" s="159"/>
      <c r="AM12" s="159"/>
      <c r="AN12" s="159"/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0</v>
      </c>
      <c r="AV12" s="104">
        <f>BF12+BG12+BI12+BD12+BB12+AZ12+BK12</f>
        <v>2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COUNTIF(D12:AC12,"*BRT*")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COUNTIF(AF12:AH12,"*$N*")</f>
        <v>0</v>
      </c>
      <c r="BG12" s="159">
        <f>COUNTIF(AF12:AH12,"*$PM*")</f>
        <v>0</v>
      </c>
      <c r="BH12" s="159">
        <f>BG12*('Setting key Duty'!$I$9)</f>
        <v>0</v>
      </c>
      <c r="BI12" s="159">
        <f>COUNTIF(A12:AH12,"*$AM*")</f>
        <v>2</v>
      </c>
      <c r="BJ12" s="159">
        <f>BI12*('Setting key Duty'!$I$12+'Setting key Duty'!$I$8)</f>
        <v>0.875</v>
      </c>
      <c r="BK12" s="159">
        <f>COUNTIF(D12:AH12,"*$FC*")</f>
        <v>0</v>
      </c>
      <c r="BL12" s="159">
        <f>BK12*('Setting key Duty'!$J$11+'Setting key Duty'!$I$8)</f>
        <v>0</v>
      </c>
      <c r="BM12" s="159">
        <f>COUNTIF($D12:$AE12,BM$4)</f>
        <v>0</v>
      </c>
      <c r="BN12" s="159">
        <f>COUNTIF($D12:$AE12,BN$4)</f>
        <v>0</v>
      </c>
      <c r="BO12" s="159">
        <f>COUNTIF($D12:$AE12,BO$4)</f>
        <v>0</v>
      </c>
      <c r="BP12" s="160"/>
    </row>
    <row r="13" ht="19.5" customHeight="1" spans="1:68">
      <c r="A13" s="19"/>
      <c r="B13" s="239" t="s">
        <v>1373</v>
      </c>
      <c r="C13" s="155" t="s">
        <v>44</v>
      </c>
      <c r="D13" s="155"/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 t="s">
        <v>1513</v>
      </c>
      <c r="Q13" s="155" t="s">
        <v>1513</v>
      </c>
      <c r="R13" s="155" t="s">
        <v>1513</v>
      </c>
      <c r="S13" s="20"/>
      <c r="T13" s="155"/>
      <c r="U13" s="155"/>
      <c r="V13" s="155"/>
      <c r="W13" s="155"/>
      <c r="X13" s="155"/>
      <c r="Y13" s="154"/>
      <c r="Z13" s="154"/>
      <c r="AA13" s="155"/>
      <c r="AB13" s="154"/>
      <c r="AC13" s="155" t="s">
        <v>2480</v>
      </c>
      <c r="AD13" s="155"/>
      <c r="AE13" s="155"/>
      <c r="AF13" s="154"/>
      <c r="AG13" s="155"/>
      <c r="AH13" s="157"/>
      <c r="AI13" s="158"/>
      <c r="AJ13" s="157"/>
      <c r="AK13" s="159"/>
      <c r="AL13" s="159"/>
      <c r="AM13" s="159"/>
      <c r="AN13" s="159"/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0</v>
      </c>
      <c r="AV13" s="104">
        <f>BF13+BG13+BI13+BD13+BB13+AZ13+BK13</f>
        <v>3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COUNTIF(D13:X13,"*BRT*")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COUNTIF(AH13,"*$N*")</f>
        <v>0</v>
      </c>
      <c r="BG13" s="159">
        <f>COUNTIF(AH13,"*$PM*")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COUNTIF(D13:AH13,"*$FC*")</f>
        <v>3</v>
      </c>
      <c r="BL13" s="159">
        <f>BK13*('Setting key Duty'!$J$11+'Setting key Duty'!$I$8)</f>
        <v>0.375</v>
      </c>
      <c r="BM13" s="159">
        <f>COUNTIF($D13:$X13,BM$4)</f>
        <v>0</v>
      </c>
      <c r="BN13" s="159">
        <f>COUNTIF($D13:$X13,BN$4)</f>
        <v>0</v>
      </c>
      <c r="BO13" s="159">
        <f>COUNTIF($D13:$X13,BO$4)</f>
        <v>0</v>
      </c>
      <c r="BP13" s="160"/>
    </row>
    <row r="14" ht="24" customHeight="1" spans="1:68">
      <c r="A14" s="19"/>
      <c r="B14" s="217" t="s">
        <v>1106</v>
      </c>
      <c r="C14" s="155"/>
      <c r="E14" s="155"/>
      <c r="G14" s="155"/>
      <c r="H14" s="155"/>
      <c r="I14" s="155"/>
      <c r="J14" s="155"/>
      <c r="K14" s="155"/>
      <c r="L14" s="155"/>
      <c r="M14" s="155"/>
      <c r="O14" s="155"/>
      <c r="P14" s="155"/>
      <c r="R14" s="155"/>
      <c r="S14" s="155"/>
      <c r="T14" s="155"/>
      <c r="V14" s="20"/>
      <c r="W14" s="155"/>
      <c r="X14" s="155"/>
      <c r="Y14" s="155" t="s">
        <v>1534</v>
      </c>
      <c r="Z14" s="155" t="s">
        <v>1534</v>
      </c>
      <c r="AA14" s="155"/>
      <c r="AB14" s="155"/>
      <c r="AC14" s="155"/>
      <c r="AD14" s="154"/>
      <c r="AE14" s="155"/>
      <c r="AF14" s="20"/>
      <c r="AG14" s="155"/>
      <c r="AH14" s="157">
        <f>COUNTIF($C14:$AA14,AH$4)</f>
        <v>0</v>
      </c>
      <c r="AI14" s="158">
        <f>COUNTIF($C14:$AA14,AI$4)</f>
        <v>0</v>
      </c>
      <c r="AJ14" s="157">
        <f>COUNTIF($C14:$AA14,AJ$4)</f>
        <v>0</v>
      </c>
      <c r="AK14" s="159">
        <f>COUNTIF($C14:$AA14,AK$4)</f>
        <v>0</v>
      </c>
      <c r="AL14" s="159">
        <f>COUNTIF($C14:$AA14,AL$4)</f>
        <v>0</v>
      </c>
      <c r="AM14" s="159">
        <f>COUNTIF($C14:$AA14,AM$4)</f>
        <v>0</v>
      </c>
      <c r="AN14" s="159">
        <f>COUNTIF($C14:$AA14,AN$4)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0</v>
      </c>
      <c r="AV14" s="104">
        <f>BF14+BG14+BI14+BD14+BB14+AZ14+BK14</f>
        <v>2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COUNTIF(C14:AA14,"*BRT*")</f>
        <v>0</v>
      </c>
      <c r="AZ14" s="159">
        <f>COUNTIF(A14:AH14,"*$BTP*")</f>
        <v>2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COUNTIF(A14:AH14,"*$N*")</f>
        <v>0</v>
      </c>
      <c r="BG14" s="159">
        <f>COUNTIF(AH14,"*$PM*")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COUNTIF($C14:$AA14,BM$4)</f>
        <v>0</v>
      </c>
      <c r="BN14" s="159">
        <f>COUNTIF($C14:$AA14,BN$4)</f>
        <v>0</v>
      </c>
      <c r="BO14" s="159">
        <f>COUNTIF($C14:$AA14,BO$4)</f>
        <v>0</v>
      </c>
      <c r="BP14" s="160"/>
    </row>
    <row r="15" ht="37.5" customHeight="1" spans="1:68">
      <c r="A15" s="19"/>
      <c r="B15" s="239" t="s">
        <v>1512</v>
      </c>
      <c r="C15" s="155"/>
      <c r="D15" s="155"/>
      <c r="E15" s="155"/>
      <c r="F15" s="155"/>
      <c r="G15" s="155"/>
      <c r="H15" s="155"/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5"/>
      <c r="T15" s="155"/>
      <c r="U15" s="155"/>
      <c r="V15" s="155"/>
      <c r="W15" s="155"/>
      <c r="X15" s="155"/>
      <c r="Y15" s="155"/>
      <c r="Z15" s="155"/>
      <c r="AA15" s="154"/>
      <c r="AB15" s="154"/>
      <c r="AC15" s="155"/>
      <c r="AD15" s="155"/>
      <c r="AE15" s="155"/>
      <c r="AF15" s="155"/>
      <c r="AG15" s="155"/>
      <c r="AH15" s="157">
        <f>COUNTIF($D15:$AC15,AH$4)</f>
        <v>0</v>
      </c>
      <c r="AI15" s="158">
        <f>COUNTIF($D15:$AC15,AI$4)</f>
        <v>0</v>
      </c>
      <c r="AJ15" s="157">
        <f>COUNTIF($D15:$AC15,AJ$4)</f>
        <v>0</v>
      </c>
      <c r="AK15" s="159">
        <f>COUNTIF($D15:$AC15,AK$4)</f>
        <v>0</v>
      </c>
      <c r="AL15" s="159">
        <f>COUNTIF($D15:$AC15,AL$4)</f>
        <v>0</v>
      </c>
      <c r="AM15" s="159">
        <f>COUNTIF($D15:$AC15,AM$4)</f>
        <v>0</v>
      </c>
      <c r="AN15" s="159">
        <f>COUNTIF($D15:$AC15,AN$4)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0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COUNTIF(C15:AC15,"*BRT*")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COUNTIF($C15:$AC15,BM$4)</f>
        <v>0</v>
      </c>
      <c r="BN15" s="159">
        <f>COUNTIF($C15:$AC15,BN$4)</f>
        <v>0</v>
      </c>
      <c r="BO15" s="159">
        <f>COUNTIF($C15:$AC15,BO$4)</f>
        <v>0</v>
      </c>
      <c r="BP15" s="160"/>
    </row>
    <row r="16" ht="19.5" customHeight="1" spans="1:68">
      <c r="A16" s="19"/>
      <c r="B16" s="16" t="s">
        <v>1514</v>
      </c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C16" s="155"/>
      <c r="AD16" s="155"/>
      <c r="AE16" s="155"/>
      <c r="AF16" s="169"/>
      <c r="AG16" s="155"/>
      <c r="AH16" s="157">
        <f>COUNTIF($C16:$AA16,AH$4)</f>
        <v>0</v>
      </c>
      <c r="AI16" s="158">
        <f>COUNTIF($C16:$AA16,AI$4)</f>
        <v>0</v>
      </c>
      <c r="AJ16" s="157">
        <f>COUNTIF($C16:$AA16,AJ$4)</f>
        <v>0</v>
      </c>
      <c r="AK16" s="159">
        <f>COUNTIF($C16:$AA16,AK$4)</f>
        <v>0</v>
      </c>
      <c r="AL16" s="159">
        <f>COUNTIF($C16:$AA16,AL$4)</f>
        <v>0</v>
      </c>
      <c r="AM16" s="159">
        <f>COUNTIF($C16:$AA16,AM$4)</f>
        <v>0</v>
      </c>
      <c r="AN16" s="159">
        <f>COUNTIF($C16:$AA16,AN$4)</f>
        <v>0</v>
      </c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0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COUNTIF(C16:AA16,"*BRT*")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COUNTIF(A16:AH16,"*$N*")</f>
        <v>0</v>
      </c>
      <c r="BG16" s="159">
        <f>COUNTIF(AH16,"*$PM*")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COUNTIF($C16:$AA16,BM$4)</f>
        <v>0</v>
      </c>
      <c r="BN16" s="159">
        <f>COUNTIF($C16:$AA16,BN$4)</f>
        <v>0</v>
      </c>
      <c r="BO16" s="159">
        <f>COUNTIF($C16:$AA16,BO$4)</f>
        <v>0</v>
      </c>
      <c r="BP16" s="160"/>
    </row>
    <row r="17" ht="19.5" customHeight="1" spans="1:68">
      <c r="A17" s="19"/>
      <c r="B17" s="236" t="s">
        <v>1263</v>
      </c>
      <c r="C17" s="155"/>
      <c r="D17" s="155"/>
      <c r="E17" s="185"/>
      <c r="F17" s="185"/>
      <c r="G17" s="185"/>
      <c r="H17" s="185"/>
      <c r="I17" s="186"/>
      <c r="K17" s="155"/>
      <c r="L17" s="186"/>
      <c r="N17" s="264"/>
      <c r="O17" s="155"/>
      <c r="P17" s="155"/>
      <c r="R17" s="155"/>
      <c r="S17" s="155"/>
      <c r="T17" s="155"/>
      <c r="U17" s="155"/>
      <c r="V17" s="155"/>
      <c r="W17" s="155"/>
      <c r="X17" s="154"/>
      <c r="Y17" s="155"/>
      <c r="Z17" s="155"/>
      <c r="AA17" s="155"/>
      <c r="AB17" s="241"/>
      <c r="AC17" s="155"/>
      <c r="AD17" s="155"/>
      <c r="AE17" s="155"/>
      <c r="AF17" s="155"/>
      <c r="AG17" s="155"/>
      <c r="AH17" s="157">
        <f>COUNTIF($C17:$AF17,AH$4)</f>
        <v>0</v>
      </c>
      <c r="AI17" s="158">
        <f>COUNTIF($C17:$AF17,AI$4)</f>
        <v>0</v>
      </c>
      <c r="AJ17" s="157">
        <f>COUNTIF($C17:$AF17,AJ$4)</f>
        <v>0</v>
      </c>
      <c r="AK17" s="159">
        <f>COUNTIF($C17:$AF17,AK$4)</f>
        <v>0</v>
      </c>
      <c r="AL17" s="159">
        <f>COUNTIF($C17:$AF17,AL$4)</f>
        <v>0</v>
      </c>
      <c r="AM17" s="159">
        <f>COUNTIF($C17:$AF17,AM$4)</f>
        <v>0</v>
      </c>
      <c r="AN17" s="159">
        <f>COUNTIF($C17:$AF17,AN$4)</f>
        <v>0</v>
      </c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0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COUNTIF(C17:AC17,"*BRT*")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COUNTIF(I17:AH17,"*$L*")</f>
        <v>0</v>
      </c>
      <c r="BC17" s="159" t="e">
        <f>BB17*('Setting key Duty'!$I$13+'Setting key Duty'!$I$9)</f>
        <v>#VALUE!</v>
      </c>
      <c r="BD17" s="159">
        <f>COUNTIF(I17:AH17,"*$M*")</f>
        <v>0</v>
      </c>
      <c r="BE17" s="159">
        <f>BD17*('Setting key Duty'!$I$8+'Setting key Duty'!$I$9+'Setting key Duty'!$I$12)</f>
        <v>0</v>
      </c>
      <c r="BF17" s="159">
        <f>COUNTIF(I17:AH17,"*$N*")</f>
        <v>0</v>
      </c>
      <c r="BG17" s="159">
        <f>COUNTIF(I17:AH17,"*$PM*")</f>
        <v>0</v>
      </c>
      <c r="BH17" s="159">
        <f>BG17*('Setting key Duty'!$I$9)</f>
        <v>0</v>
      </c>
      <c r="BI17" s="159">
        <f>COUNTIF(I17:AH17,"*$AM*")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COUNTIF($C17:$AF17,BM$4)</f>
        <v>0</v>
      </c>
      <c r="BN17" s="159">
        <f>COUNTIF($C17:$AF17,BN$4)</f>
        <v>0</v>
      </c>
      <c r="BO17" s="159">
        <f>COUNTIF($I17:$AE17,BO$4)</f>
        <v>0</v>
      </c>
      <c r="BP17" s="160"/>
    </row>
    <row r="18" ht="26.25" customHeight="1" spans="1:68">
      <c r="A18" s="19"/>
      <c r="B18" s="173" t="s">
        <v>1476</v>
      </c>
      <c r="C18" s="155"/>
      <c r="D18" s="155"/>
      <c r="E18" s="155"/>
      <c r="F18" s="155"/>
      <c r="G18" s="155"/>
      <c r="H18" s="155"/>
      <c r="I18" s="20"/>
      <c r="J18" s="155"/>
      <c r="K18" s="154"/>
      <c r="L18" s="155"/>
      <c r="M18" s="155"/>
      <c r="N18" s="155"/>
      <c r="O18" s="155"/>
      <c r="P18" s="155"/>
      <c r="Q18" s="155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D18" s="169"/>
      <c r="AE18" s="155"/>
      <c r="AF18" s="155"/>
      <c r="AG18" s="155"/>
      <c r="AH18" s="157"/>
      <c r="AI18" s="158"/>
      <c r="AJ18" s="157"/>
      <c r="AK18" s="159"/>
      <c r="AL18" s="159"/>
      <c r="AM18" s="159"/>
      <c r="AN18" s="159"/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0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COUNTIF(E18:AA18,"*BRT*")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COUNTIF(AG18:AH18,"*$N*")</f>
        <v>0</v>
      </c>
      <c r="BG18" s="159">
        <f>COUNTIF(AG18:AH18,"*$PM*")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COUNTIF(E18:AH18,"*$FC*")</f>
        <v>0</v>
      </c>
      <c r="BL18" s="159">
        <f>BK18*('Setting key Duty'!$J$11+'Setting key Duty'!$I$8)</f>
        <v>0</v>
      </c>
      <c r="BM18" s="159">
        <f>COUNTIF($E18:$AA18,BM$4)</f>
        <v>0</v>
      </c>
      <c r="BN18" s="159">
        <f>COUNTIF($E18:$AA18,BN$4)</f>
        <v>0</v>
      </c>
      <c r="BO18" s="159">
        <f>COUNTIF($E18:$AA18,BO$4)</f>
        <v>0</v>
      </c>
      <c r="BP18" s="160"/>
    </row>
    <row r="19" ht="19.5" customHeight="1" spans="1:68">
      <c r="A19" s="19"/>
      <c r="B19" s="243" t="s">
        <v>1200</v>
      </c>
      <c r="C19" s="155"/>
      <c r="D19" s="155"/>
      <c r="E19" s="155"/>
      <c r="F19" s="155"/>
      <c r="G19" s="155"/>
      <c r="H19" s="155"/>
      <c r="I19" s="155"/>
      <c r="K19" s="155"/>
      <c r="L19" s="154"/>
      <c r="M19" s="154"/>
      <c r="N19" s="155"/>
      <c r="O19" s="155"/>
      <c r="P19" s="155"/>
      <c r="Q19" s="155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  <c r="AE19" s="155"/>
      <c r="AF19" s="155"/>
      <c r="AG19" s="155"/>
      <c r="AH19" s="157"/>
      <c r="AI19" s="158"/>
      <c r="AJ19" s="157"/>
      <c r="AK19" s="159"/>
      <c r="AL19" s="159"/>
      <c r="AM19" s="159"/>
      <c r="AN19" s="159"/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0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COUNTIF(C19:AC19,"*BRT*")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COUNTIF(AH19,"*$N*")</f>
        <v>0</v>
      </c>
      <c r="BG19" s="159">
        <f>COUNTIF(AH19,"*$PM*")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COUNTIF(C19:AH19,"*$FC*")</f>
        <v>0</v>
      </c>
      <c r="BL19" s="159">
        <f>BK19*('Setting key Duty'!$J$11+'Setting key Duty'!$I$8)</f>
        <v>0</v>
      </c>
      <c r="BM19" s="159">
        <f>COUNTIF($C19:$AC19,BM$4)</f>
        <v>0</v>
      </c>
      <c r="BN19" s="159">
        <f>COUNTIF($C19:$AC19,BN$4)</f>
        <v>0</v>
      </c>
      <c r="BO19" s="159">
        <f>COUNTIF($C19:$AC19,BO$4)</f>
        <v>0</v>
      </c>
      <c r="BP19" s="160"/>
    </row>
    <row r="20" ht="19.5" customHeight="1" spans="1:68">
      <c r="A20" s="19"/>
      <c r="B20" s="239" t="s">
        <v>1163</v>
      </c>
      <c r="C20" s="155"/>
      <c r="D20" s="155"/>
      <c r="F20" s="155"/>
      <c r="H20" s="155"/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U20" s="155"/>
      <c r="W20" s="155"/>
      <c r="X20" s="155"/>
      <c r="Y20" s="155"/>
      <c r="Z20" s="155"/>
      <c r="AA20" s="155"/>
      <c r="AB20" s="155"/>
      <c r="AC20" s="154"/>
      <c r="AD20" s="155"/>
      <c r="AE20" s="20"/>
      <c r="AF20" s="155"/>
      <c r="AG20" s="155"/>
      <c r="AH20" s="157"/>
      <c r="AI20" s="158"/>
      <c r="AJ20" s="157"/>
      <c r="AK20" s="159"/>
      <c r="AL20" s="159"/>
      <c r="AM20" s="159"/>
      <c r="AN20" s="159"/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0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COUNTIF(D20:AC20,"*BRT*")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COUNTIF(AF20:AH20,"*$N*")</f>
        <v>0</v>
      </c>
      <c r="BG20" s="159">
        <f>COUNTIF(AF20:AH20,"*$PM*")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COUNTIF(D20:AH20,"*$FC*")</f>
        <v>0</v>
      </c>
      <c r="BL20" s="159">
        <f>BK20*('Setting key Duty'!$J$11+'Setting key Duty'!$I$8)</f>
        <v>0</v>
      </c>
      <c r="BM20" s="159">
        <f>COUNTIF($D20:$AE20,BM$4)</f>
        <v>0</v>
      </c>
      <c r="BN20" s="159">
        <f>COUNTIF($D20:$AE20,BN$4)</f>
        <v>0</v>
      </c>
      <c r="BO20" s="159">
        <f>COUNTIF($D20:$AE20,BO$4)</f>
        <v>0</v>
      </c>
      <c r="BP20" s="160"/>
    </row>
    <row r="21" ht="19.5" customHeight="1" spans="1:68">
      <c r="A21" s="19"/>
      <c r="B21" s="670" t="s">
        <v>1206</v>
      </c>
      <c r="C21" s="155" t="s">
        <v>48</v>
      </c>
      <c r="D21" s="155"/>
      <c r="E21" s="154"/>
      <c r="F21" s="155"/>
      <c r="G21" s="155"/>
      <c r="H21" s="155"/>
      <c r="I21" s="155"/>
      <c r="J21" s="155"/>
      <c r="K21" s="155"/>
      <c r="M21" s="20"/>
      <c r="N21" s="155"/>
      <c r="O21" s="155"/>
      <c r="P21" s="155"/>
      <c r="Q21" s="155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  <c r="AD21" s="155"/>
      <c r="AE21" s="155"/>
      <c r="AF21" s="155"/>
      <c r="AG21" s="155"/>
      <c r="AH21" s="157"/>
      <c r="AI21" s="158"/>
      <c r="AJ21" s="157"/>
      <c r="AK21" s="159"/>
      <c r="AL21" s="159"/>
      <c r="AM21" s="159"/>
      <c r="AN21" s="159"/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0</v>
      </c>
      <c r="AV21" s="104">
        <f>BF21+BG21+BI21+BD21+BB21+AZ21+BK21</f>
        <v>0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COUNTIF(D21:AB21,"*BRT*")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COUNTIF(AF21:AH21,"*$N*")</f>
        <v>0</v>
      </c>
      <c r="BG21" s="159">
        <f>COUNTIF(AF21:AH21,"*$PM*")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COUNTIF(D21:AH21,"*$FC*")</f>
        <v>0</v>
      </c>
      <c r="BL21" s="159">
        <f>BK21*('Setting key Duty'!$J$11+'Setting key Duty'!$I$8)</f>
        <v>0</v>
      </c>
      <c r="BM21" s="159">
        <f>COUNTIF($D21:$AE21,BM$4)</f>
        <v>0</v>
      </c>
      <c r="BN21" s="159">
        <f>COUNTIF($D21:$AE21,BN$4)</f>
        <v>0</v>
      </c>
      <c r="BO21" s="159">
        <f>COUNTIF($D21:$AE21,BO$4)</f>
        <v>0</v>
      </c>
      <c r="BP21" s="160"/>
    </row>
    <row r="22" ht="19.5" customHeight="1" spans="1:68">
      <c r="A22" s="19"/>
      <c r="B22" s="239" t="s">
        <v>1391</v>
      </c>
      <c r="C22" s="186"/>
      <c r="D22" s="186"/>
      <c r="F22" s="155"/>
      <c r="G22" s="154"/>
      <c r="H22" s="186"/>
      <c r="L22" s="155"/>
      <c r="M22" s="155"/>
      <c r="O22" s="186"/>
      <c r="Q22" s="155"/>
      <c r="R22" s="155"/>
      <c r="S22" s="155"/>
      <c r="T22" s="155"/>
      <c r="V22" s="155"/>
      <c r="W22" s="155"/>
      <c r="Y22" s="20"/>
      <c r="Z22" s="245"/>
      <c r="AA22" s="155"/>
      <c r="AB22" s="155"/>
      <c r="AC22" s="155"/>
      <c r="AD22" s="155"/>
      <c r="AE22" s="155"/>
      <c r="AF22" s="155"/>
      <c r="AG22" s="155"/>
      <c r="AH22" s="157"/>
      <c r="AI22" s="158"/>
      <c r="AJ22" s="157"/>
      <c r="AK22" s="159"/>
      <c r="AL22" s="159"/>
      <c r="AM22" s="159"/>
      <c r="AN22" s="159"/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0</v>
      </c>
      <c r="AV22" s="104">
        <f>BF22+BG22+BI22+BD22+BB22+AZ22+BK22</f>
        <v>0</v>
      </c>
      <c r="AW22" s="104" t="e">
        <f>AT22+$AX$26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/>
      <c r="AZ22" s="159"/>
      <c r="BA22" s="159"/>
      <c r="BB22" s="159"/>
      <c r="BC22" s="159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  <c r="BP22" s="160"/>
    </row>
    <row r="23" ht="19.5" customHeight="1" spans="1:68">
      <c r="A23" s="19"/>
      <c r="B23" s="173" t="s">
        <v>811</v>
      </c>
      <c r="C23" s="155"/>
      <c r="D23" s="155"/>
      <c r="F23" s="155"/>
      <c r="G23" s="154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155"/>
      <c r="X23" s="155"/>
      <c r="Y23" s="20"/>
      <c r="Z23" s="155"/>
      <c r="AA23" s="155"/>
      <c r="AD23" s="20"/>
      <c r="AE23" s="155"/>
      <c r="AF23" s="155"/>
      <c r="AG23" s="155"/>
      <c r="AH23" s="157"/>
      <c r="AI23" s="158"/>
      <c r="AJ23" s="157"/>
      <c r="AK23" s="159"/>
      <c r="AL23" s="159"/>
      <c r="AM23" s="159"/>
      <c r="AN23" s="159"/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0</v>
      </c>
      <c r="AV23" s="104">
        <f>BF23+BG23+BI23+BD23+BB23+AZ23+BK23</f>
        <v>0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COUNTIF(D23:AC23,"*BRT*")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COUNTIF(AH23,"*$N*")</f>
        <v>0</v>
      </c>
      <c r="BG23" s="159">
        <f>COUNTIF(AH23,"*$PM*")</f>
        <v>0</v>
      </c>
      <c r="BH23" s="159">
        <f>BG23*('Setting key Duty'!$I$9)</f>
        <v>0</v>
      </c>
      <c r="BI23" s="159">
        <f>COUNTIF(A23:AH23,"*$AM*")</f>
        <v>0</v>
      </c>
      <c r="BJ23" s="159">
        <f>BI23*('Setting key Duty'!$I$12+'Setting key Duty'!$I$8)</f>
        <v>0</v>
      </c>
      <c r="BK23" s="159">
        <f>COUNTIF(D23:AH23,"*$FC*")</f>
        <v>0</v>
      </c>
      <c r="BL23" s="159">
        <f>BK23*('Setting key Duty'!$J$11+'Setting key Duty'!$I$8)</f>
        <v>0</v>
      </c>
      <c r="BM23" s="159">
        <f>COUNTIF($D23:$AC23,BM$4)</f>
        <v>0</v>
      </c>
      <c r="BN23" s="159">
        <f>COUNTIF($D23:$AC23,BN$4)</f>
        <v>0</v>
      </c>
      <c r="BO23" s="159">
        <f>COUNTIF($D23:$AC23,BO$4)</f>
        <v>0</v>
      </c>
      <c r="BP23" s="160"/>
    </row>
    <row r="24" ht="19.5" customHeight="1" spans="1:68">
      <c r="A24" s="19"/>
      <c r="B24" s="244" t="s">
        <v>1097</v>
      </c>
      <c r="C24" s="155"/>
      <c r="D24" s="154"/>
      <c r="E24" s="155"/>
      <c r="F24" s="20"/>
      <c r="G24" s="155"/>
      <c r="H24" s="185"/>
      <c r="I24" s="154"/>
      <c r="K24" s="155"/>
      <c r="L24" s="155"/>
      <c r="M24" s="155"/>
      <c r="N24" s="155"/>
      <c r="O24" s="155"/>
      <c r="P24" s="155"/>
      <c r="Q24" s="155"/>
      <c r="R24" s="155"/>
      <c r="S24" s="155"/>
      <c r="T24" s="155"/>
      <c r="U24" s="155"/>
      <c r="V24" s="155"/>
      <c r="W24" s="155"/>
      <c r="X24" s="155"/>
      <c r="Z24" s="20"/>
      <c r="AA24" s="155"/>
      <c r="AB24" s="154"/>
      <c r="AC24" s="155"/>
      <c r="AE24" s="155"/>
      <c r="AF24" s="20"/>
      <c r="AG24" s="155"/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0</v>
      </c>
      <c r="AV24" s="104">
        <f>BF24+BG24+BI24+BD24+BB24+AZ24+BK24</f>
        <v>0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COUNTIF(D24:AC24,"*BRT*")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COUNTIF(AE24:AH24,"*$N*")</f>
        <v>0</v>
      </c>
      <c r="BG24" s="159">
        <f>COUNTIF(AE24:AH24,"*$PM*")</f>
        <v>0</v>
      </c>
      <c r="BH24" s="159">
        <f>BG24*('Setting key Duty'!$I$9)</f>
        <v>0</v>
      </c>
      <c r="BI24" s="159">
        <f>COUNTIF(A24:AH24,"*$AM*")</f>
        <v>0</v>
      </c>
      <c r="BJ24" s="159">
        <f>BI24*('Setting key Duty'!$I$12+'Setting key Duty'!$I$8)</f>
        <v>0</v>
      </c>
      <c r="BK24" s="159">
        <f>COUNTIF(D24:AH24,"*$FC*")</f>
        <v>0</v>
      </c>
      <c r="BL24" s="159">
        <f>BK24*('Setting key Duty'!$J$11+'Setting key Duty'!$I$8)</f>
        <v>0</v>
      </c>
      <c r="BM24" s="159">
        <f>COUNTIF($D24:$AE24,BM$4)</f>
        <v>0</v>
      </c>
      <c r="BN24" s="159">
        <f>COUNTIF($D24:$AE24,BN$4)</f>
        <v>0</v>
      </c>
      <c r="BO24" s="159">
        <f>COUNTIF($D24:$AE24,BO$4)</f>
        <v>0</v>
      </c>
      <c r="BP24" s="160"/>
    </row>
    <row r="25" ht="19.5" customHeight="1" spans="1:68">
      <c r="A25" s="19"/>
      <c r="B25" s="217" t="s">
        <v>1211</v>
      </c>
      <c r="C25" s="155"/>
      <c r="D25" s="155"/>
      <c r="E25" s="155"/>
      <c r="F25" s="155"/>
      <c r="G25" s="154"/>
      <c r="H25" s="185"/>
      <c r="I25" s="185"/>
      <c r="J25" s="155"/>
      <c r="K25" s="155"/>
      <c r="L25" s="155"/>
      <c r="M25" s="20"/>
      <c r="N25" s="20"/>
      <c r="O25" s="155"/>
      <c r="Q25" s="155"/>
      <c r="R25" s="20"/>
      <c r="S25" s="155"/>
      <c r="T25" s="155"/>
      <c r="U25" s="155"/>
      <c r="V25" s="155"/>
      <c r="X25" s="154"/>
      <c r="Y25" s="155"/>
      <c r="Z25" s="155"/>
      <c r="AA25" s="154"/>
      <c r="AB25" s="154"/>
      <c r="AC25" s="155"/>
      <c r="AD25" s="154"/>
      <c r="AE25" s="154"/>
      <c r="AF25" s="155"/>
      <c r="AG25" s="155"/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0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COUNTIF(D25:AA25,"*BRT*")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COUNTIF(AH25,"*$N*")</f>
        <v>0</v>
      </c>
      <c r="BG25" s="159">
        <f>COUNTIF(AH25,"*$PM*")</f>
        <v>0</v>
      </c>
      <c r="BH25" s="159">
        <f>BG25*('Setting key Duty'!$I$9)</f>
        <v>0</v>
      </c>
      <c r="BI25" s="159">
        <f>COUNTIF(A25:AH25,"*$AM*")</f>
        <v>0</v>
      </c>
      <c r="BJ25" s="159">
        <f>BI25*('Setting key Duty'!$I$12+'Setting key Duty'!$I$8)</f>
        <v>0</v>
      </c>
      <c r="BK25" s="159">
        <f>COUNTIF(D25:AH25,"*$FC*")</f>
        <v>0</v>
      </c>
      <c r="BL25" s="159">
        <f>BK25*('Setting key Duty'!$J$11+'Setting key Duty'!$I$8)</f>
        <v>0</v>
      </c>
      <c r="BM25" s="159">
        <f>COUNTIF($D25:$AA25,BM$4)</f>
        <v>0</v>
      </c>
      <c r="BN25" s="159">
        <f>COUNTIF($D25:$AA25,BN$4)</f>
        <v>0</v>
      </c>
      <c r="BO25" s="159">
        <f>COUNTIF($D25:$AA25,BO$4)</f>
        <v>0</v>
      </c>
      <c r="BP25" s="160"/>
    </row>
    <row r="26" ht="19.5" customHeight="1" spans="1:68">
      <c r="A26" s="19"/>
      <c r="B26" s="239" t="s">
        <v>1437</v>
      </c>
      <c r="C26" s="155" t="s">
        <v>45</v>
      </c>
      <c r="D26" s="155"/>
      <c r="F26" s="155"/>
      <c r="G26" s="154"/>
      <c r="I26" s="155"/>
      <c r="J26" s="155"/>
      <c r="K26" s="20"/>
      <c r="L26" s="155"/>
      <c r="M26" s="155"/>
      <c r="N26" s="155"/>
      <c r="O26" s="155"/>
      <c r="P26" s="155"/>
      <c r="Q26" s="155"/>
      <c r="S26" s="155"/>
      <c r="T26" s="155"/>
      <c r="U26" s="155"/>
      <c r="V26" s="155"/>
      <c r="W26" s="155"/>
      <c r="X26" s="155"/>
      <c r="Y26" s="155"/>
      <c r="Z26" s="155"/>
      <c r="AA26" s="20"/>
      <c r="AB26" s="155"/>
      <c r="AC26" s="155"/>
      <c r="AD26" s="155"/>
      <c r="AE26" s="155"/>
      <c r="AG26" s="155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0</v>
      </c>
      <c r="AW26" s="104" t="e">
        <f>AT26+$AX$26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COUNTIF(C26:AC26,"*BRT*")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COUNTIF(D26:AH26,"*$L*")</f>
        <v>0</v>
      </c>
      <c r="BC26" s="159" t="e">
        <f>BB26*('Setting key Duty'!$I$13+'Setting key Duty'!$I$9)</f>
        <v>#VALUE!</v>
      </c>
      <c r="BD26" s="159">
        <f>COUNTIF(D26:AH26,"*$M*")</f>
        <v>0</v>
      </c>
      <c r="BE26" s="159">
        <f>BD26*('Setting key Duty'!$I$8+'Setting key Duty'!$I$9+'Setting key Duty'!$I$12)</f>
        <v>0</v>
      </c>
      <c r="BF26" s="159">
        <f>COUNTIF(D26:AH26,"*$N*")</f>
        <v>0</v>
      </c>
      <c r="BG26" s="159">
        <f>COUNTIF(D26:AH26,"*$PM*")</f>
        <v>0</v>
      </c>
      <c r="BH26" s="159">
        <f>BG26*('Setting key Duty'!$I$9)</f>
        <v>0</v>
      </c>
      <c r="BI26" s="159">
        <f>COUNTIF(D26:AH26,"*$AM*")</f>
        <v>0</v>
      </c>
      <c r="BJ26" s="159">
        <f>BI26*('Setting key Duty'!$I$12+'Setting key Duty'!$I$8)</f>
        <v>0</v>
      </c>
      <c r="BK26" s="159">
        <f>COUNTIF(C26:AH26,"*$FC*")</f>
        <v>0</v>
      </c>
      <c r="BL26" s="159">
        <f>BK26*('Setting key Duty'!$J$11+'Setting key Duty'!$I$8)</f>
        <v>0</v>
      </c>
      <c r="BM26" s="159">
        <f>COUNTIF($C26:$AG26,BM$4)</f>
        <v>0</v>
      </c>
      <c r="BN26" s="159">
        <f>COUNTIF($C26:$AG26,BN$4)</f>
        <v>0</v>
      </c>
      <c r="BO26" s="159">
        <f>COUNTIF($D26:$AE26,BO$4)</f>
        <v>0</v>
      </c>
      <c r="BP26" s="160"/>
    </row>
    <row r="27" ht="19.5" customHeight="1" spans="1:68">
      <c r="A27" s="19"/>
      <c r="B27" s="239" t="s">
        <v>1383</v>
      </c>
      <c r="C27" s="186" t="s">
        <v>62</v>
      </c>
      <c r="D27" s="185"/>
      <c r="E27" s="185"/>
      <c r="F27" s="185"/>
      <c r="G27" s="185"/>
      <c r="H27" s="155"/>
      <c r="I27" s="155"/>
      <c r="J27" s="155"/>
      <c r="K27" s="186"/>
      <c r="L27" s="186"/>
      <c r="M27" s="186"/>
      <c r="N27" s="186"/>
      <c r="O27" s="186"/>
      <c r="P27" s="186"/>
      <c r="Q27" s="186"/>
      <c r="S27" s="186"/>
      <c r="T27" s="155"/>
      <c r="U27" s="155"/>
      <c r="V27" s="155"/>
      <c r="W27" s="155"/>
      <c r="X27" s="186"/>
      <c r="Y27" s="155"/>
      <c r="Z27" s="20"/>
      <c r="AA27" s="155"/>
      <c r="AB27" s="155"/>
      <c r="AC27" s="155"/>
      <c r="AD27" s="155"/>
      <c r="AE27" s="155"/>
      <c r="AF27" s="155"/>
      <c r="AG27" s="186"/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0</v>
      </c>
      <c r="AW27" s="104" t="e">
        <f>AT27+$AX$26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60"/>
    </row>
    <row r="28" ht="19.5" customHeight="1" spans="1:68">
      <c r="A28" s="19"/>
      <c r="B28" s="239" t="s">
        <v>1388</v>
      </c>
      <c r="C28" s="186"/>
      <c r="D28" s="155"/>
      <c r="F28" s="155"/>
      <c r="G28" s="154"/>
      <c r="H28" s="185"/>
      <c r="I28" s="186"/>
      <c r="K28" s="186"/>
      <c r="L28" s="155"/>
      <c r="M28" s="186"/>
      <c r="O28" s="155"/>
      <c r="P28" s="155"/>
      <c r="R28" s="155"/>
      <c r="S28" s="186"/>
      <c r="T28" s="186"/>
      <c r="U28" s="186"/>
      <c r="V28" s="186"/>
      <c r="W28" s="186"/>
      <c r="X28" s="186"/>
      <c r="Y28" s="155"/>
      <c r="Z28" s="155"/>
      <c r="AA28" s="155"/>
      <c r="AB28" s="155"/>
      <c r="AC28" s="155"/>
      <c r="AD28" s="155"/>
      <c r="AE28" s="155"/>
      <c r="AF28" s="155"/>
      <c r="AG28" s="155"/>
      <c r="AH28" s="157"/>
      <c r="AI28" s="158"/>
      <c r="AJ28" s="157"/>
      <c r="AK28" s="159"/>
      <c r="AL28" s="159"/>
      <c r="AM28" s="159"/>
      <c r="AN28" s="159"/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>
        <f>BF28+BG28+BI28+BD28+BB28+AZ28+BK28</f>
        <v>0</v>
      </c>
      <c r="AW28" s="104" t="e">
        <f>AT28+$AX$26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60"/>
    </row>
    <row r="29" ht="19.5" customHeight="1" spans="1:68">
      <c r="A29" s="19"/>
      <c r="B29" s="239" t="s">
        <v>1389</v>
      </c>
      <c r="C29" s="20"/>
      <c r="D29" s="155"/>
      <c r="E29" s="155"/>
      <c r="F29" s="155"/>
      <c r="G29" s="154"/>
      <c r="H29" s="186"/>
      <c r="I29" s="186"/>
      <c r="J29" s="20"/>
      <c r="K29" s="186"/>
      <c r="L29" s="186"/>
      <c r="M29" s="186"/>
      <c r="N29" s="186"/>
      <c r="O29" s="15"/>
      <c r="P29" s="186"/>
      <c r="Q29" s="155"/>
      <c r="R29" s="185"/>
      <c r="S29" s="155"/>
      <c r="T29" s="186"/>
      <c r="U29" s="155"/>
      <c r="V29" s="155"/>
      <c r="W29" s="186"/>
      <c r="X29" s="155"/>
      <c r="Y29" s="155"/>
      <c r="AA29" s="155"/>
      <c r="AB29" s="154"/>
      <c r="AC29" s="155"/>
      <c r="AD29" s="155"/>
      <c r="AE29" s="155"/>
      <c r="AF29" s="154"/>
      <c r="AG29" s="155"/>
      <c r="AH29" s="157"/>
      <c r="AI29" s="158"/>
      <c r="AJ29" s="157"/>
      <c r="AK29" s="159"/>
      <c r="AL29" s="159"/>
      <c r="AM29" s="159"/>
      <c r="AN29" s="159"/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0</v>
      </c>
      <c r="AW29" s="104" t="e">
        <f>AT29+$AX$26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60"/>
    </row>
    <row r="30" ht="19.5" customHeight="1" spans="1:68">
      <c r="A30" s="19"/>
      <c r="B30" s="239" t="s">
        <v>1390</v>
      </c>
      <c r="C30" s="186"/>
      <c r="D30" s="186"/>
      <c r="E30" s="155"/>
      <c r="F30" s="155"/>
      <c r="G30" s="186"/>
      <c r="H30" s="155"/>
      <c r="I30" s="155"/>
      <c r="J30" s="186"/>
      <c r="K30" s="186"/>
      <c r="L30" s="155"/>
      <c r="M30" s="186"/>
      <c r="N30" s="155"/>
      <c r="O30" s="186"/>
      <c r="P30" s="155"/>
      <c r="R30" s="155"/>
      <c r="S30" s="155"/>
      <c r="T30" s="155"/>
      <c r="U30" s="155"/>
      <c r="V30" s="155"/>
      <c r="W30" s="155"/>
      <c r="X30" s="155"/>
      <c r="Z30" s="155"/>
      <c r="AA30" s="155"/>
      <c r="AC30" s="155"/>
      <c r="AD30" s="186"/>
      <c r="AE30" s="155"/>
      <c r="AH30" s="157"/>
      <c r="AI30" s="158"/>
      <c r="AJ30" s="157"/>
      <c r="AK30" s="159"/>
      <c r="AL30" s="159"/>
      <c r="AM30" s="159"/>
      <c r="AN30" s="159"/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0</v>
      </c>
      <c r="AV30" s="104">
        <f>BF30+BG30+BI30+BD30+BB30+AZ30+BK30</f>
        <v>0</v>
      </c>
      <c r="AW30" s="104" t="e">
        <f>AT30+$AX$26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60"/>
    </row>
    <row r="31" ht="43.5" customHeight="1" spans="1:68">
      <c r="A31" s="19"/>
      <c r="B31" s="239" t="s">
        <v>1424</v>
      </c>
      <c r="E31" s="155"/>
      <c r="F31" s="155"/>
      <c r="G31" s="154"/>
      <c r="H31" s="155"/>
      <c r="I31" s="186"/>
      <c r="J31" s="155"/>
      <c r="K31" s="186"/>
      <c r="L31" s="186"/>
      <c r="M31" s="155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186"/>
      <c r="AB31" s="155"/>
      <c r="AC31" s="155"/>
      <c r="AD31" s="186"/>
      <c r="AE31" s="186"/>
      <c r="AF31" s="186"/>
      <c r="AG31" s="186"/>
      <c r="AH31" s="157"/>
      <c r="AI31" s="158"/>
      <c r="AJ31" s="157"/>
      <c r="AK31" s="159"/>
      <c r="AL31" s="159"/>
      <c r="AM31" s="159"/>
      <c r="AN31" s="159"/>
      <c r="AO31" s="104"/>
      <c r="AP31" s="159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0</v>
      </c>
      <c r="AV31" s="104">
        <f>BF31+BG31+BI31+BD31+BB31+AZ31+BK31</f>
        <v>0</v>
      </c>
      <c r="AW31" s="104" t="e">
        <f>AT31+$AX$26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/>
      <c r="AZ31" s="159"/>
      <c r="BA31" s="159"/>
      <c r="BB31" s="159"/>
      <c r="BC31" s="159"/>
      <c r="BD31" s="159"/>
      <c r="BE31" s="159"/>
      <c r="BF31" s="159"/>
      <c r="BG31" s="159"/>
      <c r="BH31" s="159"/>
      <c r="BI31" s="159"/>
      <c r="BJ31" s="159"/>
      <c r="BK31" s="159"/>
      <c r="BL31" s="159"/>
      <c r="BM31" s="159"/>
      <c r="BN31" s="159"/>
      <c r="BO31" s="159"/>
      <c r="BP31" s="160"/>
    </row>
    <row r="32" ht="19.5" customHeight="1" spans="1:68">
      <c r="A32" s="19"/>
      <c r="B32" s="219" t="s">
        <v>1489</v>
      </c>
      <c r="C32" s="185"/>
      <c r="D32" s="185"/>
      <c r="E32" s="185"/>
      <c r="F32" s="185"/>
      <c r="G32" s="185"/>
      <c r="H32" s="186"/>
      <c r="I32" s="186"/>
      <c r="J32" s="20"/>
      <c r="K32" s="185"/>
      <c r="L32" s="185"/>
      <c r="M32" s="186"/>
      <c r="N32" s="20"/>
      <c r="O32" s="186"/>
      <c r="P32" s="186"/>
      <c r="Q32" s="20"/>
      <c r="R32" s="186"/>
      <c r="S32" s="186"/>
      <c r="T32" s="186"/>
      <c r="U32" s="186"/>
      <c r="V32" s="186"/>
      <c r="W32" s="186"/>
      <c r="X32" s="188"/>
      <c r="Y32" s="185"/>
      <c r="Z32" s="20"/>
      <c r="AA32" s="20"/>
      <c r="AB32" s="20"/>
      <c r="AC32" s="20"/>
      <c r="AD32" s="20"/>
      <c r="AE32" s="20"/>
      <c r="AF32" s="186"/>
      <c r="AG32" s="186"/>
      <c r="AH32" s="157"/>
      <c r="AI32" s="158"/>
      <c r="AJ32" s="157"/>
      <c r="AK32" s="159"/>
      <c r="AL32" s="159"/>
      <c r="AM32" s="159"/>
      <c r="AN32" s="159"/>
      <c r="AO32" s="104"/>
      <c r="AP32" s="159"/>
      <c r="AQ32" s="104"/>
      <c r="AR32" s="104"/>
      <c r="AS32" s="104"/>
      <c r="AT32" s="104"/>
      <c r="AU32" s="104"/>
      <c r="AV32" s="104"/>
      <c r="AW32" s="104"/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60"/>
    </row>
    <row r="33" ht="19.5" customHeight="1" spans="1:68">
      <c r="A33" s="19"/>
      <c r="B33" s="14" t="s">
        <v>1490</v>
      </c>
      <c r="C33" s="185"/>
      <c r="D33" s="185"/>
      <c r="E33" s="185"/>
      <c r="F33" s="185"/>
      <c r="G33" s="185"/>
      <c r="H33" s="186"/>
      <c r="I33" s="186"/>
      <c r="J33" s="20"/>
      <c r="K33" s="185"/>
      <c r="M33" s="185"/>
      <c r="N33" s="20"/>
      <c r="O33" s="186"/>
      <c r="P33" s="186"/>
      <c r="Q33" s="20"/>
      <c r="R33" s="186"/>
      <c r="S33" s="186"/>
      <c r="T33" s="186"/>
      <c r="U33" s="186"/>
      <c r="V33" s="186"/>
      <c r="W33" s="20"/>
      <c r="X33" s="188"/>
      <c r="Y33" s="185"/>
      <c r="Z33" s="20"/>
      <c r="AA33" s="20"/>
      <c r="AB33" s="20"/>
      <c r="AC33" s="20"/>
      <c r="AD33" s="20"/>
      <c r="AE33" s="20"/>
      <c r="AF33" s="186"/>
      <c r="AG33" s="186"/>
      <c r="AH33" s="157"/>
      <c r="AI33" s="158"/>
      <c r="AJ33" s="157"/>
      <c r="AK33" s="159"/>
      <c r="AL33" s="159"/>
      <c r="AM33" s="159"/>
      <c r="AN33" s="159"/>
      <c r="AO33" s="104"/>
      <c r="AP33" s="159">
        <f>SUMPRODUCT(--WEEKDAY(C$3:AG$3,2)&lt;6,--((C33:AG33="DM"))+(C33:AG33="CS1")+((C33:AG33="CS2"))+(C33:AG33="SB1")+(C33:AG33="AE")+(C33:AG33="EM"))</f>
        <v>0</v>
      </c>
      <c r="AQ33" s="104"/>
      <c r="AR33" s="104">
        <f>SUMPRODUCT(--WEEKDAY(C$3:AG$3,2)&gt;5,--((C33:AG33="DM"))+(C33:AG33="CS1")+((C33:AG33="CS2"))+(C33:AG33="SB1")+(C33:AG33="AE")+(C33:AG33="EM"))</f>
        <v>0</v>
      </c>
      <c r="AS33" s="104"/>
      <c r="AT33" s="104">
        <f>(AP33-AQ33)/2+(AR33-AS33)</f>
        <v>0</v>
      </c>
      <c r="AU33" s="104">
        <f>AH33+AI33+AJ33+AK33+AM33+AN33</f>
        <v>0</v>
      </c>
      <c r="AV33" s="104">
        <f>BF33+BG33+BI33+BD33+BB33+AZ33+BK33</f>
        <v>0</v>
      </c>
      <c r="AW33" s="104" t="e">
        <f>AT33+AX33</f>
        <v>#VALUE!</v>
      </c>
      <c r="AX33" s="159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159">
        <f>COUNTIF(C33:Y33,"*BRT*")</f>
        <v>0</v>
      </c>
      <c r="AZ33" s="159">
        <f>COUNTIF(A33:AH33,"*$BTP*")</f>
        <v>0</v>
      </c>
      <c r="BA33" s="159" t="e">
        <f>AZ33*('Setting key Duty'!$I$13+'Setting key Duty'!$I$12+'Setting key Duty'!$I$11)</f>
        <v>#VALUE!</v>
      </c>
      <c r="BB33" s="159">
        <f>COUNTIF(D33:AH33,"*$L*")</f>
        <v>0</v>
      </c>
      <c r="BC33" s="159" t="e">
        <f>BB33*('Setting key Duty'!$I$13+'Setting key Duty'!$I$9)</f>
        <v>#VALUE!</v>
      </c>
      <c r="BD33" s="159">
        <f>COUNTIF(D33:AH33,"*$M*")</f>
        <v>0</v>
      </c>
      <c r="BE33" s="159">
        <f>BD33*('Setting key Duty'!$I$8+'Setting key Duty'!$I$9+'Setting key Duty'!$I$12)</f>
        <v>0</v>
      </c>
      <c r="BF33" s="159">
        <f>COUNTIF(D33:AH33,"*$N*")</f>
        <v>0</v>
      </c>
      <c r="BG33" s="159">
        <f>COUNTIF(D33:AH33,"*$PM*")</f>
        <v>0</v>
      </c>
      <c r="BH33" s="159">
        <f>BG33*('Setting key Duty'!$I$9)</f>
        <v>0</v>
      </c>
      <c r="BI33" s="159">
        <f>COUNTIF(D33:AH33,"*$AM*")</f>
        <v>0</v>
      </c>
      <c r="BJ33" s="159">
        <f>BI33*('Setting key Duty'!$I$12+'Setting key Duty'!$I$8)</f>
        <v>0</v>
      </c>
      <c r="BK33" s="159">
        <f>COUNTIF(C33:AH33,"*$FC*")</f>
        <v>0</v>
      </c>
      <c r="BL33" s="159">
        <f>BK33*('Setting key Duty'!$J$11+'Setting key Duty'!$I$8)</f>
        <v>0</v>
      </c>
      <c r="BM33" s="159">
        <f>COUNTIF($C33:$AG33,BM$4)</f>
        <v>0</v>
      </c>
      <c r="BN33" s="159">
        <f>COUNTIF($C33:$AG33,BN$4)</f>
        <v>0</v>
      </c>
      <c r="BO33" s="159">
        <f>COUNTIF($D33:$AE33,BO$4)</f>
        <v>0</v>
      </c>
      <c r="BP33" s="160"/>
    </row>
    <row r="34" ht="19.5" customHeight="1" spans="1:68">
      <c r="A34" s="19"/>
      <c r="B34" s="14" t="s">
        <v>1491</v>
      </c>
      <c r="C34" s="186"/>
      <c r="D34" s="186"/>
      <c r="E34" s="186"/>
      <c r="F34" s="186"/>
      <c r="G34" s="185"/>
      <c r="H34" s="186"/>
      <c r="I34" s="186"/>
      <c r="J34" s="186"/>
      <c r="K34" s="186"/>
      <c r="L34" s="186"/>
      <c r="M34" s="20"/>
      <c r="N34" s="186"/>
      <c r="O34" s="186"/>
      <c r="P34" s="186"/>
      <c r="Q34" s="20"/>
      <c r="R34" s="20"/>
      <c r="S34" s="186"/>
      <c r="T34" s="186"/>
      <c r="U34" s="186"/>
      <c r="V34" s="186"/>
      <c r="W34" s="186"/>
      <c r="X34" s="186"/>
      <c r="Y34" s="186"/>
      <c r="Z34" s="186"/>
      <c r="AA34" s="186"/>
      <c r="AB34" s="186"/>
      <c r="AC34" s="186"/>
      <c r="AD34" s="186"/>
      <c r="AE34" s="186"/>
      <c r="AF34" s="186"/>
      <c r="AG34" s="186"/>
      <c r="AH34" s="157"/>
      <c r="AI34" s="158"/>
      <c r="AJ34" s="157"/>
      <c r="AK34" s="191"/>
      <c r="AL34" s="191"/>
      <c r="AM34" s="191"/>
      <c r="AN34" s="191"/>
      <c r="AO34" s="192"/>
      <c r="AP34" s="159"/>
      <c r="AQ34" s="192"/>
      <c r="AR34" s="104"/>
      <c r="AS34" s="192"/>
      <c r="AT34" s="192"/>
      <c r="AU34" s="104"/>
      <c r="AV34" s="104"/>
      <c r="AW34" s="104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91"/>
      <c r="BN34" s="191"/>
      <c r="BO34" s="191"/>
      <c r="BP34" s="193"/>
    </row>
    <row r="35" ht="19.5" customHeight="1" spans="1:68">
      <c r="A35" s="19"/>
      <c r="B35" s="14" t="s">
        <v>1492</v>
      </c>
      <c r="C35" s="190"/>
      <c r="D35" s="190"/>
      <c r="E35" s="186"/>
      <c r="F35" s="186"/>
      <c r="G35" s="185"/>
      <c r="H35" s="186"/>
      <c r="I35" s="186"/>
      <c r="J35" s="186"/>
      <c r="K35" s="186"/>
      <c r="L35" s="186"/>
      <c r="N35" s="186"/>
      <c r="O35" s="186"/>
      <c r="P35" s="186"/>
      <c r="Q35" s="20"/>
      <c r="R35" s="20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57"/>
      <c r="AI35" s="158"/>
      <c r="AJ35" s="157"/>
      <c r="AK35" s="191"/>
      <c r="AL35" s="191"/>
      <c r="AM35" s="191"/>
      <c r="AN35" s="191"/>
      <c r="AO35" s="192"/>
      <c r="AP35" s="159"/>
      <c r="AQ35" s="192"/>
      <c r="AR35" s="104"/>
      <c r="AS35" s="192"/>
      <c r="AT35" s="192"/>
      <c r="AU35" s="104"/>
      <c r="AV35" s="104"/>
      <c r="AW35" s="104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91"/>
      <c r="BN35" s="191"/>
      <c r="BO35" s="191"/>
      <c r="BP35" s="193"/>
    </row>
    <row r="36" ht="19.5" customHeight="1" spans="1:68">
      <c r="A36" s="19"/>
      <c r="B36" s="189"/>
      <c r="C36" s="190"/>
      <c r="D36" s="186"/>
      <c r="E36" s="186"/>
      <c r="F36" s="186"/>
      <c r="G36" s="185"/>
      <c r="H36" s="186"/>
      <c r="I36" s="186"/>
      <c r="J36" s="186"/>
      <c r="K36" s="186"/>
      <c r="L36" s="186"/>
      <c r="N36" s="186"/>
      <c r="O36" s="186"/>
      <c r="P36" s="186"/>
      <c r="Q36" s="20"/>
      <c r="R36" s="20"/>
      <c r="S36" s="186"/>
      <c r="T36" s="186"/>
      <c r="U36" s="186"/>
      <c r="V36" s="186"/>
      <c r="W36" s="186"/>
      <c r="X36" s="186"/>
      <c r="Y36" s="186"/>
      <c r="Z36" s="186"/>
      <c r="AA36" s="186"/>
      <c r="AB36" s="186"/>
      <c r="AC36" s="186"/>
      <c r="AD36" s="186"/>
      <c r="AE36" s="186"/>
      <c r="AF36" s="186"/>
      <c r="AG36" s="186"/>
      <c r="AH36" s="157"/>
      <c r="AI36" s="158"/>
      <c r="AJ36" s="157"/>
      <c r="AK36" s="191"/>
      <c r="AL36" s="191"/>
      <c r="AM36" s="191"/>
      <c r="AN36" s="191"/>
      <c r="AO36" s="192"/>
      <c r="AP36" s="159"/>
      <c r="AQ36" s="192"/>
      <c r="AR36" s="104"/>
      <c r="AS36" s="192"/>
      <c r="AT36" s="192"/>
      <c r="AU36" s="104"/>
      <c r="AV36" s="104"/>
      <c r="AW36" s="104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91"/>
      <c r="BN36" s="191"/>
      <c r="BO36" s="191"/>
      <c r="BP36" s="193"/>
    </row>
    <row r="37" ht="19.5" customHeight="1" spans="1:68">
      <c r="A37" s="19"/>
      <c r="B37" s="189" t="s">
        <v>228</v>
      </c>
      <c r="C37" s="190"/>
      <c r="D37" s="186"/>
      <c r="E37" s="186"/>
      <c r="F37" s="186"/>
      <c r="G37" s="186"/>
      <c r="H37" s="186"/>
      <c r="I37" s="186"/>
      <c r="J37" s="186"/>
      <c r="K37" s="186"/>
      <c r="L37" s="186"/>
      <c r="N37" s="186"/>
      <c r="O37" s="186"/>
      <c r="P37" s="186"/>
      <c r="Q37" s="20"/>
      <c r="R37" s="20"/>
      <c r="S37" s="186"/>
      <c r="T37" s="186"/>
      <c r="U37" s="186"/>
      <c r="V37" s="186"/>
      <c r="W37" s="186"/>
      <c r="X37" s="186"/>
      <c r="Y37" s="186"/>
      <c r="Z37" s="186"/>
      <c r="AA37" s="186"/>
      <c r="AB37" s="186"/>
      <c r="AC37" s="186"/>
      <c r="AD37" s="186"/>
      <c r="AE37" s="186"/>
      <c r="AF37" s="186"/>
      <c r="AG37" s="186"/>
      <c r="AH37" s="157">
        <f>COUNTIF($C37:$AG37,AH$4)</f>
        <v>0</v>
      </c>
      <c r="AI37" s="158">
        <f>COUNTIF($C37:$AG37,AI$4)</f>
        <v>0</v>
      </c>
      <c r="AJ37" s="157">
        <f>COUNTIF($C37:$AG37,AJ$4)</f>
        <v>0</v>
      </c>
      <c r="AK37" s="191">
        <f>COUNTIF($C37:$AG37,AK$4)</f>
        <v>0</v>
      </c>
      <c r="AL37" s="191">
        <f>COUNTIF($C37:$AG37,AL$4)</f>
        <v>0</v>
      </c>
      <c r="AM37" s="191">
        <f>COUNTIF($C37:$AG37,AM$4)</f>
        <v>0</v>
      </c>
      <c r="AN37" s="191">
        <f>COUNTIF($C37:$AG37,AN$4)</f>
        <v>0</v>
      </c>
      <c r="AO37" s="192"/>
      <c r="AP37" s="159">
        <f>SUMPRODUCT(--WEEKDAY(C$3:AG$3,2)&lt;6,--((C37:AG37="DM"))+(C37:AG37="CS1")+((C37:AG37="CS2"))+(C37:AG37="SB1")+(C37:AG37="AE")+(C37:AG37="EM"))</f>
        <v>0</v>
      </c>
      <c r="AQ37" s="192"/>
      <c r="AR37" s="104">
        <f>SUMPRODUCT(--WEEKDAY(C$3:AG$3,2)&gt;5,--((C37:AG37="DM"))+(C37:AG37="CS1")+((C37:AG37="CS2"))+(C37:AG37="SB1")+(C37:AG37="AE")+(C37:AG37="EM"))</f>
        <v>0</v>
      </c>
      <c r="AS37" s="192"/>
      <c r="AT37" s="192">
        <f>(AP37-AQ37)/2+(AR37-AS37)</f>
        <v>0</v>
      </c>
      <c r="AU37" s="104">
        <f>AH37+AI37+AJ37+AK37+AM37+AN37</f>
        <v>0</v>
      </c>
      <c r="AV37" s="104">
        <f>BF37+BG37+BI37+BD37+BB37+AZ37+BK37</f>
        <v>0</v>
      </c>
      <c r="AW37" s="104" t="e">
        <f>AT37+AX37</f>
        <v>#VALUE!</v>
      </c>
      <c r="AX37" s="159" t="e">
        <f>(BI37*('Setting key Duty'!$I$8+'Setting key Duty'!$I$12))+(BG37*'Setting key Duty'!$I$9)+(BB37*('Setting key Duty'!$I$13+'Setting key Duty'!$I$9))+(AZ37*('Setting key Duty'!$I$13+'Setting key Duty'!$I$12+'Setting key Duty'!$I$11))+(BD37*('Setting key Duty'!$I$8+'Setting key Duty'!$I$9+'Setting key Duty'!$I$12))</f>
        <v>#VALUE!</v>
      </c>
      <c r="AY37" s="159">
        <f>COUNTIF(C37:AG37,"*BRT*")</f>
        <v>0</v>
      </c>
      <c r="AZ37" s="159">
        <f>COUNTIF(D37:AH37,"*$BTP*")</f>
        <v>0</v>
      </c>
      <c r="BA37" s="159" t="e">
        <f>AZ37*('Setting key Duty'!$I$13+'Setting key Duty'!$I$12+'Setting key Duty'!$I$11)</f>
        <v>#VALUE!</v>
      </c>
      <c r="BB37" s="159">
        <f>COUNTIF(D37:AH37,"*$L*")</f>
        <v>0</v>
      </c>
      <c r="BC37" s="159" t="e">
        <f>BB37*('Setting key Duty'!$I$13+'Setting key Duty'!$I$9)</f>
        <v>#VALUE!</v>
      </c>
      <c r="BD37" s="159">
        <f>COUNTIF(D37:AH37,"*$M*")</f>
        <v>0</v>
      </c>
      <c r="BE37" s="159">
        <f>BD37*('Setting key Duty'!$I$8+'Setting key Duty'!$I$9+'Setting key Duty'!$I$12)</f>
        <v>0</v>
      </c>
      <c r="BF37" s="159">
        <f>COUNTIF(D37:AH37,"*$N*")</f>
        <v>0</v>
      </c>
      <c r="BG37" s="159">
        <f>COUNTIF(D37:AH37,"*$PM*")</f>
        <v>0</v>
      </c>
      <c r="BH37" s="159">
        <f>BG37*('Setting key Duty'!$I$9)</f>
        <v>0</v>
      </c>
      <c r="BI37" s="159">
        <f>COUNTIF(D37:AH37,"*$AM*")</f>
        <v>0</v>
      </c>
      <c r="BJ37" s="159">
        <f>BI37*('Setting key Duty'!$I$12+'Setting key Duty'!$I$8)</f>
        <v>0</v>
      </c>
      <c r="BK37" s="159">
        <f>COUNTIF(C37:AH37,"*$FC*")</f>
        <v>0</v>
      </c>
      <c r="BL37" s="159">
        <f>BK37*('Setting key Duty'!$J$11+'Setting key Duty'!$I$8)</f>
        <v>0</v>
      </c>
      <c r="BM37" s="191">
        <f>COUNTIF($C37:$AG37,BM$4)</f>
        <v>0</v>
      </c>
      <c r="BN37" s="191">
        <f>COUNTIF($C37:$AG37,BN$4)</f>
        <v>0</v>
      </c>
      <c r="BO37" s="191">
        <f>COUNTIF($C37:$AG37,BO$4)</f>
        <v>0</v>
      </c>
      <c r="BP37" s="193"/>
    </row>
    <row r="38" ht="19.5" customHeight="1" spans="1:68">
      <c r="A38" s="19"/>
      <c r="B38" s="194"/>
      <c r="C38" s="195"/>
      <c r="D38" s="196"/>
      <c r="E38" s="196"/>
      <c r="F38" s="196"/>
      <c r="G38" s="196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7"/>
      <c r="AI38" s="198"/>
      <c r="AJ38" s="197"/>
      <c r="AK38" s="199"/>
      <c r="AL38" s="199"/>
      <c r="AM38" s="199"/>
      <c r="AN38" s="199"/>
      <c r="AO38" s="200"/>
      <c r="AP38" s="200"/>
      <c r="AQ38" s="200"/>
      <c r="AR38" s="200">
        <f>SUMPRODUCT(--WEEKDAY(C$3:AG$3,2)&gt;5,--((C38:AG38="DM"))+(C38:AG38="CS1")+((C38:AG38="CS2"))+(C38:AG38="SB1")+(C38:AG38="AE")+(C38:AG38="EM"))</f>
        <v>0</v>
      </c>
      <c r="AS38" s="200"/>
      <c r="AT38" s="200">
        <f>(AP38-AQ38)/2+(AR38-AS38)</f>
        <v>0</v>
      </c>
      <c r="AU38" s="200"/>
      <c r="AV38" s="200"/>
      <c r="AW38" s="200"/>
      <c r="AX38" s="199"/>
      <c r="AY38" s="199"/>
      <c r="AZ38" s="199"/>
      <c r="BA38" s="199"/>
      <c r="BB38" s="199"/>
      <c r="BC38" s="199"/>
      <c r="BD38" s="199"/>
      <c r="BE38" s="199"/>
      <c r="BF38" s="199"/>
      <c r="BG38" s="199"/>
      <c r="BH38" s="199"/>
      <c r="BI38" s="199"/>
      <c r="BJ38" s="199"/>
      <c r="BK38" s="199"/>
      <c r="BL38" s="199"/>
      <c r="BM38" s="199"/>
      <c r="BN38" s="199"/>
      <c r="BO38" s="199"/>
      <c r="BP38" s="201"/>
    </row>
    <row r="39" ht="19.5" customHeight="1" spans="1:68">
      <c r="A39" s="19"/>
      <c r="B39" s="202" t="s">
        <v>48</v>
      </c>
      <c r="C39" s="203" t="str">
        <f>VLOOKUP("DM",C4:C37,1,FALSE)</f>
        <v>DM</v>
      </c>
      <c r="D39" s="203" t="e">
        <f>VLOOKUP("DM",D4:D37,1,FALSE)</f>
        <v>#N/A</v>
      </c>
      <c r="E39" s="203" t="e">
        <f>VLOOKUP("DM",E4:E37,1,FALSE)</f>
        <v>#N/A</v>
      </c>
      <c r="F39" s="203" t="e">
        <f>VLOOKUP("DM",F4:F37,1,FALSE)</f>
        <v>#N/A</v>
      </c>
      <c r="G39" s="203" t="e">
        <f>VLOOKUP("DM",G4:G37,1,FALSE)</f>
        <v>#N/A</v>
      </c>
      <c r="H39" s="203" t="e">
        <f>VLOOKUP("DM",H4:H37,1,FALSE)</f>
        <v>#N/A</v>
      </c>
      <c r="I39" s="203" t="e">
        <f>VLOOKUP("DM",I4:I37,1,FALSE)</f>
        <v>#N/A</v>
      </c>
      <c r="J39" s="203" t="e">
        <f>VLOOKUP("DM",J4:J37,1,FALSE)</f>
        <v>#N/A</v>
      </c>
      <c r="K39" s="203" t="e">
        <f>VLOOKUP("DM",K4:K37,1,FALSE)</f>
        <v>#N/A</v>
      </c>
      <c r="L39" s="203" t="e">
        <f>VLOOKUP("DM",L4:L37,1,FALSE)</f>
        <v>#N/A</v>
      </c>
      <c r="M39" s="203" t="e">
        <f>VLOOKUP("DM",M4:M33,1,FALSE)</f>
        <v>#N/A</v>
      </c>
      <c r="N39" s="203" t="e">
        <f>VLOOKUP("DM",N4:N37,1,FALSE)</f>
        <v>#N/A</v>
      </c>
      <c r="O39" s="203" t="e">
        <f>VLOOKUP("DM",O4:O37,1,FALSE)</f>
        <v>#N/A</v>
      </c>
      <c r="P39" s="203" t="e">
        <f>VLOOKUP("DM",P4:P37,1,FALSE)</f>
        <v>#N/A</v>
      </c>
      <c r="Q39" s="203" t="e">
        <f>VLOOKUP("DM",Q4:Q33,1,FALSE)</f>
        <v>#N/A</v>
      </c>
      <c r="R39" s="203" t="e">
        <f>VLOOKUP("DM",R4:R31,1,FALSE)</f>
        <v>#N/A</v>
      </c>
      <c r="S39" s="203" t="e">
        <f>VLOOKUP("DM",S4:S37,1,FALSE)</f>
        <v>#N/A</v>
      </c>
      <c r="T39" s="203" t="e">
        <f>VLOOKUP("DM",T4:T37,1,FALSE)</f>
        <v>#N/A</v>
      </c>
      <c r="U39" s="203" t="e">
        <f>VLOOKUP("DM",U4:U37,1,FALSE)</f>
        <v>#N/A</v>
      </c>
      <c r="V39" s="203" t="e">
        <f>VLOOKUP("DM",V4:V30,1,FALSE)</f>
        <v>#N/A</v>
      </c>
      <c r="W39" s="203" t="e">
        <f>VLOOKUP("DM",W4:W30,1,FALSE)</f>
        <v>#N/A</v>
      </c>
      <c r="X39" s="203" t="e">
        <f>VLOOKUP("DM",X4:X37,1,FALSE)</f>
        <v>#N/A</v>
      </c>
      <c r="Y39" s="203" t="e">
        <f>VLOOKUP("DM",Y4:Y37,1,FALSE)</f>
        <v>#N/A</v>
      </c>
      <c r="Z39" s="203" t="e">
        <f>VLOOKUP("DM",Z4:Z37,1,FALSE)</f>
        <v>#N/A</v>
      </c>
      <c r="AA39" s="203" t="e">
        <f>VLOOKUP("DM",AA5:AA37,1,FALSE)</f>
        <v>#N/A</v>
      </c>
      <c r="AB39" s="203" t="e">
        <f>VLOOKUP("DM",AB4:AB37,1,FALSE)</f>
        <v>#N/A</v>
      </c>
      <c r="AC39" s="203" t="e">
        <f>VLOOKUP("DM",AC4:AC37,1,FALSE)</f>
        <v>#N/A</v>
      </c>
      <c r="AD39" s="203" t="e">
        <f>VLOOKUP("DM",AD4:AD37,1,FALSE)</f>
        <v>#N/A</v>
      </c>
      <c r="AE39" s="203" t="e">
        <f>VLOOKUP("DM",AE4:AE37,1,FALSE)</f>
        <v>#N/A</v>
      </c>
      <c r="AF39" s="203" t="e">
        <f>VLOOKUP("DM",AF4:AF37,1,FALSE)</f>
        <v>#N/A</v>
      </c>
      <c r="AG39" s="203" t="e">
        <f>VLOOKUP("DM",AG4:AG37,1,FALSE)</f>
        <v>#N/A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 t="e">
        <f>LTE()</f>
        <v>#NAME?</v>
      </c>
      <c r="B40" s="204" t="s">
        <v>44</v>
      </c>
      <c r="C40" s="203" t="str">
        <f>VLOOKUP("CS1",C5:C37,1,FALSE)</f>
        <v>CS1</v>
      </c>
      <c r="D40" s="203" t="e">
        <f>VLOOKUP("CS1",D9:D37,1,FALSE)</f>
        <v>#N/A</v>
      </c>
      <c r="E40" s="203" t="e">
        <f>VLOOKUP("CS1",E7:E37,1,FALSE)</f>
        <v>#N/A</v>
      </c>
      <c r="F40" s="203" t="e">
        <f>VLOOKUP("CS1",F7:F37,1,FALSE)</f>
        <v>#N/A</v>
      </c>
      <c r="G40" s="203" t="e">
        <f>VLOOKUP("CS1",G6:G37,1,FALSE)</f>
        <v>#N/A</v>
      </c>
      <c r="H40" s="203" t="e">
        <f>VLOOKUP("CS1",H5:H37,1,FALSE)</f>
        <v>#N/A</v>
      </c>
      <c r="I40" s="203" t="e">
        <f>VLOOKUP("CS1",I7:I37,1,FALSE)</f>
        <v>#N/A</v>
      </c>
      <c r="J40" s="203" t="e">
        <f>VLOOKUP("CS1",J4:J37,1,FALSE)</f>
        <v>#N/A</v>
      </c>
      <c r="K40" s="203" t="e">
        <f>VLOOKUP("CS1",K6:K37,1,FALSE)</f>
        <v>#N/A</v>
      </c>
      <c r="L40" s="203" t="e">
        <f>VLOOKUP("CS1",L1:L37,1,FALSE)</f>
        <v>#N/A</v>
      </c>
      <c r="M40" s="203" t="e">
        <f>VLOOKUP("CS1",M5:M33,1,FALSE)</f>
        <v>#N/A</v>
      </c>
      <c r="N40" s="203" t="e">
        <f>VLOOKUP("CS1",N5:N37,1,FALSE)</f>
        <v>#N/A</v>
      </c>
      <c r="O40" s="203" t="e">
        <f>VLOOKUP("CS1",O5:O37,1,FALSE)</f>
        <v>#N/A</v>
      </c>
      <c r="P40" s="203" t="e">
        <f>VLOOKUP("CS1",P12:P37,1,FALSE)</f>
        <v>#N/A</v>
      </c>
      <c r="Q40" s="203" t="e">
        <f>VLOOKUP("CS1",Q7:Q33,1,FALSE)</f>
        <v>#N/A</v>
      </c>
      <c r="R40" s="203" t="e">
        <f>VLOOKUP("CS1",R6:R31,1,FALSE)</f>
        <v>#N/A</v>
      </c>
      <c r="S40" s="203" t="e">
        <f>VLOOKUP("CS1",S5:S37,1,FALSE)</f>
        <v>#N/A</v>
      </c>
      <c r="T40" s="203" t="e">
        <f>VLOOKUP("CS1",T6:T37,1,FALSE)</f>
        <v>#N/A</v>
      </c>
      <c r="U40" s="203" t="e">
        <f>VLOOKUP("CS1",U7:U37,1,FALSE)</f>
        <v>#N/A</v>
      </c>
      <c r="V40" s="203" t="e">
        <f>VLOOKUP("CS1",V8:V30,1,FALSE)</f>
        <v>#N/A</v>
      </c>
      <c r="W40" s="203" t="e">
        <f>VLOOKUP("CS1",W1:W30,1,FALSE)</f>
        <v>#N/A</v>
      </c>
      <c r="X40" s="203" t="e">
        <f>VLOOKUP("CS1",X1:X37,1,FALSE)</f>
        <v>#N/A</v>
      </c>
      <c r="Y40" s="203" t="e">
        <f>VLOOKUP("CS1",Y5:Y37,1,FALSE)</f>
        <v>#N/A</v>
      </c>
      <c r="Z40" s="203" t="e">
        <f>VLOOKUP("CS1",Z6:Z37,1,FALSE)</f>
        <v>#N/A</v>
      </c>
      <c r="AA40" s="203" t="e">
        <f>VLOOKUP("CS1",AA5:AA37,1,FALSE)</f>
        <v>#N/A</v>
      </c>
      <c r="AB40" s="203" t="e">
        <f>VLOOKUP("CS1",AB8:AB37,1,FALSE)</f>
        <v>#N/A</v>
      </c>
      <c r="AC40" s="203" t="e">
        <f>VLOOKUP("CS1",AC6:AC37,1,FALSE)</f>
        <v>#N/A</v>
      </c>
      <c r="AD40" s="203" t="e">
        <f>VLOOKUP("CS1",AD6:AD37,1,FALSE)</f>
        <v>#N/A</v>
      </c>
      <c r="AE40" s="203" t="e">
        <f>VLOOKUP("CS1",AE6:AE37,1,FALSE)</f>
        <v>#N/A</v>
      </c>
      <c r="AF40" s="203" t="e">
        <f>VLOOKUP("CS1",AF5:AF37,1,FALSE)</f>
        <v>#N/A</v>
      </c>
      <c r="AG40" s="203" t="e">
        <f>VLOOKUP("CS1",AG6:AG37,1,FALSE)</f>
        <v>#N/A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  <row r="41" ht="19.5" customHeight="1" spans="1:68">
      <c r="A41" s="19"/>
      <c r="B41" s="205" t="s">
        <v>45</v>
      </c>
      <c r="C41" s="203" t="str">
        <f>VLOOKUP("CS2",C6:C37,1,FALSE)</f>
        <v>CS2</v>
      </c>
      <c r="D41" s="203" t="e">
        <f>VLOOKUP("CS2",D9:D37,1,FALSE)</f>
        <v>#N/A</v>
      </c>
      <c r="E41" s="203" t="e">
        <f>VLOOKUP("CS2",E7:E37,1,FALSE)</f>
        <v>#N/A</v>
      </c>
      <c r="F41" s="203" t="e">
        <f>VLOOKUP("CS2",F7:F37,1,FALSE)</f>
        <v>#N/A</v>
      </c>
      <c r="G41" s="203" t="e">
        <f>VLOOKUP("CS2",G6:G37,1,FALSE)</f>
        <v>#N/A</v>
      </c>
      <c r="H41" s="203" t="e">
        <f>VLOOKUP("CS2",H6:H37,1,FALSE)</f>
        <v>#N/A</v>
      </c>
      <c r="I41" s="203" t="e">
        <f>VLOOKUP("CS2",I7:I37,1,FALSE)</f>
        <v>#N/A</v>
      </c>
      <c r="J41" s="203" t="e">
        <f>VLOOKUP("CS2",J4:J37,1,FALSE)</f>
        <v>#N/A</v>
      </c>
      <c r="K41" s="203" t="e">
        <f>VLOOKUP("CS2",K6:K37,1,FALSE)</f>
        <v>#N/A</v>
      </c>
      <c r="L41" s="203" t="e">
        <f>VLOOKUP("CS2",L4:L37,1,FALSE)</f>
        <v>#N/A</v>
      </c>
      <c r="M41" s="203" t="e">
        <f>VLOOKUP("CS2",M7:M33,1,FALSE)</f>
        <v>#N/A</v>
      </c>
      <c r="N41" s="203" t="e">
        <f>VLOOKUP("CS2",N5:N37,1,FALSE)</f>
        <v>#N/A</v>
      </c>
      <c r="O41" s="203" t="e">
        <f>VLOOKUP("CS2",O10:O37,1,FALSE)</f>
        <v>#N/A</v>
      </c>
      <c r="P41" s="203" t="e">
        <f>VLOOKUP("CS2",P6:P37,1,FALSE)</f>
        <v>#N/A</v>
      </c>
      <c r="Q41" s="203" t="e">
        <f>VLOOKUP("CS2",Q7:Q33,1,FALSE)</f>
        <v>#N/A</v>
      </c>
      <c r="R41" s="203" t="e">
        <f>VLOOKUP("CS2",R6:R31,1,FALSE)</f>
        <v>#N/A</v>
      </c>
      <c r="S41" s="203" t="e">
        <f>VLOOKUP("CS2",S5:S37,1,FALSE)</f>
        <v>#N/A</v>
      </c>
      <c r="T41" s="203" t="e">
        <f>VLOOKUP("CS2",T1:T37,1,FALSE)</f>
        <v>#N/A</v>
      </c>
      <c r="U41" s="203" t="e">
        <f>VLOOKUP("CS2",U1:U37,1,FALSE)</f>
        <v>#N/A</v>
      </c>
      <c r="V41" s="203" t="e">
        <f>VLOOKUP("CS2",V1:V30,1,FALSE)</f>
        <v>#N/A</v>
      </c>
      <c r="W41" s="203" t="e">
        <f>VLOOKUP("CS2",W9:W30,1,FALSE)</f>
        <v>#N/A</v>
      </c>
      <c r="X41" s="203" t="e">
        <f>VLOOKUP("CS2",X7:X37,1,FALSE)</f>
        <v>#N/A</v>
      </c>
      <c r="Y41" s="203" t="e">
        <f>VLOOKUP("CS2",Y5:Y37,1,FALSE)</f>
        <v>#N/A</v>
      </c>
      <c r="Z41" s="203" t="e">
        <f>VLOOKUP("CS2",Z6:Z37,1,FALSE)</f>
        <v>#N/A</v>
      </c>
      <c r="AA41" s="203" t="e">
        <f>VLOOKUP("CS2",AA5:AA37,1,FALSE)</f>
        <v>#N/A</v>
      </c>
      <c r="AB41" s="203" t="e">
        <f>VLOOKUP("CS2",AB1:AB37,1,FALSE)</f>
        <v>#N/A</v>
      </c>
      <c r="AC41" s="203" t="e">
        <f>VLOOKUP("CS2",AC6:AC37,1,FALSE)</f>
        <v>#N/A</v>
      </c>
      <c r="AD41" s="203" t="e">
        <f>VLOOKUP("CS2",AD6:AD37,1,FALSE)</f>
        <v>#N/A</v>
      </c>
      <c r="AE41" s="203" t="e">
        <f>VLOOKUP("CS2",AE6:AE37,1,FALSE)</f>
        <v>#N/A</v>
      </c>
      <c r="AF41" s="203" t="e">
        <f>VLOOKUP("CS2",AF5:AF37,1,FALSE)</f>
        <v>#N/A</v>
      </c>
      <c r="AG41" s="203" t="e">
        <f>VLOOKUP("CS2",AG6:AG37,1,FALSE)</f>
        <v>#N/A</v>
      </c>
      <c r="AH41" s="157"/>
      <c r="AI41" s="158"/>
      <c r="AJ41" s="157"/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0"/>
    </row>
    <row r="42" ht="19.5" customHeight="1" spans="1:68">
      <c r="A42" s="19"/>
      <c r="B42" s="206" t="s">
        <v>50</v>
      </c>
      <c r="C42" s="203" t="e">
        <f>VLOOKUP("SB1",C6:C37,1,FALSE)</f>
        <v>#N/A</v>
      </c>
      <c r="D42" s="203" t="e">
        <f>VLOOKUP("SB1",D3:D37,1,FALSE)</f>
        <v>#N/A</v>
      </c>
      <c r="E42" s="203" t="e">
        <f>VLOOKUP("SB1",E7:E37,1,FALSE)</f>
        <v>#N/A</v>
      </c>
      <c r="F42" s="203" t="e">
        <f>VLOOKUP("SB1",F7:F37,1,FALSE)</f>
        <v>#N/A</v>
      </c>
      <c r="G42" s="203" t="e">
        <f>VLOOKUP("SB1",G6:G37,1,FALSE)</f>
        <v>#N/A</v>
      </c>
      <c r="H42" s="203" t="e">
        <f>VLOOKUP("SB1",H6:H37,1,FALSE)</f>
        <v>#N/A</v>
      </c>
      <c r="I42" s="203" t="e">
        <f>VLOOKUP("SB1",I7:I37,1,FALSE)</f>
        <v>#N/A</v>
      </c>
      <c r="J42" s="203" t="e">
        <f>VLOOKUP("SB1",J4:J37,1,FALSE)</f>
        <v>#N/A</v>
      </c>
      <c r="K42" s="203" t="e">
        <f>VLOOKUP("SB1",K6:K37,1,FALSE)</f>
        <v>#N/A</v>
      </c>
      <c r="L42" s="203" t="e">
        <f>VLOOKUP("SB1",L5:L37,1,FALSE)</f>
        <v>#N/A</v>
      </c>
      <c r="M42" s="203" t="e">
        <f>VLOOKUP("SB1",M7:M33,1,FALSE)</f>
        <v>#N/A</v>
      </c>
      <c r="N42" s="203" t="e">
        <f>VLOOKUP("SB1",N5:N37,1,FALSE)</f>
        <v>#N/A</v>
      </c>
      <c r="O42" s="203" t="e">
        <f>VLOOKUP("SB1",O5:O37,1,FALSE)</f>
        <v>#N/A</v>
      </c>
      <c r="P42" s="203" t="e">
        <f>VLOOKUP("SB1",P6:P37,1,FALSE)</f>
        <v>#N/A</v>
      </c>
      <c r="Q42" s="203" t="e">
        <f>VLOOKUP("SB1",Q7:Q33,1,FALSE)</f>
        <v>#N/A</v>
      </c>
      <c r="R42" s="203" t="e">
        <f>VLOOKUP("SB1",R6:R31,1,FALSE)</f>
        <v>#N/A</v>
      </c>
      <c r="S42" s="203" t="e">
        <f>VLOOKUP("SB1",S5:S37,1,FALSE)</f>
        <v>#N/A</v>
      </c>
      <c r="T42" s="203" t="e">
        <f>VLOOKUP("SB1",T6:T37,1,FALSE)</f>
        <v>#N/A</v>
      </c>
      <c r="U42" s="203" t="e">
        <f>VLOOKUP("SB1",U7:U37,1,FALSE)</f>
        <v>#N/A</v>
      </c>
      <c r="V42" s="203" t="e">
        <f>VLOOKUP("SB1",V7:V30,1,FALSE)</f>
        <v>#N/A</v>
      </c>
      <c r="W42" s="203" t="e">
        <f>VLOOKUP("SB1",W9:W30,1,FALSE)</f>
        <v>#N/A</v>
      </c>
      <c r="X42" s="203" t="e">
        <f>VLOOKUP("SB1",X7:X37,1,FALSE)</f>
        <v>#N/A</v>
      </c>
      <c r="Y42" s="203" t="e">
        <f>VLOOKUP("SB1",Y5:Y37,1,FALSE)</f>
        <v>#N/A</v>
      </c>
      <c r="Z42" s="203" t="e">
        <f>VLOOKUP("SB1",Z6:Z37,1,FALSE)</f>
        <v>#N/A</v>
      </c>
      <c r="AA42" s="203" t="e">
        <f>VLOOKUP("SB1",AA5:AA37,1,FALSE)</f>
        <v>#N/A</v>
      </c>
      <c r="AB42" s="203" t="e">
        <f>VLOOKUP("SB1",AB8:AB37,1,FALSE)</f>
        <v>#N/A</v>
      </c>
      <c r="AC42" s="203" t="e">
        <f>VLOOKUP("SB1",AC1:AC37,1,FALSE)</f>
        <v>#N/A</v>
      </c>
      <c r="AD42" s="203" t="e">
        <f>VLOOKUP("SB1",AD6:AD37,1,FALSE)</f>
        <v>#N/A</v>
      </c>
      <c r="AE42" s="203" t="e">
        <f>VLOOKUP("SB1",AE6:AE37,1,FALSE)</f>
        <v>#N/A</v>
      </c>
      <c r="AF42" s="203" t="e">
        <f>VLOOKUP("SB1",AF5:AF37,1,FALSE)</f>
        <v>#N/A</v>
      </c>
      <c r="AG42" s="203" t="e">
        <f>VLOOKUP("SB1",AG6:AG37,1,FALSE)</f>
        <v>#N/A</v>
      </c>
      <c r="AH42" s="157"/>
      <c r="AI42" s="158"/>
      <c r="AJ42" s="157"/>
      <c r="AK42" s="159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60"/>
    </row>
    <row r="43" ht="19.5" customHeight="1" spans="1:68">
      <c r="A43" s="19"/>
      <c r="B43" s="207" t="s">
        <v>56</v>
      </c>
      <c r="C43" s="203" t="e">
        <f>VLOOKUP("SB2",C6:C37,1,FALSE)</f>
        <v>#N/A</v>
      </c>
      <c r="D43" s="203" t="e">
        <f>VLOOKUP("SB2",D9:D37,1,FALSE)</f>
        <v>#N/A</v>
      </c>
      <c r="E43" s="203" t="e">
        <f>VLOOKUP("SB2",E7:E37,1,FALSE)</f>
        <v>#N/A</v>
      </c>
      <c r="F43" s="203" t="e">
        <f>VLOOKUP("SB2",F1:F37,1,FALSE)</f>
        <v>#N/A</v>
      </c>
      <c r="G43" s="203" t="e">
        <f>VLOOKUP("SB2",G6:G37,1,FALSE)</f>
        <v>#N/A</v>
      </c>
      <c r="H43" s="203" t="e">
        <f>VLOOKUP("SB2",H6:H37,1,FALSE)</f>
        <v>#N/A</v>
      </c>
      <c r="I43" s="203" t="e">
        <f>VLOOKUP("SB2",I7:I37,1,FALSE)</f>
        <v>#N/A</v>
      </c>
      <c r="J43" s="203" t="e">
        <f>VLOOKUP("SB2",J4:J37,1,FALSE)</f>
        <v>#N/A</v>
      </c>
      <c r="K43" s="203" t="e">
        <f>VLOOKUP("SB2",K6:K37,1,FALSE)</f>
        <v>#N/A</v>
      </c>
      <c r="L43" s="203" t="e">
        <f>VLOOKUP("SB2",L11:L37,1,FALSE)</f>
        <v>#N/A</v>
      </c>
      <c r="M43" s="203" t="e">
        <f>VLOOKUP("SB2",M7:M33,1,FALSE)</f>
        <v>#N/A</v>
      </c>
      <c r="N43" s="203" t="e">
        <f>VLOOKUP("SB2",N5:N37,1,FALSE)</f>
        <v>#N/A</v>
      </c>
      <c r="O43" s="203" t="e">
        <f>VLOOKUP("SB2",O5:O37,1,FALSE)</f>
        <v>#N/A</v>
      </c>
      <c r="P43" s="203" t="e">
        <f>VLOOKUP("SB2",P6:P37,1,FALSE)</f>
        <v>#N/A</v>
      </c>
      <c r="Q43" s="203" t="e">
        <f>VLOOKUP("SB2",Q9:Q33,1,FALSE)</f>
        <v>#N/A</v>
      </c>
      <c r="R43" s="203" t="e">
        <f>VLOOKUP("SB2",R6:R31,1,FALSE)</f>
        <v>#N/A</v>
      </c>
      <c r="S43" s="203" t="e">
        <f>VLOOKUP("SB2",S11:S37,1,FALSE)</f>
        <v>#N/A</v>
      </c>
      <c r="T43" s="203" t="e">
        <f>VLOOKUP("SB2",T6:T37,1,FALSE)</f>
        <v>#N/A</v>
      </c>
      <c r="U43" s="203" t="e">
        <f>VLOOKUP("SB2",U7:U37,1,FALSE)</f>
        <v>#N/A</v>
      </c>
      <c r="V43" s="203" t="e">
        <f>VLOOKUP("SB2",V8:V30,1,FALSE)</f>
        <v>#N/A</v>
      </c>
      <c r="W43" s="203" t="e">
        <f>VLOOKUP("SB2",W9:W30,1,FALSE)</f>
        <v>#N/A</v>
      </c>
      <c r="X43" s="203" t="e">
        <f>VLOOKUP("SB2",X7:X37,1,FALSE)</f>
        <v>#N/A</v>
      </c>
      <c r="Y43" s="203" t="e">
        <f>VLOOKUP("SB2",Y5:Y37,1,FALSE)</f>
        <v>#N/A</v>
      </c>
      <c r="Z43" s="203" t="e">
        <f>VLOOKUP("SB2",Z6:Z37,1,FALSE)</f>
        <v>#N/A</v>
      </c>
      <c r="AA43" s="203" t="e">
        <f>VLOOKUP("SB2",AA10:AA37,1,FALSE)</f>
        <v>#N/A</v>
      </c>
      <c r="AB43" s="203" t="e">
        <f>VLOOKUP("SB2",AB8:AB37,1,FALSE)</f>
        <v>#N/A</v>
      </c>
      <c r="AC43" s="203" t="e">
        <f>VLOOKUP("SB2",AC10:AC37,1,FALSE)</f>
        <v>#N/A</v>
      </c>
      <c r="AD43" s="203" t="e">
        <f>VLOOKUP("SB2",AD6:AD37,1,FALSE)</f>
        <v>#N/A</v>
      </c>
      <c r="AE43" s="203" t="e">
        <f>VLOOKUP("SB2",AE6:AE37,1,FALSE)</f>
        <v>#N/A</v>
      </c>
      <c r="AF43" s="203" t="e">
        <f>VLOOKUP("SB2",AF5:AF37,1,FALSE)</f>
        <v>#N/A</v>
      </c>
      <c r="AG43" s="203" t="e">
        <f>VLOOKUP("SB2",AG6:AG37,1,FALSE)</f>
        <v>#N/A</v>
      </c>
      <c r="AH43" s="157"/>
      <c r="AI43" s="158"/>
      <c r="AJ43" s="157"/>
      <c r="AK43" s="159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60"/>
    </row>
    <row r="44" ht="19.5" customHeight="1" spans="1:68">
      <c r="A44" s="19"/>
      <c r="B44" s="208" t="s">
        <v>62</v>
      </c>
      <c r="C44" s="203" t="str">
        <f>VLOOKUP("AE",C6:C37,1,FALSE)</f>
        <v>AE</v>
      </c>
      <c r="D44" s="203" t="e">
        <f>VLOOKUP("AE",D9:D37,1,FALSE)</f>
        <v>#N/A</v>
      </c>
      <c r="E44" s="203" t="e">
        <f>VLOOKUP("AE",E7:E37,1,FALSE)</f>
        <v>#N/A</v>
      </c>
      <c r="F44" s="203" t="e">
        <f>VLOOKUP("AE",F1:F37,1,FALSE)</f>
        <v>#N/A</v>
      </c>
      <c r="G44" s="203" t="e">
        <f>VLOOKUP("AE",G6:G37,1,FALSE)</f>
        <v>#N/A</v>
      </c>
      <c r="H44" s="203" t="e">
        <f>VLOOKUP("AE",H6:H37,1,FALSE)</f>
        <v>#N/A</v>
      </c>
      <c r="I44" s="203" t="e">
        <f>VLOOKUP("AE",I7:I37,1,FALSE)</f>
        <v>#N/A</v>
      </c>
      <c r="J44" s="203" t="e">
        <f>VLOOKUP("AE",J4:J37,1,FALSE)</f>
        <v>#N/A</v>
      </c>
      <c r="K44" s="203" t="e">
        <f>VLOOKUP("AE",K6:K37,1,FALSE)</f>
        <v>#N/A</v>
      </c>
      <c r="L44" s="203" t="e">
        <f>VLOOKUP("AE",L11:L37,1,FALSE)</f>
        <v>#N/A</v>
      </c>
      <c r="M44" s="203" t="e">
        <f>VLOOKUP("AE",M7:M33,1,FALSE)</f>
        <v>#N/A</v>
      </c>
      <c r="N44" s="203" t="e">
        <f>VLOOKUP("AE",N5:N37,1,FALSE)</f>
        <v>#N/A</v>
      </c>
      <c r="O44" s="203" t="e">
        <f>VLOOKUP("AE",O5:O37,1,FALSE)</f>
        <v>#N/A</v>
      </c>
      <c r="P44" s="203" t="e">
        <f>VLOOKUP("AE",P6:P37,1,FALSE)</f>
        <v>#N/A</v>
      </c>
      <c r="Q44" s="203" t="e">
        <f>VLOOKUP("AE",Q9:Q33,1,FALSE)</f>
        <v>#N/A</v>
      </c>
      <c r="R44" s="203" t="e">
        <f>VLOOKUP("AE",R6:R31,1,FALSE)</f>
        <v>#N/A</v>
      </c>
      <c r="S44" s="203" t="e">
        <f>VLOOKUP("AE",S11:S37,1,FALSE)</f>
        <v>#N/A</v>
      </c>
      <c r="T44" s="203" t="e">
        <f>VLOOKUP("AE",T6:T37,1,FALSE)</f>
        <v>#N/A</v>
      </c>
      <c r="U44" s="203" t="e">
        <f>VLOOKUP("AE",U7:U37,1,FALSE)</f>
        <v>#N/A</v>
      </c>
      <c r="V44" s="203" t="e">
        <f>VLOOKUP("AE",V8:V30,1,FALSE)</f>
        <v>#N/A</v>
      </c>
      <c r="W44" s="203" t="e">
        <f>VLOOKUP("AE",W9:W30,1,FALSE)</f>
        <v>#N/A</v>
      </c>
      <c r="X44" s="203" t="e">
        <f>VLOOKUP("AE",X7:X37,1,FALSE)</f>
        <v>#N/A</v>
      </c>
      <c r="Y44" s="203" t="e">
        <f>VLOOKUP("AE",Y5:Y37,1,FALSE)</f>
        <v>#N/A</v>
      </c>
      <c r="Z44" s="203" t="e">
        <f>VLOOKUP("AE",Z6:Z37,1,FALSE)</f>
        <v>#N/A</v>
      </c>
      <c r="AA44" s="203" t="e">
        <f>VLOOKUP("AE",AA10:AA37,1,FALSE)</f>
        <v>#N/A</v>
      </c>
      <c r="AB44" s="203" t="e">
        <f>VLOOKUP("AE",AB8:AB37,1,FALSE)</f>
        <v>#N/A</v>
      </c>
      <c r="AC44" s="203" t="e">
        <f>VLOOKUP("AE",AC10:AC37,1,FALSE)</f>
        <v>#N/A</v>
      </c>
      <c r="AD44" s="203" t="e">
        <f>VLOOKUP("AE",AD6:AD37,1,FALSE)</f>
        <v>#N/A</v>
      </c>
      <c r="AE44" s="203" t="e">
        <f>VLOOKUP("AE",AE6:AE37,1,FALSE)</f>
        <v>#N/A</v>
      </c>
      <c r="AF44" s="203" t="e">
        <f>VLOOKUP("AE",AF5:AF37,1,FALSE)</f>
        <v>#N/A</v>
      </c>
      <c r="AG44" s="203" t="e">
        <f>VLOOKUP("AE",AG6:AG37,1,FALSE)</f>
        <v>#N/A</v>
      </c>
      <c r="AH44" s="157"/>
      <c r="AI44" s="158"/>
      <c r="AJ44" s="157"/>
      <c r="AK44" s="159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60"/>
    </row>
  </sheetData>
  <mergeCells count="1">
    <mergeCell ref="C1:S1"/>
  </mergeCells>
  <conditionalFormatting sqref="F26">
    <cfRule type="expression" dxfId="135" priority="2">
      <formula>WEEKDAY(I$3,2)&gt;5</formula>
    </cfRule>
    <cfRule type="expression" dxfId="135" priority="3">
      <formula>WEEKDAY(H$3,2)&gt;5</formula>
    </cfRule>
  </conditionalFormatting>
  <conditionalFormatting sqref="K27">
    <cfRule type="expression" dxfId="135" priority="4">
      <formula>WEEKDAY(M$3,2)&gt;5</formula>
    </cfRule>
  </conditionalFormatting>
  <conditionalFormatting sqref="N31">
    <cfRule type="expression" dxfId="135" priority="5">
      <formula>WEEKDAY(O$3,2)&gt;5</formula>
    </cfRule>
  </conditionalFormatting>
  <conditionalFormatting sqref="Q31">
    <cfRule type="expression" dxfId="135" priority="1">
      <formula>WEEKDAY(R$3,2)&gt;5</formula>
    </cfRule>
  </conditionalFormatting>
  <conditionalFormatting sqref="T2:X37 C3:S37 Y3:AG37">
    <cfRule type="expression" dxfId="135" priority="67">
      <formula>WEEKDAY(T$3,2)&gt;5</formula>
    </cfRule>
  </conditionalFormatting>
  <conditionalFormatting sqref="J4:J44 AA4:AA44 C5:I44 K5:Z44 AB5:AG44">
    <cfRule type="cellIs" dxfId="136" priority="52" operator="equal">
      <formula>"B"</formula>
    </cfRule>
    <cfRule type="cellIs" dxfId="136" priority="53" operator="equal">
      <formula>"AL"</formula>
    </cfRule>
    <cfRule type="cellIs" dxfId="137" priority="54" operator="equal">
      <formula>"DM"</formula>
    </cfRule>
    <cfRule type="cellIs" dxfId="138" priority="55" operator="equal">
      <formula>"CS1"</formula>
    </cfRule>
    <cfRule type="cellIs" dxfId="139" priority="56" operator="equal">
      <formula>"CS2"</formula>
    </cfRule>
    <cfRule type="cellIs" dxfId="140" priority="57" operator="equal">
      <formula>"SB1"</formula>
    </cfRule>
    <cfRule type="cellIs" dxfId="141" priority="58" operator="equal">
      <formula>"SB2"</formula>
    </cfRule>
    <cfRule type="cellIs" dxfId="142" priority="59" operator="equal">
      <formula>"AE"</formula>
    </cfRule>
  </conditionalFormatting>
  <conditionalFormatting sqref="J4:J37 AA4:AA37 C5:I37 K5:Z37 AB5:AG37">
    <cfRule type="cellIs" dxfId="136" priority="61" operator="equal">
      <formula>"DB"</formula>
    </cfRule>
    <cfRule type="containsText" dxfId="143" priority="62" operator="between" text="$AM">
      <formula>NOT(ISERROR(SEARCH("$AM",C4)))</formula>
    </cfRule>
    <cfRule type="containsText" dxfId="144" priority="63" operator="between" text="$PM">
      <formula>NOT(ISERROR(SEARCH("$PM",C4)))</formula>
    </cfRule>
    <cfRule type="containsText" dxfId="145" priority="64" operator="between" text="$L">
      <formula>NOT(ISERROR(SEARCH("$L",C4)))</formula>
    </cfRule>
    <cfRule type="containsText" dxfId="146" priority="65" operator="between" text="$BTP">
      <formula>NOT(ISERROR(SEARCH("$BTP",C4)))</formula>
    </cfRule>
    <cfRule type="containsText" dxfId="147" priority="66" operator="between" text="$M">
      <formula>NOT(ISERROR(SEARCH("$M",C4)))</formula>
    </cfRule>
    <cfRule type="containsText" dxfId="148" priority="68" operator="between" text="$N">
      <formula>NOT(ISERROR(SEARCH("$N",C4)))</formula>
    </cfRule>
    <cfRule type="containsText" dxfId="149" priority="69" operator="between" text="$FC">
      <formula>NOT(ISERROR(SEARCH("$FC",C4)))</formula>
    </cfRule>
    <cfRule type="containsText" dxfId="150" priority="70" operator="between" text="OAL">
      <formula>NOT(ISERROR(SEARCH("OAL",C4)))</formula>
    </cfRule>
    <cfRule type="containsText" dxfId="151" priority="71" operator="between" text="S+">
      <formula>NOT(ISERROR(SEARCH("S+",C4)))</formula>
    </cfRule>
    <cfRule type="containsText" dxfId="152" priority="72" operator="between" text="EX-D">
      <formula>NOT(ISERROR(SEARCH("EX-D",C4)))</formula>
    </cfRule>
  </conditionalFormatting>
  <conditionalFormatting sqref="J4:J27 C5:C27 D5:D31 E5:E7 F5:F31 G5:G29 H5:I27 K5:K25 L5:L9 M5:M20 N5:N31 O5:O13 P5:P9 Q5:Q27 R5:R17 S5 T5:T33 U5:U7 V5:V10 W5:X31 Y5:Y29 Z5:Z23 AB5:AB33 AC5:AC30 AD5:AD29 AE5:AE30 AF5:AF9 AG5:AG26 AA6:AA25 S7:S19 E9:E21 U10:U19 L11:L30 P11:P31 AF11:AF19 V12:V33 O15:O25 R19 R21:S33 U21:U33 AF21:AF29 M22:M29 E24:E27 Z25:Z33 K27 O27:O28 AA27:AA33 AG28:AG29 C29:C30 E29:E31 K29:K31 Q29:Q33 H30:I31 O30 G31 J31 M31:M32 Y31 AC32:AE33">
    <cfRule type="containsText" dxfId="153" priority="73" operator="between" text="VACC">
      <formula>NOT(ISERROR(SEARCH("VACC",C4)))</formula>
    </cfRule>
  </conditionalFormatting>
  <conditionalFormatting sqref="C5:C31 E5 D6:D7 M7:N7 D22 R22 Q27 T27 H28:H30 V28 E29 P29 R29:R30 T29:T30 W29 Y29 Z29:AA30 D30:D31 G30 I30:K30 O30 U30:U31 X30:X31 AC30">
    <cfRule type="cellIs" dxfId="136" priority="8" operator="equal">
      <formula>"B"</formula>
    </cfRule>
    <cfRule type="cellIs" dxfId="136" priority="9" operator="equal">
      <formula>"AL"</formula>
    </cfRule>
    <cfRule type="cellIs" dxfId="137" priority="10" operator="equal">
      <formula>"DM"</formula>
    </cfRule>
    <cfRule type="cellIs" dxfId="138" priority="11" operator="equal">
      <formula>"CS1"</formula>
    </cfRule>
    <cfRule type="cellIs" dxfId="139" priority="12" operator="equal">
      <formula>"CS2"</formula>
    </cfRule>
    <cfRule type="cellIs" dxfId="140" priority="13" operator="equal">
      <formula>"SB1"</formula>
    </cfRule>
    <cfRule type="cellIs" dxfId="141" priority="14" operator="equal">
      <formula>"SB2"</formula>
    </cfRule>
    <cfRule type="cellIs" dxfId="142" priority="15" operator="equal">
      <formula>"AE"</formula>
    </cfRule>
    <cfRule type="cellIs" dxfId="136" priority="16" operator="equal">
      <formula>"DB"</formula>
    </cfRule>
    <cfRule type="containsText" dxfId="143" priority="17" operator="between" text="$AM">
      <formula>NOT(ISERROR(SEARCH("$AM",C5)))</formula>
    </cfRule>
    <cfRule type="containsText" dxfId="144" priority="18" operator="between" text="$PM">
      <formula>NOT(ISERROR(SEARCH("$PM",C5)))</formula>
    </cfRule>
    <cfRule type="containsText" dxfId="145" priority="19" operator="between" text="$L">
      <formula>NOT(ISERROR(SEARCH("$L",C5)))</formula>
    </cfRule>
    <cfRule type="containsText" dxfId="146" priority="20" operator="between" text="$BTP">
      <formula>NOT(ISERROR(SEARCH("$BTP",C5)))</formula>
    </cfRule>
    <cfRule type="containsText" dxfId="147" priority="21" operator="between" text="$M">
      <formula>NOT(ISERROR(SEARCH("$M",C5)))</formula>
    </cfRule>
    <cfRule type="containsText" dxfId="148" priority="22" operator="between" text="$N">
      <formula>NOT(ISERROR(SEARCH("$N",C5)))</formula>
    </cfRule>
    <cfRule type="containsText" dxfId="149" priority="23" operator="between" text="$FC">
      <formula>NOT(ISERROR(SEARCH("$FC",C5)))</formula>
    </cfRule>
    <cfRule type="containsText" dxfId="150" priority="24" operator="between" text="OAL">
      <formula>NOT(ISERROR(SEARCH("OAL",C5)))</formula>
    </cfRule>
    <cfRule type="containsText" dxfId="151" priority="25" operator="between" text="S+">
      <formula>NOT(ISERROR(SEARCH("S+",C5)))</formula>
    </cfRule>
    <cfRule type="containsText" dxfId="152" priority="26" operator="between" text="EX-D">
      <formula>NOT(ISERROR(SEARCH("EX-D",C5)))</formula>
    </cfRule>
  </conditionalFormatting>
  <conditionalFormatting sqref="C5:C21 E5 D6:D7 M7:N7 R22 C23:C26 C29 E29 R29:R30 Y29 Z29:AA30 J30:K30">
    <cfRule type="expression" dxfId="135" priority="27">
      <formula>WEEKDAY(#REF!,2)&gt;5</formula>
    </cfRule>
  </conditionalFormatting>
  <conditionalFormatting sqref="C5:C27 D5:D31 E5:E7 F5:F31 G5:G29 H5:K27 L5:L9 M5:M20 N5:N31 O5:O13 P5:P9 Q5:Q27 R5:R31 S5 T5:T28 U5:U7 V5:V10 W5:W28 X5:X31 Y5:Y29 Z5:Z33 AB5:AB33 AC5:AC30 AD5:AD29 AE5:AE30 AF5:AF9 AG5:AG26 AA6:AA25 S7:S31 E9:E22 U10:U31 L11:L30 P11:P31 AF11:AF29 V12:V31 O15:O28 M22:M29 E24:E27 AA27:AA33 AG28:AG29 C29:C30 E29:E31 K29:K31 Q29:Q33 H30:J31 O30 T30:T31 W30:W31 G31 M31:M32 Y31 AF31 AC32:AE33">
    <cfRule type="cellIs" dxfId="136" priority="31" operator="equal">
      <formula>"B"</formula>
    </cfRule>
    <cfRule type="cellIs" dxfId="136" priority="32" operator="equal">
      <formula>"AL"</formula>
    </cfRule>
    <cfRule type="cellIs" dxfId="137" priority="33" operator="equal">
      <formula>"DM"</formula>
    </cfRule>
    <cfRule type="cellIs" dxfId="138" priority="34" operator="equal">
      <formula>"CS1"</formula>
    </cfRule>
    <cfRule type="cellIs" dxfId="139" priority="35" operator="equal">
      <formula>"CS2"</formula>
    </cfRule>
    <cfRule type="cellIs" dxfId="140" priority="36" operator="equal">
      <formula>"SB1"</formula>
    </cfRule>
    <cfRule type="cellIs" dxfId="141" priority="37" operator="equal">
      <formula>"SB2"</formula>
    </cfRule>
    <cfRule type="cellIs" dxfId="142" priority="38" operator="equal">
      <formula>"AE"</formula>
    </cfRule>
    <cfRule type="cellIs" dxfId="136" priority="40" operator="equal">
      <formula>"DB"</formula>
    </cfRule>
    <cfRule type="containsText" dxfId="143" priority="41" operator="between" text="$AM">
      <formula>NOT(ISERROR(SEARCH("$AM",C5)))</formula>
    </cfRule>
    <cfRule type="containsText" dxfId="144" priority="42" operator="between" text="$PM">
      <formula>NOT(ISERROR(SEARCH("$PM",C5)))</formula>
    </cfRule>
    <cfRule type="containsText" dxfId="145" priority="43" operator="between" text="$L">
      <formula>NOT(ISERROR(SEARCH("$L",C5)))</formula>
    </cfRule>
    <cfRule type="containsText" dxfId="146" priority="44" operator="between" text="$BTP">
      <formula>NOT(ISERROR(SEARCH("$BTP",C5)))</formula>
    </cfRule>
    <cfRule type="containsText" dxfId="147" priority="45" operator="between" text="$M">
      <formula>NOT(ISERROR(SEARCH("$M",C5)))</formula>
    </cfRule>
    <cfRule type="containsText" dxfId="148" priority="46" operator="between" text="$N">
      <formula>NOT(ISERROR(SEARCH("$N",C5)))</formula>
    </cfRule>
    <cfRule type="containsText" dxfId="149" priority="47" operator="between" text="$FC">
      <formula>NOT(ISERROR(SEARCH("$FC",C5)))</formula>
    </cfRule>
    <cfRule type="containsText" dxfId="150" priority="48" operator="between" text="OAL">
      <formula>NOT(ISERROR(SEARCH("OAL",C5)))</formula>
    </cfRule>
    <cfRule type="containsText" dxfId="151" priority="49" operator="between" text="S+">
      <formula>NOT(ISERROR(SEARCH("S+",C5)))</formula>
    </cfRule>
    <cfRule type="containsText" dxfId="152" priority="50" operator="between" text="EX-D">
      <formula>NOT(ISERROR(SEARCH("EX-D",C5)))</formula>
    </cfRule>
  </conditionalFormatting>
  <conditionalFormatting sqref="C5:C27 D5:D31 E5:E7 F5:F31 G5:G29 H5:K27 L5:L9 M5:M20 N5:N31 O5:O13 P5:P9 Q5:Q27 R5:R19 S5 T5:T28 U5:U7 V5:V10 W5:X31 Y5:Y29 Z5:Z33 AB5:AB33 AC5:AC30 AD5:AD29 AE5:AE30 AF5:AF9 AG5:AG26 AA6:AA25 S7:S31 E9:E22 U10:U31 L11:L30 P11:P31 AF11:AF29 V12:V31 O15:O25 R21:R31 M22:M29 E24:E27 O27:O28 AA27:AA33 AG28:AG29 C29:C30 E29:E31 K29:K31 Q29:Q33 H30:J31 O30 T30:T31 G31 M31:M32 Y31 AC32:AE33">
    <cfRule type="containsText" dxfId="153" priority="39" operator="between" text="VACC">
      <formula>NOT(ISERROR(SEARCH("VACC",C5)))</formula>
    </cfRule>
  </conditionalFormatting>
  <conditionalFormatting sqref="C5:C25 D5:E7 F5:F10 G5:G23 H5:K27 L5:L9 M5:M20 N5:N11 O5:O13 P5:P9 Q5 R5:R19 S5 T5:T28 U5:U7 V5 W5:W28 X5:X26 Y5:Y29 Z5:Z23 AB5:AB9 AC5:AD29 AE5:AE30 AF5:AF9 AG5:AG15 AA6:AA25 Q7:Q21 S7:S31 V7:V9 E9:E19 D10:D31 U10:U29 L11:L30 P11:P31 AB11:AB14 AF11:AF13 F12:F23 V12:V19 N13:N31 O15:O25 AF15:AF19 AB17:AB33 AG17:AG25 E21:E22 R21:R26 V21:V26 AF21:AF29 M22:M29 Q23:Q27 E24:E27 F25:F31 G25:G29 Z25:Z33 C27 O27:O28 AA27:AA33 R28:R31 V28:V31 X28:X29 AG28:AG29 C29:C30 E29:E31 K29:K31 Q29 H30:J31 O30 W30:W31 G31 M31:M32 Q31:Q33 T31:U31 X31:Y31 AC32:AE33">
    <cfRule type="expression" dxfId="135" priority="51">
      <formula>WEEKDAY(#REF!,2)&gt;5</formula>
    </cfRule>
  </conditionalFormatting>
  <conditionalFormatting sqref="BO5:BP37">
    <cfRule type="cellIs" dxfId="154" priority="60" operator="lessThan">
      <formula>1</formula>
    </cfRule>
  </conditionalFormatting>
  <conditionalFormatting sqref="T7:T10 F12 Y12:Z13 C13 T13:T14 U13 X13 F16 H16 O16 U17 AE17 C18 P18 H20 T21 E25 AB27 E30:F30">
    <cfRule type="expression" dxfId="135" priority="28">
      <formula>WEEKDAY(V$3,2)&gt;5</formula>
    </cfRule>
  </conditionalFormatting>
  <conditionalFormatting sqref="T7:T10 Y12:Z13 T13:T14 U13 X13 H16 O16 U17 AE17 P18 H20 T21 G22:G23 E25 G25:G26 AB27 G28:G29 F29 E30 G31">
    <cfRule type="expression" dxfId="135" priority="29">
      <formula>WEEKDAY(U$3,2)&gt;5</formula>
    </cfRule>
  </conditionalFormatting>
  <conditionalFormatting sqref="C8 C12:C13 E12:F12 I12 F16 C18 C21 F30">
    <cfRule type="expression" dxfId="135" priority="30">
      <formula>WEEKDAY(E$3,2)&gt;5</formula>
    </cfRule>
  </conditionalFormatting>
  <conditionalFormatting sqref="O8:O9 P9:Q9">
    <cfRule type="expression" dxfId="135" priority="6">
      <formula>WEEKDAY(J$3,2)&gt;5</formula>
    </cfRule>
    <cfRule type="expression" dxfId="135" priority="7">
      <formula>WEEKDAY(I$3,2)&gt;5</formula>
    </cfRule>
  </conditionalFormatting>
  <dataValidations count="2">
    <dataValidation type="list" allowBlank="1" sqref="C5:AG5 C6:P6 T6:U6 W6 Y6:AG6 C7:H7 J7:AG7 C8 F8 J8:K8 N8:R8 T8 V8:AE8 C9:F9 H9:L9 N9:T9 V9:AB9 AD9:AE9 C10:K10 N10:O10 Q10:R10 T10:U10 W10:X10 Z10:AA10 AC10:AE10 C11:E11 G11:H11 K11:T11 W11:AG11 C12:I12 M12 O12:T12 V12 X12:AB12 AD12:AG12 C13:R13 T13:AG13 C14 E14 G14:M14 O14:P14 R14:T14 W14:AE14 AG14 C15:AG15 C16:AA16 AC16:AG16 C17:I17 K17:L17 N17:P17 R17:AG17 C18:H18 J18:AB18 AD18:AG18 C19:I19 K19:AC19 AE19:AG19 C20:D20 F20 H20:S20 U20 W20:AD20 AF20:AG20 C21:K21 N21:AG21 F22:H22 L22:M22 O22 Q22:T22 V22:W22 Z22:AG22 F23:X23 Z23:AA23 AE23:AG23 C24:E24 G24:I24 K24:X24 AA24:AC24 AE24 AG24 C25:L25 O25 Q25 S25:V25 X25:AG25 C26:D26 F26:G26 I26:J26 L26:Q26 S26:Z26 AB26:AE26 AG26 C27:Q27 S27:Y27 AA27:AG27 C28:D28 F28:I28 K28:M28 O28:P28 R28:AG28 D29:I29 K29:N29 P29:Y29 AA29:AG29 C30:P30 R30:X30 Z30:AA30 AC30:AE30 E31:AG31 K32:M32 R32:W32 K33 M33 R33:V33 Y32:Y33 AG8:AG10 C22:D23 O32:P33 S34:AG37 AF32:AG33 C32:I33 C34:L37 N34:P37" showDropDown="1">
      <formula1>'Setting key Duty'!$B$7:$B$56</formula1>
    </dataValidation>
    <dataValidation type="list" allowBlank="1" sqref="C38:AG44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  <pageSetUpPr fitToPage="1"/>
  </sheetPr>
  <dimension ref="A1:I34"/>
  <sheetViews>
    <sheetView workbookViewId="0">
      <selection activeCell="A1" sqref="A1"/>
    </sheetView>
  </sheetViews>
  <sheetFormatPr defaultColWidth="12.6285714285714" defaultRowHeight="15.75" customHeight="1"/>
  <cols>
    <col min="1" max="1" width="12.1333333333333" customWidth="1"/>
    <col min="2" max="2" width="40" customWidth="1"/>
    <col min="3" max="3" width="13.8761904761905" customWidth="1"/>
    <col min="5" max="5" width="15.8761904761905" customWidth="1"/>
    <col min="6" max="6" width="20.247619047619" customWidth="1"/>
    <col min="7" max="7" width="34.1333333333333" customWidth="1"/>
  </cols>
  <sheetData>
    <row r="1" customHeight="1" spans="1:9">
      <c r="A1" s="80" t="s">
        <v>2421</v>
      </c>
      <c r="B1" s="80" t="s">
        <v>2235</v>
      </c>
      <c r="C1" s="80" t="s">
        <v>2333</v>
      </c>
      <c r="D1" s="80" t="s">
        <v>2422</v>
      </c>
      <c r="F1" s="108" t="s">
        <v>2423</v>
      </c>
      <c r="G1" s="110" t="s">
        <v>2424</v>
      </c>
      <c r="H1" s="80" t="s">
        <v>2333</v>
      </c>
      <c r="I1" s="80" t="s">
        <v>2422</v>
      </c>
    </row>
    <row r="2" customHeight="1" spans="1:9">
      <c r="A2" s="15" t="s">
        <v>2340</v>
      </c>
      <c r="B2" s="246" t="s">
        <v>1761</v>
      </c>
      <c r="C2" s="15" t="s">
        <v>2203</v>
      </c>
      <c r="D2" s="232" t="s">
        <v>2482</v>
      </c>
      <c r="F2" s="15" t="s">
        <v>2452</v>
      </c>
      <c r="G2" s="189" t="s">
        <v>1206</v>
      </c>
      <c r="H2" s="15" t="s">
        <v>2203</v>
      </c>
      <c r="I2" s="15" t="s">
        <v>2483</v>
      </c>
    </row>
    <row r="3" customHeight="1" spans="1:9">
      <c r="A3" s="111" t="s">
        <v>2484</v>
      </c>
      <c r="B3" s="112" t="s">
        <v>2206</v>
      </c>
      <c r="C3" s="111" t="s">
        <v>2206</v>
      </c>
      <c r="D3" s="232"/>
      <c r="F3" s="15" t="s">
        <v>2452</v>
      </c>
      <c r="G3" s="189" t="s">
        <v>1091</v>
      </c>
      <c r="H3" s="15" t="s">
        <v>2203</v>
      </c>
      <c r="I3" s="15" t="s">
        <v>2485</v>
      </c>
    </row>
    <row r="4" customHeight="1" spans="1:9">
      <c r="A4" s="111" t="s">
        <v>2342</v>
      </c>
      <c r="B4" s="247" t="s">
        <v>2486</v>
      </c>
      <c r="C4" s="233" t="s">
        <v>2145</v>
      </c>
      <c r="D4" s="232"/>
      <c r="F4" s="15" t="s">
        <v>2452</v>
      </c>
      <c r="G4" s="248" t="s">
        <v>1106</v>
      </c>
      <c r="H4" s="15" t="s">
        <v>2203</v>
      </c>
      <c r="I4" s="15" t="s">
        <v>2487</v>
      </c>
    </row>
    <row r="5" customHeight="1" spans="1:9">
      <c r="A5" s="15" t="s">
        <v>2344</v>
      </c>
      <c r="B5" s="249" t="s">
        <v>2488</v>
      </c>
      <c r="C5" s="233" t="s">
        <v>2145</v>
      </c>
      <c r="D5" s="232"/>
      <c r="F5" s="15" t="s">
        <v>2455</v>
      </c>
      <c r="G5" s="249" t="s">
        <v>668</v>
      </c>
      <c r="H5" s="15" t="s">
        <v>2203</v>
      </c>
      <c r="I5" s="15" t="s">
        <v>2489</v>
      </c>
    </row>
    <row r="6" customHeight="1" spans="1:9">
      <c r="A6" s="15" t="s">
        <v>2346</v>
      </c>
      <c r="B6" s="189" t="s">
        <v>2490</v>
      </c>
      <c r="C6" s="233" t="s">
        <v>2145</v>
      </c>
      <c r="D6" s="232"/>
      <c r="F6" s="15" t="s">
        <v>2455</v>
      </c>
      <c r="G6" s="189" t="s">
        <v>1190</v>
      </c>
      <c r="H6" s="15" t="s">
        <v>2203</v>
      </c>
      <c r="I6" s="15" t="s">
        <v>2491</v>
      </c>
    </row>
    <row r="7" customHeight="1" spans="1:9">
      <c r="A7" s="111" t="s">
        <v>2348</v>
      </c>
      <c r="B7" s="250" t="s">
        <v>811</v>
      </c>
      <c r="C7" s="111" t="s">
        <v>2203</v>
      </c>
      <c r="D7" s="232"/>
      <c r="F7" s="15" t="s">
        <v>2458</v>
      </c>
      <c r="G7" s="189" t="s">
        <v>2492</v>
      </c>
      <c r="H7" s="120" t="s">
        <v>2145</v>
      </c>
      <c r="I7" s="15" t="s">
        <v>2493</v>
      </c>
    </row>
    <row r="8" customHeight="1" spans="1:9">
      <c r="A8" s="111" t="s">
        <v>2348</v>
      </c>
      <c r="B8" s="247" t="s">
        <v>2494</v>
      </c>
      <c r="C8" s="111" t="s">
        <v>2203</v>
      </c>
      <c r="D8" s="232"/>
      <c r="F8" s="15" t="s">
        <v>2458</v>
      </c>
      <c r="G8" s="251" t="s">
        <v>2488</v>
      </c>
      <c r="H8" s="120" t="s">
        <v>2145</v>
      </c>
      <c r="I8" s="15" t="s">
        <v>2495</v>
      </c>
    </row>
    <row r="9" customHeight="1" spans="1:9">
      <c r="A9" s="111" t="s">
        <v>2350</v>
      </c>
      <c r="B9" s="247" t="s">
        <v>2461</v>
      </c>
      <c r="C9" s="233" t="s">
        <v>2145</v>
      </c>
      <c r="D9" s="232"/>
      <c r="F9" s="15" t="s">
        <v>2463</v>
      </c>
      <c r="G9" s="3" t="s">
        <v>2496</v>
      </c>
      <c r="H9" s="252" t="s">
        <v>2497</v>
      </c>
      <c r="I9" s="15" t="s">
        <v>2498</v>
      </c>
    </row>
    <row r="10" customHeight="1" spans="1:9">
      <c r="A10" s="118" t="s">
        <v>2352</v>
      </c>
      <c r="B10" s="80" t="s">
        <v>2499</v>
      </c>
      <c r="C10" s="114" t="s">
        <v>2203</v>
      </c>
      <c r="D10" s="232"/>
      <c r="F10" s="15" t="s">
        <v>2463</v>
      </c>
      <c r="G10" s="80" t="s">
        <v>2500</v>
      </c>
      <c r="H10" s="252" t="s">
        <v>2497</v>
      </c>
      <c r="I10" s="15" t="s">
        <v>2501</v>
      </c>
    </row>
    <row r="11" customHeight="1" spans="1:9">
      <c r="A11" s="118" t="s">
        <v>2352</v>
      </c>
      <c r="B11" s="80" t="s">
        <v>2502</v>
      </c>
      <c r="C11" s="114" t="s">
        <v>2203</v>
      </c>
      <c r="D11" s="232"/>
      <c r="F11" s="15" t="s">
        <v>2463</v>
      </c>
      <c r="G11" s="248" t="s">
        <v>2503</v>
      </c>
      <c r="H11" s="252" t="s">
        <v>2497</v>
      </c>
      <c r="I11" s="15" t="s">
        <v>2504</v>
      </c>
    </row>
    <row r="12" customHeight="1" spans="1:9">
      <c r="A12" s="15" t="s">
        <v>2355</v>
      </c>
      <c r="B12" s="3" t="s">
        <v>1437</v>
      </c>
      <c r="C12" s="253" t="s">
        <v>2203</v>
      </c>
      <c r="D12" s="232"/>
      <c r="F12" s="15" t="s">
        <v>2463</v>
      </c>
      <c r="G12" s="189" t="s">
        <v>2505</v>
      </c>
      <c r="H12" s="252" t="s">
        <v>2497</v>
      </c>
      <c r="I12" s="15" t="s">
        <v>2506</v>
      </c>
    </row>
    <row r="13" customHeight="1" spans="1:9">
      <c r="A13" s="111" t="s">
        <v>2357</v>
      </c>
      <c r="B13" s="254" t="s">
        <v>2206</v>
      </c>
      <c r="C13" s="116" t="s">
        <v>2206</v>
      </c>
      <c r="D13" s="232"/>
      <c r="F13" s="15" t="s">
        <v>2507</v>
      </c>
      <c r="G13" s="14" t="s">
        <v>2508</v>
      </c>
      <c r="H13" s="252" t="s">
        <v>2497</v>
      </c>
      <c r="I13" s="15" t="s">
        <v>2509</v>
      </c>
    </row>
    <row r="14" customHeight="1" spans="1:9">
      <c r="A14" s="119" t="s">
        <v>2358</v>
      </c>
      <c r="B14" s="247" t="s">
        <v>2510</v>
      </c>
      <c r="C14" s="111" t="s">
        <v>2203</v>
      </c>
      <c r="D14" s="232"/>
      <c r="F14" s="15" t="s">
        <v>2507</v>
      </c>
      <c r="G14" s="14" t="s">
        <v>2511</v>
      </c>
      <c r="H14" s="252" t="s">
        <v>2497</v>
      </c>
      <c r="I14" s="15"/>
    </row>
    <row r="15" customHeight="1" spans="1:9">
      <c r="A15" s="15" t="s">
        <v>2442</v>
      </c>
      <c r="B15" s="80" t="s">
        <v>1211</v>
      </c>
      <c r="C15" s="15" t="s">
        <v>2203</v>
      </c>
      <c r="D15" s="232"/>
    </row>
    <row r="16" customHeight="1" spans="1:9">
      <c r="A16" s="15" t="s">
        <v>2444</v>
      </c>
      <c r="B16" s="189" t="s">
        <v>2512</v>
      </c>
      <c r="C16" s="233" t="s">
        <v>2145</v>
      </c>
      <c r="D16" s="232"/>
    </row>
    <row r="17" customHeight="1" spans="1:9">
      <c r="D17" s="50"/>
      <c r="I17" s="2"/>
    </row>
    <row r="18" customHeight="1" spans="1:9">
      <c r="A18" s="80" t="s">
        <v>2332</v>
      </c>
      <c r="B18" s="109" t="s">
        <v>2235</v>
      </c>
      <c r="C18" s="80"/>
      <c r="D18" s="232"/>
      <c r="E18" s="19"/>
    </row>
    <row r="19" customHeight="1" spans="1:9">
      <c r="A19" s="14" t="s">
        <v>2472</v>
      </c>
      <c r="B19" s="14" t="s">
        <v>1431</v>
      </c>
      <c r="C19" s="15" t="s">
        <v>2203</v>
      </c>
      <c r="D19" s="232"/>
      <c r="E19" s="19"/>
    </row>
    <row r="20" customHeight="1" spans="1:9">
      <c r="A20" s="15" t="s">
        <v>2473</v>
      </c>
      <c r="B20" s="14" t="s">
        <v>1390</v>
      </c>
      <c r="C20" s="15" t="s">
        <v>2203</v>
      </c>
      <c r="D20" s="232"/>
    </row>
    <row r="21" customHeight="1" spans="1:9">
      <c r="A21" s="15" t="s">
        <v>2474</v>
      </c>
      <c r="B21" s="2" t="s">
        <v>1373</v>
      </c>
      <c r="C21" s="255" t="s">
        <v>2203</v>
      </c>
      <c r="D21" s="232"/>
    </row>
    <row r="22" customHeight="1" spans="1:9">
      <c r="A22" s="15" t="s">
        <v>2475</v>
      </c>
      <c r="B22" s="15" t="s">
        <v>2513</v>
      </c>
      <c r="C22" s="233" t="s">
        <v>2145</v>
      </c>
      <c r="D22" s="232"/>
      <c r="F22" s="256"/>
    </row>
    <row r="23" customHeight="1" spans="1:9">
      <c r="A23" s="257" t="s">
        <v>2476</v>
      </c>
      <c r="B23" s="96" t="s">
        <v>2514</v>
      </c>
      <c r="C23" s="258" t="s">
        <v>2145</v>
      </c>
      <c r="D23" s="259"/>
    </row>
    <row r="24" customHeight="1" spans="1:9">
      <c r="A24" s="260"/>
      <c r="B24" s="261"/>
      <c r="C24" s="262"/>
      <c r="D24" s="263"/>
      <c r="F24" s="121"/>
    </row>
    <row r="34" customHeight="1" spans="3:3">
      <c r="C34" s="3"/>
    </row>
  </sheetData>
  <printOptions horizontalCentered="1" gridLines="1"/>
  <pageMargins left="0.7" right="0.7" top="0.75" bottom="0.75" header="0" footer="0"/>
  <pageSetup paperSize="1" fitToHeight="0" pageOrder="overThenDown" orientation="landscape" cellComments="atEnd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3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/>
      <c r="D2" s="131"/>
      <c r="E2" s="131"/>
      <c r="F2" s="131"/>
      <c r="G2" s="209"/>
      <c r="I2" s="131" t="s">
        <v>747</v>
      </c>
      <c r="J2" s="131"/>
      <c r="L2" s="131"/>
      <c r="M2" s="131" t="s">
        <v>599</v>
      </c>
      <c r="N2" s="131" t="s">
        <v>968</v>
      </c>
      <c r="O2" s="131" t="s">
        <v>1428</v>
      </c>
      <c r="P2" s="131" t="s">
        <v>1187</v>
      </c>
      <c r="Q2" s="131" t="s">
        <v>1077</v>
      </c>
      <c r="R2" s="131"/>
      <c r="S2" s="131"/>
      <c r="T2" s="131" t="s">
        <v>665</v>
      </c>
      <c r="U2" s="131" t="s">
        <v>1429</v>
      </c>
      <c r="V2" s="131" t="s">
        <v>1022</v>
      </c>
      <c r="W2" s="131" t="s">
        <v>606</v>
      </c>
      <c r="X2" s="131" t="s">
        <v>232</v>
      </c>
      <c r="Y2" s="131"/>
      <c r="Z2" s="131"/>
      <c r="AA2" s="132" t="s">
        <v>762</v>
      </c>
      <c r="AB2" s="131" t="s">
        <v>660</v>
      </c>
      <c r="AC2" s="131"/>
      <c r="AD2" s="131"/>
      <c r="AE2" s="131" t="s">
        <v>664</v>
      </c>
      <c r="AF2" s="131"/>
      <c r="AG2" s="131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235">
        <v>45597</v>
      </c>
      <c r="D3" s="140">
        <f>C3+1</f>
        <v>45598</v>
      </c>
      <c r="E3" s="140">
        <f>D3+1</f>
        <v>45599</v>
      </c>
      <c r="F3" s="140">
        <f>E3+1</f>
        <v>45600</v>
      </c>
      <c r="G3" s="140">
        <f>F3+1</f>
        <v>45601</v>
      </c>
      <c r="H3" s="140">
        <f>G3+1</f>
        <v>45602</v>
      </c>
      <c r="I3" s="140">
        <f>H3+1</f>
        <v>45603</v>
      </c>
      <c r="J3" s="140">
        <f>I3+1</f>
        <v>45604</v>
      </c>
      <c r="K3" s="140">
        <f>J3+1</f>
        <v>45605</v>
      </c>
      <c r="L3" s="140">
        <f>K3+1</f>
        <v>45606</v>
      </c>
      <c r="M3" s="140">
        <f>L3+1</f>
        <v>45607</v>
      </c>
      <c r="N3" s="140">
        <f>M3+1</f>
        <v>45608</v>
      </c>
      <c r="O3" s="140">
        <f>N3+1</f>
        <v>45609</v>
      </c>
      <c r="P3" s="140">
        <f>O3+1</f>
        <v>45610</v>
      </c>
      <c r="Q3" s="140">
        <f>P3+1</f>
        <v>45611</v>
      </c>
      <c r="R3" s="140">
        <f>Q3+1</f>
        <v>45612</v>
      </c>
      <c r="S3" s="140">
        <f>R3+1</f>
        <v>45613</v>
      </c>
      <c r="T3" s="140">
        <f>S3+1</f>
        <v>45614</v>
      </c>
      <c r="U3" s="140">
        <f>T3+1</f>
        <v>45615</v>
      </c>
      <c r="V3" s="140">
        <f>U3+1</f>
        <v>45616</v>
      </c>
      <c r="W3" s="140">
        <f>V3+1</f>
        <v>45617</v>
      </c>
      <c r="X3" s="140">
        <f>W3+1</f>
        <v>45618</v>
      </c>
      <c r="Y3" s="140">
        <f>X3+1</f>
        <v>45619</v>
      </c>
      <c r="Z3" s="140">
        <f>Y3+1</f>
        <v>45620</v>
      </c>
      <c r="AA3" s="140">
        <f>Z3+1</f>
        <v>45621</v>
      </c>
      <c r="AB3" s="140">
        <f>AA3+1</f>
        <v>45622</v>
      </c>
      <c r="AC3" s="140">
        <f>AB3+1</f>
        <v>45623</v>
      </c>
      <c r="AD3" s="140">
        <f>AC3+1</f>
        <v>45624</v>
      </c>
      <c r="AE3" s="140">
        <f>AD3+1</f>
        <v>45625</v>
      </c>
      <c r="AF3" s="140">
        <f>AE3+1</f>
        <v>45626</v>
      </c>
      <c r="AG3" s="140">
        <f>AF3+1</f>
        <v>45627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Fri</v>
      </c>
      <c r="D4" s="147" t="str">
        <f>TEXT(D3,"ddd")</f>
        <v>Sat</v>
      </c>
      <c r="E4" s="147" t="str">
        <f>TEXT(E3,"ddd")</f>
        <v>Sun</v>
      </c>
      <c r="F4" s="147" t="str">
        <f>TEXT(F3,"ddd")</f>
        <v>Mon</v>
      </c>
      <c r="G4" s="147" t="str">
        <f>TEXT(G3,"ddd")</f>
        <v>Tue</v>
      </c>
      <c r="H4" s="147" t="str">
        <f>TEXT(H3,"ddd")</f>
        <v>Wed</v>
      </c>
      <c r="I4" s="147" t="str">
        <f>TEXT(I3,"ddd")</f>
        <v>Thu</v>
      </c>
      <c r="J4" s="147" t="str">
        <f>TEXT(J3,"ddd")</f>
        <v>Fri</v>
      </c>
      <c r="K4" s="147" t="str">
        <f>TEXT(K3,"ddd")</f>
        <v>Sat</v>
      </c>
      <c r="L4" s="147" t="str">
        <f>TEXT(L3,"ddd")</f>
        <v>Sun</v>
      </c>
      <c r="M4" s="147" t="str">
        <f>TEXT(M3,"ddd")</f>
        <v>Mon</v>
      </c>
      <c r="N4" s="147" t="str">
        <f>TEXT(N3,"ddd")</f>
        <v>Tue</v>
      </c>
      <c r="O4" s="147" t="str">
        <f>TEXT(O3,"ddd")</f>
        <v>Wed</v>
      </c>
      <c r="P4" s="147" t="str">
        <f>TEXT(P3,"ddd")</f>
        <v>Thu</v>
      </c>
      <c r="Q4" s="147" t="str">
        <f>TEXT(Q3,"ddd")</f>
        <v>Fri</v>
      </c>
      <c r="R4" s="147" t="str">
        <f>TEXT(R3,"ddd")</f>
        <v>Sat</v>
      </c>
      <c r="S4" s="147" t="str">
        <f>TEXT(S3,"ddd")</f>
        <v>Sun</v>
      </c>
      <c r="T4" s="147" t="str">
        <f>TEXT(T3,"ddd")</f>
        <v>Mon</v>
      </c>
      <c r="U4" s="147" t="str">
        <f>TEXT(U3,"ddd")</f>
        <v>Tue</v>
      </c>
      <c r="V4" s="147" t="str">
        <f>TEXT(V3,"ddd")</f>
        <v>Wed</v>
      </c>
      <c r="W4" s="147" t="str">
        <f>TEXT(W3,"ddd")</f>
        <v>Thu</v>
      </c>
      <c r="X4" s="147" t="str">
        <f>TEXT(X3,"ddd")</f>
        <v>Fri</v>
      </c>
      <c r="Y4" s="147" t="str">
        <f>TEXT(Y3,"ddd")</f>
        <v>Sat</v>
      </c>
      <c r="Z4" s="147" t="str">
        <f>TEXT(Z3,"ddd")</f>
        <v>Sun</v>
      </c>
      <c r="AA4" s="147" t="str">
        <f>TEXT(AA3,"ddd")</f>
        <v>Mon</v>
      </c>
      <c r="AB4" s="147" t="str">
        <f>TEXT(AB3,"ddd")</f>
        <v>Tue</v>
      </c>
      <c r="AC4" s="147" t="str">
        <f>TEXT(AC3,"ddd")</f>
        <v>Wed</v>
      </c>
      <c r="AD4" s="147" t="str">
        <f>TEXT(AD3,"ddd")</f>
        <v>Thu</v>
      </c>
      <c r="AE4" s="147" t="str">
        <f>TEXT(AE3,"ddd")</f>
        <v>Fri</v>
      </c>
      <c r="AF4" s="147" t="str">
        <f>TEXT(AF3,"ddd")</f>
        <v>Sat</v>
      </c>
      <c r="AG4" s="147" t="str">
        <f>TEXT(AG3,"ddd")</f>
        <v>Sun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 t="s">
        <v>1027</v>
      </c>
      <c r="B5" s="16" t="s">
        <v>1190</v>
      </c>
      <c r="C5" s="155" t="s">
        <v>1095</v>
      </c>
      <c r="D5" s="155" t="s">
        <v>47</v>
      </c>
      <c r="E5" s="155" t="s">
        <v>47</v>
      </c>
      <c r="F5" s="20"/>
      <c r="G5" s="20"/>
      <c r="H5" s="155" t="s">
        <v>44</v>
      </c>
      <c r="I5" s="155"/>
      <c r="J5" s="20"/>
      <c r="K5" s="155" t="s">
        <v>48</v>
      </c>
      <c r="L5" s="20"/>
      <c r="M5" s="155" t="s">
        <v>44</v>
      </c>
      <c r="N5" s="155"/>
      <c r="O5" s="155" t="s">
        <v>50</v>
      </c>
      <c r="Q5" s="155" t="s">
        <v>47</v>
      </c>
      <c r="R5" s="155" t="s">
        <v>2515</v>
      </c>
      <c r="S5" s="155"/>
      <c r="T5" s="155" t="s">
        <v>1456</v>
      </c>
      <c r="U5" s="155" t="s">
        <v>47</v>
      </c>
      <c r="V5" s="155" t="s">
        <v>1440</v>
      </c>
      <c r="W5" s="155" t="s">
        <v>1447</v>
      </c>
      <c r="X5" s="155" t="s">
        <v>1453</v>
      </c>
      <c r="Y5" s="154"/>
      <c r="Z5" s="20"/>
      <c r="AA5" s="20"/>
      <c r="AB5" s="155" t="s">
        <v>2516</v>
      </c>
      <c r="AC5" s="155"/>
      <c r="AD5" s="20"/>
      <c r="AE5" s="155"/>
      <c r="AF5" s="155"/>
      <c r="AG5" s="155"/>
      <c r="AH5" s="157">
        <f>COUNTIF($C5:$AE5,AH$4)</f>
        <v>1</v>
      </c>
      <c r="AI5" s="158">
        <f>COUNTIF($C5:$AE5,AI$4)</f>
        <v>2</v>
      </c>
      <c r="AJ5" s="157">
        <f>COUNTIF($C5:$AE5,AJ$4)</f>
        <v>0</v>
      </c>
      <c r="AK5" s="159">
        <f>COUNTIF($C5:$AE5,AK$4)</f>
        <v>1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4</v>
      </c>
      <c r="AV5" s="104">
        <f>BF5+BG5+BI5+BD5+BB5+AZ5+BK5</f>
        <v>4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3</v>
      </c>
      <c r="BE5" s="159">
        <f>BD5*('Setting key Duty'!$I$8+'Setting key Duty'!$I$9+'Setting key Duty'!$I$12)</f>
        <v>1.6875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1</v>
      </c>
      <c r="BJ5" s="159">
        <f>BI5*('Setting key Duty'!$I$12+'Setting key Duty'!$I$8)</f>
        <v>0.4375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4</v>
      </c>
      <c r="BP5" s="160"/>
    </row>
    <row r="6" ht="36" customHeight="1" spans="1:68">
      <c r="A6" s="19"/>
      <c r="B6" s="225" t="s">
        <v>1358</v>
      </c>
      <c r="C6" s="155"/>
      <c r="E6" s="155" t="s">
        <v>50</v>
      </c>
      <c r="F6" s="155"/>
      <c r="G6" s="20"/>
      <c r="H6" s="155" t="s">
        <v>50</v>
      </c>
      <c r="I6" s="20"/>
      <c r="J6" s="155" t="s">
        <v>44</v>
      </c>
      <c r="K6" s="155"/>
      <c r="L6" s="155"/>
      <c r="M6" s="154" t="s">
        <v>2517</v>
      </c>
      <c r="N6" s="155"/>
      <c r="O6" s="155" t="s">
        <v>57</v>
      </c>
      <c r="P6" s="155" t="s">
        <v>2518</v>
      </c>
      <c r="Q6" s="20"/>
      <c r="S6" s="155" t="s">
        <v>45</v>
      </c>
      <c r="T6" s="155"/>
      <c r="U6" s="155" t="s">
        <v>1452</v>
      </c>
      <c r="V6" s="155" t="s">
        <v>1457</v>
      </c>
      <c r="W6" s="155" t="s">
        <v>1441</v>
      </c>
      <c r="X6" s="20"/>
      <c r="Y6" s="155"/>
      <c r="Z6" s="154"/>
      <c r="AA6" s="155"/>
      <c r="AB6" s="154" t="s">
        <v>2519</v>
      </c>
      <c r="AC6" s="155"/>
      <c r="AD6" s="155" t="s">
        <v>47</v>
      </c>
      <c r="AE6" s="155" t="s">
        <v>47</v>
      </c>
      <c r="AF6" s="155" t="s">
        <v>47</v>
      </c>
      <c r="AG6" s="155" t="s">
        <v>47</v>
      </c>
      <c r="AH6" s="157">
        <f>COUNTIF($C6:$AE6,AH$4)</f>
        <v>0</v>
      </c>
      <c r="AI6" s="158">
        <f>COUNTIF($C6:$AE6,AI$4)</f>
        <v>1</v>
      </c>
      <c r="AJ6" s="157">
        <f>COUNTIF($C6:$AE6,AJ$4)</f>
        <v>1</v>
      </c>
      <c r="AK6" s="159">
        <f>COUNTIF($C6:$AE6,AK$4)</f>
        <v>2</v>
      </c>
      <c r="AL6" s="159">
        <f>COUNTIF($C6:$AE6,AL$4)</f>
        <v>0</v>
      </c>
      <c r="AM6" s="159">
        <f>COUNTIF($C6:$AE6,AM$4)</f>
        <v>0</v>
      </c>
      <c r="AN6" s="159">
        <f>COUNTIF($C6:$AE6,AN$4)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4</v>
      </c>
      <c r="AV6" s="104" t="e">
        <f>AT6+AX6</f>
        <v>#VALUE!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COUNTIF(C6:AE6,"*BRT*")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1</v>
      </c>
      <c r="BE6" s="159">
        <f>BD6*('Setting key Duty'!$I$8+'Setting key Duty'!$I$9+'Setting key Duty'!$I$12)</f>
        <v>0.5625</v>
      </c>
      <c r="BF6" s="159">
        <f>COUNTIF(AF6:AH6,"*$N*")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1</v>
      </c>
      <c r="BJ6" s="159">
        <f>BI6*('Setting key Duty'!$I$12+'Setting key Duty'!$I$8)</f>
        <v>0.4375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COUNTIF($C6:$AE6,BM$4)</f>
        <v>0</v>
      </c>
      <c r="BN6" s="159">
        <f>COUNTIF($C6:$AE6,BN$4)</f>
        <v>0</v>
      </c>
      <c r="BO6" s="159">
        <f>COUNTIF($C6:$AE6,BO$4)</f>
        <v>2</v>
      </c>
      <c r="BP6" s="160"/>
    </row>
    <row r="7" ht="19.5" customHeight="1" spans="1:68">
      <c r="A7" s="19"/>
      <c r="B7" s="236" t="s">
        <v>1105</v>
      </c>
      <c r="C7" s="155" t="s">
        <v>50</v>
      </c>
      <c r="D7" s="155"/>
      <c r="E7" s="155"/>
      <c r="F7" s="20"/>
      <c r="G7" s="186" t="s">
        <v>45</v>
      </c>
      <c r="H7" s="20"/>
      <c r="I7" s="155" t="s">
        <v>44</v>
      </c>
      <c r="J7" s="155"/>
      <c r="K7" s="155"/>
      <c r="L7" s="155" t="s">
        <v>48</v>
      </c>
      <c r="M7" s="20"/>
      <c r="N7" s="155"/>
      <c r="O7" s="155" t="s">
        <v>57</v>
      </c>
      <c r="P7" s="155" t="s">
        <v>45</v>
      </c>
      <c r="R7" s="155" t="s">
        <v>2515</v>
      </c>
      <c r="S7" s="155" t="s">
        <v>2520</v>
      </c>
      <c r="T7" s="155"/>
      <c r="U7" s="155"/>
      <c r="V7" s="155" t="s">
        <v>981</v>
      </c>
      <c r="W7" s="155" t="s">
        <v>1436</v>
      </c>
      <c r="X7" s="155"/>
      <c r="Y7" s="155"/>
      <c r="Z7" s="155" t="s">
        <v>1363</v>
      </c>
      <c r="AA7" s="155"/>
      <c r="AB7" s="155" t="s">
        <v>2521</v>
      </c>
      <c r="AC7" s="155" t="s">
        <v>687</v>
      </c>
      <c r="AD7" s="155"/>
      <c r="AE7" s="155"/>
      <c r="AF7" s="155"/>
      <c r="AG7" s="155" t="s">
        <v>1363</v>
      </c>
      <c r="AH7" s="157">
        <f>COUNTIF($C7:$D7,AH$4)</f>
        <v>0</v>
      </c>
      <c r="AI7" s="158">
        <f>COUNTIF($C7:$D7,AI$4)</f>
        <v>0</v>
      </c>
      <c r="AJ7" s="157">
        <f>COUNTIF($C7:$D7,AJ$4)</f>
        <v>0</v>
      </c>
      <c r="AK7" s="159">
        <f>COUNTIF($C7:$D7,AK$4)</f>
        <v>1</v>
      </c>
      <c r="AL7" s="159">
        <f>COUNTIF($C7:$D7,AL$4)</f>
        <v>0</v>
      </c>
      <c r="AM7" s="159">
        <f>COUNTIF($C7:$D7,AM$4)</f>
        <v>0</v>
      </c>
      <c r="AN7" s="159">
        <f>COUNTIF($C7:$D7,AN$4)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1</v>
      </c>
      <c r="AV7" s="104">
        <f>BF7+BG7+BI7+BD7+BB7+AZ7+BK7</f>
        <v>3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COUNTIF(C7:D7,"*BRT*")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3</v>
      </c>
      <c r="BE7" s="159">
        <f>BD7*('Setting key Duty'!$I$8+'Setting key Duty'!$I$9+'Setting key Duty'!$I$12)</f>
        <v>1.6875</v>
      </c>
      <c r="BF7" s="159">
        <f>COUNTIF(A7:AH7,"*$N*")</f>
        <v>0</v>
      </c>
      <c r="BG7" s="159">
        <f>COUNTIF(AG7:AH7,"*$PM*")</f>
        <v>0</v>
      </c>
      <c r="BH7" s="159">
        <f>BG7*('Setting key Duty'!$I$9)</f>
        <v>0</v>
      </c>
      <c r="BI7" s="159">
        <f>COUNTIF(A7:AH7,"*$AM*")</f>
        <v>0</v>
      </c>
      <c r="BJ7" s="159">
        <f>BI7*('Setting key Duty'!$I$12+'Setting key Duty'!$I$8)</f>
        <v>0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COUNTIF($C7:$D7,BM$4)</f>
        <v>0</v>
      </c>
      <c r="BN7" s="159">
        <f>COUNTIF($C7:$D7,BN$4)</f>
        <v>0</v>
      </c>
      <c r="BO7" s="159">
        <f>COUNTIF($C7:$D7,BO$4)</f>
        <v>0</v>
      </c>
      <c r="BP7" s="160"/>
    </row>
    <row r="8" ht="19.5" customHeight="1" spans="1:68">
      <c r="A8" s="19"/>
      <c r="B8" s="237" t="s">
        <v>1207</v>
      </c>
      <c r="C8" s="155" t="s">
        <v>62</v>
      </c>
      <c r="D8" s="155"/>
      <c r="F8" s="155"/>
      <c r="G8" s="20"/>
      <c r="H8" s="20"/>
      <c r="I8" s="155" t="s">
        <v>50</v>
      </c>
      <c r="J8" s="155"/>
      <c r="K8" s="155" t="s">
        <v>45</v>
      </c>
      <c r="M8" s="155"/>
      <c r="N8" s="155" t="s">
        <v>50</v>
      </c>
      <c r="O8" s="155"/>
      <c r="P8" s="155"/>
      <c r="Q8" s="155" t="s">
        <v>44</v>
      </c>
      <c r="R8" s="155"/>
      <c r="S8" s="155" t="s">
        <v>2520</v>
      </c>
      <c r="T8" s="155"/>
      <c r="U8" s="155"/>
      <c r="V8" s="155" t="s">
        <v>1461</v>
      </c>
      <c r="W8" s="155"/>
      <c r="X8" s="155" t="s">
        <v>47</v>
      </c>
      <c r="Y8" s="155"/>
      <c r="Z8" s="20"/>
      <c r="AA8" s="155" t="s">
        <v>47</v>
      </c>
      <c r="AB8" s="154"/>
      <c r="AC8" s="155" t="s">
        <v>1442</v>
      </c>
      <c r="AD8" s="155"/>
      <c r="AE8" s="155" t="s">
        <v>47</v>
      </c>
      <c r="AF8" s="155"/>
      <c r="AG8" s="20"/>
      <c r="AH8" s="157"/>
      <c r="AI8" s="158"/>
      <c r="AJ8" s="157"/>
      <c r="AK8" s="159"/>
      <c r="AL8" s="159"/>
      <c r="AM8" s="159"/>
      <c r="AN8" s="159"/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0</v>
      </c>
      <c r="AV8" s="104">
        <f>BF8+BG8+BI8+BD8+BB8+AZ8+BK8</f>
        <v>2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COUNTIF(D8:Z8,"*BRT*")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2</v>
      </c>
      <c r="BE8" s="159">
        <f>BD8*('Setting key Duty'!$I$8+'Setting key Duty'!$I$9+'Setting key Duty'!$I$12)</f>
        <v>1.125</v>
      </c>
      <c r="BF8" s="159">
        <f>COUNTIF(AH8,"*$N*")</f>
        <v>0</v>
      </c>
      <c r="BG8" s="159">
        <f>COUNTIF(AH8,"*$PM*")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COUNTIF(D8:AH8,"*$FC*")</f>
        <v>0</v>
      </c>
      <c r="BL8" s="159">
        <f>BK8*('Setting key Duty'!$J$11+'Setting key Duty'!$I$8)</f>
        <v>0</v>
      </c>
      <c r="BM8" s="159">
        <f>COUNTIF($D8:$Z8,BM$4)</f>
        <v>0</v>
      </c>
      <c r="BN8" s="159">
        <f>COUNTIF($D8:$Z8,BN$4)</f>
        <v>0</v>
      </c>
      <c r="BO8" s="159">
        <f>COUNTIF($D8:$Z8,BO$4)</f>
        <v>1</v>
      </c>
      <c r="BP8" s="160"/>
    </row>
    <row r="9" ht="13.5" spans="1:68">
      <c r="A9" s="19"/>
      <c r="B9" s="225" t="s">
        <v>668</v>
      </c>
      <c r="C9" s="155" t="s">
        <v>47</v>
      </c>
      <c r="D9" s="155"/>
      <c r="E9" s="155" t="s">
        <v>48</v>
      </c>
      <c r="F9" s="20"/>
      <c r="G9" s="155"/>
      <c r="H9" s="20"/>
      <c r="I9" s="155"/>
      <c r="J9" s="155" t="s">
        <v>50</v>
      </c>
      <c r="K9" s="155"/>
      <c r="L9" s="155"/>
      <c r="M9" s="155" t="s">
        <v>48</v>
      </c>
      <c r="N9" s="155"/>
      <c r="O9" s="155" t="s">
        <v>768</v>
      </c>
      <c r="Q9" s="155" t="s">
        <v>48</v>
      </c>
      <c r="R9" s="238"/>
      <c r="S9" s="155"/>
      <c r="T9" s="155"/>
      <c r="U9" s="155"/>
      <c r="V9" s="155"/>
      <c r="W9" s="155"/>
      <c r="X9" s="155" t="s">
        <v>47</v>
      </c>
      <c r="Y9" s="155"/>
      <c r="Z9" s="155"/>
      <c r="AA9" s="155"/>
      <c r="AB9" s="155"/>
      <c r="AC9" s="155"/>
      <c r="AD9" s="155"/>
      <c r="AE9" s="155"/>
      <c r="AF9" s="155"/>
      <c r="AG9" s="155"/>
      <c r="AH9" s="157">
        <f>COUNTIF($C9:$AE9,AH$4)</f>
        <v>3</v>
      </c>
      <c r="AI9" s="158">
        <f>COUNTIF($C9:$AE9,AI$4)</f>
        <v>0</v>
      </c>
      <c r="AJ9" s="157">
        <f>COUNTIF($C9:$AE9,AJ$4)</f>
        <v>0</v>
      </c>
      <c r="AK9" s="159">
        <f>COUNTIF($C9:$AE9,AK$4)</f>
        <v>1</v>
      </c>
      <c r="AL9" s="159">
        <f>COUNTIF($C9:$AE9,AL$4)</f>
        <v>0</v>
      </c>
      <c r="AM9" s="159">
        <f>COUNTIF($C9:$AE9,AM$4)</f>
        <v>0</v>
      </c>
      <c r="AN9" s="159">
        <f>COUNTIF($C9:$AE9,AN$4)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4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COUNTIF(C9:AE9,"*BRT*")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COUNTIF($C9:$AE9,BM$4)</f>
        <v>0</v>
      </c>
      <c r="BN9" s="159">
        <f>COUNTIF($C9:$AE9,BN$4)</f>
        <v>0</v>
      </c>
      <c r="BO9" s="159">
        <f>COUNTIF($C9:$AE9,BO$4)</f>
        <v>2</v>
      </c>
      <c r="BP9" s="160"/>
    </row>
    <row r="10" ht="19.5" customHeight="1" spans="1:68">
      <c r="A10" s="19"/>
      <c r="B10" s="236" t="s">
        <v>805</v>
      </c>
      <c r="C10" s="20"/>
      <c r="E10" s="185" t="s">
        <v>45</v>
      </c>
      <c r="F10" s="20"/>
      <c r="G10" s="155" t="s">
        <v>50</v>
      </c>
      <c r="H10" s="20"/>
      <c r="I10" s="155" t="s">
        <v>2522</v>
      </c>
      <c r="J10" s="20"/>
      <c r="L10" s="155" t="s">
        <v>44</v>
      </c>
      <c r="M10" s="20"/>
      <c r="N10" s="155" t="s">
        <v>44</v>
      </c>
      <c r="O10" s="155"/>
      <c r="P10" s="20"/>
      <c r="Q10" s="186" t="s">
        <v>45</v>
      </c>
      <c r="R10" s="155"/>
      <c r="S10" s="155" t="s">
        <v>2520</v>
      </c>
      <c r="T10" s="20"/>
      <c r="U10" s="20"/>
      <c r="V10" s="155" t="s">
        <v>1169</v>
      </c>
      <c r="W10" s="155" t="s">
        <v>42</v>
      </c>
      <c r="X10" s="155" t="s">
        <v>47</v>
      </c>
      <c r="Y10" s="155" t="s">
        <v>47</v>
      </c>
      <c r="Z10" s="155" t="s">
        <v>47</v>
      </c>
      <c r="AA10" s="155" t="s">
        <v>47</v>
      </c>
      <c r="AB10" s="155"/>
      <c r="AC10" s="20"/>
      <c r="AD10" s="155"/>
      <c r="AE10" s="155"/>
      <c r="AF10" s="155"/>
      <c r="AG10" s="155"/>
      <c r="AH10" s="157"/>
      <c r="AI10" s="158"/>
      <c r="AJ10" s="157"/>
      <c r="AK10" s="159"/>
      <c r="AL10" s="159"/>
      <c r="AM10" s="159"/>
      <c r="AN10" s="159"/>
      <c r="AO10" s="104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0</v>
      </c>
      <c r="AV10" s="104">
        <f>BF10+BG10+BI10+BD10+BB10+AZ10+BK10</f>
        <v>1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 t="e">
        <f>COUNTIF(#REF!,"*BRT*")</f>
        <v>#REF!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1</v>
      </c>
      <c r="BE10" s="159">
        <f>BD10*('Setting key Duty'!$I$8+'Setting key Duty'!$I$9+'Setting key Duty'!$I$12)</f>
        <v>0.5625</v>
      </c>
      <c r="BF10" s="159">
        <f>COUNTIF(AH10,"*$N*")</f>
        <v>0</v>
      </c>
      <c r="BG10" s="159">
        <f>COUNTIF(AH10,"*$PM*")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COUNTIF(E10:AH10,"*$FC*")</f>
        <v>0</v>
      </c>
      <c r="BL10" s="159">
        <f>BK10*('Setting key Duty'!$J$11+'Setting key Duty'!$I$8)</f>
        <v>0</v>
      </c>
      <c r="BM10" s="159" t="e">
        <f>COUNTIF(#REF!,BM$4)</f>
        <v>#REF!</v>
      </c>
      <c r="BN10" s="159" t="e">
        <f>COUNTIF(#REF!,BN$4)</f>
        <v>#REF!</v>
      </c>
      <c r="BO10" s="159" t="e">
        <f>COUNTIF(#REF!,BO$4)</f>
        <v>#REF!</v>
      </c>
      <c r="BP10" s="160"/>
    </row>
    <row r="11" ht="19.5" customHeight="1" spans="1:68">
      <c r="A11" s="19"/>
      <c r="B11" s="16" t="s">
        <v>1210</v>
      </c>
      <c r="C11" s="155"/>
      <c r="D11" s="186" t="s">
        <v>45</v>
      </c>
      <c r="E11" s="155"/>
      <c r="F11" s="155"/>
      <c r="G11" s="155"/>
      <c r="H11" s="155" t="s">
        <v>62</v>
      </c>
      <c r="I11" s="155"/>
      <c r="J11" s="155" t="s">
        <v>47</v>
      </c>
      <c r="L11" s="186" t="s">
        <v>45</v>
      </c>
      <c r="N11" s="155"/>
      <c r="O11" s="155" t="s">
        <v>2523</v>
      </c>
      <c r="P11" s="155"/>
      <c r="Q11" s="155" t="s">
        <v>50</v>
      </c>
      <c r="R11" s="20"/>
      <c r="S11" s="155" t="s">
        <v>2520</v>
      </c>
      <c r="T11" s="155"/>
      <c r="U11" s="20"/>
      <c r="V11" s="155"/>
      <c r="W11" s="20"/>
      <c r="X11" s="155" t="s">
        <v>47</v>
      </c>
      <c r="Y11" s="155" t="s">
        <v>47</v>
      </c>
      <c r="Z11" s="155" t="s">
        <v>47</v>
      </c>
      <c r="AA11" s="155"/>
      <c r="AB11" s="155"/>
      <c r="AC11" s="155"/>
      <c r="AD11" s="155"/>
      <c r="AE11" s="20"/>
      <c r="AF11" s="20"/>
      <c r="AG11" s="154"/>
      <c r="AH11" s="157"/>
      <c r="AI11" s="158"/>
      <c r="AJ11" s="157"/>
      <c r="AK11" s="159"/>
      <c r="AL11" s="159"/>
      <c r="AM11" s="159"/>
      <c r="AN11" s="159"/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0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COUNTIF(D11:AC11,"*BRT*")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COUNTIF(AF11:AH11,"*$N*")</f>
        <v>0</v>
      </c>
      <c r="BG11" s="159">
        <f>COUNTIF(AF11:AH11,"*$PM*")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COUNTIF(D11:AH11,"*$FC*")</f>
        <v>0</v>
      </c>
      <c r="BL11" s="159">
        <f>BK11*('Setting key Duty'!$J$11+'Setting key Duty'!$I$8)</f>
        <v>0</v>
      </c>
      <c r="BM11" s="159">
        <f>COUNTIF($D11:$AE11,BM$4)</f>
        <v>0</v>
      </c>
      <c r="BN11" s="159">
        <f>COUNTIF($D11:$AE11,BN$4)</f>
        <v>0</v>
      </c>
      <c r="BO11" s="159">
        <f>COUNTIF($D11:$AE11,BO$4)</f>
        <v>4</v>
      </c>
      <c r="BP11" s="160"/>
    </row>
    <row r="12" ht="19.5" customHeight="1" spans="1:68">
      <c r="A12" s="19"/>
      <c r="B12" s="239" t="s">
        <v>1373</v>
      </c>
      <c r="C12" s="155"/>
      <c r="D12" s="155"/>
      <c r="E12" s="155" t="s">
        <v>463</v>
      </c>
      <c r="F12" s="155" t="s">
        <v>463</v>
      </c>
      <c r="G12" s="155" t="s">
        <v>463</v>
      </c>
      <c r="H12" s="155" t="s">
        <v>463</v>
      </c>
      <c r="I12" s="155" t="s">
        <v>463</v>
      </c>
      <c r="J12" s="155"/>
      <c r="K12" s="155" t="s">
        <v>2524</v>
      </c>
      <c r="L12" s="155"/>
      <c r="M12" s="20"/>
      <c r="N12" s="155" t="s">
        <v>45</v>
      </c>
      <c r="P12" s="155" t="s">
        <v>50</v>
      </c>
      <c r="R12" s="155" t="s">
        <v>50</v>
      </c>
      <c r="S12" s="20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  <c r="AD12" s="20"/>
      <c r="AE12" s="155"/>
      <c r="AF12" s="155"/>
      <c r="AG12" s="155"/>
      <c r="AH12" s="157"/>
      <c r="AI12" s="158"/>
      <c r="AJ12" s="157"/>
      <c r="AK12" s="159"/>
      <c r="AL12" s="159"/>
      <c r="AM12" s="159"/>
      <c r="AN12" s="159"/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0</v>
      </c>
      <c r="AV12" s="104">
        <f>BF12+BG12+BI12+BD12+BB12+AZ12+BK12</f>
        <v>5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COUNTIF(D12:X12,"*BRT*")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COUNTIF(D12:AH12,"*$FC*")</f>
        <v>5</v>
      </c>
      <c r="BL12" s="159">
        <f>BK12*('Setting key Duty'!$J$11+'Setting key Duty'!$I$8)</f>
        <v>0.625</v>
      </c>
      <c r="BM12" s="159">
        <f>COUNTIF($D12:$X12,BM$4)</f>
        <v>0</v>
      </c>
      <c r="BN12" s="159">
        <f>COUNTIF($D12:$X12,BN$4)</f>
        <v>0</v>
      </c>
      <c r="BO12" s="159">
        <f>COUNTIF($D12:$X12,BO$4)</f>
        <v>0</v>
      </c>
      <c r="BP12" s="160"/>
    </row>
    <row r="13" ht="24" customHeight="1" spans="1:68">
      <c r="A13" s="19"/>
      <c r="B13" s="217" t="s">
        <v>1106</v>
      </c>
      <c r="C13" s="155"/>
      <c r="D13" s="240" t="s">
        <v>1433</v>
      </c>
      <c r="E13" s="155" t="s">
        <v>44</v>
      </c>
      <c r="F13" s="155"/>
      <c r="G13" s="155"/>
      <c r="H13" s="155" t="s">
        <v>45</v>
      </c>
      <c r="I13" s="155"/>
      <c r="J13" s="155" t="s">
        <v>48</v>
      </c>
      <c r="K13" s="155"/>
      <c r="L13" s="155"/>
      <c r="M13" s="155"/>
      <c r="O13" s="155" t="s">
        <v>57</v>
      </c>
      <c r="P13" s="155" t="s">
        <v>48</v>
      </c>
      <c r="Q13" s="155"/>
      <c r="R13" s="155" t="s">
        <v>2515</v>
      </c>
      <c r="S13" s="155" t="s">
        <v>2520</v>
      </c>
      <c r="T13" s="155"/>
      <c r="U13" s="155"/>
      <c r="V13" s="155"/>
      <c r="W13" s="20"/>
      <c r="X13" s="155" t="s">
        <v>47</v>
      </c>
      <c r="Y13" s="155" t="s">
        <v>1095</v>
      </c>
      <c r="Z13" s="155" t="s">
        <v>1095</v>
      </c>
      <c r="AA13" s="155" t="s">
        <v>47</v>
      </c>
      <c r="AB13" s="155" t="s">
        <v>47</v>
      </c>
      <c r="AC13" s="155" t="s">
        <v>47</v>
      </c>
      <c r="AD13" s="154" t="s">
        <v>42</v>
      </c>
      <c r="AE13" s="20"/>
      <c r="AF13" s="20"/>
      <c r="AG13" s="155"/>
      <c r="AH13" s="157">
        <f>COUNTIF($C13:$AA13,AH$4)</f>
        <v>2</v>
      </c>
      <c r="AI13" s="158">
        <f>COUNTIF($C13:$AA13,AI$4)</f>
        <v>1</v>
      </c>
      <c r="AJ13" s="157">
        <f>COUNTIF($C13:$AA13,AJ$4)</f>
        <v>1</v>
      </c>
      <c r="AK13" s="159">
        <f>COUNTIF($C13:$AA13,AK$4)</f>
        <v>0</v>
      </c>
      <c r="AL13" s="159">
        <f>COUNTIF($C13:$AA13,AL$4)</f>
        <v>0</v>
      </c>
      <c r="AM13" s="159">
        <f>COUNTIF($C13:$AA13,AM$4)</f>
        <v>0</v>
      </c>
      <c r="AN13" s="159">
        <f>COUNTIF($C13:$AA13,AN$4)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4</v>
      </c>
      <c r="AV13" s="104">
        <f>BF13+BG13+BI13+BD13+BB13+AZ13+BK13</f>
        <v>0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COUNTIF(C13:AA13,"*BRT*")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COUNTIF(A13:AH13,"*$N*")</f>
        <v>0</v>
      </c>
      <c r="BG13" s="159">
        <f>COUNTIF(AH13,"*$PM*")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COUNTIF($C13:$AA13,BM$4)</f>
        <v>0</v>
      </c>
      <c r="BN13" s="159">
        <f>COUNTIF($C13:$AA13,BN$4)</f>
        <v>0</v>
      </c>
      <c r="BO13" s="159">
        <f>COUNTIF($C13:$AA13,BO$4)</f>
        <v>2</v>
      </c>
      <c r="BP13" s="160"/>
    </row>
    <row r="14" ht="37.5" customHeight="1" spans="1:68">
      <c r="A14" s="19"/>
      <c r="B14" s="239" t="s">
        <v>1091</v>
      </c>
      <c r="C14" s="155" t="s">
        <v>44</v>
      </c>
      <c r="D14" s="155"/>
      <c r="F14" s="20"/>
      <c r="G14" s="20"/>
      <c r="H14" s="155" t="s">
        <v>57</v>
      </c>
      <c r="I14" s="155" t="s">
        <v>45</v>
      </c>
      <c r="J14" s="155"/>
      <c r="K14" s="155" t="s">
        <v>2524</v>
      </c>
      <c r="L14" s="20"/>
      <c r="N14" s="155"/>
      <c r="O14" s="155" t="s">
        <v>2523</v>
      </c>
      <c r="P14" s="155"/>
      <c r="R14" s="155"/>
      <c r="S14" s="155"/>
      <c r="T14" s="155"/>
      <c r="U14" s="155"/>
      <c r="V14" s="155"/>
      <c r="W14" s="20"/>
      <c r="X14" s="20"/>
      <c r="Y14" s="155"/>
      <c r="Z14" s="155" t="s">
        <v>1363</v>
      </c>
      <c r="AA14" s="154"/>
      <c r="AB14" s="241"/>
      <c r="AC14" s="155"/>
      <c r="AD14" s="155"/>
      <c r="AE14" s="169"/>
      <c r="AF14" s="155"/>
      <c r="AG14" s="155"/>
      <c r="AH14" s="157">
        <f>COUNTIF($D14:$AC14,AH$4)</f>
        <v>0</v>
      </c>
      <c r="AI14" s="158">
        <f>COUNTIF($D14:$AC14,AI$4)</f>
        <v>0</v>
      </c>
      <c r="AJ14" s="157">
        <f>COUNTIF($D14:$AC14,AJ$4)</f>
        <v>1</v>
      </c>
      <c r="AK14" s="159">
        <f>COUNTIF($D14:$AC14,AK$4)</f>
        <v>0</v>
      </c>
      <c r="AL14" s="159">
        <f>COUNTIF($D14:$AC14,AL$4)</f>
        <v>0</v>
      </c>
      <c r="AM14" s="159">
        <f>COUNTIF($D14:$AC14,AM$4)</f>
        <v>0</v>
      </c>
      <c r="AN14" s="159">
        <f>COUNTIF($D14:$AC14,AN$4)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1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COUNTIF(C14:AC14,"*BRT*")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COUNTIF(AH14,"*$N*")</f>
        <v>0</v>
      </c>
      <c r="BG14" s="159">
        <f>COUNTIF(AH14,"*$PM*")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COUNTIF($C14:$AC14,BM$4)</f>
        <v>0</v>
      </c>
      <c r="BN14" s="159">
        <f>COUNTIF($C14:$AC14,BN$4)</f>
        <v>0</v>
      </c>
      <c r="BO14" s="159">
        <f>COUNTIF($C14:$AC14,BO$4)</f>
        <v>0</v>
      </c>
      <c r="BP14" s="160"/>
    </row>
    <row r="15" ht="19.5" customHeight="1" spans="1:68">
      <c r="A15" s="19"/>
      <c r="B15" s="16" t="s">
        <v>1084</v>
      </c>
      <c r="C15" s="155"/>
      <c r="D15" s="155" t="s">
        <v>50</v>
      </c>
      <c r="E15" s="155"/>
      <c r="F15" s="155" t="s">
        <v>1085</v>
      </c>
      <c r="G15" s="155"/>
      <c r="H15" s="155" t="s">
        <v>48</v>
      </c>
      <c r="J15" s="154"/>
      <c r="K15" s="155" t="s">
        <v>44</v>
      </c>
      <c r="L15" s="155"/>
      <c r="M15" s="154" t="s">
        <v>2525</v>
      </c>
      <c r="N15" s="155"/>
      <c r="O15" s="155" t="s">
        <v>57</v>
      </c>
      <c r="P15" s="155" t="s">
        <v>2518</v>
      </c>
      <c r="Q15" s="155"/>
      <c r="R15" s="155" t="s">
        <v>45</v>
      </c>
      <c r="S15" s="242"/>
      <c r="T15" s="155"/>
      <c r="U15" s="155"/>
      <c r="V15" s="155" t="s">
        <v>47</v>
      </c>
      <c r="W15" s="155" t="s">
        <v>47</v>
      </c>
      <c r="X15" s="155" t="s">
        <v>47</v>
      </c>
      <c r="Y15" s="155" t="s">
        <v>47</v>
      </c>
      <c r="Z15" s="155" t="s">
        <v>47</v>
      </c>
      <c r="AA15" s="155"/>
      <c r="AB15" s="155"/>
      <c r="AC15" s="155"/>
      <c r="AD15" s="155"/>
      <c r="AE15" s="155"/>
      <c r="AF15" s="155"/>
      <c r="AG15" s="155"/>
      <c r="AH15" s="157">
        <f>COUNTIF($C15:$AA15,AH$4)</f>
        <v>1</v>
      </c>
      <c r="AI15" s="158">
        <f>COUNTIF($C15:$AA15,AI$4)</f>
        <v>1</v>
      </c>
      <c r="AJ15" s="157">
        <f>COUNTIF($C15:$AA15,AJ$4)</f>
        <v>1</v>
      </c>
      <c r="AK15" s="159">
        <f>COUNTIF($C15:$AA15,AK$4)</f>
        <v>1</v>
      </c>
      <c r="AL15" s="159">
        <f>COUNTIF($C15:$AA15,AL$4)</f>
        <v>0</v>
      </c>
      <c r="AM15" s="159">
        <f>COUNTIF($C15:$AA15,AM$4)</f>
        <v>0</v>
      </c>
      <c r="AN15" s="159">
        <f>COUNTIF($C15:$AA15,AN$4)</f>
        <v>0</v>
      </c>
      <c r="AO15" s="104"/>
      <c r="AP15" s="159">
        <f>SUMPRODUCT(--WEEKDAY(C$3:AG$3,2)&lt;6,--((C15:AG15="DM"))+(C15:AG15="CS1")+((C15:AG15="CS2"))+(C15:AG15="SB1")+(C15:AG15="AE")+(C15:AG15="EM"))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4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COUNTIF(C15:AA15,"*BRT*")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COUNTIF(A15:AH15,"*$N*")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COUNTIF($C15:$AA15,BM$4)</f>
        <v>0</v>
      </c>
      <c r="BN15" s="159">
        <f>COUNTIF($C15:$AA15,BN$4)</f>
        <v>0</v>
      </c>
      <c r="BO15" s="159">
        <f>COUNTIF($C15:$AA15,BO$4)</f>
        <v>5</v>
      </c>
      <c r="BP15" s="160"/>
    </row>
    <row r="16" ht="19.5" customHeight="1" spans="1:68">
      <c r="A16" s="19"/>
      <c r="B16" s="173" t="s">
        <v>1129</v>
      </c>
      <c r="C16" s="155" t="s">
        <v>45</v>
      </c>
      <c r="D16" s="155"/>
      <c r="E16" s="155"/>
      <c r="F16" s="155" t="s">
        <v>44</v>
      </c>
      <c r="G16" s="155"/>
      <c r="H16" s="155" t="s">
        <v>57</v>
      </c>
      <c r="I16" s="155" t="s">
        <v>2522</v>
      </c>
      <c r="J16" s="154" t="s">
        <v>1095</v>
      </c>
      <c r="K16" s="154" t="s">
        <v>1095</v>
      </c>
      <c r="L16" s="154" t="s">
        <v>1095</v>
      </c>
      <c r="M16" s="155" t="s">
        <v>50</v>
      </c>
      <c r="N16" s="155"/>
      <c r="O16" s="155"/>
      <c r="P16" s="155" t="s">
        <v>44</v>
      </c>
      <c r="Q16" s="155"/>
      <c r="R16" s="155"/>
      <c r="S16" s="155"/>
      <c r="T16" s="155" t="s">
        <v>45</v>
      </c>
      <c r="U16" s="155"/>
      <c r="V16" s="155" t="s">
        <v>47</v>
      </c>
      <c r="W16" s="155" t="s">
        <v>47</v>
      </c>
      <c r="X16" s="155" t="s">
        <v>47</v>
      </c>
      <c r="Y16" s="155" t="s">
        <v>47</v>
      </c>
      <c r="Z16" s="155" t="s">
        <v>47</v>
      </c>
      <c r="AA16" s="154"/>
      <c r="AB16" s="155"/>
      <c r="AC16" s="155"/>
      <c r="AD16" s="20"/>
      <c r="AE16" s="155"/>
      <c r="AF16" s="20"/>
      <c r="AG16" s="20"/>
      <c r="AH16" s="157"/>
      <c r="AI16" s="158"/>
      <c r="AJ16" s="157"/>
      <c r="AK16" s="159"/>
      <c r="AL16" s="159"/>
      <c r="AM16" s="159"/>
      <c r="AN16" s="159"/>
      <c r="AO16" s="104"/>
      <c r="AP16" s="159">
        <f>SUMPRODUCT(--WEEKDAY(C$3:AG$3,2)&lt;6,--((C16:AG16="DM"))+(C16:AG16="CS1")+((C16:AG16="CS2"))+(C16:AG16="SB1")+(C16:AG16="AE")+(C16:AG16="EM"))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0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COUNTIF(E16:AA16,"*BRT*")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COUNTIF(AG16:AH16,"*$N*")</f>
        <v>0</v>
      </c>
      <c r="BG16" s="159">
        <f>COUNTIF(AG16:AH16,"*$PM*")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COUNTIF(E16:AH16,"*$FC*")</f>
        <v>0</v>
      </c>
      <c r="BL16" s="159">
        <f>BK16*('Setting key Duty'!$J$11+'Setting key Duty'!$I$8)</f>
        <v>0</v>
      </c>
      <c r="BM16" s="159">
        <f>COUNTIF($E16:$AA16,BM$4)</f>
        <v>0</v>
      </c>
      <c r="BN16" s="159">
        <f>COUNTIF($E16:$AA16,BN$4)</f>
        <v>0</v>
      </c>
      <c r="BO16" s="159">
        <f>COUNTIF($E16:$AA16,BO$4)</f>
        <v>5</v>
      </c>
      <c r="BP16" s="160"/>
    </row>
    <row r="17" ht="19.5" customHeight="1" spans="1:68">
      <c r="A17" s="19"/>
      <c r="B17" s="243" t="s">
        <v>1200</v>
      </c>
      <c r="C17" s="154"/>
      <c r="D17" s="155" t="s">
        <v>48</v>
      </c>
      <c r="F17" s="155" t="s">
        <v>48</v>
      </c>
      <c r="H17" s="155" t="s">
        <v>57</v>
      </c>
      <c r="I17" s="155" t="s">
        <v>2522</v>
      </c>
      <c r="J17" s="155"/>
      <c r="K17" s="155"/>
      <c r="L17" s="154"/>
      <c r="M17" s="154" t="s">
        <v>2525</v>
      </c>
      <c r="N17" s="155"/>
      <c r="O17" s="155" t="s">
        <v>48</v>
      </c>
      <c r="P17" s="155"/>
      <c r="Q17" s="155"/>
      <c r="R17" s="155" t="s">
        <v>48</v>
      </c>
      <c r="S17" s="20"/>
      <c r="T17" s="155"/>
      <c r="U17" s="155"/>
      <c r="V17" s="155" t="s">
        <v>42</v>
      </c>
      <c r="W17" s="155"/>
      <c r="X17" s="20"/>
      <c r="Y17" s="155"/>
      <c r="Z17" s="155"/>
      <c r="AA17" s="155"/>
      <c r="AB17" s="155" t="s">
        <v>42</v>
      </c>
      <c r="AC17" s="155"/>
      <c r="AD17" s="155"/>
      <c r="AE17" s="155"/>
      <c r="AF17" s="155"/>
      <c r="AG17" s="155"/>
      <c r="AH17" s="157"/>
      <c r="AI17" s="158"/>
      <c r="AJ17" s="157"/>
      <c r="AK17" s="159"/>
      <c r="AL17" s="159"/>
      <c r="AM17" s="159"/>
      <c r="AN17" s="159"/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0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COUNTIF(C17:AC17,"*BRT*")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COUNTIF(AH17,"*$N*")</f>
        <v>0</v>
      </c>
      <c r="BG17" s="159">
        <f>COUNTIF(AH17,"*$PM*")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COUNTIF(C17:AH17,"*$FC*")</f>
        <v>0</v>
      </c>
      <c r="BL17" s="159">
        <f>BK17*('Setting key Duty'!$J$11+'Setting key Duty'!$I$8)</f>
        <v>0</v>
      </c>
      <c r="BM17" s="159">
        <f>COUNTIF($C17:$AC17,BM$4)</f>
        <v>0</v>
      </c>
      <c r="BN17" s="159">
        <f>COUNTIF($C17:$AC17,BN$4)</f>
        <v>0</v>
      </c>
      <c r="BO17" s="159">
        <f>COUNTIF($C17:$AC17,BO$4)</f>
        <v>0</v>
      </c>
      <c r="BP17" s="160"/>
    </row>
    <row r="18" ht="19.5" customHeight="1" spans="1:68">
      <c r="A18" s="19"/>
      <c r="B18" s="239" t="s">
        <v>1163</v>
      </c>
      <c r="C18" s="155" t="s">
        <v>48</v>
      </c>
      <c r="D18" s="20"/>
      <c r="F18" s="155" t="s">
        <v>45</v>
      </c>
      <c r="H18" s="155"/>
      <c r="I18" s="155" t="s">
        <v>48</v>
      </c>
      <c r="J18" s="155"/>
      <c r="K18" s="155"/>
      <c r="L18" s="155" t="s">
        <v>50</v>
      </c>
      <c r="M18" s="154"/>
      <c r="N18" s="155"/>
      <c r="O18" s="155" t="s">
        <v>45</v>
      </c>
      <c r="P18" s="155"/>
      <c r="Q18" s="155" t="s">
        <v>47</v>
      </c>
      <c r="R18" s="155"/>
      <c r="S18" s="155"/>
      <c r="T18" s="155" t="s">
        <v>44</v>
      </c>
      <c r="U18" s="155"/>
      <c r="V18" s="155"/>
      <c r="W18" s="20"/>
      <c r="X18" s="155"/>
      <c r="Y18" s="20"/>
      <c r="Z18" s="155"/>
      <c r="AA18" s="155"/>
      <c r="AB18" s="155"/>
      <c r="AC18" s="154"/>
      <c r="AD18" s="155" t="s">
        <v>47</v>
      </c>
      <c r="AE18" s="20"/>
      <c r="AF18" s="155"/>
      <c r="AG18" s="155"/>
      <c r="AH18" s="157"/>
      <c r="AI18" s="158"/>
      <c r="AJ18" s="157"/>
      <c r="AK18" s="159"/>
      <c r="AL18" s="159"/>
      <c r="AM18" s="159"/>
      <c r="AN18" s="159"/>
      <c r="AO18" s="104"/>
      <c r="AP18" s="159">
        <f>SUMPRODUCT(--WEEKDAY(C$3:AG$3,2)&lt;6,--((C18:AG18="DM"))+(C18:AG18="CS1")+((C18:AG18="CS2"))+(C18:AG18="SB1")+(C18:AG18="AE")+(C18:AG18="EM"))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0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COUNTIF(D18:AC18,"*BRT*")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COUNTIF(AF18:AH18,"*$N*")</f>
        <v>0</v>
      </c>
      <c r="BG18" s="159">
        <f>COUNTIF(AF18:AH18,"*$PM*")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COUNTIF(D18:AH18,"*$FC*")</f>
        <v>0</v>
      </c>
      <c r="BL18" s="159">
        <f>BK18*('Setting key Duty'!$J$11+'Setting key Duty'!$I$8)</f>
        <v>0</v>
      </c>
      <c r="BM18" s="159">
        <f>COUNTIF($D18:$AE18,BM$4)</f>
        <v>0</v>
      </c>
      <c r="BN18" s="159">
        <f>COUNTIF($D18:$AE18,BN$4)</f>
        <v>0</v>
      </c>
      <c r="BO18" s="159">
        <f>COUNTIF($D18:$AE18,BO$4)</f>
        <v>2</v>
      </c>
      <c r="BP18" s="160"/>
    </row>
    <row r="19" ht="19.5" customHeight="1" spans="1:68">
      <c r="A19" s="19"/>
      <c r="B19" s="670" t="s">
        <v>1206</v>
      </c>
      <c r="C19" s="154" t="s">
        <v>1095</v>
      </c>
      <c r="D19" s="154" t="s">
        <v>1095</v>
      </c>
      <c r="E19" s="154" t="s">
        <v>1095</v>
      </c>
      <c r="F19" s="155" t="s">
        <v>50</v>
      </c>
      <c r="H19" s="155" t="s">
        <v>57</v>
      </c>
      <c r="I19" s="155" t="s">
        <v>2522</v>
      </c>
      <c r="J19" s="20"/>
      <c r="K19" s="155" t="s">
        <v>50</v>
      </c>
      <c r="M19" s="154" t="s">
        <v>2525</v>
      </c>
      <c r="N19" s="155"/>
      <c r="O19" s="155" t="s">
        <v>44</v>
      </c>
      <c r="P19" s="155"/>
      <c r="Q19" s="20"/>
      <c r="R19" s="155" t="s">
        <v>44</v>
      </c>
      <c r="S19" s="155"/>
      <c r="T19" s="155" t="s">
        <v>48</v>
      </c>
      <c r="U19" s="155"/>
      <c r="V19" s="155" t="s">
        <v>586</v>
      </c>
      <c r="W19" s="156" t="s">
        <v>1331</v>
      </c>
      <c r="X19" s="155"/>
      <c r="Y19" s="155" t="s">
        <v>47</v>
      </c>
      <c r="Z19" s="155" t="s">
        <v>47</v>
      </c>
      <c r="AA19" s="155" t="s">
        <v>47</v>
      </c>
      <c r="AB19" s="155" t="s">
        <v>47</v>
      </c>
      <c r="AC19" s="155" t="s">
        <v>47</v>
      </c>
      <c r="AD19" s="155" t="s">
        <v>47</v>
      </c>
      <c r="AE19" s="155" t="s">
        <v>47</v>
      </c>
      <c r="AF19" s="155" t="s">
        <v>47</v>
      </c>
      <c r="AG19" s="155" t="s">
        <v>47</v>
      </c>
      <c r="AH19" s="157"/>
      <c r="AI19" s="158"/>
      <c r="AJ19" s="157"/>
      <c r="AK19" s="159"/>
      <c r="AL19" s="159"/>
      <c r="AM19" s="159"/>
      <c r="AN19" s="159"/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0</v>
      </c>
      <c r="AV19" s="104">
        <f>BF19+BG19+BI19+BD19+BB19+AZ19+BK19</f>
        <v>2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COUNTIF(D19:AB19,"*BRT*")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1</v>
      </c>
      <c r="BE19" s="159">
        <f>BD19*('Setting key Duty'!$I$8+'Setting key Duty'!$I$9+'Setting key Duty'!$I$12)</f>
        <v>0.5625</v>
      </c>
      <c r="BF19" s="159">
        <f>COUNTIF(AF19:AH19,"*$N*")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1</v>
      </c>
      <c r="BJ19" s="159">
        <f>BI19*('Setting key Duty'!$I$12+'Setting key Duty'!$I$8)</f>
        <v>0.4375</v>
      </c>
      <c r="BK19" s="159">
        <f>COUNTIF(D19:AH19,"*$FC*")</f>
        <v>0</v>
      </c>
      <c r="BL19" s="159">
        <f>BK19*('Setting key Duty'!$J$11+'Setting key Duty'!$I$8)</f>
        <v>0</v>
      </c>
      <c r="BM19" s="159">
        <f>COUNTIF($D19:$AE19,BM$4)</f>
        <v>0</v>
      </c>
      <c r="BN19" s="159">
        <f>COUNTIF($D19:$AE19,BN$4)</f>
        <v>0</v>
      </c>
      <c r="BO19" s="159">
        <f>COUNTIF($D19:$AE19,BO$4)</f>
        <v>7</v>
      </c>
      <c r="BP19" s="160"/>
    </row>
    <row r="20" ht="19.5" customHeight="1" spans="1:68">
      <c r="A20" s="19" t="s">
        <v>47</v>
      </c>
      <c r="B20" s="173" t="s">
        <v>811</v>
      </c>
      <c r="C20" s="155" t="s">
        <v>47</v>
      </c>
      <c r="D20" s="155" t="s">
        <v>47</v>
      </c>
      <c r="E20" s="155" t="s">
        <v>47</v>
      </c>
      <c r="F20" s="155" t="s">
        <v>47</v>
      </c>
      <c r="G20" s="154" t="s">
        <v>44</v>
      </c>
      <c r="H20" s="155"/>
      <c r="J20" s="155" t="s">
        <v>45</v>
      </c>
      <c r="K20" s="155"/>
      <c r="L20" s="155"/>
      <c r="M20" s="155"/>
      <c r="N20" s="155" t="s">
        <v>48</v>
      </c>
      <c r="O20" s="20"/>
      <c r="P20" s="155" t="s">
        <v>2518</v>
      </c>
      <c r="Q20" s="155"/>
      <c r="R20" s="155"/>
      <c r="S20" s="155" t="s">
        <v>48</v>
      </c>
      <c r="T20" s="155"/>
      <c r="U20" s="155"/>
      <c r="V20" s="155"/>
      <c r="W20" s="20"/>
      <c r="X20" s="155"/>
      <c r="Y20" s="20"/>
      <c r="Z20" s="20"/>
      <c r="AA20" s="20"/>
      <c r="AB20" s="241" t="s">
        <v>2526</v>
      </c>
      <c r="AC20" s="154"/>
      <c r="AD20" s="20"/>
      <c r="AE20" s="155"/>
      <c r="AF20" s="155"/>
      <c r="AG20" s="155"/>
      <c r="AH20" s="157"/>
      <c r="AI20" s="158"/>
      <c r="AJ20" s="157"/>
      <c r="AK20" s="159"/>
      <c r="AL20" s="159"/>
      <c r="AM20" s="159"/>
      <c r="AN20" s="159"/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0</v>
      </c>
      <c r="AV20" s="104">
        <f>BF20+BG20+BI20+BD20+BB20+AZ20+BK20</f>
        <v>1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COUNTIF(D20:AC20,"*BRT*")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1</v>
      </c>
      <c r="BE20" s="159">
        <f>BD20*('Setting key Duty'!$I$8+'Setting key Duty'!$I$9+'Setting key Duty'!$I$12)</f>
        <v>0.5625</v>
      </c>
      <c r="BF20" s="159">
        <f>COUNTIF(AH20,"*$N*")</f>
        <v>0</v>
      </c>
      <c r="BG20" s="159">
        <f>COUNTIF(AH20,"*$PM*")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COUNTIF(D20:AH20,"*$FC*")</f>
        <v>0</v>
      </c>
      <c r="BL20" s="159">
        <f>BK20*('Setting key Duty'!$J$11+'Setting key Duty'!$I$8)</f>
        <v>0</v>
      </c>
      <c r="BM20" s="159">
        <f>COUNTIF($D20:$AC20,BM$4)</f>
        <v>0</v>
      </c>
      <c r="BN20" s="159">
        <f>COUNTIF($D20:$AC20,BN$4)</f>
        <v>0</v>
      </c>
      <c r="BO20" s="159">
        <f>COUNTIF($D20:$AC20,BO$4)</f>
        <v>3</v>
      </c>
      <c r="BP20" s="160"/>
    </row>
    <row r="21" ht="19.5" customHeight="1" spans="1:68">
      <c r="A21" s="19"/>
      <c r="B21" s="244" t="s">
        <v>1097</v>
      </c>
      <c r="C21" s="154"/>
      <c r="D21" s="155" t="s">
        <v>44</v>
      </c>
      <c r="F21" s="155"/>
      <c r="G21" s="155" t="s">
        <v>48</v>
      </c>
      <c r="H21" s="155"/>
      <c r="I21" s="155" t="s">
        <v>2522</v>
      </c>
      <c r="J21" s="154"/>
      <c r="K21" s="155" t="s">
        <v>47</v>
      </c>
      <c r="L21" s="155" t="s">
        <v>47</v>
      </c>
      <c r="M21" s="155" t="s">
        <v>47</v>
      </c>
      <c r="N21" s="155" t="s">
        <v>47</v>
      </c>
      <c r="O21" s="155" t="s">
        <v>47</v>
      </c>
      <c r="P21" s="155" t="s">
        <v>47</v>
      </c>
      <c r="Q21" s="155" t="s">
        <v>47</v>
      </c>
      <c r="R21" s="155" t="s">
        <v>47</v>
      </c>
      <c r="S21" s="155" t="s">
        <v>47</v>
      </c>
      <c r="T21" s="155" t="s">
        <v>47</v>
      </c>
      <c r="U21" s="155" t="s">
        <v>47</v>
      </c>
      <c r="V21" s="155" t="s">
        <v>47</v>
      </c>
      <c r="W21" s="155" t="s">
        <v>47</v>
      </c>
      <c r="X21" s="20"/>
      <c r="Y21" s="155"/>
      <c r="Z21" s="20"/>
      <c r="AA21" s="20"/>
      <c r="AB21" s="154"/>
      <c r="AC21" s="155"/>
      <c r="AD21" s="155"/>
      <c r="AE21" s="155"/>
      <c r="AF21" s="20"/>
      <c r="AG21" s="155"/>
      <c r="AH21" s="157"/>
      <c r="AI21" s="158"/>
      <c r="AJ21" s="157"/>
      <c r="AK21" s="159"/>
      <c r="AL21" s="159"/>
      <c r="AM21" s="159"/>
      <c r="AN21" s="159"/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0</v>
      </c>
      <c r="AV21" s="104">
        <f>BF21+BG21+BI21+BD21+BB21+AZ21+BK21</f>
        <v>0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COUNTIF(D21:AC21,"*BRT*")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COUNTIF(AE21:AH21,"*$N*")</f>
        <v>0</v>
      </c>
      <c r="BG21" s="159">
        <f>COUNTIF(AE21:AH21,"*$PM*")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COUNTIF(D21:AH21,"*$FC*")</f>
        <v>0</v>
      </c>
      <c r="BL21" s="159">
        <f>BK21*('Setting key Duty'!$J$11+'Setting key Duty'!$I$8)</f>
        <v>0</v>
      </c>
      <c r="BM21" s="159">
        <f>COUNTIF($D21:$AE21,BM$4)</f>
        <v>0</v>
      </c>
      <c r="BN21" s="159">
        <f>COUNTIF($D21:$AE21,BN$4)</f>
        <v>0</v>
      </c>
      <c r="BO21" s="159">
        <f>COUNTIF($D21:$AE21,BO$4)</f>
        <v>13</v>
      </c>
      <c r="BP21" s="160"/>
    </row>
    <row r="22" ht="19.5" customHeight="1" spans="1:68">
      <c r="A22" s="19"/>
      <c r="B22" s="217" t="s">
        <v>1211</v>
      </c>
      <c r="C22" s="154" t="s">
        <v>47</v>
      </c>
      <c r="D22" s="155"/>
      <c r="E22" s="155"/>
      <c r="F22" s="185" t="s">
        <v>313</v>
      </c>
      <c r="G22" s="185" t="s">
        <v>313</v>
      </c>
      <c r="H22" s="185" t="s">
        <v>313</v>
      </c>
      <c r="I22" s="185" t="s">
        <v>313</v>
      </c>
      <c r="J22" s="155"/>
      <c r="K22" s="155" t="s">
        <v>2524</v>
      </c>
      <c r="L22" s="155"/>
      <c r="M22" s="155" t="s">
        <v>45</v>
      </c>
      <c r="O22" s="155" t="s">
        <v>62</v>
      </c>
      <c r="Q22" s="155"/>
      <c r="R22" s="20"/>
      <c r="S22" s="155" t="s">
        <v>44</v>
      </c>
      <c r="T22" s="155"/>
      <c r="U22" s="20"/>
      <c r="V22" s="155"/>
      <c r="W22" s="155"/>
      <c r="X22" s="20"/>
      <c r="Y22" s="20"/>
      <c r="Z22" s="155"/>
      <c r="AA22" s="155"/>
      <c r="AB22" s="155"/>
      <c r="AC22" s="155"/>
      <c r="AD22" s="20"/>
      <c r="AE22" s="154"/>
      <c r="AF22" s="155"/>
      <c r="AG22" s="155"/>
      <c r="AH22" s="157"/>
      <c r="AI22" s="158"/>
      <c r="AJ22" s="157"/>
      <c r="AK22" s="159"/>
      <c r="AL22" s="159"/>
      <c r="AM22" s="159"/>
      <c r="AN22" s="159"/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0</v>
      </c>
      <c r="AV22" s="104">
        <f>BF22+BG22+BI22+BD22+BB22+AZ22+BK22</f>
        <v>4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COUNTIF(D22:AA22,"*BRT*")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COUNTIF(AH22,"*$N*")</f>
        <v>0</v>
      </c>
      <c r="BG22" s="159">
        <f>COUNTIF(AH22,"*$PM*")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COUNTIF(D22:AH22,"*$FC*")</f>
        <v>4</v>
      </c>
      <c r="BL22" s="159">
        <f>BK22*('Setting key Duty'!$J$11+'Setting key Duty'!$I$8)</f>
        <v>0.5</v>
      </c>
      <c r="BM22" s="159">
        <f>COUNTIF($D22:$AA22,BM$4)</f>
        <v>0</v>
      </c>
      <c r="BN22" s="159">
        <f>COUNTIF($D22:$AA22,BN$4)</f>
        <v>0</v>
      </c>
      <c r="BO22" s="159">
        <f>COUNTIF($D22:$AA22,BO$4)</f>
        <v>0</v>
      </c>
      <c r="BP22" s="160"/>
    </row>
    <row r="23" ht="19.5" customHeight="1" spans="1:68">
      <c r="A23" s="19"/>
      <c r="B23" s="236" t="s">
        <v>1263</v>
      </c>
      <c r="C23" s="155"/>
      <c r="D23" s="155" t="s">
        <v>419</v>
      </c>
      <c r="E23" s="155" t="s">
        <v>419</v>
      </c>
      <c r="F23" s="155" t="s">
        <v>419</v>
      </c>
      <c r="G23" s="155" t="s">
        <v>419</v>
      </c>
      <c r="H23" s="155" t="s">
        <v>419</v>
      </c>
      <c r="I23" s="155"/>
      <c r="J23" s="185" t="s">
        <v>56</v>
      </c>
      <c r="K23" s="155"/>
      <c r="L23" s="155"/>
      <c r="N23" s="155" t="s">
        <v>1435</v>
      </c>
      <c r="O23" s="155" t="s">
        <v>1444</v>
      </c>
      <c r="Q23" s="155" t="s">
        <v>211</v>
      </c>
      <c r="R23" s="155" t="s">
        <v>211</v>
      </c>
      <c r="S23" s="155" t="s">
        <v>211</v>
      </c>
      <c r="T23" s="155" t="s">
        <v>211</v>
      </c>
      <c r="U23" s="20"/>
      <c r="V23" s="186"/>
      <c r="W23" s="155"/>
      <c r="X23" s="154"/>
      <c r="Y23" s="155" t="s">
        <v>1364</v>
      </c>
      <c r="Z23" s="155" t="s">
        <v>1364</v>
      </c>
      <c r="AA23" s="155"/>
      <c r="AB23" s="155"/>
      <c r="AC23" s="155"/>
      <c r="AD23" s="155"/>
      <c r="AE23" s="155"/>
      <c r="AF23" s="155" t="s">
        <v>1364</v>
      </c>
      <c r="AG23" s="155" t="s">
        <v>1364</v>
      </c>
      <c r="AH23" s="157">
        <f>COUNTIF($C23:$AG23,AH$4)</f>
        <v>0</v>
      </c>
      <c r="AI23" s="158">
        <f>COUNTIF($C23:$AG23,AI$4)</f>
        <v>0</v>
      </c>
      <c r="AJ23" s="157">
        <f>COUNTIF($C23:$AG23,AJ$4)</f>
        <v>0</v>
      </c>
      <c r="AK23" s="159">
        <f>COUNTIF($C23:$AG23,AK$4)</f>
        <v>0</v>
      </c>
      <c r="AL23" s="159">
        <f>COUNTIF($C23:$AG23,AL$4)</f>
        <v>1</v>
      </c>
      <c r="AM23" s="159">
        <f>COUNTIF($C23:$AG23,AM$4)</f>
        <v>0</v>
      </c>
      <c r="AN23" s="159">
        <f>COUNTIF($C23:$AG23,AN$4)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0</v>
      </c>
      <c r="AV23" s="104">
        <f>BF23+BG23+BI23+BD23+BB23+AZ23+BK23</f>
        <v>11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COUNTIF(C23:AC23,"*BRT*")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COUNTIF(I23:AH23,"*$L*")</f>
        <v>0</v>
      </c>
      <c r="BC23" s="159" t="e">
        <f>BB23*('Setting key Duty'!$I$13+'Setting key Duty'!$I$9)</f>
        <v>#VALUE!</v>
      </c>
      <c r="BD23" s="159">
        <f>COUNTIF(I23:AH23,"*$M*")</f>
        <v>0</v>
      </c>
      <c r="BE23" s="159">
        <f>BD23*('Setting key Duty'!$I$8+'Setting key Duty'!$I$9+'Setting key Duty'!$I$12)</f>
        <v>0</v>
      </c>
      <c r="BF23" s="159">
        <f>COUNTIF(I23:AH23,"*$N*")</f>
        <v>0</v>
      </c>
      <c r="BG23" s="159">
        <f>COUNTIF(I23:AH23,"*$PM*")</f>
        <v>2</v>
      </c>
      <c r="BH23" s="159">
        <f>BG23*('Setting key Duty'!$I$9)</f>
        <v>0.25</v>
      </c>
      <c r="BI23" s="159">
        <f>COUNTIF(I23:AH23,"*$AM*")</f>
        <v>0</v>
      </c>
      <c r="BJ23" s="159">
        <f>BI23*('Setting key Duty'!$I$12+'Setting key Duty'!$I$8)</f>
        <v>0</v>
      </c>
      <c r="BK23" s="159">
        <f>COUNTIF(C23:AH23,"*$FC*")</f>
        <v>9</v>
      </c>
      <c r="BL23" s="159">
        <f>BK23*('Setting key Duty'!$J$11+'Setting key Duty'!$I$8)</f>
        <v>1.125</v>
      </c>
      <c r="BM23" s="159">
        <f>COUNTIF($C23:$AG23,BM$4)</f>
        <v>0</v>
      </c>
      <c r="BN23" s="159">
        <f>COUNTIF($C23:$AG23,BN$4)</f>
        <v>0</v>
      </c>
      <c r="BO23" s="159">
        <f>COUNTIF($I23:$AE23,BO$4)</f>
        <v>0</v>
      </c>
      <c r="BP23" s="160"/>
    </row>
    <row r="24" ht="19.5" customHeight="1" spans="1:68">
      <c r="A24" s="19"/>
      <c r="B24" s="239" t="s">
        <v>1437</v>
      </c>
      <c r="C24" s="155" t="s">
        <v>1222</v>
      </c>
      <c r="D24" s="155"/>
      <c r="E24" s="155"/>
      <c r="F24" s="155" t="s">
        <v>62</v>
      </c>
      <c r="G24" s="185" t="s">
        <v>56</v>
      </c>
      <c r="H24" s="155"/>
      <c r="I24" s="155" t="s">
        <v>1438</v>
      </c>
      <c r="J24" s="155" t="s">
        <v>765</v>
      </c>
      <c r="K24" s="155" t="s">
        <v>2524</v>
      </c>
      <c r="L24" s="155"/>
      <c r="M24" s="154" t="s">
        <v>1439</v>
      </c>
      <c r="N24" s="155"/>
      <c r="O24" s="155" t="s">
        <v>2527</v>
      </c>
      <c r="P24" s="155" t="s">
        <v>1410</v>
      </c>
      <c r="Q24" s="155" t="s">
        <v>765</v>
      </c>
      <c r="S24" s="155" t="s">
        <v>50</v>
      </c>
      <c r="T24" s="155"/>
      <c r="U24" s="155"/>
      <c r="V24" s="155"/>
      <c r="W24" s="155"/>
      <c r="X24" s="155"/>
      <c r="Y24" s="155"/>
      <c r="Z24" s="155"/>
      <c r="AA24" s="20"/>
      <c r="AB24" s="155" t="s">
        <v>1448</v>
      </c>
      <c r="AC24" s="155"/>
      <c r="AD24" s="155"/>
      <c r="AE24" s="155"/>
      <c r="AF24" s="20"/>
      <c r="AG24" s="155"/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0</v>
      </c>
      <c r="AV24" s="104">
        <f>BF24+BG24+BI24+BD24+BB24+AZ24+BK24</f>
        <v>7</v>
      </c>
      <c r="AW24" s="104" t="e">
        <f>AT24+$AX$24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COUNTIF(C24:AC24,"*BRT*")</f>
        <v>0</v>
      </c>
      <c r="AZ24" s="159">
        <f>COUNTIF(A24:AH24,"*$BTP*")</f>
        <v>1</v>
      </c>
      <c r="BA24" s="159" t="e">
        <f>AZ24*('Setting key Duty'!$I$13+'Setting key Duty'!$I$12+'Setting key Duty'!$I$11)</f>
        <v>#VALUE!</v>
      </c>
      <c r="BB24" s="159">
        <f>COUNTIF(D24:AH24,"*$L*")</f>
        <v>0</v>
      </c>
      <c r="BC24" s="159" t="e">
        <f>BB24*('Setting key Duty'!$I$13+'Setting key Duty'!$I$9)</f>
        <v>#VALUE!</v>
      </c>
      <c r="BD24" s="159">
        <f>COUNTIF(D24:AH24,"*$M*")</f>
        <v>1</v>
      </c>
      <c r="BE24" s="159">
        <f>BD24*('Setting key Duty'!$I$8+'Setting key Duty'!$I$9+'Setting key Duty'!$I$12)</f>
        <v>0.5625</v>
      </c>
      <c r="BF24" s="159">
        <f>COUNTIF(D24:AH24,"*$N*")</f>
        <v>0</v>
      </c>
      <c r="BG24" s="159">
        <f>COUNTIF(D24:AH24,"*$PM*")</f>
        <v>0</v>
      </c>
      <c r="BH24" s="159">
        <f>BG24*('Setting key Duty'!$I$9)</f>
        <v>0</v>
      </c>
      <c r="BI24" s="159">
        <f>COUNTIF(D24:AH24,"*$AM*")</f>
        <v>5</v>
      </c>
      <c r="BJ24" s="159">
        <f>BI24*('Setting key Duty'!$I$12+'Setting key Duty'!$I$8)</f>
        <v>2.1875</v>
      </c>
      <c r="BK24" s="159">
        <f>COUNTIF(C24:AH24,"*$FC*")</f>
        <v>0</v>
      </c>
      <c r="BL24" s="159">
        <f>BK24*('Setting key Duty'!$J$11+'Setting key Duty'!$I$8)</f>
        <v>0</v>
      </c>
      <c r="BM24" s="159">
        <f>COUNTIF($C24:$AG24,BM$4)</f>
        <v>0</v>
      </c>
      <c r="BN24" s="159">
        <f>COUNTIF($C24:$AG24,BN$4)</f>
        <v>0</v>
      </c>
      <c r="BO24" s="159">
        <f>COUNTIF($D24:$AE24,BO$4)</f>
        <v>0</v>
      </c>
      <c r="BP24" s="160"/>
    </row>
    <row r="25" ht="19.5" customHeight="1" spans="1:68">
      <c r="A25" s="19"/>
      <c r="B25" s="239" t="s">
        <v>1383</v>
      </c>
      <c r="C25" s="185" t="s">
        <v>47</v>
      </c>
      <c r="D25" s="185" t="s">
        <v>47</v>
      </c>
      <c r="E25" s="185" t="s">
        <v>47</v>
      </c>
      <c r="F25" s="185" t="s">
        <v>47</v>
      </c>
      <c r="G25" s="185"/>
      <c r="H25" s="155" t="s">
        <v>1075</v>
      </c>
      <c r="I25" s="155" t="s">
        <v>623</v>
      </c>
      <c r="J25" s="155" t="s">
        <v>1443</v>
      </c>
      <c r="K25" s="186"/>
      <c r="L25" s="185"/>
      <c r="M25" s="155" t="s">
        <v>649</v>
      </c>
      <c r="N25" s="186" t="s">
        <v>56</v>
      </c>
      <c r="O25" s="15"/>
      <c r="P25" s="155" t="s">
        <v>1445</v>
      </c>
      <c r="R25" s="155" t="s">
        <v>62</v>
      </c>
      <c r="T25" s="155"/>
      <c r="U25" s="20"/>
      <c r="V25" s="186"/>
      <c r="W25" s="155"/>
      <c r="X25" s="186"/>
      <c r="Y25" s="20"/>
      <c r="Z25" s="20"/>
      <c r="AA25" s="155"/>
      <c r="AB25" s="155"/>
      <c r="AC25" s="155"/>
      <c r="AD25" s="155"/>
      <c r="AE25" s="155"/>
      <c r="AF25" s="186"/>
      <c r="AG25" s="186"/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0</v>
      </c>
      <c r="AW25" s="104" t="e">
        <f>AT25+$AX$24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60"/>
    </row>
    <row r="26" ht="19.5" customHeight="1" spans="1:68">
      <c r="A26" s="19"/>
      <c r="B26" s="239" t="s">
        <v>1388</v>
      </c>
      <c r="C26" s="185" t="s">
        <v>56</v>
      </c>
      <c r="E26" s="186" t="s">
        <v>62</v>
      </c>
      <c r="G26" s="186" t="s">
        <v>62</v>
      </c>
      <c r="I26" s="186" t="s">
        <v>56</v>
      </c>
      <c r="K26" s="186" t="s">
        <v>62</v>
      </c>
      <c r="M26" s="155" t="s">
        <v>62</v>
      </c>
      <c r="P26" s="155" t="s">
        <v>62</v>
      </c>
      <c r="Q26" s="186" t="s">
        <v>56</v>
      </c>
      <c r="R26" s="155"/>
      <c r="T26" s="186"/>
      <c r="U26" s="155" t="s">
        <v>1446</v>
      </c>
      <c r="V26" s="155" t="s">
        <v>1432</v>
      </c>
      <c r="W26" s="155"/>
      <c r="X26" s="155" t="s">
        <v>2528</v>
      </c>
      <c r="Y26" s="155"/>
      <c r="Z26" s="155"/>
      <c r="AA26" s="155"/>
      <c r="AB26" s="155" t="s">
        <v>1462</v>
      </c>
      <c r="AC26" s="155"/>
      <c r="AD26" s="155"/>
      <c r="AE26" s="155"/>
      <c r="AF26" s="155" t="s">
        <v>62</v>
      </c>
      <c r="AG26" s="155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0</v>
      </c>
      <c r="AW26" s="104" t="e">
        <f>AT26+$AX$24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60"/>
    </row>
    <row r="27" ht="19.5" customHeight="1" spans="1:68">
      <c r="A27" s="19"/>
      <c r="B27" s="239" t="s">
        <v>1389</v>
      </c>
      <c r="C27" s="155" t="s">
        <v>47</v>
      </c>
      <c r="D27" s="155" t="s">
        <v>47</v>
      </c>
      <c r="E27" s="155" t="s">
        <v>47</v>
      </c>
      <c r="F27" s="155" t="s">
        <v>981</v>
      </c>
      <c r="G27" s="155" t="s">
        <v>1450</v>
      </c>
      <c r="H27" s="185"/>
      <c r="I27" s="186" t="s">
        <v>62</v>
      </c>
      <c r="J27" s="20"/>
      <c r="L27" s="185" t="s">
        <v>62</v>
      </c>
      <c r="N27" s="155" t="s">
        <v>1451</v>
      </c>
      <c r="P27" s="186" t="s">
        <v>56</v>
      </c>
      <c r="Q27" s="155" t="s">
        <v>1445</v>
      </c>
      <c r="R27" s="155"/>
      <c r="S27" s="155" t="s">
        <v>211</v>
      </c>
      <c r="U27" s="186"/>
      <c r="W27" s="186"/>
      <c r="X27" s="188"/>
      <c r="Y27" s="155"/>
      <c r="Z27" s="155"/>
      <c r="AA27" s="155"/>
      <c r="AB27" s="155"/>
      <c r="AC27" s="155"/>
      <c r="AD27" s="155"/>
      <c r="AE27" s="20"/>
      <c r="AF27" s="154"/>
      <c r="AG27" s="20"/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0</v>
      </c>
      <c r="AW27" s="104" t="e">
        <f>AT27+$AX$24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60"/>
    </row>
    <row r="28" ht="19.5" customHeight="1" spans="1:68">
      <c r="A28" s="19"/>
      <c r="B28" s="239" t="s">
        <v>1390</v>
      </c>
      <c r="C28" s="186"/>
      <c r="D28" s="186"/>
      <c r="E28" s="186"/>
      <c r="F28" s="186" t="s">
        <v>339</v>
      </c>
      <c r="G28" s="186" t="s">
        <v>339</v>
      </c>
      <c r="H28" s="186" t="s">
        <v>339</v>
      </c>
      <c r="I28" s="186" t="s">
        <v>339</v>
      </c>
      <c r="J28" s="186" t="s">
        <v>339</v>
      </c>
      <c r="K28" s="186"/>
      <c r="L28" s="186"/>
      <c r="M28" s="186" t="s">
        <v>339</v>
      </c>
      <c r="N28" s="155" t="s">
        <v>986</v>
      </c>
      <c r="O28" s="186" t="s">
        <v>56</v>
      </c>
      <c r="P28" s="155" t="s">
        <v>1454</v>
      </c>
      <c r="Q28" s="155" t="s">
        <v>1001</v>
      </c>
      <c r="R28" s="155"/>
      <c r="S28" s="155"/>
      <c r="T28" s="186" t="s">
        <v>47</v>
      </c>
      <c r="U28" s="186" t="s">
        <v>339</v>
      </c>
      <c r="V28" s="186" t="s">
        <v>339</v>
      </c>
      <c r="W28" s="186"/>
      <c r="X28" s="186" t="s">
        <v>339</v>
      </c>
      <c r="Y28" s="155"/>
      <c r="Z28" s="155"/>
      <c r="AA28" s="155"/>
      <c r="AB28" s="186"/>
      <c r="AC28" s="186" t="s">
        <v>339</v>
      </c>
      <c r="AD28" s="186" t="s">
        <v>62</v>
      </c>
      <c r="AE28" s="155" t="s">
        <v>56</v>
      </c>
      <c r="AG28" s="186" t="s">
        <v>62</v>
      </c>
      <c r="AH28" s="157"/>
      <c r="AI28" s="158"/>
      <c r="AJ28" s="157"/>
      <c r="AK28" s="159"/>
      <c r="AL28" s="159"/>
      <c r="AM28" s="159"/>
      <c r="AN28" s="159"/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0</v>
      </c>
      <c r="AV28" s="104">
        <f>BF28+BG28+BI28+BD28+BB28+AZ28+BK28</f>
        <v>0</v>
      </c>
      <c r="AW28" s="104" t="e">
        <f>AT28+$AX$24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60"/>
    </row>
    <row r="29" ht="19.5" customHeight="1" spans="1:68">
      <c r="A29" s="19"/>
      <c r="B29" s="239" t="s">
        <v>1391</v>
      </c>
      <c r="C29" s="185" t="s">
        <v>530</v>
      </c>
      <c r="D29" s="155" t="s">
        <v>1222</v>
      </c>
      <c r="F29" s="154" t="s">
        <v>530</v>
      </c>
      <c r="G29" s="185"/>
      <c r="H29" s="186" t="s">
        <v>56</v>
      </c>
      <c r="I29" s="155" t="s">
        <v>1455</v>
      </c>
      <c r="J29" s="186" t="s">
        <v>62</v>
      </c>
      <c r="K29" s="185"/>
      <c r="L29" s="155"/>
      <c r="M29" s="186" t="s">
        <v>56</v>
      </c>
      <c r="O29" s="155" t="s">
        <v>783</v>
      </c>
      <c r="Q29" s="155" t="s">
        <v>674</v>
      </c>
      <c r="R29" s="155" t="s">
        <v>1449</v>
      </c>
      <c r="S29" s="155" t="s">
        <v>62</v>
      </c>
      <c r="U29" s="186"/>
      <c r="V29" s="20"/>
      <c r="W29" s="20"/>
      <c r="X29" s="154"/>
      <c r="Y29" s="20"/>
      <c r="Z29" s="245"/>
      <c r="AA29" s="155"/>
      <c r="AB29" s="186"/>
      <c r="AC29" s="155"/>
      <c r="AD29" s="155"/>
      <c r="AE29" s="155"/>
      <c r="AF29" s="155"/>
      <c r="AG29" s="186"/>
      <c r="AH29" s="157"/>
      <c r="AI29" s="158"/>
      <c r="AJ29" s="157"/>
      <c r="AK29" s="159"/>
      <c r="AL29" s="159"/>
      <c r="AM29" s="159"/>
      <c r="AN29" s="159"/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0</v>
      </c>
      <c r="AW29" s="104" t="e">
        <f>AT29+$AX$24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60"/>
    </row>
    <row r="30" ht="43.5" customHeight="1" spans="1:68">
      <c r="A30" s="19"/>
      <c r="B30" s="239" t="s">
        <v>1424</v>
      </c>
      <c r="C30" s="155" t="s">
        <v>765</v>
      </c>
      <c r="D30" s="186" t="s">
        <v>62</v>
      </c>
      <c r="F30" s="185" t="s">
        <v>56</v>
      </c>
      <c r="H30" s="155" t="s">
        <v>1410</v>
      </c>
      <c r="I30" s="155"/>
      <c r="J30" s="155" t="s">
        <v>1001</v>
      </c>
      <c r="K30" s="20"/>
      <c r="L30" s="154"/>
      <c r="M30" s="155" t="s">
        <v>1460</v>
      </c>
      <c r="N30" s="186" t="s">
        <v>62</v>
      </c>
      <c r="O30" s="186"/>
      <c r="P30" s="155" t="s">
        <v>1415</v>
      </c>
      <c r="Q30" s="186" t="s">
        <v>62</v>
      </c>
      <c r="R30" s="186"/>
      <c r="S30" s="154"/>
      <c r="U30" s="186"/>
      <c r="V30" s="20"/>
      <c r="W30" s="155" t="s">
        <v>1458</v>
      </c>
      <c r="X30" s="20"/>
      <c r="Y30" s="155"/>
      <c r="Z30" s="186"/>
      <c r="AA30" s="185"/>
      <c r="AB30" s="185"/>
      <c r="AC30" s="155" t="s">
        <v>2529</v>
      </c>
      <c r="AD30" s="186"/>
      <c r="AE30" s="186"/>
      <c r="AF30" s="186"/>
      <c r="AG30" s="186"/>
      <c r="AH30" s="157"/>
      <c r="AI30" s="158"/>
      <c r="AJ30" s="157"/>
      <c r="AK30" s="159"/>
      <c r="AL30" s="159"/>
      <c r="AM30" s="159"/>
      <c r="AN30" s="159"/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0</v>
      </c>
      <c r="AV30" s="104">
        <f>BF30+BG30+BI30+BD30+BB30+AZ30+BK30</f>
        <v>0</v>
      </c>
      <c r="AW30" s="104" t="e">
        <f>AT30+$AX$24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60"/>
    </row>
    <row r="31" ht="19.5" customHeight="1" spans="1:68">
      <c r="A31" s="19"/>
      <c r="B31" s="14"/>
      <c r="C31" s="230"/>
      <c r="D31" s="187"/>
      <c r="E31" s="231"/>
      <c r="F31" s="187"/>
      <c r="G31" s="187"/>
      <c r="H31" s="231"/>
      <c r="I31" s="231"/>
      <c r="K31" s="187"/>
      <c r="L31" s="187"/>
      <c r="M31" s="231"/>
      <c r="N31" s="187"/>
      <c r="O31" s="186"/>
      <c r="P31" s="186"/>
      <c r="Q31" s="20"/>
      <c r="R31" s="186"/>
      <c r="S31" s="186"/>
      <c r="T31" s="186"/>
      <c r="U31" s="186"/>
      <c r="V31" s="186"/>
      <c r="X31" s="188"/>
      <c r="Y31" s="185"/>
      <c r="AF31" s="186"/>
      <c r="AG31" s="186"/>
      <c r="AH31" s="157"/>
      <c r="AI31" s="158"/>
      <c r="AJ31" s="157"/>
      <c r="AK31" s="159"/>
      <c r="AL31" s="159"/>
      <c r="AM31" s="159"/>
      <c r="AN31" s="159"/>
      <c r="AO31" s="104"/>
      <c r="AP31" s="159">
        <f>SUMPRODUCT(--WEEKDAY(C$3:AG$3,2)&lt;6,--((C31:AG31="DM"))+(C31:AG31="CS1")+((C31:AG31="CS2"))+(C31:AG31="SB1")+(C31:AG31="AE")+(C31:AG31="EM"))</f>
        <v>0</v>
      </c>
      <c r="AQ31" s="104"/>
      <c r="AR31" s="104">
        <f>SUMPRODUCT(--WEEKDAY(C$3:AG$3,2)&gt;5,--((C31:AG31="DM"))+(C31:AG31="CS1")+((C31:AG31="CS2"))+(C31:AG31="SB1")+(C31:AG31="AE")+(C31:AG31="EM"))</f>
        <v>0</v>
      </c>
      <c r="AS31" s="104"/>
      <c r="AT31" s="104">
        <f>(AP31-AQ31)/2+(AR31-AS31)</f>
        <v>0</v>
      </c>
      <c r="AU31" s="104">
        <f>AH31+AI31+AJ31+AK31+AM31+AN31</f>
        <v>0</v>
      </c>
      <c r="AV31" s="104">
        <f>BF31+BG31+BI31+BD31+BB31+AZ31+BK31</f>
        <v>0</v>
      </c>
      <c r="AW31" s="104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COUNTIF(C31:Y31,"*BRT*")</f>
        <v>0</v>
      </c>
      <c r="AZ31" s="159">
        <f>COUNTIF(A31:AH31,"*$BTP*")</f>
        <v>0</v>
      </c>
      <c r="BA31" s="159" t="e">
        <f>AZ31*('Setting key Duty'!$I$13+'Setting key Duty'!$I$12+'Setting key Duty'!$I$11)</f>
        <v>#VALUE!</v>
      </c>
      <c r="BB31" s="159">
        <f>COUNTIF(D31:AH31,"*$L*")</f>
        <v>0</v>
      </c>
      <c r="BC31" s="159" t="e">
        <f>BB31*('Setting key Duty'!$I$13+'Setting key Duty'!$I$9)</f>
        <v>#VALUE!</v>
      </c>
      <c r="BD31" s="159">
        <f>COUNTIF(D31:AH31,"*$M*")</f>
        <v>0</v>
      </c>
      <c r="BE31" s="159">
        <f>BD31*('Setting key Duty'!$I$8+'Setting key Duty'!$I$9+'Setting key Duty'!$I$12)</f>
        <v>0</v>
      </c>
      <c r="BF31" s="159">
        <f>COUNTIF(D31:AH31,"*$N*")</f>
        <v>0</v>
      </c>
      <c r="BG31" s="159">
        <f>COUNTIF(D31:AH31,"*$PM*")</f>
        <v>0</v>
      </c>
      <c r="BH31" s="159">
        <f>BG31*('Setting key Duty'!$I$9)</f>
        <v>0</v>
      </c>
      <c r="BI31" s="159">
        <f>COUNTIF(D31:AH31,"*$AM*")</f>
        <v>0</v>
      </c>
      <c r="BJ31" s="159">
        <f>BI31*('Setting key Duty'!$I$12+'Setting key Duty'!$I$8)</f>
        <v>0</v>
      </c>
      <c r="BK31" s="159">
        <f>COUNTIF(C31:AH31,"*$FC*")</f>
        <v>0</v>
      </c>
      <c r="BL31" s="159">
        <f>BK31*('Setting key Duty'!$J$11+'Setting key Duty'!$I$8)</f>
        <v>0</v>
      </c>
      <c r="BM31" s="159">
        <f>COUNTIF($C31:$AG31,BM$4)</f>
        <v>0</v>
      </c>
      <c r="BN31" s="159">
        <f>COUNTIF($C31:$AG31,BN$4)</f>
        <v>0</v>
      </c>
      <c r="BO31" s="159">
        <f>COUNTIF($D31:$AE31,BO$4)</f>
        <v>0</v>
      </c>
      <c r="BP31" s="160"/>
    </row>
    <row r="32" ht="19.5" customHeight="1" spans="1:68">
      <c r="A32" s="19"/>
      <c r="B32" s="189" t="s">
        <v>228</v>
      </c>
      <c r="C32" s="190"/>
      <c r="D32" s="186"/>
      <c r="E32" s="186"/>
      <c r="F32" s="186"/>
      <c r="G32" s="186"/>
      <c r="H32" s="186"/>
      <c r="I32" s="186"/>
      <c r="J32" s="186"/>
      <c r="K32" s="186"/>
      <c r="L32" s="186"/>
      <c r="N32" s="186"/>
      <c r="O32" s="186"/>
      <c r="P32" s="186"/>
      <c r="Q32" s="20"/>
      <c r="R32" s="20"/>
      <c r="S32" s="186"/>
      <c r="T32" s="186"/>
      <c r="U32" s="186"/>
      <c r="V32" s="186"/>
      <c r="W32" s="186"/>
      <c r="X32" s="186"/>
      <c r="Y32" s="186"/>
      <c r="Z32" s="186"/>
      <c r="AA32" s="186"/>
      <c r="AB32" s="186"/>
      <c r="AC32" s="186"/>
      <c r="AD32" s="186"/>
      <c r="AE32" s="186"/>
      <c r="AF32" s="186"/>
      <c r="AG32" s="186"/>
      <c r="AH32" s="157">
        <f>COUNTIF($C32:$AG32,AH$4)</f>
        <v>0</v>
      </c>
      <c r="AI32" s="158">
        <f>COUNTIF($C32:$AG32,AI$4)</f>
        <v>0</v>
      </c>
      <c r="AJ32" s="157">
        <f>COUNTIF($C32:$AG32,AJ$4)</f>
        <v>0</v>
      </c>
      <c r="AK32" s="191">
        <f>COUNTIF($C32:$AG32,AK$4)</f>
        <v>0</v>
      </c>
      <c r="AL32" s="191">
        <f>COUNTIF($C32:$AG32,AL$4)</f>
        <v>0</v>
      </c>
      <c r="AM32" s="191">
        <f>COUNTIF($C32:$AG32,AM$4)</f>
        <v>0</v>
      </c>
      <c r="AN32" s="191">
        <f>COUNTIF($C32:$AG32,AN$4)</f>
        <v>0</v>
      </c>
      <c r="AO32" s="192"/>
      <c r="AP32" s="159">
        <f>SUMPRODUCT(--WEEKDAY(C$3:AG$3,2)&lt;6,--((C32:AG32="DM"))+(C32:AG32="CS1")+((C32:AG32="CS2"))+(C32:AG32="SB1")+(C32:AG32="AE")+(C32:AG32="EM"))</f>
        <v>0</v>
      </c>
      <c r="AQ32" s="192"/>
      <c r="AR32" s="104">
        <f>SUMPRODUCT(--WEEKDAY(C$3:AG$3,2)&gt;5,--((C32:AG32="DM"))+(C32:AG32="CS1")+((C32:AG32="CS2"))+(C32:AG32="SB1")+(C32:AG32="AE")+(C32:AG32="EM"))</f>
        <v>0</v>
      </c>
      <c r="AS32" s="192"/>
      <c r="AT32" s="192">
        <f>(AP32-AQ32)/2+(AR32-AS32)</f>
        <v>0</v>
      </c>
      <c r="AU32" s="104">
        <f>AH32+AI32+AJ32+AK32+AM32+AN32</f>
        <v>0</v>
      </c>
      <c r="AV32" s="104">
        <f>BF32+BG32+BI32+BD32+BB32+AZ32+BK32</f>
        <v>0</v>
      </c>
      <c r="AW32" s="104" t="e">
        <f>AT32+AX32</f>
        <v>#VALUE!</v>
      </c>
      <c r="AX32" s="159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159">
        <f>COUNTIF(C32:AG32,"*BRT*")</f>
        <v>0</v>
      </c>
      <c r="AZ32" s="159">
        <f>COUNTIF(D32:AH32,"*$BTP*")</f>
        <v>0</v>
      </c>
      <c r="BA32" s="159" t="e">
        <f>AZ32*('Setting key Duty'!$I$13+'Setting key Duty'!$I$12+'Setting key Duty'!$I$11)</f>
        <v>#VALUE!</v>
      </c>
      <c r="BB32" s="159">
        <f>COUNTIF(D32:AH32,"*$L*")</f>
        <v>0</v>
      </c>
      <c r="BC32" s="159" t="e">
        <f>BB32*('Setting key Duty'!$I$13+'Setting key Duty'!$I$9)</f>
        <v>#VALUE!</v>
      </c>
      <c r="BD32" s="159">
        <f>COUNTIF(D32:AH32,"*$M*")</f>
        <v>0</v>
      </c>
      <c r="BE32" s="159">
        <f>BD32*('Setting key Duty'!$I$8+'Setting key Duty'!$I$9+'Setting key Duty'!$I$12)</f>
        <v>0</v>
      </c>
      <c r="BF32" s="159">
        <f>COUNTIF(D32:AH32,"*$N*")</f>
        <v>0</v>
      </c>
      <c r="BG32" s="159">
        <f>COUNTIF(D32:AH32,"*$PM*")</f>
        <v>0</v>
      </c>
      <c r="BH32" s="159">
        <f>BG32*('Setting key Duty'!$I$9)</f>
        <v>0</v>
      </c>
      <c r="BI32" s="159">
        <f>COUNTIF(D32:AH32,"*$AM*")</f>
        <v>0</v>
      </c>
      <c r="BJ32" s="159">
        <f>BI32*('Setting key Duty'!$I$12+'Setting key Duty'!$I$8)</f>
        <v>0</v>
      </c>
      <c r="BK32" s="159">
        <f>COUNTIF(C32:AH32,"*$FC*")</f>
        <v>0</v>
      </c>
      <c r="BL32" s="159">
        <f>BK32*('Setting key Duty'!$J$11+'Setting key Duty'!$I$8)</f>
        <v>0</v>
      </c>
      <c r="BM32" s="191">
        <f>COUNTIF($C32:$AG32,BM$4)</f>
        <v>0</v>
      </c>
      <c r="BN32" s="191">
        <f>COUNTIF($C32:$AG32,BN$4)</f>
        <v>0</v>
      </c>
      <c r="BO32" s="191">
        <f>COUNTIF($C32:$AG32,BO$4)</f>
        <v>0</v>
      </c>
      <c r="BP32" s="193"/>
    </row>
    <row r="33" ht="19.5" customHeight="1" spans="1:68">
      <c r="A33" s="19"/>
      <c r="B33" s="194"/>
      <c r="C33" s="195"/>
      <c r="D33" s="196"/>
      <c r="E33" s="196"/>
      <c r="F33" s="196"/>
      <c r="G33" s="196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7"/>
      <c r="AI33" s="198"/>
      <c r="AJ33" s="197"/>
      <c r="AK33" s="199"/>
      <c r="AL33" s="199"/>
      <c r="AM33" s="199"/>
      <c r="AN33" s="199"/>
      <c r="AO33" s="200"/>
      <c r="AP33" s="200"/>
      <c r="AQ33" s="200"/>
      <c r="AR33" s="200">
        <f>SUMPRODUCT(--WEEKDAY(C$3:AG$3,2)&gt;5,--((C33:AG33="DM"))+(C33:AG33="CS1")+((C33:AG33="CS2"))+(C33:AG33="SB1")+(C33:AG33="AE")+(C33:AG33="EM"))</f>
        <v>0</v>
      </c>
      <c r="AS33" s="200"/>
      <c r="AT33" s="200">
        <f>(AP33-AQ33)/2+(AR33-AS33)</f>
        <v>0</v>
      </c>
      <c r="AU33" s="200"/>
      <c r="AV33" s="200"/>
      <c r="AW33" s="200"/>
      <c r="AX33" s="199"/>
      <c r="AY33" s="199"/>
      <c r="AZ33" s="199"/>
      <c r="BA33" s="199"/>
      <c r="BB33" s="199"/>
      <c r="BC33" s="199"/>
      <c r="BD33" s="199"/>
      <c r="BE33" s="199"/>
      <c r="BF33" s="199"/>
      <c r="BG33" s="199"/>
      <c r="BH33" s="199"/>
      <c r="BI33" s="199"/>
      <c r="BJ33" s="199"/>
      <c r="BK33" s="199"/>
      <c r="BL33" s="199"/>
      <c r="BM33" s="199"/>
      <c r="BN33" s="199"/>
      <c r="BO33" s="199"/>
      <c r="BP33" s="201"/>
    </row>
    <row r="34" ht="19.5" customHeight="1" spans="1:68">
      <c r="A34" s="19"/>
      <c r="B34" s="202" t="s">
        <v>48</v>
      </c>
      <c r="C34" s="203" t="str">
        <f>VLOOKUP("DM",C4:C32,1,FALSE)</f>
        <v>DM</v>
      </c>
      <c r="D34" s="203" t="str">
        <f>VLOOKUP("DM",D4:D32,1,FALSE)</f>
        <v>DM</v>
      </c>
      <c r="E34" s="203" t="str">
        <f>VLOOKUP("DM",E4:E32,1,FALSE)</f>
        <v>DM</v>
      </c>
      <c r="F34" s="203" t="str">
        <f>VLOOKUP("DM",F4:F32,1,FALSE)</f>
        <v>DM</v>
      </c>
      <c r="G34" s="203" t="str">
        <f>VLOOKUP("DM",G4:G32,1,FALSE)</f>
        <v>DM</v>
      </c>
      <c r="H34" s="203" t="str">
        <f>VLOOKUP("DM",H4:H32,1,FALSE)</f>
        <v>DM</v>
      </c>
      <c r="I34" s="203" t="str">
        <f>VLOOKUP("DM",I4:I32,1,FALSE)</f>
        <v>DM</v>
      </c>
      <c r="J34" s="203" t="str">
        <f>VLOOKUP("DM",J4:J32,1,FALSE)</f>
        <v>DM</v>
      </c>
      <c r="K34" s="203" t="str">
        <f>VLOOKUP("DM",K4:K32,1,FALSE)</f>
        <v>DM</v>
      </c>
      <c r="L34" s="203" t="str">
        <f>VLOOKUP("DM",L4:L32,1,FALSE)</f>
        <v>DM</v>
      </c>
      <c r="M34" s="203" t="str">
        <f>VLOOKUP("DM",M4:M31,1,FALSE)</f>
        <v>DM</v>
      </c>
      <c r="N34" s="203" t="str">
        <f>VLOOKUP("DM",N4:N32,1,FALSE)</f>
        <v>DM</v>
      </c>
      <c r="O34" s="203" t="str">
        <f>VLOOKUP("DM",O4:O32,1,FALSE)</f>
        <v>DM</v>
      </c>
      <c r="P34" s="203" t="str">
        <f>VLOOKUP("DM",P4:P32,1,FALSE)</f>
        <v>DM</v>
      </c>
      <c r="Q34" s="203" t="str">
        <f>VLOOKUP("DM",Q4:Q31,1,FALSE)</f>
        <v>DM</v>
      </c>
      <c r="R34" s="203" t="str">
        <f>VLOOKUP("DM",R4:R30,1,FALSE)</f>
        <v>DM</v>
      </c>
      <c r="S34" s="203" t="str">
        <f>VLOOKUP("DM",S4:S32,1,FALSE)</f>
        <v>DM</v>
      </c>
      <c r="T34" s="203" t="str">
        <f>VLOOKUP("DM",T4:T32,1,FALSE)</f>
        <v>DM</v>
      </c>
      <c r="U34" s="203" t="e">
        <f>VLOOKUP("DM",U4:U32,1,FALSE)</f>
        <v>#N/A</v>
      </c>
      <c r="V34" s="203" t="e">
        <f>VLOOKUP("DM",V4:V32,1,FALSE)</f>
        <v>#N/A</v>
      </c>
      <c r="W34" s="203" t="e">
        <f>VLOOKUP("DM",W4:W32,1,FALSE)</f>
        <v>#N/A</v>
      </c>
      <c r="X34" s="203" t="e">
        <f>VLOOKUP("DM",X4:X32,1,FALSE)</f>
        <v>#N/A</v>
      </c>
      <c r="Y34" s="203" t="e">
        <f>VLOOKUP("DM",Y4:Y32,1,FALSE)</f>
        <v>#N/A</v>
      </c>
      <c r="Z34" s="203" t="e">
        <f>VLOOKUP("DM",Z4:Z32,1,FALSE)</f>
        <v>#N/A</v>
      </c>
      <c r="AA34" s="203" t="e">
        <f>VLOOKUP("DM",AA5:AA32,1,FALSE)</f>
        <v>#N/A</v>
      </c>
      <c r="AB34" s="203" t="e">
        <f>VLOOKUP("DM",AB4:AB32,1,FALSE)</f>
        <v>#N/A</v>
      </c>
      <c r="AC34" s="203" t="e">
        <f>VLOOKUP("DM",AC4:AC32,1,FALSE)</f>
        <v>#N/A</v>
      </c>
      <c r="AD34" s="203" t="e">
        <f>VLOOKUP("DM",AD4:AD32,1,FALSE)</f>
        <v>#N/A</v>
      </c>
      <c r="AE34" s="203" t="e">
        <f>VLOOKUP("DM",AE4:AE32,1,FALSE)</f>
        <v>#N/A</v>
      </c>
      <c r="AF34" s="203" t="e">
        <f>VLOOKUP("DM",AF4:AF32,1,FALSE)</f>
        <v>#N/A</v>
      </c>
      <c r="AG34" s="203" t="e">
        <f>VLOOKUP("DM",AG4:AG32,1,FALSE)</f>
        <v>#N/A</v>
      </c>
      <c r="AH34" s="157"/>
      <c r="AI34" s="158"/>
      <c r="AJ34" s="157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60"/>
    </row>
    <row r="35" ht="19.5" customHeight="1" spans="1:68">
      <c r="A35" s="19" t="e">
        <f>LTE()</f>
        <v>#NAME?</v>
      </c>
      <c r="B35" s="204" t="s">
        <v>44</v>
      </c>
      <c r="C35" s="203" t="str">
        <f>VLOOKUP("CS1",C5:C32,1,FALSE)</f>
        <v>CS1</v>
      </c>
      <c r="D35" s="203" t="str">
        <f>VLOOKUP("CS1",D7:D32,1,FALSE)</f>
        <v>CS1</v>
      </c>
      <c r="E35" s="203" t="str">
        <f>VLOOKUP("CS1",E6:E32,1,FALSE)</f>
        <v>CS1</v>
      </c>
      <c r="F35" s="203" t="str">
        <f>VLOOKUP("CS1",F6:F32,1,FALSE)</f>
        <v>CS1</v>
      </c>
      <c r="G35" s="203" t="str">
        <f>VLOOKUP("CS1",G6:G32,1,FALSE)</f>
        <v>CS1</v>
      </c>
      <c r="H35" s="203" t="str">
        <f>VLOOKUP("CS1",H5:H32,1,FALSE)</f>
        <v>CS1</v>
      </c>
      <c r="I35" s="203" t="str">
        <f>VLOOKUP("CS1",I6:I32,1,FALSE)</f>
        <v>CS1</v>
      </c>
      <c r="J35" s="203" t="str">
        <f>VLOOKUP("CS1",J4:J32,1,FALSE)</f>
        <v>CS1</v>
      </c>
      <c r="K35" s="203" t="str">
        <f>VLOOKUP("CS1",K6:K32,1,FALSE)</f>
        <v>CS1</v>
      </c>
      <c r="L35" s="203" t="str">
        <f>VLOOKUP("CS1",L9:L32,1,FALSE)</f>
        <v>CS1</v>
      </c>
      <c r="M35" s="203" t="str">
        <f>VLOOKUP("CS1",M5:M31,1,FALSE)</f>
        <v>CS1</v>
      </c>
      <c r="N35" s="203" t="str">
        <f>VLOOKUP("CS1",N5:N32,1,FALSE)</f>
        <v>CS1</v>
      </c>
      <c r="O35" s="203" t="str">
        <f>VLOOKUP("CS1",O5:O32,1,FALSE)</f>
        <v>CS1</v>
      </c>
      <c r="P35" s="203" t="str">
        <f>VLOOKUP("CS1",P11:P32,1,FALSE)</f>
        <v>CS1</v>
      </c>
      <c r="Q35" s="203" t="str">
        <f>VLOOKUP("CS1",Q7:Q31,1,FALSE)</f>
        <v>CS1</v>
      </c>
      <c r="R35" s="203" t="str">
        <f>VLOOKUP("CS1",R6:R30,1,FALSE)</f>
        <v>CS1</v>
      </c>
      <c r="S35" s="203" t="str">
        <f>VLOOKUP("CS1",S5:S32,1,FALSE)</f>
        <v>CS1</v>
      </c>
      <c r="T35" s="203" t="str">
        <f>VLOOKUP("CS1",T5:T32,1,FALSE)</f>
        <v>CS1</v>
      </c>
      <c r="U35" s="203" t="e">
        <f>VLOOKUP("CS1",U6:U32,1,FALSE)</f>
        <v>#N/A</v>
      </c>
      <c r="V35" s="203" t="e">
        <f>VLOOKUP("CS1",V6:V32,1,FALSE)</f>
        <v>#N/A</v>
      </c>
      <c r="W35" s="203" t="e">
        <f>VLOOKUP("CS1",W6:W32,1,FALSE)</f>
        <v>#N/A</v>
      </c>
      <c r="X35" s="203" t="e">
        <f>VLOOKUP("CS1",X6:X32,1,FALSE)</f>
        <v>#N/A</v>
      </c>
      <c r="Y35" s="203" t="e">
        <f>VLOOKUP("CS1",Y5:Y32,1,FALSE)</f>
        <v>#N/A</v>
      </c>
      <c r="Z35" s="203" t="e">
        <f>VLOOKUP("CS1",Z6:Z32,1,FALSE)</f>
        <v>#N/A</v>
      </c>
      <c r="AA35" s="203" t="e">
        <f>VLOOKUP("CS1",AA5:AA32,1,FALSE)</f>
        <v>#N/A</v>
      </c>
      <c r="AB35" s="203" t="e">
        <f>VLOOKUP("CS1",AB6:AB32,1,FALSE)</f>
        <v>#N/A</v>
      </c>
      <c r="AC35" s="203" t="e">
        <f>VLOOKUP("CS1",AC5:AC32,1,FALSE)</f>
        <v>#N/A</v>
      </c>
      <c r="AD35" s="203" t="e">
        <f>VLOOKUP("CS1",AD6:AD32,1,FALSE)</f>
        <v>#N/A</v>
      </c>
      <c r="AE35" s="203" t="e">
        <f>VLOOKUP("CS1",AE6:AE32,1,FALSE)</f>
        <v>#N/A</v>
      </c>
      <c r="AF35" s="203" t="e">
        <f>VLOOKUP("CS1",AF5:AF32,1,FALSE)</f>
        <v>#N/A</v>
      </c>
      <c r="AG35" s="203" t="e">
        <f>VLOOKUP("CS1",AG6:AG32,1,FALSE)</f>
        <v>#N/A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/>
      <c r="B36" s="205" t="s">
        <v>45</v>
      </c>
      <c r="C36" s="203" t="str">
        <f>VLOOKUP("CS2",C6:C32,1,FALSE)</f>
        <v>CS2</v>
      </c>
      <c r="D36" s="203" t="str">
        <f>VLOOKUP("CS2",D7:D32,1,FALSE)</f>
        <v>CS2</v>
      </c>
      <c r="E36" s="203" t="str">
        <f>VLOOKUP("CS2",E6:E32,1,FALSE)</f>
        <v>CS2</v>
      </c>
      <c r="F36" s="203" t="str">
        <f>VLOOKUP("CS2",F6:F32,1,FALSE)</f>
        <v>CS2</v>
      </c>
      <c r="G36" s="203" t="str">
        <f>VLOOKUP("CS2",G6:G32,1,FALSE)</f>
        <v>CS2</v>
      </c>
      <c r="H36" s="203" t="str">
        <f>VLOOKUP("CS2",H6:H32,1,FALSE)</f>
        <v>CS2</v>
      </c>
      <c r="I36" s="203" t="str">
        <f>VLOOKUP("CS2",I6:I32,1,FALSE)</f>
        <v>CS2</v>
      </c>
      <c r="J36" s="203" t="str">
        <f>VLOOKUP("CS2",J4:J32,1,FALSE)</f>
        <v>CS2</v>
      </c>
      <c r="K36" s="203" t="str">
        <f>VLOOKUP("CS2",K6:K32,1,FALSE)</f>
        <v>CS2</v>
      </c>
      <c r="L36" s="203" t="str">
        <f>VLOOKUP("CS2",L4:L32,1,FALSE)</f>
        <v>CS2</v>
      </c>
      <c r="M36" s="203" t="str">
        <f>VLOOKUP("CS2",M6:M31,1,FALSE)</f>
        <v>CS2</v>
      </c>
      <c r="N36" s="203" t="str">
        <f>VLOOKUP("CS2",N5:N32,1,FALSE)</f>
        <v>CS2</v>
      </c>
      <c r="O36" s="203" t="str">
        <f>VLOOKUP("CS2",O9:O32,1,FALSE)</f>
        <v>CS2</v>
      </c>
      <c r="P36" s="203" t="str">
        <f>VLOOKUP("CS2",P6:P32,1,FALSE)</f>
        <v>CS2</v>
      </c>
      <c r="Q36" s="203" t="str">
        <f>VLOOKUP("CS2",Q7:Q31,1,FALSE)</f>
        <v>CS2</v>
      </c>
      <c r="R36" s="203" t="str">
        <f>VLOOKUP("CS2",R6:R30,1,FALSE)</f>
        <v>CS2</v>
      </c>
      <c r="S36" s="203" t="str">
        <f>VLOOKUP("CS2",S5:S32,1,FALSE)</f>
        <v>CS2</v>
      </c>
      <c r="T36" s="203" t="str">
        <f>VLOOKUP("CS2",T5:T32,1,FALSE)</f>
        <v>CS2</v>
      </c>
      <c r="U36" s="203" t="e">
        <f>VLOOKUP("CS2",U6:U32,1,FALSE)</f>
        <v>#N/A</v>
      </c>
      <c r="V36" s="203" t="e">
        <f>VLOOKUP("CS2",V5:V32,1,FALSE)</f>
        <v>#N/A</v>
      </c>
      <c r="W36" s="203" t="e">
        <f>VLOOKUP("CS2",W6:W32,1,FALSE)</f>
        <v>#N/A</v>
      </c>
      <c r="X36" s="203" t="e">
        <f>VLOOKUP("CS2",X6:X32,1,FALSE)</f>
        <v>#N/A</v>
      </c>
      <c r="Y36" s="203" t="e">
        <f>VLOOKUP("CS2",Y5:Y32,1,FALSE)</f>
        <v>#N/A</v>
      </c>
      <c r="Z36" s="203" t="e">
        <f>VLOOKUP("CS2",Z6:Z32,1,FALSE)</f>
        <v>#N/A</v>
      </c>
      <c r="AA36" s="203" t="e">
        <f>VLOOKUP("CS2",AA5:AA32,1,FALSE)</f>
        <v>#N/A</v>
      </c>
      <c r="AB36" s="203" t="e">
        <f>VLOOKUP("CS2",AB6:AB32,1,FALSE)</f>
        <v>#N/A</v>
      </c>
      <c r="AC36" s="203" t="e">
        <f>VLOOKUP("CS2",AC5:AC32,1,FALSE)</f>
        <v>#N/A</v>
      </c>
      <c r="AD36" s="203" t="e">
        <f>VLOOKUP("CS2",AD6:AD32,1,FALSE)</f>
        <v>#N/A</v>
      </c>
      <c r="AE36" s="203" t="e">
        <f>VLOOKUP("CS2",AE6:AE32,1,FALSE)</f>
        <v>#N/A</v>
      </c>
      <c r="AF36" s="203" t="e">
        <f>VLOOKUP("CS2",AF5:AF32,1,FALSE)</f>
        <v>#N/A</v>
      </c>
      <c r="AG36" s="203" t="e">
        <f>VLOOKUP("CS2",AG6:AG32,1,FALSE)</f>
        <v>#N/A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6" t="s">
        <v>50</v>
      </c>
      <c r="C37" s="203" t="str">
        <f>VLOOKUP("SB1",C6:C32,1,FALSE)</f>
        <v>SB1</v>
      </c>
      <c r="D37" s="203" t="str">
        <f>VLOOKUP("SB1",D3:D32,1,FALSE)</f>
        <v>SB1</v>
      </c>
      <c r="E37" s="203" t="str">
        <f>VLOOKUP("SB1",E6:E32,1,FALSE)</f>
        <v>SB1</v>
      </c>
      <c r="F37" s="203" t="str">
        <f>VLOOKUP("SB1",F6:F32,1,FALSE)</f>
        <v>SB1</v>
      </c>
      <c r="G37" s="203" t="str">
        <f>VLOOKUP("SB1",G6:G32,1,FALSE)</f>
        <v>SB1</v>
      </c>
      <c r="H37" s="203" t="str">
        <f>VLOOKUP("SB1",H6:H32,1,FALSE)</f>
        <v>SB1</v>
      </c>
      <c r="I37" s="203" t="str">
        <f>VLOOKUP("SB1",I6:I32,1,FALSE)</f>
        <v>SB1</v>
      </c>
      <c r="J37" s="203" t="str">
        <f>VLOOKUP("SB1",J4:J32,1,FALSE)</f>
        <v>SB1</v>
      </c>
      <c r="K37" s="203" t="str">
        <f>VLOOKUP("SB1",K6:K32,1,FALSE)</f>
        <v>SB1</v>
      </c>
      <c r="L37" s="203" t="str">
        <f>VLOOKUP("SB1",L5:L32,1,FALSE)</f>
        <v>SB1</v>
      </c>
      <c r="M37" s="203" t="str">
        <f>VLOOKUP("SB1",M6:M31,1,FALSE)</f>
        <v>SB1</v>
      </c>
      <c r="N37" s="203" t="str">
        <f>VLOOKUP("SB1",N5:N32,1,FALSE)</f>
        <v>SB1</v>
      </c>
      <c r="O37" s="203" t="str">
        <f>VLOOKUP("SB1",O5:O32,1,FALSE)</f>
        <v>SB1</v>
      </c>
      <c r="P37" s="203" t="str">
        <f>VLOOKUP("SB1",P6:P32,1,FALSE)</f>
        <v>SB1</v>
      </c>
      <c r="Q37" s="203" t="str">
        <f>VLOOKUP("SB1",Q7:Q31,1,FALSE)</f>
        <v>SB1</v>
      </c>
      <c r="R37" s="203" t="str">
        <f>VLOOKUP("SB1",R6:R30,1,FALSE)</f>
        <v>SB1</v>
      </c>
      <c r="S37" s="203" t="str">
        <f>VLOOKUP("SB1",S5:S32,1,FALSE)</f>
        <v>SB1</v>
      </c>
      <c r="T37" s="203" t="e">
        <f>VLOOKUP("SB1",T5:T32,1,FALSE)</f>
        <v>#N/A</v>
      </c>
      <c r="U37" s="203" t="e">
        <f>VLOOKUP("SB1",U6:U32,1,FALSE)</f>
        <v>#N/A</v>
      </c>
      <c r="V37" s="203" t="e">
        <f>VLOOKUP("SB1",V5:V32,1,FALSE)</f>
        <v>#N/A</v>
      </c>
      <c r="W37" s="203" t="e">
        <f>VLOOKUP("SB1",W5:W32,1,FALSE)</f>
        <v>#N/A</v>
      </c>
      <c r="X37" s="203" t="e">
        <f>VLOOKUP("SB1",X6:X32,1,FALSE)</f>
        <v>#N/A</v>
      </c>
      <c r="Y37" s="203" t="e">
        <f>VLOOKUP("SB1",Y5:Y32,1,FALSE)</f>
        <v>#N/A</v>
      </c>
      <c r="Z37" s="203" t="e">
        <f>VLOOKUP("SB1",Z6:Z32,1,FALSE)</f>
        <v>#N/A</v>
      </c>
      <c r="AA37" s="203" t="e">
        <f>VLOOKUP("SB1",AA5:AA32,1,FALSE)</f>
        <v>#N/A</v>
      </c>
      <c r="AB37" s="203" t="e">
        <f>VLOOKUP("SB1",AB6:AB32,1,FALSE)</f>
        <v>#N/A</v>
      </c>
      <c r="AC37" s="203" t="e">
        <f>VLOOKUP("SB1",AC9:AC32,1,FALSE)</f>
        <v>#N/A</v>
      </c>
      <c r="AD37" s="203" t="e">
        <f>VLOOKUP("SB1",AD6:AD32,1,FALSE)</f>
        <v>#N/A</v>
      </c>
      <c r="AE37" s="203" t="e">
        <f>VLOOKUP("SB1",AE6:AE32,1,FALSE)</f>
        <v>#N/A</v>
      </c>
      <c r="AF37" s="203" t="e">
        <f>VLOOKUP("SB1",AF5:AF32,1,FALSE)</f>
        <v>#N/A</v>
      </c>
      <c r="AG37" s="203" t="e">
        <f>VLOOKUP("SB1",AG6:AG32,1,FALSE)</f>
        <v>#N/A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7" t="s">
        <v>56</v>
      </c>
      <c r="C38" s="203" t="str">
        <f>VLOOKUP("SB2",C6:C32,1,FALSE)</f>
        <v>SB2</v>
      </c>
      <c r="D38" s="203" t="e">
        <f>VLOOKUP("SB2",D7:D32,1,FALSE)</f>
        <v>#N/A</v>
      </c>
      <c r="E38" s="203" t="e">
        <f>VLOOKUP("SB2",E6:E32,1,FALSE)</f>
        <v>#N/A</v>
      </c>
      <c r="F38" s="203" t="str">
        <f>VLOOKUP("SB2",F8:F32,1,FALSE)</f>
        <v>SB2</v>
      </c>
      <c r="G38" s="203" t="str">
        <f>VLOOKUP("SB2",G6:G32,1,FALSE)</f>
        <v>SB2</v>
      </c>
      <c r="H38" s="203" t="str">
        <f>VLOOKUP("SB2",H6:H32,1,FALSE)</f>
        <v>SB2</v>
      </c>
      <c r="I38" s="203" t="str">
        <f>VLOOKUP("SB2",I6:I32,1,FALSE)</f>
        <v>SB2</v>
      </c>
      <c r="J38" s="203" t="str">
        <f>VLOOKUP("SB2",J4:J32,1,FALSE)</f>
        <v>SB2</v>
      </c>
      <c r="K38" s="203" t="e">
        <f>VLOOKUP("SB2",K6:K32,1,FALSE)</f>
        <v>#N/A</v>
      </c>
      <c r="L38" s="203" t="e">
        <f>VLOOKUP("SB2",L10:L32,1,FALSE)</f>
        <v>#N/A</v>
      </c>
      <c r="M38" s="203" t="str">
        <f>VLOOKUP("SB2",M6:M31,1,FALSE)</f>
        <v>SB2</v>
      </c>
      <c r="N38" s="203" t="str">
        <f>VLOOKUP("SB2",N5:N32,1,FALSE)</f>
        <v>SB2</v>
      </c>
      <c r="O38" s="203" t="str">
        <f>VLOOKUP("SB2",O5:O32,1,FALSE)</f>
        <v>SB2</v>
      </c>
      <c r="P38" s="203" t="str">
        <f>VLOOKUP("SB2",P6:P32,1,FALSE)</f>
        <v>SB2</v>
      </c>
      <c r="Q38" s="203" t="str">
        <f>VLOOKUP("SB2",Q8:Q31,1,FALSE)</f>
        <v>SB2</v>
      </c>
      <c r="R38" s="203" t="e">
        <f>VLOOKUP("SB2",R6:R30,1,FALSE)</f>
        <v>#N/A</v>
      </c>
      <c r="S38" s="203" t="e">
        <f>VLOOKUP("SB2",S9:S32,1,FALSE)</f>
        <v>#N/A</v>
      </c>
      <c r="T38" s="203" t="e">
        <f>VLOOKUP("SB2",T5:T32,1,FALSE)</f>
        <v>#N/A</v>
      </c>
      <c r="U38" s="203" t="e">
        <f>VLOOKUP("SB2",U6:U32,1,FALSE)</f>
        <v>#N/A</v>
      </c>
      <c r="V38" s="203" t="e">
        <f>VLOOKUP("SB2",V6:V32,1,FALSE)</f>
        <v>#N/A</v>
      </c>
      <c r="W38" s="203" t="e">
        <f>VLOOKUP("SB2",W6:W32,1,FALSE)</f>
        <v>#N/A</v>
      </c>
      <c r="X38" s="203" t="e">
        <f>VLOOKUP("SB2",X6:X32,1,FALSE)</f>
        <v>#N/A</v>
      </c>
      <c r="Y38" s="203" t="e">
        <f>VLOOKUP("SB2",Y5:Y32,1,FALSE)</f>
        <v>#N/A</v>
      </c>
      <c r="Z38" s="203" t="e">
        <f>VLOOKUP("SB2",Z6:Z32,1,FALSE)</f>
        <v>#N/A</v>
      </c>
      <c r="AA38" s="203" t="e">
        <f>VLOOKUP("SB2",AA9:AA32,1,FALSE)</f>
        <v>#N/A</v>
      </c>
      <c r="AB38" s="203" t="e">
        <f>VLOOKUP("SB2",AB6:AB32,1,FALSE)</f>
        <v>#N/A</v>
      </c>
      <c r="AC38" s="203" t="e">
        <f>VLOOKUP("SB2",AC9:AC32,1,FALSE)</f>
        <v>#N/A</v>
      </c>
      <c r="AD38" s="203" t="e">
        <f>VLOOKUP("SB2",AD6:AD32,1,FALSE)</f>
        <v>#N/A</v>
      </c>
      <c r="AE38" s="203" t="str">
        <f>VLOOKUP("SB2",AE6:AE32,1,FALSE)</f>
        <v>SB2</v>
      </c>
      <c r="AF38" s="203" t="e">
        <f>VLOOKUP("SB2",AF5:AF32,1,FALSE)</f>
        <v>#N/A</v>
      </c>
      <c r="AG38" s="203" t="e">
        <f>VLOOKUP("SB2",AG6:AG32,1,FALSE)</f>
        <v>#N/A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  <row r="39" ht="19.5" customHeight="1" spans="1:68">
      <c r="A39" s="19"/>
      <c r="B39" s="208" t="s">
        <v>62</v>
      </c>
      <c r="C39" s="203" t="str">
        <f>VLOOKUP("AE",C6:C32,1,FALSE)</f>
        <v>AE</v>
      </c>
      <c r="D39" s="203" t="str">
        <f>VLOOKUP("AE",D7:D32,1,FALSE)</f>
        <v>AE</v>
      </c>
      <c r="E39" s="203" t="str">
        <f>VLOOKUP("AE",E6:E32,1,FALSE)</f>
        <v>AE</v>
      </c>
      <c r="F39" s="203" t="str">
        <f>VLOOKUP("AE",F8:F32,1,FALSE)</f>
        <v>AE</v>
      </c>
      <c r="G39" s="203" t="str">
        <f>VLOOKUP("AE",G6:G32,1,FALSE)</f>
        <v>AE</v>
      </c>
      <c r="H39" s="203" t="str">
        <f>VLOOKUP("AE",H6:H32,1,FALSE)</f>
        <v>AE</v>
      </c>
      <c r="I39" s="203" t="str">
        <f>VLOOKUP("AE",I6:I32,1,FALSE)</f>
        <v>AE</v>
      </c>
      <c r="J39" s="203" t="str">
        <f>VLOOKUP("AE",J4:J32,1,FALSE)</f>
        <v>AE</v>
      </c>
      <c r="K39" s="203" t="str">
        <f>VLOOKUP("AE",K6:K32,1,FALSE)</f>
        <v>AE</v>
      </c>
      <c r="L39" s="203" t="str">
        <f>VLOOKUP("AE",L10:L32,1,FALSE)</f>
        <v>AE</v>
      </c>
      <c r="M39" s="203" t="str">
        <f>VLOOKUP("AE",M6:M31,1,FALSE)</f>
        <v>AE</v>
      </c>
      <c r="N39" s="203" t="str">
        <f>VLOOKUP("AE",N5:N32,1,FALSE)</f>
        <v>AE</v>
      </c>
      <c r="O39" s="203" t="str">
        <f>VLOOKUP("AE",O5:O32,1,FALSE)</f>
        <v>AE</v>
      </c>
      <c r="P39" s="203" t="str">
        <f>VLOOKUP("AE",P6:P32,1,FALSE)</f>
        <v>AE</v>
      </c>
      <c r="Q39" s="203" t="str">
        <f>VLOOKUP("AE",Q8:Q31,1,FALSE)</f>
        <v>AE</v>
      </c>
      <c r="R39" s="203" t="str">
        <f>VLOOKUP("AE",R6:R30,1,FALSE)</f>
        <v>AE</v>
      </c>
      <c r="S39" s="203" t="str">
        <f>VLOOKUP("AE",S9:S32,1,FALSE)</f>
        <v>AE</v>
      </c>
      <c r="T39" s="203" t="e">
        <f>VLOOKUP("AE",T5:T32,1,FALSE)</f>
        <v>#N/A</v>
      </c>
      <c r="U39" s="203" t="e">
        <f>VLOOKUP("AE",U6:U32,1,FALSE)</f>
        <v>#N/A</v>
      </c>
      <c r="V39" s="203" t="e">
        <f>VLOOKUP("AE",V6:V32,1,FALSE)</f>
        <v>#N/A</v>
      </c>
      <c r="W39" s="203" t="e">
        <f>VLOOKUP("AE",W6:W32,1,FALSE)</f>
        <v>#N/A</v>
      </c>
      <c r="X39" s="203" t="e">
        <f>VLOOKUP("AE",X6:X32,1,FALSE)</f>
        <v>#N/A</v>
      </c>
      <c r="Y39" s="203" t="e">
        <f>VLOOKUP("AE",Y5:Y32,1,FALSE)</f>
        <v>#N/A</v>
      </c>
      <c r="Z39" s="203" t="e">
        <f>VLOOKUP("AE",Z6:Z32,1,FALSE)</f>
        <v>#N/A</v>
      </c>
      <c r="AA39" s="203" t="e">
        <f>VLOOKUP("AE",AA9:AA32,1,FALSE)</f>
        <v>#N/A</v>
      </c>
      <c r="AB39" s="203" t="e">
        <f>VLOOKUP("AE",AB6:AB32,1,FALSE)</f>
        <v>#N/A</v>
      </c>
      <c r="AC39" s="203" t="e">
        <f>VLOOKUP("AE",AC9:AC32,1,FALSE)</f>
        <v>#N/A</v>
      </c>
      <c r="AD39" s="203" t="str">
        <f>VLOOKUP("AE",AD6:AD32,1,FALSE)</f>
        <v>AE</v>
      </c>
      <c r="AE39" s="203" t="e">
        <f>VLOOKUP("AE",AE6:AE32,1,FALSE)</f>
        <v>#N/A</v>
      </c>
      <c r="AF39" s="203" t="str">
        <f>VLOOKUP("AE",AF5:AF32,1,FALSE)</f>
        <v>AE</v>
      </c>
      <c r="AG39" s="203" t="str">
        <f>VLOOKUP("AE",AG6:AG32,1,FALSE)</f>
        <v>AE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</sheetData>
  <mergeCells count="1">
    <mergeCell ref="C1:S1"/>
  </mergeCells>
  <conditionalFormatting sqref="O8">
    <cfRule type="expression" dxfId="135" priority="7">
      <formula>WEEKDAY(J$3,2)&gt;5</formula>
    </cfRule>
    <cfRule type="expression" dxfId="135" priority="8">
      <formula>WEEKDAY(I$3,2)&gt;5</formula>
    </cfRule>
  </conditionalFormatting>
  <conditionalFormatting sqref="D13">
    <cfRule type="expression" dxfId="3735" priority="6">
      <formula>WEEKDAY($A13,2)&gt;5</formula>
    </cfRule>
  </conditionalFormatting>
  <conditionalFormatting sqref="F24">
    <cfRule type="expression" dxfId="135" priority="2">
      <formula>WEEKDAY(I$3,2)&gt;5</formula>
    </cfRule>
    <cfRule type="expression" dxfId="135" priority="3">
      <formula>WEEKDAY(H$3,2)&gt;5</formula>
    </cfRule>
  </conditionalFormatting>
  <conditionalFormatting sqref="K25">
    <cfRule type="expression" dxfId="135" priority="4">
      <formula>WEEKDAY(M$3,2)&gt;5</formula>
    </cfRule>
  </conditionalFormatting>
  <conditionalFormatting sqref="N30">
    <cfRule type="expression" dxfId="135" priority="5">
      <formula>WEEKDAY(O$3,2)&gt;5</formula>
    </cfRule>
  </conditionalFormatting>
  <conditionalFormatting sqref="Q30">
    <cfRule type="expression" dxfId="135" priority="1">
      <formula>WEEKDAY(R$3,2)&gt;5</formula>
    </cfRule>
  </conditionalFormatting>
  <conditionalFormatting sqref="T2:X32 Z2:Z32 C3:S32 Y3:Y32 AA3:AG32">
    <cfRule type="expression" dxfId="135" priority="68">
      <formula>WEEKDAY(T$3,2)&gt;5</formula>
    </cfRule>
  </conditionalFormatting>
  <conditionalFormatting sqref="J4:J39 AA4:AA39 C5:I39 K5:Z39 AB5:AG39">
    <cfRule type="cellIs" dxfId="136" priority="53" operator="equal">
      <formula>"B"</formula>
    </cfRule>
    <cfRule type="cellIs" dxfId="136" priority="54" operator="equal">
      <formula>"AL"</formula>
    </cfRule>
    <cfRule type="cellIs" dxfId="137" priority="55" operator="equal">
      <formula>"DM"</formula>
    </cfRule>
    <cfRule type="cellIs" dxfId="138" priority="56" operator="equal">
      <formula>"CS1"</formula>
    </cfRule>
    <cfRule type="cellIs" dxfId="139" priority="57" operator="equal">
      <formula>"CS2"</formula>
    </cfRule>
    <cfRule type="cellIs" dxfId="140" priority="58" operator="equal">
      <formula>"SB1"</formula>
    </cfRule>
    <cfRule type="cellIs" dxfId="141" priority="59" operator="equal">
      <formula>"SB2"</formula>
    </cfRule>
    <cfRule type="cellIs" dxfId="142" priority="60" operator="equal">
      <formula>"AE"</formula>
    </cfRule>
  </conditionalFormatting>
  <conditionalFormatting sqref="J4:J32 AA4:AA32 C5:I32 K5:Z32 AB5:AG32">
    <cfRule type="cellIs" dxfId="136" priority="62" operator="equal">
      <formula>"DB"</formula>
    </cfRule>
    <cfRule type="containsText" dxfId="143" priority="63" operator="between" text="$AM">
      <formula>NOT(ISERROR(SEARCH("$AM",C4)))</formula>
    </cfRule>
    <cfRule type="containsText" dxfId="144" priority="64" operator="between" text="$PM">
      <formula>NOT(ISERROR(SEARCH("$PM",C4)))</formula>
    </cfRule>
    <cfRule type="containsText" dxfId="145" priority="65" operator="between" text="$L">
      <formula>NOT(ISERROR(SEARCH("$L",C4)))</formula>
    </cfRule>
    <cfRule type="containsText" dxfId="146" priority="66" operator="between" text="$BTP">
      <formula>NOT(ISERROR(SEARCH("$BTP",C4)))</formula>
    </cfRule>
    <cfRule type="containsText" dxfId="147" priority="67" operator="between" text="$M">
      <formula>NOT(ISERROR(SEARCH("$M",C4)))</formula>
    </cfRule>
    <cfRule type="containsText" dxfId="148" priority="69" operator="between" text="$N">
      <formula>NOT(ISERROR(SEARCH("$N",C4)))</formula>
    </cfRule>
    <cfRule type="containsText" dxfId="149" priority="70" operator="between" text="$FC">
      <formula>NOT(ISERROR(SEARCH("$FC",C4)))</formula>
    </cfRule>
    <cfRule type="containsText" dxfId="150" priority="71" operator="between" text="OAL">
      <formula>NOT(ISERROR(SEARCH("OAL",C4)))</formula>
    </cfRule>
    <cfRule type="containsText" dxfId="151" priority="72" operator="between" text="S+">
      <formula>NOT(ISERROR(SEARCH("S+",C4)))</formula>
    </cfRule>
    <cfRule type="containsText" dxfId="152" priority="73" operator="between" text="EX-D">
      <formula>NOT(ISERROR(SEARCH("EX-D",C4)))</formula>
    </cfRule>
  </conditionalFormatting>
  <conditionalFormatting sqref="J4:J9 C5:D9 E5:E17 F5:F24 G5:G23 H5:H6 I5:I25 K5:K9 L5:L24 M5:M26 N5:N22 O5:O12 P5:P8 Q5:Q6 R5:R15 S5:S16 T5:T25 U5:U17 V5:V16 W5:W22 X5:X13 Y5:Y24 Z5:Z12 AA5:AA23 AB5:AC27 AE5:AE12 AF5:AF17 AG5:AG22 AD6:AD27 H8:H25 Q8:Q17 C11:D22 J11:J18 K11:K25 P11:P21 O14:O19 Z14:Z20 AE14:AE26 X15:X26 R17 V18:V22 E19:E20 R19:R29 S19:S24 U19:U22 AF19:AF23 J20:J25 Q20:Q24 O21:O23 E22:E23 Z22 P23:P28 C24:D25 N24:N25 U24:V24 W24:W26 Z24:Z28 AG24 AA25:AA29 Q26:Q31 U26:V26 Y26:Y28 AF26:AF27 AG26 C27:G27 N27:N28 K28 M28:M29 O28:O29 S28:S29 W28:W30 AE28:AE29 D29 I29 J29:J30 L29 T29 X29 AC29:AD29 AF29 C30 H30 N30 P30 Y30 M31 R31:S31 Z31:AE31">
    <cfRule type="containsText" dxfId="153" priority="74" operator="between" text="VACC">
      <formula>NOT(ISERROR(SEARCH("VACC",C4)))</formula>
    </cfRule>
  </conditionalFormatting>
  <conditionalFormatting sqref="C5:C25 D5:D9 E5:E20 F5:F24 G5:G23 H5:H6 I5:I25 J5:J9 K5:K25 L5:L24 M5:M29 N5:N22 O5:O12 P5:P8 Q5:Q6 R5:R29 S5:S24 T5:V22 W5:X26 Y5:Y24 Z5:Z28 AA5:AA23 AB5:AD27 AE5:AE26 AF5:AF23 AG5:AG24 H8:H25 Q8:Q18 P10:P21 D11:D25 J11:J18 O14:O24 J20:J25 Q20:Q24 E22:E24 P23:P28 N24:N25 T24:T25 U24:V24 AA25:AA29 Q26:Q31 U26:V26 Y26:Y28 AF26:AF27 AG26 C27:G27 N27:N28 I28:I29 K28 O28:O29 S28:S29 AE28:AE29 D29 J29:J30 L29 W29:W30 X29 AC29:AD29 AF29:AF30 C30 H30 N30 P30 Y30 Z30:Z31 M31 R31 AA31:AE31">
    <cfRule type="cellIs" dxfId="136" priority="32" operator="equal">
      <formula>"B"</formula>
    </cfRule>
    <cfRule type="cellIs" dxfId="136" priority="33" operator="equal">
      <formula>"AL"</formula>
    </cfRule>
    <cfRule type="cellIs" dxfId="137" priority="34" operator="equal">
      <formula>"DM"</formula>
    </cfRule>
    <cfRule type="cellIs" dxfId="138" priority="35" operator="equal">
      <formula>"CS1"</formula>
    </cfRule>
    <cfRule type="cellIs" dxfId="139" priority="36" operator="equal">
      <formula>"CS2"</formula>
    </cfRule>
    <cfRule type="cellIs" dxfId="140" priority="37" operator="equal">
      <formula>"SB1"</formula>
    </cfRule>
    <cfRule type="cellIs" dxfId="141" priority="38" operator="equal">
      <formula>"SB2"</formula>
    </cfRule>
    <cfRule type="cellIs" dxfId="142" priority="39" operator="equal">
      <formula>"AE"</formula>
    </cfRule>
    <cfRule type="cellIs" dxfId="136" priority="41" operator="equal">
      <formula>"DB"</formula>
    </cfRule>
    <cfRule type="containsText" dxfId="143" priority="42" operator="between" text="$AM">
      <formula>NOT(ISERROR(SEARCH("$AM",C5)))</formula>
    </cfRule>
    <cfRule type="containsText" dxfId="144" priority="43" operator="between" text="$PM">
      <formula>NOT(ISERROR(SEARCH("$PM",C5)))</formula>
    </cfRule>
    <cfRule type="containsText" dxfId="145" priority="44" operator="between" text="$L">
      <formula>NOT(ISERROR(SEARCH("$L",C5)))</formula>
    </cfRule>
    <cfRule type="containsText" dxfId="146" priority="45" operator="between" text="$BTP">
      <formula>NOT(ISERROR(SEARCH("$BTP",C5)))</formula>
    </cfRule>
    <cfRule type="containsText" dxfId="147" priority="46" operator="between" text="$M">
      <formula>NOT(ISERROR(SEARCH("$M",C5)))</formula>
    </cfRule>
    <cfRule type="containsText" dxfId="148" priority="47" operator="between" text="$N">
      <formula>NOT(ISERROR(SEARCH("$N",C5)))</formula>
    </cfRule>
    <cfRule type="containsText" dxfId="149" priority="48" operator="between" text="$FC">
      <formula>NOT(ISERROR(SEARCH("$FC",C5)))</formula>
    </cfRule>
    <cfRule type="containsText" dxfId="150" priority="49" operator="between" text="OAL">
      <formula>NOT(ISERROR(SEARCH("OAL",C5)))</formula>
    </cfRule>
    <cfRule type="containsText" dxfId="151" priority="50" operator="between" text="S+">
      <formula>NOT(ISERROR(SEARCH("S+",C5)))</formula>
    </cfRule>
    <cfRule type="containsText" dxfId="152" priority="51" operator="between" text="EX-D">
      <formula>NOT(ISERROR(SEARCH("EX-D",C5)))</formula>
    </cfRule>
  </conditionalFormatting>
  <conditionalFormatting sqref="C5:C25 D5:D9 E5:E17 F5:F24 G5:G23 H5:H6 I5:I25 J5:J9 K5:K25 L5:L24 M5:M26 N5:N22 O5:O12 P5:P8 Q5:Q6 R5:R17 S5:W22 X5:X26 Y5:Y24 Z5:Z28 AA5:AA23 AB5:AD27 AE5:AE26 AF5:AF23 AG5:AG22 H8:H25 Q8:Q18 P10:P21 D11:D25 J11:J18 O14:O23 E19:E20 R19:R29 J20:J25 Q20:Q24 E22:E24 P23:P28 N24:N25 S24 T24:T25 U24:V24 W24:W26 AG24 AA25:AA29 Q26:Q31 U26:V26 Y26:Y28 AF26:AF27 AG26 C27:G27 N27:N28 I28:I29 K28 M28:M29 O28:O29 S28:S29 W28:W30 AE28:AE29 D29 J29:J30 L29 X29 AC29:AD29 AF29 C30 H30 N30 P30 Y30 Z30:Z31 M31 R31 AA31:AE31">
    <cfRule type="containsText" dxfId="153" priority="40" operator="between" text="VACC">
      <formula>NOT(ISERROR(SEARCH("VACC",C5)))</formula>
    </cfRule>
  </conditionalFormatting>
  <conditionalFormatting sqref="C5:C9 D5:D7 E5:E13 G5:G13 H5:H6 I5:I25 J5:J9 K5:K25 L5:L24 M5:M10 N5:N22 O5:O12 P5:P8 Q5 R5:R17 S5:S16 T5:U22 V5:V17 W5:W19 X5:X16 Y5:Y24 Z5:Z12 AB5:AB13 AC5:AD27 AE5:AE26 AF5:AF10 AG5:AG14 F6:F8 AA6:AA16 H8:H18 Q8:Q18 D9 P10:P21 C11:C22 D11:D12 F11:F13 J11:J18 M12:M26 AF12 O14:O23 Z14:Z19 AF14:AF17 D15:D22 F15:F17 G15:G18 AB15:AB27 E16 AG17:AG22 S18:S22 X18:X20 AA18:AA19 E19:F20 R19:R25 V19:V22 AF19:AF23 G20:G23 H20:H25 J20:J25 Q20:Q24 W21:W22 AA21:AA23 E22 F22:F24 X22:X24 Z22 P23:P28 D24:D25 E24 N24:N25 S24 T24:T25 U24:V24 Z24:Z28 C25 W25:W26 AA25:AA29 Q26:Q27 U26:V26 X26 Y26:Y28 AF26:AF27 AG26 C27:G27 N27:N28 R27:R29 I28:I29 K28 O28:O29 S28:S29 AE28:AE29 D29 J29:J30 L29:M29 Q29:Q31 W29:W30 AC29:AD29 AF29 C30 H30 N30 P30 Y30 M31 R31 Z31:AE31">
    <cfRule type="expression" dxfId="135" priority="52">
      <formula>WEEKDAY(#REF!,2)&gt;5</formula>
    </cfRule>
  </conditionalFormatting>
  <conditionalFormatting sqref="BO5:BP32">
    <cfRule type="cellIs" dxfId="154" priority="61" operator="lessThan">
      <formula>1</formula>
    </cfRule>
  </conditionalFormatting>
  <conditionalFormatting sqref="E6 T7 F8 C12 T12:T13 U12:V12 X12:Z12 O15 Q15 C16 P16 H18 T19 G21 E22 AD23:AF23 H24 U24:V24 AB24:AC24">
    <cfRule type="expression" dxfId="135" priority="29">
      <formula>WEEKDAY(G$3,2)&gt;5</formula>
    </cfRule>
  </conditionalFormatting>
  <conditionalFormatting sqref="E6 T7 F11 T12:T13 U12:V12 X12:Z12 O15 Q15 P16 H18 T19 G20:G21 E22 AD23:AF23 H24 U24:V24 AB24:AC24 F27">
    <cfRule type="expression" dxfId="135" priority="30">
      <formula>WEEKDAY(F$3,2)&gt;5</formula>
    </cfRule>
  </conditionalFormatting>
  <conditionalFormatting sqref="C8 F8 C11:C12 E11 I11 C16">
    <cfRule type="expression" dxfId="135" priority="31">
      <formula>WEEKDAY(E$3,2)&gt;5</formula>
    </cfRule>
  </conditionalFormatting>
  <conditionalFormatting sqref="R23:T23 O26 Q26 C27:E28 H27:H28 P27 R27:R29 S27:S28 U27:AC28 F28:G28 I28:M28 O28 T28">
    <cfRule type="cellIs" dxfId="136" priority="9" operator="equal">
      <formula>"B"</formula>
    </cfRule>
    <cfRule type="cellIs" dxfId="136" priority="10" operator="equal">
      <formula>"AL"</formula>
    </cfRule>
    <cfRule type="cellIs" dxfId="137" priority="11" operator="equal">
      <formula>"DM"</formula>
    </cfRule>
    <cfRule type="cellIs" dxfId="138" priority="12" operator="equal">
      <formula>"CS1"</formula>
    </cfRule>
    <cfRule type="cellIs" dxfId="139" priority="13" operator="equal">
      <formula>"CS2"</formula>
    </cfRule>
    <cfRule type="cellIs" dxfId="140" priority="14" operator="equal">
      <formula>"SB1"</formula>
    </cfRule>
    <cfRule type="cellIs" dxfId="141" priority="15" operator="equal">
      <formula>"SB2"</formula>
    </cfRule>
    <cfRule type="cellIs" dxfId="142" priority="16" operator="equal">
      <formula>"AE"</formula>
    </cfRule>
    <cfRule type="cellIs" dxfId="136" priority="17" operator="equal">
      <formula>"DB"</formula>
    </cfRule>
    <cfRule type="containsText" dxfId="143" priority="18" operator="between" text="$AM">
      <formula>NOT(ISERROR(SEARCH("$AM",C23)))</formula>
    </cfRule>
    <cfRule type="containsText" dxfId="144" priority="19" operator="between" text="$PM">
      <formula>NOT(ISERROR(SEARCH("$PM",C23)))</formula>
    </cfRule>
    <cfRule type="containsText" dxfId="145" priority="20" operator="between" text="$L">
      <formula>NOT(ISERROR(SEARCH("$L",C23)))</formula>
    </cfRule>
    <cfRule type="containsText" dxfId="146" priority="21" operator="between" text="$BTP">
      <formula>NOT(ISERROR(SEARCH("$BTP",C23)))</formula>
    </cfRule>
    <cfRule type="containsText" dxfId="147" priority="22" operator="between" text="$M">
      <formula>NOT(ISERROR(SEARCH("$M",C23)))</formula>
    </cfRule>
    <cfRule type="containsText" dxfId="148" priority="23" operator="between" text="$N">
      <formula>NOT(ISERROR(SEARCH("$N",C23)))</formula>
    </cfRule>
    <cfRule type="containsText" dxfId="149" priority="24" operator="between" text="$FC">
      <formula>NOT(ISERROR(SEARCH("$FC",C23)))</formula>
    </cfRule>
    <cfRule type="containsText" dxfId="150" priority="25" operator="between" text="OAL">
      <formula>NOT(ISERROR(SEARCH("OAL",C23)))</formula>
    </cfRule>
    <cfRule type="containsText" dxfId="151" priority="26" operator="between" text="S+">
      <formula>NOT(ISERROR(SEARCH("S+",C23)))</formula>
    </cfRule>
    <cfRule type="containsText" dxfId="152" priority="27" operator="between" text="EX-D">
      <formula>NOT(ISERROR(SEARCH("EX-D",C23)))</formula>
    </cfRule>
  </conditionalFormatting>
  <conditionalFormatting sqref="C23:C24 R23 C27:E27 Y27:AA28 AB27:AC27 I28 K28 R28:R29 S28 D29">
    <cfRule type="expression" dxfId="135" priority="28">
      <formula>WEEKDAY(#REF!,2)&gt;5</formula>
    </cfRule>
  </conditionalFormatting>
  <dataValidations count="2">
    <dataValidation type="list" allowBlank="1" sqref="C5:E5 H5:I5 K5 M5:O5 Q5:Y5 AB5:AC5 AE5:AG5 C6 E6:F6 H6 J6:P6 S6:W6 Y6:AG6 C7:E7 G7 I7:L7 N7:P7 R7:AG7 C8:D8 F8 I8:K8 M8:Y8 AA8:AF8 C9:E9 I9:O9 Q9:AG9 E10 I10 N10:O10 Q10:S10 V10:AB10 AD10:AG10 C11:J11 N11:Q11 S11:T11 V11 X11:AD11 AG11 C12:L12 N12 P12 R12 T12:AC12 AE12:AG12 C13:M13 O13:V13 X13:AD13 AG13 C14:D14 H14:K14 N14:P14 R14:V14 Y14:AC14 AE14:AG14 C15:H15 J15:R15 T15:AG15 C16:AC16 AE16 C17:D17 H17:R17 T17:W17 Y17:AG17 C18 H18:V18 X18 Z18:AD18 AF18:AG18 C19:F19 H19:I19 K19 M19:P19 R19:AG19 C20:H20 J20:N20 P20:V20 X20 AB20:AC20 AE20:AG20 C21:D21 F21:W21 Y21 AB21:AE21 AG21 C22:M22 O22 Q22 S22:T22 V22:W22 Z22:AC22 AE22:AG22 C23:L23 N23:O23 Q23:T23 V23:AG23 C24:Q24 S24:Z24 AB24:AE24 AG24 C25:N25 P25 R25 T25 V25:X25 AA25:AG25 C26 E26 G26 I26 K26 M26 P26:R26 T26:AG26 C27:I27 L27 N27 P27:S27 U27 W27 Y27:AD27 AF27 C28:AE28 AG28 F29:M29 O29 Q29:S29 X29 Z29:AG29 F30 H30:J30 L30:S30 W30 Y30:AG30 C31:I31 K31:P31 R31:V31 Y31 AF31:AG31 C32:L32 N32:P32 S32:AG32 F17:F18 G9:G10 L10:L11 U29:U30 C29:D30" showDropDown="1">
      <formula1>'Setting key Duty'!$B$7:$B$56</formula1>
    </dataValidation>
    <dataValidation type="list" allowBlank="1" sqref="C33:AG39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34"/>
  <sheetViews>
    <sheetView workbookViewId="0">
      <selection activeCell="A1" sqref="A1"/>
    </sheetView>
  </sheetViews>
  <sheetFormatPr defaultColWidth="12.6285714285714" defaultRowHeight="15.75" customHeight="1"/>
  <cols>
    <col min="1" max="1" width="12.1333333333333" customWidth="1"/>
    <col min="2" max="2" width="40" customWidth="1"/>
    <col min="3" max="3" width="13.8761904761905" customWidth="1"/>
    <col min="5" max="5" width="15.8761904761905" customWidth="1"/>
    <col min="6" max="6" width="12.1333333333333" customWidth="1"/>
    <col min="7" max="7" width="34.1333333333333" customWidth="1"/>
  </cols>
  <sheetData>
    <row r="1" customHeight="1" spans="1:9">
      <c r="A1" s="80" t="s">
        <v>2421</v>
      </c>
      <c r="B1" s="80" t="s">
        <v>2235</v>
      </c>
      <c r="C1" s="80" t="s">
        <v>2333</v>
      </c>
      <c r="D1" s="80" t="s">
        <v>2422</v>
      </c>
      <c r="F1" s="108" t="s">
        <v>2423</v>
      </c>
      <c r="G1" s="110" t="s">
        <v>2424</v>
      </c>
      <c r="H1" s="80" t="s">
        <v>2333</v>
      </c>
      <c r="I1" s="80" t="s">
        <v>2422</v>
      </c>
    </row>
    <row r="2" customHeight="1" spans="1:9">
      <c r="A2" s="15" t="s">
        <v>2340</v>
      </c>
      <c r="B2" s="96" t="s">
        <v>2425</v>
      </c>
      <c r="C2" s="15" t="s">
        <v>2203</v>
      </c>
      <c r="D2" s="232" t="s">
        <v>2482</v>
      </c>
      <c r="F2" s="15" t="s">
        <v>2426</v>
      </c>
      <c r="G2" s="14" t="s">
        <v>2530</v>
      </c>
      <c r="H2" s="15" t="s">
        <v>2203</v>
      </c>
      <c r="I2" s="15" t="s">
        <v>2531</v>
      </c>
    </row>
    <row r="3" customHeight="1" spans="1:9">
      <c r="A3" s="111" t="s">
        <v>2484</v>
      </c>
      <c r="B3" s="112" t="s">
        <v>2206</v>
      </c>
      <c r="C3" s="112" t="s">
        <v>2206</v>
      </c>
      <c r="D3" s="232"/>
      <c r="F3" s="15" t="s">
        <v>2367</v>
      </c>
      <c r="G3" s="14" t="s">
        <v>2532</v>
      </c>
      <c r="H3" s="15" t="s">
        <v>2203</v>
      </c>
      <c r="I3" s="15" t="s">
        <v>2533</v>
      </c>
    </row>
    <row r="4" customHeight="1" spans="1:9">
      <c r="A4" s="111" t="s">
        <v>2342</v>
      </c>
      <c r="B4" s="113" t="s">
        <v>2534</v>
      </c>
      <c r="C4" s="233" t="s">
        <v>2145</v>
      </c>
      <c r="D4" s="232" t="s">
        <v>2535</v>
      </c>
      <c r="F4" s="15" t="s">
        <v>2369</v>
      </c>
      <c r="G4" s="671" t="s">
        <v>1206</v>
      </c>
      <c r="H4" s="15" t="s">
        <v>2203</v>
      </c>
      <c r="I4" s="15" t="s">
        <v>2483</v>
      </c>
    </row>
    <row r="5" customHeight="1" spans="1:9">
      <c r="A5" s="15" t="s">
        <v>2344</v>
      </c>
      <c r="B5" s="103" t="s">
        <v>1358</v>
      </c>
      <c r="C5" s="15" t="s">
        <v>2203</v>
      </c>
      <c r="D5" s="232" t="s">
        <v>2536</v>
      </c>
      <c r="F5" s="15" t="s">
        <v>2431</v>
      </c>
      <c r="G5" s="103" t="s">
        <v>1148</v>
      </c>
      <c r="H5" s="15" t="s">
        <v>2203</v>
      </c>
      <c r="I5" s="15" t="s">
        <v>2537</v>
      </c>
    </row>
    <row r="6" customHeight="1" spans="1:9">
      <c r="A6" s="15" t="s">
        <v>2346</v>
      </c>
      <c r="B6" s="14" t="s">
        <v>1106</v>
      </c>
      <c r="C6" s="15" t="s">
        <v>2203</v>
      </c>
      <c r="D6" s="232" t="s">
        <v>2487</v>
      </c>
      <c r="F6" s="118" t="s">
        <v>2373</v>
      </c>
      <c r="G6" s="14" t="s">
        <v>2538</v>
      </c>
      <c r="H6" s="233" t="s">
        <v>2145</v>
      </c>
      <c r="I6" s="15" t="s">
        <v>2539</v>
      </c>
    </row>
    <row r="7" customHeight="1" spans="1:9">
      <c r="A7" s="111" t="s">
        <v>2348</v>
      </c>
      <c r="B7" s="117" t="s">
        <v>811</v>
      </c>
      <c r="C7" s="111" t="s">
        <v>2203</v>
      </c>
      <c r="D7" s="232" t="s">
        <v>2540</v>
      </c>
      <c r="F7" s="15" t="s">
        <v>2373</v>
      </c>
      <c r="G7" s="14" t="s">
        <v>1192</v>
      </c>
      <c r="H7" s="15" t="s">
        <v>2203</v>
      </c>
      <c r="I7" s="15" t="s">
        <v>2541</v>
      </c>
    </row>
    <row r="8" customHeight="1" spans="1:9">
      <c r="A8" s="111" t="s">
        <v>2348</v>
      </c>
      <c r="B8" s="113" t="s">
        <v>1105</v>
      </c>
      <c r="C8" s="111" t="s">
        <v>2203</v>
      </c>
      <c r="D8" s="232" t="s">
        <v>2542</v>
      </c>
      <c r="F8" s="15" t="s">
        <v>2376</v>
      </c>
      <c r="G8" s="234" t="s">
        <v>2543</v>
      </c>
      <c r="H8" s="233" t="s">
        <v>2145</v>
      </c>
      <c r="I8" s="15" t="s">
        <v>2544</v>
      </c>
    </row>
    <row r="9" customHeight="1" spans="1:9">
      <c r="A9" s="111" t="s">
        <v>2350</v>
      </c>
      <c r="B9" s="113" t="s">
        <v>1126</v>
      </c>
      <c r="C9" s="111" t="s">
        <v>2203</v>
      </c>
      <c r="D9" s="232" t="s">
        <v>2545</v>
      </c>
      <c r="F9" s="15" t="s">
        <v>2376</v>
      </c>
      <c r="G9" s="14" t="s">
        <v>1091</v>
      </c>
      <c r="H9" s="15" t="s">
        <v>2203</v>
      </c>
      <c r="I9" s="15" t="s">
        <v>2485</v>
      </c>
    </row>
    <row r="10" customHeight="1" spans="1:9">
      <c r="A10" s="118" t="s">
        <v>2352</v>
      </c>
      <c r="B10" s="15" t="s">
        <v>1207</v>
      </c>
      <c r="C10" s="114" t="s">
        <v>2203</v>
      </c>
      <c r="D10" s="232" t="s">
        <v>2546</v>
      </c>
      <c r="F10" s="15" t="s">
        <v>2376</v>
      </c>
      <c r="G10" s="15" t="s">
        <v>2512</v>
      </c>
      <c r="H10" s="233" t="s">
        <v>2145</v>
      </c>
      <c r="I10" s="15" t="s">
        <v>2547</v>
      </c>
    </row>
    <row r="11" customHeight="1" spans="1:9">
      <c r="A11" s="118" t="s">
        <v>2352</v>
      </c>
      <c r="B11" s="15" t="s">
        <v>1163</v>
      </c>
      <c r="C11" s="114" t="s">
        <v>2203</v>
      </c>
      <c r="D11" s="232" t="s">
        <v>2548</v>
      </c>
      <c r="F11" s="15" t="s">
        <v>2376</v>
      </c>
      <c r="G11" s="16" t="s">
        <v>1084</v>
      </c>
      <c r="H11" s="15" t="s">
        <v>2203</v>
      </c>
      <c r="I11" s="15" t="s">
        <v>2549</v>
      </c>
    </row>
    <row r="12" customHeight="1" spans="1:9">
      <c r="A12" s="15" t="s">
        <v>2355</v>
      </c>
      <c r="B12" s="2" t="s">
        <v>1211</v>
      </c>
      <c r="C12" s="114" t="s">
        <v>2203</v>
      </c>
      <c r="D12" s="232" t="s">
        <v>2550</v>
      </c>
      <c r="F12" s="118" t="s">
        <v>2439</v>
      </c>
      <c r="G12" s="14" t="s">
        <v>2551</v>
      </c>
      <c r="H12" s="233" t="s">
        <v>2145</v>
      </c>
      <c r="I12" s="15" t="s">
        <v>2552</v>
      </c>
    </row>
    <row r="13" customHeight="1" spans="1:9">
      <c r="A13" s="111" t="s">
        <v>2357</v>
      </c>
      <c r="B13" s="116" t="s">
        <v>2206</v>
      </c>
      <c r="C13" s="116" t="s">
        <v>2206</v>
      </c>
      <c r="D13" s="232"/>
      <c r="F13" s="15" t="s">
        <v>2439</v>
      </c>
      <c r="G13" s="16" t="s">
        <v>2553</v>
      </c>
      <c r="H13" s="233" t="s">
        <v>2145</v>
      </c>
      <c r="I13" s="15" t="s">
        <v>2554</v>
      </c>
    </row>
    <row r="14" customHeight="1" spans="1:9">
      <c r="A14" s="119" t="s">
        <v>2358</v>
      </c>
      <c r="B14" s="113" t="s">
        <v>2555</v>
      </c>
      <c r="C14" s="233" t="s">
        <v>2145</v>
      </c>
      <c r="D14" s="232" t="s">
        <v>2556</v>
      </c>
      <c r="F14" s="2"/>
      <c r="G14" s="19"/>
    </row>
    <row r="15" customHeight="1" spans="1:9">
      <c r="A15" s="15" t="s">
        <v>2442</v>
      </c>
      <c r="B15" s="15" t="s">
        <v>2557</v>
      </c>
      <c r="C15" s="233" t="s">
        <v>2145</v>
      </c>
      <c r="D15" s="232" t="s">
        <v>2558</v>
      </c>
    </row>
    <row r="16" customHeight="1" spans="1:9">
      <c r="A16" s="15" t="s">
        <v>2444</v>
      </c>
      <c r="B16" s="14" t="s">
        <v>1190</v>
      </c>
      <c r="C16" s="15" t="s">
        <v>2203</v>
      </c>
      <c r="D16" s="232" t="s">
        <v>2491</v>
      </c>
    </row>
    <row r="17" customHeight="1" spans="1:6">
      <c r="D17" s="50"/>
    </row>
    <row r="18" customHeight="1" spans="1:6">
      <c r="A18" s="80" t="s">
        <v>2332</v>
      </c>
      <c r="B18" s="109" t="s">
        <v>2235</v>
      </c>
      <c r="C18" s="80" t="s">
        <v>2333</v>
      </c>
      <c r="D18" s="232"/>
      <c r="E18" s="19"/>
    </row>
    <row r="19" customHeight="1" spans="1:6">
      <c r="A19" s="14" t="s">
        <v>2472</v>
      </c>
      <c r="B19" s="14" t="s">
        <v>1265</v>
      </c>
      <c r="C19" s="15" t="s">
        <v>2203</v>
      </c>
      <c r="D19" s="232" t="s">
        <v>2559</v>
      </c>
      <c r="E19" s="19"/>
    </row>
    <row r="20" customHeight="1" spans="1:6">
      <c r="A20" s="15" t="s">
        <v>2473</v>
      </c>
      <c r="B20" s="14" t="s">
        <v>1263</v>
      </c>
      <c r="C20" s="15" t="s">
        <v>2203</v>
      </c>
      <c r="D20" s="232" t="s">
        <v>2560</v>
      </c>
    </row>
    <row r="21" customHeight="1" spans="1:6">
      <c r="A21" s="15" t="s">
        <v>2474</v>
      </c>
      <c r="B21" s="2" t="s">
        <v>2513</v>
      </c>
      <c r="C21" s="233" t="s">
        <v>2145</v>
      </c>
      <c r="D21" s="232" t="s">
        <v>2561</v>
      </c>
    </row>
    <row r="22" customHeight="1" spans="1:6">
      <c r="A22" s="15" t="s">
        <v>2475</v>
      </c>
      <c r="B22" s="15" t="s">
        <v>2562</v>
      </c>
      <c r="C22" s="233" t="s">
        <v>2145</v>
      </c>
      <c r="D22" s="232" t="s">
        <v>2563</v>
      </c>
    </row>
    <row r="23" customHeight="1" spans="1:6">
      <c r="A23" s="15" t="s">
        <v>2476</v>
      </c>
      <c r="B23" s="14" t="s">
        <v>1210</v>
      </c>
      <c r="C23" s="15" t="s">
        <v>2203</v>
      </c>
      <c r="D23" s="232" t="s">
        <v>2564</v>
      </c>
    </row>
    <row r="24" customHeight="1" spans="1:6">
      <c r="A24" s="20"/>
      <c r="B24" s="14"/>
      <c r="C24" s="15"/>
      <c r="D24" s="232"/>
      <c r="F24" s="121"/>
    </row>
    <row r="29" customHeight="1" spans="1:6">
      <c r="B29" s="2" t="s">
        <v>2565</v>
      </c>
      <c r="C29" s="2" t="s">
        <v>2566</v>
      </c>
    </row>
    <row r="30" customHeight="1" spans="1:6">
      <c r="C30" s="2" t="s">
        <v>2567</v>
      </c>
    </row>
    <row r="34" customHeight="1" spans="3:3">
      <c r="C34" s="3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4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 t="s">
        <v>1393</v>
      </c>
      <c r="D2" s="131" t="s">
        <v>1394</v>
      </c>
      <c r="E2" s="131" t="s">
        <v>1395</v>
      </c>
      <c r="F2" s="131" t="s">
        <v>705</v>
      </c>
      <c r="G2" s="209"/>
      <c r="I2" s="131" t="s">
        <v>2568</v>
      </c>
      <c r="J2" s="131" t="s">
        <v>2569</v>
      </c>
      <c r="L2" s="131" t="s">
        <v>661</v>
      </c>
      <c r="M2" s="131" t="s">
        <v>659</v>
      </c>
      <c r="O2" s="131"/>
      <c r="P2" s="131" t="s">
        <v>548</v>
      </c>
      <c r="Q2" s="131" t="s">
        <v>724</v>
      </c>
      <c r="R2" s="134" t="s">
        <v>723</v>
      </c>
      <c r="S2" s="131" t="s">
        <v>725</v>
      </c>
      <c r="T2" s="131"/>
      <c r="U2" s="131"/>
      <c r="V2" s="131"/>
      <c r="W2" s="131"/>
      <c r="X2" s="131"/>
      <c r="Y2" s="131"/>
      <c r="Z2" s="131"/>
      <c r="AA2" s="132"/>
      <c r="AB2" s="131"/>
      <c r="AC2" s="131"/>
      <c r="AD2" s="131"/>
      <c r="AE2" s="131"/>
      <c r="AF2" s="131"/>
      <c r="AG2" s="131" t="s">
        <v>1397</v>
      </c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45566</v>
      </c>
      <c r="D3" s="140">
        <f>C3+1</f>
        <v>45567</v>
      </c>
      <c r="E3" s="140">
        <f>D3+1</f>
        <v>45568</v>
      </c>
      <c r="F3" s="140">
        <f>E3+1</f>
        <v>45569</v>
      </c>
      <c r="G3" s="140">
        <f>F3+1</f>
        <v>45570</v>
      </c>
      <c r="H3" s="140">
        <f>G3+1</f>
        <v>45571</v>
      </c>
      <c r="I3" s="140">
        <f>H3+1</f>
        <v>45572</v>
      </c>
      <c r="J3" s="140">
        <f>I3+1</f>
        <v>45573</v>
      </c>
      <c r="K3" s="140">
        <f>J3+1</f>
        <v>45574</v>
      </c>
      <c r="L3" s="140">
        <f>K3+1</f>
        <v>45575</v>
      </c>
      <c r="M3" s="140">
        <f>L3+1</f>
        <v>45576</v>
      </c>
      <c r="N3" s="140">
        <f>M3+1</f>
        <v>45577</v>
      </c>
      <c r="O3" s="140">
        <f>N3+1</f>
        <v>45578</v>
      </c>
      <c r="P3" s="140">
        <f>O3+1</f>
        <v>45579</v>
      </c>
      <c r="Q3" s="140">
        <f>P3+1</f>
        <v>45580</v>
      </c>
      <c r="R3" s="140">
        <f>Q3+1</f>
        <v>45581</v>
      </c>
      <c r="S3" s="140">
        <f>R3+1</f>
        <v>45582</v>
      </c>
      <c r="T3" s="140">
        <f>S3+1</f>
        <v>45583</v>
      </c>
      <c r="U3" s="140">
        <f>T3+1</f>
        <v>45584</v>
      </c>
      <c r="V3" s="140">
        <f>U3+1</f>
        <v>45585</v>
      </c>
      <c r="W3" s="140">
        <f>V3+1</f>
        <v>45586</v>
      </c>
      <c r="X3" s="140">
        <f>W3+1</f>
        <v>45587</v>
      </c>
      <c r="Y3" s="140">
        <f>X3+1</f>
        <v>45588</v>
      </c>
      <c r="Z3" s="140">
        <f>Y3+1</f>
        <v>45589</v>
      </c>
      <c r="AA3" s="140">
        <f>Z3+1</f>
        <v>45590</v>
      </c>
      <c r="AB3" s="140">
        <f>AA3+1</f>
        <v>45591</v>
      </c>
      <c r="AC3" s="140">
        <f>AB3+1</f>
        <v>45592</v>
      </c>
      <c r="AD3" s="140">
        <f>AC3+1</f>
        <v>45593</v>
      </c>
      <c r="AE3" s="140">
        <f>AD3+1</f>
        <v>45594</v>
      </c>
      <c r="AF3" s="140">
        <f>AE3+1</f>
        <v>45595</v>
      </c>
      <c r="AG3" s="140">
        <f>AF3+1</f>
        <v>45596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Tue</v>
      </c>
      <c r="D4" s="147" t="str">
        <f>TEXT(D3,"ddd")</f>
        <v>Wed</v>
      </c>
      <c r="E4" s="147" t="str">
        <f>TEXT(E3,"ddd")</f>
        <v>Thu</v>
      </c>
      <c r="F4" s="147" t="str">
        <f>TEXT(F3,"ddd")</f>
        <v>Fri</v>
      </c>
      <c r="G4" s="147" t="str">
        <f>TEXT(G3,"ddd")</f>
        <v>Sat</v>
      </c>
      <c r="H4" s="147" t="str">
        <f>TEXT(H3,"ddd")</f>
        <v>Sun</v>
      </c>
      <c r="I4" s="147" t="str">
        <f>TEXT(I3,"ddd")</f>
        <v>Mon</v>
      </c>
      <c r="J4" s="147" t="str">
        <f>TEXT(J3,"ddd")</f>
        <v>Tue</v>
      </c>
      <c r="K4" s="147" t="str">
        <f>TEXT(K3,"ddd")</f>
        <v>Wed</v>
      </c>
      <c r="L4" s="147" t="str">
        <f>TEXT(L3,"ddd")</f>
        <v>Thu</v>
      </c>
      <c r="M4" s="147" t="str">
        <f>TEXT(M3,"ddd")</f>
        <v>Fri</v>
      </c>
      <c r="N4" s="147" t="str">
        <f>TEXT(N3,"ddd")</f>
        <v>Sat</v>
      </c>
      <c r="O4" s="147" t="str">
        <f>TEXT(O3,"ddd")</f>
        <v>Sun</v>
      </c>
      <c r="P4" s="147" t="str">
        <f>TEXT(P3,"ddd")</f>
        <v>Mon</v>
      </c>
      <c r="Q4" s="147" t="str">
        <f>TEXT(Q3,"ddd")</f>
        <v>Tue</v>
      </c>
      <c r="R4" s="147" t="str">
        <f>TEXT(R3,"ddd")</f>
        <v>Wed</v>
      </c>
      <c r="S4" s="147" t="str">
        <f>TEXT(S3,"ddd")</f>
        <v>Thu</v>
      </c>
      <c r="T4" s="147" t="str">
        <f>TEXT(T3,"ddd")</f>
        <v>Fri</v>
      </c>
      <c r="U4" s="147" t="str">
        <f>TEXT(U3,"ddd")</f>
        <v>Sat</v>
      </c>
      <c r="V4" s="147" t="str">
        <f>TEXT(V3,"ddd")</f>
        <v>Sun</v>
      </c>
      <c r="W4" s="147" t="str">
        <f>TEXT(W3,"ddd")</f>
        <v>Mon</v>
      </c>
      <c r="X4" s="147" t="str">
        <f>TEXT(X3,"ddd")</f>
        <v>Tue</v>
      </c>
      <c r="Y4" s="147" t="str">
        <f>TEXT(Y3,"ddd")</f>
        <v>Wed</v>
      </c>
      <c r="Z4" s="147" t="str">
        <f>TEXT(Z3,"ddd")</f>
        <v>Thu</v>
      </c>
      <c r="AA4" s="147" t="str">
        <f>TEXT(AA3,"ddd")</f>
        <v>Fri</v>
      </c>
      <c r="AB4" s="147" t="str">
        <f>TEXT(AB3,"ddd")</f>
        <v>Sat</v>
      </c>
      <c r="AC4" s="147" t="str">
        <f>TEXT(AC3,"ddd")</f>
        <v>Sun</v>
      </c>
      <c r="AD4" s="147" t="str">
        <f>TEXT(AD3,"ddd")</f>
        <v>Mon</v>
      </c>
      <c r="AE4" s="147" t="str">
        <f>TEXT(AE3,"ddd")</f>
        <v>Tue</v>
      </c>
      <c r="AF4" s="147" t="str">
        <f>TEXT(AF3,"ddd")</f>
        <v>Wed</v>
      </c>
      <c r="AG4" s="147" t="str">
        <f>TEXT(AG3,"ddd")</f>
        <v>Thu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 t="s">
        <v>1027</v>
      </c>
      <c r="B5" s="153" t="s">
        <v>1190</v>
      </c>
      <c r="C5" s="154"/>
      <c r="D5" s="155"/>
      <c r="F5" s="155" t="s">
        <v>44</v>
      </c>
      <c r="G5" s="155"/>
      <c r="H5" s="155"/>
      <c r="I5" s="155" t="s">
        <v>44</v>
      </c>
      <c r="K5" s="155" t="s">
        <v>48</v>
      </c>
      <c r="M5" s="164"/>
      <c r="N5" s="164" t="s">
        <v>50</v>
      </c>
      <c r="O5" s="155"/>
      <c r="P5" s="155"/>
      <c r="Q5" s="155"/>
      <c r="R5" s="155"/>
      <c r="S5" s="20"/>
      <c r="T5" s="155"/>
      <c r="U5" s="155"/>
      <c r="V5" s="155"/>
      <c r="W5" s="155"/>
      <c r="X5" s="154"/>
      <c r="Y5" s="154"/>
      <c r="AA5" s="154"/>
      <c r="AB5" s="154"/>
      <c r="AC5" s="155"/>
      <c r="AD5" s="155" t="s">
        <v>680</v>
      </c>
      <c r="AF5" s="155"/>
      <c r="AG5" s="155"/>
      <c r="AH5" s="157">
        <f>COUNTIF($C5:$AE5,AH$4)</f>
        <v>1</v>
      </c>
      <c r="AI5" s="158">
        <f>COUNTIF($C5:$AE5,AI$4)</f>
        <v>2</v>
      </c>
      <c r="AJ5" s="157">
        <f>COUNTIF($C5:$AE5,AJ$4)</f>
        <v>0</v>
      </c>
      <c r="AK5" s="159">
        <f>COUNTIF($C5:$AE5,AK$4)</f>
        <v>1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4</v>
      </c>
      <c r="AV5" s="104">
        <f>BF5+BG5+BI5+BD5+BB5+AZ5+BK5</f>
        <v>1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1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161" t="s">
        <v>1192</v>
      </c>
      <c r="C6" s="164" t="s">
        <v>47</v>
      </c>
      <c r="D6" s="164" t="s">
        <v>47</v>
      </c>
      <c r="E6" s="164" t="s">
        <v>47</v>
      </c>
      <c r="F6" s="164" t="s">
        <v>47</v>
      </c>
      <c r="G6" s="155"/>
      <c r="H6" s="155"/>
      <c r="I6" s="155"/>
      <c r="J6" s="155" t="s">
        <v>59</v>
      </c>
      <c r="K6" s="210" t="s">
        <v>59</v>
      </c>
      <c r="L6" s="155" t="s">
        <v>59</v>
      </c>
      <c r="M6" s="155"/>
      <c r="N6" s="155"/>
      <c r="O6" s="166"/>
      <c r="P6" s="155" t="s">
        <v>59</v>
      </c>
      <c r="T6" s="155" t="s">
        <v>1398</v>
      </c>
      <c r="U6" s="155"/>
      <c r="V6" s="155"/>
      <c r="W6" s="20"/>
      <c r="X6" s="154"/>
      <c r="Z6" s="155" t="s">
        <v>227</v>
      </c>
      <c r="AA6" s="155" t="s">
        <v>227</v>
      </c>
      <c r="AB6" s="155" t="s">
        <v>227</v>
      </c>
      <c r="AC6" s="155" t="s">
        <v>227</v>
      </c>
      <c r="AD6" s="155" t="s">
        <v>227</v>
      </c>
      <c r="AE6" s="155" t="s">
        <v>680</v>
      </c>
      <c r="AF6" s="155"/>
      <c r="AG6" s="155"/>
      <c r="AH6" s="157">
        <f>COUNTIF($C6:$AD6,AH$4)</f>
        <v>0</v>
      </c>
      <c r="AI6" s="158">
        <f>COUNTIF($C6:$AD6,AI$4)</f>
        <v>0</v>
      </c>
      <c r="AJ6" s="157">
        <f>COUNTIF($C6:$AD6,AJ$4)</f>
        <v>0</v>
      </c>
      <c r="AK6" s="159">
        <f>COUNTIF($C6:$AD6,AK$4)</f>
        <v>0</v>
      </c>
      <c r="AL6" s="159">
        <f>COUNTIF($C6:$AD6,AL$4)</f>
        <v>0</v>
      </c>
      <c r="AM6" s="159">
        <f>COUNTIF($C6:$AD6,AM$4)</f>
        <v>0</v>
      </c>
      <c r="AN6" s="159">
        <f>COUNTIF($C6:$AD6,AN$4)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0</v>
      </c>
      <c r="AV6" s="104">
        <f>BF6+BG6+BI6+BD6+BB6+AZ6+BK6</f>
        <v>6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COUNTIF(C6:AD6,"*BRT*")</f>
        <v>0</v>
      </c>
      <c r="AZ6" s="159">
        <f>COUNTIF(A6:AH6,"*$BTP*")</f>
        <v>1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5</v>
      </c>
      <c r="BL6" s="159">
        <f>BK6*('Setting key Duty'!$J$11+'Setting key Duty'!$I$8)</f>
        <v>0.625</v>
      </c>
      <c r="BM6" s="159">
        <f>COUNTIF($C6:$AD6,BM$4)</f>
        <v>0</v>
      </c>
      <c r="BN6" s="159">
        <f>COUNTIF($C6:$AD6,BN$4)</f>
        <v>0</v>
      </c>
      <c r="BO6" s="159">
        <f>COUNTIF($C6:$AD6,BO$4)</f>
        <v>4</v>
      </c>
      <c r="BP6" s="160"/>
    </row>
    <row r="7" ht="36" customHeight="1" spans="1:68">
      <c r="A7" s="19"/>
      <c r="B7" s="211" t="s">
        <v>1358</v>
      </c>
      <c r="C7" s="155"/>
      <c r="D7" s="20"/>
      <c r="E7" s="155" t="s">
        <v>45</v>
      </c>
      <c r="F7" s="20"/>
      <c r="H7" s="155" t="s">
        <v>50</v>
      </c>
      <c r="J7" s="155" t="s">
        <v>44</v>
      </c>
      <c r="K7" s="210"/>
      <c r="L7" s="155" t="s">
        <v>50</v>
      </c>
      <c r="M7" s="20"/>
      <c r="N7" s="155"/>
      <c r="O7" s="166"/>
      <c r="P7" s="155"/>
      <c r="T7" s="155"/>
      <c r="U7" s="155"/>
      <c r="V7" s="155"/>
      <c r="W7" s="155"/>
      <c r="X7" s="155"/>
      <c r="AC7" s="155"/>
      <c r="AD7" s="155"/>
      <c r="AE7" s="155"/>
      <c r="AG7" s="155" t="s">
        <v>1363</v>
      </c>
      <c r="AH7" s="157">
        <f>COUNTIF($C7:$AE7,AH$4)</f>
        <v>0</v>
      </c>
      <c r="AI7" s="158">
        <f>COUNTIF($C7:$AE7,AI$4)</f>
        <v>1</v>
      </c>
      <c r="AJ7" s="157">
        <f>COUNTIF($C7:$AE7,AJ$4)</f>
        <v>1</v>
      </c>
      <c r="AK7" s="159">
        <f>COUNTIF($C7:$AE7,AK$4)</f>
        <v>2</v>
      </c>
      <c r="AL7" s="159">
        <f>COUNTIF($C7:$AE7,AL$4)</f>
        <v>0</v>
      </c>
      <c r="AM7" s="159">
        <f>COUNTIF($C7:$AE7,AM$4)</f>
        <v>0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4</v>
      </c>
      <c r="AV7" s="104" t="e">
        <f>AT7+AX7</f>
        <v>#VALUE!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0</v>
      </c>
      <c r="BJ7" s="159">
        <f>BI7*('Setting key Duty'!$I$12+'Setting key Duty'!$I$8)</f>
        <v>0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13.5" spans="1:68">
      <c r="A8" s="19"/>
      <c r="B8" s="212" t="s">
        <v>668</v>
      </c>
      <c r="C8" s="155" t="s">
        <v>42</v>
      </c>
      <c r="D8" s="171" t="s">
        <v>48</v>
      </c>
      <c r="E8" s="20"/>
      <c r="F8" s="20"/>
      <c r="G8" s="155"/>
      <c r="H8" s="155"/>
      <c r="I8" s="155" t="s">
        <v>42</v>
      </c>
      <c r="J8" s="155"/>
      <c r="K8" s="210" t="s">
        <v>44</v>
      </c>
      <c r="L8" s="20"/>
      <c r="M8" s="155" t="s">
        <v>47</v>
      </c>
      <c r="N8" s="155" t="s">
        <v>212</v>
      </c>
      <c r="O8" s="166" t="s">
        <v>212</v>
      </c>
      <c r="P8" s="155"/>
      <c r="R8" s="155"/>
      <c r="S8" s="155"/>
      <c r="T8" s="155"/>
      <c r="U8" s="155"/>
      <c r="V8" s="155"/>
      <c r="W8" s="155"/>
      <c r="X8" s="155"/>
      <c r="Y8" s="155" t="s">
        <v>305</v>
      </c>
      <c r="Z8" s="155" t="s">
        <v>305</v>
      </c>
      <c r="AA8" s="155" t="s">
        <v>305</v>
      </c>
      <c r="AB8" s="155" t="s">
        <v>305</v>
      </c>
      <c r="AC8" s="155" t="s">
        <v>305</v>
      </c>
      <c r="AD8" s="155"/>
      <c r="AE8" s="155"/>
      <c r="AF8" s="155"/>
      <c r="AG8" s="155"/>
      <c r="AH8" s="157">
        <f>COUNTIF($C8:$AE8,AH$4)</f>
        <v>1</v>
      </c>
      <c r="AI8" s="158">
        <f>COUNTIF($C8:$AE8,AI$4)</f>
        <v>1</v>
      </c>
      <c r="AJ8" s="157">
        <f>COUNTIF($C8:$AE8,AJ$4)</f>
        <v>0</v>
      </c>
      <c r="AK8" s="159">
        <f>COUNTIF($C8:$AE8,AK$4)</f>
        <v>0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2</v>
      </c>
      <c r="AV8" s="104">
        <f>BF8+BG8+BI8+BD8+BB8+AZ8+BK8</f>
        <v>5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5</v>
      </c>
      <c r="BL8" s="159">
        <f>BK8*('Setting key Duty'!$J$11+'Setting key Duty'!$I$8)</f>
        <v>0.625</v>
      </c>
      <c r="BM8" s="159">
        <f>COUNTIF($C8:$AE8,BM$4)</f>
        <v>0</v>
      </c>
      <c r="BN8" s="159">
        <f>COUNTIF($C8:$AE8,BN$4)</f>
        <v>0</v>
      </c>
      <c r="BO8" s="159">
        <f>COUNTIF($C8:$AE8,BO$4)</f>
        <v>1</v>
      </c>
      <c r="BP8" s="160"/>
    </row>
    <row r="9" ht="12.75" spans="1:68">
      <c r="A9" s="19"/>
      <c r="B9" s="213" t="s">
        <v>1399</v>
      </c>
      <c r="C9" s="20"/>
      <c r="D9" s="20"/>
      <c r="E9" s="155"/>
      <c r="F9" s="155"/>
      <c r="G9" s="166"/>
      <c r="H9" s="155"/>
      <c r="I9" s="20"/>
      <c r="J9" s="20"/>
      <c r="L9" s="155"/>
      <c r="M9" s="20"/>
      <c r="N9" s="20"/>
      <c r="O9" s="166"/>
      <c r="P9" s="155"/>
      <c r="T9" s="155"/>
      <c r="U9" s="155"/>
      <c r="V9" s="155"/>
      <c r="X9" s="155"/>
      <c r="Y9" s="155"/>
      <c r="Z9" s="155"/>
      <c r="AA9" s="155" t="s">
        <v>269</v>
      </c>
      <c r="AB9" s="155" t="s">
        <v>269</v>
      </c>
      <c r="AC9" s="155" t="s">
        <v>269</v>
      </c>
      <c r="AD9" s="155" t="s">
        <v>269</v>
      </c>
      <c r="AE9" s="155" t="s">
        <v>269</v>
      </c>
      <c r="AF9" s="155"/>
      <c r="AG9" s="155"/>
      <c r="AH9" s="157">
        <f>COUNTIF($C9:$AF9,AH$4)</f>
        <v>0</v>
      </c>
      <c r="AI9" s="158">
        <f>COUNTIF($C9:$AF9,AI$4)</f>
        <v>0</v>
      </c>
      <c r="AJ9" s="157">
        <f>COUNTIF($C9:$AF9,AJ$4)</f>
        <v>0</v>
      </c>
      <c r="AK9" s="159">
        <f>COUNTIF($C9:$AF9,AK$4)</f>
        <v>0</v>
      </c>
      <c r="AL9" s="159">
        <f>COUNTIF($C9:$AF9,AL$4)</f>
        <v>0</v>
      </c>
      <c r="AM9" s="159">
        <f>COUNTIF($C9:$AF9,AM$4)</f>
        <v>0</v>
      </c>
      <c r="AN9" s="159">
        <f>COUNTIF($C9:$AF9,AN$4)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0</v>
      </c>
      <c r="AV9" s="104">
        <f>BF9+BG9+BI9+BD9+BB9+AZ9+BK9</f>
        <v>5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COUNTIF(C9:AF9,"*BRT*")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5</v>
      </c>
      <c r="BL9" s="159">
        <f>BK9*('Setting key Duty'!$J$11+'Setting key Duty'!$I$8)</f>
        <v>0.625</v>
      </c>
      <c r="BM9" s="159">
        <f>COUNTIF($C9:$AF9,BM$4)</f>
        <v>0</v>
      </c>
      <c r="BN9" s="159">
        <f>COUNTIF($C9:$AF9,BN$4)</f>
        <v>0</v>
      </c>
      <c r="BO9" s="159">
        <f>COUNTIF($C9:$AF9,BO$4)</f>
        <v>0</v>
      </c>
      <c r="BP9" s="160"/>
    </row>
    <row r="10" ht="19.5" customHeight="1" spans="1:68">
      <c r="A10" s="19" t="s">
        <v>897</v>
      </c>
      <c r="B10" s="214" t="s">
        <v>1228</v>
      </c>
      <c r="C10" s="155" t="s">
        <v>1355</v>
      </c>
      <c r="D10" s="155"/>
      <c r="E10" s="185" t="s">
        <v>56</v>
      </c>
      <c r="F10" s="185" t="s">
        <v>56</v>
      </c>
      <c r="G10" s="166"/>
      <c r="H10" s="155"/>
      <c r="I10" s="155"/>
      <c r="J10" s="155" t="s">
        <v>59</v>
      </c>
      <c r="K10" s="210" t="s">
        <v>59</v>
      </c>
      <c r="L10" s="155" t="s">
        <v>59</v>
      </c>
      <c r="M10" s="20"/>
      <c r="N10" s="155"/>
      <c r="O10" s="166"/>
      <c r="P10" s="155" t="s">
        <v>59</v>
      </c>
      <c r="Q10" s="155" t="s">
        <v>59</v>
      </c>
      <c r="T10" s="155" t="s">
        <v>1398</v>
      </c>
      <c r="V10" s="155"/>
      <c r="Y10" s="155" t="s">
        <v>42</v>
      </c>
      <c r="Z10" s="155"/>
      <c r="AA10" s="155" t="s">
        <v>219</v>
      </c>
      <c r="AB10" s="155" t="s">
        <v>219</v>
      </c>
      <c r="AC10" s="155" t="s">
        <v>219</v>
      </c>
      <c r="AD10" s="155" t="s">
        <v>219</v>
      </c>
      <c r="AE10" s="155" t="s">
        <v>219</v>
      </c>
      <c r="AF10" s="155"/>
      <c r="AG10" s="155"/>
      <c r="AH10" s="157">
        <f>COUNTIF($C10:$AE10,AH$4)</f>
        <v>0</v>
      </c>
      <c r="AI10" s="158">
        <f>COUNTIF($C10:$AE10,AI$4)</f>
        <v>0</v>
      </c>
      <c r="AJ10" s="157">
        <f>COUNTIF($C10:$AE10,AJ$4)</f>
        <v>0</v>
      </c>
      <c r="AK10" s="159">
        <f>COUNTIF($C10:$AE10,AK$4)</f>
        <v>0</v>
      </c>
      <c r="AL10" s="159">
        <f>COUNTIF($C10:$AE10,AL$4)</f>
        <v>2</v>
      </c>
      <c r="AM10" s="159">
        <f>COUNTIF($C10:$AE10,AM$4)</f>
        <v>0</v>
      </c>
      <c r="AN10" s="159">
        <f>COUNTIF($C10:$AE10,AN$4)</f>
        <v>0</v>
      </c>
      <c r="AO10" s="155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0</v>
      </c>
      <c r="AV10" s="104">
        <f>BF10+BG10+BI10+BD10+BB10+AZ10+BK10</f>
        <v>5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5</v>
      </c>
      <c r="BL10" s="159">
        <f>BK10*('Setting key Duty'!$J$11+'Setting key Duty'!$I$8)</f>
        <v>0.625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212" t="s">
        <v>1362</v>
      </c>
      <c r="C11" s="154"/>
      <c r="D11" s="20"/>
      <c r="E11" s="155" t="s">
        <v>44</v>
      </c>
      <c r="F11" s="20"/>
      <c r="G11" s="166"/>
      <c r="H11" s="155"/>
      <c r="I11" s="155"/>
      <c r="J11" s="155" t="s">
        <v>59</v>
      </c>
      <c r="K11" s="210" t="s">
        <v>59</v>
      </c>
      <c r="L11" s="155" t="s">
        <v>59</v>
      </c>
      <c r="M11" s="155"/>
      <c r="N11" s="155"/>
      <c r="O11" s="166"/>
      <c r="P11" s="155" t="s">
        <v>59</v>
      </c>
      <c r="S11" s="155"/>
      <c r="T11" s="155" t="s">
        <v>1398</v>
      </c>
      <c r="U11" s="155"/>
      <c r="V11" s="155"/>
      <c r="X11" s="155"/>
      <c r="Y11" s="155"/>
      <c r="Z11" s="155"/>
      <c r="AB11" s="154"/>
      <c r="AC11" s="20"/>
      <c r="AD11" s="155"/>
      <c r="AE11" s="155"/>
      <c r="AF11" s="155"/>
      <c r="AG11" s="155"/>
      <c r="AH11" s="157">
        <f>COUNTIF($C11:$AA11,AH$4)</f>
        <v>0</v>
      </c>
      <c r="AI11" s="158">
        <f>COUNTIF($C11:$AA11,AI$4)</f>
        <v>1</v>
      </c>
      <c r="AJ11" s="157">
        <f>COUNTIF($C11:$AA11,AJ$4)</f>
        <v>0</v>
      </c>
      <c r="AK11" s="159">
        <f>COUNTIF($C11:$AA11,AK$4)</f>
        <v>0</v>
      </c>
      <c r="AL11" s="159">
        <f>COUNTIF($C11:$AA11,AL$4)</f>
        <v>0</v>
      </c>
      <c r="AM11" s="159">
        <f>COUNTIF($C11:$AA11,AM$4)</f>
        <v>0</v>
      </c>
      <c r="AN11" s="159">
        <f>COUNTIF($C11:$AA11,AN$4)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1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COUNTIF(C11:AA11,"*BRT*")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COUNTIF(AH11,"*$N*")</f>
        <v>0</v>
      </c>
      <c r="BG11" s="159">
        <f>COUNTIF(AH11,"*$PM*")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COUNTIF($C11:$AA11,BM$4)</f>
        <v>0</v>
      </c>
      <c r="BN11" s="159">
        <f>COUNTIF($C11:$AA11,BN$4)</f>
        <v>0</v>
      </c>
      <c r="BO11" s="159">
        <f>COUNTIF($C11:$AA11,BO$4)</f>
        <v>0</v>
      </c>
      <c r="BP11" s="160"/>
    </row>
    <row r="12" ht="19.5" customHeight="1" spans="1:68">
      <c r="A12" s="19"/>
      <c r="B12" s="215" t="s">
        <v>805</v>
      </c>
      <c r="C12" s="155" t="s">
        <v>44</v>
      </c>
      <c r="D12" s="155"/>
      <c r="E12" s="20"/>
      <c r="F12" s="20"/>
      <c r="G12" s="166"/>
      <c r="H12" s="155" t="s">
        <v>45</v>
      </c>
      <c r="I12" s="155"/>
      <c r="J12" s="155" t="s">
        <v>59</v>
      </c>
      <c r="K12" s="210" t="s">
        <v>59</v>
      </c>
      <c r="L12" s="155" t="s">
        <v>59</v>
      </c>
      <c r="M12" s="20"/>
      <c r="N12" s="155"/>
      <c r="P12" s="155" t="s">
        <v>59</v>
      </c>
      <c r="R12" s="20"/>
      <c r="S12" s="155"/>
      <c r="T12" s="155" t="s">
        <v>1398</v>
      </c>
      <c r="U12" s="155" t="s">
        <v>1095</v>
      </c>
      <c r="V12" s="155" t="s">
        <v>1095</v>
      </c>
      <c r="W12" s="155" t="s">
        <v>1095</v>
      </c>
      <c r="X12" s="155" t="s">
        <v>1095</v>
      </c>
      <c r="Y12" s="154"/>
      <c r="Z12" s="155"/>
      <c r="AA12" s="155"/>
      <c r="AB12" s="154"/>
      <c r="AC12" s="155"/>
      <c r="AD12" s="155"/>
      <c r="AE12" s="155"/>
      <c r="AF12" s="155"/>
      <c r="AG12" s="155" t="s">
        <v>1363</v>
      </c>
      <c r="AH12" s="157"/>
      <c r="AI12" s="158"/>
      <c r="AJ12" s="157"/>
      <c r="AK12" s="159"/>
      <c r="AL12" s="159"/>
      <c r="AM12" s="159"/>
      <c r="AN12" s="159"/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0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COUNTIF(D12:AA12,"*BRT*")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COUNTIF(D12:AH12,"*$FC*")</f>
        <v>0</v>
      </c>
      <c r="BL12" s="159">
        <f>BK12*('Setting key Duty'!$J$11+'Setting key Duty'!$I$8)</f>
        <v>0</v>
      </c>
      <c r="BM12" s="159">
        <f>COUNTIF($D12:$AA12,BM$4)</f>
        <v>0</v>
      </c>
      <c r="BN12" s="159">
        <f>COUNTIF($D12:$AA12,BN$4)</f>
        <v>0</v>
      </c>
      <c r="BO12" s="159">
        <f>COUNTIF($D12:$AA12,BO$4)</f>
        <v>0</v>
      </c>
      <c r="BP12" s="160"/>
    </row>
    <row r="13" ht="19.5" customHeight="1" spans="1:68">
      <c r="A13" s="19"/>
      <c r="B13" s="216" t="s">
        <v>1105</v>
      </c>
      <c r="C13" s="155" t="s">
        <v>1355</v>
      </c>
      <c r="D13" s="155" t="s">
        <v>45</v>
      </c>
      <c r="E13" s="155"/>
      <c r="F13" s="155"/>
      <c r="G13" s="166"/>
      <c r="H13" s="155"/>
      <c r="J13" s="155" t="s">
        <v>50</v>
      </c>
      <c r="K13" s="210"/>
      <c r="L13" s="155" t="s">
        <v>44</v>
      </c>
      <c r="M13" s="20"/>
      <c r="N13" s="155"/>
      <c r="O13" s="166" t="s">
        <v>44</v>
      </c>
      <c r="P13" s="155"/>
      <c r="Q13" s="155"/>
      <c r="R13" s="20"/>
      <c r="S13" s="155"/>
      <c r="U13" s="155"/>
      <c r="V13" s="155"/>
      <c r="W13" s="155"/>
      <c r="X13" s="155"/>
      <c r="Y13" s="20"/>
      <c r="Z13" s="154"/>
      <c r="AA13" s="155"/>
      <c r="AB13" s="20"/>
      <c r="AC13" s="155"/>
      <c r="AD13" s="155"/>
      <c r="AE13" s="155"/>
      <c r="AF13" s="155"/>
      <c r="AG13" s="155"/>
      <c r="AH13" s="157">
        <f>COUNTIF($C13:$Z13,AH$4)</f>
        <v>0</v>
      </c>
      <c r="AI13" s="158">
        <f>COUNTIF($C13:$Z13,AI$4)</f>
        <v>2</v>
      </c>
      <c r="AJ13" s="157">
        <f>COUNTIF($C13:$Z13,AJ$4)</f>
        <v>1</v>
      </c>
      <c r="AK13" s="159">
        <f>COUNTIF($C13:$Z13,AK$4)</f>
        <v>1</v>
      </c>
      <c r="AL13" s="159">
        <f>COUNTIF($C13:$Z13,AL$4)</f>
        <v>0</v>
      </c>
      <c r="AM13" s="159">
        <f>COUNTIF($C13:$Z13,AM$4)</f>
        <v>0</v>
      </c>
      <c r="AN13" s="159">
        <f>COUNTIF($C13:$Z13,AN$4)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4</v>
      </c>
      <c r="AV13" s="104">
        <f>BF13+BG13+BI13+BD13+BB13+AZ13+BK13</f>
        <v>0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COUNTIF(C13:Z13,"*BRT*")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COUNTIF(A13:AH13,"*$N*")</f>
        <v>0</v>
      </c>
      <c r="BG13" s="159">
        <f>COUNTIF(AG13:AH13,"*$PM*")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COUNTIF($C13:$Z13,BM$4)</f>
        <v>0</v>
      </c>
      <c r="BN13" s="159">
        <f>COUNTIF($C13:$Z13,BN$4)</f>
        <v>0</v>
      </c>
      <c r="BO13" s="159">
        <f>COUNTIF($C13:$Z13,BO$4)</f>
        <v>0</v>
      </c>
      <c r="BP13" s="160"/>
    </row>
    <row r="14" ht="24" customHeight="1" spans="1:68">
      <c r="A14" s="19"/>
      <c r="B14" s="217" t="s">
        <v>1106</v>
      </c>
      <c r="C14" s="155" t="s">
        <v>45</v>
      </c>
      <c r="D14" s="154" t="s">
        <v>42</v>
      </c>
      <c r="E14" s="155" t="s">
        <v>48</v>
      </c>
      <c r="F14" s="155"/>
      <c r="G14" s="166" t="s">
        <v>45</v>
      </c>
      <c r="I14" s="155" t="s">
        <v>1119</v>
      </c>
      <c r="J14" s="155" t="s">
        <v>1119</v>
      </c>
      <c r="K14" s="155" t="s">
        <v>1119</v>
      </c>
      <c r="L14" s="171" t="s">
        <v>1119</v>
      </c>
      <c r="M14" s="171" t="s">
        <v>1119</v>
      </c>
      <c r="N14" s="171"/>
      <c r="O14" s="155"/>
      <c r="P14" s="155" t="s">
        <v>1119</v>
      </c>
      <c r="Q14" s="155" t="s">
        <v>1119</v>
      </c>
      <c r="R14" s="155" t="s">
        <v>1119</v>
      </c>
      <c r="S14" s="155" t="s">
        <v>1119</v>
      </c>
      <c r="T14" s="155" t="s">
        <v>1119</v>
      </c>
      <c r="U14" s="155" t="s">
        <v>1363</v>
      </c>
      <c r="V14" s="155" t="s">
        <v>1363</v>
      </c>
      <c r="X14" s="155"/>
      <c r="AA14" s="155"/>
      <c r="AB14" s="20"/>
      <c r="AC14" s="155"/>
      <c r="AD14" s="154"/>
      <c r="AG14" s="20"/>
      <c r="AH14" s="157">
        <f>COUNTIF($C14:$AA14,AH$4)</f>
        <v>1</v>
      </c>
      <c r="AI14" s="158">
        <f>COUNTIF($C14:$AA14,AI$4)</f>
        <v>0</v>
      </c>
      <c r="AJ14" s="157">
        <f>COUNTIF($C14:$AA14,AJ$4)</f>
        <v>2</v>
      </c>
      <c r="AK14" s="159">
        <f>COUNTIF($C14:$AA14,AK$4)</f>
        <v>0</v>
      </c>
      <c r="AL14" s="159">
        <f>COUNTIF($C14:$AA14,AL$4)</f>
        <v>0</v>
      </c>
      <c r="AM14" s="159">
        <f>COUNTIF($C14:$AA14,AM$4)</f>
        <v>0</v>
      </c>
      <c r="AN14" s="159">
        <f>COUNTIF($C14:$AA14,AN$4)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3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COUNTIF(C14:AA14,"*BRT*")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COUNTIF(A14:AH14,"*$N*")</f>
        <v>0</v>
      </c>
      <c r="BG14" s="159">
        <f>COUNTIF(AH14,"*$PM*")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COUNTIF($C14:$AA14,BM$4)</f>
        <v>0</v>
      </c>
      <c r="BN14" s="159">
        <f>COUNTIF($C14:$AA14,BN$4)</f>
        <v>0</v>
      </c>
      <c r="BO14" s="159">
        <f>COUNTIF($C14:$AA14,BO$4)</f>
        <v>0</v>
      </c>
      <c r="BP14" s="160"/>
    </row>
    <row r="15" ht="19.5" customHeight="1" spans="1:68">
      <c r="A15" s="19"/>
      <c r="B15" s="215" t="s">
        <v>1199</v>
      </c>
      <c r="C15" s="155"/>
      <c r="D15" s="155"/>
      <c r="E15" s="155"/>
      <c r="F15" s="155" t="s">
        <v>45</v>
      </c>
      <c r="G15" s="166"/>
      <c r="H15" s="155"/>
      <c r="I15" s="155"/>
      <c r="J15" s="155" t="s">
        <v>59</v>
      </c>
      <c r="K15" s="164" t="s">
        <v>59</v>
      </c>
      <c r="L15" s="164" t="s">
        <v>59</v>
      </c>
      <c r="M15" s="20"/>
      <c r="N15" s="155"/>
      <c r="O15" s="155"/>
      <c r="P15" s="155" t="s">
        <v>59</v>
      </c>
      <c r="T15" s="155" t="s">
        <v>1398</v>
      </c>
      <c r="U15" s="155"/>
      <c r="V15" s="155"/>
      <c r="W15" s="156" t="s">
        <v>47</v>
      </c>
      <c r="X15" s="156" t="s">
        <v>47</v>
      </c>
      <c r="Y15" s="156" t="s">
        <v>47</v>
      </c>
      <c r="Z15" s="156" t="s">
        <v>47</v>
      </c>
      <c r="AA15" s="156" t="s">
        <v>47</v>
      </c>
      <c r="AB15" s="155"/>
      <c r="AC15" s="155"/>
      <c r="AD15" s="155"/>
      <c r="AE15" s="155" t="s">
        <v>1319</v>
      </c>
      <c r="AF15" s="154" t="s">
        <v>586</v>
      </c>
      <c r="AG15" s="155"/>
      <c r="AH15" s="157"/>
      <c r="AI15" s="157"/>
      <c r="AJ15" s="157"/>
      <c r="AK15" s="160"/>
      <c r="AL15" s="160"/>
      <c r="AM15" s="160"/>
      <c r="AN15" s="160"/>
      <c r="AO15" s="175"/>
      <c r="AP15" s="159">
        <f>SUMPRODUCT(--WEEKDAY(C$3:AG$3,2)&lt;6,--((C15:AG15="DM"))+(C15:AG15="CS1")+((C15:AG15="CS2"))+(C15:AG15="SB1")+($C$15:$AG$15="AE")+($C$15:$AG$15="EM"))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0</v>
      </c>
      <c r="AV15" s="104">
        <f>BF15+BG15+BI15+BD15+BB15+AZ15+BK15</f>
        <v>2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COUNTIF(C15:AC15,"*BRT*")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1</v>
      </c>
      <c r="BE15" s="159">
        <f>BD15*('Setting key Duty'!$I$8+'Setting key Duty'!$I$9+'Setting key Duty'!$I$12)</f>
        <v>0.5625</v>
      </c>
      <c r="BF15" s="159">
        <f>COUNTIF(AH15,"*$N*")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1</v>
      </c>
      <c r="BJ15" s="159">
        <f>BI15*('Setting key Duty'!$I$12+'Setting key Duty'!$I$8)</f>
        <v>0.4375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COUNTIF($C15:$AC15,BM$4)</f>
        <v>0</v>
      </c>
      <c r="BN15" s="159">
        <f>COUNTIF($C15:$AC15,BN$4)</f>
        <v>0</v>
      </c>
      <c r="BO15" s="159">
        <f>COUNTIF($C15:$AC15,BO$4)</f>
        <v>5</v>
      </c>
      <c r="BP15" s="160"/>
    </row>
    <row r="16" ht="37.5" customHeight="1" spans="1:68">
      <c r="A16" s="19"/>
      <c r="B16" s="215" t="s">
        <v>1091</v>
      </c>
      <c r="C16" s="155" t="s">
        <v>1355</v>
      </c>
      <c r="D16" s="155"/>
      <c r="E16" s="155"/>
      <c r="F16" s="155"/>
      <c r="H16" s="155" t="s">
        <v>48</v>
      </c>
      <c r="J16" s="210" t="s">
        <v>45</v>
      </c>
      <c r="K16" s="20"/>
      <c r="L16" s="20"/>
      <c r="M16" s="218" t="s">
        <v>2570</v>
      </c>
      <c r="N16" s="155"/>
      <c r="O16" s="155"/>
      <c r="P16" s="164"/>
      <c r="Q16" s="155"/>
      <c r="R16" s="155"/>
      <c r="S16" s="155"/>
      <c r="U16" s="155"/>
      <c r="V16" s="155"/>
      <c r="X16" s="154"/>
      <c r="AA16" s="155"/>
      <c r="AB16" s="154" t="s">
        <v>1364</v>
      </c>
      <c r="AC16" s="155"/>
      <c r="AE16" s="169"/>
      <c r="AF16" s="155"/>
      <c r="AG16" s="155"/>
      <c r="AH16" s="157">
        <f>COUNTIF($D16:$AC16,AH$4)</f>
        <v>1</v>
      </c>
      <c r="AI16" s="158">
        <f>COUNTIF($D16:$AC16,AI$4)</f>
        <v>0</v>
      </c>
      <c r="AJ16" s="157">
        <f>COUNTIF($D16:$AC16,AJ$4)</f>
        <v>1</v>
      </c>
      <c r="AK16" s="159">
        <f>COUNTIF($D16:$AC16,AK$4)</f>
        <v>0</v>
      </c>
      <c r="AL16" s="159">
        <f>COUNTIF($D16:$AC16,AL$4)</f>
        <v>0</v>
      </c>
      <c r="AM16" s="159">
        <f>COUNTIF($D16:$AC16,AM$4)</f>
        <v>0</v>
      </c>
      <c r="AN16" s="159">
        <f>COUNTIF($D16:$AC16,AN$4)</f>
        <v>0</v>
      </c>
      <c r="AO16" s="104"/>
      <c r="AP16" s="159">
        <f>SUMPRODUCT(--WEEKDAY(C$3:AG$3,2)&lt;6,--((C16:AG16="DM"))+(C16:AG16="CS1")+((C16:AG16="CS2"))+(C16:AG16="SB1")+($C$15:$AG$15="AE")+($C$15:$AG$15="EM"))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2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COUNTIF(C16:AC16,"*BRT*")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COUNTIF(AH16,"*$N*")</f>
        <v>0</v>
      </c>
      <c r="BG16" s="159">
        <f>COUNTIF(AH16,"*$PM*")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COUNTIF($C16:$AC16,BM$4)</f>
        <v>0</v>
      </c>
      <c r="BN16" s="159">
        <f>COUNTIF($C16:$AC16,BN$4)</f>
        <v>0</v>
      </c>
      <c r="BO16" s="159">
        <f>COUNTIF($C16:$AC16,BO$4)</f>
        <v>0</v>
      </c>
      <c r="BP16" s="160"/>
    </row>
    <row r="17" ht="19.5" customHeight="1" spans="1:68">
      <c r="A17" s="19"/>
      <c r="B17" s="219" t="s">
        <v>1129</v>
      </c>
      <c r="C17" s="154" t="s">
        <v>42</v>
      </c>
      <c r="D17" s="155" t="s">
        <v>47</v>
      </c>
      <c r="E17" s="155" t="s">
        <v>47</v>
      </c>
      <c r="F17" s="155" t="s">
        <v>47</v>
      </c>
      <c r="G17" s="220"/>
      <c r="H17" s="164"/>
      <c r="I17" s="221" t="s">
        <v>45</v>
      </c>
      <c r="J17" s="222"/>
      <c r="K17" s="223" t="s">
        <v>50</v>
      </c>
      <c r="M17" s="164" t="s">
        <v>44</v>
      </c>
      <c r="N17" s="164"/>
      <c r="O17" s="210"/>
      <c r="P17" s="155"/>
      <c r="Q17" s="166"/>
      <c r="R17" s="155"/>
      <c r="S17" s="155"/>
      <c r="U17" s="155"/>
      <c r="V17" s="155"/>
      <c r="W17" s="155"/>
      <c r="X17" s="20"/>
      <c r="Y17" s="155"/>
      <c r="Z17" s="20"/>
      <c r="AA17" s="154"/>
      <c r="AB17" s="20"/>
      <c r="AC17" s="20"/>
      <c r="AD17" s="155"/>
      <c r="AE17" s="155"/>
      <c r="AF17" s="155"/>
      <c r="AG17" s="155"/>
      <c r="AH17" s="157"/>
      <c r="AI17" s="158"/>
      <c r="AJ17" s="157"/>
      <c r="AK17" s="159"/>
      <c r="AL17" s="159"/>
      <c r="AM17" s="159"/>
      <c r="AN17" s="159"/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0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COUNTIF(E17:AA17,"*BRT*")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COUNTIF(AG17:AH17,"*$N*")</f>
        <v>0</v>
      </c>
      <c r="BG17" s="159">
        <f>COUNTIF(AG17:AH17,"*$PM*")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COUNTIF(E17:AH17,"*$FC*")</f>
        <v>0</v>
      </c>
      <c r="BL17" s="159">
        <f>BK17*('Setting key Duty'!$J$11+'Setting key Duty'!$I$8)</f>
        <v>0</v>
      </c>
      <c r="BM17" s="159">
        <f>COUNTIF($E17:$AA17,BM$4)</f>
        <v>0</v>
      </c>
      <c r="BN17" s="159">
        <f>COUNTIF($E17:$AA17,BN$4)</f>
        <v>0</v>
      </c>
      <c r="BO17" s="159">
        <f>COUNTIF($E17:$AA17,BO$4)</f>
        <v>2</v>
      </c>
      <c r="BP17" s="160"/>
    </row>
    <row r="18" ht="19.5" customHeight="1" spans="1:68">
      <c r="A18" s="19"/>
      <c r="B18" s="224" t="s">
        <v>1200</v>
      </c>
      <c r="C18" s="180" t="s">
        <v>48</v>
      </c>
      <c r="D18" s="155"/>
      <c r="E18" s="155" t="s">
        <v>1226</v>
      </c>
      <c r="F18" s="154" t="s">
        <v>1226</v>
      </c>
      <c r="G18" s="155"/>
      <c r="H18" s="155"/>
      <c r="I18" s="155" t="s">
        <v>48</v>
      </c>
      <c r="J18" s="20"/>
      <c r="K18" s="155" t="s">
        <v>42</v>
      </c>
      <c r="L18" s="154"/>
      <c r="M18" s="154"/>
      <c r="N18" s="155" t="s">
        <v>48</v>
      </c>
      <c r="O18" s="166"/>
      <c r="P18" s="171"/>
      <c r="Q18" s="155"/>
      <c r="R18" s="20"/>
      <c r="S18" s="20"/>
      <c r="T18" s="155"/>
      <c r="U18" s="155"/>
      <c r="V18" s="155"/>
      <c r="W18" s="20"/>
      <c r="X18" s="20"/>
      <c r="Y18" s="154"/>
      <c r="Z18" s="155"/>
      <c r="AA18" s="155"/>
      <c r="AB18" s="155"/>
      <c r="AC18" s="155"/>
      <c r="AD18" s="155"/>
      <c r="AE18" s="155"/>
      <c r="AF18" s="155"/>
      <c r="AG18" s="155"/>
      <c r="AH18" s="157"/>
      <c r="AI18" s="158"/>
      <c r="AJ18" s="157"/>
      <c r="AK18" s="159"/>
      <c r="AL18" s="159"/>
      <c r="AM18" s="159"/>
      <c r="AN18" s="159"/>
      <c r="AO18" s="104"/>
      <c r="AP18" s="159">
        <f>SUMPRODUCT(--WEEKDAY(C$3:AG$3,2)&lt;6,--((C18:AG18="DM"))+(C18:AG18="CS1")+((C18:AG18="CS2"))+(C18:AG18="SB1")+($C$15:$AG$15="AE")+($C$15:$AG$15="EM"))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0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0</v>
      </c>
      <c r="BP18" s="160"/>
    </row>
    <row r="19" ht="19.5" customHeight="1" spans="1:68">
      <c r="A19" s="19"/>
      <c r="B19" s="215" t="s">
        <v>1163</v>
      </c>
      <c r="C19" s="154"/>
      <c r="D19" s="20"/>
      <c r="E19" s="155"/>
      <c r="F19" s="155" t="s">
        <v>50</v>
      </c>
      <c r="G19" s="155"/>
      <c r="H19" s="155"/>
      <c r="I19" s="20"/>
      <c r="J19" s="20"/>
      <c r="K19" s="155"/>
      <c r="L19" s="155" t="s">
        <v>48</v>
      </c>
      <c r="M19" s="154"/>
      <c r="N19" s="155" t="s">
        <v>45</v>
      </c>
      <c r="P19" s="155"/>
      <c r="Q19" s="155"/>
      <c r="R19" s="155"/>
      <c r="S19" s="15"/>
      <c r="T19" s="155"/>
      <c r="U19" s="155"/>
      <c r="V19" s="155"/>
      <c r="W19" s="20"/>
      <c r="X19" s="155"/>
      <c r="Y19" s="20"/>
      <c r="Z19" s="20"/>
      <c r="AA19" s="155"/>
      <c r="AB19" s="155"/>
      <c r="AC19" s="155"/>
      <c r="AD19" s="155"/>
      <c r="AE19" s="155"/>
      <c r="AF19" s="155" t="s">
        <v>42</v>
      </c>
      <c r="AG19" s="155"/>
      <c r="AH19" s="157"/>
      <c r="AI19" s="158"/>
      <c r="AJ19" s="157"/>
      <c r="AK19" s="159"/>
      <c r="AL19" s="159"/>
      <c r="AM19" s="159"/>
      <c r="AN19" s="159"/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0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COUNTIF(D19:AC19,"*BRT*")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COUNTIF(AF19:AH19,"*$N*")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COUNTIF(D19:AH19,"*$FC*")</f>
        <v>0</v>
      </c>
      <c r="BL19" s="159">
        <f>BK19*('Setting key Duty'!$J$11+'Setting key Duty'!$I$8)</f>
        <v>0</v>
      </c>
      <c r="BM19" s="159">
        <f>COUNTIF($D19:$AE19,BM$4)</f>
        <v>0</v>
      </c>
      <c r="BN19" s="159">
        <f>COUNTIF($D19:$AE19,BN$4)</f>
        <v>0</v>
      </c>
      <c r="BO19" s="159">
        <f>COUNTIF($D19:$AE19,BO$4)</f>
        <v>0</v>
      </c>
      <c r="BP19" s="160"/>
    </row>
    <row r="20" ht="19.5" customHeight="1" spans="1:68">
      <c r="A20" s="19"/>
      <c r="B20" s="670" t="s">
        <v>1206</v>
      </c>
      <c r="C20" s="20"/>
      <c r="E20" s="164"/>
      <c r="F20" s="20"/>
      <c r="G20" s="166" t="s">
        <v>44</v>
      </c>
      <c r="H20" s="20"/>
      <c r="I20" s="20"/>
      <c r="J20" s="155" t="s">
        <v>48</v>
      </c>
      <c r="K20" s="155"/>
      <c r="L20" s="155" t="s">
        <v>47</v>
      </c>
      <c r="M20" s="155" t="s">
        <v>47</v>
      </c>
      <c r="N20" s="155"/>
      <c r="O20" s="166"/>
      <c r="Q20" s="155"/>
      <c r="R20" s="155"/>
      <c r="S20" s="155" t="s">
        <v>47</v>
      </c>
      <c r="T20" s="155" t="s">
        <v>47</v>
      </c>
      <c r="U20" s="155"/>
      <c r="V20" s="155"/>
      <c r="W20" s="155"/>
      <c r="X20" s="155"/>
      <c r="Y20" s="155"/>
      <c r="Z20" s="155" t="s">
        <v>47</v>
      </c>
      <c r="AA20" s="155" t="s">
        <v>47</v>
      </c>
      <c r="AB20" s="154"/>
      <c r="AC20" s="154"/>
      <c r="AD20" s="155"/>
      <c r="AE20" s="155"/>
      <c r="AF20" s="155"/>
      <c r="AG20" s="155" t="s">
        <v>47</v>
      </c>
      <c r="AH20" s="157"/>
      <c r="AI20" s="158"/>
      <c r="AJ20" s="157"/>
      <c r="AK20" s="159"/>
      <c r="AL20" s="159"/>
      <c r="AM20" s="159"/>
      <c r="AN20" s="159"/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0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COUNTIF(D20:AC20,"*BRT*")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COUNTIF(AF20:AH20,"*$N*")</f>
        <v>0</v>
      </c>
      <c r="BG20" s="159">
        <f>COUNTIF(AF20:AH20,"*$PM*")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COUNTIF(D20:AH20,"*$FC*")</f>
        <v>0</v>
      </c>
      <c r="BL20" s="159">
        <f>BK20*('Setting key Duty'!$J$11+'Setting key Duty'!$I$8)</f>
        <v>0</v>
      </c>
      <c r="BM20" s="159">
        <f>COUNTIF($D20:$AE20,BM$4)</f>
        <v>0</v>
      </c>
      <c r="BN20" s="159">
        <f>COUNTIF($D20:$AE20,BN$4)</f>
        <v>0</v>
      </c>
      <c r="BO20" s="159">
        <f>COUNTIF($D20:$AE20,BO$4)</f>
        <v>6</v>
      </c>
      <c r="BP20" s="160"/>
    </row>
    <row r="21" ht="19.5" customHeight="1" spans="1:68">
      <c r="A21" s="19" t="s">
        <v>47</v>
      </c>
      <c r="B21" s="173" t="s">
        <v>811</v>
      </c>
      <c r="C21" s="171" t="s">
        <v>1355</v>
      </c>
      <c r="D21" s="165" t="s">
        <v>50</v>
      </c>
      <c r="E21" s="20"/>
      <c r="G21" s="226"/>
      <c r="H21" s="155"/>
      <c r="I21" s="155"/>
      <c r="J21" s="155" t="s">
        <v>59</v>
      </c>
      <c r="K21" s="155" t="s">
        <v>59</v>
      </c>
      <c r="L21" s="155" t="s">
        <v>59</v>
      </c>
      <c r="M21" s="155" t="s">
        <v>48</v>
      </c>
      <c r="N21" s="155"/>
      <c r="P21" s="155" t="s">
        <v>59</v>
      </c>
      <c r="Q21" s="155"/>
      <c r="R21" s="20"/>
      <c r="S21" s="155"/>
      <c r="T21" s="155" t="s">
        <v>1398</v>
      </c>
      <c r="U21" s="155"/>
      <c r="V21" s="156" t="s">
        <v>1363</v>
      </c>
      <c r="X21" s="155"/>
      <c r="Y21" s="155"/>
      <c r="AA21" s="155"/>
      <c r="AB21" s="155"/>
      <c r="AC21" s="155"/>
      <c r="AD21" s="154"/>
      <c r="AE21" s="154"/>
      <c r="AF21" s="155" t="s">
        <v>47</v>
      </c>
      <c r="AG21" s="155" t="s">
        <v>47</v>
      </c>
      <c r="AH21" s="157"/>
      <c r="AI21" s="158"/>
      <c r="AJ21" s="157"/>
      <c r="AK21" s="159"/>
      <c r="AL21" s="159"/>
      <c r="AM21" s="159"/>
      <c r="AN21" s="159"/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0</v>
      </c>
      <c r="AV21" s="104">
        <f>BF21+BG21+BI21+BD21+BB21+AZ21+BK21</f>
        <v>0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COUNTIF(D21:AC21,"*BRT*")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COUNTIF(AH21,"*$N*")</f>
        <v>0</v>
      </c>
      <c r="BG21" s="159">
        <f>COUNTIF(AH21,"*$PM*")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COUNTIF(D21:AH21,"*$FC*")</f>
        <v>0</v>
      </c>
      <c r="BL21" s="159">
        <f>BK21*('Setting key Duty'!$J$11+'Setting key Duty'!$I$8)</f>
        <v>0</v>
      </c>
      <c r="BM21" s="159">
        <f>COUNTIF($D21:$AC21,BM$4)</f>
        <v>0</v>
      </c>
      <c r="BN21" s="159">
        <f>COUNTIF($D21:$AC21,BN$4)</f>
        <v>0</v>
      </c>
      <c r="BO21" s="159">
        <f>COUNTIF($D21:$AC21,BO$4)</f>
        <v>0</v>
      </c>
      <c r="BP21" s="160"/>
    </row>
    <row r="22" ht="19.5" customHeight="1" spans="1:68">
      <c r="A22" s="19"/>
      <c r="B22" s="163" t="s">
        <v>1097</v>
      </c>
      <c r="C22" s="183"/>
      <c r="D22" s="155"/>
      <c r="E22" s="155"/>
      <c r="F22" s="210" t="s">
        <v>48</v>
      </c>
      <c r="G22" s="155"/>
      <c r="H22" s="155"/>
      <c r="I22" s="155"/>
      <c r="J22" s="154"/>
      <c r="K22" s="20"/>
      <c r="L22" s="155" t="s">
        <v>45</v>
      </c>
      <c r="M22" s="20"/>
      <c r="N22" s="155"/>
      <c r="O22" s="166" t="s">
        <v>48</v>
      </c>
      <c r="P22" s="155"/>
      <c r="Q22" s="155"/>
      <c r="R22" s="155"/>
      <c r="S22" s="155"/>
      <c r="T22" s="156"/>
      <c r="U22" s="156" t="s">
        <v>768</v>
      </c>
      <c r="V22" s="155"/>
      <c r="W22" s="155"/>
      <c r="X22" s="20"/>
      <c r="Y22" s="155"/>
      <c r="Z22" s="20"/>
      <c r="AA22" s="155"/>
      <c r="AB22" s="154"/>
      <c r="AC22" s="155"/>
      <c r="AD22" s="155"/>
      <c r="AE22" s="155"/>
      <c r="AF22" s="155"/>
      <c r="AG22" s="155"/>
      <c r="AH22" s="157"/>
      <c r="AI22" s="158"/>
      <c r="AJ22" s="157"/>
      <c r="AK22" s="159"/>
      <c r="AL22" s="159"/>
      <c r="AM22" s="159"/>
      <c r="AN22" s="159"/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0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COUNTIF(D22:AC22,"*BRT*")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COUNTIF(D22:AH22,"*$FC*")</f>
        <v>0</v>
      </c>
      <c r="BL22" s="159">
        <f>BK22*('Setting key Duty'!$J$11+'Setting key Duty'!$I$8)</f>
        <v>0</v>
      </c>
      <c r="BM22" s="159">
        <f>COUNTIF($D22:$AE22,BM$4)</f>
        <v>0</v>
      </c>
      <c r="BN22" s="159">
        <f>COUNTIF($D22:$AE22,BN$4)</f>
        <v>0</v>
      </c>
      <c r="BO22" s="159">
        <f>COUNTIF($D22:$AE22,BO$4)</f>
        <v>0</v>
      </c>
      <c r="BP22" s="160"/>
    </row>
    <row r="23" ht="19.5" customHeight="1" spans="1:68">
      <c r="A23" s="19"/>
      <c r="B23" s="173" t="s">
        <v>1084</v>
      </c>
      <c r="C23" s="155"/>
      <c r="D23" s="155"/>
      <c r="E23" s="155" t="s">
        <v>50</v>
      </c>
      <c r="F23" s="210"/>
      <c r="G23" s="155" t="s">
        <v>48</v>
      </c>
      <c r="H23" s="20"/>
      <c r="I23" s="155" t="s">
        <v>1085</v>
      </c>
      <c r="J23" s="154"/>
      <c r="K23" s="155" t="s">
        <v>45</v>
      </c>
      <c r="L23" s="155"/>
      <c r="M23" s="155" t="s">
        <v>713</v>
      </c>
      <c r="N23" s="155"/>
      <c r="O23" s="166"/>
      <c r="P23" s="155"/>
      <c r="Q23" s="155"/>
      <c r="R23" s="155"/>
      <c r="S23" s="20"/>
      <c r="T23" s="155"/>
      <c r="U23" s="155"/>
      <c r="V23" s="155"/>
      <c r="W23" s="155"/>
      <c r="X23" s="154"/>
      <c r="Y23" s="154"/>
      <c r="Z23" s="155"/>
      <c r="AA23" s="20"/>
      <c r="AB23" s="155"/>
      <c r="AC23" s="154"/>
      <c r="AD23" s="155"/>
      <c r="AE23" s="155"/>
      <c r="AF23" s="155"/>
      <c r="AG23" s="155"/>
      <c r="AH23" s="157">
        <f>COUNTIF($C23:$AA23,AH$4)</f>
        <v>1</v>
      </c>
      <c r="AI23" s="158">
        <f>COUNTIF($C23:$AA23,AI$4)</f>
        <v>0</v>
      </c>
      <c r="AJ23" s="157">
        <f>COUNTIF($C23:$AA23,AJ$4)</f>
        <v>1</v>
      </c>
      <c r="AK23" s="159">
        <f>COUNTIF($C23:$AA23,AK$4)</f>
        <v>1</v>
      </c>
      <c r="AL23" s="159">
        <f>COUNTIF($C23:$AA23,AL$4)</f>
        <v>0</v>
      </c>
      <c r="AM23" s="159">
        <f>COUNTIF($C23:$AA23,AM$4)</f>
        <v>0</v>
      </c>
      <c r="AN23" s="159">
        <f>COUNTIF($C23:$AA23,AN$4)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3</v>
      </c>
      <c r="AV23" s="104">
        <f>BF23+BG23+BI23+BD23+BB23+AZ23+BK23</f>
        <v>0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COUNTIF(C23:AA23,"*BRT*")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COUNTIF(A23:AH23,"*$N*")</f>
        <v>0</v>
      </c>
      <c r="BG23" s="159">
        <f>COUNTIF(AH23,"*$PM*")</f>
        <v>0</v>
      </c>
      <c r="BH23" s="159">
        <f>BG23*('Setting key Duty'!$I$9)</f>
        <v>0</v>
      </c>
      <c r="BI23" s="159">
        <f>COUNTIF(A23:AH23,"*$AM*")</f>
        <v>0</v>
      </c>
      <c r="BJ23" s="159">
        <f>BI23*('Setting key Duty'!$I$12+'Setting key Duty'!$I$8)</f>
        <v>0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COUNTIF($C23:$AA23,BM$4)</f>
        <v>0</v>
      </c>
      <c r="BN23" s="159">
        <f>COUNTIF($C23:$AA23,BN$4)</f>
        <v>0</v>
      </c>
      <c r="BO23" s="159">
        <f>COUNTIF($C23:$AA23,BO$4)</f>
        <v>0</v>
      </c>
      <c r="BP23" s="160"/>
    </row>
    <row r="24" ht="19.5" customHeight="1" spans="1:68">
      <c r="A24" s="19"/>
      <c r="B24" s="94" t="s">
        <v>1207</v>
      </c>
      <c r="C24" s="155"/>
      <c r="D24" s="155" t="s">
        <v>44</v>
      </c>
      <c r="E24" s="155"/>
      <c r="F24" s="210" t="s">
        <v>47</v>
      </c>
      <c r="G24" s="20"/>
      <c r="H24" s="20"/>
      <c r="I24" s="155"/>
      <c r="J24" s="155" t="s">
        <v>62</v>
      </c>
      <c r="L24" s="155"/>
      <c r="M24" s="155" t="s">
        <v>713</v>
      </c>
      <c r="N24" s="155"/>
      <c r="O24" s="166" t="s">
        <v>45</v>
      </c>
      <c r="P24" s="155"/>
      <c r="Q24" s="20"/>
      <c r="R24" s="155"/>
      <c r="T24" s="155"/>
      <c r="U24" s="155"/>
      <c r="V24" s="155"/>
      <c r="W24" s="155"/>
      <c r="X24" s="20"/>
      <c r="Y24" s="155"/>
      <c r="Z24" s="154"/>
      <c r="AA24" s="169"/>
      <c r="AB24" s="154"/>
      <c r="AC24" s="155"/>
      <c r="AD24" s="155"/>
      <c r="AE24" s="20"/>
      <c r="AF24" s="155"/>
      <c r="AG24" s="20"/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0</v>
      </c>
      <c r="AV24" s="104">
        <f>BF24+BG24+BI24+BD24+BB24+AZ24+BK24</f>
        <v>0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COUNTIF(D24:Z24,"*BRT*")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COUNTIF(AH24,"*$N*")</f>
        <v>0</v>
      </c>
      <c r="BG24" s="159">
        <f>COUNTIF(AH24,"*$PM*")</f>
        <v>0</v>
      </c>
      <c r="BH24" s="159">
        <f>BG24*('Setting key Duty'!$I$9)</f>
        <v>0</v>
      </c>
      <c r="BI24" s="159">
        <f>COUNTIF(A24:AH24,"*$AM*")</f>
        <v>0</v>
      </c>
      <c r="BJ24" s="159">
        <f>BI24*('Setting key Duty'!$I$12+'Setting key Duty'!$I$8)</f>
        <v>0</v>
      </c>
      <c r="BK24" s="159">
        <f>COUNTIF(D24:AH24,"*$FC*")</f>
        <v>0</v>
      </c>
      <c r="BL24" s="159">
        <f>BK24*('Setting key Duty'!$J$11+'Setting key Duty'!$I$8)</f>
        <v>0</v>
      </c>
      <c r="BM24" s="159">
        <f>COUNTIF($D24:$Z24,BM$4)</f>
        <v>0</v>
      </c>
      <c r="BN24" s="159">
        <f>COUNTIF($D24:$Z24,BN$4)</f>
        <v>0</v>
      </c>
      <c r="BO24" s="159">
        <f>COUNTIF($D24:$Z24,BO$4)</f>
        <v>1</v>
      </c>
      <c r="BP24" s="160"/>
    </row>
    <row r="25" ht="19.5" customHeight="1" spans="1:68">
      <c r="A25" s="19"/>
      <c r="B25" s="14" t="s">
        <v>1210</v>
      </c>
      <c r="C25" s="164" t="s">
        <v>62</v>
      </c>
      <c r="E25" s="164" t="s">
        <v>1288</v>
      </c>
      <c r="F25" s="227"/>
      <c r="G25" s="155"/>
      <c r="H25" s="155" t="s">
        <v>44</v>
      </c>
      <c r="I25" s="155"/>
      <c r="J25" s="20"/>
      <c r="K25" s="186" t="s">
        <v>62</v>
      </c>
      <c r="L25" s="154"/>
      <c r="M25" s="155" t="s">
        <v>45</v>
      </c>
      <c r="N25" s="155"/>
      <c r="O25" s="166"/>
      <c r="P25" s="155"/>
      <c r="Q25" s="155"/>
      <c r="R25" s="155"/>
      <c r="S25" s="20"/>
      <c r="T25" s="155"/>
      <c r="U25" s="155"/>
      <c r="V25" s="155"/>
      <c r="W25" s="20"/>
      <c r="X25" s="20"/>
      <c r="Z25" s="20"/>
      <c r="AA25" s="155"/>
      <c r="AB25" s="155"/>
      <c r="AC25" s="20"/>
      <c r="AD25" s="155"/>
      <c r="AE25" s="155"/>
      <c r="AF25" s="155"/>
      <c r="AG25" s="154"/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0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COUNTIF(D25:AC25,"*BRT*")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0</v>
      </c>
      <c r="BJ25" s="159">
        <f>BI25*('Setting key Duty'!$I$12+'Setting key Duty'!$I$8)</f>
        <v>0</v>
      </c>
      <c r="BK25" s="159">
        <f>COUNTIF(D25:AH25,"*$FC*")</f>
        <v>0</v>
      </c>
      <c r="BL25" s="159">
        <f>BK25*('Setting key Duty'!$J$11+'Setting key Duty'!$I$8)</f>
        <v>0</v>
      </c>
      <c r="BM25" s="159">
        <f>COUNTIF($D25:$AE25,BM$4)</f>
        <v>0</v>
      </c>
      <c r="BN25" s="159">
        <f>COUNTIF($D25:$AE25,BN$4)</f>
        <v>0</v>
      </c>
      <c r="BO25" s="159">
        <f>COUNTIF($D25:$AE25,BO$4)</f>
        <v>0</v>
      </c>
      <c r="BP25" s="160"/>
    </row>
    <row r="26" ht="19.5" customHeight="1" spans="1:68">
      <c r="A26" s="19"/>
      <c r="B26" s="219" t="s">
        <v>1211</v>
      </c>
      <c r="C26" s="154" t="s">
        <v>50</v>
      </c>
      <c r="D26" s="155"/>
      <c r="E26" s="155" t="s">
        <v>47</v>
      </c>
      <c r="F26" s="155" t="s">
        <v>47</v>
      </c>
      <c r="G26" s="155" t="s">
        <v>1364</v>
      </c>
      <c r="H26" s="155" t="s">
        <v>1364</v>
      </c>
      <c r="I26" s="155" t="s">
        <v>1030</v>
      </c>
      <c r="J26" s="154" t="s">
        <v>1401</v>
      </c>
      <c r="K26" s="20"/>
      <c r="L26" s="20"/>
      <c r="M26" s="155" t="s">
        <v>713</v>
      </c>
      <c r="N26" s="155" t="s">
        <v>44</v>
      </c>
      <c r="O26" s="125"/>
      <c r="P26" s="155"/>
      <c r="Q26" s="155"/>
      <c r="R26" s="155"/>
      <c r="S26" s="155"/>
      <c r="T26" s="155"/>
      <c r="U26" s="155"/>
      <c r="V26" s="155"/>
      <c r="W26" s="155"/>
      <c r="X26" s="155"/>
      <c r="Y26" s="154"/>
      <c r="Z26" s="154"/>
      <c r="AA26" s="155"/>
      <c r="AB26" s="155"/>
      <c r="AC26" s="155"/>
      <c r="AD26" s="155"/>
      <c r="AE26" s="154"/>
      <c r="AF26" s="155"/>
      <c r="AG26" s="155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1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COUNTIF(D26:AA26,"*BRT*")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0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COUNTIF(AH26,"*$N*")</f>
        <v>0</v>
      </c>
      <c r="BG26" s="159">
        <f>COUNTIF(AH26,"*$PM*")</f>
        <v>0</v>
      </c>
      <c r="BH26" s="159">
        <f>BG26*('Setting key Duty'!$I$9)</f>
        <v>0</v>
      </c>
      <c r="BI26" s="159">
        <f>COUNTIF(A26:AH26,"*$AM*")</f>
        <v>1</v>
      </c>
      <c r="BJ26" s="159">
        <f>BI26*('Setting key Duty'!$I$12+'Setting key Duty'!$I$8)</f>
        <v>0.4375</v>
      </c>
      <c r="BK26" s="159">
        <f>COUNTIF(D26:AH26,"*$FC*")</f>
        <v>0</v>
      </c>
      <c r="BL26" s="159">
        <f>BK26*('Setting key Duty'!$J$11+'Setting key Duty'!$I$8)</f>
        <v>0</v>
      </c>
      <c r="BM26" s="159">
        <f>COUNTIF($D26:$AA26,BM$4)</f>
        <v>0</v>
      </c>
      <c r="BN26" s="159">
        <f>COUNTIF($D26:$AA26,BN$4)</f>
        <v>0</v>
      </c>
      <c r="BO26" s="159">
        <f>COUNTIF($D26:$AA26,BO$4)</f>
        <v>2</v>
      </c>
      <c r="BP26" s="160"/>
    </row>
    <row r="27" ht="19.5" customHeight="1" spans="1:68">
      <c r="A27" s="19"/>
      <c r="B27" s="219" t="s">
        <v>1373</v>
      </c>
      <c r="C27" s="155" t="s">
        <v>1355</v>
      </c>
      <c r="D27" s="20"/>
      <c r="E27" s="20"/>
      <c r="F27" s="186" t="s">
        <v>62</v>
      </c>
      <c r="G27" s="155"/>
      <c r="H27" s="155"/>
      <c r="I27" s="155" t="s">
        <v>50</v>
      </c>
      <c r="J27" s="20"/>
      <c r="K27" s="20"/>
      <c r="L27" s="155" t="s">
        <v>695</v>
      </c>
      <c r="M27" s="20"/>
      <c r="N27" s="155"/>
      <c r="O27" s="166" t="s">
        <v>50</v>
      </c>
      <c r="Q27" s="155"/>
      <c r="R27" s="155"/>
      <c r="S27" s="20"/>
      <c r="T27" s="155"/>
      <c r="U27" s="155"/>
      <c r="V27" s="155"/>
      <c r="W27" s="155"/>
      <c r="X27" s="155"/>
      <c r="Y27" s="155"/>
      <c r="Z27" s="155"/>
      <c r="AA27" s="155"/>
      <c r="AB27" s="155"/>
      <c r="AC27" s="155"/>
      <c r="AD27" s="155"/>
      <c r="AE27" s="154"/>
      <c r="AF27" s="20"/>
      <c r="AG27" s="155"/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1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COUNTIF(D27:Z27,"*BRT*")</f>
        <v>0</v>
      </c>
      <c r="AZ27" s="159">
        <f>COUNTIF(A27:AH27,"*$BTP*")</f>
        <v>1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0</v>
      </c>
      <c r="BE27" s="159">
        <f>BD27*('Setting key Duty'!$I$8+'Setting key Duty'!$I$9+'Setting key Duty'!$I$12)</f>
        <v>0</v>
      </c>
      <c r="BF27" s="159">
        <f>COUNTIF(AH27,"*$N*")</f>
        <v>0</v>
      </c>
      <c r="BG27" s="159">
        <f>COUNTIF(AH27,"*$PM*")</f>
        <v>0</v>
      </c>
      <c r="BH27" s="159">
        <f>BG27*('Setting key Duty'!$I$9)</f>
        <v>0</v>
      </c>
      <c r="BI27" s="159">
        <f>COUNTIF(A27:AH27,"*$AM*")</f>
        <v>0</v>
      </c>
      <c r="BJ27" s="159">
        <f>BI27*('Setting key Duty'!$I$12+'Setting key Duty'!$I$8)</f>
        <v>0</v>
      </c>
      <c r="BK27" s="159">
        <f>COUNTIF(D27:AH27,"*$FC*")</f>
        <v>0</v>
      </c>
      <c r="BL27" s="159">
        <f>BK27*('Setting key Duty'!$J$11+'Setting key Duty'!$I$8)</f>
        <v>0</v>
      </c>
      <c r="BM27" s="159">
        <f>COUNTIF($D27:$AA27,BM$4)</f>
        <v>0</v>
      </c>
      <c r="BN27" s="159">
        <f>COUNTIF($D27:$AA27,BN$4)</f>
        <v>0</v>
      </c>
      <c r="BO27" s="159">
        <f>COUNTIF($D27:$AA27,BO$4)</f>
        <v>0</v>
      </c>
      <c r="BP27" s="160"/>
    </row>
    <row r="28" ht="19.5" customHeight="1" spans="1:68">
      <c r="A28" s="19"/>
      <c r="B28" s="219" t="s">
        <v>1263</v>
      </c>
      <c r="C28" s="155" t="s">
        <v>1355</v>
      </c>
      <c r="E28" s="186"/>
      <c r="F28" s="155"/>
      <c r="G28" s="155" t="s">
        <v>50</v>
      </c>
      <c r="H28" s="20"/>
      <c r="I28" s="155" t="s">
        <v>62</v>
      </c>
      <c r="J28" s="20"/>
      <c r="K28" s="20"/>
      <c r="L28" s="155" t="s">
        <v>586</v>
      </c>
      <c r="M28" s="155" t="s">
        <v>62</v>
      </c>
      <c r="N28" s="155"/>
      <c r="O28" s="166"/>
      <c r="P28" s="15"/>
      <c r="Q28" s="155"/>
      <c r="R28" s="154"/>
      <c r="S28" s="155" t="s">
        <v>1402</v>
      </c>
      <c r="T28" s="20"/>
      <c r="U28" s="20"/>
      <c r="V28" s="155"/>
      <c r="W28" s="155"/>
      <c r="X28" s="154"/>
      <c r="Y28" s="155" t="s">
        <v>1121</v>
      </c>
      <c r="Z28" s="154"/>
      <c r="AA28" s="154"/>
      <c r="AB28" s="155"/>
      <c r="AC28" s="155"/>
      <c r="AD28" s="155" t="s">
        <v>47</v>
      </c>
      <c r="AE28" s="155" t="s">
        <v>47</v>
      </c>
      <c r="AF28" s="155" t="s">
        <v>47</v>
      </c>
      <c r="AG28" s="155"/>
      <c r="AH28" s="157">
        <f>COUNTIF($C28:$AG28,AH$4)</f>
        <v>0</v>
      </c>
      <c r="AI28" s="158">
        <f>COUNTIF($C28:$AG28,AI$4)</f>
        <v>0</v>
      </c>
      <c r="AJ28" s="157">
        <f>COUNTIF($C28:$AG28,AJ$4)</f>
        <v>0</v>
      </c>
      <c r="AK28" s="159">
        <f>COUNTIF($C28:$AG28,AK$4)</f>
        <v>1</v>
      </c>
      <c r="AL28" s="159">
        <f>COUNTIF($C28:$AG28,AL$4)</f>
        <v>0</v>
      </c>
      <c r="AM28" s="159">
        <f>COUNTIF($C28:$AG28,AM$4)</f>
        <v>2</v>
      </c>
      <c r="AN28" s="159">
        <f>COUNTIF($C28:$AG28,AN$4)</f>
        <v>0</v>
      </c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3</v>
      </c>
      <c r="AV28" s="104">
        <f>BF28+BG28+BI28+BD28+BB28+AZ28+BK28</f>
        <v>3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COUNTIF(C28:AC28,"*BRT*")</f>
        <v>0</v>
      </c>
      <c r="AZ28" s="159">
        <f>COUNTIF(A28:AH28,"*$BTP*")</f>
        <v>1</v>
      </c>
      <c r="BA28" s="159" t="e">
        <f>AZ28*('Setting key Duty'!$I$13+'Setting key Duty'!$I$12+'Setting key Duty'!$I$11)</f>
        <v>#VALUE!</v>
      </c>
      <c r="BB28" s="159">
        <f>COUNTIF(E28:AH28,"*$L*")</f>
        <v>0</v>
      </c>
      <c r="BC28" s="159" t="e">
        <f>BB28*('Setting key Duty'!$I$13+'Setting key Duty'!$I$9)</f>
        <v>#VALUE!</v>
      </c>
      <c r="BD28" s="159">
        <f>COUNTIF(E28:AH28,"*$M*")</f>
        <v>0</v>
      </c>
      <c r="BE28" s="159">
        <f>BD28*('Setting key Duty'!$I$8+'Setting key Duty'!$I$9+'Setting key Duty'!$I$12)</f>
        <v>0</v>
      </c>
      <c r="BF28" s="159">
        <f>COUNTIF(E28:AH28,"*$N*")</f>
        <v>0</v>
      </c>
      <c r="BG28" s="159">
        <f>COUNTIF(E28:AH28,"*$PM*")</f>
        <v>0</v>
      </c>
      <c r="BH28" s="159">
        <f>BG28*('Setting key Duty'!$I$9)</f>
        <v>0</v>
      </c>
      <c r="BI28" s="159">
        <f>COUNTIF(E28:AH28,"*$AM*")</f>
        <v>2</v>
      </c>
      <c r="BJ28" s="159">
        <f>BI28*('Setting key Duty'!$I$12+'Setting key Duty'!$I$8)</f>
        <v>0.875</v>
      </c>
      <c r="BK28" s="159">
        <f>COUNTIF(C28:AH28,"*$FC*")</f>
        <v>0</v>
      </c>
      <c r="BL28" s="159">
        <f>BK28*('Setting key Duty'!$J$11+'Setting key Duty'!$I$8)</f>
        <v>0</v>
      </c>
      <c r="BM28" s="159">
        <f>COUNTIF($C28:$AG28,BM$4)</f>
        <v>0</v>
      </c>
      <c r="BN28" s="159">
        <f>COUNTIF($C28:$AG28,BN$4)</f>
        <v>0</v>
      </c>
      <c r="BO28" s="159">
        <f>COUNTIF($E28:$AE28,BO$4)</f>
        <v>2</v>
      </c>
      <c r="BP28" s="160"/>
    </row>
    <row r="29" ht="19.5" customHeight="1" spans="1:68">
      <c r="A29" s="19"/>
      <c r="B29" s="219" t="s">
        <v>1265</v>
      </c>
      <c r="C29" s="155" t="s">
        <v>1355</v>
      </c>
      <c r="D29" s="155" t="s">
        <v>1404</v>
      </c>
      <c r="E29" s="155"/>
      <c r="F29" s="155" t="s">
        <v>1405</v>
      </c>
      <c r="G29" s="155" t="s">
        <v>1364</v>
      </c>
      <c r="H29" s="155" t="s">
        <v>1364</v>
      </c>
      <c r="I29" s="20"/>
      <c r="J29" s="155" t="s">
        <v>1406</v>
      </c>
      <c r="K29" s="20"/>
      <c r="L29" s="155" t="s">
        <v>62</v>
      </c>
      <c r="M29" s="20"/>
      <c r="N29" s="155" t="s">
        <v>62</v>
      </c>
      <c r="O29" s="166"/>
      <c r="P29" s="155"/>
      <c r="Q29" s="155" t="s">
        <v>2571</v>
      </c>
      <c r="R29" s="155"/>
      <c r="S29" s="155" t="s">
        <v>1418</v>
      </c>
      <c r="U29" s="155" t="s">
        <v>1364</v>
      </c>
      <c r="V29" s="155" t="s">
        <v>1364</v>
      </c>
      <c r="W29" s="155"/>
      <c r="X29" s="155"/>
      <c r="Y29" s="155"/>
      <c r="Z29" s="155" t="s">
        <v>1121</v>
      </c>
      <c r="AA29" s="155"/>
      <c r="AB29" s="155" t="s">
        <v>1364</v>
      </c>
      <c r="AC29" s="155" t="s">
        <v>1364</v>
      </c>
      <c r="AD29" s="155"/>
      <c r="AE29" s="155"/>
      <c r="AF29" s="155"/>
      <c r="AG29" s="155"/>
      <c r="AH29" s="157"/>
      <c r="AI29" s="158"/>
      <c r="AJ29" s="157"/>
      <c r="AK29" s="159"/>
      <c r="AL29" s="159"/>
      <c r="AM29" s="159"/>
      <c r="AN29" s="159"/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6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COUNTIF(C29:AC29,"*BRT*")</f>
        <v>0</v>
      </c>
      <c r="AZ29" s="159">
        <f>COUNTIF(A29:AH29,"*$BTP*")</f>
        <v>1</v>
      </c>
      <c r="BA29" s="159" t="e">
        <f>AZ29*('Setting key Duty'!$I$13+'Setting key Duty'!$I$12+'Setting key Duty'!$I$11)</f>
        <v>#VALUE!</v>
      </c>
      <c r="BB29" s="159">
        <f>COUNTIF(D29:AH29,"*$L*")</f>
        <v>0</v>
      </c>
      <c r="BC29" s="159" t="e">
        <f>BB29*('Setting key Duty'!$I$13+'Setting key Duty'!$I$9)</f>
        <v>#VALUE!</v>
      </c>
      <c r="BD29" s="159">
        <f>COUNTIF(D29:AH29,"*$M*")</f>
        <v>0</v>
      </c>
      <c r="BE29" s="159">
        <f>BD29*('Setting key Duty'!$I$8+'Setting key Duty'!$I$9+'Setting key Duty'!$I$12)</f>
        <v>0</v>
      </c>
      <c r="BF29" s="159">
        <f>COUNTIF(D29:AH29,"*$N*")</f>
        <v>0</v>
      </c>
      <c r="BG29" s="159">
        <f>COUNTIF(D29:AH29,"*$PM*")</f>
        <v>1</v>
      </c>
      <c r="BH29" s="159">
        <f>BG29*('Setting key Duty'!$I$9)</f>
        <v>0.125</v>
      </c>
      <c r="BI29" s="159">
        <f>COUNTIF(D29:AH29,"*$AM*")</f>
        <v>4</v>
      </c>
      <c r="BJ29" s="159">
        <f>BI29*('Setting key Duty'!$I$12+'Setting key Duty'!$I$8)</f>
        <v>1.75</v>
      </c>
      <c r="BK29" s="159">
        <f>COUNTIF(C29:AH29,"*$FC*")</f>
        <v>0</v>
      </c>
      <c r="BL29" s="159">
        <f>BK29*('Setting key Duty'!$J$11+'Setting key Duty'!$I$8)</f>
        <v>0</v>
      </c>
      <c r="BM29" s="159">
        <f>COUNTIF($C29:$AG29,BM$4)</f>
        <v>0</v>
      </c>
      <c r="BN29" s="159">
        <f>COUNTIF($C29:$AG29,BN$4)</f>
        <v>0</v>
      </c>
      <c r="BO29" s="159">
        <f>COUNTIF($D29:$AE29,BO$4)</f>
        <v>0</v>
      </c>
      <c r="BP29" s="160"/>
    </row>
    <row r="30" ht="19.5" customHeight="1" spans="1:68">
      <c r="A30" s="19"/>
      <c r="B30" s="219" t="s">
        <v>1383</v>
      </c>
      <c r="C30" s="185"/>
      <c r="D30" s="185" t="s">
        <v>56</v>
      </c>
      <c r="E30" s="186" t="s">
        <v>62</v>
      </c>
      <c r="F30" s="185"/>
      <c r="G30" s="185"/>
      <c r="H30" s="186"/>
      <c r="J30" s="155" t="s">
        <v>1409</v>
      </c>
      <c r="K30" s="185"/>
      <c r="L30" s="185" t="s">
        <v>56</v>
      </c>
      <c r="M30" s="155" t="s">
        <v>1410</v>
      </c>
      <c r="N30" s="154"/>
      <c r="O30" s="228"/>
      <c r="P30" s="186"/>
      <c r="Q30" s="155" t="s">
        <v>1411</v>
      </c>
      <c r="R30" s="155" t="s">
        <v>673</v>
      </c>
      <c r="S30" s="186"/>
      <c r="T30" s="155" t="s">
        <v>1412</v>
      </c>
      <c r="U30" s="186"/>
      <c r="V30" s="186"/>
      <c r="W30" s="155" t="s">
        <v>1408</v>
      </c>
      <c r="X30" s="188"/>
      <c r="Y30" s="229"/>
      <c r="Z30" s="154"/>
      <c r="AA30" s="155" t="s">
        <v>1238</v>
      </c>
      <c r="AB30" s="154"/>
      <c r="AC30" s="186"/>
      <c r="AD30" s="186"/>
      <c r="AE30" s="186"/>
      <c r="AF30" s="186"/>
      <c r="AG30" s="186"/>
      <c r="AH30" s="157"/>
      <c r="AI30" s="158"/>
      <c r="AJ30" s="157"/>
      <c r="AK30" s="159"/>
      <c r="AL30" s="159"/>
      <c r="AM30" s="159"/>
      <c r="AN30" s="159"/>
      <c r="AO30" s="104"/>
      <c r="AP30" s="159"/>
      <c r="AQ30" s="104"/>
      <c r="AR30" s="104"/>
      <c r="AS30" s="104"/>
      <c r="AT30" s="104"/>
      <c r="AU30" s="104"/>
      <c r="AV30" s="104"/>
      <c r="AW30" s="104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60"/>
    </row>
    <row r="31" ht="19.5" customHeight="1" spans="1:68">
      <c r="A31" s="19"/>
      <c r="B31" s="219" t="s">
        <v>1388</v>
      </c>
      <c r="D31" s="155" t="s">
        <v>557</v>
      </c>
      <c r="E31" s="20"/>
      <c r="F31" s="20"/>
      <c r="G31" s="20"/>
      <c r="H31" s="185" t="s">
        <v>62</v>
      </c>
      <c r="J31" s="185" t="s">
        <v>56</v>
      </c>
      <c r="K31" s="155" t="s">
        <v>1005</v>
      </c>
      <c r="L31" s="185"/>
      <c r="M31" s="155" t="s">
        <v>1001</v>
      </c>
      <c r="N31" s="20"/>
      <c r="O31" s="228"/>
      <c r="P31" s="186"/>
      <c r="Q31" s="155"/>
      <c r="R31" s="155" t="s">
        <v>582</v>
      </c>
      <c r="S31" s="186"/>
      <c r="U31" s="186" t="s">
        <v>62</v>
      </c>
      <c r="V31" s="186"/>
      <c r="W31" s="155" t="s">
        <v>1427</v>
      </c>
      <c r="X31" s="188"/>
      <c r="Y31" s="229"/>
      <c r="Z31" s="229" t="s">
        <v>1288</v>
      </c>
      <c r="AA31" s="185"/>
      <c r="AB31" s="154"/>
      <c r="AC31" s="186"/>
      <c r="AD31" s="186"/>
      <c r="AE31" s="186"/>
      <c r="AF31" s="186"/>
      <c r="AG31" s="186"/>
      <c r="AH31" s="157"/>
      <c r="AI31" s="158"/>
      <c r="AJ31" s="157"/>
      <c r="AK31" s="159"/>
      <c r="AL31" s="159"/>
      <c r="AM31" s="159"/>
      <c r="AN31" s="159"/>
      <c r="AO31" s="104"/>
      <c r="AP31" s="159"/>
      <c r="AQ31" s="104"/>
      <c r="AR31" s="104"/>
      <c r="AS31" s="104"/>
      <c r="AT31" s="104"/>
      <c r="AU31" s="104"/>
      <c r="AV31" s="104"/>
      <c r="AW31" s="104"/>
      <c r="AX31" s="159"/>
      <c r="AY31" s="159"/>
      <c r="AZ31" s="159"/>
      <c r="BA31" s="159"/>
      <c r="BB31" s="159"/>
      <c r="BC31" s="159"/>
      <c r="BD31" s="159"/>
      <c r="BE31" s="159"/>
      <c r="BF31" s="159"/>
      <c r="BG31" s="159"/>
      <c r="BH31" s="159"/>
      <c r="BI31" s="159"/>
      <c r="BJ31" s="159"/>
      <c r="BK31" s="159"/>
      <c r="BL31" s="159"/>
      <c r="BM31" s="159"/>
      <c r="BN31" s="159"/>
      <c r="BO31" s="159"/>
      <c r="BP31" s="160"/>
    </row>
    <row r="32" ht="19.5" customHeight="1" spans="1:68">
      <c r="A32" s="19"/>
      <c r="B32" s="219" t="s">
        <v>1389</v>
      </c>
      <c r="D32" s="20"/>
      <c r="E32" s="155" t="s">
        <v>557</v>
      </c>
      <c r="F32" s="185"/>
      <c r="G32" s="185"/>
      <c r="H32" s="186"/>
      <c r="I32" s="155" t="s">
        <v>719</v>
      </c>
      <c r="J32" s="20"/>
      <c r="K32" s="185" t="s">
        <v>56</v>
      </c>
      <c r="L32" s="20"/>
      <c r="M32" s="155" t="s">
        <v>1254</v>
      </c>
      <c r="N32" s="155" t="s">
        <v>1415</v>
      </c>
      <c r="O32" s="228"/>
      <c r="P32" s="186"/>
      <c r="Q32" s="155" t="s">
        <v>1416</v>
      </c>
      <c r="R32" s="155" t="s">
        <v>1414</v>
      </c>
      <c r="S32" s="155" t="s">
        <v>2572</v>
      </c>
      <c r="T32" s="186"/>
      <c r="U32" s="186"/>
      <c r="V32" s="186"/>
      <c r="W32" s="155" t="s">
        <v>677</v>
      </c>
      <c r="X32" s="188"/>
      <c r="Y32" s="229"/>
      <c r="Z32" s="154"/>
      <c r="AA32" s="185"/>
      <c r="AB32" s="154" t="s">
        <v>62</v>
      </c>
      <c r="AC32" s="186"/>
      <c r="AD32" s="186"/>
      <c r="AE32" s="186"/>
      <c r="AF32" s="186"/>
      <c r="AG32" s="186"/>
      <c r="AH32" s="157"/>
      <c r="AI32" s="158"/>
      <c r="AJ32" s="157"/>
      <c r="AK32" s="159"/>
      <c r="AL32" s="159"/>
      <c r="AM32" s="159"/>
      <c r="AN32" s="159"/>
      <c r="AO32" s="104"/>
      <c r="AP32" s="159"/>
      <c r="AQ32" s="104"/>
      <c r="AR32" s="104"/>
      <c r="AS32" s="104"/>
      <c r="AT32" s="104"/>
      <c r="AU32" s="104"/>
      <c r="AV32" s="104"/>
      <c r="AW32" s="104"/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60"/>
    </row>
    <row r="33" ht="19.5" customHeight="1" spans="1:68">
      <c r="A33" s="19"/>
      <c r="B33" s="219" t="s">
        <v>1390</v>
      </c>
      <c r="C33" s="20"/>
      <c r="D33" s="186" t="s">
        <v>62</v>
      </c>
      <c r="E33" s="20"/>
      <c r="F33" s="20"/>
      <c r="G33" s="186" t="s">
        <v>62</v>
      </c>
      <c r="H33" s="20"/>
      <c r="I33" s="155" t="s">
        <v>56</v>
      </c>
      <c r="J33" s="20"/>
      <c r="K33" s="155" t="s">
        <v>695</v>
      </c>
      <c r="L33" s="20"/>
      <c r="M33" s="155" t="s">
        <v>1377</v>
      </c>
      <c r="N33" s="154"/>
      <c r="O33" s="228"/>
      <c r="P33" s="186"/>
      <c r="Q33" s="155" t="s">
        <v>1403</v>
      </c>
      <c r="R33" s="155" t="s">
        <v>1407</v>
      </c>
      <c r="S33" s="155" t="s">
        <v>1004</v>
      </c>
      <c r="T33" s="186"/>
      <c r="U33" s="186"/>
      <c r="V33" s="186"/>
      <c r="W33" s="155" t="s">
        <v>1255</v>
      </c>
      <c r="X33" s="188"/>
      <c r="Y33" s="155" t="s">
        <v>1270</v>
      </c>
      <c r="Z33" s="154"/>
      <c r="AA33" s="185"/>
      <c r="AB33" s="154"/>
      <c r="AC33" s="186" t="s">
        <v>62</v>
      </c>
      <c r="AD33" s="186"/>
      <c r="AE33" s="186"/>
      <c r="AF33" s="186"/>
      <c r="AG33" s="186"/>
      <c r="AH33" s="157"/>
      <c r="AI33" s="158"/>
      <c r="AJ33" s="157"/>
      <c r="AK33" s="159"/>
      <c r="AL33" s="159"/>
      <c r="AM33" s="159"/>
      <c r="AN33" s="159"/>
      <c r="AO33" s="104"/>
      <c r="AP33" s="159"/>
      <c r="AQ33" s="104"/>
      <c r="AR33" s="104"/>
      <c r="AS33" s="104"/>
      <c r="AT33" s="104"/>
      <c r="AU33" s="104"/>
      <c r="AV33" s="104"/>
      <c r="AW33" s="104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60"/>
    </row>
    <row r="34" ht="19.5" customHeight="1" spans="1:68">
      <c r="A34" s="19"/>
      <c r="B34" s="219" t="s">
        <v>1391</v>
      </c>
      <c r="C34" s="185" t="s">
        <v>56</v>
      </c>
      <c r="D34" s="154" t="s">
        <v>1419</v>
      </c>
      <c r="E34" s="186"/>
      <c r="F34" s="154" t="s">
        <v>1420</v>
      </c>
      <c r="G34" s="185"/>
      <c r="H34" s="186"/>
      <c r="I34" s="155" t="s">
        <v>1421</v>
      </c>
      <c r="J34" s="154" t="s">
        <v>1387</v>
      </c>
      <c r="K34" s="185"/>
      <c r="L34" s="155" t="s">
        <v>597</v>
      </c>
      <c r="M34" s="185" t="s">
        <v>56</v>
      </c>
      <c r="N34" s="20"/>
      <c r="O34" s="228" t="s">
        <v>62</v>
      </c>
      <c r="P34" s="186"/>
      <c r="Q34" s="155" t="s">
        <v>1377</v>
      </c>
      <c r="R34" s="155" t="s">
        <v>1004</v>
      </c>
      <c r="T34" s="186"/>
      <c r="U34" s="186"/>
      <c r="V34" s="186" t="s">
        <v>62</v>
      </c>
      <c r="W34" s="186"/>
      <c r="X34" s="154" t="s">
        <v>2573</v>
      </c>
      <c r="Y34" s="155" t="s">
        <v>1415</v>
      </c>
      <c r="Z34" s="185"/>
      <c r="AA34" s="154"/>
      <c r="AB34" s="185"/>
      <c r="AC34" s="186"/>
      <c r="AD34" s="186"/>
      <c r="AE34" s="186"/>
      <c r="AF34" s="186"/>
      <c r="AG34" s="186"/>
      <c r="AH34" s="157"/>
      <c r="AI34" s="158"/>
      <c r="AJ34" s="157"/>
      <c r="AK34" s="159"/>
      <c r="AL34" s="159"/>
      <c r="AM34" s="159"/>
      <c r="AN34" s="159"/>
      <c r="AO34" s="104"/>
      <c r="AP34" s="159"/>
      <c r="AQ34" s="104"/>
      <c r="AR34" s="104"/>
      <c r="AS34" s="104"/>
      <c r="AT34" s="104"/>
      <c r="AU34" s="104"/>
      <c r="AV34" s="104"/>
      <c r="AW34" s="104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60"/>
    </row>
    <row r="35" ht="25.5" customHeight="1" spans="1:68">
      <c r="A35" s="19"/>
      <c r="B35" s="219" t="s">
        <v>1392</v>
      </c>
      <c r="D35" s="154" t="s">
        <v>1419</v>
      </c>
      <c r="E35" s="20"/>
      <c r="G35" s="185"/>
      <c r="H35" s="186"/>
      <c r="I35" s="155" t="s">
        <v>2574</v>
      </c>
      <c r="K35" s="20"/>
      <c r="M35" s="154" t="s">
        <v>2575</v>
      </c>
      <c r="N35" s="185"/>
      <c r="O35" s="228"/>
      <c r="P35" s="186"/>
      <c r="S35" s="186"/>
      <c r="T35" s="186"/>
      <c r="U35" s="186"/>
      <c r="V35" s="186"/>
      <c r="W35" s="186"/>
      <c r="X35" s="188"/>
      <c r="Y35" s="20"/>
      <c r="Z35" s="185"/>
      <c r="AA35" s="185"/>
      <c r="AB35" s="185"/>
      <c r="AC35" s="186"/>
      <c r="AD35" s="186"/>
      <c r="AE35" s="186"/>
      <c r="AF35" s="186"/>
      <c r="AG35" s="186"/>
      <c r="AH35" s="157"/>
      <c r="AI35" s="158"/>
      <c r="AJ35" s="157"/>
      <c r="AK35" s="159"/>
      <c r="AL35" s="159"/>
      <c r="AM35" s="159"/>
      <c r="AN35" s="159"/>
      <c r="AO35" s="104"/>
      <c r="AP35" s="159"/>
      <c r="AQ35" s="104"/>
      <c r="AR35" s="104"/>
      <c r="AS35" s="104"/>
      <c r="AT35" s="104"/>
      <c r="AU35" s="104"/>
      <c r="AV35" s="104"/>
      <c r="AW35" s="104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/>
      <c r="B36" s="14"/>
      <c r="C36" s="230"/>
      <c r="D36" s="187"/>
      <c r="E36" s="231"/>
      <c r="F36" s="187"/>
      <c r="G36" s="187"/>
      <c r="H36" s="231"/>
      <c r="I36" s="231"/>
      <c r="J36" s="187"/>
      <c r="K36" s="187"/>
      <c r="L36" s="187"/>
      <c r="M36" s="187"/>
      <c r="N36" s="187"/>
      <c r="O36" s="186"/>
      <c r="P36" s="186"/>
      <c r="Q36" s="186"/>
      <c r="S36" s="186"/>
      <c r="T36" s="186"/>
      <c r="U36" s="186"/>
      <c r="V36" s="186"/>
      <c r="W36" s="186"/>
      <c r="X36" s="188"/>
      <c r="Y36" s="185"/>
      <c r="Z36" s="185"/>
      <c r="AA36" s="185"/>
      <c r="AB36" s="185"/>
      <c r="AC36" s="186"/>
      <c r="AD36" s="186"/>
      <c r="AE36" s="186"/>
      <c r="AF36" s="186"/>
      <c r="AG36" s="186"/>
      <c r="AH36" s="157"/>
      <c r="AI36" s="158"/>
      <c r="AJ36" s="157"/>
      <c r="AK36" s="159"/>
      <c r="AL36" s="159"/>
      <c r="AM36" s="159"/>
      <c r="AN36" s="159"/>
      <c r="AO36" s="104"/>
      <c r="AP36" s="159">
        <f>SUMPRODUCT(--WEEKDAY(C$3:AG$3,2)&lt;6,--((C36:AG36="DM"))+(C36:AG36="CS1")+((C36:AG36="CS2"))+(C36:AG36="SB1")+(C36:AG36="AE")+(C36:AG36="EM"))</f>
        <v>0</v>
      </c>
      <c r="AQ36" s="104"/>
      <c r="AR36" s="104">
        <f>SUMPRODUCT(--WEEKDAY(C$3:AG$3,2)&gt;5,--((C36:AG36="DM"))+(C36:AG36="CS1")+((C36:AG36="CS2"))+(C36:AG36="SB1")+(C36:AG36="AE")+(C36:AG36="EM"))</f>
        <v>0</v>
      </c>
      <c r="AS36" s="104"/>
      <c r="AT36" s="104">
        <f>(AP36-AQ36)/2+(AR36-AS36)</f>
        <v>0</v>
      </c>
      <c r="AU36" s="104">
        <f>AH36+AI36+AJ36+AK36+AM36+AN36</f>
        <v>0</v>
      </c>
      <c r="AV36" s="104">
        <f>BF36+BG36+BI36+BD36+BB36+AZ36+BK36</f>
        <v>0</v>
      </c>
      <c r="AW36" s="104" t="e">
        <f>AT36+AX36</f>
        <v>#VALUE!</v>
      </c>
      <c r="AX36" s="159" t="e">
        <f>(BI36*('Setting key Duty'!$I$8+'Setting key Duty'!$I$12))+(BG36*'Setting key Duty'!$I$9)+(BB36*('Setting key Duty'!$I$13+'Setting key Duty'!$I$9))+(AZ36*('Setting key Duty'!$I$13+'Setting key Duty'!$I$12+'Setting key Duty'!$I$11))+(BD36*('Setting key Duty'!$I$8+'Setting key Duty'!$I$9+'Setting key Duty'!$I$12))</f>
        <v>#VALUE!</v>
      </c>
      <c r="AY36" s="159">
        <f>COUNTIF(C36:AC36,"*BRT*")</f>
        <v>0</v>
      </c>
      <c r="AZ36" s="159">
        <f>COUNTIF(A36:AH36,"*$BTP*")</f>
        <v>0</v>
      </c>
      <c r="BA36" s="159" t="e">
        <f>AZ36*('Setting key Duty'!$I$13+'Setting key Duty'!$I$12+'Setting key Duty'!$I$11)</f>
        <v>#VALUE!</v>
      </c>
      <c r="BB36" s="159">
        <f>COUNTIF(D36:AH36,"*$L*")</f>
        <v>0</v>
      </c>
      <c r="BC36" s="159" t="e">
        <f>BB36*('Setting key Duty'!$I$13+'Setting key Duty'!$I$9)</f>
        <v>#VALUE!</v>
      </c>
      <c r="BD36" s="159">
        <f>COUNTIF(D36:AH36,"*$M*")</f>
        <v>0</v>
      </c>
      <c r="BE36" s="159">
        <f>BD36*('Setting key Duty'!$I$8+'Setting key Duty'!$I$9+'Setting key Duty'!$I$12)</f>
        <v>0</v>
      </c>
      <c r="BF36" s="159">
        <f>COUNTIF(D36:AH36,"*$N*")</f>
        <v>0</v>
      </c>
      <c r="BG36" s="159">
        <f>COUNTIF(D36:AH36,"*$PM*")</f>
        <v>0</v>
      </c>
      <c r="BH36" s="159">
        <f>BG36*('Setting key Duty'!$I$9)</f>
        <v>0</v>
      </c>
      <c r="BI36" s="159">
        <f>COUNTIF(D36:AH36,"*$AM*")</f>
        <v>0</v>
      </c>
      <c r="BJ36" s="159">
        <f>BI36*('Setting key Duty'!$I$12+'Setting key Duty'!$I$8)</f>
        <v>0</v>
      </c>
      <c r="BK36" s="159">
        <f>COUNTIF(C36:AH36,"*$FC*")</f>
        <v>0</v>
      </c>
      <c r="BL36" s="159">
        <f>BK36*('Setting key Duty'!$J$11+'Setting key Duty'!$I$8)</f>
        <v>0</v>
      </c>
      <c r="BM36" s="159">
        <f>COUNTIF($C36:$AG36,BM$4)</f>
        <v>0</v>
      </c>
      <c r="BN36" s="159">
        <f>COUNTIF($C36:$AG36,BN$4)</f>
        <v>0</v>
      </c>
      <c r="BO36" s="159">
        <f>COUNTIF($D36:$AE36,BO$4)</f>
        <v>0</v>
      </c>
      <c r="BP36" s="160"/>
    </row>
    <row r="37" ht="19.5" customHeight="1" spans="1:68">
      <c r="A37" s="19"/>
      <c r="B37" s="189" t="s">
        <v>228</v>
      </c>
      <c r="C37" s="190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  <c r="AA37" s="186"/>
      <c r="AB37" s="186"/>
      <c r="AC37" s="186"/>
      <c r="AD37" s="186"/>
      <c r="AE37" s="186"/>
      <c r="AF37" s="186"/>
      <c r="AG37" s="186"/>
      <c r="AH37" s="157">
        <f>COUNTIF($C37:$AG37,AH$4)</f>
        <v>0</v>
      </c>
      <c r="AI37" s="158">
        <f>COUNTIF($C37:$AG37,AI$4)</f>
        <v>0</v>
      </c>
      <c r="AJ37" s="157">
        <f>COUNTIF($C37:$AG37,AJ$4)</f>
        <v>0</v>
      </c>
      <c r="AK37" s="191">
        <f>COUNTIF($C37:$AG37,AK$4)</f>
        <v>0</v>
      </c>
      <c r="AL37" s="191">
        <f>COUNTIF($C37:$AG37,AL$4)</f>
        <v>0</v>
      </c>
      <c r="AM37" s="191">
        <f>COUNTIF($C37:$AG37,AM$4)</f>
        <v>0</v>
      </c>
      <c r="AN37" s="191">
        <f>COUNTIF($C37:$AG37,AN$4)</f>
        <v>0</v>
      </c>
      <c r="AO37" s="192"/>
      <c r="AP37" s="159">
        <f>SUMPRODUCT(--WEEKDAY(C$3:AG$3,2)&lt;6,--((C37:AG37="DM"))+(C37:AG37="CS1")+((C37:AG37="CS2"))+(C37:AG37="SB1")+(C37:AG37="AE")+(C37:AG37="EM"))</f>
        <v>0</v>
      </c>
      <c r="AQ37" s="192"/>
      <c r="AR37" s="104">
        <f>SUMPRODUCT(--WEEKDAY(C$3:AG$3,2)&gt;5,--((C37:AG37="DM"))+(C37:AG37="CS1")+((C37:AG37="CS2"))+(C37:AG37="SB1")+(C37:AG37="AE")+(C37:AG37="EM"))</f>
        <v>0</v>
      </c>
      <c r="AS37" s="192"/>
      <c r="AT37" s="192">
        <f>(AP37-AQ37)/2+(AR37-AS37)</f>
        <v>0</v>
      </c>
      <c r="AU37" s="104">
        <f>AH37+AI37+AJ37+AK37+AM37+AN37</f>
        <v>0</v>
      </c>
      <c r="AV37" s="104">
        <f>BF37+BG37+BI37+BD37+BB37+AZ37+BK37</f>
        <v>0</v>
      </c>
      <c r="AW37" s="104" t="e">
        <f>AT37+AX37</f>
        <v>#VALUE!</v>
      </c>
      <c r="AX37" s="159" t="e">
        <f>(BI37*('Setting key Duty'!$I$8+'Setting key Duty'!$I$12))+(BG37*'Setting key Duty'!$I$9)+(BB37*('Setting key Duty'!$I$13+'Setting key Duty'!$I$9))+(AZ37*('Setting key Duty'!$I$13+'Setting key Duty'!$I$12+'Setting key Duty'!$I$11))+(BD37*('Setting key Duty'!$I$8+'Setting key Duty'!$I$9+'Setting key Duty'!$I$12))</f>
        <v>#VALUE!</v>
      </c>
      <c r="AY37" s="159">
        <f>COUNTIF(C37:AG37,"*BRT*")</f>
        <v>0</v>
      </c>
      <c r="AZ37" s="159">
        <f>COUNTIF(D37:AH37,"*$BTP*")</f>
        <v>0</v>
      </c>
      <c r="BA37" s="159" t="e">
        <f>AZ37*('Setting key Duty'!$I$13+'Setting key Duty'!$I$12+'Setting key Duty'!$I$11)</f>
        <v>#VALUE!</v>
      </c>
      <c r="BB37" s="159">
        <f>COUNTIF(D37:AH37,"*$L*")</f>
        <v>0</v>
      </c>
      <c r="BC37" s="159" t="e">
        <f>BB37*('Setting key Duty'!$I$13+'Setting key Duty'!$I$9)</f>
        <v>#VALUE!</v>
      </c>
      <c r="BD37" s="159">
        <f>COUNTIF(D37:AH37,"*$M*")</f>
        <v>0</v>
      </c>
      <c r="BE37" s="159">
        <f>BD37*('Setting key Duty'!$I$8+'Setting key Duty'!$I$9+'Setting key Duty'!$I$12)</f>
        <v>0</v>
      </c>
      <c r="BF37" s="159">
        <f>COUNTIF(D37:AH37,"*$N*")</f>
        <v>0</v>
      </c>
      <c r="BG37" s="159">
        <f>COUNTIF(D37:AH37,"*$PM*")</f>
        <v>0</v>
      </c>
      <c r="BH37" s="159">
        <f>BG37*('Setting key Duty'!$I$9)</f>
        <v>0</v>
      </c>
      <c r="BI37" s="159">
        <f>COUNTIF(D37:AH37,"*$AM*")</f>
        <v>0</v>
      </c>
      <c r="BJ37" s="159">
        <f>BI37*('Setting key Duty'!$I$12+'Setting key Duty'!$I$8)</f>
        <v>0</v>
      </c>
      <c r="BK37" s="159">
        <f>COUNTIF(C37:AH37,"*$FC*")</f>
        <v>0</v>
      </c>
      <c r="BL37" s="159">
        <f>BK37*('Setting key Duty'!$J$11+'Setting key Duty'!$I$8)</f>
        <v>0</v>
      </c>
      <c r="BM37" s="191">
        <f>COUNTIF($C37:$AG37,BM$4)</f>
        <v>0</v>
      </c>
      <c r="BN37" s="191">
        <f>COUNTIF($C37:$AG37,BN$4)</f>
        <v>0</v>
      </c>
      <c r="BO37" s="191">
        <f>COUNTIF($C37:$AG37,BO$4)</f>
        <v>0</v>
      </c>
      <c r="BP37" s="193"/>
    </row>
    <row r="38" ht="19.5" customHeight="1" spans="1:68">
      <c r="A38" s="19"/>
      <c r="B38" s="194"/>
      <c r="C38" s="195"/>
      <c r="D38" s="196"/>
      <c r="E38" s="196"/>
      <c r="F38" s="196"/>
      <c r="G38" s="196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7"/>
      <c r="AI38" s="198"/>
      <c r="AJ38" s="197"/>
      <c r="AK38" s="199"/>
      <c r="AL38" s="199"/>
      <c r="AM38" s="199"/>
      <c r="AN38" s="199"/>
      <c r="AO38" s="200"/>
      <c r="AP38" s="200"/>
      <c r="AQ38" s="200"/>
      <c r="AR38" s="200">
        <f>SUMPRODUCT(--WEEKDAY(C$3:AG$3,2)&gt;5,--((C38:AG38="DM"))+(C38:AG38="CS1")+((C38:AG38="CS2"))+(C38:AG38="SB1")+(C38:AG38="AE")+(C38:AG38="EM"))</f>
        <v>0</v>
      </c>
      <c r="AS38" s="200"/>
      <c r="AT38" s="200">
        <f>(AP38-AQ38)/2+(AR38-AS38)</f>
        <v>0</v>
      </c>
      <c r="AU38" s="200"/>
      <c r="AV38" s="200"/>
      <c r="AW38" s="200"/>
      <c r="AX38" s="199"/>
      <c r="AY38" s="199"/>
      <c r="AZ38" s="199"/>
      <c r="BA38" s="199"/>
      <c r="BB38" s="199"/>
      <c r="BC38" s="199"/>
      <c r="BD38" s="199"/>
      <c r="BE38" s="199"/>
      <c r="BF38" s="199"/>
      <c r="BG38" s="199"/>
      <c r="BH38" s="199"/>
      <c r="BI38" s="199"/>
      <c r="BJ38" s="199"/>
      <c r="BK38" s="199"/>
      <c r="BL38" s="199"/>
      <c r="BM38" s="199"/>
      <c r="BN38" s="199"/>
      <c r="BO38" s="199"/>
      <c r="BP38" s="201"/>
    </row>
    <row r="39" ht="19.5" customHeight="1" spans="1:68">
      <c r="A39" s="19"/>
      <c r="B39" s="202" t="s">
        <v>48</v>
      </c>
      <c r="C39" s="203" t="str">
        <f>VLOOKUP("DM",C4:C37,1,FALSE)</f>
        <v>DM</v>
      </c>
      <c r="D39" s="203" t="str">
        <f>VLOOKUP("DM",D4:D37,1,FALSE)</f>
        <v>DM</v>
      </c>
      <c r="E39" s="203" t="str">
        <f>VLOOKUP("DM",E4:E37,1,FALSE)</f>
        <v>DM</v>
      </c>
      <c r="F39" s="203" t="str">
        <f>VLOOKUP("DM",F4:F37,1,FALSE)</f>
        <v>DM</v>
      </c>
      <c r="G39" s="203" t="str">
        <f>VLOOKUP("DM",G4:G37,1,FALSE)</f>
        <v>DM</v>
      </c>
      <c r="H39" s="203" t="str">
        <f>VLOOKUP("DM",H4:H37,1,FALSE)</f>
        <v>DM</v>
      </c>
      <c r="I39" s="203" t="str">
        <f>VLOOKUP("DM",I4:I37,1,FALSE)</f>
        <v>DM</v>
      </c>
      <c r="J39" s="203" t="str">
        <f>VLOOKUP("DM",J4:J37,1,FALSE)</f>
        <v>DM</v>
      </c>
      <c r="K39" s="203" t="str">
        <f>VLOOKUP("DM",K4:K37,1,FALSE)</f>
        <v>DM</v>
      </c>
      <c r="L39" s="203" t="str">
        <f>VLOOKUP("DM",L4:L37,1,FALSE)</f>
        <v>DM</v>
      </c>
      <c r="M39" s="203" t="str">
        <f>VLOOKUP("DM",M4:M37,1,FALSE)</f>
        <v>DM</v>
      </c>
      <c r="N39" s="203" t="str">
        <f>VLOOKUP("DM",N4:N37,1,FALSE)</f>
        <v>DM</v>
      </c>
      <c r="O39" s="203" t="str">
        <f>VLOOKUP("DM",O4:O37,1,FALSE)</f>
        <v>DM</v>
      </c>
      <c r="P39" s="203" t="e">
        <f>VLOOKUP("DM",P4:P37,1,FALSE)</f>
        <v>#N/A</v>
      </c>
      <c r="Q39" s="203" t="e">
        <f>VLOOKUP("DM",Q4:Q37,1,FALSE)</f>
        <v>#N/A</v>
      </c>
      <c r="R39" s="203" t="e">
        <f>VLOOKUP("DM",R4:R37,1,FALSE)</f>
        <v>#N/A</v>
      </c>
      <c r="S39" s="203" t="e">
        <f>VLOOKUP("DM",S4:S37,1,FALSE)</f>
        <v>#N/A</v>
      </c>
      <c r="T39" s="203" t="e">
        <f>VLOOKUP("DM",T4:T37,1,FALSE)</f>
        <v>#N/A</v>
      </c>
      <c r="U39" s="203" t="e">
        <f>VLOOKUP("DM",U4:U37,1,FALSE)</f>
        <v>#N/A</v>
      </c>
      <c r="V39" s="203" t="e">
        <f>VLOOKUP("DM",V4:V37,1,FALSE)</f>
        <v>#N/A</v>
      </c>
      <c r="W39" s="203" t="e">
        <f>VLOOKUP("DM",W4:W37,1,FALSE)</f>
        <v>#N/A</v>
      </c>
      <c r="X39" s="203" t="e">
        <f>VLOOKUP("DM",X4:X37,1,FALSE)</f>
        <v>#N/A</v>
      </c>
      <c r="Y39" s="203" t="e">
        <f>VLOOKUP("DM",Y4:Y37,1,FALSE)</f>
        <v>#N/A</v>
      </c>
      <c r="Z39" s="203" t="e">
        <f>VLOOKUP("DM",Z4:Z37,1,FALSE)</f>
        <v>#N/A</v>
      </c>
      <c r="AA39" s="203" t="e">
        <f>VLOOKUP("DM",AA5:AA37,1,FALSE)</f>
        <v>#N/A</v>
      </c>
      <c r="AB39" s="203" t="e">
        <f>VLOOKUP("DM",AB4:AB37,1,FALSE)</f>
        <v>#N/A</v>
      </c>
      <c r="AC39" s="203" t="e">
        <f>VLOOKUP("DM",AC4:AC37,1,FALSE)</f>
        <v>#N/A</v>
      </c>
      <c r="AD39" s="203" t="e">
        <f>VLOOKUP("DM",AD4:AD37,1,FALSE)</f>
        <v>#N/A</v>
      </c>
      <c r="AE39" s="203" t="e">
        <f>VLOOKUP("DM",AE4:AE37,1,FALSE)</f>
        <v>#N/A</v>
      </c>
      <c r="AF39" s="203" t="e">
        <f>VLOOKUP("DM",AF4:AF37,1,FALSE)</f>
        <v>#N/A</v>
      </c>
      <c r="AG39" s="203" t="e">
        <f>VLOOKUP("DM",AG4:AG37,1,FALSE)</f>
        <v>#N/A</v>
      </c>
      <c r="AH39" s="157"/>
      <c r="AI39" s="158"/>
      <c r="AJ39" s="157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60"/>
    </row>
    <row r="40" ht="19.5" customHeight="1" spans="1:68">
      <c r="A40" s="19" t="e">
        <f>LTE()</f>
        <v>#NAME?</v>
      </c>
      <c r="B40" s="204" t="s">
        <v>44</v>
      </c>
      <c r="C40" s="203" t="str">
        <f>VLOOKUP("CS1",C5:C37,1,FALSE)</f>
        <v>CS1</v>
      </c>
      <c r="D40" s="203" t="str">
        <f>VLOOKUP("CS1",D6:D37,1,FALSE)</f>
        <v>CS1</v>
      </c>
      <c r="E40" s="203" t="str">
        <f>VLOOKUP("CS1",E5:E37,1,FALSE)</f>
        <v>CS1</v>
      </c>
      <c r="F40" s="203" t="str">
        <f>VLOOKUP("CS1",F5:F37,1,FALSE)</f>
        <v>CS1</v>
      </c>
      <c r="G40" s="203" t="str">
        <f>VLOOKUP("CS1",G5:G37,1,FALSE)</f>
        <v>CS1</v>
      </c>
      <c r="H40" s="203" t="str">
        <f>VLOOKUP("CS1",H6:H37,1,FALSE)</f>
        <v>CS1</v>
      </c>
      <c r="I40" s="203" t="str">
        <f>VLOOKUP("CS1",I5:I37,1,FALSE)</f>
        <v>CS1</v>
      </c>
      <c r="J40" s="203" t="str">
        <f>VLOOKUP("CS1",J4:J37,1,FALSE)</f>
        <v>CS1</v>
      </c>
      <c r="K40" s="203" t="str">
        <f>VLOOKUP("CS1",K6:K37,1,FALSE)</f>
        <v>CS1</v>
      </c>
      <c r="L40" s="203" t="str">
        <f>VLOOKUP("CS1",L8:L37,1,FALSE)</f>
        <v>CS1</v>
      </c>
      <c r="M40" s="203" t="str">
        <f>VLOOKUP("CS1",M5:M37,1,FALSE)</f>
        <v>CS1</v>
      </c>
      <c r="N40" s="203" t="str">
        <f>VLOOKUP("CS1",N5:N37,1,FALSE)</f>
        <v>CS1</v>
      </c>
      <c r="O40" s="203" t="str">
        <f>VLOOKUP("CS1",O5:O37,1,FALSE)</f>
        <v>CS1</v>
      </c>
      <c r="P40" s="203" t="e">
        <f>VLOOKUP("CS1",P10:P37,1,FALSE)</f>
        <v>#N/A</v>
      </c>
      <c r="Q40" s="203" t="e">
        <f>VLOOKUP("CS1",Q5:Q37,1,FALSE)</f>
        <v>#N/A</v>
      </c>
      <c r="R40" s="203" t="e">
        <f>VLOOKUP("CS1",R7:R37,1,FALSE)</f>
        <v>#N/A</v>
      </c>
      <c r="S40" s="203" t="e">
        <f>VLOOKUP("CS1",S5:S37,1,FALSE)</f>
        <v>#N/A</v>
      </c>
      <c r="T40" s="203" t="e">
        <f>VLOOKUP("CS1",T5:T37,1,FALSE)</f>
        <v>#N/A</v>
      </c>
      <c r="U40" s="203" t="e">
        <f>VLOOKUP("CS1",U6:U37,1,FALSE)</f>
        <v>#N/A</v>
      </c>
      <c r="V40" s="203" t="e">
        <f>VLOOKUP("CS1",V6:V37,1,FALSE)</f>
        <v>#N/A</v>
      </c>
      <c r="W40" s="203" t="e">
        <f>VLOOKUP("CS1",W5:W37,1,FALSE)</f>
        <v>#N/A</v>
      </c>
      <c r="X40" s="203" t="e">
        <f>VLOOKUP("CS1",X5:X37,1,FALSE)</f>
        <v>#N/A</v>
      </c>
      <c r="Y40" s="203" t="e">
        <f>VLOOKUP("CS1",Y5:Y37,1,FALSE)</f>
        <v>#N/A</v>
      </c>
      <c r="Z40" s="203" t="e">
        <f>VLOOKUP("CS1",Z6:Z37,1,FALSE)</f>
        <v>#N/A</v>
      </c>
      <c r="AA40" s="203" t="e">
        <f>VLOOKUP("CS1",AA5:AA37,1,FALSE)</f>
        <v>#N/A</v>
      </c>
      <c r="AB40" s="203" t="e">
        <f>VLOOKUP("CS1",AB5:AB37,1,FALSE)</f>
        <v>#N/A</v>
      </c>
      <c r="AC40" s="203" t="e">
        <f>VLOOKUP("CS1",AC5:AC37,1,FALSE)</f>
        <v>#N/A</v>
      </c>
      <c r="AD40" s="203" t="e">
        <f>VLOOKUP("CS1",AD6:AD37,1,FALSE)</f>
        <v>#N/A</v>
      </c>
      <c r="AE40" s="203" t="e">
        <f>VLOOKUP("CS1",AE6:AE37,1,FALSE)</f>
        <v>#N/A</v>
      </c>
      <c r="AF40" s="203" t="e">
        <f>VLOOKUP("CS1",AF5:AF37,1,FALSE)</f>
        <v>#N/A</v>
      </c>
      <c r="AG40" s="203" t="e">
        <f>VLOOKUP("CS1",AG6:AG37,1,FALSE)</f>
        <v>#N/A</v>
      </c>
      <c r="AH40" s="157"/>
      <c r="AI40" s="158"/>
      <c r="AJ40" s="157"/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0"/>
    </row>
    <row r="41" ht="19.5" customHeight="1" spans="1:68">
      <c r="A41" s="19"/>
      <c r="B41" s="205" t="s">
        <v>45</v>
      </c>
      <c r="C41" s="203" t="str">
        <f>VLOOKUP("CS2",C6:C37,1,FALSE)</f>
        <v>CS2</v>
      </c>
      <c r="D41" s="203" t="str">
        <f>VLOOKUP("CS2",D6:D37,1,FALSE)</f>
        <v>CS2</v>
      </c>
      <c r="E41" s="203" t="str">
        <f>VLOOKUP("CS2",E5:E37,1,FALSE)</f>
        <v>CS2</v>
      </c>
      <c r="F41" s="203" t="str">
        <f>VLOOKUP("CS2",F5:F37,1,FALSE)</f>
        <v>CS2</v>
      </c>
      <c r="G41" s="203" t="str">
        <f>VLOOKUP("CS2",G5:G37,1,FALSE)</f>
        <v>CS2</v>
      </c>
      <c r="H41" s="203" t="str">
        <f>VLOOKUP("CS2",H5:H37,1,FALSE)</f>
        <v>CS2</v>
      </c>
      <c r="I41" s="203" t="str">
        <f>VLOOKUP("CS2",I6:I37,1,FALSE)</f>
        <v>CS2</v>
      </c>
      <c r="J41" s="203" t="str">
        <f>VLOOKUP("CS2",J4:J37,1,FALSE)</f>
        <v>CS2</v>
      </c>
      <c r="K41" s="203" t="str">
        <f>VLOOKUP("CS2",K6:K37,1,FALSE)</f>
        <v>CS2</v>
      </c>
      <c r="L41" s="203" t="str">
        <f>VLOOKUP("CS2",L4:L37,1,FALSE)</f>
        <v>CS2</v>
      </c>
      <c r="M41" s="203" t="str">
        <f>VLOOKUP("CS2",M5:M37,1,FALSE)</f>
        <v>CS2</v>
      </c>
      <c r="N41" s="203" t="str">
        <f>VLOOKUP("CS2",N5:N37,1,FALSE)</f>
        <v>CS2</v>
      </c>
      <c r="O41" s="203" t="str">
        <f>VLOOKUP("CS2",O8:O37,1,FALSE)</f>
        <v>CS2</v>
      </c>
      <c r="P41" s="203" t="e">
        <f>VLOOKUP("CS2",P5:P37,1,FALSE)</f>
        <v>#N/A</v>
      </c>
      <c r="Q41" s="203" t="e">
        <f>VLOOKUP("CS2",Q5:Q37,1,FALSE)</f>
        <v>#N/A</v>
      </c>
      <c r="R41" s="203" t="e">
        <f>VLOOKUP("CS2",R7:R37,1,FALSE)</f>
        <v>#N/A</v>
      </c>
      <c r="S41" s="203" t="e">
        <f>VLOOKUP("CS2",S5:S37,1,FALSE)</f>
        <v>#N/A</v>
      </c>
      <c r="T41" s="203" t="e">
        <f>VLOOKUP("CS2",T5:T37,1,FALSE)</f>
        <v>#N/A</v>
      </c>
      <c r="U41" s="203" t="e">
        <f>VLOOKUP("CS2",U6:U37,1,FALSE)</f>
        <v>#N/A</v>
      </c>
      <c r="V41" s="203" t="e">
        <f>VLOOKUP("CS2",V5:V37,1,FALSE)</f>
        <v>#N/A</v>
      </c>
      <c r="W41" s="203" t="e">
        <f>VLOOKUP("CS2",W5:W37,1,FALSE)</f>
        <v>#N/A</v>
      </c>
      <c r="X41" s="203" t="e">
        <f>VLOOKUP("CS2",X5:X37,1,FALSE)</f>
        <v>#N/A</v>
      </c>
      <c r="Y41" s="203" t="e">
        <f>VLOOKUP("CS2",Y5:Y37,1,FALSE)</f>
        <v>#N/A</v>
      </c>
      <c r="Z41" s="203" t="e">
        <f>VLOOKUP("CS2",Z6:Z37,1,FALSE)</f>
        <v>#N/A</v>
      </c>
      <c r="AA41" s="203" t="e">
        <f>VLOOKUP("CS2",AA5:AA37,1,FALSE)</f>
        <v>#N/A</v>
      </c>
      <c r="AB41" s="203" t="e">
        <f>VLOOKUP("CS2",AB5:AB37,1,FALSE)</f>
        <v>#N/A</v>
      </c>
      <c r="AC41" s="203" t="e">
        <f>VLOOKUP("CS2",AC5:AC37,1,FALSE)</f>
        <v>#N/A</v>
      </c>
      <c r="AD41" s="203" t="e">
        <f>VLOOKUP("CS2",AD6:AD37,1,FALSE)</f>
        <v>#N/A</v>
      </c>
      <c r="AE41" s="203" t="e">
        <f>VLOOKUP("CS2",AE6:AE37,1,FALSE)</f>
        <v>#N/A</v>
      </c>
      <c r="AF41" s="203" t="e">
        <f>VLOOKUP("CS2",AF5:AF37,1,FALSE)</f>
        <v>#N/A</v>
      </c>
      <c r="AG41" s="203" t="e">
        <f>VLOOKUP("CS2",AG6:AG37,1,FALSE)</f>
        <v>#N/A</v>
      </c>
      <c r="AH41" s="157"/>
      <c r="AI41" s="158"/>
      <c r="AJ41" s="157"/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0"/>
    </row>
    <row r="42" ht="19.5" customHeight="1" spans="1:68">
      <c r="A42" s="19"/>
      <c r="B42" s="206" t="s">
        <v>50</v>
      </c>
      <c r="C42" s="203" t="str">
        <f>VLOOKUP("SB1",C6:C37,1,FALSE)</f>
        <v>SB1</v>
      </c>
      <c r="D42" s="203" t="str">
        <f>VLOOKUP("SB1",D3:D37,1,FALSE)</f>
        <v>SB1</v>
      </c>
      <c r="E42" s="203" t="str">
        <f>VLOOKUP("SB1",E5:E37,1,FALSE)</f>
        <v>SB1</v>
      </c>
      <c r="F42" s="203" t="str">
        <f>VLOOKUP("SB1",F6:F37,1,FALSE)</f>
        <v>SB1</v>
      </c>
      <c r="G42" s="203" t="str">
        <f>VLOOKUP("SB1",G5:G37,1,FALSE)</f>
        <v>SB1</v>
      </c>
      <c r="H42" s="203" t="str">
        <f>VLOOKUP("SB1",H6:H37,1,FALSE)</f>
        <v>SB1</v>
      </c>
      <c r="I42" s="203" t="str">
        <f>VLOOKUP("SB1",I6:I37,1,FALSE)</f>
        <v>SB1</v>
      </c>
      <c r="J42" s="203" t="str">
        <f>VLOOKUP("SB1",J4:J37,1,FALSE)</f>
        <v>SB1</v>
      </c>
      <c r="K42" s="203" t="str">
        <f>VLOOKUP("SB1",K6:K37,1,FALSE)</f>
        <v>SB1</v>
      </c>
      <c r="L42" s="203" t="str">
        <f>VLOOKUP("SB1",L5:L37,1,FALSE)</f>
        <v>SB1</v>
      </c>
      <c r="M42" s="203" t="e">
        <f>VLOOKUP("SB1",M5:M37,1,FALSE)</f>
        <v>#N/A</v>
      </c>
      <c r="N42" s="203" t="str">
        <f>VLOOKUP("SB1",N5:N37,1,FALSE)</f>
        <v>SB1</v>
      </c>
      <c r="O42" s="203" t="str">
        <f>VLOOKUP("SB1",O5:O37,1,FALSE)</f>
        <v>SB1</v>
      </c>
      <c r="P42" s="203" t="e">
        <f>VLOOKUP("SB1",P5:P37,1,FALSE)</f>
        <v>#N/A</v>
      </c>
      <c r="Q42" s="203" t="e">
        <f>VLOOKUP("SB1",Q5:Q37,1,FALSE)</f>
        <v>#N/A</v>
      </c>
      <c r="R42" s="203" t="e">
        <f>VLOOKUP("SB1",R7:R37,1,FALSE)</f>
        <v>#N/A</v>
      </c>
      <c r="S42" s="203" t="e">
        <f>VLOOKUP("SB1",S5:S37,1,FALSE)</f>
        <v>#N/A</v>
      </c>
      <c r="T42" s="203" t="e">
        <f>VLOOKUP("SB1",T5:T37,1,FALSE)</f>
        <v>#N/A</v>
      </c>
      <c r="U42" s="203" t="e">
        <f>VLOOKUP("SB1",U6:U37,1,FALSE)</f>
        <v>#N/A</v>
      </c>
      <c r="V42" s="203" t="e">
        <f>VLOOKUP("SB1",V5:V37,1,FALSE)</f>
        <v>#N/A</v>
      </c>
      <c r="W42" s="203" t="e">
        <f>VLOOKUP("SB1",W5:W37,1,FALSE)</f>
        <v>#N/A</v>
      </c>
      <c r="X42" s="203" t="e">
        <f>VLOOKUP("SB1",X5:X37,1,FALSE)</f>
        <v>#N/A</v>
      </c>
      <c r="Y42" s="203" t="e">
        <f>VLOOKUP("SB1",Y5:Y37,1,FALSE)</f>
        <v>#N/A</v>
      </c>
      <c r="Z42" s="203" t="e">
        <f>VLOOKUP("SB1",Z6:Z37,1,FALSE)</f>
        <v>#N/A</v>
      </c>
      <c r="AA42" s="203" t="e">
        <f>VLOOKUP("SB1",AA5:AA37,1,FALSE)</f>
        <v>#N/A</v>
      </c>
      <c r="AB42" s="203" t="e">
        <f>VLOOKUP("SB1",AB5:AB37,1,FALSE)</f>
        <v>#N/A</v>
      </c>
      <c r="AC42" s="203" t="e">
        <f>VLOOKUP("SB1",AC8:AC37,1,FALSE)</f>
        <v>#N/A</v>
      </c>
      <c r="AD42" s="203" t="e">
        <f>VLOOKUP("SB1",AD6:AD37,1,FALSE)</f>
        <v>#N/A</v>
      </c>
      <c r="AE42" s="203" t="e">
        <f>VLOOKUP("SB1",AE6:AE37,1,FALSE)</f>
        <v>#N/A</v>
      </c>
      <c r="AF42" s="203" t="e">
        <f>VLOOKUP("SB1",AF5:AF37,1,FALSE)</f>
        <v>#N/A</v>
      </c>
      <c r="AG42" s="203" t="e">
        <f>VLOOKUP("SB1",AG6:AG37,1,FALSE)</f>
        <v>#N/A</v>
      </c>
      <c r="AH42" s="157"/>
      <c r="AI42" s="158"/>
      <c r="AJ42" s="157"/>
      <c r="AK42" s="159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60"/>
    </row>
    <row r="43" ht="19.5" customHeight="1" spans="1:68">
      <c r="A43" s="19"/>
      <c r="B43" s="207" t="s">
        <v>56</v>
      </c>
      <c r="C43" s="203" t="str">
        <f>VLOOKUP("SB2",C6:C37,1,FALSE)</f>
        <v>SB2</v>
      </c>
      <c r="D43" s="203" t="str">
        <f>VLOOKUP("SB2",D6:D37,1,FALSE)</f>
        <v>SB2</v>
      </c>
      <c r="E43" s="203" t="str">
        <f>VLOOKUP("SB2",E9:E37,1,FALSE)</f>
        <v>SB2</v>
      </c>
      <c r="F43" s="203" t="e">
        <f>VLOOKUP("SB2",F11:F37,1,FALSE)</f>
        <v>#N/A</v>
      </c>
      <c r="G43" s="203" t="e">
        <f>VLOOKUP("SB2",G6:G37,1,FALSE)</f>
        <v>#N/A</v>
      </c>
      <c r="H43" s="203" t="e">
        <f>VLOOKUP("SB2",H6:H37,1,FALSE)</f>
        <v>#N/A</v>
      </c>
      <c r="I43" s="203" t="str">
        <f>VLOOKUP("SB2",I6:I37,1,FALSE)</f>
        <v>SB2</v>
      </c>
      <c r="J43" s="203" t="str">
        <f>VLOOKUP("SB2",J4:J37,1,FALSE)</f>
        <v>SB2</v>
      </c>
      <c r="K43" s="203" t="str">
        <f>VLOOKUP("SB2",K6:K37,1,FALSE)</f>
        <v>SB2</v>
      </c>
      <c r="L43" s="203" t="str">
        <f>VLOOKUP("SB2",L10:L37,1,FALSE)</f>
        <v>SB2</v>
      </c>
      <c r="M43" s="203" t="str">
        <f>VLOOKUP("SB2",M5:M37,1,FALSE)</f>
        <v>SB2</v>
      </c>
      <c r="N43" s="203" t="e">
        <f>VLOOKUP("SB2",N5:N37,1,FALSE)</f>
        <v>#N/A</v>
      </c>
      <c r="O43" s="203" t="e">
        <f>VLOOKUP("SB2",O5:O37,1,FALSE)</f>
        <v>#N/A</v>
      </c>
      <c r="P43" s="203" t="e">
        <f>VLOOKUP("SB2",P5:P37,1,FALSE)</f>
        <v>#N/A</v>
      </c>
      <c r="Q43" s="203" t="e">
        <f>VLOOKUP("SB2",Q10:Q37,1,FALSE)</f>
        <v>#N/A</v>
      </c>
      <c r="R43" s="203" t="e">
        <f>VLOOKUP("SB2",R7:R37,1,FALSE)</f>
        <v>#N/A</v>
      </c>
      <c r="S43" s="203" t="e">
        <f>VLOOKUP("SB2",S7:S37,1,FALSE)</f>
        <v>#N/A</v>
      </c>
      <c r="T43" s="203" t="e">
        <f>VLOOKUP("SB2",T7:T37,1,FALSE)</f>
        <v>#N/A</v>
      </c>
      <c r="U43" s="203" t="e">
        <f>VLOOKUP("SB2",U6:U37,1,FALSE)</f>
        <v>#N/A</v>
      </c>
      <c r="V43" s="203" t="e">
        <f>VLOOKUP("SB2",V7:V37,1,FALSE)</f>
        <v>#N/A</v>
      </c>
      <c r="W43" s="203" t="e">
        <f>VLOOKUP("SB2",W5:W37,1,FALSE)</f>
        <v>#N/A</v>
      </c>
      <c r="X43" s="203" t="e">
        <f>VLOOKUP("SB2",X5:X37,1,FALSE)</f>
        <v>#N/A</v>
      </c>
      <c r="Y43" s="203" t="e">
        <f>VLOOKUP("SB2",Y5:Y37,1,FALSE)</f>
        <v>#N/A</v>
      </c>
      <c r="Z43" s="203" t="e">
        <f>VLOOKUP("SB2",Z6:Z37,1,FALSE)</f>
        <v>#N/A</v>
      </c>
      <c r="AA43" s="203" t="e">
        <f>VLOOKUP("SB2",AA8:AA37,1,FALSE)</f>
        <v>#N/A</v>
      </c>
      <c r="AB43" s="203" t="e">
        <f>VLOOKUP("SB2",AB6:AB37,1,FALSE)</f>
        <v>#N/A</v>
      </c>
      <c r="AC43" s="203" t="e">
        <f>VLOOKUP("SB2",AC8:AC37,1,FALSE)</f>
        <v>#N/A</v>
      </c>
      <c r="AD43" s="203" t="e">
        <f>VLOOKUP("SB2",AD6:AD37,1,FALSE)</f>
        <v>#N/A</v>
      </c>
      <c r="AE43" s="203" t="e">
        <f>VLOOKUP("SB2",AE6:AE37,1,FALSE)</f>
        <v>#N/A</v>
      </c>
      <c r="AF43" s="203" t="e">
        <f>VLOOKUP("SB2",AF5:AF37,1,FALSE)</f>
        <v>#N/A</v>
      </c>
      <c r="AG43" s="203" t="e">
        <f>VLOOKUP("SB2",AG6:AG37,1,FALSE)</f>
        <v>#N/A</v>
      </c>
      <c r="AH43" s="157"/>
      <c r="AI43" s="158"/>
      <c r="AJ43" s="157"/>
      <c r="AK43" s="159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60"/>
    </row>
    <row r="44" ht="19.5" customHeight="1" spans="1:68">
      <c r="A44" s="19"/>
      <c r="B44" s="208" t="s">
        <v>62</v>
      </c>
      <c r="C44" s="203" t="str">
        <f>VLOOKUP("AE",C6:C37,1,FALSE)</f>
        <v>AE</v>
      </c>
      <c r="D44" s="203" t="str">
        <f>VLOOKUP("AE",D6:D37,1,FALSE)</f>
        <v>AE</v>
      </c>
      <c r="E44" s="203" t="str">
        <f>VLOOKUP("AE",E9:E37,1,FALSE)</f>
        <v>AE</v>
      </c>
      <c r="F44" s="203" t="str">
        <f>VLOOKUP("AE",F11:F37,1,FALSE)</f>
        <v>AE</v>
      </c>
      <c r="G44" s="203" t="str">
        <f>VLOOKUP("AE",G6:G37,1,FALSE)</f>
        <v>AE</v>
      </c>
      <c r="H44" s="203" t="str">
        <f>VLOOKUP("AE",H6:H37,1,FALSE)</f>
        <v>AE</v>
      </c>
      <c r="I44" s="203" t="str">
        <f>VLOOKUP("AE",I6:I37,1,FALSE)</f>
        <v>AE</v>
      </c>
      <c r="J44" s="203" t="str">
        <f>VLOOKUP("AE",J4:J37,1,FALSE)</f>
        <v>AE</v>
      </c>
      <c r="K44" s="203" t="str">
        <f>VLOOKUP("AE",K6:K37,1,FALSE)</f>
        <v>AE</v>
      </c>
      <c r="L44" s="203" t="str">
        <f>VLOOKUP("AE",L10:L37,1,FALSE)</f>
        <v>AE</v>
      </c>
      <c r="M44" s="203" t="str">
        <f>VLOOKUP("AE",M5:M37,1,FALSE)</f>
        <v>AE</v>
      </c>
      <c r="N44" s="203" t="str">
        <f>VLOOKUP("AE",N5:N37,1,FALSE)</f>
        <v>AE</v>
      </c>
      <c r="O44" s="203" t="str">
        <f>VLOOKUP("AE",O5:O37,1,FALSE)</f>
        <v>AE</v>
      </c>
      <c r="P44" s="203" t="e">
        <f>VLOOKUP("AE",P5:P37,1,FALSE)</f>
        <v>#N/A</v>
      </c>
      <c r="Q44" s="203" t="e">
        <f>VLOOKUP("AE",Q10:Q37,1,FALSE)</f>
        <v>#N/A</v>
      </c>
      <c r="R44" s="203" t="e">
        <f>VLOOKUP("AE",R7:R37,1,FALSE)</f>
        <v>#N/A</v>
      </c>
      <c r="S44" s="203" t="e">
        <f>VLOOKUP("AE",S7:S37,1,FALSE)</f>
        <v>#N/A</v>
      </c>
      <c r="T44" s="203" t="e">
        <f>VLOOKUP("AE",T7:T37,1,FALSE)</f>
        <v>#N/A</v>
      </c>
      <c r="U44" s="203" t="str">
        <f>VLOOKUP("AE",U9:U37,1,FALSE)</f>
        <v>AE</v>
      </c>
      <c r="V44" s="203" t="str">
        <f>VLOOKUP("AE",V7:V37,1,FALSE)</f>
        <v>AE</v>
      </c>
      <c r="W44" s="203" t="e">
        <f>VLOOKUP("AE",W5:W37,1,FALSE)</f>
        <v>#N/A</v>
      </c>
      <c r="X44" s="203" t="e">
        <f>VLOOKUP("AE",X5:X37,1,FALSE)</f>
        <v>#N/A</v>
      </c>
      <c r="Y44" s="203" t="e">
        <f>VLOOKUP("AE",Y5:Y37,1,FALSE)</f>
        <v>#N/A</v>
      </c>
      <c r="Z44" s="203" t="e">
        <f>VLOOKUP("AE",Z6:Z37,1,FALSE)</f>
        <v>#N/A</v>
      </c>
      <c r="AA44" s="203" t="e">
        <f>VLOOKUP("AE",AA8:AA37,1,FALSE)</f>
        <v>#N/A</v>
      </c>
      <c r="AB44" s="203" t="str">
        <f>VLOOKUP("AE",AB6:AB37,1,FALSE)</f>
        <v>AE</v>
      </c>
      <c r="AC44" s="203" t="str">
        <f>VLOOKUP("AE",AC8:AC37,1,FALSE)</f>
        <v>AE</v>
      </c>
      <c r="AD44" s="203" t="e">
        <f>VLOOKUP("AE",AD6:AD37,1,FALSE)</f>
        <v>#N/A</v>
      </c>
      <c r="AE44" s="203" t="e">
        <f>VLOOKUP("AE",AE6:AE37,1,FALSE)</f>
        <v>#N/A</v>
      </c>
      <c r="AF44" s="203" t="e">
        <f>VLOOKUP("AE",AF5:AF37,1,FALSE)</f>
        <v>#N/A</v>
      </c>
      <c r="AG44" s="203" t="e">
        <f>VLOOKUP("AE",AG6:AG37,1,FALSE)</f>
        <v>#N/A</v>
      </c>
      <c r="AH44" s="157"/>
      <c r="AI44" s="158"/>
      <c r="AJ44" s="157"/>
      <c r="AK44" s="159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60"/>
    </row>
  </sheetData>
  <mergeCells count="1">
    <mergeCell ref="C1:S1"/>
  </mergeCells>
  <conditionalFormatting sqref="H7">
    <cfRule type="expression" dxfId="135" priority="1">
      <formula>WEEKDAY(I$3,2)&gt;5</formula>
    </cfRule>
  </conditionalFormatting>
  <conditionalFormatting sqref="D14">
    <cfRule type="expression" dxfId="3735" priority="2">
      <formula>WEEKDAY($A14,2)&gt;5</formula>
    </cfRule>
  </conditionalFormatting>
  <conditionalFormatting sqref="O24">
    <cfRule type="expression" dxfId="135" priority="3">
      <formula>WEEKDAY(J$3,2)&gt;5</formula>
    </cfRule>
    <cfRule type="expression" dxfId="135" priority="4">
      <formula>WEEKDAY(I$3,2)&gt;5</formula>
    </cfRule>
  </conditionalFormatting>
  <conditionalFormatting sqref="T2:X37 Z2:Z37 C3:M37 N3:N29 O3:S37 Y3:Y37 AA3:AG37 AO10 N31:N37">
    <cfRule type="expression" dxfId="135" priority="83">
      <formula>WEEKDAY(T$3,2)&gt;5</formula>
    </cfRule>
  </conditionalFormatting>
  <conditionalFormatting sqref="J4:J44 AA4:AA44 C5:C44 E5:E11 F5:I44 K5:M44 N5:N29 O5:Z44 AB5:AG44 D6:D44 AO10 E13:E44 N31:N44">
    <cfRule type="cellIs" dxfId="136" priority="68" operator="equal">
      <formula>"B"</formula>
    </cfRule>
    <cfRule type="cellIs" dxfId="136" priority="69" operator="equal">
      <formula>"AL"</formula>
    </cfRule>
    <cfRule type="cellIs" dxfId="137" priority="70" operator="equal">
      <formula>"DM"</formula>
    </cfRule>
    <cfRule type="cellIs" dxfId="138" priority="71" operator="equal">
      <formula>"CS1"</formula>
    </cfRule>
    <cfRule type="cellIs" dxfId="139" priority="72" operator="equal">
      <formula>"CS2"</formula>
    </cfRule>
    <cfRule type="cellIs" dxfId="140" priority="73" operator="equal">
      <formula>"SB1"</formula>
    </cfRule>
    <cfRule type="cellIs" dxfId="141" priority="74" operator="equal">
      <formula>"SB2"</formula>
    </cfRule>
    <cfRule type="cellIs" dxfId="142" priority="75" operator="equal">
      <formula>"AE"</formula>
    </cfRule>
  </conditionalFormatting>
  <conditionalFormatting sqref="J4:J37 AA4:AA37 C5:C37 E5:E11 F5:I37 K5:M37 N5:N29 O5:Z37 AB5:AG37 D6:D37 AO10 E13:E37 N31:N37">
    <cfRule type="cellIs" dxfId="136" priority="77" operator="equal">
      <formula>"DB"</formula>
    </cfRule>
    <cfRule type="containsText" dxfId="143" priority="78" operator="between" text="$AM">
      <formula>NOT(ISERROR(SEARCH("$AM",C4)))</formula>
    </cfRule>
    <cfRule type="containsText" dxfId="144" priority="79" operator="between" text="$PM">
      <formula>NOT(ISERROR(SEARCH("$PM",C4)))</formula>
    </cfRule>
    <cfRule type="containsText" dxfId="145" priority="80" operator="between" text="$L">
      <formula>NOT(ISERROR(SEARCH("$L",C4)))</formula>
    </cfRule>
    <cfRule type="containsText" dxfId="146" priority="81" operator="between" text="$BTP">
      <formula>NOT(ISERROR(SEARCH("$BTP",C4)))</formula>
    </cfRule>
    <cfRule type="containsText" dxfId="147" priority="82" operator="between" text="$M">
      <formula>NOT(ISERROR(SEARCH("$M",C4)))</formula>
    </cfRule>
    <cfRule type="containsText" dxfId="148" priority="84" operator="between" text="$N">
      <formula>NOT(ISERROR(SEARCH("$N",C4)))</formula>
    </cfRule>
    <cfRule type="containsText" dxfId="149" priority="85" operator="between" text="$FC">
      <formula>NOT(ISERROR(SEARCH("$FC",C4)))</formula>
    </cfRule>
    <cfRule type="containsText" dxfId="150" priority="86" operator="between" text="OAL">
      <formula>NOT(ISERROR(SEARCH("OAL",C4)))</formula>
    </cfRule>
    <cfRule type="containsText" dxfId="151" priority="87" operator="between" text="S+">
      <formula>NOT(ISERROR(SEARCH("S+",C4)))</formula>
    </cfRule>
    <cfRule type="containsText" dxfId="152" priority="88" operator="between" text="EX-D">
      <formula>NOT(ISERROR(SEARCH("EX-D",C4)))</formula>
    </cfRule>
  </conditionalFormatting>
  <conditionalFormatting sqref="J4:J8 C5:C12 E5:E7 F5:F9 G5:G29 H5:H27 I5:I6 K5:K6 L5:L16 M5:N8 O5:O18 P5:P25 Q5:S5 T5:T15 U5:U18 V5:V17 W5:W8 X5:X9 Y5 AA5:AA10 AB5:AB29 AC5:AC11 AD5:AD28 AE5:AE6 AF5:AF18 AG5:AG27 D6 Z6:Z13 Q7 R7:R8 S7:S17 Y7:Y11 D8 I8 AE8:AE18 E9:E11 K9:K15 D10:D19 I10:I15 J10:J27 M10:M12 N10:N29 Q10 AO10 F11:F29 X11:X23 W12:W15 AA12:AA27 R13:R14 Y13:Y23 AC13:AC18 C14:C18 E14:E26 M14 Q14 M16:M27 Q16:R16 I17:I28 K17:K23 W17:W23 Z17:Z24 L18:L25 Q18:Q27 R18 S19:S36 T19:T21 V19:V27 C20:C25 O20 R20 U20:U25 AC20:AC29 AE20 AF20:AF28 D22:D23 O22:O28 R22:R23 AE22:AE28 T23:T27 D25:D26 K25:K28 W26:W27 X26:Y29 C27 L27:L29 P27 R27:R34 U27:U29 Z27:Z28 D29:D31 H29 Q29:Q34 V29 AA29:AA30 AG29 J30 M30:M33 T30 W30:W33 K31 E32 I32 N32 K33 Y33:Y34 L34 X34">
    <cfRule type="containsText" dxfId="153" priority="89" operator="between" text="VACC">
      <formula>NOT(ISERROR(SEARCH("VACC",C4)))</formula>
    </cfRule>
  </conditionalFormatting>
  <conditionalFormatting sqref="C5:C29 D5:D6 E5:E29 F5:F9 G5:H29 I5:I6 J5:J30 K5:K23 L5:L29 M5:N8 O5:P29 Q5:R5 S5:S9 T5:T28 U5:V29 W5:W8 X5:X9 Y5 Z5:Z29 AA5:AA10 AB5:AG29 Q7 R7:R8 Y7:Y24 D8 I8:I28 Q9:Q10 D10:D31 M10:M14 N10:N29 AO10 F11:F29 S11:S14 X11:X29 R12:R14 W12:W15 AA12:AA30 Q13:Q14 M16:M28 Q16:R34 S16:S29 W17:W33 K25:K29 Y26:Y29 M30:M33 T30 K31 E32 I32:I33 N32 S32:S33 K33 Y33:Y34 L34 X34">
    <cfRule type="cellIs" dxfId="136" priority="47" operator="equal">
      <formula>"B"</formula>
    </cfRule>
    <cfRule type="cellIs" dxfId="136" priority="48" operator="equal">
      <formula>"AL"</formula>
    </cfRule>
    <cfRule type="cellIs" dxfId="137" priority="49" operator="equal">
      <formula>"DM"</formula>
    </cfRule>
    <cfRule type="cellIs" dxfId="138" priority="50" operator="equal">
      <formula>"CS1"</formula>
    </cfRule>
    <cfRule type="cellIs" dxfId="139" priority="51" operator="equal">
      <formula>"CS2"</formula>
    </cfRule>
    <cfRule type="cellIs" dxfId="140" priority="52" operator="equal">
      <formula>"SB1"</formula>
    </cfRule>
    <cfRule type="cellIs" dxfId="141" priority="53" operator="equal">
      <formula>"SB2"</formula>
    </cfRule>
    <cfRule type="cellIs" dxfId="142" priority="54" operator="equal">
      <formula>"AE"</formula>
    </cfRule>
    <cfRule type="cellIs" dxfId="136" priority="56" operator="equal">
      <formula>"DB"</formula>
    </cfRule>
    <cfRule type="containsText" dxfId="143" priority="57" operator="between" text="$AM">
      <formula>NOT(ISERROR(SEARCH("$AM",C5)))</formula>
    </cfRule>
    <cfRule type="containsText" dxfId="144" priority="58" operator="between" text="$PM">
      <formula>NOT(ISERROR(SEARCH("$PM",C5)))</formula>
    </cfRule>
    <cfRule type="containsText" dxfId="145" priority="59" operator="between" text="$L">
      <formula>NOT(ISERROR(SEARCH("$L",C5)))</formula>
    </cfRule>
    <cfRule type="containsText" dxfId="146" priority="60" operator="between" text="$BTP">
      <formula>NOT(ISERROR(SEARCH("$BTP",C5)))</formula>
    </cfRule>
    <cfRule type="containsText" dxfId="147" priority="61" operator="between" text="$M">
      <formula>NOT(ISERROR(SEARCH("$M",C5)))</formula>
    </cfRule>
    <cfRule type="containsText" dxfId="148" priority="62" operator="between" text="$N">
      <formula>NOT(ISERROR(SEARCH("$N",C5)))</formula>
    </cfRule>
    <cfRule type="containsText" dxfId="149" priority="63" operator="between" text="$FC">
      <formula>NOT(ISERROR(SEARCH("$FC",C5)))</formula>
    </cfRule>
    <cfRule type="containsText" dxfId="150" priority="64" operator="between" text="OAL">
      <formula>NOT(ISERROR(SEARCH("OAL",C5)))</formula>
    </cfRule>
    <cfRule type="containsText" dxfId="151" priority="65" operator="between" text="S+">
      <formula>NOT(ISERROR(SEARCH("S+",C5)))</formula>
    </cfRule>
    <cfRule type="containsText" dxfId="152" priority="66" operator="between" text="EX-D">
      <formula>NOT(ISERROR(SEARCH("EX-D",C5)))</formula>
    </cfRule>
  </conditionalFormatting>
  <conditionalFormatting sqref="C5:C18 D5:D6 E5:E11 F5:F9 G5:G29 H5:H27 I5:I6 J5:J30 K5:K23 L5:L29 M5:N8 O5:O28 P5:P27 Q5:S5 T5:T15 U5:U29 V5:V27 W5:W8 X5:X9 Y5 AA5:AA10 AB5:AB29 AC5:AC11 AD5:AE29 AF5:AF28 AG5:AG27 Z6:Z29 Q7 R7:R8 S7:S9 Y7:Y24 D8 I8:I28 Q9:Q10 D10:D19 M10:M12 N10:N29 AO10 F11:F29 S11:S14 X11:X29 R12:R14 W12:W15 AA12:AA27 AC13:AC29 E14:E27 M14 Q14 M16:M27 Q16:Q27 R16:R18 S16:S29 T17:T28 W17:W27 C20:C25 R20 D22:D23 R22:R34 D25:D26 K25:K29 Y26:Y29 C27:C29 D29:D31 E29 H29 P29 Q29:Q34 V29 W29:W33 AA29:AA30 AG29 M30:M33 T30 K31 E32 I32:I33 N32 S32:S33 K33 Y33:Y34 L34 X34">
    <cfRule type="containsText" dxfId="153" priority="55" operator="between" text="VACC">
      <formula>NOT(ISERROR(SEARCH("VACC",C5)))</formula>
    </cfRule>
  </conditionalFormatting>
  <conditionalFormatting sqref="C5:C8 F5:F6 G5:G15 H5:H14 I5:I6 J5:K8 L5:L7 M5:M6 N5:N8 O5:O12 P5:P9 Q5:R5 T5:T12 U5:U29 V5:V18 W5:W8 X5:X9 Y5 AA5:AA10 AC5:AC11 AD5:AD29 AF5:AG6 D6 E6:E7 Z6:Z13 AB6:AB15 AE6:AE29 Q7 R7:R8 S7:S9 Y7:Y24 I8:I15 M8 AF8:AF9 AG8:AG14 F9 L9:L12 Q9 D10 E10:E11 J10:J17 K10:K18 M10:M12 N10:N29 C11:C18 P11:P23 S11:S14 X11:X17 AF11:AF12 R12:R14 W12:W15 AA12:AA17 D13 F13:F14 AC13:AC29 E14:E15 L14:L16 M14 O14:O25 Q14 T14:T15 AF15:AF18 D16:D17 H16:H19 M16 Q16:Q23 R16:S17 AG16 E17:E20 F17:F19 G17:G27 I17:I19 T17 W17 AB17:AB29 L18:L24 M18:M27 Z18 AG18:AG22 D19 J19:J27 S19:S21 T19:T27 W19:W20 X19:X21 AA19:AA22 C20:C25 K20:K23 R20 V20:V27 Z20 AF20:AF28 H21:H24 I21:I28 D22:D23 E22 W22 Z22:Z28 F23:F28 R23:R31 S23:S26 E24:E27 W24 X24:X29 AA24:AA27 AG24:AG27 D25:D26 K25:K27 P25:P26 Q25:Q27 H26:H27 L26:L29 W26 Y26:Y29 C27 O27:O28 S28:S29 C29 D29:D30 E29 G29:H29 K29 P29 Q29:Q31 V29:W29 AA29:AA30 AG29 J30 M30:M32 T30 K31 W31:W33 E32 I32:I33 N32 S32:S33 K33 R33:R34 Y33:Y34 L34 Q34">
    <cfRule type="expression" dxfId="135" priority="67">
      <formula>WEEKDAY(#REF!,2)&gt;5</formula>
    </cfRule>
  </conditionalFormatting>
  <conditionalFormatting sqref="BO5:BP37">
    <cfRule type="cellIs" dxfId="154" priority="76" operator="lessThan">
      <formula>1</formula>
    </cfRule>
  </conditionalFormatting>
  <conditionalFormatting sqref="K6 C17 C24:C25 E24:E25 F24 I25 C27 H27 J30">
    <cfRule type="expression" dxfId="135" priority="46">
      <formula>WEEKDAY(M$3,2)&gt;5</formula>
    </cfRule>
  </conditionalFormatting>
  <conditionalFormatting sqref="C10 C28 N30 N33">
    <cfRule type="expression" dxfId="135" priority="43">
      <formula>WEEKDAY(#REF!,2)&gt;5</formula>
    </cfRule>
  </conditionalFormatting>
  <conditionalFormatting sqref="T11:T12 T14:T15 D16 C17 H19 D22:E22 G22 O23:Q23 T23 E24:F24 E26 G26:G27 C27 F27 H27 T27:U27 X27 AD28:AF28 G29:H29 U29:V29 AB29:AC29">
    <cfRule type="expression" dxfId="135" priority="44">
      <formula>WEEKDAY(V$3,2)&gt;5</formula>
    </cfRule>
  </conditionalFormatting>
  <conditionalFormatting sqref="T11:T12 F13 T14:T15 G19:H19 G21:G22 D22:E22 O23:Q23 T23 E24 F25 E26 G26:H27 F27 T27:U27 X27 AD28:AF28 G29:H29 U29:V29 AB29:AC29">
    <cfRule type="expression" dxfId="135" priority="45">
      <formula>WEEKDAY(U$3,2)&gt;5</formula>
    </cfRule>
  </conditionalFormatting>
  <conditionalFormatting sqref="N30 N33">
    <cfRule type="cellIs" dxfId="136" priority="5" operator="equal">
      <formula>"B"</formula>
    </cfRule>
    <cfRule type="cellIs" dxfId="136" priority="6" operator="equal">
      <formula>"AL"</formula>
    </cfRule>
    <cfRule type="cellIs" dxfId="137" priority="7" operator="equal">
      <formula>"DM"</formula>
    </cfRule>
    <cfRule type="cellIs" dxfId="138" priority="8" operator="equal">
      <formula>"CS1"</formula>
    </cfRule>
    <cfRule type="cellIs" dxfId="139" priority="9" operator="equal">
      <formula>"CS2"</formula>
    </cfRule>
    <cfRule type="cellIs" dxfId="140" priority="10" operator="equal">
      <formula>"SB1"</formula>
    </cfRule>
    <cfRule type="cellIs" dxfId="141" priority="11" operator="equal">
      <formula>"SB2"</formula>
    </cfRule>
    <cfRule type="cellIs" dxfId="142" priority="12" operator="equal">
      <formula>"AE"</formula>
    </cfRule>
    <cfRule type="cellIs" dxfId="136" priority="13" operator="equal">
      <formula>"DB"</formula>
    </cfRule>
    <cfRule type="containsText" dxfId="143" priority="14" operator="between" text="$AM">
      <formula>NOT(ISERROR(SEARCH("$AM",N30)))</formula>
    </cfRule>
    <cfRule type="containsText" dxfId="144" priority="15" operator="between" text="$PM">
      <formula>NOT(ISERROR(SEARCH("$PM",N30)))</formula>
    </cfRule>
    <cfRule type="containsText" dxfId="145" priority="16" operator="between" text="$L">
      <formula>NOT(ISERROR(SEARCH("$L",N30)))</formula>
    </cfRule>
    <cfRule type="containsText" dxfId="146" priority="17" operator="between" text="$BTP">
      <formula>NOT(ISERROR(SEARCH("$BTP",N30)))</formula>
    </cfRule>
    <cfRule type="containsText" dxfId="147" priority="18" operator="between" text="$M">
      <formula>NOT(ISERROR(SEARCH("$M",N30)))</formula>
    </cfRule>
    <cfRule type="containsText" dxfId="148" priority="19" operator="between" text="$N">
      <formula>NOT(ISERROR(SEARCH("$N",N30)))</formula>
    </cfRule>
    <cfRule type="containsText" dxfId="149" priority="20" operator="between" text="$FC">
      <formula>NOT(ISERROR(SEARCH("$FC",N30)))</formula>
    </cfRule>
    <cfRule type="containsText" dxfId="150" priority="21" operator="between" text="OAL">
      <formula>NOT(ISERROR(SEARCH("OAL",N30)))</formula>
    </cfRule>
    <cfRule type="containsText" dxfId="151" priority="22" operator="between" text="S+">
      <formula>NOT(ISERROR(SEARCH("S+",N30)))</formula>
    </cfRule>
    <cfRule type="containsText" dxfId="152" priority="23" operator="between" text="EX-D">
      <formula>NOT(ISERROR(SEARCH("EX-D",N30)))</formula>
    </cfRule>
    <cfRule type="cellIs" dxfId="136" priority="24" operator="equal">
      <formula>"B"</formula>
    </cfRule>
    <cfRule type="cellIs" dxfId="136" priority="25" operator="equal">
      <formula>"AL"</formula>
    </cfRule>
    <cfRule type="cellIs" dxfId="137" priority="26" operator="equal">
      <formula>"DM"</formula>
    </cfRule>
    <cfRule type="cellIs" dxfId="138" priority="27" operator="equal">
      <formula>"CS1"</formula>
    </cfRule>
    <cfRule type="cellIs" dxfId="139" priority="28" operator="equal">
      <formula>"CS2"</formula>
    </cfRule>
    <cfRule type="cellIs" dxfId="140" priority="29" operator="equal">
      <formula>"SB1"</formula>
    </cfRule>
    <cfRule type="cellIs" dxfId="141" priority="30" operator="equal">
      <formula>"SB2"</formula>
    </cfRule>
    <cfRule type="cellIs" dxfId="142" priority="31" operator="equal">
      <formula>"AE"</formula>
    </cfRule>
    <cfRule type="cellIs" dxfId="136" priority="32" operator="equal">
      <formula>"DB"</formula>
    </cfRule>
    <cfRule type="containsText" dxfId="143" priority="33" operator="between" text="$AM">
      <formula>NOT(ISERROR(SEARCH("$AM",N30)))</formula>
    </cfRule>
    <cfRule type="containsText" dxfId="144" priority="34" operator="between" text="$PM">
      <formula>NOT(ISERROR(SEARCH("$PM",N30)))</formula>
    </cfRule>
    <cfRule type="containsText" dxfId="145" priority="35" operator="between" text="$L">
      <formula>NOT(ISERROR(SEARCH("$L",N30)))</formula>
    </cfRule>
    <cfRule type="containsText" dxfId="146" priority="36" operator="between" text="$BTP">
      <formula>NOT(ISERROR(SEARCH("$BTP",N30)))</formula>
    </cfRule>
    <cfRule type="containsText" dxfId="147" priority="37" operator="between" text="$M">
      <formula>NOT(ISERROR(SEARCH("$M",N30)))</formula>
    </cfRule>
    <cfRule type="containsText" dxfId="148" priority="38" operator="between" text="$N">
      <formula>NOT(ISERROR(SEARCH("$N",N30)))</formula>
    </cfRule>
    <cfRule type="containsText" dxfId="149" priority="39" operator="between" text="$FC">
      <formula>NOT(ISERROR(SEARCH("$FC",N30)))</formula>
    </cfRule>
    <cfRule type="containsText" dxfId="150" priority="40" operator="between" text="OAL">
      <formula>NOT(ISERROR(SEARCH("OAL",N30)))</formula>
    </cfRule>
    <cfRule type="containsText" dxfId="151" priority="41" operator="between" text="S+">
      <formula>NOT(ISERROR(SEARCH("S+",N30)))</formula>
    </cfRule>
    <cfRule type="containsText" dxfId="152" priority="42" operator="between" text="EX-D">
      <formula>NOT(ISERROR(SEARCH("EX-D",N30)))</formula>
    </cfRule>
  </conditionalFormatting>
  <dataValidations count="2">
    <dataValidation type="list" allowBlank="1" sqref="C5:D5 F5:I5 K5 M5:R5 T5:Y5 AA5:AD5 AF5:AG5 C6:P6 T6:V6 X6 Z6:AG6 C7 E7 H7 J7:L7 N7:P7 T7:X7 AC7:AE7 AG7 C8:D8 G8:K8 M8:P8 R8:AG8 E9:H9 L9 O9:P9 T9:V9 X9:AG9 C10:L10 N10:Q10 T10 V10 Y10:AG10 AO10 C11 E11 G11:P11 S11:V11 X11:Z11 AB11 AD11:AG11 C12:D12 G12:L12 N12 P12 S12:AG12 C13:H13 J13:L13 N13:Q13 S13 U13:X13 Z13:AA13 AC13:AG13 C14:G14 I14:V14 X14 AA14 AC14:AD14 C15:L15 N15:P15 T15:AG15 C16:F16 H16 J16 U16:V16 X16 AA16:AC16 K17 U17:W17 Y17 AA17 K18:Q18 Y18:AG18 C19 E19:H19 K19:N19 P19:R19 X19 AA19:AG19 E20 G20 J20:O20 Q20:AG20 C21:D21 G21:N21 P21:Q21 S21:V21 X21:Y21 C22:J22 L22 N22:W22 Y22 C23:G23 I23:R23 T23:Z23 AB23:AG23 C24:F24 I24:J24 L24:P24 R24 T24:W24 Y24:AD24 AF24 C25 E25:I25 K25:R25 T25:V25 AA25:AB25 AD25:AG25 C26:J26 M26:N26 P26:AG26 F27:I27 L27 N27:O27 Q27:R27 T27:AE27 AG27 E28:G28 I28 L28:O28 Q28:S28 V28:AG28 J29 L29 N29:S29 U29:AG29 J30:W30 D31 H31 J31:M31 O31:S31 U31:W31 E32:I32 D33 G33 I33 C34:M34 O34:R34 T34:AG34 D35 G35:I35 M35:P35 Z35:AG35 C36:Q36 Y36:AG36 C37:AG37 C27:C28 K32:K33 C29:H30 M16:S17 M32:W33 S35:W36 T18:V19 Y30:AG33 AA21:AG22 AE16:AG17 C17:I18" showDropDown="1">
      <formula1>'Setting key Duty'!$B$7:$B$56</formula1>
    </dataValidation>
    <dataValidation type="list" allowBlank="1" sqref="C38:AG44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38"/>
  <sheetViews>
    <sheetView showGridLines="0" workbookViewId="0">
      <pane xSplit="2" ySplit="3" topLeftCell="C4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122"/>
      <c r="B1" s="123" t="s">
        <v>1</v>
      </c>
      <c r="C1" s="12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25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8"/>
    </row>
    <row r="2" ht="26.25" customHeight="1" spans="1:68">
      <c r="A2" s="129"/>
      <c r="B2" s="130" t="s">
        <v>2</v>
      </c>
      <c r="C2" s="131"/>
      <c r="D2" s="132"/>
      <c r="E2" s="131"/>
      <c r="F2" s="133" t="s">
        <v>1349</v>
      </c>
      <c r="G2" s="133" t="s">
        <v>1349</v>
      </c>
      <c r="H2" s="131"/>
      <c r="I2" s="131" t="s">
        <v>1350</v>
      </c>
      <c r="J2" s="131" t="s">
        <v>1351</v>
      </c>
      <c r="K2" s="131"/>
      <c r="M2" s="131"/>
      <c r="N2" s="131"/>
      <c r="O2" s="131"/>
      <c r="P2" s="131"/>
      <c r="Q2" s="131"/>
      <c r="R2" s="134"/>
      <c r="S2" s="134"/>
      <c r="T2" s="131"/>
      <c r="U2" s="131"/>
      <c r="V2" s="131"/>
      <c r="W2" s="131"/>
      <c r="X2" s="131"/>
      <c r="Y2" s="131"/>
      <c r="Z2" s="131"/>
      <c r="AA2" s="132"/>
      <c r="AB2" s="131"/>
      <c r="AC2" s="131"/>
      <c r="AD2" s="131"/>
      <c r="AE2" s="131"/>
      <c r="AF2" s="131"/>
      <c r="AG2" s="131"/>
      <c r="AH2" s="135"/>
      <c r="AI2" s="135"/>
      <c r="AJ2" s="135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7" t="s">
        <v>5</v>
      </c>
      <c r="BA2" s="137"/>
      <c r="BB2" s="137" t="s">
        <v>6</v>
      </c>
      <c r="BC2" s="137"/>
      <c r="BD2" s="137" t="s">
        <v>7</v>
      </c>
      <c r="BE2" s="137"/>
      <c r="BF2" s="137"/>
      <c r="BG2" s="137" t="s">
        <v>8</v>
      </c>
      <c r="BH2" s="137"/>
      <c r="BI2" s="137" t="s">
        <v>9</v>
      </c>
      <c r="BJ2" s="137"/>
      <c r="BK2" s="137"/>
      <c r="BL2" s="137"/>
      <c r="BM2" s="136"/>
      <c r="BN2" s="136"/>
      <c r="BO2" s="136"/>
      <c r="BP2" s="138"/>
    </row>
    <row r="3" ht="26.25" customHeight="1" spans="1:68">
      <c r="A3" s="129"/>
      <c r="B3" s="130" t="s">
        <v>10</v>
      </c>
      <c r="C3" s="139">
        <v>45536</v>
      </c>
      <c r="D3" s="140">
        <f>C3+1</f>
        <v>45537</v>
      </c>
      <c r="E3" s="140">
        <f>D3+1</f>
        <v>45538</v>
      </c>
      <c r="F3" s="140">
        <f>E3+1</f>
        <v>45539</v>
      </c>
      <c r="G3" s="140">
        <f>F3+1</f>
        <v>45540</v>
      </c>
      <c r="H3" s="140">
        <f>G3+1</f>
        <v>45541</v>
      </c>
      <c r="I3" s="140">
        <f>H3+1</f>
        <v>45542</v>
      </c>
      <c r="J3" s="140">
        <f>I3+1</f>
        <v>45543</v>
      </c>
      <c r="K3" s="140">
        <f>J3+1</f>
        <v>45544</v>
      </c>
      <c r="L3" s="140">
        <f>K3+1</f>
        <v>45545</v>
      </c>
      <c r="M3" s="140">
        <f>L3+1</f>
        <v>45546</v>
      </c>
      <c r="N3" s="140">
        <f>M3+1</f>
        <v>45547</v>
      </c>
      <c r="O3" s="140">
        <f>N3+1</f>
        <v>45548</v>
      </c>
      <c r="P3" s="140">
        <f>O3+1</f>
        <v>45549</v>
      </c>
      <c r="Q3" s="140">
        <f>P3+1</f>
        <v>45550</v>
      </c>
      <c r="R3" s="140">
        <f>Q3+1</f>
        <v>45551</v>
      </c>
      <c r="S3" s="140">
        <f>R3+1</f>
        <v>45552</v>
      </c>
      <c r="T3" s="140">
        <f>S3+1</f>
        <v>45553</v>
      </c>
      <c r="U3" s="140">
        <f>T3+1</f>
        <v>45554</v>
      </c>
      <c r="V3" s="140">
        <f>U3+1</f>
        <v>45555</v>
      </c>
      <c r="W3" s="140">
        <f>V3+1</f>
        <v>45556</v>
      </c>
      <c r="X3" s="140">
        <f>W3+1</f>
        <v>45557</v>
      </c>
      <c r="Y3" s="140">
        <f>X3+1</f>
        <v>45558</v>
      </c>
      <c r="Z3" s="140">
        <f>Y3+1</f>
        <v>45559</v>
      </c>
      <c r="AA3" s="140">
        <f>Z3+1</f>
        <v>45560</v>
      </c>
      <c r="AB3" s="140">
        <f>AA3+1</f>
        <v>45561</v>
      </c>
      <c r="AC3" s="140">
        <f>AB3+1</f>
        <v>45562</v>
      </c>
      <c r="AD3" s="140">
        <f>AC3+1</f>
        <v>45563</v>
      </c>
      <c r="AE3" s="140">
        <f>AD3+1</f>
        <v>45564</v>
      </c>
      <c r="AF3" s="140">
        <f>AE3+1</f>
        <v>45565</v>
      </c>
      <c r="AG3" s="140">
        <f>AF3+1</f>
        <v>45566</v>
      </c>
      <c r="AH3" s="141" t="str">
        <f>'Setting key Duty'!$C7</f>
        <v>DM</v>
      </c>
      <c r="AI3" s="142" t="str">
        <f>'Setting key Duty'!$C8</f>
        <v>CS1</v>
      </c>
      <c r="AJ3" s="143" t="str">
        <f>'Setting key Duty'!$C9</f>
        <v>CS2</v>
      </c>
      <c r="AK3" s="144" t="str">
        <f>'Setting key Duty'!$C11</f>
        <v>SB1</v>
      </c>
      <c r="AL3" s="144" t="str">
        <f>'Setting key Duty'!$C12</f>
        <v>SB2</v>
      </c>
      <c r="AM3" s="144" t="str">
        <f>'Setting key Duty'!$C13</f>
        <v>AE</v>
      </c>
      <c r="AN3" s="144" t="str">
        <f>'Setting key Duty'!C14</f>
        <v>EM</v>
      </c>
      <c r="AO3" s="143"/>
      <c r="AP3" s="143" t="s">
        <v>11</v>
      </c>
      <c r="AQ3" s="143" t="s">
        <v>12</v>
      </c>
      <c r="AR3" s="143" t="s">
        <v>13</v>
      </c>
      <c r="AS3" s="143" t="s">
        <v>14</v>
      </c>
      <c r="AT3" s="143" t="s">
        <v>15</v>
      </c>
      <c r="AU3" s="143" t="s">
        <v>16</v>
      </c>
      <c r="AV3" s="143" t="s">
        <v>17</v>
      </c>
      <c r="AW3" s="143" t="s">
        <v>18</v>
      </c>
      <c r="AX3" s="143" t="s">
        <v>19</v>
      </c>
      <c r="AY3" s="143" t="s">
        <v>20</v>
      </c>
      <c r="AZ3" s="144" t="s">
        <v>21</v>
      </c>
      <c r="BA3" s="144" t="s">
        <v>22</v>
      </c>
      <c r="BB3" s="144" t="s">
        <v>23</v>
      </c>
      <c r="BC3" s="144" t="s">
        <v>24</v>
      </c>
      <c r="BD3" s="144" t="s">
        <v>25</v>
      </c>
      <c r="BE3" s="144" t="s">
        <v>26</v>
      </c>
      <c r="BF3" s="144" t="s">
        <v>27</v>
      </c>
      <c r="BG3" s="144" t="s">
        <v>28</v>
      </c>
      <c r="BH3" s="144" t="s">
        <v>29</v>
      </c>
      <c r="BI3" s="144" t="s">
        <v>30</v>
      </c>
      <c r="BJ3" s="144" t="s">
        <v>31</v>
      </c>
      <c r="BK3" s="144" t="str">
        <f>'Setting key Duty'!C52</f>
        <v>Field Camp</v>
      </c>
      <c r="BL3" s="144" t="s">
        <v>32</v>
      </c>
      <c r="BM3" s="144" t="str">
        <f>'Setting key Duty'!$C15</f>
        <v>Block</v>
      </c>
      <c r="BN3" s="144" t="str">
        <f>'Setting key Duty'!C17</f>
        <v>Reserve</v>
      </c>
      <c r="BO3" s="144" t="str">
        <f>'Setting key Duty'!$C22</f>
        <v>AL</v>
      </c>
      <c r="BP3" s="138"/>
    </row>
    <row r="4" ht="18" customHeight="1" spans="1:68">
      <c r="A4" s="145"/>
      <c r="B4" s="146" t="s">
        <v>33</v>
      </c>
      <c r="C4" s="147" t="str">
        <f>TEXT(C3,"ddd")</f>
        <v>Sun</v>
      </c>
      <c r="D4" s="147" t="str">
        <f>TEXT(D3,"ddd")</f>
        <v>Mon</v>
      </c>
      <c r="E4" s="147" t="str">
        <f>TEXT(E3,"ddd")</f>
        <v>Tue</v>
      </c>
      <c r="F4" s="147" t="str">
        <f>TEXT(F3,"ddd")</f>
        <v>Wed</v>
      </c>
      <c r="G4" s="147" t="str">
        <f>TEXT(G3,"ddd")</f>
        <v>Thu</v>
      </c>
      <c r="H4" s="147" t="str">
        <f>TEXT(H3,"ddd")</f>
        <v>Fri</v>
      </c>
      <c r="I4" s="147" t="str">
        <f>TEXT(I3,"ddd")</f>
        <v>Sat</v>
      </c>
      <c r="J4" s="147" t="str">
        <f>TEXT(J3,"ddd")</f>
        <v>Sun</v>
      </c>
      <c r="K4" s="147" t="str">
        <f>TEXT(K3,"ddd")</f>
        <v>Mon</v>
      </c>
      <c r="L4" s="147" t="str">
        <f>TEXT(L3,"ddd")</f>
        <v>Tue</v>
      </c>
      <c r="M4" s="147" t="str">
        <f>TEXT(M3,"ddd")</f>
        <v>Wed</v>
      </c>
      <c r="N4" s="147" t="str">
        <f>TEXT(N3,"ddd")</f>
        <v>Thu</v>
      </c>
      <c r="O4" s="147" t="str">
        <f>TEXT(O3,"ddd")</f>
        <v>Fri</v>
      </c>
      <c r="P4" s="147" t="str">
        <f>TEXT(P3,"ddd")</f>
        <v>Sat</v>
      </c>
      <c r="Q4" s="147" t="str">
        <f>TEXT(Q3,"ddd")</f>
        <v>Sun</v>
      </c>
      <c r="R4" s="147" t="str">
        <f>TEXT(R3,"ddd")</f>
        <v>Mon</v>
      </c>
      <c r="S4" s="147" t="str">
        <f>TEXT(S3,"ddd")</f>
        <v>Tue</v>
      </c>
      <c r="T4" s="147" t="str">
        <f>TEXT(T3,"ddd")</f>
        <v>Wed</v>
      </c>
      <c r="U4" s="147" t="str">
        <f>TEXT(U3,"ddd")</f>
        <v>Thu</v>
      </c>
      <c r="V4" s="147" t="str">
        <f>TEXT(V3,"ddd")</f>
        <v>Fri</v>
      </c>
      <c r="W4" s="147" t="str">
        <f>TEXT(W3,"ddd")</f>
        <v>Sat</v>
      </c>
      <c r="X4" s="147" t="str">
        <f>TEXT(X3,"ddd")</f>
        <v>Sun</v>
      </c>
      <c r="Y4" s="147" t="str">
        <f>TEXT(Y3,"ddd")</f>
        <v>Mon</v>
      </c>
      <c r="Z4" s="147" t="str">
        <f>TEXT(Z3,"ddd")</f>
        <v>Tue</v>
      </c>
      <c r="AA4" s="147" t="str">
        <f>TEXT(AA3,"ddd")</f>
        <v>Wed</v>
      </c>
      <c r="AB4" s="147" t="str">
        <f>TEXT(AB3,"ddd")</f>
        <v>Thu</v>
      </c>
      <c r="AC4" s="147" t="str">
        <f>TEXT(AC3,"ddd")</f>
        <v>Fri</v>
      </c>
      <c r="AD4" s="147" t="str">
        <f>TEXT(AD3,"ddd")</f>
        <v>Sat</v>
      </c>
      <c r="AE4" s="147" t="str">
        <f>TEXT(AE3,"ddd")</f>
        <v>Sun</v>
      </c>
      <c r="AF4" s="147" t="str">
        <f>TEXT(AF3,"ddd")</f>
        <v>Mon</v>
      </c>
      <c r="AG4" s="147" t="str">
        <f>TEXT(AG3,"ddd")</f>
        <v>Tue</v>
      </c>
      <c r="AH4" s="148" t="str">
        <f>'Setting key Duty'!$B7</f>
        <v>DM</v>
      </c>
      <c r="AI4" s="149" t="str">
        <f>'Setting key Duty'!$B8</f>
        <v>CS1</v>
      </c>
      <c r="AJ4" s="150" t="str">
        <f>'Setting key Duty'!$B9</f>
        <v>CS2</v>
      </c>
      <c r="AK4" s="151" t="str">
        <f>'Setting key Duty'!$B11</f>
        <v>SB1</v>
      </c>
      <c r="AL4" s="151" t="str">
        <f>'Setting key Duty'!$B12</f>
        <v>SB2</v>
      </c>
      <c r="AM4" s="151" t="str">
        <f>'Setting key Duty'!$B13</f>
        <v>AE</v>
      </c>
      <c r="AN4" s="151" t="str">
        <f>'Setting key Duty'!B14</f>
        <v>EM</v>
      </c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 t="s">
        <v>34</v>
      </c>
      <c r="AZ4" s="151" t="s">
        <v>35</v>
      </c>
      <c r="BA4" s="151"/>
      <c r="BB4" s="151" t="s">
        <v>36</v>
      </c>
      <c r="BC4" s="151"/>
      <c r="BD4" s="151" t="s">
        <v>37</v>
      </c>
      <c r="BE4" s="151"/>
      <c r="BF4" s="151" t="s">
        <v>38</v>
      </c>
      <c r="BG4" s="151" t="s">
        <v>39</v>
      </c>
      <c r="BH4" s="151"/>
      <c r="BI4" s="151" t="s">
        <v>40</v>
      </c>
      <c r="BJ4" s="151"/>
      <c r="BK4" s="151" t="str">
        <f>'Setting key Duty'!B52</f>
        <v>$FC</v>
      </c>
      <c r="BL4" s="151"/>
      <c r="BM4" s="151">
        <f>'Setting key Duty'!$B15</f>
        <v>0</v>
      </c>
      <c r="BN4" s="151" t="str">
        <f>'Setting key Duty'!B17</f>
        <v>RESERVE</v>
      </c>
      <c r="BO4" s="151" t="str">
        <f>'Setting key Duty'!$B22</f>
        <v>AL</v>
      </c>
      <c r="BP4" s="152"/>
    </row>
    <row r="5" ht="19.5" customHeight="1" spans="1:68">
      <c r="A5" s="19" t="s">
        <v>1027</v>
      </c>
      <c r="B5" s="153" t="s">
        <v>1190</v>
      </c>
      <c r="C5" s="154"/>
      <c r="D5" s="155" t="s">
        <v>50</v>
      </c>
      <c r="E5" s="155"/>
      <c r="F5" s="155" t="s">
        <v>255</v>
      </c>
      <c r="G5" s="155" t="s">
        <v>1354</v>
      </c>
      <c r="H5" s="155"/>
      <c r="I5" s="155" t="s">
        <v>48</v>
      </c>
      <c r="J5" s="154"/>
      <c r="L5" s="20"/>
      <c r="M5" s="155" t="s">
        <v>48</v>
      </c>
      <c r="O5" s="155" t="s">
        <v>46</v>
      </c>
      <c r="P5" s="155"/>
      <c r="Q5" s="155"/>
      <c r="R5" s="155"/>
      <c r="S5" s="155"/>
      <c r="T5" s="20"/>
      <c r="U5" s="155"/>
      <c r="V5" s="156"/>
      <c r="W5" s="155"/>
      <c r="X5" s="154"/>
      <c r="Y5" s="154"/>
      <c r="Z5" s="155"/>
      <c r="AA5" s="154"/>
      <c r="AB5" s="154"/>
      <c r="AC5" s="155"/>
      <c r="AD5" s="155"/>
      <c r="AE5" s="155"/>
      <c r="AF5" s="155"/>
      <c r="AG5" s="155"/>
      <c r="AH5" s="157">
        <f>COUNTIF($C5:$AE5,AH$4)</f>
        <v>2</v>
      </c>
      <c r="AI5" s="158">
        <f>COUNTIF($C5:$AE5,AI$4)</f>
        <v>0</v>
      </c>
      <c r="AJ5" s="157">
        <f>COUNTIF($C5:$AE5,AJ$4)</f>
        <v>0</v>
      </c>
      <c r="AK5" s="159">
        <f>COUNTIF($C5:$AE5,AK$4)</f>
        <v>1</v>
      </c>
      <c r="AL5" s="159">
        <f>COUNTIF($C5:$AE5,AL$4)</f>
        <v>0</v>
      </c>
      <c r="AM5" s="159">
        <f>COUNTIF($C5:$AE5,AM$4)</f>
        <v>0</v>
      </c>
      <c r="AN5" s="159">
        <f>COUNTIF($C5:$AE5,AN$4)</f>
        <v>0</v>
      </c>
      <c r="AO5" s="104"/>
      <c r="AP5" s="159">
        <f>SUMPRODUCT(--WEEKDAY(C$3:AG$3,2)&lt;6,--((C5:AG5="DM"))+(C5:AG5="CS1")+((C5:AG5="CS2"))+(C5:AG5="SB1")+(C5:AG5="AE")+(C5:AG5="EM"))</f>
        <v>0</v>
      </c>
      <c r="AQ5" s="104"/>
      <c r="AR5" s="104">
        <f>SUMPRODUCT(--WEEKDAY(C$3:AG$3,2)&gt;5,--((C5:AG5="DM"))+(C5:AG5="CS1")+((C5:AG5="CS2"))+(C5:AG5="SB1")+(C5:AG5="AE")+(C5:AG5="EM"))</f>
        <v>0</v>
      </c>
      <c r="AS5" s="104"/>
      <c r="AT5" s="104">
        <f>(AP5-AQ5)/2+(AR5-AS5)</f>
        <v>0</v>
      </c>
      <c r="AU5" s="104">
        <f>AH5+AI5+AJ5+AK5+AM5+AN5</f>
        <v>3</v>
      </c>
      <c r="AV5" s="104">
        <f>BF5+BG5+BI5+BD5+BB5+AZ5+BK5</f>
        <v>0</v>
      </c>
      <c r="AW5" s="104" t="e">
        <f>AT5+AX5</f>
        <v>#VALUE!</v>
      </c>
      <c r="AX5" s="159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159">
        <f>COUNTIF(C5:AE5,"*BRT*")</f>
        <v>0</v>
      </c>
      <c r="AZ5" s="159">
        <f>COUNTIF(A5:AH5,"*$BTP*")</f>
        <v>0</v>
      </c>
      <c r="BA5" s="159" t="e">
        <f>AZ5*('Setting key Duty'!$I$13+'Setting key Duty'!$I$12+'Setting key Duty'!$I$11)</f>
        <v>#VALUE!</v>
      </c>
      <c r="BB5" s="159">
        <f>COUNTIF(A5:AH5,"*$L*")</f>
        <v>0</v>
      </c>
      <c r="BC5" s="159" t="e">
        <f>BB5*('Setting key Duty'!$I$13+'Setting key Duty'!$I$9)</f>
        <v>#VALUE!</v>
      </c>
      <c r="BD5" s="159">
        <f>COUNTIF(A5:AH5,"*$M*")</f>
        <v>0</v>
      </c>
      <c r="BE5" s="159">
        <f>BD5*('Setting key Duty'!$I$8+'Setting key Duty'!$I$9+'Setting key Duty'!$I$12)</f>
        <v>0</v>
      </c>
      <c r="BF5" s="159">
        <f>COUNTIF(AF5:AH5,"*$N*")</f>
        <v>0</v>
      </c>
      <c r="BG5" s="159">
        <f>COUNTIF(AF5:AH5,"*$PM*")</f>
        <v>0</v>
      </c>
      <c r="BH5" s="159">
        <f>BG5*('Setting key Duty'!$I$9)</f>
        <v>0</v>
      </c>
      <c r="BI5" s="159">
        <f>COUNTIF(A5:AH5,"*$AM*")</f>
        <v>0</v>
      </c>
      <c r="BJ5" s="159">
        <f>BI5*('Setting key Duty'!$I$12+'Setting key Duty'!$I$8)</f>
        <v>0</v>
      </c>
      <c r="BK5" s="159">
        <f>COUNTIF(C5:AH5,"*$FC*")</f>
        <v>0</v>
      </c>
      <c r="BL5" s="159">
        <f>BK5*('Setting key Duty'!$J$11+'Setting key Duty'!$I$8)</f>
        <v>0</v>
      </c>
      <c r="BM5" s="159">
        <f>COUNTIF($C5:$AE5,BM$4)</f>
        <v>0</v>
      </c>
      <c r="BN5" s="159">
        <f>COUNTIF($C5:$AE5,BN$4)</f>
        <v>0</v>
      </c>
      <c r="BO5" s="159">
        <f>COUNTIF($C5:$AE5,BO$4)</f>
        <v>0</v>
      </c>
      <c r="BP5" s="160"/>
    </row>
    <row r="6" ht="19.5" customHeight="1" spans="1:68">
      <c r="A6" s="19"/>
      <c r="B6" s="161" t="s">
        <v>1192</v>
      </c>
      <c r="C6" s="155"/>
      <c r="D6" s="15"/>
      <c r="E6" s="156" t="s">
        <v>1090</v>
      </c>
      <c r="F6" s="155" t="s">
        <v>50</v>
      </c>
      <c r="G6" s="155" t="s">
        <v>1079</v>
      </c>
      <c r="H6" s="155" t="s">
        <v>251</v>
      </c>
      <c r="I6" s="155" t="s">
        <v>266</v>
      </c>
      <c r="J6" s="155" t="s">
        <v>1356</v>
      </c>
      <c r="K6" s="155" t="s">
        <v>44</v>
      </c>
      <c r="L6" s="155"/>
      <c r="M6" s="155" t="s">
        <v>1357</v>
      </c>
      <c r="N6" s="155" t="s">
        <v>48</v>
      </c>
      <c r="O6" s="155" t="s">
        <v>46</v>
      </c>
      <c r="P6" s="155"/>
      <c r="Q6" s="155" t="s">
        <v>2576</v>
      </c>
      <c r="R6" s="155"/>
      <c r="S6" s="155" t="s">
        <v>44</v>
      </c>
      <c r="T6" s="155"/>
      <c r="U6" s="20"/>
      <c r="V6" s="155"/>
      <c r="W6" s="20"/>
      <c r="X6" s="154"/>
      <c r="Y6" s="15"/>
      <c r="Z6" s="155"/>
      <c r="AA6" s="155"/>
      <c r="AB6" s="154"/>
      <c r="AC6" s="154"/>
      <c r="AD6" s="154"/>
      <c r="AE6" s="155"/>
      <c r="AF6" s="155"/>
      <c r="AG6" s="20"/>
      <c r="AH6" s="157">
        <f>COUNTIF($C6:$AD6,AH$4)</f>
        <v>1</v>
      </c>
      <c r="AI6" s="158">
        <f>COUNTIF($C6:$AD6,AI$4)</f>
        <v>2</v>
      </c>
      <c r="AJ6" s="157">
        <f>COUNTIF($C6:$AD6,AJ$4)</f>
        <v>0</v>
      </c>
      <c r="AK6" s="159">
        <f>COUNTIF($C6:$AD6,AK$4)</f>
        <v>1</v>
      </c>
      <c r="AL6" s="159">
        <f>COUNTIF($C6:$AD6,AL$4)</f>
        <v>0</v>
      </c>
      <c r="AM6" s="159">
        <f>COUNTIF($C6:$AD6,AM$4)</f>
        <v>0</v>
      </c>
      <c r="AN6" s="159">
        <f>COUNTIF($C6:$AD6,AN$4)</f>
        <v>0</v>
      </c>
      <c r="AO6" s="104"/>
      <c r="AP6" s="159">
        <f>SUMPRODUCT(--WEEKDAY(C$3:AG$3,2)&lt;6,--((C6:AG6="DM"))+(C6:AG6="CS1")+((C6:AG6="CS2"))+(C6:AG6="SB1")+(C6:AG6="AE")+(C6:AG6="EM"))</f>
        <v>0</v>
      </c>
      <c r="AQ6" s="104"/>
      <c r="AR6" s="104">
        <f>SUMPRODUCT(--WEEKDAY(C$3:AG$3,2)&gt;5,--((C6:AG6="DM"))+(C6:AG6="CS1")+((C6:AG6="CS2"))+(C6:AG6="SB1")+(C6:AG6="AE")+(C6:AG6="EM"))</f>
        <v>0</v>
      </c>
      <c r="AS6" s="104"/>
      <c r="AT6" s="104">
        <f>(AP6-AQ6)/2+(AR6-AS6)</f>
        <v>0</v>
      </c>
      <c r="AU6" s="104">
        <f>AH6+AI6+AJ6+AK6+AM6+AN6</f>
        <v>4</v>
      </c>
      <c r="AV6" s="104">
        <f>BF6+BG6+BI6+BD6+BB6+AZ6+BK6</f>
        <v>0</v>
      </c>
      <c r="AW6" s="104" t="e">
        <f>AT6+AX6</f>
        <v>#VALUE!</v>
      </c>
      <c r="AX6" s="159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159">
        <f>COUNTIF(C6:AD6,"*BRT*")</f>
        <v>0</v>
      </c>
      <c r="AZ6" s="159">
        <f>COUNTIF(A6:AH6,"*$BTP*")</f>
        <v>0</v>
      </c>
      <c r="BA6" s="159" t="e">
        <f>AZ6*('Setting key Duty'!$I$13+'Setting key Duty'!$I$12+'Setting key Duty'!$I$11)</f>
        <v>#VALUE!</v>
      </c>
      <c r="BB6" s="159">
        <f>COUNTIF(A6:AH6,"*$L*")</f>
        <v>0</v>
      </c>
      <c r="BC6" s="159" t="e">
        <f>BB6*('Setting key Duty'!$I$13+'Setting key Duty'!$I$9)</f>
        <v>#VALUE!</v>
      </c>
      <c r="BD6" s="159">
        <f>COUNTIF(A6:AH6,"*$M*")</f>
        <v>0</v>
      </c>
      <c r="BE6" s="159">
        <f>BD6*('Setting key Duty'!$I$8+'Setting key Duty'!$I$9+'Setting key Duty'!$I$12)</f>
        <v>0</v>
      </c>
      <c r="BF6" s="159">
        <f>COUNTIF(A6:AH6,"*$N*")</f>
        <v>0</v>
      </c>
      <c r="BG6" s="159">
        <f>COUNTIF(AF6:AH6,"*$PM*")</f>
        <v>0</v>
      </c>
      <c r="BH6" s="159">
        <f>BG6*('Setting key Duty'!$I$9)</f>
        <v>0</v>
      </c>
      <c r="BI6" s="159">
        <f>COUNTIF(A6:AH6,"*$AM*")</f>
        <v>0</v>
      </c>
      <c r="BJ6" s="159">
        <f>BI6*('Setting key Duty'!$I$12+'Setting key Duty'!$I$8)</f>
        <v>0</v>
      </c>
      <c r="BK6" s="159">
        <f>COUNTIF(C6:AH6,"*$FC*")</f>
        <v>0</v>
      </c>
      <c r="BL6" s="159">
        <f>BK6*('Setting key Duty'!$J$11+'Setting key Duty'!$I$8)</f>
        <v>0</v>
      </c>
      <c r="BM6" s="159">
        <f>COUNTIF($C6:$AD6,BM$4)</f>
        <v>0</v>
      </c>
      <c r="BN6" s="159">
        <f>COUNTIF($C6:$AD6,BN$4)</f>
        <v>0</v>
      </c>
      <c r="BO6" s="159">
        <f>COUNTIF($C6:$AD6,BO$4)</f>
        <v>0</v>
      </c>
      <c r="BP6" s="160"/>
    </row>
    <row r="7" ht="36" customHeight="1" spans="1:68">
      <c r="A7" s="19"/>
      <c r="B7" s="162" t="s">
        <v>1358</v>
      </c>
      <c r="C7" s="155"/>
      <c r="D7" s="155" t="s">
        <v>45</v>
      </c>
      <c r="E7" s="20"/>
      <c r="F7" s="155" t="s">
        <v>255</v>
      </c>
      <c r="G7" s="155" t="s">
        <v>1354</v>
      </c>
      <c r="H7" s="155"/>
      <c r="I7" s="155" t="s">
        <v>45</v>
      </c>
      <c r="J7" s="155"/>
      <c r="K7" s="155" t="s">
        <v>62</v>
      </c>
      <c r="M7" s="155"/>
      <c r="N7" s="155" t="s">
        <v>991</v>
      </c>
      <c r="O7" s="155" t="s">
        <v>46</v>
      </c>
      <c r="P7" s="155"/>
      <c r="Q7" s="155" t="s">
        <v>44</v>
      </c>
      <c r="R7" s="155"/>
      <c r="S7" s="155"/>
      <c r="T7" s="155" t="s">
        <v>1095</v>
      </c>
      <c r="U7" s="155" t="s">
        <v>1095</v>
      </c>
      <c r="V7" s="155" t="s">
        <v>1095</v>
      </c>
      <c r="W7" s="155" t="s">
        <v>1095</v>
      </c>
      <c r="X7" s="155" t="s">
        <v>1095</v>
      </c>
      <c r="Y7" s="155" t="s">
        <v>1095</v>
      </c>
      <c r="Z7" s="154"/>
      <c r="AA7" s="154"/>
      <c r="AB7" s="20"/>
      <c r="AC7" s="155"/>
      <c r="AD7" s="155"/>
      <c r="AE7" s="155"/>
      <c r="AF7" s="155"/>
      <c r="AG7" s="155"/>
      <c r="AH7" s="157">
        <f>COUNTIF($C7:$AE7,AH$4)</f>
        <v>0</v>
      </c>
      <c r="AI7" s="158">
        <f>COUNTIF($C7:$AE7,AI$4)</f>
        <v>1</v>
      </c>
      <c r="AJ7" s="157">
        <f>COUNTIF($C7:$AE7,AJ$4)</f>
        <v>2</v>
      </c>
      <c r="AK7" s="159">
        <f>COUNTIF($C7:$AE7,AK$4)</f>
        <v>0</v>
      </c>
      <c r="AL7" s="159">
        <f>COUNTIF($C7:$AE7,AL$4)</f>
        <v>0</v>
      </c>
      <c r="AM7" s="159">
        <f>COUNTIF($C7:$AE7,AM$4)</f>
        <v>1</v>
      </c>
      <c r="AN7" s="159">
        <f>COUNTIF($C7:$AE7,AN$4)</f>
        <v>0</v>
      </c>
      <c r="AO7" s="104"/>
      <c r="AP7" s="159">
        <f>SUMPRODUCT(--WEEKDAY(C$3:AG$3,2)&lt;6,--((C7:AG7="DM"))+(C7:AG7="CS1")+((C7:AG7="CS2"))+(C7:AG7="SB1")+(C7:AG7="AE")+(C7:AG7="EM"))</f>
        <v>0</v>
      </c>
      <c r="AQ7" s="104"/>
      <c r="AR7" s="104">
        <f>SUMPRODUCT(--WEEKDAY(C$3:AG$3,2)&gt;5,--((C7:AG7="DM"))+(C7:AG7="CS1")+((C7:AG7="CS2"))+(C7:AG7="SB1")+(C7:AG7="AE")+(C7:AG7="EM"))</f>
        <v>0</v>
      </c>
      <c r="AS7" s="104"/>
      <c r="AT7" s="104">
        <f>(AP7-AQ7)/2+(AR7-AS7)</f>
        <v>0</v>
      </c>
      <c r="AU7" s="104">
        <f>AH7+AI7+AJ7+AK7+AM7+AN7</f>
        <v>4</v>
      </c>
      <c r="AV7" s="104" t="e">
        <f>AT7+AX7</f>
        <v>#VALUE!</v>
      </c>
      <c r="AW7" s="104" t="e">
        <f>AT7+AX7</f>
        <v>#VALUE!</v>
      </c>
      <c r="AX7" s="159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159">
        <f>COUNTIF(C7:AE7,"*BRT*")</f>
        <v>0</v>
      </c>
      <c r="AZ7" s="159">
        <f>COUNTIF(A7:AH7,"*$BTP*")</f>
        <v>0</v>
      </c>
      <c r="BA7" s="159" t="e">
        <f>AZ7*('Setting key Duty'!$I$13+'Setting key Duty'!$I$12+'Setting key Duty'!$I$11)</f>
        <v>#VALUE!</v>
      </c>
      <c r="BB7" s="159">
        <f>COUNTIF(A7:AH7,"*$L*")</f>
        <v>0</v>
      </c>
      <c r="BC7" s="159" t="e">
        <f>BB7*('Setting key Duty'!$I$13+'Setting key Duty'!$I$9)</f>
        <v>#VALUE!</v>
      </c>
      <c r="BD7" s="159">
        <f>COUNTIF(A7:AH7,"*$M*")</f>
        <v>0</v>
      </c>
      <c r="BE7" s="159">
        <f>BD7*('Setting key Duty'!$I$8+'Setting key Duty'!$I$9+'Setting key Duty'!$I$12)</f>
        <v>0</v>
      </c>
      <c r="BF7" s="159">
        <f>COUNTIF(AF7:AH7,"*$N*")</f>
        <v>0</v>
      </c>
      <c r="BG7" s="159">
        <f>COUNTIF(AF7:AH7,"*$PM*")</f>
        <v>0</v>
      </c>
      <c r="BH7" s="159">
        <f>BG7*('Setting key Duty'!$I$9)</f>
        <v>0</v>
      </c>
      <c r="BI7" s="159">
        <f>COUNTIF(A7:AH7,"*$AM*")</f>
        <v>1</v>
      </c>
      <c r="BJ7" s="159">
        <f>BI7*('Setting key Duty'!$I$12+'Setting key Duty'!$I$8)</f>
        <v>0.4375</v>
      </c>
      <c r="BK7" s="159">
        <f>COUNTIF(C7:AH7,"*$FC*")</f>
        <v>0</v>
      </c>
      <c r="BL7" s="159">
        <f>BK7*('Setting key Duty'!$J$11+'Setting key Duty'!$I$8)</f>
        <v>0</v>
      </c>
      <c r="BM7" s="159">
        <f>COUNTIF($C7:$AE7,BM$4)</f>
        <v>0</v>
      </c>
      <c r="BN7" s="159">
        <f>COUNTIF($C7:$AE7,BN$4)</f>
        <v>0</v>
      </c>
      <c r="BO7" s="159">
        <f>COUNTIF($C7:$AE7,BO$4)</f>
        <v>0</v>
      </c>
      <c r="BP7" s="160"/>
    </row>
    <row r="8" ht="24.75" spans="1:68">
      <c r="A8" s="19"/>
      <c r="B8" s="163" t="s">
        <v>668</v>
      </c>
      <c r="C8" s="20"/>
      <c r="D8" s="155"/>
      <c r="E8" s="155" t="s">
        <v>48</v>
      </c>
      <c r="G8" s="155" t="s">
        <v>48</v>
      </c>
      <c r="H8" s="20"/>
      <c r="I8" s="155" t="s">
        <v>1359</v>
      </c>
      <c r="J8" s="155" t="s">
        <v>1359</v>
      </c>
      <c r="K8" s="155"/>
      <c r="L8" s="155"/>
      <c r="M8" s="155" t="s">
        <v>57</v>
      </c>
      <c r="N8" s="155"/>
      <c r="O8" s="155" t="s">
        <v>46</v>
      </c>
      <c r="P8" s="20"/>
      <c r="Q8" s="155"/>
      <c r="R8" s="155"/>
      <c r="S8" s="155"/>
      <c r="T8" s="155"/>
      <c r="U8" s="156"/>
      <c r="V8" s="20"/>
      <c r="W8" s="155" t="s">
        <v>1359</v>
      </c>
      <c r="X8" s="155" t="s">
        <v>1359</v>
      </c>
      <c r="Y8" s="154"/>
      <c r="Z8" s="155"/>
      <c r="AA8" s="155" t="s">
        <v>1095</v>
      </c>
      <c r="AB8" s="155" t="s">
        <v>1095</v>
      </c>
      <c r="AC8" s="155" t="s">
        <v>1095</v>
      </c>
      <c r="AD8" s="155" t="s">
        <v>1095</v>
      </c>
      <c r="AE8" s="155" t="s">
        <v>1095</v>
      </c>
      <c r="AF8" s="155" t="s">
        <v>42</v>
      </c>
      <c r="AG8" s="155" t="s">
        <v>42</v>
      </c>
      <c r="AH8" s="157">
        <f>COUNTIF($C8:$AE8,AH$4)</f>
        <v>2</v>
      </c>
      <c r="AI8" s="158">
        <f>COUNTIF($C8:$AE8,AI$4)</f>
        <v>0</v>
      </c>
      <c r="AJ8" s="157">
        <f>COUNTIF($C8:$AE8,AJ$4)</f>
        <v>0</v>
      </c>
      <c r="AK8" s="159">
        <f>COUNTIF($C8:$AE8,AK$4)</f>
        <v>0</v>
      </c>
      <c r="AL8" s="159">
        <f>COUNTIF($C8:$AE8,AL$4)</f>
        <v>0</v>
      </c>
      <c r="AM8" s="159">
        <f>COUNTIF($C8:$AE8,AM$4)</f>
        <v>0</v>
      </c>
      <c r="AN8" s="159">
        <f>COUNTIF($C8:$AE8,AN$4)</f>
        <v>0</v>
      </c>
      <c r="AO8" s="104"/>
      <c r="AP8" s="159">
        <f>SUMPRODUCT(--WEEKDAY(C$3:AG$3,2)&lt;6,--((C8:AG8="DM"))+(C8:AG8="CS1")+((C8:AG8="CS2"))+(C8:AG8="SB1")+(C8:AG8="AE")+(C8:AG8="EM"))</f>
        <v>0</v>
      </c>
      <c r="AQ8" s="104"/>
      <c r="AR8" s="104">
        <f>SUMPRODUCT(--WEEKDAY(C$3:AG$3,2)&gt;5,--((C8:AG8="DM"))+(C8:AG8="CS1")+((C8:AG8="CS2"))+(C8:AG8="SB1")+(C8:AG8="AE")+(C8:AG8="EM"))</f>
        <v>0</v>
      </c>
      <c r="AS8" s="104"/>
      <c r="AT8" s="104">
        <f>(AP8-AQ8)/2+(AR8-AS8)</f>
        <v>0</v>
      </c>
      <c r="AU8" s="104">
        <f>AH8+AI8+AJ8+AK8+AM8+AN8</f>
        <v>2</v>
      </c>
      <c r="AV8" s="104">
        <f>BF8+BG8+BI8+BD8+BB8+AZ8+BK8</f>
        <v>0</v>
      </c>
      <c r="AW8" s="104" t="e">
        <f>AT8+AX8</f>
        <v>#VALUE!</v>
      </c>
      <c r="AX8" s="159" t="e">
        <f>(BI8*('Setting key Duty'!$I$8+'Setting key Duty'!$I$12))+(BG8*'Setting key Duty'!$I$9)+(BB8*('Setting key Duty'!$I$13+'Setting key Duty'!$I$9))+(AZ8*('Setting key Duty'!$I$13+'Setting key Duty'!$I$12+'Setting key Duty'!$I$11))+(BD8*('Setting key Duty'!$I$8+'Setting key Duty'!$I$9+'Setting key Duty'!$I$12))</f>
        <v>#VALUE!</v>
      </c>
      <c r="AY8" s="159">
        <f>COUNTIF(C8:AE8,"*BRT*")</f>
        <v>0</v>
      </c>
      <c r="AZ8" s="159">
        <f>COUNTIF(A8:AH8,"*$BTP*")</f>
        <v>0</v>
      </c>
      <c r="BA8" s="159" t="e">
        <f>AZ8*('Setting key Duty'!$I$13+'Setting key Duty'!$I$12+'Setting key Duty'!$I$11)</f>
        <v>#VALUE!</v>
      </c>
      <c r="BB8" s="159">
        <f>COUNTIF(A8:AH8,"*$L*")</f>
        <v>0</v>
      </c>
      <c r="BC8" s="159" t="e">
        <f>BB8*('Setting key Duty'!$I$13+'Setting key Duty'!$I$9)</f>
        <v>#VALUE!</v>
      </c>
      <c r="BD8" s="159">
        <f>COUNTIF(A8:AH8,"*$M*")</f>
        <v>0</v>
      </c>
      <c r="BE8" s="159">
        <f>BD8*('Setting key Duty'!$I$8+'Setting key Duty'!$I$9+'Setting key Duty'!$I$12)</f>
        <v>0</v>
      </c>
      <c r="BF8" s="159">
        <f>COUNTIF(A8:AH8,"*$N*")</f>
        <v>0</v>
      </c>
      <c r="BG8" s="159">
        <f>COUNTIF(AF8:AH8,"*$PM*")</f>
        <v>0</v>
      </c>
      <c r="BH8" s="159">
        <f>BG8*('Setting key Duty'!$I$9)</f>
        <v>0</v>
      </c>
      <c r="BI8" s="159">
        <f>COUNTIF(A8:AH8,"*$AM*")</f>
        <v>0</v>
      </c>
      <c r="BJ8" s="159">
        <f>BI8*('Setting key Duty'!$I$12+'Setting key Duty'!$I$8)</f>
        <v>0</v>
      </c>
      <c r="BK8" s="159">
        <f>COUNTIF(C8:AH8,"*$FC*")</f>
        <v>0</v>
      </c>
      <c r="BL8" s="159">
        <f>BK8*('Setting key Duty'!$J$11+'Setting key Duty'!$I$8)</f>
        <v>0</v>
      </c>
      <c r="BM8" s="159">
        <f>COUNTIF($C8:$AE8,BM$4)</f>
        <v>0</v>
      </c>
      <c r="BN8" s="159">
        <f>COUNTIF($C8:$AE8,BN$4)</f>
        <v>0</v>
      </c>
      <c r="BO8" s="159">
        <f>COUNTIF($C8:$AE8,BO$4)</f>
        <v>0</v>
      </c>
      <c r="BP8" s="160"/>
    </row>
    <row r="9" ht="27" customHeight="1" spans="1:68">
      <c r="A9" s="19"/>
      <c r="B9" s="153" t="s">
        <v>1145</v>
      </c>
      <c r="C9" s="20"/>
      <c r="D9" s="164"/>
      <c r="E9" s="164"/>
      <c r="F9" s="155" t="s">
        <v>44</v>
      </c>
      <c r="G9" s="155" t="s">
        <v>1079</v>
      </c>
      <c r="H9" s="155" t="s">
        <v>251</v>
      </c>
      <c r="I9" s="155" t="s">
        <v>266</v>
      </c>
      <c r="J9" s="155" t="s">
        <v>1356</v>
      </c>
      <c r="K9" s="155" t="s">
        <v>1361</v>
      </c>
      <c r="L9" s="155" t="s">
        <v>1361</v>
      </c>
      <c r="M9" s="155" t="s">
        <v>1361</v>
      </c>
      <c r="N9" s="155" t="s">
        <v>1361</v>
      </c>
      <c r="O9" s="155" t="s">
        <v>46</v>
      </c>
      <c r="P9" s="155" t="s">
        <v>1361</v>
      </c>
      <c r="Q9" s="155" t="s">
        <v>1361</v>
      </c>
      <c r="R9" s="155" t="s">
        <v>1361</v>
      </c>
      <c r="S9" s="155" t="s">
        <v>1361</v>
      </c>
      <c r="T9" s="155" t="s">
        <v>1361</v>
      </c>
      <c r="U9" s="155" t="s">
        <v>1361</v>
      </c>
      <c r="V9" s="155" t="s">
        <v>1361</v>
      </c>
      <c r="W9" s="155" t="s">
        <v>1361</v>
      </c>
      <c r="X9" s="155" t="s">
        <v>1361</v>
      </c>
      <c r="Y9" s="155" t="s">
        <v>1361</v>
      </c>
      <c r="Z9" s="155" t="s">
        <v>1361</v>
      </c>
      <c r="AA9" s="155" t="s">
        <v>1361</v>
      </c>
      <c r="AB9" s="155" t="s">
        <v>1361</v>
      </c>
      <c r="AC9" s="155" t="s">
        <v>1361</v>
      </c>
      <c r="AD9" s="155"/>
      <c r="AE9" s="155"/>
      <c r="AF9" s="155"/>
      <c r="AG9" s="155"/>
      <c r="AH9" s="157">
        <f>COUNTIF($C9:$AF9,AH$4)</f>
        <v>0</v>
      </c>
      <c r="AI9" s="158">
        <f>COUNTIF($C9:$AF9,AI$4)</f>
        <v>1</v>
      </c>
      <c r="AJ9" s="157">
        <f>COUNTIF($C9:$AF9,AJ$4)</f>
        <v>0</v>
      </c>
      <c r="AK9" s="159">
        <f>COUNTIF($C9:$AF9,AK$4)</f>
        <v>0</v>
      </c>
      <c r="AL9" s="159">
        <f>COUNTIF($C9:$AF9,AL$4)</f>
        <v>0</v>
      </c>
      <c r="AM9" s="159">
        <f>COUNTIF($C9:$AF9,AM$4)</f>
        <v>0</v>
      </c>
      <c r="AN9" s="159">
        <f>COUNTIF($C9:$AF9,AN$4)</f>
        <v>0</v>
      </c>
      <c r="AO9" s="104"/>
      <c r="AP9" s="159">
        <f>SUMPRODUCT(--WEEKDAY(C$3:AG$3,2)&lt;6,--((C9:AG9="DM"))+(C9:AG9="CS1")+((C9:AG9="CS2"))+(C9:AG9="SB1")+(C9:AG9="AE")+(C9:AG9="EM"))</f>
        <v>0</v>
      </c>
      <c r="AQ9" s="104"/>
      <c r="AR9" s="104">
        <f>SUMPRODUCT(--WEEKDAY(C$3:AG$3,2)&gt;5,--((C9:AG9="DM"))+(C9:AG9="CS1")+((C9:AG9="CS2"))+(C9:AG9="SB1")+(C9:AG9="AE")+(C9:AG9="EM"))</f>
        <v>0</v>
      </c>
      <c r="AS9" s="104"/>
      <c r="AT9" s="104">
        <f>(AP9-AQ9)/2+(AR9-AS9)</f>
        <v>0</v>
      </c>
      <c r="AU9" s="104">
        <f>AH9+AI9+AJ9+AK9+AM9+AN9</f>
        <v>1</v>
      </c>
      <c r="AV9" s="104">
        <f>BF9+BG9+BI9+BD9+BB9+AZ9+BK9</f>
        <v>0</v>
      </c>
      <c r="AW9" s="104" t="e">
        <f>AT9+AX9</f>
        <v>#VALUE!</v>
      </c>
      <c r="AX9" s="159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159">
        <f>COUNTIF(C9:AF9,"*BRT*")</f>
        <v>0</v>
      </c>
      <c r="AZ9" s="159">
        <f>COUNTIF(A9:AH9,"*$BTP*")</f>
        <v>0</v>
      </c>
      <c r="BA9" s="159" t="e">
        <f>AZ9*('Setting key Duty'!$I$13+'Setting key Duty'!$I$12+'Setting key Duty'!$I$11)</f>
        <v>#VALUE!</v>
      </c>
      <c r="BB9" s="159">
        <f>COUNTIF(A9:AH9,"*$L*")</f>
        <v>0</v>
      </c>
      <c r="BC9" s="159" t="e">
        <f>BB9*('Setting key Duty'!$I$13+'Setting key Duty'!$I$9)</f>
        <v>#VALUE!</v>
      </c>
      <c r="BD9" s="159">
        <f>COUNTIF(A9:AH9,"*$M*")</f>
        <v>0</v>
      </c>
      <c r="BE9" s="159">
        <f>BD9*('Setting key Duty'!$I$8+'Setting key Duty'!$I$9+'Setting key Duty'!$I$12)</f>
        <v>0</v>
      </c>
      <c r="BF9" s="159">
        <f>COUNTIF(AF9:AH9,"*$N*")</f>
        <v>0</v>
      </c>
      <c r="BG9" s="159">
        <f>COUNTIF(AF9:AH9,"*$PM*")</f>
        <v>0</v>
      </c>
      <c r="BH9" s="159">
        <f>BG9*('Setting key Duty'!$I$9)</f>
        <v>0</v>
      </c>
      <c r="BI9" s="159">
        <f>COUNTIF(A9:AH9,"*$AM*")</f>
        <v>0</v>
      </c>
      <c r="BJ9" s="159">
        <f>BI9*('Setting key Duty'!$I$12+'Setting key Duty'!$I$8)</f>
        <v>0</v>
      </c>
      <c r="BK9" s="159">
        <f>COUNTIF(C9:AH9,"*$FC*")</f>
        <v>0</v>
      </c>
      <c r="BL9" s="159">
        <f>BK9*('Setting key Duty'!$J$11+'Setting key Duty'!$I$8)</f>
        <v>0</v>
      </c>
      <c r="BM9" s="159">
        <f>COUNTIF($C9:$AF9,BM$4)</f>
        <v>0</v>
      </c>
      <c r="BN9" s="159">
        <f>COUNTIF($C9:$AF9,BN$4)</f>
        <v>0</v>
      </c>
      <c r="BO9" s="159">
        <f>COUNTIF($C9:$AF9,BO$4)</f>
        <v>0</v>
      </c>
      <c r="BP9" s="160"/>
    </row>
    <row r="10" ht="19.5" customHeight="1" spans="1:68">
      <c r="A10" s="19" t="s">
        <v>897</v>
      </c>
      <c r="B10" s="92" t="s">
        <v>1228</v>
      </c>
      <c r="C10" s="165"/>
      <c r="D10" s="20"/>
      <c r="E10" s="155" t="s">
        <v>1090</v>
      </c>
      <c r="F10" s="166" t="s">
        <v>56</v>
      </c>
      <c r="G10" s="155"/>
      <c r="H10" s="155" t="s">
        <v>56</v>
      </c>
      <c r="I10" s="154"/>
      <c r="J10" s="154"/>
      <c r="K10" s="155"/>
      <c r="L10" s="155" t="s">
        <v>56</v>
      </c>
      <c r="M10" s="155" t="s">
        <v>1357</v>
      </c>
      <c r="N10" s="155" t="s">
        <v>46</v>
      </c>
      <c r="O10" s="155" t="s">
        <v>56</v>
      </c>
      <c r="P10" s="155"/>
      <c r="Q10" s="155"/>
      <c r="R10" s="155"/>
      <c r="S10" s="155"/>
      <c r="T10" s="155"/>
      <c r="U10" s="155"/>
      <c r="V10" s="155"/>
      <c r="W10" s="155"/>
      <c r="X10" s="154"/>
      <c r="Y10" s="20"/>
      <c r="Z10" s="20"/>
      <c r="AA10" s="20"/>
      <c r="AB10" s="20"/>
      <c r="AC10" s="155"/>
      <c r="AD10" s="155"/>
      <c r="AE10" s="155"/>
      <c r="AF10" s="155"/>
      <c r="AG10" s="155"/>
      <c r="AH10" s="157">
        <f>COUNTIF($C10:$AE10,AH$4)</f>
        <v>0</v>
      </c>
      <c r="AI10" s="158">
        <f>COUNTIF($C10:$AE10,AI$4)</f>
        <v>0</v>
      </c>
      <c r="AJ10" s="157">
        <f>COUNTIF($C10:$AE10,AJ$4)</f>
        <v>0</v>
      </c>
      <c r="AK10" s="159">
        <f>COUNTIF($C10:$AE10,AK$4)</f>
        <v>0</v>
      </c>
      <c r="AL10" s="159">
        <f>COUNTIF($C10:$AE10,AL$4)</f>
        <v>4</v>
      </c>
      <c r="AM10" s="159">
        <f>COUNTIF($C10:$AE10,AM$4)</f>
        <v>0</v>
      </c>
      <c r="AN10" s="159">
        <f>COUNTIF($C10:$AE10,AN$4)</f>
        <v>0</v>
      </c>
      <c r="AO10" s="155"/>
      <c r="AP10" s="159">
        <f>SUMPRODUCT(--WEEKDAY(C$3:AG$3,2)&lt;6,--((C10:AG10="DM"))+(C10:AG10="CS1")+((C10:AG10="CS2"))+(C10:AG10="SB1")+(C10:AG10="AE")+(C10:AG10="EM"))</f>
        <v>0</v>
      </c>
      <c r="AQ10" s="104"/>
      <c r="AR10" s="104">
        <f>SUMPRODUCT(--WEEKDAY(C$3:AG$3,2)&gt;5,--((C10:AG10="DM"))+(C10:AG10="CS1")+((C10:AG10="CS2"))+(C10:AG10="SB1")+(C10:AG10="AE")+(C10:AG10="EM"))</f>
        <v>0</v>
      </c>
      <c r="AS10" s="104"/>
      <c r="AT10" s="104">
        <f>(AP10-AQ10)/2+(AR10-AS10)</f>
        <v>0</v>
      </c>
      <c r="AU10" s="104">
        <f>AH10+AI10+AJ10+AK10+AM10+AN10</f>
        <v>0</v>
      </c>
      <c r="AV10" s="104">
        <f>BF10+BG10+BI10+BD10+BB10+AZ10+BK10</f>
        <v>0</v>
      </c>
      <c r="AW10" s="104" t="e">
        <f>AT10+AX10</f>
        <v>#VALUE!</v>
      </c>
      <c r="AX10" s="159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159">
        <f>COUNTIF(C10:AE10,"*BRT*")</f>
        <v>0</v>
      </c>
      <c r="AZ10" s="159">
        <f>COUNTIF(A10:AH10,"*$BTP*")</f>
        <v>0</v>
      </c>
      <c r="BA10" s="159" t="e">
        <f>AZ10*('Setting key Duty'!$I$13+'Setting key Duty'!$I$12+'Setting key Duty'!$I$11)</f>
        <v>#VALUE!</v>
      </c>
      <c r="BB10" s="159">
        <f>COUNTIF(A10:AH10,"*$L*")</f>
        <v>0</v>
      </c>
      <c r="BC10" s="159" t="e">
        <f>BB10*('Setting key Duty'!$I$13+'Setting key Duty'!$I$9)</f>
        <v>#VALUE!</v>
      </c>
      <c r="BD10" s="159">
        <f>COUNTIF(A10:AH10,"*$M*")</f>
        <v>0</v>
      </c>
      <c r="BE10" s="159">
        <f>BD10*('Setting key Duty'!$I$8+'Setting key Duty'!$I$9+'Setting key Duty'!$I$12)</f>
        <v>0</v>
      </c>
      <c r="BF10" s="159">
        <f>COUNTIF(AF10:AH10,"*$N*")</f>
        <v>0</v>
      </c>
      <c r="BG10" s="159">
        <f>COUNTIF(AF10:AH10,"*$PM*")</f>
        <v>0</v>
      </c>
      <c r="BH10" s="159">
        <f>BG10*('Setting key Duty'!$I$9)</f>
        <v>0</v>
      </c>
      <c r="BI10" s="159">
        <f>COUNTIF(A10:AH10,"*$AM*")</f>
        <v>0</v>
      </c>
      <c r="BJ10" s="159">
        <f>BI10*('Setting key Duty'!$I$12+'Setting key Duty'!$I$8)</f>
        <v>0</v>
      </c>
      <c r="BK10" s="159">
        <f>COUNTIF(C10:AH10,"*$FC*")</f>
        <v>0</v>
      </c>
      <c r="BL10" s="159">
        <f>BK10*('Setting key Duty'!$J$11+'Setting key Duty'!$I$8)</f>
        <v>0</v>
      </c>
      <c r="BM10" s="159">
        <f>COUNTIF($C10:$AE10,BM$4)</f>
        <v>0</v>
      </c>
      <c r="BN10" s="159">
        <f>COUNTIF($C10:$AE10,BN$4)</f>
        <v>0</v>
      </c>
      <c r="BO10" s="159">
        <f>COUNTIF($C10:$AE10,BO$4)</f>
        <v>0</v>
      </c>
      <c r="BP10" s="160"/>
    </row>
    <row r="11" ht="19.5" customHeight="1" spans="1:68">
      <c r="A11" s="19"/>
      <c r="B11" s="163" t="s">
        <v>1148</v>
      </c>
      <c r="C11" s="165"/>
      <c r="D11" s="155"/>
      <c r="E11" s="155" t="s">
        <v>1090</v>
      </c>
      <c r="F11" s="166" t="s">
        <v>45</v>
      </c>
      <c r="G11" s="155" t="s">
        <v>1079</v>
      </c>
      <c r="H11" s="155" t="s">
        <v>251</v>
      </c>
      <c r="I11" s="155" t="s">
        <v>266</v>
      </c>
      <c r="J11" s="155" t="s">
        <v>1356</v>
      </c>
      <c r="K11" s="155" t="s">
        <v>48</v>
      </c>
      <c r="L11" s="155"/>
      <c r="M11" s="155" t="s">
        <v>1357</v>
      </c>
      <c r="N11" s="167" t="s">
        <v>2577</v>
      </c>
      <c r="O11" s="155" t="s">
        <v>46</v>
      </c>
      <c r="P11" s="155"/>
      <c r="Q11" s="168" t="s">
        <v>2578</v>
      </c>
      <c r="R11" s="155"/>
      <c r="S11" s="155"/>
      <c r="T11" s="20"/>
      <c r="U11" s="155"/>
      <c r="V11" s="155"/>
      <c r="W11" s="155"/>
      <c r="X11" s="154"/>
      <c r="Z11" s="155"/>
      <c r="AA11" s="155"/>
      <c r="AB11" s="154"/>
      <c r="AC11" s="169"/>
      <c r="AD11" s="169"/>
      <c r="AE11" s="155"/>
      <c r="AF11" s="155"/>
      <c r="AG11" s="155"/>
      <c r="AH11" s="157">
        <f>COUNTIF($C11:$AA11,AH$4)</f>
        <v>1</v>
      </c>
      <c r="AI11" s="158">
        <f>COUNTIF($C11:$AA11,AI$4)</f>
        <v>0</v>
      </c>
      <c r="AJ11" s="157">
        <f>COUNTIF($C11:$AA11,AJ$4)</f>
        <v>1</v>
      </c>
      <c r="AK11" s="159">
        <f>COUNTIF($C11:$AA11,AK$4)</f>
        <v>0</v>
      </c>
      <c r="AL11" s="159">
        <f>COUNTIF($C11:$AA11,AL$4)</f>
        <v>0</v>
      </c>
      <c r="AM11" s="159">
        <f>COUNTIF($C11:$AA11,AM$4)</f>
        <v>0</v>
      </c>
      <c r="AN11" s="159">
        <f>COUNTIF($C11:$AA11,AN$4)</f>
        <v>0</v>
      </c>
      <c r="AO11" s="104"/>
      <c r="AP11" s="159">
        <f>SUMPRODUCT(--WEEKDAY(C$3:AG$3,2)&lt;6,--((C11:AG11="DM"))+(C11:AG11="CS1")+((C11:AG11="CS2"))+(C11:AG11="SB1")+(C11:AG11="AE")+(C11:AG11="EM"))</f>
        <v>0</v>
      </c>
      <c r="AQ11" s="104"/>
      <c r="AR11" s="104">
        <f>SUMPRODUCT(--WEEKDAY(C$3:AG$3,2)&gt;5,--((C11:AG11="DM"))+(C11:AG11="CS1")+((C11:AG11="CS2"))+(C11:AG11="SB1")+(C11:AG11="AE")+(C11:AG11="EM"))</f>
        <v>0</v>
      </c>
      <c r="AS11" s="104"/>
      <c r="AT11" s="104">
        <f>(AP11-AQ11)/2+(AR11-AS11)</f>
        <v>0</v>
      </c>
      <c r="AU11" s="104">
        <f>AH11+AI11+AJ11+AK11+AM11+AN11</f>
        <v>2</v>
      </c>
      <c r="AV11" s="104">
        <f>BF11+BG11+BI11+BD11+BB11+AZ11+BK11</f>
        <v>0</v>
      </c>
      <c r="AW11" s="104" t="e">
        <f>AT11+AX11</f>
        <v>#VALUE!</v>
      </c>
      <c r="AX11" s="159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159">
        <f>COUNTIF(C11:AA11,"*BRT*")</f>
        <v>0</v>
      </c>
      <c r="AZ11" s="159">
        <f>COUNTIF(A11:AH11,"*$BTP*")</f>
        <v>0</v>
      </c>
      <c r="BA11" s="159" t="e">
        <f>AZ11*('Setting key Duty'!$I$13+'Setting key Duty'!$I$12+'Setting key Duty'!$I$11)</f>
        <v>#VALUE!</v>
      </c>
      <c r="BB11" s="159">
        <f>COUNTIF(A11:AH11,"*$L*")</f>
        <v>0</v>
      </c>
      <c r="BC11" s="159" t="e">
        <f>BB11*('Setting key Duty'!$I$13+'Setting key Duty'!$I$9)</f>
        <v>#VALUE!</v>
      </c>
      <c r="BD11" s="159">
        <f>COUNTIF(A11:AH11,"*$M*")</f>
        <v>0</v>
      </c>
      <c r="BE11" s="159">
        <f>BD11*('Setting key Duty'!$I$8+'Setting key Duty'!$I$9+'Setting key Duty'!$I$12)</f>
        <v>0</v>
      </c>
      <c r="BF11" s="159">
        <f>COUNTIF(AH11,"*$N*")</f>
        <v>0</v>
      </c>
      <c r="BG11" s="159">
        <f>COUNTIF(AH11,"*$PM*")</f>
        <v>0</v>
      </c>
      <c r="BH11" s="159">
        <f>BG11*('Setting key Duty'!$I$9)</f>
        <v>0</v>
      </c>
      <c r="BI11" s="159">
        <f>COUNTIF(A11:AH11,"*$AM*")</f>
        <v>0</v>
      </c>
      <c r="BJ11" s="159">
        <f>BI11*('Setting key Duty'!$I$12+'Setting key Duty'!$I$8)</f>
        <v>0</v>
      </c>
      <c r="BK11" s="159">
        <f>COUNTIF(C11:AH11,"*$FC*")</f>
        <v>0</v>
      </c>
      <c r="BL11" s="159">
        <f>BK11*('Setting key Duty'!$J$11+'Setting key Duty'!$I$8)</f>
        <v>0</v>
      </c>
      <c r="BM11" s="159">
        <f>COUNTIF($C11:$AA11,BM$4)</f>
        <v>0</v>
      </c>
      <c r="BN11" s="159">
        <f>COUNTIF($C11:$AA11,BN$4)</f>
        <v>0</v>
      </c>
      <c r="BO11" s="159">
        <f>COUNTIF($C11:$AA11,BO$4)</f>
        <v>0</v>
      </c>
      <c r="BP11" s="160"/>
    </row>
    <row r="12" ht="19.5" customHeight="1" spans="1:68">
      <c r="A12" s="19"/>
      <c r="B12" s="161" t="s">
        <v>805</v>
      </c>
      <c r="C12" s="155"/>
      <c r="D12" s="170"/>
      <c r="E12" s="171" t="s">
        <v>45</v>
      </c>
      <c r="F12" s="155"/>
      <c r="G12" s="155" t="s">
        <v>44</v>
      </c>
      <c r="H12" s="155"/>
      <c r="I12" s="155"/>
      <c r="J12" s="155" t="s">
        <v>44</v>
      </c>
      <c r="K12" s="155"/>
      <c r="M12" s="155" t="s">
        <v>57</v>
      </c>
      <c r="N12" s="155" t="s">
        <v>46</v>
      </c>
      <c r="O12" s="155"/>
      <c r="P12" s="155"/>
      <c r="Q12" s="155"/>
      <c r="R12" s="155" t="s">
        <v>45</v>
      </c>
      <c r="S12" s="155"/>
      <c r="T12" s="155" t="s">
        <v>1363</v>
      </c>
      <c r="U12" s="172"/>
      <c r="V12" s="155"/>
      <c r="W12" s="20"/>
      <c r="X12" s="20"/>
      <c r="Y12" s="154"/>
      <c r="Z12" s="155"/>
      <c r="AA12" s="155"/>
      <c r="AB12" s="154"/>
      <c r="AC12" s="155"/>
      <c r="AD12" s="155"/>
      <c r="AE12" s="155" t="s">
        <v>973</v>
      </c>
      <c r="AF12" s="155"/>
      <c r="AG12" s="155"/>
      <c r="AH12" s="157"/>
      <c r="AI12" s="158"/>
      <c r="AJ12" s="157"/>
      <c r="AK12" s="159"/>
      <c r="AL12" s="159"/>
      <c r="AM12" s="159"/>
      <c r="AN12" s="159"/>
      <c r="AO12" s="104"/>
      <c r="AP12" s="159">
        <f>SUMPRODUCT(--WEEKDAY(C$3:AG$3,2)&lt;6,--((C12:AG12="DM"))+(C12:AG12="CS1")+((C12:AG12="CS2"))+(C12:AG12="SB1")+(C12:AG12="AE")+(C12:AG12="EM"))</f>
        <v>0</v>
      </c>
      <c r="AQ12" s="104"/>
      <c r="AR12" s="104">
        <f>SUMPRODUCT(--WEEKDAY(C$3:AG$3,2)&gt;5,--((C12:AG12="DM"))+(C12:AG12="CS1")+((C12:AG12="CS2"))+(C12:AG12="SB1")+(C12:AG12="AE")+(C12:AG12="EM"))</f>
        <v>0</v>
      </c>
      <c r="AS12" s="104"/>
      <c r="AT12" s="104">
        <f>(AP12-AQ12)/2+(AR12-AS12)</f>
        <v>0</v>
      </c>
      <c r="AU12" s="104">
        <f>AH12+AI12+AJ12+AK12+AM12+AN12</f>
        <v>0</v>
      </c>
      <c r="AV12" s="104">
        <f>BF12+BG12+BI12+BD12+BB12+AZ12+BK12</f>
        <v>0</v>
      </c>
      <c r="AW12" s="104" t="e">
        <f>AT12+AX12</f>
        <v>#VALUE!</v>
      </c>
      <c r="AX12" s="159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159">
        <f>COUNTIF(E12:AA12,"*BRT*")</f>
        <v>0</v>
      </c>
      <c r="AZ12" s="159">
        <f>COUNTIF(A12:AH12,"*$BTP*")</f>
        <v>0</v>
      </c>
      <c r="BA12" s="159" t="e">
        <f>AZ12*('Setting key Duty'!$I$13+'Setting key Duty'!$I$12+'Setting key Duty'!$I$11)</f>
        <v>#VALUE!</v>
      </c>
      <c r="BB12" s="159">
        <f>COUNTIF(A12:AH12,"*$L*")</f>
        <v>0</v>
      </c>
      <c r="BC12" s="159" t="e">
        <f>BB12*('Setting key Duty'!$I$13+'Setting key Duty'!$I$9)</f>
        <v>#VALUE!</v>
      </c>
      <c r="BD12" s="159">
        <f>COUNTIF(A12:AH12,"*$M*")</f>
        <v>0</v>
      </c>
      <c r="BE12" s="159">
        <f>BD12*('Setting key Duty'!$I$8+'Setting key Duty'!$I$9+'Setting key Duty'!$I$12)</f>
        <v>0</v>
      </c>
      <c r="BF12" s="159">
        <f>COUNTIF(AH12,"*$N*")</f>
        <v>0</v>
      </c>
      <c r="BG12" s="159">
        <f>COUNTIF(AH12,"*$PM*")</f>
        <v>0</v>
      </c>
      <c r="BH12" s="159">
        <f>BG12*('Setting key Duty'!$I$9)</f>
        <v>0</v>
      </c>
      <c r="BI12" s="159">
        <f>COUNTIF(A12:AH12,"*$AM*")</f>
        <v>0</v>
      </c>
      <c r="BJ12" s="159">
        <f>BI12*('Setting key Duty'!$I$12+'Setting key Duty'!$I$8)</f>
        <v>0</v>
      </c>
      <c r="BK12" s="159">
        <f>COUNTIF(E12:AH12,"*$FC*")</f>
        <v>0</v>
      </c>
      <c r="BL12" s="159">
        <f>BK12*('Setting key Duty'!$J$11+'Setting key Duty'!$I$8)</f>
        <v>0</v>
      </c>
      <c r="BM12" s="159">
        <f>COUNTIF($E12:$AA12,BM$4)</f>
        <v>0</v>
      </c>
      <c r="BN12" s="159">
        <f>COUNTIF($E12:$AA12,BN$4)</f>
        <v>0</v>
      </c>
      <c r="BO12" s="159">
        <f>COUNTIF($E12:$AA12,BO$4)</f>
        <v>0</v>
      </c>
      <c r="BP12" s="160"/>
    </row>
    <row r="13" ht="19.5" customHeight="1" spans="1:68">
      <c r="A13" s="19"/>
      <c r="B13" s="94" t="s">
        <v>1105</v>
      </c>
      <c r="C13" s="155"/>
      <c r="D13" s="20"/>
      <c r="E13" s="155"/>
      <c r="F13" s="155" t="s">
        <v>255</v>
      </c>
      <c r="G13" s="155" t="s">
        <v>1354</v>
      </c>
      <c r="H13" s="155" t="s">
        <v>45</v>
      </c>
      <c r="I13" s="155"/>
      <c r="J13" s="155"/>
      <c r="K13" s="155"/>
      <c r="L13" s="155" t="s">
        <v>45</v>
      </c>
      <c r="M13" s="155"/>
      <c r="N13" s="155" t="s">
        <v>46</v>
      </c>
      <c r="O13" s="155" t="s">
        <v>44</v>
      </c>
      <c r="P13" s="155"/>
      <c r="Q13" s="155"/>
      <c r="R13" s="155"/>
      <c r="S13" s="20"/>
      <c r="T13" s="155"/>
      <c r="U13" s="155"/>
      <c r="V13" s="155"/>
      <c r="W13" s="155"/>
      <c r="X13" s="155"/>
      <c r="Y13" s="154"/>
      <c r="Z13" s="155"/>
      <c r="AA13" s="155"/>
      <c r="AB13" s="155"/>
      <c r="AC13" s="155"/>
      <c r="AD13" s="155"/>
      <c r="AE13" s="155"/>
      <c r="AF13" s="155"/>
      <c r="AG13" s="155"/>
      <c r="AH13" s="157">
        <f>COUNTIF($C13:$Z13,AH$4)</f>
        <v>0</v>
      </c>
      <c r="AI13" s="158">
        <f>COUNTIF($C13:$Z13,AI$4)</f>
        <v>1</v>
      </c>
      <c r="AJ13" s="157">
        <f>COUNTIF($C13:$Z13,AJ$4)</f>
        <v>2</v>
      </c>
      <c r="AK13" s="159">
        <f>COUNTIF($C13:$Z13,AK$4)</f>
        <v>0</v>
      </c>
      <c r="AL13" s="159">
        <f>COUNTIF($C13:$Z13,AL$4)</f>
        <v>0</v>
      </c>
      <c r="AM13" s="159">
        <f>COUNTIF($C13:$Z13,AM$4)</f>
        <v>0</v>
      </c>
      <c r="AN13" s="159">
        <f>COUNTIF($C13:$Z13,AN$4)</f>
        <v>0</v>
      </c>
      <c r="AO13" s="104"/>
      <c r="AP13" s="159">
        <f>SUMPRODUCT(--WEEKDAY(C$3:AG$3,2)&lt;6,--((C13:AG13="DM"))+(C13:AG13="CS1")+((C13:AG13="CS2"))+(C13:AG13="SB1")+(C13:AG13="AE")+(C13:AG13="EM"))</f>
        <v>0</v>
      </c>
      <c r="AQ13" s="104"/>
      <c r="AR13" s="104">
        <f>SUMPRODUCT(--WEEKDAY(C$3:AG$3,2)&gt;5,--((C13:AG13="DM"))+(C13:AG13="CS1")+((C13:AG13="CS2"))+(C13:AG13="SB1")+(C13:AG13="AE")+(C13:AG13="EM"))</f>
        <v>0</v>
      </c>
      <c r="AS13" s="104"/>
      <c r="AT13" s="104">
        <f>(AP13-AQ13)/2+(AR13-AS13)</f>
        <v>0</v>
      </c>
      <c r="AU13" s="104">
        <f>AH13+AI13+AJ13+AK13+AM13+AN13</f>
        <v>3</v>
      </c>
      <c r="AV13" s="104">
        <f>BF13+BG13+BI13+BD13+BB13+AZ13+BK13</f>
        <v>0</v>
      </c>
      <c r="AW13" s="104" t="e">
        <f>AT13+AX13</f>
        <v>#VALUE!</v>
      </c>
      <c r="AX13" s="159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159">
        <f>COUNTIF(C13:Z13,"*BRT*")</f>
        <v>0</v>
      </c>
      <c r="AZ13" s="159">
        <f>COUNTIF(A13:AH13,"*$BTP*")</f>
        <v>0</v>
      </c>
      <c r="BA13" s="159" t="e">
        <f>AZ13*('Setting key Duty'!$I$13+'Setting key Duty'!$I$12+'Setting key Duty'!$I$11)</f>
        <v>#VALUE!</v>
      </c>
      <c r="BB13" s="159">
        <f>COUNTIF(A13:AH13,"*$L*")</f>
        <v>0</v>
      </c>
      <c r="BC13" s="159" t="e">
        <f>BB13*('Setting key Duty'!$I$13+'Setting key Duty'!$I$9)</f>
        <v>#VALUE!</v>
      </c>
      <c r="BD13" s="159">
        <f>COUNTIF(A13:AH13,"*$M*")</f>
        <v>0</v>
      </c>
      <c r="BE13" s="159">
        <f>BD13*('Setting key Duty'!$I$8+'Setting key Duty'!$I$9+'Setting key Duty'!$I$12)</f>
        <v>0</v>
      </c>
      <c r="BF13" s="159">
        <f>COUNTIF(A13:AH13,"*$N*")</f>
        <v>0</v>
      </c>
      <c r="BG13" s="159">
        <f>COUNTIF(AG13:AH13,"*$PM*")</f>
        <v>0</v>
      </c>
      <c r="BH13" s="159">
        <f>BG13*('Setting key Duty'!$I$9)</f>
        <v>0</v>
      </c>
      <c r="BI13" s="159">
        <f>COUNTIF(A13:AH13,"*$AM*")</f>
        <v>0</v>
      </c>
      <c r="BJ13" s="159">
        <f>BI13*('Setting key Duty'!$I$12+'Setting key Duty'!$I$8)</f>
        <v>0</v>
      </c>
      <c r="BK13" s="159">
        <f>COUNTIF(C13:AH13,"*$FC*")</f>
        <v>0</v>
      </c>
      <c r="BL13" s="159">
        <f>BK13*('Setting key Duty'!$J$11+'Setting key Duty'!$I$8)</f>
        <v>0</v>
      </c>
      <c r="BM13" s="159">
        <f>COUNTIF($C13:$Z13,BM$4)</f>
        <v>0</v>
      </c>
      <c r="BN13" s="159">
        <f>COUNTIF($C13:$Z13,BN$4)</f>
        <v>0</v>
      </c>
      <c r="BO13" s="159">
        <f>COUNTIF($C13:$Z13,BO$4)</f>
        <v>0</v>
      </c>
      <c r="BP13" s="160"/>
    </row>
    <row r="14" ht="24" customHeight="1" spans="1:68">
      <c r="A14" s="19"/>
      <c r="B14" s="173" t="s">
        <v>1106</v>
      </c>
      <c r="C14" s="155"/>
      <c r="D14" s="155" t="s">
        <v>44</v>
      </c>
      <c r="E14" s="155"/>
      <c r="F14" s="155" t="s">
        <v>255</v>
      </c>
      <c r="G14" s="155" t="s">
        <v>1354</v>
      </c>
      <c r="H14" s="155"/>
      <c r="I14" s="155" t="s">
        <v>44</v>
      </c>
      <c r="J14" s="20"/>
      <c r="K14" s="155"/>
      <c r="L14" s="155"/>
      <c r="M14" s="155"/>
      <c r="N14" s="155" t="s">
        <v>56</v>
      </c>
      <c r="O14" s="155" t="s">
        <v>46</v>
      </c>
      <c r="Q14" s="155" t="s">
        <v>45</v>
      </c>
      <c r="R14" s="20"/>
      <c r="S14" s="155" t="s">
        <v>45</v>
      </c>
      <c r="T14" s="155"/>
      <c r="U14" s="155"/>
      <c r="V14" s="155"/>
      <c r="W14" s="155"/>
      <c r="X14" s="155" t="s">
        <v>1364</v>
      </c>
      <c r="Y14" s="154"/>
      <c r="Z14" s="155"/>
      <c r="AA14" s="155"/>
      <c r="AB14" s="154"/>
      <c r="AC14" s="154"/>
      <c r="AD14" s="154"/>
      <c r="AE14" s="155"/>
      <c r="AF14" s="154"/>
      <c r="AG14" s="20"/>
      <c r="AH14" s="157">
        <f>COUNTIF($C14:$AA14,AH$4)</f>
        <v>0</v>
      </c>
      <c r="AI14" s="158">
        <f>COUNTIF($C14:$AA14,AI$4)</f>
        <v>2</v>
      </c>
      <c r="AJ14" s="157">
        <f>COUNTIF($C14:$AA14,AJ$4)</f>
        <v>2</v>
      </c>
      <c r="AK14" s="159">
        <f>COUNTIF($C14:$AA14,AK$4)</f>
        <v>0</v>
      </c>
      <c r="AL14" s="159">
        <f>COUNTIF($C14:$AA14,AL$4)</f>
        <v>1</v>
      </c>
      <c r="AM14" s="159">
        <f>COUNTIF($C14:$AA14,AM$4)</f>
        <v>0</v>
      </c>
      <c r="AN14" s="159">
        <f>COUNTIF($C14:$AA14,AN$4)</f>
        <v>0</v>
      </c>
      <c r="AO14" s="104"/>
      <c r="AP14" s="159">
        <f>SUMPRODUCT(--WEEKDAY(C$3:AG$3,2)&lt;6,--((C14:AG14="DM"))+(C14:AG14="CS1")+((C14:AG14="CS2"))+(C14:AG14="SB1")+(C14:AG14="AE")+(C14:AG14="EM"))</f>
        <v>0</v>
      </c>
      <c r="AQ14" s="104"/>
      <c r="AR14" s="104">
        <f>SUMPRODUCT(--WEEKDAY(C$3:AG$3,2)&gt;5,--((C14:AG14="DM"))+(C14:AG14="CS1")+((C14:AG14="CS2"))+(C14:AG14="SB1")+(C14:AG14="AE")+(C14:AG14="EM"))</f>
        <v>0</v>
      </c>
      <c r="AS14" s="104"/>
      <c r="AT14" s="104">
        <f>(AP14-AQ14)/2+(AR14-AS14)</f>
        <v>0</v>
      </c>
      <c r="AU14" s="104">
        <f>AH14+AI14+AJ14+AK14+AM14+AN14</f>
        <v>4</v>
      </c>
      <c r="AV14" s="104">
        <f>BF14+BG14+BI14+BD14+BB14+AZ14+BK14</f>
        <v>0</v>
      </c>
      <c r="AW14" s="104" t="e">
        <f>AT14+AX14</f>
        <v>#VALUE!</v>
      </c>
      <c r="AX14" s="159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159">
        <f>COUNTIF(C14:AA14,"*BRT*")</f>
        <v>0</v>
      </c>
      <c r="AZ14" s="159">
        <f>COUNTIF(A14:AH14,"*$BTP*")</f>
        <v>0</v>
      </c>
      <c r="BA14" s="159" t="e">
        <f>AZ14*('Setting key Duty'!$I$13+'Setting key Duty'!$I$12+'Setting key Duty'!$I$11)</f>
        <v>#VALUE!</v>
      </c>
      <c r="BB14" s="159">
        <f>COUNTIF(A14:AH14,"*$L*")</f>
        <v>0</v>
      </c>
      <c r="BC14" s="159" t="e">
        <f>BB14*('Setting key Duty'!$I$13+'Setting key Duty'!$I$9)</f>
        <v>#VALUE!</v>
      </c>
      <c r="BD14" s="159">
        <f>COUNTIF(A14:AH14,"*$M*")</f>
        <v>0</v>
      </c>
      <c r="BE14" s="159">
        <f>BD14*('Setting key Duty'!$I$8+'Setting key Duty'!$I$9+'Setting key Duty'!$I$12)</f>
        <v>0</v>
      </c>
      <c r="BF14" s="159">
        <f>COUNTIF(A14:AH14,"*$N*")</f>
        <v>0</v>
      </c>
      <c r="BG14" s="159">
        <f>COUNTIF(AH14,"*$PM*")</f>
        <v>0</v>
      </c>
      <c r="BH14" s="159">
        <f>BG14*('Setting key Duty'!$I$9)</f>
        <v>0</v>
      </c>
      <c r="BI14" s="159">
        <f>COUNTIF(A14:AH14,"*$AM*")</f>
        <v>0</v>
      </c>
      <c r="BJ14" s="159">
        <f>BI14*('Setting key Duty'!$I$12+'Setting key Duty'!$I$8)</f>
        <v>0</v>
      </c>
      <c r="BK14" s="159">
        <f>COUNTIF(C14:AH14,"*$FC*")</f>
        <v>0</v>
      </c>
      <c r="BL14" s="159">
        <f>BK14*('Setting key Duty'!$J$11+'Setting key Duty'!$I$8)</f>
        <v>0</v>
      </c>
      <c r="BM14" s="159">
        <f>COUNTIF($C14:$AA14,BM$4)</f>
        <v>0</v>
      </c>
      <c r="BN14" s="159">
        <f>COUNTIF($C14:$AA14,BN$4)</f>
        <v>0</v>
      </c>
      <c r="BO14" s="159">
        <f>COUNTIF($C14:$AA14,BO$4)</f>
        <v>0</v>
      </c>
      <c r="BP14" s="160"/>
    </row>
    <row r="15" ht="19.5" customHeight="1" spans="1:68">
      <c r="A15" s="19"/>
      <c r="B15" s="161" t="s">
        <v>1199</v>
      </c>
      <c r="C15" s="155"/>
      <c r="D15" s="155"/>
      <c r="E15" s="155" t="s">
        <v>1090</v>
      </c>
      <c r="F15" s="155"/>
      <c r="G15" s="155" t="s">
        <v>45</v>
      </c>
      <c r="H15" s="155"/>
      <c r="I15" s="155"/>
      <c r="J15" s="155"/>
      <c r="K15" s="155" t="s">
        <v>45</v>
      </c>
      <c r="L15" s="20"/>
      <c r="M15" s="155" t="s">
        <v>1357</v>
      </c>
      <c r="N15" s="174" t="s">
        <v>2579</v>
      </c>
      <c r="O15" s="155" t="s">
        <v>46</v>
      </c>
      <c r="P15" s="155" t="s">
        <v>45</v>
      </c>
      <c r="Q15" s="155"/>
      <c r="R15" s="155"/>
      <c r="S15" s="155"/>
      <c r="T15" s="155"/>
      <c r="U15" s="155"/>
      <c r="V15" s="155"/>
      <c r="W15" s="155"/>
      <c r="X15" s="156"/>
      <c r="Y15" s="154"/>
      <c r="Z15" s="155"/>
      <c r="AA15" s="155"/>
      <c r="AB15" s="155"/>
      <c r="AC15" s="155"/>
      <c r="AD15" s="155"/>
      <c r="AE15" s="155"/>
      <c r="AF15" s="172"/>
      <c r="AG15" s="155"/>
      <c r="AH15" s="157"/>
      <c r="AI15" s="157"/>
      <c r="AJ15" s="157"/>
      <c r="AK15" s="160"/>
      <c r="AL15" s="160"/>
      <c r="AM15" s="160"/>
      <c r="AN15" s="160"/>
      <c r="AO15" s="175"/>
      <c r="AP15" s="159">
        <f>SUMPRODUCT(--WEEKDAY(C$3:AG$3,2)&lt;6,--((C15:AG15="DM"))+(C15:AG15="CS1")+((C15:AG15="CS2"))+(C15:AG15="SB1")+($C$15:$AG$15="AE")+($C$15:$AG$15="EM"))</f>
        <v>0</v>
      </c>
      <c r="AQ15" s="104"/>
      <c r="AR15" s="104">
        <f>SUMPRODUCT(--WEEKDAY(C$3:AG$3,2)&gt;5,--((C15:AG15="DM"))+(C15:AG15="CS1")+((C15:AG15="CS2"))+(C15:AG15="SB1")+(C15:AG15="AE")+(C15:AG15="EM"))</f>
        <v>0</v>
      </c>
      <c r="AS15" s="104"/>
      <c r="AT15" s="104">
        <f>(AP15-AQ15)/2+(AR15-AS15)</f>
        <v>0</v>
      </c>
      <c r="AU15" s="104">
        <f>AH15+AI15+AJ15+AK15+AM15+AN15</f>
        <v>0</v>
      </c>
      <c r="AV15" s="104">
        <f>BF15+BG15+BI15+BD15+BB15+AZ15+BK15</f>
        <v>0</v>
      </c>
      <c r="AW15" s="104" t="e">
        <f>AT15+AX15</f>
        <v>#VALUE!</v>
      </c>
      <c r="AX15" s="159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159">
        <f>COUNTIF(C15:AC15,"*BRT*")</f>
        <v>0</v>
      </c>
      <c r="AZ15" s="159">
        <f>COUNTIF(A15:AH15,"*$BTP*")</f>
        <v>0</v>
      </c>
      <c r="BA15" s="159" t="e">
        <f>AZ15*('Setting key Duty'!$I$13+'Setting key Duty'!$I$12+'Setting key Duty'!$I$11)</f>
        <v>#VALUE!</v>
      </c>
      <c r="BB15" s="159">
        <f>COUNTIF(A15:AH15,"*$L*")</f>
        <v>0</v>
      </c>
      <c r="BC15" s="159" t="e">
        <f>BB15*('Setting key Duty'!$I$13+'Setting key Duty'!$I$9)</f>
        <v>#VALUE!</v>
      </c>
      <c r="BD15" s="159">
        <f>COUNTIF(A15:AH15,"*$M*")</f>
        <v>0</v>
      </c>
      <c r="BE15" s="159">
        <f>BD15*('Setting key Duty'!$I$8+'Setting key Duty'!$I$9+'Setting key Duty'!$I$12)</f>
        <v>0</v>
      </c>
      <c r="BF15" s="159">
        <f>COUNTIF(AH15,"*$N*")</f>
        <v>0</v>
      </c>
      <c r="BG15" s="159">
        <f>COUNTIF(AH15,"*$PM*")</f>
        <v>0</v>
      </c>
      <c r="BH15" s="159">
        <f>BG15*('Setting key Duty'!$I$9)</f>
        <v>0</v>
      </c>
      <c r="BI15" s="159">
        <f>COUNTIF(A15:AH15,"*$AM*")</f>
        <v>0</v>
      </c>
      <c r="BJ15" s="159">
        <f>BI15*('Setting key Duty'!$I$12+'Setting key Duty'!$I$8)</f>
        <v>0</v>
      </c>
      <c r="BK15" s="159">
        <f>COUNTIF(C15:AH15,"*$FC*")</f>
        <v>0</v>
      </c>
      <c r="BL15" s="159">
        <f>BK15*('Setting key Duty'!$J$11+'Setting key Duty'!$I$8)</f>
        <v>0</v>
      </c>
      <c r="BM15" s="159">
        <f>COUNTIF($C15:$AC15,BM$4)</f>
        <v>0</v>
      </c>
      <c r="BN15" s="159">
        <f>COUNTIF($C15:$AC15,BN$4)</f>
        <v>0</v>
      </c>
      <c r="BO15" s="159">
        <f>COUNTIF($C15:$AC15,BO$4)</f>
        <v>0</v>
      </c>
      <c r="BP15" s="160"/>
    </row>
    <row r="16" ht="37.5" customHeight="1" spans="1:68">
      <c r="A16" s="19"/>
      <c r="B16" s="161" t="s">
        <v>1091</v>
      </c>
      <c r="C16" s="155"/>
      <c r="D16" s="155"/>
      <c r="E16" s="155" t="s">
        <v>44</v>
      </c>
      <c r="F16" s="155"/>
      <c r="G16" s="155" t="s">
        <v>1079</v>
      </c>
      <c r="H16" s="155" t="s">
        <v>251</v>
      </c>
      <c r="I16" s="155" t="s">
        <v>266</v>
      </c>
      <c r="J16" s="155" t="s">
        <v>1356</v>
      </c>
      <c r="K16" s="155"/>
      <c r="L16" s="155" t="s">
        <v>44</v>
      </c>
      <c r="N16" s="155" t="s">
        <v>46</v>
      </c>
      <c r="O16" s="155"/>
      <c r="P16" s="155" t="s">
        <v>44</v>
      </c>
      <c r="Q16" s="155"/>
      <c r="R16" s="155"/>
      <c r="S16" s="155"/>
      <c r="T16" s="20"/>
      <c r="U16" s="155"/>
      <c r="V16" s="155"/>
      <c r="W16" s="20"/>
      <c r="X16" s="154"/>
      <c r="Y16" s="155"/>
      <c r="Z16" s="155"/>
      <c r="AA16" s="155"/>
      <c r="AB16" s="154"/>
      <c r="AC16" s="154"/>
      <c r="AD16" s="155"/>
      <c r="AE16" s="155"/>
      <c r="AF16" s="155"/>
      <c r="AG16" s="155"/>
      <c r="AH16" s="157">
        <f>COUNTIF($D16:$AC16,AH$4)</f>
        <v>0</v>
      </c>
      <c r="AI16" s="158">
        <f>COUNTIF($D16:$AC16,AI$4)</f>
        <v>3</v>
      </c>
      <c r="AJ16" s="157">
        <f>COUNTIF($D16:$AC16,AJ$4)</f>
        <v>0</v>
      </c>
      <c r="AK16" s="159">
        <f>COUNTIF($D16:$AC16,AK$4)</f>
        <v>0</v>
      </c>
      <c r="AL16" s="159">
        <f>COUNTIF($D16:$AC16,AL$4)</f>
        <v>0</v>
      </c>
      <c r="AM16" s="159">
        <f>COUNTIF($D16:$AC16,AM$4)</f>
        <v>0</v>
      </c>
      <c r="AN16" s="159">
        <f>COUNTIF($D16:$AC16,AN$4)</f>
        <v>0</v>
      </c>
      <c r="AO16" s="104"/>
      <c r="AP16" s="159">
        <f>SUMPRODUCT(--WEEKDAY(C$3:AG$3,2)&lt;6,--((C16:AG16="DM"))+(C16:AG16="CS1")+((C16:AG16="CS2"))+(C16:AG16="SB1")+($C$15:$AG$15="AE")+($C$15:$AG$15="EM"))</f>
        <v>0</v>
      </c>
      <c r="AQ16" s="104"/>
      <c r="AR16" s="104">
        <f>SUMPRODUCT(--WEEKDAY(C$3:AG$3,2)&gt;5,--((C16:AG16="DM"))+(C16:AG16="CS1")+((C16:AG16="CS2"))+(C16:AG16="SB1")+(C16:AG16="AE")+(C16:AG16="EM"))</f>
        <v>0</v>
      </c>
      <c r="AS16" s="104"/>
      <c r="AT16" s="104">
        <f>(AP16-AQ16)/2+(AR16-AS16)</f>
        <v>0</v>
      </c>
      <c r="AU16" s="104">
        <f>AH16+AI16+AJ16+AK16+AM16+AN16</f>
        <v>3</v>
      </c>
      <c r="AV16" s="104">
        <f>BF16+BG16+BI16+BD16+BB16+AZ16+BK16</f>
        <v>0</v>
      </c>
      <c r="AW16" s="104" t="e">
        <f>AT16+AX16</f>
        <v>#VALUE!</v>
      </c>
      <c r="AX16" s="159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159">
        <f>COUNTIF(C16:AC16,"*BRT*")</f>
        <v>0</v>
      </c>
      <c r="AZ16" s="159">
        <f>COUNTIF(A16:AH16,"*$BTP*")</f>
        <v>0</v>
      </c>
      <c r="BA16" s="159" t="e">
        <f>AZ16*('Setting key Duty'!$I$13+'Setting key Duty'!$I$12+'Setting key Duty'!$I$11)</f>
        <v>#VALUE!</v>
      </c>
      <c r="BB16" s="159">
        <f>COUNTIF(A16:AH16,"*$L*")</f>
        <v>0</v>
      </c>
      <c r="BC16" s="159" t="e">
        <f>BB16*('Setting key Duty'!$I$13+'Setting key Duty'!$I$9)</f>
        <v>#VALUE!</v>
      </c>
      <c r="BD16" s="159">
        <f>COUNTIF(A16:AH16,"*$M*")</f>
        <v>0</v>
      </c>
      <c r="BE16" s="159">
        <f>BD16*('Setting key Duty'!$I$8+'Setting key Duty'!$I$9+'Setting key Duty'!$I$12)</f>
        <v>0</v>
      </c>
      <c r="BF16" s="159">
        <f>COUNTIF(AH16,"*$N*")</f>
        <v>0</v>
      </c>
      <c r="BG16" s="159">
        <f>COUNTIF(AH16,"*$PM*")</f>
        <v>0</v>
      </c>
      <c r="BH16" s="159">
        <f>BG16*('Setting key Duty'!$I$9)</f>
        <v>0</v>
      </c>
      <c r="BI16" s="159">
        <f>COUNTIF(A16:AH16,"*$AM*")</f>
        <v>0</v>
      </c>
      <c r="BJ16" s="159">
        <f>BI16*('Setting key Duty'!$I$12+'Setting key Duty'!$I$8)</f>
        <v>0</v>
      </c>
      <c r="BK16" s="159">
        <f>COUNTIF(C16:AH16,"*$FC*")</f>
        <v>0</v>
      </c>
      <c r="BL16" s="159">
        <f>BK16*('Setting key Duty'!$J$11+'Setting key Duty'!$I$8)</f>
        <v>0</v>
      </c>
      <c r="BM16" s="159">
        <f>COUNTIF($C16:$AC16,BM$4)</f>
        <v>0</v>
      </c>
      <c r="BN16" s="159">
        <f>COUNTIF($C16:$AC16,BN$4)</f>
        <v>0</v>
      </c>
      <c r="BO16" s="159">
        <f>COUNTIF($C16:$AC16,BO$4)</f>
        <v>0</v>
      </c>
      <c r="BP16" s="160"/>
    </row>
    <row r="17" ht="19.5" customHeight="1" spans="1:68">
      <c r="A17" s="19"/>
      <c r="B17" s="14" t="s">
        <v>1129</v>
      </c>
      <c r="C17" s="154"/>
      <c r="E17" s="155" t="s">
        <v>62</v>
      </c>
      <c r="F17" s="155"/>
      <c r="H17" s="155" t="s">
        <v>44</v>
      </c>
      <c r="I17" s="155"/>
      <c r="J17" s="155"/>
      <c r="K17" s="155"/>
      <c r="L17" s="155" t="s">
        <v>42</v>
      </c>
      <c r="M17" s="155" t="s">
        <v>45</v>
      </c>
      <c r="N17" s="155"/>
      <c r="O17" s="155" t="s">
        <v>46</v>
      </c>
      <c r="P17" s="155"/>
      <c r="Q17" s="155"/>
      <c r="R17" s="155"/>
      <c r="S17" s="155"/>
      <c r="T17" s="155" t="s">
        <v>1366</v>
      </c>
      <c r="U17" s="155" t="s">
        <v>1366</v>
      </c>
      <c r="V17" s="20"/>
      <c r="W17" s="155" t="s">
        <v>1363</v>
      </c>
      <c r="X17" s="20"/>
      <c r="Y17" s="155" t="s">
        <v>47</v>
      </c>
      <c r="Z17" s="155"/>
      <c r="AA17" s="20"/>
      <c r="AB17" s="20"/>
      <c r="AC17" s="20"/>
      <c r="AD17" s="155" t="s">
        <v>973</v>
      </c>
      <c r="AE17" s="155"/>
      <c r="AF17" s="20"/>
      <c r="AG17" s="155"/>
      <c r="AH17" s="157"/>
      <c r="AI17" s="158"/>
      <c r="AJ17" s="157"/>
      <c r="AK17" s="159"/>
      <c r="AL17" s="159"/>
      <c r="AM17" s="159"/>
      <c r="AN17" s="159"/>
      <c r="AO17" s="104"/>
      <c r="AP17" s="159">
        <f>SUMPRODUCT(--WEEKDAY(C$3:AG$3,2)&lt;6,--((C17:AG17="DM"))+(C17:AG17="CS1")+((C17:AG17="CS2"))+(C17:AG17="SB1")+(C17:AG17="AE")+(C17:AG17="EM"))</f>
        <v>0</v>
      </c>
      <c r="AQ17" s="104"/>
      <c r="AR17" s="104">
        <f>SUMPRODUCT(--WEEKDAY(C$3:AG$3,2)&gt;5,--((C17:AG17="DM"))+(C17:AG17="CS1")+((C17:AG17="CS2"))+(C17:AG17="SB1")+(C17:AG17="AE")+(C17:AG17="EM"))</f>
        <v>0</v>
      </c>
      <c r="AS17" s="104"/>
      <c r="AT17" s="104">
        <f>(AP17-AQ17)/2+(AR17-AS17)</f>
        <v>0</v>
      </c>
      <c r="AU17" s="104">
        <f>AH17+AI17+AJ17+AK17+AM17+AN17</f>
        <v>0</v>
      </c>
      <c r="AV17" s="104">
        <f>BF17+BG17+BI17+BD17+BB17+AZ17+BK17</f>
        <v>0</v>
      </c>
      <c r="AW17" s="104" t="e">
        <f>AT17+AX17</f>
        <v>#VALUE!</v>
      </c>
      <c r="AX17" s="159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159">
        <f>COUNTIF(E17:AA17,"*BRT*")</f>
        <v>0</v>
      </c>
      <c r="AZ17" s="159">
        <f>COUNTIF(A17:AH17,"*$BTP*")</f>
        <v>0</v>
      </c>
      <c r="BA17" s="159" t="e">
        <f>AZ17*('Setting key Duty'!$I$13+'Setting key Duty'!$I$12+'Setting key Duty'!$I$11)</f>
        <v>#VALUE!</v>
      </c>
      <c r="BB17" s="159">
        <f>COUNTIF(A17:AH17,"*$L*")</f>
        <v>0</v>
      </c>
      <c r="BC17" s="159" t="e">
        <f>BB17*('Setting key Duty'!$I$13+'Setting key Duty'!$I$9)</f>
        <v>#VALUE!</v>
      </c>
      <c r="BD17" s="159">
        <f>COUNTIF(A17:AH17,"*$M*")</f>
        <v>0</v>
      </c>
      <c r="BE17" s="159">
        <f>BD17*('Setting key Duty'!$I$8+'Setting key Duty'!$I$9+'Setting key Duty'!$I$12)</f>
        <v>0</v>
      </c>
      <c r="BF17" s="159">
        <f>COUNTIF(AG17:AH17,"*$N*")</f>
        <v>0</v>
      </c>
      <c r="BG17" s="159">
        <f>COUNTIF(AG17:AH17,"*$PM*")</f>
        <v>0</v>
      </c>
      <c r="BH17" s="159">
        <f>BG17*('Setting key Duty'!$I$9)</f>
        <v>0</v>
      </c>
      <c r="BI17" s="159">
        <f>COUNTIF(A17:AH17,"*$AM*")</f>
        <v>0</v>
      </c>
      <c r="BJ17" s="159">
        <f>BI17*('Setting key Duty'!$I$12+'Setting key Duty'!$I$8)</f>
        <v>0</v>
      </c>
      <c r="BK17" s="159">
        <f>COUNTIF(E17:AH17,"*$FC*")</f>
        <v>0</v>
      </c>
      <c r="BL17" s="159">
        <f>BK17*('Setting key Duty'!$J$11+'Setting key Duty'!$I$8)</f>
        <v>0</v>
      </c>
      <c r="BM17" s="159">
        <f>COUNTIF($E17:$AA17,BM$4)</f>
        <v>0</v>
      </c>
      <c r="BN17" s="159">
        <f>COUNTIF($E17:$AA17,BN$4)</f>
        <v>0</v>
      </c>
      <c r="BO17" s="159">
        <f>COUNTIF($E17:$AA17,BO$4)</f>
        <v>1</v>
      </c>
      <c r="BP17" s="160"/>
    </row>
    <row r="18" ht="19.5" customHeight="1" spans="1:68">
      <c r="A18" s="19"/>
      <c r="B18" s="176" t="s">
        <v>1200</v>
      </c>
      <c r="C18" s="155"/>
      <c r="D18" s="155"/>
      <c r="E18" s="155"/>
      <c r="F18" s="165" t="s">
        <v>48</v>
      </c>
      <c r="G18" s="155" t="s">
        <v>1079</v>
      </c>
      <c r="H18" s="155" t="s">
        <v>251</v>
      </c>
      <c r="I18" s="155" t="s">
        <v>266</v>
      </c>
      <c r="J18" s="155" t="s">
        <v>1356</v>
      </c>
      <c r="K18" s="155"/>
      <c r="L18" s="154" t="s">
        <v>48</v>
      </c>
      <c r="M18" s="155"/>
      <c r="N18" s="155" t="s">
        <v>46</v>
      </c>
      <c r="O18" s="177" t="s">
        <v>2580</v>
      </c>
      <c r="P18" s="155"/>
      <c r="Q18" s="155"/>
      <c r="R18" s="20"/>
      <c r="S18" s="155" t="s">
        <v>48</v>
      </c>
      <c r="T18" s="155"/>
      <c r="U18" s="155"/>
      <c r="V18" s="155"/>
      <c r="W18" s="20"/>
      <c r="X18" s="178"/>
      <c r="Y18" s="20"/>
      <c r="Z18" s="155"/>
      <c r="AA18" s="155"/>
      <c r="AB18" s="155"/>
      <c r="AC18" s="155"/>
      <c r="AD18" s="155"/>
      <c r="AE18" s="155"/>
      <c r="AF18" s="20"/>
      <c r="AG18" s="155"/>
      <c r="AH18" s="157"/>
      <c r="AI18" s="158"/>
      <c r="AJ18" s="157"/>
      <c r="AK18" s="159"/>
      <c r="AL18" s="159"/>
      <c r="AM18" s="159"/>
      <c r="AN18" s="159"/>
      <c r="AO18" s="104"/>
      <c r="AP18" s="159">
        <f>SUMPRODUCT(--WEEKDAY(C$3:AG$3,2)&lt;6,--((C18:AG18="DM"))+(C18:AG18="CS1")+((C18:AG18="CS2"))+(C18:AG18="SB1")+($C$15:$AG$15="AE")+($C$15:$AG$15="EM"))</f>
        <v>0</v>
      </c>
      <c r="AQ18" s="104"/>
      <c r="AR18" s="104">
        <f>SUMPRODUCT(--WEEKDAY(C$3:AG$3,2)&gt;5,--((C18:AG18="DM"))+(C18:AG18="CS1")+((C18:AG18="CS2"))+(C18:AG18="SB1")+(C18:AG18="AE")+(C18:AG18="EM"))</f>
        <v>0</v>
      </c>
      <c r="AS18" s="104"/>
      <c r="AT18" s="104">
        <f>(AP18-AQ18)/2+(AR18-AS18)</f>
        <v>0</v>
      </c>
      <c r="AU18" s="104">
        <f>AH18+AI18+AJ18+AK18+AM18+AN18</f>
        <v>0</v>
      </c>
      <c r="AV18" s="104">
        <f>BF18+BG18+BI18+BD18+BB18+AZ18+BK18</f>
        <v>0</v>
      </c>
      <c r="AW18" s="104" t="e">
        <f>AT18+AX18</f>
        <v>#VALUE!</v>
      </c>
      <c r="AX18" s="159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159">
        <f>COUNTIF(C18:AC18,"*BRT*")</f>
        <v>0</v>
      </c>
      <c r="AZ18" s="159">
        <f>COUNTIF(A18:AH18,"*$BTP*")</f>
        <v>0</v>
      </c>
      <c r="BA18" s="159" t="e">
        <f>AZ18*('Setting key Duty'!$I$13+'Setting key Duty'!$I$12+'Setting key Duty'!$I$11)</f>
        <v>#VALUE!</v>
      </c>
      <c r="BB18" s="159">
        <f>COUNTIF(A18:AH18,"*$L*")</f>
        <v>0</v>
      </c>
      <c r="BC18" s="159" t="e">
        <f>BB18*('Setting key Duty'!$I$13+'Setting key Duty'!$I$9)</f>
        <v>#VALUE!</v>
      </c>
      <c r="BD18" s="159">
        <f>COUNTIF(A18:AH18,"*$M*")</f>
        <v>0</v>
      </c>
      <c r="BE18" s="159">
        <f>BD18*('Setting key Duty'!$I$8+'Setting key Duty'!$I$9+'Setting key Duty'!$I$12)</f>
        <v>0</v>
      </c>
      <c r="BF18" s="159">
        <f>COUNTIF(AH18,"*$N*")</f>
        <v>0</v>
      </c>
      <c r="BG18" s="159">
        <f>COUNTIF(AH18,"*$PM*")</f>
        <v>0</v>
      </c>
      <c r="BH18" s="159">
        <f>BG18*('Setting key Duty'!$I$9)</f>
        <v>0</v>
      </c>
      <c r="BI18" s="159">
        <f>COUNTIF(A18:AH18,"*$AM*")</f>
        <v>0</v>
      </c>
      <c r="BJ18" s="159">
        <f>BI18*('Setting key Duty'!$I$12+'Setting key Duty'!$I$8)</f>
        <v>0</v>
      </c>
      <c r="BK18" s="159">
        <f>COUNTIF(C18:AH18,"*$FC*")</f>
        <v>0</v>
      </c>
      <c r="BL18" s="159">
        <f>BK18*('Setting key Duty'!$J$11+'Setting key Duty'!$I$8)</f>
        <v>0</v>
      </c>
      <c r="BM18" s="159">
        <f>COUNTIF($C18:$AC18,BM$4)</f>
        <v>0</v>
      </c>
      <c r="BN18" s="159">
        <f>COUNTIF($C18:$AC18,BN$4)</f>
        <v>0</v>
      </c>
      <c r="BO18" s="159">
        <f>COUNTIF($C18:$AC18,BO$4)</f>
        <v>0</v>
      </c>
      <c r="BP18" s="160"/>
    </row>
    <row r="19" ht="19.5" customHeight="1" spans="1:68">
      <c r="A19" s="19"/>
      <c r="B19" s="161" t="s">
        <v>1163</v>
      </c>
      <c r="C19" s="165" t="s">
        <v>48</v>
      </c>
      <c r="D19" s="155"/>
      <c r="E19" s="155"/>
      <c r="F19" s="155" t="s">
        <v>255</v>
      </c>
      <c r="G19" s="155" t="s">
        <v>1354</v>
      </c>
      <c r="H19" s="155"/>
      <c r="J19" s="154" t="s">
        <v>48</v>
      </c>
      <c r="K19" s="155"/>
      <c r="L19" s="155"/>
      <c r="M19" s="155" t="s">
        <v>57</v>
      </c>
      <c r="N19" s="155" t="s">
        <v>46</v>
      </c>
      <c r="O19" s="155"/>
      <c r="P19" s="155"/>
      <c r="Q19" s="155"/>
      <c r="R19" s="155" t="s">
        <v>44</v>
      </c>
      <c r="S19" s="15"/>
      <c r="T19" s="155"/>
      <c r="U19" s="155" t="s">
        <v>1363</v>
      </c>
      <c r="V19" s="20"/>
      <c r="W19" s="155"/>
      <c r="X19" s="155" t="s">
        <v>1363</v>
      </c>
      <c r="Y19" s="155"/>
      <c r="Z19" s="155"/>
      <c r="AA19" s="155"/>
      <c r="AB19" s="155"/>
      <c r="AC19" s="155"/>
      <c r="AD19" s="155"/>
      <c r="AE19" s="155"/>
      <c r="AF19" s="155"/>
      <c r="AG19" s="155"/>
      <c r="AH19" s="157"/>
      <c r="AI19" s="158"/>
      <c r="AJ19" s="157"/>
      <c r="AK19" s="159"/>
      <c r="AL19" s="159"/>
      <c r="AM19" s="159"/>
      <c r="AN19" s="159"/>
      <c r="AO19" s="104"/>
      <c r="AP19" s="159">
        <f>SUMPRODUCT(--WEEKDAY(C$3:AG$3,2)&lt;6,--((C19:AG19="DM"))+(C19:AG19="CS1")+((C19:AG19="CS2"))+(C19:AG19="SB1")+(C19:AG19="AE")+(C19:AG19="EM"))</f>
        <v>0</v>
      </c>
      <c r="AQ19" s="104"/>
      <c r="AR19" s="104">
        <f>SUMPRODUCT(--WEEKDAY(C$3:AG$3,2)&gt;5,--((C19:AG19="DM"))+(C19:AG19="CS1")+((C19:AG19="CS2"))+(C19:AG19="SB1")+(C19:AG19="AE")+(C19:AG19="EM"))</f>
        <v>0</v>
      </c>
      <c r="AS19" s="104"/>
      <c r="AT19" s="104">
        <f>(AP19-AQ19)/2+(AR19-AS19)</f>
        <v>0</v>
      </c>
      <c r="AU19" s="104">
        <f>AH19+AI19+AJ19+AK19+AM19+AN19</f>
        <v>0</v>
      </c>
      <c r="AV19" s="104">
        <f>BF19+BG19+BI19+BD19+BB19+AZ19+BK19</f>
        <v>0</v>
      </c>
      <c r="AW19" s="104" t="e">
        <f>AT19+AX19</f>
        <v>#VALUE!</v>
      </c>
      <c r="AX19" s="159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159">
        <f>COUNTIF(D19:AC19,"*BRT*")</f>
        <v>0</v>
      </c>
      <c r="AZ19" s="159">
        <f>COUNTIF(A19:AH19,"*$BTP*")</f>
        <v>0</v>
      </c>
      <c r="BA19" s="159" t="e">
        <f>AZ19*('Setting key Duty'!$I$13+'Setting key Duty'!$I$12+'Setting key Duty'!$I$11)</f>
        <v>#VALUE!</v>
      </c>
      <c r="BB19" s="159">
        <f>COUNTIF(A19:AH19,"*$L*")</f>
        <v>0</v>
      </c>
      <c r="BC19" s="159" t="e">
        <f>BB19*('Setting key Duty'!$I$13+'Setting key Duty'!$I$9)</f>
        <v>#VALUE!</v>
      </c>
      <c r="BD19" s="159">
        <f>COUNTIF(A19:AH19,"*$M*")</f>
        <v>0</v>
      </c>
      <c r="BE19" s="159">
        <f>BD19*('Setting key Duty'!$I$8+'Setting key Duty'!$I$9+'Setting key Duty'!$I$12)</f>
        <v>0</v>
      </c>
      <c r="BF19" s="159">
        <f>COUNTIF(AF19:AH19,"*$N*")</f>
        <v>0</v>
      </c>
      <c r="BG19" s="159">
        <f>COUNTIF(AF19:AH19,"*$PM*")</f>
        <v>0</v>
      </c>
      <c r="BH19" s="159">
        <f>BG19*('Setting key Duty'!$I$9)</f>
        <v>0</v>
      </c>
      <c r="BI19" s="159">
        <f>COUNTIF(A19:AH19,"*$AM*")</f>
        <v>0</v>
      </c>
      <c r="BJ19" s="159">
        <f>BI19*('Setting key Duty'!$I$12+'Setting key Duty'!$I$8)</f>
        <v>0</v>
      </c>
      <c r="BK19" s="159">
        <f>COUNTIF(D19:AH19,"*$FC*")</f>
        <v>0</v>
      </c>
      <c r="BL19" s="159">
        <f>BK19*('Setting key Duty'!$J$11+'Setting key Duty'!$I$8)</f>
        <v>0</v>
      </c>
      <c r="BM19" s="159">
        <f>COUNTIF($D19:$AE19,BM$4)</f>
        <v>0</v>
      </c>
      <c r="BN19" s="159">
        <f>COUNTIF($D19:$AE19,BN$4)</f>
        <v>0</v>
      </c>
      <c r="BO19" s="159">
        <f>COUNTIF($D19:$AE19,BO$4)</f>
        <v>0</v>
      </c>
      <c r="BP19" s="160"/>
    </row>
    <row r="20" ht="19.5" customHeight="1" spans="1:68">
      <c r="A20" s="19"/>
      <c r="B20" s="669" t="s">
        <v>1206</v>
      </c>
      <c r="C20" s="180" t="s">
        <v>44</v>
      </c>
      <c r="D20" s="155"/>
      <c r="E20" s="155" t="s">
        <v>50</v>
      </c>
      <c r="G20" s="155" t="s">
        <v>1079</v>
      </c>
      <c r="H20" s="155" t="s">
        <v>251</v>
      </c>
      <c r="I20" s="155" t="s">
        <v>266</v>
      </c>
      <c r="J20" s="155" t="s">
        <v>1356</v>
      </c>
      <c r="K20" s="155" t="s">
        <v>1367</v>
      </c>
      <c r="L20" s="155" t="s">
        <v>1367</v>
      </c>
      <c r="M20" s="155" t="s">
        <v>1367</v>
      </c>
      <c r="N20" s="155" t="s">
        <v>1367</v>
      </c>
      <c r="O20" s="155" t="s">
        <v>46</v>
      </c>
      <c r="P20" s="155" t="s">
        <v>1367</v>
      </c>
      <c r="Q20" s="155" t="s">
        <v>1367</v>
      </c>
      <c r="R20" s="155" t="s">
        <v>1367</v>
      </c>
      <c r="S20" s="155" t="s">
        <v>1367</v>
      </c>
      <c r="T20" s="155" t="s">
        <v>1367</v>
      </c>
      <c r="U20" s="155" t="s">
        <v>1367</v>
      </c>
      <c r="V20" s="155" t="s">
        <v>1367</v>
      </c>
      <c r="W20" s="155" t="s">
        <v>1367</v>
      </c>
      <c r="X20" s="155" t="s">
        <v>1367</v>
      </c>
      <c r="Y20" s="181"/>
      <c r="Z20" s="155"/>
      <c r="AA20" s="155"/>
      <c r="AB20" s="154"/>
      <c r="AC20" s="154"/>
      <c r="AD20" s="155"/>
      <c r="AE20" s="155"/>
      <c r="AF20" s="155"/>
      <c r="AG20" s="155"/>
      <c r="AH20" s="157"/>
      <c r="AI20" s="158"/>
      <c r="AJ20" s="157"/>
      <c r="AK20" s="159"/>
      <c r="AL20" s="159"/>
      <c r="AM20" s="159"/>
      <c r="AN20" s="159"/>
      <c r="AO20" s="104"/>
      <c r="AP20" s="159">
        <f>SUMPRODUCT(--WEEKDAY(C$3:AG$3,2)&lt;6,--((C20:AG20="DM"))+(C20:AG20="CS1")+((C20:AG20="CS2"))+(C20:AG20="SB1")+(C20:AG20="AE")+(C20:AG20="EM"))</f>
        <v>0</v>
      </c>
      <c r="AQ20" s="104"/>
      <c r="AR20" s="104">
        <f>SUMPRODUCT(--WEEKDAY(C$3:AG$3,2)&gt;5,--((C20:AG20="DM"))+(C20:AG20="CS1")+((C20:AG20="CS2"))+(C20:AG20="SB1")+(C20:AG20="AE")+(C20:AG20="EM"))</f>
        <v>0</v>
      </c>
      <c r="AS20" s="104"/>
      <c r="AT20" s="104">
        <f>(AP20-AQ20)/2+(AR20-AS20)</f>
        <v>0</v>
      </c>
      <c r="AU20" s="104">
        <f>AH20+AI20+AJ20+AK20+AM20+AN20</f>
        <v>0</v>
      </c>
      <c r="AV20" s="104">
        <f>BF20+BG20+BI20+BD20+BB20+AZ20+BK20</f>
        <v>0</v>
      </c>
      <c r="AW20" s="104" t="e">
        <f>AT20+AX20</f>
        <v>#VALUE!</v>
      </c>
      <c r="AX20" s="159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159">
        <f>COUNTIF(D20:AC20,"*BRT*")</f>
        <v>0</v>
      </c>
      <c r="AZ20" s="159">
        <f>COUNTIF(A20:AH20,"*$BTP*")</f>
        <v>0</v>
      </c>
      <c r="BA20" s="159" t="e">
        <f>AZ20*('Setting key Duty'!$I$13+'Setting key Duty'!$I$12+'Setting key Duty'!$I$11)</f>
        <v>#VALUE!</v>
      </c>
      <c r="BB20" s="159">
        <f>COUNTIF(A20:AH20,"*$L*")</f>
        <v>0</v>
      </c>
      <c r="BC20" s="159" t="e">
        <f>BB20*('Setting key Duty'!$I$13+'Setting key Duty'!$I$9)</f>
        <v>#VALUE!</v>
      </c>
      <c r="BD20" s="159">
        <f>COUNTIF(A20:AH20,"*$M*")</f>
        <v>0</v>
      </c>
      <c r="BE20" s="159">
        <f>BD20*('Setting key Duty'!$I$8+'Setting key Duty'!$I$9+'Setting key Duty'!$I$12)</f>
        <v>0</v>
      </c>
      <c r="BF20" s="159">
        <f>COUNTIF(AF20:AH20,"*$N*")</f>
        <v>0</v>
      </c>
      <c r="BG20" s="159">
        <f>COUNTIF(AF20:AH20,"*$PM*")</f>
        <v>0</v>
      </c>
      <c r="BH20" s="159">
        <f>BG20*('Setting key Duty'!$I$9)</f>
        <v>0</v>
      </c>
      <c r="BI20" s="159">
        <f>COUNTIF(A20:AH20,"*$AM*")</f>
        <v>0</v>
      </c>
      <c r="BJ20" s="159">
        <f>BI20*('Setting key Duty'!$I$12+'Setting key Duty'!$I$8)</f>
        <v>0</v>
      </c>
      <c r="BK20" s="159">
        <f>COUNTIF(D20:AH20,"*$FC*")</f>
        <v>0</v>
      </c>
      <c r="BL20" s="159">
        <f>BK20*('Setting key Duty'!$J$11+'Setting key Duty'!$I$8)</f>
        <v>0</v>
      </c>
      <c r="BM20" s="159">
        <f>COUNTIF($D20:$AE20,BM$4)</f>
        <v>0</v>
      </c>
      <c r="BN20" s="159">
        <f>COUNTIF($D20:$AE20,BN$4)</f>
        <v>0</v>
      </c>
      <c r="BO20" s="159">
        <f>COUNTIF($D20:$AE20,BO$4)</f>
        <v>0</v>
      </c>
      <c r="BP20" s="160"/>
    </row>
    <row r="21" ht="19.5" customHeight="1" spans="1:68">
      <c r="A21" s="19" t="s">
        <v>47</v>
      </c>
      <c r="B21" s="173" t="s">
        <v>811</v>
      </c>
      <c r="C21" s="155"/>
      <c r="D21" s="155" t="s">
        <v>48</v>
      </c>
      <c r="E21" s="155"/>
      <c r="F21" s="155" t="s">
        <v>255</v>
      </c>
      <c r="G21" s="155" t="s">
        <v>1354</v>
      </c>
      <c r="H21" s="155"/>
      <c r="I21" s="155"/>
      <c r="J21" s="155"/>
      <c r="K21" s="155"/>
      <c r="L21" s="155"/>
      <c r="M21" s="155" t="s">
        <v>57</v>
      </c>
      <c r="N21" s="155" t="s">
        <v>46</v>
      </c>
      <c r="O21" s="155"/>
      <c r="P21" s="155"/>
      <c r="Q21" s="155"/>
      <c r="R21" s="20"/>
      <c r="S21" s="155"/>
      <c r="T21" s="156"/>
      <c r="U21" s="155"/>
      <c r="V21" s="182"/>
      <c r="W21" s="155"/>
      <c r="X21" s="155"/>
      <c r="Y21" s="178"/>
      <c r="Z21" s="156"/>
      <c r="AA21" s="155"/>
      <c r="AB21" s="154" t="s">
        <v>1095</v>
      </c>
      <c r="AC21" s="154" t="s">
        <v>1095</v>
      </c>
      <c r="AD21" s="154" t="s">
        <v>1095</v>
      </c>
      <c r="AE21" s="154" t="s">
        <v>1095</v>
      </c>
      <c r="AF21" s="155"/>
      <c r="AG21" s="155"/>
      <c r="AH21" s="157"/>
      <c r="AI21" s="158"/>
      <c r="AJ21" s="157"/>
      <c r="AK21" s="159"/>
      <c r="AL21" s="159"/>
      <c r="AM21" s="159"/>
      <c r="AN21" s="159"/>
      <c r="AO21" s="104"/>
      <c r="AP21" s="159">
        <f>SUMPRODUCT(--WEEKDAY(C$3:AG$3,2)&lt;6,--((C21:AG21="DM"))+(C21:AG21="CS1")+((C21:AG21="CS2"))+(C21:AG21="SB1")+(C21:AG21="AE")+(C21:AG21="EM"))</f>
        <v>0</v>
      </c>
      <c r="AQ21" s="104"/>
      <c r="AR21" s="104">
        <f>SUMPRODUCT(--WEEKDAY(C$3:AG$3,2)&gt;5,--((C21:AG21="DM"))+(C21:AG21="CS1")+((C21:AG21="CS2"))+(C21:AG21="SB1")+(C21:AG21="AE")+(C21:AG21="EM"))</f>
        <v>0</v>
      </c>
      <c r="AS21" s="104"/>
      <c r="AT21" s="104">
        <f>(AP21-AQ21)/2+(AR21-AS21)</f>
        <v>0</v>
      </c>
      <c r="AU21" s="104">
        <f>AH21+AI21+AJ21+AK21+AM21+AN21</f>
        <v>0</v>
      </c>
      <c r="AV21" s="104">
        <f>BF21+BG21+BI21+BD21+BB21+AZ21+BK21</f>
        <v>0</v>
      </c>
      <c r="AW21" s="104" t="e">
        <f>AT21+AX21</f>
        <v>#VALUE!</v>
      </c>
      <c r="AX21" s="159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159">
        <f>COUNTIF(D21:AC21,"*BRT*")</f>
        <v>0</v>
      </c>
      <c r="AZ21" s="159">
        <f>COUNTIF(A21:AH21,"*$BTP*")</f>
        <v>0</v>
      </c>
      <c r="BA21" s="159" t="e">
        <f>AZ21*('Setting key Duty'!$I$13+'Setting key Duty'!$I$12+'Setting key Duty'!$I$11)</f>
        <v>#VALUE!</v>
      </c>
      <c r="BB21" s="159">
        <f>COUNTIF(A21:AH21,"*$L*")</f>
        <v>0</v>
      </c>
      <c r="BC21" s="159" t="e">
        <f>BB21*('Setting key Duty'!$I$13+'Setting key Duty'!$I$9)</f>
        <v>#VALUE!</v>
      </c>
      <c r="BD21" s="159">
        <f>COUNTIF(A21:AH21,"*$M*")</f>
        <v>0</v>
      </c>
      <c r="BE21" s="159">
        <f>BD21*('Setting key Duty'!$I$8+'Setting key Duty'!$I$9+'Setting key Duty'!$I$12)</f>
        <v>0</v>
      </c>
      <c r="BF21" s="159">
        <f>COUNTIF(AH21,"*$N*")</f>
        <v>0</v>
      </c>
      <c r="BG21" s="159">
        <f>COUNTIF(AH21,"*$PM*")</f>
        <v>0</v>
      </c>
      <c r="BH21" s="159">
        <f>BG21*('Setting key Duty'!$I$9)</f>
        <v>0</v>
      </c>
      <c r="BI21" s="159">
        <f>COUNTIF(A21:AH21,"*$AM*")</f>
        <v>0</v>
      </c>
      <c r="BJ21" s="159">
        <f>BI21*('Setting key Duty'!$I$12+'Setting key Duty'!$I$8)</f>
        <v>0</v>
      </c>
      <c r="BK21" s="159">
        <f>COUNTIF(D21:AH21,"*$FC*")</f>
        <v>0</v>
      </c>
      <c r="BL21" s="159">
        <f>BK21*('Setting key Duty'!$J$11+'Setting key Duty'!$I$8)</f>
        <v>0</v>
      </c>
      <c r="BM21" s="159">
        <f>COUNTIF($D21:$AC21,BM$4)</f>
        <v>0</v>
      </c>
      <c r="BN21" s="159">
        <f>COUNTIF($D21:$AC21,BN$4)</f>
        <v>0</v>
      </c>
      <c r="BO21" s="159">
        <f>COUNTIF($D21:$AC21,BO$4)</f>
        <v>0</v>
      </c>
      <c r="BP21" s="160"/>
    </row>
    <row r="22" ht="19.5" customHeight="1" spans="1:68">
      <c r="A22" s="19"/>
      <c r="B22" s="163" t="s">
        <v>1097</v>
      </c>
      <c r="C22" s="183"/>
      <c r="D22" s="155" t="s">
        <v>1368</v>
      </c>
      <c r="E22" s="155" t="s">
        <v>1368</v>
      </c>
      <c r="F22" s="155" t="s">
        <v>1368</v>
      </c>
      <c r="G22" s="155" t="s">
        <v>1368</v>
      </c>
      <c r="H22" s="155" t="s">
        <v>48</v>
      </c>
      <c r="I22" s="155" t="s">
        <v>768</v>
      </c>
      <c r="J22" s="154"/>
      <c r="K22" s="155"/>
      <c r="L22" s="156"/>
      <c r="M22" s="156" t="s">
        <v>57</v>
      </c>
      <c r="N22" s="155"/>
      <c r="O22" s="155" t="s">
        <v>46</v>
      </c>
      <c r="P22" s="155"/>
      <c r="Q22" s="155"/>
      <c r="R22" s="155"/>
      <c r="S22" s="155"/>
      <c r="T22" s="156" t="s">
        <v>1368</v>
      </c>
      <c r="U22" s="156" t="s">
        <v>1368</v>
      </c>
      <c r="V22" s="155"/>
      <c r="W22" s="155" t="s">
        <v>768</v>
      </c>
      <c r="X22" s="20"/>
      <c r="Y22" s="155"/>
      <c r="Z22" s="155"/>
      <c r="AA22" s="155"/>
      <c r="AB22" s="154"/>
      <c r="AC22" s="155"/>
      <c r="AD22" s="155" t="s">
        <v>768</v>
      </c>
      <c r="AE22" s="155"/>
      <c r="AF22" s="155"/>
      <c r="AG22" s="155"/>
      <c r="AH22" s="157"/>
      <c r="AI22" s="158"/>
      <c r="AJ22" s="157"/>
      <c r="AK22" s="159"/>
      <c r="AL22" s="159"/>
      <c r="AM22" s="159"/>
      <c r="AN22" s="159"/>
      <c r="AO22" s="104"/>
      <c r="AP22" s="159">
        <f>SUMPRODUCT(--WEEKDAY(C$3:AG$3,2)&lt;6,--((C22:AG22="DM"))+(C22:AG22="CS1")+((C22:AG22="CS2"))+(C22:AG22="SB1")+(C22:AG22="AE")+(C22:AG22="EM"))</f>
        <v>0</v>
      </c>
      <c r="AQ22" s="104"/>
      <c r="AR22" s="104">
        <f>SUMPRODUCT(--WEEKDAY(C$3:AG$3,2)&gt;5,--((C22:AG22="DM"))+(C22:AG22="CS1")+((C22:AG22="CS2"))+(C22:AG22="SB1")+(C22:AG22="AE")+(C22:AG22="EM"))</f>
        <v>0</v>
      </c>
      <c r="AS22" s="104"/>
      <c r="AT22" s="104">
        <f>(AP22-AQ22)/2+(AR22-AS22)</f>
        <v>0</v>
      </c>
      <c r="AU22" s="104">
        <f>AH22+AI22+AJ22+AK22+AM22+AN22</f>
        <v>0</v>
      </c>
      <c r="AV22" s="104">
        <f>BF22+BG22+BI22+BD22+BB22+AZ22+BK22</f>
        <v>0</v>
      </c>
      <c r="AW22" s="104" t="e">
        <f>AT22+AX22</f>
        <v>#VALUE!</v>
      </c>
      <c r="AX22" s="159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159">
        <f>COUNTIF(D22:AC22,"*BRT*")</f>
        <v>0</v>
      </c>
      <c r="AZ22" s="159">
        <f>COUNTIF(A22:AH22,"*$BTP*")</f>
        <v>0</v>
      </c>
      <c r="BA22" s="159" t="e">
        <f>AZ22*('Setting key Duty'!$I$13+'Setting key Duty'!$I$12+'Setting key Duty'!$I$11)</f>
        <v>#VALUE!</v>
      </c>
      <c r="BB22" s="159">
        <f>COUNTIF(A22:AH22,"*$L*")</f>
        <v>0</v>
      </c>
      <c r="BC22" s="159" t="e">
        <f>BB22*('Setting key Duty'!$I$13+'Setting key Duty'!$I$9)</f>
        <v>#VALUE!</v>
      </c>
      <c r="BD22" s="159">
        <f>COUNTIF(A22:AH22,"*$M*")</f>
        <v>0</v>
      </c>
      <c r="BE22" s="159">
        <f>BD22*('Setting key Duty'!$I$8+'Setting key Duty'!$I$9+'Setting key Duty'!$I$12)</f>
        <v>0</v>
      </c>
      <c r="BF22" s="159">
        <f>COUNTIF(AF22:AH22,"*$N*")</f>
        <v>0</v>
      </c>
      <c r="BG22" s="159">
        <f>COUNTIF(AF22:AH22,"*$PM*")</f>
        <v>0</v>
      </c>
      <c r="BH22" s="159">
        <f>BG22*('Setting key Duty'!$I$9)</f>
        <v>0</v>
      </c>
      <c r="BI22" s="159">
        <f>COUNTIF(A22:AH22,"*$AM*")</f>
        <v>0</v>
      </c>
      <c r="BJ22" s="159">
        <f>BI22*('Setting key Duty'!$I$12+'Setting key Duty'!$I$8)</f>
        <v>0</v>
      </c>
      <c r="BK22" s="159">
        <f>COUNTIF(D22:AH22,"*$FC*")</f>
        <v>0</v>
      </c>
      <c r="BL22" s="159">
        <f>BK22*('Setting key Duty'!$J$11+'Setting key Duty'!$I$8)</f>
        <v>0</v>
      </c>
      <c r="BM22" s="159">
        <f>COUNTIF($D22:$AE22,BM$4)</f>
        <v>0</v>
      </c>
      <c r="BN22" s="159">
        <f>COUNTIF($D22:$AE22,BN$4)</f>
        <v>0</v>
      </c>
      <c r="BO22" s="159">
        <f>COUNTIF($D22:$AE22,BO$4)</f>
        <v>0</v>
      </c>
      <c r="BP22" s="160"/>
    </row>
    <row r="23" ht="19.5" customHeight="1" spans="1:68">
      <c r="A23" s="19"/>
      <c r="B23" s="173" t="s">
        <v>1084</v>
      </c>
      <c r="C23" s="155" t="s">
        <v>45</v>
      </c>
      <c r="D23" s="155"/>
      <c r="E23" s="155"/>
      <c r="F23" s="155" t="s">
        <v>62</v>
      </c>
      <c r="G23" s="155" t="s">
        <v>1079</v>
      </c>
      <c r="H23" s="155" t="s">
        <v>251</v>
      </c>
      <c r="I23" s="155" t="s">
        <v>266</v>
      </c>
      <c r="J23" s="155" t="s">
        <v>1356</v>
      </c>
      <c r="K23" s="155"/>
      <c r="L23" s="155"/>
      <c r="M23" s="20"/>
      <c r="N23" s="155" t="s">
        <v>62</v>
      </c>
      <c r="O23" s="155" t="s">
        <v>46</v>
      </c>
      <c r="P23" s="168" t="s">
        <v>2581</v>
      </c>
      <c r="Q23" s="155"/>
      <c r="R23" s="155"/>
      <c r="S23" s="155"/>
      <c r="T23" s="20"/>
      <c r="U23" s="155"/>
      <c r="V23" s="20"/>
      <c r="W23" s="155"/>
      <c r="X23" s="154"/>
      <c r="Y23" s="154"/>
      <c r="Z23" s="154"/>
      <c r="AA23" s="20"/>
      <c r="AB23" s="154" t="s">
        <v>47</v>
      </c>
      <c r="AC23" s="154" t="s">
        <v>47</v>
      </c>
      <c r="AD23" s="155"/>
      <c r="AE23" s="155"/>
      <c r="AF23" s="154"/>
      <c r="AG23" s="155"/>
      <c r="AH23" s="157">
        <f>COUNTIF($C23:$AA23,AH$4)</f>
        <v>0</v>
      </c>
      <c r="AI23" s="158">
        <f>COUNTIF($C23:$AA23,AI$4)</f>
        <v>0</v>
      </c>
      <c r="AJ23" s="157">
        <f>COUNTIF($C23:$AA23,AJ$4)</f>
        <v>1</v>
      </c>
      <c r="AK23" s="159">
        <f>COUNTIF($C23:$AA23,AK$4)</f>
        <v>0</v>
      </c>
      <c r="AL23" s="159">
        <f>COUNTIF($C23:$AA23,AL$4)</f>
        <v>0</v>
      </c>
      <c r="AM23" s="159">
        <f>COUNTIF($C23:$AA23,AM$4)</f>
        <v>2</v>
      </c>
      <c r="AN23" s="159">
        <f>COUNTIF($C23:$AA23,AN$4)</f>
        <v>0</v>
      </c>
      <c r="AO23" s="104"/>
      <c r="AP23" s="159">
        <f>SUMPRODUCT(--WEEKDAY(C$3:AG$3,2)&lt;6,--((C23:AG23="DM"))+(C23:AG23="CS1")+((C23:AG23="CS2"))+(C23:AG23="SB1")+(C23:AG23="AE")+(C23:AG23="EM"))</f>
        <v>0</v>
      </c>
      <c r="AQ23" s="104"/>
      <c r="AR23" s="104">
        <f>SUMPRODUCT(--WEEKDAY(C$3:AG$3,2)&gt;5,--((C23:AG23="DM"))+(C23:AG23="CS1")+((C23:AG23="CS2"))+(C23:AG23="SB1")+(C23:AG23="AE")+(C23:AG23="EM"))</f>
        <v>0</v>
      </c>
      <c r="AS23" s="104"/>
      <c r="AT23" s="104">
        <f>(AP23-AQ23)/2+(AR23-AS23)</f>
        <v>0</v>
      </c>
      <c r="AU23" s="104">
        <f>AH23+AI23+AJ23+AK23+AM23+AN23</f>
        <v>3</v>
      </c>
      <c r="AV23" s="104">
        <f>BF23+BG23+BI23+BD23+BB23+AZ23+BK23</f>
        <v>0</v>
      </c>
      <c r="AW23" s="104" t="e">
        <f>AT23+AX23</f>
        <v>#VALUE!</v>
      </c>
      <c r="AX23" s="159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159">
        <f>COUNTIF(C23:AA23,"*BRT*")</f>
        <v>0</v>
      </c>
      <c r="AZ23" s="159">
        <f>COUNTIF(A23:AH23,"*$BTP*")</f>
        <v>0</v>
      </c>
      <c r="BA23" s="159" t="e">
        <f>AZ23*('Setting key Duty'!$I$13+'Setting key Duty'!$I$12+'Setting key Duty'!$I$11)</f>
        <v>#VALUE!</v>
      </c>
      <c r="BB23" s="159">
        <f>COUNTIF(A23:AH23,"*$L*")</f>
        <v>0</v>
      </c>
      <c r="BC23" s="159" t="e">
        <f>BB23*('Setting key Duty'!$I$13+'Setting key Duty'!$I$9)</f>
        <v>#VALUE!</v>
      </c>
      <c r="BD23" s="159">
        <f>COUNTIF(A23:AH23,"*$M*")</f>
        <v>0</v>
      </c>
      <c r="BE23" s="159">
        <f>BD23*('Setting key Duty'!$I$8+'Setting key Duty'!$I$9+'Setting key Duty'!$I$12)</f>
        <v>0</v>
      </c>
      <c r="BF23" s="159">
        <f>COUNTIF(A23:AH23,"*$N*")</f>
        <v>0</v>
      </c>
      <c r="BG23" s="159">
        <f>COUNTIF(AH23,"*$PM*")</f>
        <v>0</v>
      </c>
      <c r="BH23" s="159">
        <f>BG23*('Setting key Duty'!$I$9)</f>
        <v>0</v>
      </c>
      <c r="BI23" s="159">
        <f>COUNTIF(A23:AH23,"*$AM*")</f>
        <v>0</v>
      </c>
      <c r="BJ23" s="159">
        <f>BI23*('Setting key Duty'!$I$12+'Setting key Duty'!$I$8)</f>
        <v>0</v>
      </c>
      <c r="BK23" s="159">
        <f>COUNTIF(C23:AH23,"*$FC*")</f>
        <v>0</v>
      </c>
      <c r="BL23" s="159">
        <f>BK23*('Setting key Duty'!$J$11+'Setting key Duty'!$I$8)</f>
        <v>0</v>
      </c>
      <c r="BM23" s="159">
        <f>COUNTIF($C23:$AA23,BM$4)</f>
        <v>0</v>
      </c>
      <c r="BN23" s="159">
        <f>COUNTIF($C23:$AA23,BN$4)</f>
        <v>0</v>
      </c>
      <c r="BO23" s="159">
        <f>COUNTIF($C23:$AA23,BO$4)</f>
        <v>0</v>
      </c>
      <c r="BP23" s="160"/>
    </row>
    <row r="24" ht="19.5" customHeight="1" spans="1:68">
      <c r="A24" s="19"/>
      <c r="B24" s="94" t="s">
        <v>1207</v>
      </c>
      <c r="C24" s="155"/>
      <c r="D24" s="155" t="s">
        <v>62</v>
      </c>
      <c r="E24" s="155"/>
      <c r="F24" s="155" t="s">
        <v>255</v>
      </c>
      <c r="G24" s="155" t="s">
        <v>1354</v>
      </c>
      <c r="H24" s="155" t="s">
        <v>50</v>
      </c>
      <c r="I24" s="155"/>
      <c r="J24" s="154"/>
      <c r="K24" s="155" t="s">
        <v>56</v>
      </c>
      <c r="L24" s="155"/>
      <c r="M24" s="155" t="s">
        <v>44</v>
      </c>
      <c r="N24" s="20"/>
      <c r="O24" s="155" t="s">
        <v>46</v>
      </c>
      <c r="P24" s="155"/>
      <c r="R24" s="15" t="s">
        <v>2582</v>
      </c>
      <c r="S24" s="20"/>
      <c r="T24" s="155"/>
      <c r="U24" s="155"/>
      <c r="V24" s="20"/>
      <c r="W24" s="155" t="s">
        <v>1363</v>
      </c>
      <c r="X24" s="155" t="s">
        <v>1363</v>
      </c>
      <c r="Y24" s="20"/>
      <c r="Z24" s="154"/>
      <c r="AA24" s="155"/>
      <c r="AB24" s="154"/>
      <c r="AC24" s="20"/>
      <c r="AD24" s="155" t="s">
        <v>185</v>
      </c>
      <c r="AE24" s="20"/>
      <c r="AF24" s="154"/>
      <c r="AG24" s="20"/>
      <c r="AH24" s="157"/>
      <c r="AI24" s="158"/>
      <c r="AJ24" s="157"/>
      <c r="AK24" s="159"/>
      <c r="AL24" s="159"/>
      <c r="AM24" s="159"/>
      <c r="AN24" s="159"/>
      <c r="AO24" s="104"/>
      <c r="AP24" s="159">
        <f>SUMPRODUCT(--WEEKDAY(C$3:AG$3,2)&lt;6,--((C24:AG24="DM"))+(C24:AG24="CS1")+((C24:AG24="CS2"))+(C24:AG24="SB1")+(C24:AG24="AE")+(C24:AG24="EM"))</f>
        <v>0</v>
      </c>
      <c r="AQ24" s="104"/>
      <c r="AR24" s="104">
        <f>SUMPRODUCT(--WEEKDAY(C$3:AG$3,2)&gt;5,--((C24:AG24="DM"))+(C24:AG24="CS1")+((C24:AG24="CS2"))+(C24:AG24="SB1")+(C24:AG24="AE")+(C24:AG24="EM"))</f>
        <v>0</v>
      </c>
      <c r="AS24" s="104"/>
      <c r="AT24" s="104">
        <f>(AP24-AQ24)/2+(AR24-AS24)</f>
        <v>0</v>
      </c>
      <c r="AU24" s="104">
        <f>AH24+AI24+AJ24+AK24+AM24+AN24</f>
        <v>0</v>
      </c>
      <c r="AV24" s="104">
        <f>BF24+BG24+BI24+BD24+BB24+AZ24+BK24</f>
        <v>1</v>
      </c>
      <c r="AW24" s="104" t="e">
        <f>AT24+AX24</f>
        <v>#VALUE!</v>
      </c>
      <c r="AX24" s="159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159">
        <f>COUNTIF(D24:Z24,"*BRT*")</f>
        <v>0</v>
      </c>
      <c r="AZ24" s="159">
        <f>COUNTIF(A24:AH24,"*$BTP*")</f>
        <v>0</v>
      </c>
      <c r="BA24" s="159" t="e">
        <f>AZ24*('Setting key Duty'!$I$13+'Setting key Duty'!$I$12+'Setting key Duty'!$I$11)</f>
        <v>#VALUE!</v>
      </c>
      <c r="BB24" s="159">
        <f>COUNTIF(A24:AH24,"*$L*")</f>
        <v>0</v>
      </c>
      <c r="BC24" s="159" t="e">
        <f>BB24*('Setting key Duty'!$I$13+'Setting key Duty'!$I$9)</f>
        <v>#VALUE!</v>
      </c>
      <c r="BD24" s="159">
        <f>COUNTIF(A24:AH24,"*$M*")</f>
        <v>0</v>
      </c>
      <c r="BE24" s="159">
        <f>BD24*('Setting key Duty'!$I$8+'Setting key Duty'!$I$9+'Setting key Duty'!$I$12)</f>
        <v>0</v>
      </c>
      <c r="BF24" s="159">
        <f>COUNTIF(AH24,"*$N*")</f>
        <v>0</v>
      </c>
      <c r="BG24" s="159">
        <f>COUNTIF(AH24,"*$PM*")</f>
        <v>0</v>
      </c>
      <c r="BH24" s="159">
        <f>BG24*('Setting key Duty'!$I$9)</f>
        <v>0</v>
      </c>
      <c r="BI24" s="159">
        <f>COUNTIF(A24:AH24,"*$AM*")</f>
        <v>1</v>
      </c>
      <c r="BJ24" s="159">
        <f>BI24*('Setting key Duty'!$I$12+'Setting key Duty'!$I$8)</f>
        <v>0.4375</v>
      </c>
      <c r="BK24" s="159">
        <f>COUNTIF(D24:AH24,"*$FC*")</f>
        <v>0</v>
      </c>
      <c r="BL24" s="159">
        <f>BK24*('Setting key Duty'!$J$11+'Setting key Duty'!$I$8)</f>
        <v>0</v>
      </c>
      <c r="BM24" s="159">
        <f>COUNTIF($D24:$Z24,BM$4)</f>
        <v>0</v>
      </c>
      <c r="BN24" s="159">
        <f>COUNTIF($D24:$Z24,BN$4)</f>
        <v>0</v>
      </c>
      <c r="BO24" s="159">
        <f>COUNTIF($D24:$Z24,BO$4)</f>
        <v>0</v>
      </c>
      <c r="BP24" s="160"/>
    </row>
    <row r="25" ht="19.5" customHeight="1" spans="1:68">
      <c r="A25" s="19"/>
      <c r="B25" s="14" t="s">
        <v>1210</v>
      </c>
      <c r="C25" s="155"/>
      <c r="D25" s="155" t="s">
        <v>56</v>
      </c>
      <c r="E25" s="155"/>
      <c r="F25" s="155" t="s">
        <v>1369</v>
      </c>
      <c r="G25" s="155" t="s">
        <v>50</v>
      </c>
      <c r="H25" s="155"/>
      <c r="I25" s="155"/>
      <c r="J25" s="155" t="s">
        <v>45</v>
      </c>
      <c r="K25" s="155"/>
      <c r="L25" s="154" t="s">
        <v>62</v>
      </c>
      <c r="M25" s="155" t="s">
        <v>1400</v>
      </c>
      <c r="N25" s="155" t="s">
        <v>1370</v>
      </c>
      <c r="O25" s="155" t="s">
        <v>1095</v>
      </c>
      <c r="P25" s="155" t="s">
        <v>1095</v>
      </c>
      <c r="Q25" s="155" t="s">
        <v>1095</v>
      </c>
      <c r="R25" s="20"/>
      <c r="S25" s="155" t="s">
        <v>62</v>
      </c>
      <c r="T25" s="155"/>
      <c r="U25" s="155"/>
      <c r="V25" s="20"/>
      <c r="W25" s="155"/>
      <c r="X25" s="181"/>
      <c r="Z25" s="155"/>
      <c r="AA25" s="155"/>
      <c r="AB25" s="155"/>
      <c r="AC25" s="20"/>
      <c r="AD25" s="155"/>
      <c r="AE25" s="20"/>
      <c r="AF25" s="155"/>
      <c r="AG25" s="154"/>
      <c r="AH25" s="157"/>
      <c r="AI25" s="158"/>
      <c r="AJ25" s="157"/>
      <c r="AK25" s="159"/>
      <c r="AL25" s="159"/>
      <c r="AM25" s="159"/>
      <c r="AN25" s="159"/>
      <c r="AO25" s="104"/>
      <c r="AP25" s="159">
        <f>SUMPRODUCT(--WEEKDAY(C$3:AG$3,2)&lt;6,--((C25:AG25="DM"))+(C25:AG25="CS1")+((C25:AG25="CS2"))+(C25:AG25="SB1")+(C25:AG25="AE")+(C25:AG25="EM"))</f>
        <v>0</v>
      </c>
      <c r="AQ25" s="104"/>
      <c r="AR25" s="104">
        <f>SUMPRODUCT(--WEEKDAY(C$3:AG$3,2)&gt;5,--((C25:AG25="DM"))+(C25:AG25="CS1")+((C25:AG25="CS2"))+(C25:AG25="SB1")+(C25:AG25="AE")+(C25:AG25="EM"))</f>
        <v>0</v>
      </c>
      <c r="AS25" s="104"/>
      <c r="AT25" s="104">
        <f>(AP25-AQ25)/2+(AR25-AS25)</f>
        <v>0</v>
      </c>
      <c r="AU25" s="104">
        <f>AH25+AI25+AJ25+AK25+AM25+AN25</f>
        <v>0</v>
      </c>
      <c r="AV25" s="104">
        <f>BF25+BG25+BI25+BD25+BB25+AZ25+BK25</f>
        <v>1</v>
      </c>
      <c r="AW25" s="104" t="e">
        <f>AT25+AX25</f>
        <v>#VALUE!</v>
      </c>
      <c r="AX25" s="159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159">
        <f>COUNTIF(D25:AC25,"*BRT*")</f>
        <v>0</v>
      </c>
      <c r="AZ25" s="159">
        <f>COUNTIF(A25:AH25,"*$BTP*")</f>
        <v>0</v>
      </c>
      <c r="BA25" s="159" t="e">
        <f>AZ25*('Setting key Duty'!$I$13+'Setting key Duty'!$I$12+'Setting key Duty'!$I$11)</f>
        <v>#VALUE!</v>
      </c>
      <c r="BB25" s="159">
        <f>COUNTIF(A25:AH25,"*$L*")</f>
        <v>0</v>
      </c>
      <c r="BC25" s="159" t="e">
        <f>BB25*('Setting key Duty'!$I$13+'Setting key Duty'!$I$9)</f>
        <v>#VALUE!</v>
      </c>
      <c r="BD25" s="159">
        <f>COUNTIF(A25:AH25,"*$M*")</f>
        <v>0</v>
      </c>
      <c r="BE25" s="159">
        <f>BD25*('Setting key Duty'!$I$8+'Setting key Duty'!$I$9+'Setting key Duty'!$I$12)</f>
        <v>0</v>
      </c>
      <c r="BF25" s="159">
        <f>COUNTIF(AF25:AH25,"*$N*")</f>
        <v>0</v>
      </c>
      <c r="BG25" s="159">
        <f>COUNTIF(AF25:AH25,"*$PM*")</f>
        <v>0</v>
      </c>
      <c r="BH25" s="159">
        <f>BG25*('Setting key Duty'!$I$9)</f>
        <v>0</v>
      </c>
      <c r="BI25" s="159">
        <f>COUNTIF(A25:AH25,"*$AM*")</f>
        <v>1</v>
      </c>
      <c r="BJ25" s="159">
        <f>BI25*('Setting key Duty'!$I$12+'Setting key Duty'!$I$8)</f>
        <v>0.4375</v>
      </c>
      <c r="BK25" s="159">
        <f>COUNTIF(D25:AH25,"*$FC*")</f>
        <v>0</v>
      </c>
      <c r="BL25" s="159">
        <f>BK25*('Setting key Duty'!$J$11+'Setting key Duty'!$I$8)</f>
        <v>0</v>
      </c>
      <c r="BM25" s="159">
        <f>COUNTIF($D25:$AE25,BM$4)</f>
        <v>0</v>
      </c>
      <c r="BN25" s="159">
        <f>COUNTIF($D25:$AE25,BN$4)</f>
        <v>0</v>
      </c>
      <c r="BO25" s="159">
        <f>COUNTIF($D25:$AE25,BO$4)</f>
        <v>0</v>
      </c>
      <c r="BP25" s="160"/>
    </row>
    <row r="26" ht="19.5" customHeight="1" spans="1:68">
      <c r="A26" s="19"/>
      <c r="B26" s="14" t="s">
        <v>1211</v>
      </c>
      <c r="C26" s="154" t="s">
        <v>50</v>
      </c>
      <c r="D26" s="155"/>
      <c r="E26" s="155"/>
      <c r="F26" s="155" t="s">
        <v>255</v>
      </c>
      <c r="G26" s="155" t="s">
        <v>1354</v>
      </c>
      <c r="H26" s="155" t="s">
        <v>62</v>
      </c>
      <c r="I26" s="154"/>
      <c r="J26" s="180"/>
      <c r="L26" s="155"/>
      <c r="M26" s="155" t="s">
        <v>1371</v>
      </c>
      <c r="N26" s="155" t="s">
        <v>46</v>
      </c>
      <c r="O26" s="20"/>
      <c r="P26" s="155" t="s">
        <v>62</v>
      </c>
      <c r="Q26" s="155"/>
      <c r="R26" s="155" t="s">
        <v>47</v>
      </c>
      <c r="S26" s="155" t="s">
        <v>47</v>
      </c>
      <c r="T26" s="155" t="s">
        <v>47</v>
      </c>
      <c r="U26" s="155" t="s">
        <v>47</v>
      </c>
      <c r="V26" s="155" t="s">
        <v>47</v>
      </c>
      <c r="W26" s="155"/>
      <c r="X26" s="155"/>
      <c r="Y26" s="154" t="s">
        <v>1372</v>
      </c>
      <c r="Z26" s="154"/>
      <c r="AB26" s="20"/>
      <c r="AC26" s="155"/>
      <c r="AD26" s="155"/>
      <c r="AE26" s="154"/>
      <c r="AF26" s="155"/>
      <c r="AG26" s="155"/>
      <c r="AH26" s="157"/>
      <c r="AI26" s="158"/>
      <c r="AJ26" s="157"/>
      <c r="AK26" s="159"/>
      <c r="AL26" s="159"/>
      <c r="AM26" s="159"/>
      <c r="AN26" s="159"/>
      <c r="AO26" s="104"/>
      <c r="AP26" s="159">
        <f>SUMPRODUCT(--WEEKDAY(C$3:AG$3,2)&lt;6,--((C26:AG26="DM"))+(C26:AG26="CS1")+((C26:AG26="CS2"))+(C26:AG26="SB1")+(C26:AG26="AE")+(C26:AG26="EM"))</f>
        <v>0</v>
      </c>
      <c r="AQ26" s="104"/>
      <c r="AR26" s="104">
        <f>SUMPRODUCT(--WEEKDAY(C$3:AG$3,2)&gt;5,--((C26:AG26="DM"))+(C26:AG26="CS1")+((C26:AG26="CS2"))+(C26:AG26="SB1")+(C26:AG26="AE")+(C26:AG26="EM"))</f>
        <v>0</v>
      </c>
      <c r="AS26" s="104"/>
      <c r="AT26" s="104">
        <f>(AP26-AQ26)/2+(AR26-AS26)</f>
        <v>0</v>
      </c>
      <c r="AU26" s="104">
        <f>AH26+AI26+AJ26+AK26+AM26+AN26</f>
        <v>0</v>
      </c>
      <c r="AV26" s="104">
        <f>BF26+BG26+BI26+BD26+BB26+AZ26+BK26</f>
        <v>2</v>
      </c>
      <c r="AW26" s="104" t="e">
        <f>AT26+AX26</f>
        <v>#VALUE!</v>
      </c>
      <c r="AX26" s="159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159">
        <f>COUNTIF(D26:AA26,"*BRT*")</f>
        <v>0</v>
      </c>
      <c r="AZ26" s="159">
        <f>COUNTIF(A26:AH26,"*$BTP*")</f>
        <v>0</v>
      </c>
      <c r="BA26" s="159" t="e">
        <f>AZ26*('Setting key Duty'!$I$13+'Setting key Duty'!$I$12+'Setting key Duty'!$I$11)</f>
        <v>#VALUE!</v>
      </c>
      <c r="BB26" s="159">
        <f>COUNTIF(A26:AH26,"*$L*")</f>
        <v>1</v>
      </c>
      <c r="BC26" s="159" t="e">
        <f>BB26*('Setting key Duty'!$I$13+'Setting key Duty'!$I$9)</f>
        <v>#VALUE!</v>
      </c>
      <c r="BD26" s="159">
        <f>COUNTIF(A26:AH26,"*$M*")</f>
        <v>0</v>
      </c>
      <c r="BE26" s="159">
        <f>BD26*('Setting key Duty'!$I$8+'Setting key Duty'!$I$9+'Setting key Duty'!$I$12)</f>
        <v>0</v>
      </c>
      <c r="BF26" s="159">
        <f>COUNTIF(AH26,"*$N*")</f>
        <v>0</v>
      </c>
      <c r="BG26" s="159">
        <f>COUNTIF(AH26,"*$PM*")</f>
        <v>0</v>
      </c>
      <c r="BH26" s="159">
        <f>BG26*('Setting key Duty'!$I$9)</f>
        <v>0</v>
      </c>
      <c r="BI26" s="159">
        <f>COUNTIF(A26:AH26,"*$AM*")</f>
        <v>1</v>
      </c>
      <c r="BJ26" s="159">
        <f>BI26*('Setting key Duty'!$I$12+'Setting key Duty'!$I$8)</f>
        <v>0.4375</v>
      </c>
      <c r="BK26" s="159">
        <f>COUNTIF(D26:AH26,"*$FC*")</f>
        <v>0</v>
      </c>
      <c r="BL26" s="159">
        <f>BK26*('Setting key Duty'!$J$11+'Setting key Duty'!$I$8)</f>
        <v>0</v>
      </c>
      <c r="BM26" s="159">
        <f>COUNTIF($D26:$AA26,BM$4)</f>
        <v>0</v>
      </c>
      <c r="BN26" s="159">
        <f>COUNTIF($D26:$AA26,BN$4)</f>
        <v>0</v>
      </c>
      <c r="BO26" s="159">
        <f>COUNTIF($D26:$AA26,BO$4)</f>
        <v>5</v>
      </c>
      <c r="BP26" s="160"/>
    </row>
    <row r="27" ht="19.5" customHeight="1" spans="1:68">
      <c r="A27" s="19"/>
      <c r="B27" s="14" t="s">
        <v>1373</v>
      </c>
      <c r="C27" s="155"/>
      <c r="D27" s="155" t="s">
        <v>1374</v>
      </c>
      <c r="F27" s="155" t="s">
        <v>255</v>
      </c>
      <c r="G27" s="155" t="s">
        <v>1333</v>
      </c>
      <c r="H27" s="155" t="s">
        <v>1333</v>
      </c>
      <c r="I27" s="155" t="s">
        <v>62</v>
      </c>
      <c r="J27" s="155" t="s">
        <v>1333</v>
      </c>
      <c r="K27" s="20"/>
      <c r="L27" s="155" t="s">
        <v>1375</v>
      </c>
      <c r="N27" s="155" t="s">
        <v>46</v>
      </c>
      <c r="O27" s="155" t="s">
        <v>45</v>
      </c>
      <c r="P27" s="155"/>
      <c r="Q27" s="155"/>
      <c r="R27" s="155" t="s">
        <v>62</v>
      </c>
      <c r="S27" s="20"/>
      <c r="T27" s="155"/>
      <c r="U27" s="155" t="s">
        <v>1333</v>
      </c>
      <c r="V27" s="20"/>
      <c r="W27" s="155"/>
      <c r="X27" s="155" t="s">
        <v>1333</v>
      </c>
      <c r="Y27" s="20"/>
      <c r="Z27" s="155" t="s">
        <v>1376</v>
      </c>
      <c r="AA27" s="154"/>
      <c r="AB27" s="154"/>
      <c r="AC27" s="20"/>
      <c r="AD27" s="155" t="s">
        <v>120</v>
      </c>
      <c r="AE27" s="154"/>
      <c r="AF27" s="20"/>
      <c r="AG27" s="20"/>
      <c r="AH27" s="157"/>
      <c r="AI27" s="158"/>
      <c r="AJ27" s="157"/>
      <c r="AK27" s="159"/>
      <c r="AL27" s="159"/>
      <c r="AM27" s="159"/>
      <c r="AN27" s="159"/>
      <c r="AO27" s="104"/>
      <c r="AP27" s="159">
        <f>SUMPRODUCT(--WEEKDAY(C$3:AG$3,2)&lt;6,--((C27:AG27="DM"))+(C27:AG27="CS1")+((C27:AG27="CS2"))+(C27:AG27="SB1")+(C27:AG27="AE")+(C27:AG27="EM"))</f>
        <v>0</v>
      </c>
      <c r="AQ27" s="104"/>
      <c r="AR27" s="104">
        <f>SUMPRODUCT(--WEEKDAY(C$3:AG$3,2)&gt;5,--((C27:AG27="DM"))+(C27:AG27="CS1")+((C27:AG27="CS2"))+(C27:AG27="SB1")+(C27:AG27="AE")+(C27:AG27="EM"))</f>
        <v>0</v>
      </c>
      <c r="AS27" s="104"/>
      <c r="AT27" s="104">
        <f>(AP27-AQ27)/2+(AR27-AS27)</f>
        <v>0</v>
      </c>
      <c r="AU27" s="104">
        <f>AH27+AI27+AJ27+AK27+AM27+AN27</f>
        <v>0</v>
      </c>
      <c r="AV27" s="104">
        <f>BF27+BG27+BI27+BD27+BB27+AZ27+BK27</f>
        <v>3</v>
      </c>
      <c r="AW27" s="104" t="e">
        <f>AT27+AX27</f>
        <v>#VALUE!</v>
      </c>
      <c r="AX27" s="159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159">
        <f>COUNTIF(D27:Z27,"*BRT*")</f>
        <v>0</v>
      </c>
      <c r="AZ27" s="159">
        <f>COUNTIF(A27:AH27,"*$BTP*")</f>
        <v>0</v>
      </c>
      <c r="BA27" s="159" t="e">
        <f>AZ27*('Setting key Duty'!$I$13+'Setting key Duty'!$I$12+'Setting key Duty'!$I$11)</f>
        <v>#VALUE!</v>
      </c>
      <c r="BB27" s="159">
        <f>COUNTIF(A27:AH27,"*$L*")</f>
        <v>0</v>
      </c>
      <c r="BC27" s="159" t="e">
        <f>BB27*('Setting key Duty'!$I$13+'Setting key Duty'!$I$9)</f>
        <v>#VALUE!</v>
      </c>
      <c r="BD27" s="159">
        <f>COUNTIF(A27:AH27,"*$M*")</f>
        <v>1</v>
      </c>
      <c r="BE27" s="159">
        <f>BD27*('Setting key Duty'!$I$8+'Setting key Duty'!$I$9+'Setting key Duty'!$I$12)</f>
        <v>0.5625</v>
      </c>
      <c r="BF27" s="159">
        <f>COUNTIF(AH27,"*$N*")</f>
        <v>0</v>
      </c>
      <c r="BG27" s="159">
        <f>COUNTIF(AH27,"*$PM*")</f>
        <v>0</v>
      </c>
      <c r="BH27" s="159">
        <f>BG27*('Setting key Duty'!$I$9)</f>
        <v>0</v>
      </c>
      <c r="BI27" s="159">
        <f>COUNTIF(A27:AH27,"*$AM*")</f>
        <v>2</v>
      </c>
      <c r="BJ27" s="159">
        <f>BI27*('Setting key Duty'!$I$12+'Setting key Duty'!$I$8)</f>
        <v>0.875</v>
      </c>
      <c r="BK27" s="159">
        <f>COUNTIF(D27:AH27,"*$FC*")</f>
        <v>0</v>
      </c>
      <c r="BL27" s="159">
        <f>BK27*('Setting key Duty'!$J$11+'Setting key Duty'!$I$8)</f>
        <v>0</v>
      </c>
      <c r="BM27" s="159">
        <f>COUNTIF($D27:$AA27,BM$4)</f>
        <v>0</v>
      </c>
      <c r="BN27" s="159">
        <f>COUNTIF($D27:$AA27,BN$4)</f>
        <v>0</v>
      </c>
      <c r="BO27" s="159">
        <f>COUNTIF($D27:$AA27,BO$4)</f>
        <v>0</v>
      </c>
      <c r="BP27" s="160"/>
    </row>
    <row r="28" ht="19.5" customHeight="1" spans="1:68">
      <c r="A28" s="19"/>
      <c r="B28" s="14" t="s">
        <v>1263</v>
      </c>
      <c r="C28" s="154"/>
      <c r="D28" s="155" t="s">
        <v>1329</v>
      </c>
      <c r="E28" s="155" t="s">
        <v>56</v>
      </c>
      <c r="F28" s="155" t="s">
        <v>1369</v>
      </c>
      <c r="G28" s="155" t="s">
        <v>62</v>
      </c>
      <c r="H28" s="155"/>
      <c r="I28" s="155"/>
      <c r="J28" s="155" t="s">
        <v>62</v>
      </c>
      <c r="K28" s="155"/>
      <c r="L28" s="20"/>
      <c r="M28" s="155" t="s">
        <v>62</v>
      </c>
      <c r="N28" s="155" t="s">
        <v>46</v>
      </c>
      <c r="O28" s="155"/>
      <c r="P28" s="15"/>
      <c r="Q28" s="155" t="s">
        <v>62</v>
      </c>
      <c r="R28" s="20"/>
      <c r="S28" s="154"/>
      <c r="T28" s="20"/>
      <c r="U28" s="155"/>
      <c r="V28" s="155"/>
      <c r="W28" s="155"/>
      <c r="X28" s="154"/>
      <c r="Y28" s="154" t="s">
        <v>1377</v>
      </c>
      <c r="Z28" s="154"/>
      <c r="AA28" s="154"/>
      <c r="AB28" s="154" t="s">
        <v>1382</v>
      </c>
      <c r="AC28" s="154"/>
      <c r="AD28" s="155" t="s">
        <v>1284</v>
      </c>
      <c r="AE28" s="155" t="s">
        <v>1284</v>
      </c>
      <c r="AF28" s="155"/>
      <c r="AG28" s="155"/>
      <c r="AH28" s="157">
        <f>COUNTIF($C28:$AG28,AH$4)</f>
        <v>0</v>
      </c>
      <c r="AI28" s="158">
        <f>COUNTIF($C28:$AG28,AI$4)</f>
        <v>0</v>
      </c>
      <c r="AJ28" s="157">
        <f>COUNTIF($C28:$AG28,AJ$4)</f>
        <v>0</v>
      </c>
      <c r="AK28" s="159">
        <f>COUNTIF($C28:$AG28,AK$4)</f>
        <v>0</v>
      </c>
      <c r="AL28" s="159">
        <f>COUNTIF($C28:$AG28,AL$4)</f>
        <v>1</v>
      </c>
      <c r="AM28" s="159">
        <f>COUNTIF($C28:$AG28,AM$4)</f>
        <v>4</v>
      </c>
      <c r="AN28" s="159">
        <f>COUNTIF($C28:$AG28,AN$4)</f>
        <v>0</v>
      </c>
      <c r="AO28" s="104"/>
      <c r="AP28" s="159">
        <f>SUMPRODUCT(--WEEKDAY(C$3:AG$3,2)&lt;6,--((C28:AG28="DM"))+(C28:AG28="CS1")+((C28:AG28="CS2"))+(C28:AG28="SB1")+(C28:AG28="AE")+(C28:AG28="EM"))</f>
        <v>0</v>
      </c>
      <c r="AQ28" s="104"/>
      <c r="AR28" s="104">
        <f>SUMPRODUCT(--WEEKDAY(C$3:AG$3,2)&gt;5,--((C28:AG28="DM"))+(C28:AG28="CS1")+((C28:AG28="CS2"))+(C28:AG28="SB1")+(C28:AG28="AE")+(C28:AG28="EM"))</f>
        <v>0</v>
      </c>
      <c r="AS28" s="104"/>
      <c r="AT28" s="104">
        <f>(AP28-AQ28)/2+(AR28-AS28)</f>
        <v>0</v>
      </c>
      <c r="AU28" s="104">
        <f>AH28+AI28+AJ28+AK28+AM28+AN28</f>
        <v>4</v>
      </c>
      <c r="AV28" s="104">
        <f>BF28+BG28+BI28+BD28+BB28+AZ28+BK28</f>
        <v>4</v>
      </c>
      <c r="AW28" s="104" t="e">
        <f>AT28+AX28</f>
        <v>#VALUE!</v>
      </c>
      <c r="AX28" s="159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159">
        <f>COUNTIF(C28:AC28,"*BRT*")</f>
        <v>0</v>
      </c>
      <c r="AZ28" s="159">
        <f>COUNTIF(A28:AH28,"*$BTP*")</f>
        <v>0</v>
      </c>
      <c r="BA28" s="159" t="e">
        <f>AZ28*('Setting key Duty'!$I$13+'Setting key Duty'!$I$12+'Setting key Duty'!$I$11)</f>
        <v>#VALUE!</v>
      </c>
      <c r="BB28" s="159">
        <f>COUNTIF(D28:AH28,"*$L*")</f>
        <v>0</v>
      </c>
      <c r="BC28" s="159" t="e">
        <f>BB28*('Setting key Duty'!$I$13+'Setting key Duty'!$I$9)</f>
        <v>#VALUE!</v>
      </c>
      <c r="BD28" s="159">
        <f>COUNTIF(D28:AH28,"*$M*")</f>
        <v>1</v>
      </c>
      <c r="BE28" s="159">
        <f>BD28*('Setting key Duty'!$I$8+'Setting key Duty'!$I$9+'Setting key Duty'!$I$12)</f>
        <v>0.5625</v>
      </c>
      <c r="BF28" s="159">
        <f>COUNTIF(D28:AH28,"*$N*")</f>
        <v>0</v>
      </c>
      <c r="BG28" s="159">
        <f>COUNTIF(D28:AH28,"*$PM*")</f>
        <v>1</v>
      </c>
      <c r="BH28" s="159">
        <f>BG28*('Setting key Duty'!$I$9)</f>
        <v>0.125</v>
      </c>
      <c r="BI28" s="159">
        <f>COUNTIF(D28:AH28,"*$AM*")</f>
        <v>2</v>
      </c>
      <c r="BJ28" s="159">
        <f>BI28*('Setting key Duty'!$I$12+'Setting key Duty'!$I$8)</f>
        <v>0.875</v>
      </c>
      <c r="BK28" s="159">
        <f>COUNTIF(C28:AH28,"*$FC*")</f>
        <v>0</v>
      </c>
      <c r="BL28" s="159">
        <f>BK28*('Setting key Duty'!$J$11+'Setting key Duty'!$I$8)</f>
        <v>0</v>
      </c>
      <c r="BM28" s="159">
        <f>COUNTIF($C28:$AG28,BM$4)</f>
        <v>0</v>
      </c>
      <c r="BN28" s="159">
        <f>COUNTIF($C28:$AG28,BN$4)</f>
        <v>0</v>
      </c>
      <c r="BO28" s="159">
        <f>COUNTIF($D28:$AE28,BO$4)</f>
        <v>0</v>
      </c>
      <c r="BP28" s="160"/>
    </row>
    <row r="29" ht="19.5" customHeight="1" spans="1:68">
      <c r="A29" s="19"/>
      <c r="B29" s="14" t="s">
        <v>1265</v>
      </c>
      <c r="C29" s="154" t="s">
        <v>62</v>
      </c>
      <c r="D29" s="155"/>
      <c r="E29" s="155" t="s">
        <v>1329</v>
      </c>
      <c r="F29" s="155" t="s">
        <v>1369</v>
      </c>
      <c r="G29" s="155" t="s">
        <v>56</v>
      </c>
      <c r="H29" s="155" t="s">
        <v>1378</v>
      </c>
      <c r="I29" s="155" t="s">
        <v>1284</v>
      </c>
      <c r="J29" s="155" t="s">
        <v>1284</v>
      </c>
      <c r="K29" s="155" t="s">
        <v>1372</v>
      </c>
      <c r="L29" s="20"/>
      <c r="M29" s="155" t="s">
        <v>56</v>
      </c>
      <c r="N29" s="155" t="s">
        <v>46</v>
      </c>
      <c r="O29" s="155" t="s">
        <v>62</v>
      </c>
      <c r="P29" s="155" t="s">
        <v>1284</v>
      </c>
      <c r="Q29" s="155" t="s">
        <v>1284</v>
      </c>
      <c r="R29" s="155"/>
      <c r="S29" s="154" t="s">
        <v>1379</v>
      </c>
      <c r="T29" s="155" t="s">
        <v>2583</v>
      </c>
      <c r="U29" s="155"/>
      <c r="V29" s="155" t="s">
        <v>1095</v>
      </c>
      <c r="W29" s="155" t="s">
        <v>1284</v>
      </c>
      <c r="X29" s="155" t="s">
        <v>1284</v>
      </c>
      <c r="Y29" s="155" t="s">
        <v>1095</v>
      </c>
      <c r="Z29" s="155"/>
      <c r="AA29" s="155" t="s">
        <v>1381</v>
      </c>
      <c r="AB29" s="20"/>
      <c r="AC29" s="154"/>
      <c r="AD29" s="155" t="s">
        <v>1284</v>
      </c>
      <c r="AE29" s="155" t="s">
        <v>1284</v>
      </c>
      <c r="AF29" s="155"/>
      <c r="AG29" s="155"/>
      <c r="AH29" s="157"/>
      <c r="AI29" s="158"/>
      <c r="AJ29" s="157"/>
      <c r="AK29" s="159"/>
      <c r="AL29" s="159"/>
      <c r="AM29" s="159"/>
      <c r="AN29" s="159"/>
      <c r="AO29" s="104"/>
      <c r="AP29" s="159">
        <f>SUMPRODUCT(--WEEKDAY(C$3:AG$3,2)&lt;6,--((C29:AG29="DM"))+(C29:AG29="CS1")+((C29:AG29="CS2"))+(C29:AG29="SB1")+(C29:AG29="AE")+(C29:AG29="EM"))</f>
        <v>0</v>
      </c>
      <c r="AQ29" s="104"/>
      <c r="AR29" s="104">
        <f>SUMPRODUCT(--WEEKDAY(C$3:AG$3,2)&gt;5,--((C29:AG29="DM"))+(C29:AG29="CS1")+((C29:AG29="CS2"))+(C29:AG29="SB1")+(C29:AG29="AE")+(C29:AG29="EM"))</f>
        <v>0</v>
      </c>
      <c r="AS29" s="104"/>
      <c r="AT29" s="104">
        <f>(AP29-AQ29)/2+(AR29-AS29)</f>
        <v>0</v>
      </c>
      <c r="AU29" s="104">
        <f>AH29+AI29+AJ29+AK29+AM29+AN29</f>
        <v>0</v>
      </c>
      <c r="AV29" s="104">
        <f>BF29+BG29+BI29+BD29+BB29+AZ29+BK29</f>
        <v>7</v>
      </c>
      <c r="AW29" s="104" t="e">
        <f>AT29+AX29</f>
        <v>#VALUE!</v>
      </c>
      <c r="AX29" s="159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159">
        <f>COUNTIF(C29:AC29,"*BRT*")</f>
        <v>0</v>
      </c>
      <c r="AZ29" s="159">
        <f>COUNTIF(A29:AH29,"*$BTP*")</f>
        <v>0</v>
      </c>
      <c r="BA29" s="159" t="e">
        <f>AZ29*('Setting key Duty'!$I$13+'Setting key Duty'!$I$12+'Setting key Duty'!$I$11)</f>
        <v>#VALUE!</v>
      </c>
      <c r="BB29" s="159">
        <f>COUNTIF(D29:AH29,"*$L*")</f>
        <v>0</v>
      </c>
      <c r="BC29" s="159" t="e">
        <f>BB29*('Setting key Duty'!$I$13+'Setting key Duty'!$I$9)</f>
        <v>#VALUE!</v>
      </c>
      <c r="BD29" s="159">
        <f>COUNTIF(D29:AH29,"*$M*")</f>
        <v>1</v>
      </c>
      <c r="BE29" s="159">
        <f>BD29*('Setting key Duty'!$I$8+'Setting key Duty'!$I$9+'Setting key Duty'!$I$12)</f>
        <v>0.5625</v>
      </c>
      <c r="BF29" s="159">
        <f>COUNTIF(D29:AH29,"*$N*")</f>
        <v>0</v>
      </c>
      <c r="BG29" s="159">
        <f>COUNTIF(D29:AH29,"*$PM*")</f>
        <v>1</v>
      </c>
      <c r="BH29" s="159">
        <f>BG29*('Setting key Duty'!$I$9)</f>
        <v>0.125</v>
      </c>
      <c r="BI29" s="159">
        <f>COUNTIF(D29:AH29,"*$AM*")</f>
        <v>5</v>
      </c>
      <c r="BJ29" s="159">
        <f>BI29*('Setting key Duty'!$I$12+'Setting key Duty'!$I$8)</f>
        <v>2.1875</v>
      </c>
      <c r="BK29" s="159">
        <f>COUNTIF(C29:AH29,"*$FC*")</f>
        <v>0</v>
      </c>
      <c r="BL29" s="159">
        <f>BK29*('Setting key Duty'!$J$11+'Setting key Duty'!$I$8)</f>
        <v>0</v>
      </c>
      <c r="BM29" s="159">
        <f>COUNTIF($C29:$AG29,BM$4)</f>
        <v>0</v>
      </c>
      <c r="BN29" s="159">
        <f>COUNTIF($C29:$AG29,BN$4)</f>
        <v>0</v>
      </c>
      <c r="BO29" s="159">
        <f>COUNTIF($D29:$AE29,BO$4)</f>
        <v>0</v>
      </c>
      <c r="BP29" s="160"/>
    </row>
    <row r="30" ht="19.5" customHeight="1" spans="1:68">
      <c r="A30" s="19"/>
      <c r="B30" s="14"/>
      <c r="C30" s="184"/>
      <c r="D30" s="185"/>
      <c r="E30" s="186"/>
      <c r="F30" s="185"/>
      <c r="G30" s="185"/>
      <c r="H30" s="186"/>
      <c r="I30" s="186"/>
      <c r="J30" s="187"/>
      <c r="K30" s="187"/>
      <c r="L30" s="187"/>
      <c r="M30" s="187"/>
      <c r="N30" s="185"/>
      <c r="O30" s="186"/>
      <c r="P30" s="186"/>
      <c r="Q30" s="186"/>
      <c r="R30" s="186"/>
      <c r="S30" s="20"/>
      <c r="T30" s="186"/>
      <c r="U30" s="186"/>
      <c r="V30" s="186"/>
      <c r="W30" s="186"/>
      <c r="X30" s="188"/>
      <c r="Y30" s="187"/>
      <c r="Z30" s="185"/>
      <c r="AA30" s="185"/>
      <c r="AB30" s="185"/>
      <c r="AC30" s="186"/>
      <c r="AD30" s="186"/>
      <c r="AE30" s="186"/>
      <c r="AF30" s="186"/>
      <c r="AG30" s="186"/>
      <c r="AH30" s="157"/>
      <c r="AI30" s="158"/>
      <c r="AJ30" s="157"/>
      <c r="AK30" s="159"/>
      <c r="AL30" s="159"/>
      <c r="AM30" s="159"/>
      <c r="AN30" s="159"/>
      <c r="AO30" s="104"/>
      <c r="AP30" s="159">
        <f>SUMPRODUCT(--WEEKDAY(C$3:AG$3,2)&lt;6,--((C30:AG30="DM"))+(C30:AG30="CS1")+((C30:AG30="CS2"))+(C30:AG30="SB1")+(C30:AG30="AE")+(C30:AG30="EM"))</f>
        <v>0</v>
      </c>
      <c r="AQ30" s="104"/>
      <c r="AR30" s="104">
        <f>SUMPRODUCT(--WEEKDAY(C$3:AG$3,2)&gt;5,--((C30:AG30="DM"))+(C30:AG30="CS1")+((C30:AG30="CS2"))+(C30:AG30="SB1")+(C30:AG30="AE")+(C30:AG30="EM"))</f>
        <v>0</v>
      </c>
      <c r="AS30" s="104"/>
      <c r="AT30" s="104">
        <f>(AP30-AQ30)/2+(AR30-AS30)</f>
        <v>0</v>
      </c>
      <c r="AU30" s="104">
        <f>AH30+AI30+AJ30+AK30+AM30+AN30</f>
        <v>0</v>
      </c>
      <c r="AV30" s="104">
        <f>BF30+BG30+BI30+BD30+BB30+AZ30+BK30</f>
        <v>0</v>
      </c>
      <c r="AW30" s="104" t="e">
        <f>AT30+AX30</f>
        <v>#VALUE!</v>
      </c>
      <c r="AX30" s="159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159">
        <f>COUNTIF(C30:AC30,"*BRT*")</f>
        <v>0</v>
      </c>
      <c r="AZ30" s="159">
        <f>COUNTIF(A30:AH30,"*$BTP*")</f>
        <v>0</v>
      </c>
      <c r="BA30" s="159" t="e">
        <f>AZ30*('Setting key Duty'!$I$13+'Setting key Duty'!$I$12+'Setting key Duty'!$I$11)</f>
        <v>#VALUE!</v>
      </c>
      <c r="BB30" s="159">
        <f>COUNTIF(D30:AH30,"*$L*")</f>
        <v>0</v>
      </c>
      <c r="BC30" s="159" t="e">
        <f>BB30*('Setting key Duty'!$I$13+'Setting key Duty'!$I$9)</f>
        <v>#VALUE!</v>
      </c>
      <c r="BD30" s="159">
        <f>COUNTIF(D30:AH30,"*$M*")</f>
        <v>0</v>
      </c>
      <c r="BE30" s="159">
        <f>BD30*('Setting key Duty'!$I$8+'Setting key Duty'!$I$9+'Setting key Duty'!$I$12)</f>
        <v>0</v>
      </c>
      <c r="BF30" s="159">
        <f>COUNTIF(D30:AH30,"*$N*")</f>
        <v>0</v>
      </c>
      <c r="BG30" s="159">
        <f>COUNTIF(D30:AH30,"*$PM*")</f>
        <v>0</v>
      </c>
      <c r="BH30" s="159">
        <f>BG30*('Setting key Duty'!$I$9)</f>
        <v>0</v>
      </c>
      <c r="BI30" s="159">
        <f>COUNTIF(D30:AH30,"*$AM*")</f>
        <v>0</v>
      </c>
      <c r="BJ30" s="159">
        <f>BI30*('Setting key Duty'!$I$12+'Setting key Duty'!$I$8)</f>
        <v>0</v>
      </c>
      <c r="BK30" s="159">
        <f>COUNTIF(C30:AH30,"*$FC*")</f>
        <v>0</v>
      </c>
      <c r="BL30" s="159">
        <f>BK30*('Setting key Duty'!$J$11+'Setting key Duty'!$I$8)</f>
        <v>0</v>
      </c>
      <c r="BM30" s="159">
        <f>COUNTIF($C30:$AG30,BM$4)</f>
        <v>0</v>
      </c>
      <c r="BN30" s="159">
        <f>COUNTIF($C30:$AG30,BN$4)</f>
        <v>0</v>
      </c>
      <c r="BO30" s="159">
        <f>COUNTIF($D30:$AE30,BO$4)</f>
        <v>0</v>
      </c>
      <c r="BP30" s="160"/>
    </row>
    <row r="31" ht="19.5" customHeight="1" spans="1:68">
      <c r="A31" s="19"/>
      <c r="B31" s="189" t="s">
        <v>228</v>
      </c>
      <c r="C31" s="190"/>
      <c r="D31" s="186"/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186"/>
      <c r="AB31" s="186"/>
      <c r="AC31" s="186"/>
      <c r="AD31" s="186"/>
      <c r="AE31" s="186"/>
      <c r="AF31" s="186"/>
      <c r="AG31" s="186"/>
      <c r="AH31" s="157">
        <f>COUNTIF($C31:$AG31,AH$4)</f>
        <v>0</v>
      </c>
      <c r="AI31" s="158">
        <f>COUNTIF($C31:$AG31,AI$4)</f>
        <v>0</v>
      </c>
      <c r="AJ31" s="157">
        <f>COUNTIF($C31:$AG31,AJ$4)</f>
        <v>0</v>
      </c>
      <c r="AK31" s="191">
        <f>COUNTIF($C31:$AG31,AK$4)</f>
        <v>0</v>
      </c>
      <c r="AL31" s="191">
        <f>COUNTIF($C31:$AG31,AL$4)</f>
        <v>0</v>
      </c>
      <c r="AM31" s="191">
        <f>COUNTIF($C31:$AG31,AM$4)</f>
        <v>0</v>
      </c>
      <c r="AN31" s="191">
        <f>COUNTIF($C31:$AG31,AN$4)</f>
        <v>0</v>
      </c>
      <c r="AO31" s="192"/>
      <c r="AP31" s="159">
        <f>SUMPRODUCT(--WEEKDAY(C$3:AG$3,2)&lt;6,--((C31:AG31="DM"))+(C31:AG31="CS1")+((C31:AG31="CS2"))+(C31:AG31="SB1")+(C31:AG31="AE")+(C31:AG31="EM"))</f>
        <v>0</v>
      </c>
      <c r="AQ31" s="192"/>
      <c r="AR31" s="104">
        <f>SUMPRODUCT(--WEEKDAY(C$3:AG$3,2)&gt;5,--((C31:AG31="DM"))+(C31:AG31="CS1")+((C31:AG31="CS2"))+(C31:AG31="SB1")+(C31:AG31="AE")+(C31:AG31="EM"))</f>
        <v>0</v>
      </c>
      <c r="AS31" s="192"/>
      <c r="AT31" s="192">
        <f>(AP31-AQ31)/2+(AR31-AS31)</f>
        <v>0</v>
      </c>
      <c r="AU31" s="104">
        <f>AH31+AI31+AJ31+AK31+AM31+AN31</f>
        <v>0</v>
      </c>
      <c r="AV31" s="104">
        <f>BF31+BG31+BI31+BD31+BB31+AZ31+BK31</f>
        <v>0</v>
      </c>
      <c r="AW31" s="104" t="e">
        <f>AT31+AX31</f>
        <v>#VALUE!</v>
      </c>
      <c r="AX31" s="159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159">
        <f>COUNTIF(C31:AG31,"*BRT*")</f>
        <v>0</v>
      </c>
      <c r="AZ31" s="159">
        <f>COUNTIF(D31:AH31,"*$BTP*")</f>
        <v>0</v>
      </c>
      <c r="BA31" s="159" t="e">
        <f>AZ31*('Setting key Duty'!$I$13+'Setting key Duty'!$I$12+'Setting key Duty'!$I$11)</f>
        <v>#VALUE!</v>
      </c>
      <c r="BB31" s="159">
        <f>COUNTIF(D31:AH31,"*$L*")</f>
        <v>0</v>
      </c>
      <c r="BC31" s="159" t="e">
        <f>BB31*('Setting key Duty'!$I$13+'Setting key Duty'!$I$9)</f>
        <v>#VALUE!</v>
      </c>
      <c r="BD31" s="159">
        <f>COUNTIF(D31:AH31,"*$M*")</f>
        <v>0</v>
      </c>
      <c r="BE31" s="159">
        <f>BD31*('Setting key Duty'!$I$8+'Setting key Duty'!$I$9+'Setting key Duty'!$I$12)</f>
        <v>0</v>
      </c>
      <c r="BF31" s="159">
        <f>COUNTIF(D31:AH31,"*$N*")</f>
        <v>0</v>
      </c>
      <c r="BG31" s="159">
        <f>COUNTIF(D31:AH31,"*$PM*")</f>
        <v>0</v>
      </c>
      <c r="BH31" s="159">
        <f>BG31*('Setting key Duty'!$I$9)</f>
        <v>0</v>
      </c>
      <c r="BI31" s="159">
        <f>COUNTIF(D31:AH31,"*$AM*")</f>
        <v>0</v>
      </c>
      <c r="BJ31" s="159">
        <f>BI31*('Setting key Duty'!$I$12+'Setting key Duty'!$I$8)</f>
        <v>0</v>
      </c>
      <c r="BK31" s="159">
        <f>COUNTIF(C31:AH31,"*$FC*")</f>
        <v>0</v>
      </c>
      <c r="BL31" s="159">
        <f>BK31*('Setting key Duty'!$J$11+'Setting key Duty'!$I$8)</f>
        <v>0</v>
      </c>
      <c r="BM31" s="191">
        <f>COUNTIF($C31:$AG31,BM$4)</f>
        <v>0</v>
      </c>
      <c r="BN31" s="191">
        <f>COUNTIF($C31:$AG31,BN$4)</f>
        <v>0</v>
      </c>
      <c r="BO31" s="191">
        <f>COUNTIF($C31:$AG31,BO$4)</f>
        <v>0</v>
      </c>
      <c r="BP31" s="193"/>
    </row>
    <row r="32" ht="19.5" customHeight="1" spans="1:68">
      <c r="A32" s="19"/>
      <c r="B32" s="194"/>
      <c r="C32" s="195"/>
      <c r="D32" s="196"/>
      <c r="E32" s="196"/>
      <c r="F32" s="196"/>
      <c r="G32" s="196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7"/>
      <c r="AI32" s="198"/>
      <c r="AJ32" s="197"/>
      <c r="AK32" s="199"/>
      <c r="AL32" s="199"/>
      <c r="AM32" s="199"/>
      <c r="AN32" s="199"/>
      <c r="AO32" s="200"/>
      <c r="AP32" s="200"/>
      <c r="AQ32" s="200"/>
      <c r="AR32" s="200">
        <f>SUMPRODUCT(--WEEKDAY(C$3:AG$3,2)&gt;5,--((C32:AG32="DM"))+(C32:AG32="CS1")+((C32:AG32="CS2"))+(C32:AG32="SB1")+(C32:AG32="AE")+(C32:AG32="EM"))</f>
        <v>0</v>
      </c>
      <c r="AS32" s="200"/>
      <c r="AT32" s="200">
        <f>(AP32-AQ32)/2+(AR32-AS32)</f>
        <v>0</v>
      </c>
      <c r="AU32" s="200"/>
      <c r="AV32" s="200"/>
      <c r="AW32" s="200"/>
      <c r="AX32" s="199"/>
      <c r="AY32" s="199"/>
      <c r="AZ32" s="199"/>
      <c r="BA32" s="199"/>
      <c r="BB32" s="199"/>
      <c r="BC32" s="199"/>
      <c r="BD32" s="199"/>
      <c r="BE32" s="199"/>
      <c r="BF32" s="199"/>
      <c r="BG32" s="199"/>
      <c r="BH32" s="199"/>
      <c r="BI32" s="199"/>
      <c r="BJ32" s="199"/>
      <c r="BK32" s="199"/>
      <c r="BL32" s="199"/>
      <c r="BM32" s="199"/>
      <c r="BN32" s="199"/>
      <c r="BO32" s="199"/>
      <c r="BP32" s="201"/>
    </row>
    <row r="33" ht="19.5" customHeight="1" spans="1:68">
      <c r="A33" s="19"/>
      <c r="B33" s="202" t="s">
        <v>48</v>
      </c>
      <c r="C33" s="203" t="str">
        <f>VLOOKUP("DM",C4:C31,1,FALSE)</f>
        <v>DM</v>
      </c>
      <c r="D33" s="203" t="str">
        <f>VLOOKUP("DM",D4:D31,1,FALSE)</f>
        <v>DM</v>
      </c>
      <c r="E33" s="203" t="str">
        <f>VLOOKUP("DM",E4:E31,1,FALSE)</f>
        <v>DM</v>
      </c>
      <c r="F33" s="203" t="str">
        <f>VLOOKUP("DM",F4:F31,1,FALSE)</f>
        <v>DM</v>
      </c>
      <c r="G33" s="203" t="str">
        <f>VLOOKUP("DM",G4:G31,1,FALSE)</f>
        <v>DM</v>
      </c>
      <c r="H33" s="203" t="str">
        <f>VLOOKUP("DM",H4:H31,1,FALSE)</f>
        <v>DM</v>
      </c>
      <c r="I33" s="203" t="str">
        <f>VLOOKUP("DM",I4:I31,1,FALSE)</f>
        <v>DM</v>
      </c>
      <c r="J33" s="203" t="str">
        <f>VLOOKUP("DM",J4:J31,1,FALSE)</f>
        <v>DM</v>
      </c>
      <c r="K33" s="203" t="str">
        <f>VLOOKUP("DM",K4:K31,1,FALSE)</f>
        <v>DM</v>
      </c>
      <c r="L33" s="203" t="str">
        <f>VLOOKUP("DM",L4:L31,1,FALSE)</f>
        <v>DM</v>
      </c>
      <c r="M33" s="203" t="str">
        <f>VLOOKUP("DM",M4:M31,1,FALSE)</f>
        <v>DM</v>
      </c>
      <c r="N33" s="203" t="str">
        <f>VLOOKUP("DM",N4:N31,1,FALSE)</f>
        <v>DM</v>
      </c>
      <c r="O33" s="203" t="e">
        <f>VLOOKUP("DM",O4:O31,1,FALSE)</f>
        <v>#N/A</v>
      </c>
      <c r="P33" s="203" t="e">
        <f>VLOOKUP("DM",P4:P31,1,FALSE)</f>
        <v>#N/A</v>
      </c>
      <c r="Q33" s="203" t="e">
        <f>VLOOKUP("DM",Q4:Q31,1,FALSE)</f>
        <v>#N/A</v>
      </c>
      <c r="R33" s="203" t="e">
        <f>VLOOKUP("DM",R4:R31,1,FALSE)</f>
        <v>#N/A</v>
      </c>
      <c r="S33" s="203" t="str">
        <f>VLOOKUP("DM",S4:S31,1,FALSE)</f>
        <v>DM</v>
      </c>
      <c r="T33" s="203" t="e">
        <f>VLOOKUP("DM",T4:T31,1,FALSE)</f>
        <v>#N/A</v>
      </c>
      <c r="U33" s="203" t="e">
        <f>VLOOKUP("DM",U4:U31,1,FALSE)</f>
        <v>#N/A</v>
      </c>
      <c r="V33" s="203" t="e">
        <f>VLOOKUP("DM",V4:V31,1,FALSE)</f>
        <v>#N/A</v>
      </c>
      <c r="W33" s="203" t="e">
        <f>VLOOKUP("DM",W4:W31,1,FALSE)</f>
        <v>#N/A</v>
      </c>
      <c r="X33" s="203" t="e">
        <f>VLOOKUP("DM",X4:X31,1,FALSE)</f>
        <v>#N/A</v>
      </c>
      <c r="Y33" s="203" t="e">
        <f>VLOOKUP("DM",Y4:Y31,1,FALSE)</f>
        <v>#N/A</v>
      </c>
      <c r="Z33" s="203" t="e">
        <f>VLOOKUP("DM",Z4:Z31,1,FALSE)</f>
        <v>#N/A</v>
      </c>
      <c r="AA33" s="203" t="e">
        <f>VLOOKUP("DM",AA5:AA31,1,FALSE)</f>
        <v>#N/A</v>
      </c>
      <c r="AB33" s="203" t="e">
        <f>VLOOKUP("DM",AB4:AB31,1,FALSE)</f>
        <v>#N/A</v>
      </c>
      <c r="AC33" s="203" t="e">
        <f>VLOOKUP("DM",AC4:AC31,1,FALSE)</f>
        <v>#N/A</v>
      </c>
      <c r="AD33" s="203" t="e">
        <f>VLOOKUP("DM",AD4:AD31,1,FALSE)</f>
        <v>#N/A</v>
      </c>
      <c r="AE33" s="203" t="e">
        <f>VLOOKUP("DM",AE4:AE31,1,FALSE)</f>
        <v>#N/A</v>
      </c>
      <c r="AF33" s="203" t="e">
        <f>VLOOKUP("DM",AF4:AF31,1,FALSE)</f>
        <v>#N/A</v>
      </c>
      <c r="AG33" s="203" t="e">
        <f>VLOOKUP("DM",AG4:AG31,1,FALSE)</f>
        <v>#N/A</v>
      </c>
      <c r="AH33" s="157"/>
      <c r="AI33" s="158"/>
      <c r="AJ33" s="157"/>
      <c r="AK33" s="159"/>
      <c r="AL33" s="159"/>
      <c r="AM33" s="159"/>
      <c r="AN33" s="159"/>
      <c r="AO33" s="159"/>
      <c r="AP33" s="159"/>
      <c r="AQ33" s="159"/>
      <c r="AR33" s="159"/>
      <c r="AS33" s="159"/>
      <c r="AT33" s="159"/>
      <c r="AU33" s="159"/>
      <c r="AV33" s="159"/>
      <c r="AW33" s="159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60"/>
    </row>
    <row r="34" ht="19.5" customHeight="1" spans="1:68">
      <c r="A34" s="19" t="e">
        <f>LTE()</f>
        <v>#NAME?</v>
      </c>
      <c r="B34" s="204" t="s">
        <v>44</v>
      </c>
      <c r="C34" s="203" t="str">
        <f>VLOOKUP("CS1",C5:C31,1,FALSE)</f>
        <v>CS1</v>
      </c>
      <c r="D34" s="203" t="str">
        <f>VLOOKUP("CS1",D6:D31,1,FALSE)</f>
        <v>CS1</v>
      </c>
      <c r="E34" s="203" t="str">
        <f>VLOOKUP("CS1",E5:E31,1,FALSE)</f>
        <v>CS1</v>
      </c>
      <c r="F34" s="203" t="str">
        <f>VLOOKUP("CS1",F5:F31,1,FALSE)</f>
        <v>CS1</v>
      </c>
      <c r="G34" s="203" t="str">
        <f>VLOOKUP("CS1",G5:G31,1,FALSE)</f>
        <v>CS1</v>
      </c>
      <c r="H34" s="203" t="str">
        <f>VLOOKUP("CS1",H6:H31,1,FALSE)</f>
        <v>CS1</v>
      </c>
      <c r="I34" s="203" t="str">
        <f>VLOOKUP("CS1",I5:I31,1,FALSE)</f>
        <v>CS1</v>
      </c>
      <c r="J34" s="203" t="str">
        <f>VLOOKUP("CS1",J4:J31,1,FALSE)</f>
        <v>CS1</v>
      </c>
      <c r="K34" s="203" t="str">
        <f>VLOOKUP("CS1",K6:K31,1,FALSE)</f>
        <v>CS1</v>
      </c>
      <c r="L34" s="203" t="str">
        <f>VLOOKUP("CS1",L6:L31,1,FALSE)</f>
        <v>CS1</v>
      </c>
      <c r="M34" s="203" t="str">
        <f>VLOOKUP("CS1",M5:M31,1,FALSE)</f>
        <v>CS1</v>
      </c>
      <c r="N34" s="203" t="e">
        <f>VLOOKUP("CS1",N5:N31,1,FALSE)</f>
        <v>#N/A</v>
      </c>
      <c r="O34" s="203" t="str">
        <f>VLOOKUP("CS1",O5:O31,1,FALSE)</f>
        <v>CS1</v>
      </c>
      <c r="P34" s="203" t="str">
        <f>VLOOKUP("CS1",P10:P31,1,FALSE)</f>
        <v>CS1</v>
      </c>
      <c r="Q34" s="203" t="str">
        <f>VLOOKUP("CS1",Q5:Q31,1,FALSE)</f>
        <v>CS1</v>
      </c>
      <c r="R34" s="203" t="str">
        <f>VLOOKUP("CS1",R5:R31,1,FALSE)</f>
        <v>CS1</v>
      </c>
      <c r="S34" s="203" t="str">
        <f>VLOOKUP("CS1",S5:S31,1,FALSE)</f>
        <v>CS1</v>
      </c>
      <c r="T34" s="203" t="e">
        <f>VLOOKUP("CS1",T5:T31,1,FALSE)</f>
        <v>#N/A</v>
      </c>
      <c r="U34" s="203" t="e">
        <f>VLOOKUP("CS1",U6:U31,1,FALSE)</f>
        <v>#N/A</v>
      </c>
      <c r="V34" s="203" t="e">
        <f>VLOOKUP("CS1",V6:V31,1,FALSE)</f>
        <v>#N/A</v>
      </c>
      <c r="W34" s="203" t="e">
        <f>VLOOKUP("CS1",W5:W31,1,FALSE)</f>
        <v>#N/A</v>
      </c>
      <c r="X34" s="203" t="e">
        <f>VLOOKUP("CS1",X5:X31,1,FALSE)</f>
        <v>#N/A</v>
      </c>
      <c r="Y34" s="203" t="e">
        <f>VLOOKUP("CS1",Y5:Y31,1,FALSE)</f>
        <v>#N/A</v>
      </c>
      <c r="Z34" s="203" t="e">
        <f>VLOOKUP("CS1",Z6:Z31,1,FALSE)</f>
        <v>#N/A</v>
      </c>
      <c r="AA34" s="203" t="e">
        <f>VLOOKUP("CS1",AA5:AA31,1,FALSE)</f>
        <v>#N/A</v>
      </c>
      <c r="AB34" s="203" t="e">
        <f>VLOOKUP("CS1",AB5:AB31,1,FALSE)</f>
        <v>#N/A</v>
      </c>
      <c r="AC34" s="203" t="e">
        <f>VLOOKUP("CS1",AC5:AC31,1,FALSE)</f>
        <v>#N/A</v>
      </c>
      <c r="AD34" s="203" t="e">
        <f>VLOOKUP("CS1",AD6:AD31,1,FALSE)</f>
        <v>#N/A</v>
      </c>
      <c r="AE34" s="203" t="e">
        <f>VLOOKUP("CS1",AE5:AE31,1,FALSE)</f>
        <v>#N/A</v>
      </c>
      <c r="AF34" s="203" t="e">
        <f>VLOOKUP("CS1",AF5:AF31,1,FALSE)</f>
        <v>#N/A</v>
      </c>
      <c r="AG34" s="203" t="e">
        <f>VLOOKUP("CS1",AG6:AG31,1,FALSE)</f>
        <v>#N/A</v>
      </c>
      <c r="AH34" s="157"/>
      <c r="AI34" s="158"/>
      <c r="AJ34" s="157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60"/>
    </row>
    <row r="35" ht="19.5" customHeight="1" spans="1:68">
      <c r="A35" s="19"/>
      <c r="B35" s="205" t="s">
        <v>45</v>
      </c>
      <c r="C35" s="203" t="str">
        <f>VLOOKUP("CS2",C6:C31,1,FALSE)</f>
        <v>CS2</v>
      </c>
      <c r="D35" s="203" t="str">
        <f>VLOOKUP("CS2",D6:D31,1,FALSE)</f>
        <v>CS2</v>
      </c>
      <c r="E35" s="203" t="str">
        <f>VLOOKUP("CS2",E5:E31,1,FALSE)</f>
        <v>CS2</v>
      </c>
      <c r="F35" s="203" t="str">
        <f>VLOOKUP("CS2",F5:F31,1,FALSE)</f>
        <v>CS2</v>
      </c>
      <c r="G35" s="203" t="str">
        <f>VLOOKUP("CS2",G5:G31,1,FALSE)</f>
        <v>CS2</v>
      </c>
      <c r="H35" s="203" t="str">
        <f>VLOOKUP("CS2",H5:H31,1,FALSE)</f>
        <v>CS2</v>
      </c>
      <c r="I35" s="203" t="str">
        <f>VLOOKUP("CS2",I6:I31,1,FALSE)</f>
        <v>CS2</v>
      </c>
      <c r="J35" s="203" t="str">
        <f>VLOOKUP("CS2",J4:J31,1,FALSE)</f>
        <v>CS2</v>
      </c>
      <c r="K35" s="203" t="str">
        <f>VLOOKUP("CS2",K6:K31,1,FALSE)</f>
        <v>CS2</v>
      </c>
      <c r="L35" s="203" t="str">
        <f>VLOOKUP("CS2",L6:L31,1,FALSE)</f>
        <v>CS2</v>
      </c>
      <c r="M35" s="203" t="str">
        <f>VLOOKUP("CS2",M5:M31,1,FALSE)</f>
        <v>CS2</v>
      </c>
      <c r="N35" s="203" t="e">
        <f>VLOOKUP("CS2",N5:N31,1,FALSE)</f>
        <v>#N/A</v>
      </c>
      <c r="O35" s="203" t="str">
        <f>VLOOKUP("CS2",O8:O31,1,FALSE)</f>
        <v>CS2</v>
      </c>
      <c r="P35" s="203" t="str">
        <f>VLOOKUP("CS2",P5:P31,1,FALSE)</f>
        <v>CS2</v>
      </c>
      <c r="Q35" s="203" t="str">
        <f>VLOOKUP("CS2",Q5:Q31,1,FALSE)</f>
        <v>CS2</v>
      </c>
      <c r="R35" s="203" t="str">
        <f>VLOOKUP("CS2",R5:R31,1,FALSE)</f>
        <v>CS2</v>
      </c>
      <c r="S35" s="203" t="str">
        <f>VLOOKUP("CS2",S5:S31,1,FALSE)</f>
        <v>CS2</v>
      </c>
      <c r="T35" s="203" t="e">
        <f>VLOOKUP("CS2",T5:T31,1,FALSE)</f>
        <v>#N/A</v>
      </c>
      <c r="U35" s="203" t="e">
        <f>VLOOKUP("CS2",U6:U31,1,FALSE)</f>
        <v>#N/A</v>
      </c>
      <c r="V35" s="203" t="e">
        <f>VLOOKUP("CS2",V5:V31,1,FALSE)</f>
        <v>#N/A</v>
      </c>
      <c r="W35" s="203" t="e">
        <f>VLOOKUP("CS2",W5:W31,1,FALSE)</f>
        <v>#N/A</v>
      </c>
      <c r="X35" s="203" t="e">
        <f>VLOOKUP("CS2",X5:X31,1,FALSE)</f>
        <v>#N/A</v>
      </c>
      <c r="Y35" s="203" t="e">
        <f>VLOOKUP("CS2",Y5:Y31,1,FALSE)</f>
        <v>#N/A</v>
      </c>
      <c r="Z35" s="203" t="e">
        <f>VLOOKUP("CS2",Z6:Z31,1,FALSE)</f>
        <v>#N/A</v>
      </c>
      <c r="AA35" s="203" t="e">
        <f>VLOOKUP("CS2",AA6:AA31,1,FALSE)</f>
        <v>#N/A</v>
      </c>
      <c r="AB35" s="203" t="e">
        <f>VLOOKUP("CS2",AB5:AB31,1,FALSE)</f>
        <v>#N/A</v>
      </c>
      <c r="AC35" s="203" t="e">
        <f>VLOOKUP("CS2",AC5:AC31,1,FALSE)</f>
        <v>#N/A</v>
      </c>
      <c r="AD35" s="203" t="e">
        <f>VLOOKUP("CS2",AD6:AD31,1,FALSE)</f>
        <v>#N/A</v>
      </c>
      <c r="AE35" s="203" t="e">
        <f>VLOOKUP("CS2",AE6:AE31,1,FALSE)</f>
        <v>#N/A</v>
      </c>
      <c r="AF35" s="203" t="e">
        <f>VLOOKUP("CS2",AF5:AF31,1,FALSE)</f>
        <v>#N/A</v>
      </c>
      <c r="AG35" s="203" t="e">
        <f>VLOOKUP("CS2",AG6:AG31,1,FALSE)</f>
        <v>#N/A</v>
      </c>
      <c r="AH35" s="157"/>
      <c r="AI35" s="158"/>
      <c r="AJ35" s="157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0"/>
    </row>
    <row r="36" ht="19.5" customHeight="1" spans="1:68">
      <c r="A36" s="19"/>
      <c r="B36" s="206" t="s">
        <v>50</v>
      </c>
      <c r="C36" s="203" t="str">
        <f>VLOOKUP("SB1",C6:C31,1,FALSE)</f>
        <v>SB1</v>
      </c>
      <c r="D36" s="203" t="str">
        <f>VLOOKUP("SB1",D3:D31,1,FALSE)</f>
        <v>SB1</v>
      </c>
      <c r="E36" s="203" t="str">
        <f>VLOOKUP("SB1",E5:E31,1,FALSE)</f>
        <v>SB1</v>
      </c>
      <c r="F36" s="203" t="str">
        <f>VLOOKUP("SB1",F6:F31,1,FALSE)</f>
        <v>SB1</v>
      </c>
      <c r="G36" s="203" t="str">
        <f>VLOOKUP("SB1",G5:G31,1,FALSE)</f>
        <v>SB1</v>
      </c>
      <c r="H36" s="203" t="str">
        <f>VLOOKUP("SB1",H6:H31,1,FALSE)</f>
        <v>SB1</v>
      </c>
      <c r="I36" s="203" t="e">
        <f>VLOOKUP("SB1",I6:I31,1,FALSE)</f>
        <v>#N/A</v>
      </c>
      <c r="J36" s="203" t="e">
        <f>VLOOKUP("SB1",J4:J31,1,FALSE)</f>
        <v>#N/A</v>
      </c>
      <c r="K36" s="203" t="e">
        <f>VLOOKUP("SB1",K6:K31,1,FALSE)</f>
        <v>#N/A</v>
      </c>
      <c r="L36" s="203" t="e">
        <f>VLOOKUP("SB1",L10:L31,1,FALSE)</f>
        <v>#N/A</v>
      </c>
      <c r="M36" s="203" t="e">
        <f>VLOOKUP("SB1",M5:M31,1,FALSE)</f>
        <v>#N/A</v>
      </c>
      <c r="N36" s="203" t="e">
        <f>VLOOKUP("SB1",N5:N31,1,FALSE)</f>
        <v>#N/A</v>
      </c>
      <c r="O36" s="203" t="e">
        <f>VLOOKUP("SB1",O5:O31,1,FALSE)</f>
        <v>#N/A</v>
      </c>
      <c r="P36" s="203" t="e">
        <f>VLOOKUP("SB1",P5:P31,1,FALSE)</f>
        <v>#N/A</v>
      </c>
      <c r="Q36" s="203" t="e">
        <f>VLOOKUP("SB1",Q5:Q31,1,FALSE)</f>
        <v>#N/A</v>
      </c>
      <c r="R36" s="203" t="e">
        <f>VLOOKUP("SB1",R5:R31,1,FALSE)</f>
        <v>#N/A</v>
      </c>
      <c r="S36" s="203" t="e">
        <f>VLOOKUP("SB1",S5:S31,1,FALSE)</f>
        <v>#N/A</v>
      </c>
      <c r="T36" s="203" t="e">
        <f>VLOOKUP("SB1",T5:T31,1,FALSE)</f>
        <v>#N/A</v>
      </c>
      <c r="U36" s="203" t="e">
        <f>VLOOKUP("SB1",U6:U31,1,FALSE)</f>
        <v>#N/A</v>
      </c>
      <c r="V36" s="203" t="e">
        <f>VLOOKUP("SB1",V5:V31,1,FALSE)</f>
        <v>#N/A</v>
      </c>
      <c r="W36" s="203" t="e">
        <f>VLOOKUP("SB1",W5:W31,1,FALSE)</f>
        <v>#N/A</v>
      </c>
      <c r="X36" s="203" t="e">
        <f>VLOOKUP("SB1",X5:X31,1,FALSE)</f>
        <v>#N/A</v>
      </c>
      <c r="Y36" s="203" t="e">
        <f>VLOOKUP("SB1",Y5:Y31,1,FALSE)</f>
        <v>#N/A</v>
      </c>
      <c r="Z36" s="203" t="e">
        <f>VLOOKUP("SB1",Z6:Z31,1,FALSE)</f>
        <v>#N/A</v>
      </c>
      <c r="AA36" s="203" t="e">
        <f>VLOOKUP("SB1",AA5:AA31,1,FALSE)</f>
        <v>#N/A</v>
      </c>
      <c r="AB36" s="203" t="e">
        <f>VLOOKUP("SB1",AB5:AB31,1,FALSE)</f>
        <v>#N/A</v>
      </c>
      <c r="AC36" s="203" t="e">
        <f>VLOOKUP("SB1",AC8:AC31,1,FALSE)</f>
        <v>#N/A</v>
      </c>
      <c r="AD36" s="203" t="e">
        <f>VLOOKUP("SB1",AD6:AD31,1,FALSE)</f>
        <v>#N/A</v>
      </c>
      <c r="AE36" s="203" t="e">
        <f>VLOOKUP("SB1",AE5:AE31,1,FALSE)</f>
        <v>#N/A</v>
      </c>
      <c r="AF36" s="203" t="e">
        <f>VLOOKUP("SB1",AF5:AF31,1,FALSE)</f>
        <v>#N/A</v>
      </c>
      <c r="AG36" s="203" t="e">
        <f>VLOOKUP("SB1",AG6:AG31,1,FALSE)</f>
        <v>#N/A</v>
      </c>
      <c r="AH36" s="157"/>
      <c r="AI36" s="158"/>
      <c r="AJ36" s="157"/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0"/>
    </row>
    <row r="37" ht="19.5" customHeight="1" spans="1:68">
      <c r="A37" s="19"/>
      <c r="B37" s="207" t="s">
        <v>56</v>
      </c>
      <c r="C37" s="203" t="e">
        <f>VLOOKUP("SB2",C6:C31,1,FALSE)</f>
        <v>#N/A</v>
      </c>
      <c r="D37" s="203" t="str">
        <f>VLOOKUP("SB2",D6:D31,1,FALSE)</f>
        <v>SB2</v>
      </c>
      <c r="E37" s="203" t="str">
        <f>VLOOKUP("SB2",E8:E31,1,FALSE)</f>
        <v>SB2</v>
      </c>
      <c r="F37" s="203" t="str">
        <f>VLOOKUP("SB2",F10:F31,1,FALSE)</f>
        <v>SB2</v>
      </c>
      <c r="G37" s="203" t="str">
        <f>VLOOKUP("SB2",G6:G31,1,FALSE)</f>
        <v>SB2</v>
      </c>
      <c r="H37" s="203" t="str">
        <f>VLOOKUP("SB2",H6:H31,1,FALSE)</f>
        <v>SB2</v>
      </c>
      <c r="I37" s="203" t="e">
        <f>VLOOKUP("SB2",I6:I31,1,FALSE)</f>
        <v>#N/A</v>
      </c>
      <c r="J37" s="203" t="e">
        <f>VLOOKUP("SB2",J4:J31,1,FALSE)</f>
        <v>#N/A</v>
      </c>
      <c r="K37" s="203" t="str">
        <f>VLOOKUP("SB2",K6:K31,1,FALSE)</f>
        <v>SB2</v>
      </c>
      <c r="L37" s="203" t="str">
        <f>VLOOKUP("SB2",L10:L31,1,FALSE)</f>
        <v>SB2</v>
      </c>
      <c r="M37" s="203" t="str">
        <f>VLOOKUP("SB2",M5:M31,1,FALSE)</f>
        <v>SB2</v>
      </c>
      <c r="N37" s="203" t="str">
        <f>VLOOKUP("SB2",N5:N31,1,FALSE)</f>
        <v>SB2</v>
      </c>
      <c r="O37" s="203" t="str">
        <f>VLOOKUP("SB2",O5:O31,1,FALSE)</f>
        <v>SB2</v>
      </c>
      <c r="P37" s="203" t="e">
        <f>VLOOKUP("SB2",P5:P31,1,FALSE)</f>
        <v>#N/A</v>
      </c>
      <c r="Q37" s="203" t="e">
        <f>VLOOKUP("SB2",Q8:Q31,1,FALSE)</f>
        <v>#N/A</v>
      </c>
      <c r="R37" s="203" t="e">
        <f>VLOOKUP("SB2",R5:R31,1,FALSE)</f>
        <v>#N/A</v>
      </c>
      <c r="S37" s="203" t="e">
        <f>VLOOKUP("SB2",S7:S31,1,FALSE)</f>
        <v>#N/A</v>
      </c>
      <c r="T37" s="203" t="e">
        <f>VLOOKUP("SB2",T7:T31,1,FALSE)</f>
        <v>#N/A</v>
      </c>
      <c r="U37" s="203" t="e">
        <f>VLOOKUP("SB2",U6:U31,1,FALSE)</f>
        <v>#N/A</v>
      </c>
      <c r="V37" s="203" t="e">
        <f>VLOOKUP("SB2",V7:V31,1,FALSE)</f>
        <v>#N/A</v>
      </c>
      <c r="W37" s="203" t="e">
        <f>VLOOKUP("SB2",W5:W31,1,FALSE)</f>
        <v>#N/A</v>
      </c>
      <c r="X37" s="203" t="e">
        <f>VLOOKUP("SB2",X5:X31,1,FALSE)</f>
        <v>#N/A</v>
      </c>
      <c r="Y37" s="203" t="e">
        <f>VLOOKUP("SB2",Y5:Y31,1,FALSE)</f>
        <v>#N/A</v>
      </c>
      <c r="Z37" s="203" t="e">
        <f>VLOOKUP("SB2",Z6:Z31,1,FALSE)</f>
        <v>#N/A</v>
      </c>
      <c r="AA37" s="203" t="e">
        <f>VLOOKUP("SB2",AA8:AA31,1,FALSE)</f>
        <v>#N/A</v>
      </c>
      <c r="AB37" s="203" t="e">
        <f>VLOOKUP("SB2",AB6:AB31,1,FALSE)</f>
        <v>#N/A</v>
      </c>
      <c r="AC37" s="203" t="e">
        <f>VLOOKUP("SB2",AC8:AC31,1,FALSE)</f>
        <v>#N/A</v>
      </c>
      <c r="AD37" s="203" t="e">
        <f>VLOOKUP("SB2",AD6:AD31,1,FALSE)</f>
        <v>#N/A</v>
      </c>
      <c r="AE37" s="203" t="e">
        <f>VLOOKUP("SB2",AE6:AE31,1,FALSE)</f>
        <v>#N/A</v>
      </c>
      <c r="AF37" s="203" t="e">
        <f>VLOOKUP("SB2",AF5:AF31,1,FALSE)</f>
        <v>#N/A</v>
      </c>
      <c r="AG37" s="203" t="e">
        <f>VLOOKUP("SB2",AG6:AG31,1,FALSE)</f>
        <v>#N/A</v>
      </c>
      <c r="AH37" s="157"/>
      <c r="AI37" s="158"/>
      <c r="AJ37" s="157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0"/>
    </row>
    <row r="38" ht="19.5" customHeight="1" spans="1:68">
      <c r="A38" s="19"/>
      <c r="B38" s="208" t="s">
        <v>62</v>
      </c>
      <c r="C38" s="203" t="str">
        <f>VLOOKUP("AE",C6:C31,1,FALSE)</f>
        <v>AE</v>
      </c>
      <c r="D38" s="203" t="str">
        <f>VLOOKUP("AE",D6:D31,1,FALSE)</f>
        <v>AE</v>
      </c>
      <c r="E38" s="203" t="str">
        <f>VLOOKUP("AE",E8:E31,1,FALSE)</f>
        <v>AE</v>
      </c>
      <c r="F38" s="203" t="str">
        <f>VLOOKUP("AE",F10:F31,1,FALSE)</f>
        <v>AE</v>
      </c>
      <c r="G38" s="203" t="str">
        <f>VLOOKUP("AE",G6:G31,1,FALSE)</f>
        <v>AE</v>
      </c>
      <c r="H38" s="203" t="str">
        <f>VLOOKUP("AE",H6:H31,1,FALSE)</f>
        <v>AE</v>
      </c>
      <c r="I38" s="203" t="str">
        <f>VLOOKUP("AE",I6:I31,1,FALSE)</f>
        <v>AE</v>
      </c>
      <c r="J38" s="203" t="str">
        <f>VLOOKUP("AE",J4:J31,1,FALSE)</f>
        <v>AE</v>
      </c>
      <c r="K38" s="203" t="str">
        <f>VLOOKUP("AE",K6:K31,1,FALSE)</f>
        <v>AE</v>
      </c>
      <c r="L38" s="203" t="str">
        <f>VLOOKUP("AE",L10:L31,1,FALSE)</f>
        <v>AE</v>
      </c>
      <c r="M38" s="203" t="str">
        <f>VLOOKUP("AE",M5:M31,1,FALSE)</f>
        <v>AE</v>
      </c>
      <c r="N38" s="203" t="str">
        <f>VLOOKUP("AE",N5:N31,1,FALSE)</f>
        <v>AE</v>
      </c>
      <c r="O38" s="203" t="str">
        <f>VLOOKUP("AE",O5:O31,1,FALSE)</f>
        <v>AE</v>
      </c>
      <c r="P38" s="203" t="str">
        <f>VLOOKUP("AE",P5:P31,1,FALSE)</f>
        <v>AE</v>
      </c>
      <c r="Q38" s="203" t="str">
        <f>VLOOKUP("AE",Q8:Q31,1,FALSE)</f>
        <v>AE</v>
      </c>
      <c r="R38" s="203" t="str">
        <f>VLOOKUP("AE",R5:R31,1,FALSE)</f>
        <v>AE</v>
      </c>
      <c r="S38" s="203" t="str">
        <f>VLOOKUP("AE",S7:S31,1,FALSE)</f>
        <v>AE</v>
      </c>
      <c r="T38" s="203" t="e">
        <f>VLOOKUP("AE",T7:T31,1,FALSE)</f>
        <v>#N/A</v>
      </c>
      <c r="U38" s="203" t="e">
        <f>VLOOKUP("AE",U8:U31,1,FALSE)</f>
        <v>#N/A</v>
      </c>
      <c r="V38" s="203" t="e">
        <f>VLOOKUP("AE",V7:V31,1,FALSE)</f>
        <v>#N/A</v>
      </c>
      <c r="W38" s="203" t="e">
        <f>VLOOKUP("AE",W5:W31,1,FALSE)</f>
        <v>#N/A</v>
      </c>
      <c r="X38" s="203" t="e">
        <f>VLOOKUP("AE",X5:X31,1,FALSE)</f>
        <v>#N/A</v>
      </c>
      <c r="Y38" s="203" t="e">
        <f>VLOOKUP("AE",Y5:Y31,1,FALSE)</f>
        <v>#N/A</v>
      </c>
      <c r="Z38" s="203" t="e">
        <f>VLOOKUP("AE",Z6:Z31,1,FALSE)</f>
        <v>#N/A</v>
      </c>
      <c r="AA38" s="203" t="e">
        <f>VLOOKUP("AE",AA8:AA31,1,FALSE)</f>
        <v>#N/A</v>
      </c>
      <c r="AB38" s="203" t="e">
        <f>VLOOKUP("AE",AB6:AB31,1,FALSE)</f>
        <v>#N/A</v>
      </c>
      <c r="AC38" s="203" t="e">
        <f>VLOOKUP("AE",AC8:AC31,1,FALSE)</f>
        <v>#N/A</v>
      </c>
      <c r="AD38" s="203" t="e">
        <f>VLOOKUP("AE",AD6:AD31,1,FALSE)</f>
        <v>#N/A</v>
      </c>
      <c r="AE38" s="203" t="e">
        <f>VLOOKUP("AE",AE5:AE31,1,FALSE)</f>
        <v>#N/A</v>
      </c>
      <c r="AF38" s="203" t="e">
        <f>VLOOKUP("AE",AF5:AF31,1,FALSE)</f>
        <v>#N/A</v>
      </c>
      <c r="AG38" s="203" t="e">
        <f>VLOOKUP("AE",AG6:AG31,1,FALSE)</f>
        <v>#N/A</v>
      </c>
      <c r="AH38" s="157"/>
      <c r="AI38" s="158"/>
      <c r="AJ38" s="157"/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0"/>
    </row>
  </sheetData>
  <mergeCells count="1">
    <mergeCell ref="C1:S1"/>
  </mergeCells>
  <conditionalFormatting sqref="T2:X31 Z2:Z31 C3:S31 Y3:Y31 AA3:AG31 AO10">
    <cfRule type="expression" dxfId="135" priority="40">
      <formula>WEEKDAY(T$3,2)&gt;5</formula>
    </cfRule>
  </conditionalFormatting>
  <conditionalFormatting sqref="J4:J38 AA4:AA38 C5:C38 E5:E13 F5:I38 K5:Z38 AB5:AG38 D6:D38 AO10 E15:E38">
    <cfRule type="cellIs" dxfId="136" priority="25" operator="equal">
      <formula>"B"</formula>
    </cfRule>
    <cfRule type="cellIs" dxfId="136" priority="26" operator="equal">
      <formula>"AL"</formula>
    </cfRule>
    <cfRule type="cellIs" dxfId="137" priority="27" operator="equal">
      <formula>"DM"</formula>
    </cfRule>
    <cfRule type="cellIs" dxfId="138" priority="28" operator="equal">
      <formula>"CS1"</formula>
    </cfRule>
    <cfRule type="cellIs" dxfId="139" priority="29" operator="equal">
      <formula>"CS2"</formula>
    </cfRule>
    <cfRule type="cellIs" dxfId="140" priority="30" operator="equal">
      <formula>"SB1"</formula>
    </cfRule>
    <cfRule type="cellIs" dxfId="141" priority="31" operator="equal">
      <formula>"SB2"</formula>
    </cfRule>
    <cfRule type="cellIs" dxfId="142" priority="32" operator="equal">
      <formula>"AE"</formula>
    </cfRule>
  </conditionalFormatting>
  <conditionalFormatting sqref="J4:J31 AA4:AA31 C5:C31 E5:E13 F5:I31 K5:Z31 AB5:AG31 D6:D31 AO10 E15:E31">
    <cfRule type="cellIs" dxfId="136" priority="34" operator="equal">
      <formula>"DB"</formula>
    </cfRule>
    <cfRule type="containsText" dxfId="143" priority="35" operator="between" text="$AM">
      <formula>NOT(ISERROR(SEARCH("$AM",C4)))</formula>
    </cfRule>
    <cfRule type="containsText" dxfId="144" priority="36" operator="between" text="$PM">
      <formula>NOT(ISERROR(SEARCH("$PM",C4)))</formula>
    </cfRule>
    <cfRule type="containsText" dxfId="145" priority="37" operator="between" text="$L">
      <formula>NOT(ISERROR(SEARCH("$L",C4)))</formula>
    </cfRule>
    <cfRule type="containsText" dxfId="146" priority="38" operator="between" text="$BTP">
      <formula>NOT(ISERROR(SEARCH("$BTP",C4)))</formula>
    </cfRule>
    <cfRule type="containsText" dxfId="147" priority="39" operator="between" text="$M">
      <formula>NOT(ISERROR(SEARCH("$M",C4)))</formula>
    </cfRule>
    <cfRule type="containsText" dxfId="148" priority="41" operator="between" text="$N">
      <formula>NOT(ISERROR(SEARCH("$N",C4)))</formula>
    </cfRule>
    <cfRule type="containsText" dxfId="149" priority="42" operator="between" text="$FC">
      <formula>NOT(ISERROR(SEARCH("$FC",C4)))</formula>
    </cfRule>
    <cfRule type="containsText" dxfId="150" priority="43" operator="between" text="OAL">
      <formula>NOT(ISERROR(SEARCH("OAL",C4)))</formula>
    </cfRule>
    <cfRule type="containsText" dxfId="151" priority="44" operator="between" text="S+">
      <formula>NOT(ISERROR(SEARCH("S+",C4)))</formula>
    </cfRule>
    <cfRule type="containsText" dxfId="152" priority="45" operator="between" text="EX-D">
      <formula>NOT(ISERROR(SEARCH("EX-D",C4)))</formula>
    </cfRule>
  </conditionalFormatting>
  <conditionalFormatting sqref="J4:J8 C5:C12 E5:E6 F5:F7 G5:I27 K5:L6 M5:M12 O5:O18 P5:P13 Q5:Q12 R5:R13 S5:S30 T5:T15 U5:U22 V5:W27 X5:X11 Y5:Y10 Z5:Z9 AA5:AA27 AB5:AB9 AC5:AC11 AD5:AD28 AE5:AE6 AF5:AF16 AG5:AG27 D6:D16 N6:N29 E8:E12 K8:K25 L8 AE8:AE18 F9:F16 J10:J14 L10:L16 AO10 Z11:Z13 AB11:AB20 X13:Y23 AC13 C14:C18 M14:M18 Q14:Q16 E15:E22 P15:P25 R15:R16 Z15:Z25 AC15:AC18 J17:J23 D18:D23 F18:F29 L18:L29 Q18:Q27 R18 AF18 T19:T21 C20:C25 M20 O20:O28 R20 AC20:AC28 AE20 AF20:AF27 M22:M27 R22 AB22:AB28 AE22:AE24 T23 E24:E26 U24:U25 D25:D28 J25 T25:T27 Y25:Y26 X26:X29 AE26:AE28 C27 J27:K27 P27 R27 U27 Z27:Z28 Y28:Y29 K29 M29 R29 U29 AA29 AG29">
    <cfRule type="containsText" dxfId="153" priority="46" operator="between" text="VACC">
      <formula>NOT(ISERROR(SEARCH("VACC",C4)))</formula>
    </cfRule>
  </conditionalFormatting>
  <conditionalFormatting sqref="C5:AG29 AO10">
    <cfRule type="cellIs" dxfId="136" priority="4" operator="equal">
      <formula>"B"</formula>
    </cfRule>
    <cfRule type="cellIs" dxfId="136" priority="5" operator="equal">
      <formula>"AL"</formula>
    </cfRule>
    <cfRule type="cellIs" dxfId="137" priority="6" operator="equal">
      <formula>"DM"</formula>
    </cfRule>
    <cfRule type="cellIs" dxfId="138" priority="7" operator="equal">
      <formula>"CS1"</formula>
    </cfRule>
    <cfRule type="cellIs" dxfId="139" priority="8" operator="equal">
      <formula>"CS2"</formula>
    </cfRule>
    <cfRule type="cellIs" dxfId="140" priority="9" operator="equal">
      <formula>"SB1"</formula>
    </cfRule>
    <cfRule type="cellIs" dxfId="141" priority="10" operator="equal">
      <formula>"SB2"</formula>
    </cfRule>
    <cfRule type="cellIs" dxfId="142" priority="11" operator="equal">
      <formula>"AE"</formula>
    </cfRule>
    <cfRule type="cellIs" dxfId="136" priority="13" operator="equal">
      <formula>"DB"</formula>
    </cfRule>
    <cfRule type="containsText" dxfId="143" priority="14" operator="between" text="$AM">
      <formula>NOT(ISERROR(SEARCH("$AM",C5)))</formula>
    </cfRule>
    <cfRule type="containsText" dxfId="144" priority="15" operator="between" text="$PM">
      <formula>NOT(ISERROR(SEARCH("$PM",C5)))</formula>
    </cfRule>
    <cfRule type="containsText" dxfId="145" priority="16" operator="between" text="$L">
      <formula>NOT(ISERROR(SEARCH("$L",C5)))</formula>
    </cfRule>
    <cfRule type="containsText" dxfId="146" priority="17" operator="between" text="$BTP">
      <formula>NOT(ISERROR(SEARCH("$BTP",C5)))</formula>
    </cfRule>
    <cfRule type="containsText" dxfId="147" priority="18" operator="between" text="$M">
      <formula>NOT(ISERROR(SEARCH("$M",C5)))</formula>
    </cfRule>
    <cfRule type="containsText" dxfId="148" priority="19" operator="between" text="$N">
      <formula>NOT(ISERROR(SEARCH("$N",C5)))</formula>
    </cfRule>
    <cfRule type="containsText" dxfId="149" priority="20" operator="between" text="$FC">
      <formula>NOT(ISERROR(SEARCH("$FC",C5)))</formula>
    </cfRule>
    <cfRule type="containsText" dxfId="150" priority="21" operator="between" text="OAL">
      <formula>NOT(ISERROR(SEARCH("OAL",C5)))</formula>
    </cfRule>
    <cfRule type="containsText" dxfId="151" priority="22" operator="between" text="S+">
      <formula>NOT(ISERROR(SEARCH("S+",C5)))</formula>
    </cfRule>
    <cfRule type="containsText" dxfId="152" priority="23" operator="between" text="EX-D">
      <formula>NOT(ISERROR(SEARCH("EX-D",C5)))</formula>
    </cfRule>
  </conditionalFormatting>
  <conditionalFormatting sqref="C5:C12 D5:D16 E5:E12 F5:F7 G5:H27 I5:K29 L5:L8 M5:M12 N5:N29 O5:O28 P5:P13 Q5:Q12 R5:R13 S5:S29 T5:T15 U5:U22 V5:W27 X5:X29 Y5:Y10 Z5:Z29 AA5:AA27 AB5:AB9 AC5:AC11 AD5:AE29 AF5:AG27 F9:F29 L10:L29 AO10 AB11:AB28 Y12:Y29 AC13:AC29 C14:C18 M14:M18 Q14:Q27 E15:E27 P15:P27 R15:R18 T17:T28 D18:D23 C20:C25 M20:M27 R20 R22:R23 U24:U27 D25:D28 R26:R27 C27 E29 G29:H29 M29 P29:R29 U29:W29 AA29 AG29">
    <cfRule type="containsText" dxfId="153" priority="12" operator="between" text="VACC">
      <formula>NOT(ISERROR(SEARCH("VACC",C5)))</formula>
    </cfRule>
  </conditionalFormatting>
  <conditionalFormatting sqref="C5:C8 E5:E7 G5 H5:H14 I5:I17 J5:J8 K5:K18 L5:L8 M5:M7 N5:N8 O5:O11 P5:P9 Q5:Q7 R5:S9 U5:U15 V5:V17 W5:W11 X5:X9 Y5 Z5:Z13 AA5:AA16 AC5 AD5:AD29 AE5:AG5 D6 T6:T7 G7:G8 Y7:Y10 AB7:AC9 AE7:AE29 AF7:AF9 D8:D9 AG8:AG9 F9 Q9 T9 E10:E11 G10:G15 J10:J14 L10:L14 N10:N16 C11:C18 M11 P11:P13 Q11:Q12 R11:R13 S11:S15 T11:T12 X11 AB11:AB15 AC11 AF11:AF12 AG11:AG14 F12:F15 Y12:Y18 O13:O25 W13:W14 X13:X17 AC13:AC15 D14 M14:M15 Q14:Q23 T14 AF14 E15 R15:R18 Z15:Z17 D16 L16:L24 P16:P23 W16:W17 AF16:AF18 AG16 F17:F19 J17:J29 M17:M18 S17:S21 T17:T22 U17:U20 AB17:AB28 AC17:AC29 E18:E20 G18:G27 N18:N29 AG18 D19:D20 H19:H27 I19:I29 W19:W22 X19:X21 Z19:Z29 AA19:AA22 C20:C25 K20:K29 M20:M27 R20 V20:V22 Y20:Y23 AF20:AF27 AG21:AG22 D22:D23 E22:E27 F22:F29 R22:R23 U22 S23 U24:V27 W24:W26 X24 AA24:AA27 AG24:AG27 D25:D26 P25:Q27 S25:S29 T25:T27 Y25:Y26 L26 R26:R27 X26:X29 C27 D28 O28 Y28:Y29 C29 E29 G29:H29 M29 P29:R29 U29:W29 AA29">
    <cfRule type="expression" dxfId="135" priority="24">
      <formula>WEEKDAY(#REF!,2)&gt;5</formula>
    </cfRule>
  </conditionalFormatting>
  <conditionalFormatting sqref="BO5:BP31">
    <cfRule type="cellIs" dxfId="154" priority="33" operator="lessThan">
      <formula>1</formula>
    </cfRule>
  </conditionalFormatting>
  <conditionalFormatting sqref="K6 J7 C17 C24:C25 E24:E25 F24:G24 I25 C27 H27">
    <cfRule type="expression" dxfId="135" priority="3">
      <formula>WEEKDAY(M$3,2)&gt;5</formula>
    </cfRule>
  </conditionalFormatting>
  <conditionalFormatting sqref="H7 D8 F9 F13 D14 D19 G19:H19 G21:G22 D22:F22 O23:R23 E24 H24 F25 E26 G26:H27 F27 I27:J27 U27 X27 AD28:AE28 G29">
    <cfRule type="expression" dxfId="135" priority="2">
      <formula>WEEKDAY(I$3,2)&gt;5</formula>
    </cfRule>
  </conditionalFormatting>
  <conditionalFormatting sqref="D16 C17 D19 H19 D22:G22 O23:R23 E24:F24 H24 D25 E26 G26:G27 C27 F27 H27:J27 U27 X27 AD28:AE28">
    <cfRule type="expression" dxfId="135" priority="1">
      <formula>WEEKDAY(F$3,2)&gt;5</formula>
    </cfRule>
  </conditionalFormatting>
  <dataValidations count="2">
    <dataValidation type="list" allowBlank="1" sqref="C5:J5 M5 O5:S5 U5:AG5 C6 E6:T6 V6 X6 Z6:AF6 C7:D7 F7:K7 M7:AA7 AC7:AG7 D8:E8 G8 I8:O8 Q8:U8 W8:AG8 D9:AG9 C10 E10:X10 AC10:AG10 AO10 C11:S11 U11:X11 Z11:AG11 E12:K12 M12:T12 V12 Y12:AG12 E13:R13 T13:AG13 C14:I14 K14:O14 Q14 S14:AF14 C15:K15 M15:AE15 AG15 C16:L16 N16:S16 U16:V16 X16:AG16 C17 E17:F17 H17:U17 W17 Y17:Z17 AE17 C18:Q18 S18:V18 X18 Z18:AE18 C19:H19 J19:R19 T19:U19 W19:AG19 C20:E20 G20:X20 Z20:AG20 C21:Q21 S21:AG21 C22:W22 Y22:AG22 C23:L23 N23:S23 U23 W23:Z23 AB23:AG23 C24:M24 O24:P24 T24:U24 W24:X24 AF24 C25:Q25 S25:U25 W25 AF25:AG25 C26:J26 L26:N26 P26:Z26 AC26:AG26 C27:D27 F27:J27 L27 N27:R27 T27:U27 W27:X27 Z27:AB27 AD27:AE27 M28:O28 Q28 S28 U28:AG28 M29:AA29 AC29:AG29 C30:R30 T30:W30 Y30:AG30 C31:AG31 C12:C13 AD24:AD25 AG17:AG18 Z24:AB25 C28:K29" showDropDown="1">
      <formula1>'Setting key Duty'!$B$7:$B$56</formula1>
    </dataValidation>
    <dataValidation type="list" allowBlank="1" sqref="C32:AG38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24"/>
  <sheetViews>
    <sheetView workbookViewId="0">
      <selection activeCell="A1" sqref="A1"/>
    </sheetView>
  </sheetViews>
  <sheetFormatPr defaultColWidth="12.6285714285714" defaultRowHeight="15.75" customHeight="1"/>
  <cols>
    <col min="1" max="1" width="12.1333333333333" customWidth="1"/>
    <col min="2" max="2" width="40" customWidth="1"/>
    <col min="3" max="3" width="13.8761904761905" customWidth="1"/>
    <col min="5" max="5" width="15.8761904761905" customWidth="1"/>
    <col min="6" max="6" width="43.1333333333333" customWidth="1"/>
  </cols>
  <sheetData>
    <row r="1" customHeight="1" spans="1:9">
      <c r="A1" s="108" t="s">
        <v>2421</v>
      </c>
      <c r="B1" s="109" t="s">
        <v>2235</v>
      </c>
      <c r="C1" s="110" t="s">
        <v>2333</v>
      </c>
      <c r="E1" s="108" t="s">
        <v>2423</v>
      </c>
      <c r="F1" s="110" t="s">
        <v>2424</v>
      </c>
      <c r="H1" s="80" t="s">
        <v>2584</v>
      </c>
      <c r="I1" s="80" t="s">
        <v>2585</v>
      </c>
    </row>
    <row r="2" customHeight="1" spans="1:9">
      <c r="A2" s="15" t="s">
        <v>2340</v>
      </c>
      <c r="B2" s="96" t="s">
        <v>2425</v>
      </c>
      <c r="C2" s="15" t="s">
        <v>2203</v>
      </c>
      <c r="E2" s="15" t="s">
        <v>2426</v>
      </c>
      <c r="F2" s="14" t="s">
        <v>1164</v>
      </c>
      <c r="H2" s="15" t="s">
        <v>2442</v>
      </c>
      <c r="I2" s="15"/>
    </row>
    <row r="3" customHeight="1" spans="1:9">
      <c r="A3" s="111" t="s">
        <v>2484</v>
      </c>
      <c r="B3" s="112" t="s">
        <v>2206</v>
      </c>
      <c r="C3" s="112" t="s">
        <v>2206</v>
      </c>
      <c r="E3" s="15" t="s">
        <v>2367</v>
      </c>
      <c r="F3" s="14" t="s">
        <v>2586</v>
      </c>
      <c r="H3" s="15" t="s">
        <v>2444</v>
      </c>
      <c r="I3" s="15"/>
    </row>
    <row r="4" customHeight="1" spans="1:9">
      <c r="A4" s="111" t="s">
        <v>2342</v>
      </c>
      <c r="B4" s="113" t="s">
        <v>2587</v>
      </c>
      <c r="C4" s="120" t="s">
        <v>2145</v>
      </c>
      <c r="E4" s="15" t="s">
        <v>2369</v>
      </c>
      <c r="F4" s="96" t="s">
        <v>791</v>
      </c>
    </row>
    <row r="5" customHeight="1" spans="1:9">
      <c r="A5" s="15" t="s">
        <v>2344</v>
      </c>
      <c r="B5" s="103" t="s">
        <v>1100</v>
      </c>
      <c r="C5" s="15" t="s">
        <v>2203</v>
      </c>
      <c r="E5" s="15" t="s">
        <v>2431</v>
      </c>
      <c r="F5" s="14" t="s">
        <v>1192</v>
      </c>
    </row>
    <row r="6" customHeight="1" spans="1:9">
      <c r="A6" s="15" t="s">
        <v>2346</v>
      </c>
      <c r="B6" s="14" t="s">
        <v>958</v>
      </c>
      <c r="C6" s="15" t="s">
        <v>2203</v>
      </c>
      <c r="E6" s="15" t="s">
        <v>2373</v>
      </c>
      <c r="F6" s="14" t="s">
        <v>2588</v>
      </c>
    </row>
    <row r="7" customHeight="1" spans="1:9">
      <c r="A7" s="111" t="s">
        <v>2348</v>
      </c>
      <c r="B7" s="113" t="s">
        <v>1105</v>
      </c>
      <c r="C7" s="111" t="s">
        <v>2203</v>
      </c>
      <c r="E7" s="15" t="s">
        <v>2373</v>
      </c>
      <c r="F7" s="14" t="s">
        <v>2589</v>
      </c>
    </row>
    <row r="8" customHeight="1" spans="1:9">
      <c r="A8" s="111" t="s">
        <v>2348</v>
      </c>
      <c r="B8" s="113" t="s">
        <v>668</v>
      </c>
      <c r="C8" s="111" t="s">
        <v>2203</v>
      </c>
      <c r="E8" s="15" t="s">
        <v>2376</v>
      </c>
      <c r="F8" s="14" t="s">
        <v>2590</v>
      </c>
    </row>
    <row r="9" customHeight="1" spans="1:9">
      <c r="A9" s="111" t="s">
        <v>2350</v>
      </c>
      <c r="B9" s="113" t="s">
        <v>2591</v>
      </c>
      <c r="C9" s="120" t="s">
        <v>2145</v>
      </c>
      <c r="E9" s="15" t="s">
        <v>2376</v>
      </c>
      <c r="F9" s="14" t="s">
        <v>2592</v>
      </c>
    </row>
    <row r="10" customHeight="1" spans="1:9">
      <c r="A10" s="118" t="s">
        <v>2352</v>
      </c>
      <c r="B10" s="15" t="s">
        <v>2593</v>
      </c>
      <c r="C10" s="120" t="s">
        <v>2145</v>
      </c>
      <c r="E10" s="15" t="s">
        <v>2376</v>
      </c>
      <c r="F10" s="14" t="s">
        <v>2594</v>
      </c>
    </row>
    <row r="11" customHeight="1" spans="1:9">
      <c r="A11" s="118" t="s">
        <v>2352</v>
      </c>
      <c r="B11" s="15" t="s">
        <v>2595</v>
      </c>
      <c r="C11" s="120" t="s">
        <v>2145</v>
      </c>
      <c r="E11" s="15" t="s">
        <v>2376</v>
      </c>
      <c r="F11" s="14" t="s">
        <v>2596</v>
      </c>
    </row>
    <row r="12" customHeight="1" spans="1:9">
      <c r="A12" s="15" t="s">
        <v>2355</v>
      </c>
      <c r="B12" s="15" t="s">
        <v>2513</v>
      </c>
      <c r="C12" s="120" t="s">
        <v>2145</v>
      </c>
      <c r="E12" s="118" t="s">
        <v>2439</v>
      </c>
      <c r="F12" s="14" t="s">
        <v>2597</v>
      </c>
    </row>
    <row r="13" customHeight="1" spans="1:9">
      <c r="A13" s="111" t="s">
        <v>2357</v>
      </c>
      <c r="B13" s="116" t="s">
        <v>2206</v>
      </c>
      <c r="C13" s="116" t="s">
        <v>2206</v>
      </c>
      <c r="E13" s="15" t="s">
        <v>2439</v>
      </c>
      <c r="F13" s="14" t="s">
        <v>1199</v>
      </c>
    </row>
    <row r="14" customHeight="1" spans="1:9">
      <c r="A14" s="119" t="s">
        <v>2358</v>
      </c>
      <c r="B14" s="113" t="s">
        <v>1126</v>
      </c>
      <c r="C14" s="119" t="s">
        <v>2203</v>
      </c>
      <c r="E14" s="15"/>
      <c r="F14" s="14"/>
    </row>
    <row r="15" customHeight="1" spans="1:9">
      <c r="A15" s="15" t="s">
        <v>2442</v>
      </c>
      <c r="B15" s="2" t="s">
        <v>1211</v>
      </c>
      <c r="C15" s="15" t="s">
        <v>2203</v>
      </c>
    </row>
    <row r="16" customHeight="1" spans="1:9">
      <c r="A16" s="15" t="s">
        <v>2444</v>
      </c>
      <c r="B16" s="15" t="s">
        <v>2512</v>
      </c>
      <c r="C16" s="120" t="s">
        <v>2145</v>
      </c>
    </row>
    <row r="17" customHeight="1" spans="1:6">
      <c r="D17" s="19"/>
    </row>
    <row r="18" customHeight="1" spans="1:6">
      <c r="A18" s="80" t="s">
        <v>2332</v>
      </c>
      <c r="B18" s="109" t="s">
        <v>2235</v>
      </c>
      <c r="C18" s="110" t="s">
        <v>2333</v>
      </c>
      <c r="E18" s="19"/>
    </row>
    <row r="19" customHeight="1" spans="1:6">
      <c r="A19" s="14" t="s">
        <v>2472</v>
      </c>
      <c r="B19" s="15" t="s">
        <v>2598</v>
      </c>
      <c r="C19" s="15" t="s">
        <v>2599</v>
      </c>
    </row>
    <row r="20" customHeight="1" spans="1:6">
      <c r="A20" s="15" t="s">
        <v>2473</v>
      </c>
      <c r="B20" s="15" t="s">
        <v>2600</v>
      </c>
      <c r="C20" s="15" t="s">
        <v>2599</v>
      </c>
    </row>
    <row r="21" customHeight="1" spans="1:6">
      <c r="A21" s="15" t="s">
        <v>2474</v>
      </c>
      <c r="B21" s="15" t="s">
        <v>2601</v>
      </c>
      <c r="C21" s="15" t="s">
        <v>2599</v>
      </c>
    </row>
    <row r="22" customHeight="1" spans="1:6">
      <c r="A22" s="15" t="s">
        <v>2475</v>
      </c>
      <c r="B22" s="15" t="s">
        <v>2602</v>
      </c>
      <c r="C22" s="15" t="s">
        <v>2599</v>
      </c>
    </row>
    <row r="23" customHeight="1" spans="1:6">
      <c r="A23" s="15" t="s">
        <v>2476</v>
      </c>
      <c r="B23" s="15" t="s">
        <v>2603</v>
      </c>
      <c r="C23" s="15" t="s">
        <v>2599</v>
      </c>
    </row>
    <row r="24" customHeight="1" spans="1:6">
      <c r="A24" s="20"/>
      <c r="B24" s="14"/>
      <c r="C24" s="15"/>
      <c r="F24" s="121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25"/>
  <sheetViews>
    <sheetView workbookViewId="0">
      <selection activeCell="A1" sqref="A1"/>
    </sheetView>
  </sheetViews>
  <sheetFormatPr defaultColWidth="12.6285714285714" defaultRowHeight="15.75" customHeight="1"/>
  <cols>
    <col min="1" max="1" width="12.1333333333333" customWidth="1"/>
    <col min="2" max="2" width="40" customWidth="1"/>
    <col min="3" max="3" width="13.8761904761905" customWidth="1"/>
    <col min="6" max="6" width="43.1333333333333" customWidth="1"/>
  </cols>
  <sheetData>
    <row r="1" customHeight="1" spans="1:9">
      <c r="A1" s="108" t="s">
        <v>0</v>
      </c>
      <c r="B1" s="109" t="s">
        <v>2235</v>
      </c>
      <c r="C1" s="110" t="s">
        <v>2333</v>
      </c>
      <c r="E1" s="108" t="s">
        <v>2423</v>
      </c>
      <c r="F1" s="110" t="s">
        <v>2424</v>
      </c>
      <c r="H1" s="80" t="s">
        <v>2584</v>
      </c>
      <c r="I1" s="80" t="s">
        <v>2585</v>
      </c>
    </row>
    <row r="2" customHeight="1" spans="1:9">
      <c r="A2" s="15" t="s">
        <v>2340</v>
      </c>
      <c r="B2" s="96" t="s">
        <v>2425</v>
      </c>
      <c r="C2" s="15" t="s">
        <v>2203</v>
      </c>
      <c r="E2" s="15" t="s">
        <v>2426</v>
      </c>
      <c r="F2" s="14" t="s">
        <v>2604</v>
      </c>
      <c r="H2" s="15" t="s">
        <v>2442</v>
      </c>
      <c r="I2" s="15"/>
    </row>
    <row r="3" customHeight="1" spans="1:9">
      <c r="A3" s="111" t="s">
        <v>2484</v>
      </c>
      <c r="B3" s="112" t="s">
        <v>2206</v>
      </c>
      <c r="C3" s="112" t="s">
        <v>2206</v>
      </c>
      <c r="E3" s="15" t="s">
        <v>2367</v>
      </c>
      <c r="F3" s="14" t="s">
        <v>2605</v>
      </c>
      <c r="H3" s="15" t="s">
        <v>2444</v>
      </c>
      <c r="I3" s="15"/>
    </row>
    <row r="4" customHeight="1" spans="1:9">
      <c r="A4" s="111" t="s">
        <v>2342</v>
      </c>
      <c r="B4" s="113" t="s">
        <v>959</v>
      </c>
      <c r="C4" s="111" t="s">
        <v>2203</v>
      </c>
      <c r="E4" s="15" t="s">
        <v>2369</v>
      </c>
      <c r="F4" s="96" t="s">
        <v>789</v>
      </c>
    </row>
    <row r="5" customHeight="1" spans="1:9">
      <c r="A5" s="15" t="s">
        <v>2344</v>
      </c>
      <c r="B5" s="15" t="s">
        <v>2606</v>
      </c>
      <c r="C5" s="120" t="s">
        <v>2145</v>
      </c>
      <c r="E5" s="15" t="s">
        <v>2431</v>
      </c>
      <c r="F5" s="14" t="s">
        <v>671</v>
      </c>
    </row>
    <row r="6" customHeight="1" spans="1:9">
      <c r="A6" s="15" t="s">
        <v>2346</v>
      </c>
      <c r="B6" s="15" t="s">
        <v>2459</v>
      </c>
      <c r="C6" s="120" t="s">
        <v>2145</v>
      </c>
      <c r="E6" s="15" t="s">
        <v>2373</v>
      </c>
      <c r="F6" s="14" t="s">
        <v>2607</v>
      </c>
    </row>
    <row r="7" customHeight="1" spans="1:9">
      <c r="A7" s="111" t="s">
        <v>2348</v>
      </c>
      <c r="B7" s="117" t="s">
        <v>811</v>
      </c>
      <c r="C7" s="111" t="s">
        <v>2203</v>
      </c>
      <c r="E7" s="15" t="s">
        <v>2373</v>
      </c>
      <c r="F7" s="14" t="s">
        <v>2588</v>
      </c>
    </row>
    <row r="8" customHeight="1" spans="1:9">
      <c r="A8" s="111" t="s">
        <v>2348</v>
      </c>
      <c r="B8" s="117" t="s">
        <v>1091</v>
      </c>
      <c r="C8" s="111" t="s">
        <v>2203</v>
      </c>
      <c r="E8" s="15" t="s">
        <v>2376</v>
      </c>
      <c r="F8" s="14" t="s">
        <v>2608</v>
      </c>
    </row>
    <row r="9" customHeight="1" spans="1:9">
      <c r="A9" s="111" t="s">
        <v>2350</v>
      </c>
      <c r="B9" s="113" t="s">
        <v>2591</v>
      </c>
      <c r="C9" s="120" t="s">
        <v>2145</v>
      </c>
      <c r="E9" s="15" t="s">
        <v>2376</v>
      </c>
      <c r="F9" s="14" t="s">
        <v>2609</v>
      </c>
    </row>
    <row r="10" customHeight="1" spans="1:9">
      <c r="A10" s="118" t="s">
        <v>2352</v>
      </c>
      <c r="B10" s="14" t="s">
        <v>958</v>
      </c>
      <c r="C10" s="15" t="s">
        <v>2203</v>
      </c>
      <c r="E10" s="15" t="s">
        <v>2376</v>
      </c>
      <c r="F10" s="14" t="s">
        <v>2610</v>
      </c>
    </row>
    <row r="11" customHeight="1" spans="1:9">
      <c r="A11" s="15" t="s">
        <v>2355</v>
      </c>
      <c r="B11" s="94" t="s">
        <v>957</v>
      </c>
      <c r="C11" s="15" t="s">
        <v>2203</v>
      </c>
      <c r="E11" s="15" t="s">
        <v>2376</v>
      </c>
      <c r="F11" s="14" t="s">
        <v>2611</v>
      </c>
    </row>
    <row r="12" customHeight="1" spans="1:9">
      <c r="A12" s="111" t="s">
        <v>2357</v>
      </c>
      <c r="B12" s="116" t="s">
        <v>2206</v>
      </c>
      <c r="C12" s="116" t="s">
        <v>2206</v>
      </c>
      <c r="E12" s="118" t="s">
        <v>2439</v>
      </c>
      <c r="F12" s="14" t="s">
        <v>2612</v>
      </c>
    </row>
    <row r="13" customHeight="1" spans="1:9">
      <c r="A13" s="119" t="s">
        <v>2358</v>
      </c>
      <c r="B13" s="113" t="s">
        <v>1084</v>
      </c>
      <c r="C13" s="119" t="s">
        <v>2203</v>
      </c>
      <c r="E13" s="15" t="s">
        <v>2439</v>
      </c>
      <c r="F13" s="14" t="s">
        <v>2613</v>
      </c>
    </row>
    <row r="14" customHeight="1" spans="1:9">
      <c r="A14" s="15" t="s">
        <v>2442</v>
      </c>
      <c r="B14" s="96" t="s">
        <v>791</v>
      </c>
      <c r="C14" s="15" t="s">
        <v>2203</v>
      </c>
      <c r="F14" s="2" t="s">
        <v>2614</v>
      </c>
    </row>
    <row r="15" customHeight="1" spans="1:9">
      <c r="A15" s="15" t="s">
        <v>2444</v>
      </c>
      <c r="B15" s="15" t="s">
        <v>2615</v>
      </c>
      <c r="C15" s="120" t="s">
        <v>2145</v>
      </c>
      <c r="F15" s="2" t="s">
        <v>2616</v>
      </c>
    </row>
    <row r="16" customHeight="1" spans="1:9">
      <c r="F16" s="2" t="s">
        <v>2617</v>
      </c>
    </row>
    <row r="17" customHeight="1" spans="1:3">
      <c r="A17" s="80" t="s">
        <v>2332</v>
      </c>
      <c r="B17" s="109" t="s">
        <v>2235</v>
      </c>
      <c r="C17" s="110" t="s">
        <v>2333</v>
      </c>
    </row>
    <row r="18" customHeight="1" spans="1:3">
      <c r="A18" s="14" t="s">
        <v>2472</v>
      </c>
      <c r="B18" s="14" t="s">
        <v>2618</v>
      </c>
      <c r="C18" s="15" t="s">
        <v>2619</v>
      </c>
    </row>
    <row r="19" customHeight="1" spans="1:3">
      <c r="A19" s="15" t="s">
        <v>2473</v>
      </c>
      <c r="B19" s="14" t="s">
        <v>2620</v>
      </c>
      <c r="C19" s="15">
        <v>88070327</v>
      </c>
    </row>
    <row r="20" customHeight="1" spans="1:3">
      <c r="A20" s="15" t="s">
        <v>2474</v>
      </c>
      <c r="B20" s="14" t="s">
        <v>2621</v>
      </c>
      <c r="C20" s="15">
        <v>98450344</v>
      </c>
    </row>
    <row r="21" customHeight="1" spans="1:3">
      <c r="A21" s="15" t="s">
        <v>2475</v>
      </c>
      <c r="B21" s="14" t="s">
        <v>2622</v>
      </c>
      <c r="C21" s="15">
        <v>96345237</v>
      </c>
    </row>
    <row r="22" customHeight="1" spans="1:3">
      <c r="A22" s="15" t="s">
        <v>2476</v>
      </c>
      <c r="B22" s="14" t="s">
        <v>805</v>
      </c>
      <c r="C22" s="15">
        <v>96126027</v>
      </c>
    </row>
    <row r="23" customHeight="1" spans="1:3">
      <c r="A23" s="20"/>
      <c r="B23" s="14"/>
      <c r="C23" s="15"/>
    </row>
    <row r="25" customHeight="1" spans="1:3">
      <c r="B25" s="2" t="s">
        <v>2623</v>
      </c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23"/>
  <sheetViews>
    <sheetView workbookViewId="0">
      <selection activeCell="A1" sqref="A1"/>
    </sheetView>
  </sheetViews>
  <sheetFormatPr defaultColWidth="12.6285714285714" defaultRowHeight="15.75" customHeight="1"/>
  <cols>
    <col min="1" max="1" width="12.1333333333333" customWidth="1"/>
    <col min="2" max="2" width="40" customWidth="1"/>
    <col min="6" max="6" width="43.1333333333333" customWidth="1"/>
  </cols>
  <sheetData>
    <row r="1" customHeight="1" spans="1:9">
      <c r="A1" s="108" t="s">
        <v>2421</v>
      </c>
      <c r="B1" s="109" t="s">
        <v>2235</v>
      </c>
      <c r="C1" s="110" t="s">
        <v>2333</v>
      </c>
      <c r="E1" s="108" t="s">
        <v>2423</v>
      </c>
      <c r="F1" s="110" t="s">
        <v>2424</v>
      </c>
      <c r="H1" s="80" t="s">
        <v>2584</v>
      </c>
      <c r="I1" s="80" t="s">
        <v>2585</v>
      </c>
    </row>
    <row r="2" customHeight="1" spans="1:9">
      <c r="A2" s="15" t="s">
        <v>2340</v>
      </c>
      <c r="B2" s="14" t="s">
        <v>392</v>
      </c>
      <c r="C2" s="15" t="s">
        <v>2203</v>
      </c>
      <c r="E2" s="15" t="s">
        <v>2426</v>
      </c>
      <c r="F2" s="94" t="s">
        <v>741</v>
      </c>
      <c r="H2" s="15" t="s">
        <v>2442</v>
      </c>
      <c r="I2" s="15"/>
    </row>
    <row r="3" customHeight="1" spans="1:9">
      <c r="A3" s="111" t="s">
        <v>2484</v>
      </c>
      <c r="B3" s="112" t="s">
        <v>2206</v>
      </c>
      <c r="C3" s="112" t="s">
        <v>2206</v>
      </c>
      <c r="E3" s="15" t="s">
        <v>2367</v>
      </c>
      <c r="F3" s="14" t="s">
        <v>671</v>
      </c>
      <c r="H3" s="15" t="s">
        <v>2444</v>
      </c>
      <c r="I3" s="15"/>
    </row>
    <row r="4" customHeight="1" spans="1:9">
      <c r="A4" s="111" t="s">
        <v>2342</v>
      </c>
      <c r="B4" s="113" t="s">
        <v>2624</v>
      </c>
      <c r="C4" s="111" t="s">
        <v>2145</v>
      </c>
      <c r="E4" s="15" t="s">
        <v>2369</v>
      </c>
      <c r="F4" s="14" t="s">
        <v>578</v>
      </c>
    </row>
    <row r="5" customHeight="1" spans="1:9">
      <c r="A5" s="15" t="s">
        <v>2344</v>
      </c>
      <c r="B5" s="15" t="s">
        <v>2625</v>
      </c>
      <c r="C5" s="114" t="s">
        <v>2145</v>
      </c>
      <c r="E5" s="15" t="s">
        <v>2431</v>
      </c>
      <c r="F5" s="94" t="s">
        <v>566</v>
      </c>
    </row>
    <row r="6" customHeight="1" spans="1:9">
      <c r="A6" s="15" t="s">
        <v>2346</v>
      </c>
      <c r="B6" s="14" t="s">
        <v>814</v>
      </c>
      <c r="C6" s="114" t="s">
        <v>2203</v>
      </c>
      <c r="E6" s="15" t="s">
        <v>2626</v>
      </c>
      <c r="F6" s="14" t="s">
        <v>2627</v>
      </c>
    </row>
    <row r="7" customHeight="1" spans="1:9">
      <c r="A7" s="111" t="s">
        <v>2348</v>
      </c>
      <c r="B7" s="117" t="s">
        <v>811</v>
      </c>
      <c r="C7" s="111" t="s">
        <v>2203</v>
      </c>
      <c r="E7" s="15" t="s">
        <v>2626</v>
      </c>
      <c r="F7" s="15" t="s">
        <v>2628</v>
      </c>
    </row>
    <row r="8" customHeight="1" spans="1:9">
      <c r="A8" s="111" t="s">
        <v>2350</v>
      </c>
      <c r="B8" s="113" t="s">
        <v>578</v>
      </c>
      <c r="C8" s="111" t="s">
        <v>2203</v>
      </c>
      <c r="E8" s="15" t="s">
        <v>2626</v>
      </c>
      <c r="F8" s="14" t="s">
        <v>2629</v>
      </c>
    </row>
    <row r="9" customHeight="1" spans="1:9">
      <c r="A9" s="111" t="s">
        <v>2350</v>
      </c>
      <c r="B9" s="113" t="s">
        <v>568</v>
      </c>
      <c r="C9" s="111" t="s">
        <v>2203</v>
      </c>
      <c r="E9" s="15" t="s">
        <v>2626</v>
      </c>
      <c r="F9" s="14" t="s">
        <v>2630</v>
      </c>
    </row>
    <row r="10" customHeight="1" spans="1:9">
      <c r="A10" s="118" t="s">
        <v>2352</v>
      </c>
      <c r="B10" s="14" t="s">
        <v>2631</v>
      </c>
      <c r="C10" s="15" t="s">
        <v>2145</v>
      </c>
      <c r="E10" s="15" t="s">
        <v>2626</v>
      </c>
      <c r="F10" s="14" t="s">
        <v>2632</v>
      </c>
    </row>
    <row r="11" customHeight="1" spans="1:9">
      <c r="A11" s="15" t="s">
        <v>2355</v>
      </c>
      <c r="B11" s="2" t="s">
        <v>2633</v>
      </c>
      <c r="C11" s="15" t="s">
        <v>2145</v>
      </c>
      <c r="E11" s="15" t="s">
        <v>2626</v>
      </c>
      <c r="F11" s="14" t="s">
        <v>2634</v>
      </c>
    </row>
    <row r="12" customHeight="1" spans="1:9">
      <c r="A12" s="111" t="s">
        <v>2357</v>
      </c>
      <c r="B12" s="116" t="s">
        <v>2206</v>
      </c>
      <c r="C12" s="116" t="s">
        <v>2206</v>
      </c>
      <c r="E12" s="118" t="s">
        <v>2439</v>
      </c>
      <c r="F12" s="94" t="s">
        <v>1145</v>
      </c>
    </row>
    <row r="13" customHeight="1" spans="1:9">
      <c r="A13" s="119" t="s">
        <v>2358</v>
      </c>
      <c r="B13" s="113" t="s">
        <v>805</v>
      </c>
      <c r="C13" s="119" t="s">
        <v>2203</v>
      </c>
      <c r="E13" s="15" t="s">
        <v>2439</v>
      </c>
      <c r="F13" s="14" t="s">
        <v>576</v>
      </c>
    </row>
    <row r="14" customHeight="1" spans="1:9">
      <c r="A14" s="15" t="s">
        <v>2442</v>
      </c>
      <c r="B14" s="14" t="s">
        <v>789</v>
      </c>
      <c r="C14" s="15" t="s">
        <v>2203</v>
      </c>
    </row>
    <row r="15" customHeight="1" spans="1:9">
      <c r="A15" s="15" t="s">
        <v>2444</v>
      </c>
      <c r="B15" s="15" t="s">
        <v>2635</v>
      </c>
      <c r="C15" s="15" t="s">
        <v>2145</v>
      </c>
    </row>
    <row r="17" customHeight="1" spans="1:3">
      <c r="A17" s="80" t="s">
        <v>2332</v>
      </c>
      <c r="B17" s="109" t="s">
        <v>2235</v>
      </c>
      <c r="C17" s="110" t="s">
        <v>2333</v>
      </c>
    </row>
    <row r="18" customHeight="1" spans="1:3">
      <c r="A18" s="14" t="s">
        <v>2636</v>
      </c>
      <c r="B18" s="14" t="s">
        <v>2637</v>
      </c>
      <c r="C18" s="15" t="s">
        <v>2638</v>
      </c>
    </row>
    <row r="19" customHeight="1" spans="1:3">
      <c r="A19" s="15" t="s">
        <v>2639</v>
      </c>
      <c r="B19" s="14" t="s">
        <v>2640</v>
      </c>
      <c r="C19" s="15" t="s">
        <v>2638</v>
      </c>
    </row>
    <row r="20" customHeight="1" spans="1:3">
      <c r="A20" s="15" t="s">
        <v>2641</v>
      </c>
      <c r="B20" s="14" t="s">
        <v>2642</v>
      </c>
      <c r="C20" s="15" t="s">
        <v>2638</v>
      </c>
    </row>
    <row r="21" customHeight="1" spans="1:3">
      <c r="A21" s="15" t="s">
        <v>2643</v>
      </c>
      <c r="B21" s="14" t="s">
        <v>2464</v>
      </c>
      <c r="C21" s="15" t="s">
        <v>2638</v>
      </c>
    </row>
    <row r="22" customHeight="1" spans="1:3">
      <c r="A22" s="15" t="s">
        <v>2644</v>
      </c>
      <c r="B22" s="14" t="s">
        <v>729</v>
      </c>
      <c r="C22" s="15" t="s">
        <v>2203</v>
      </c>
    </row>
    <row r="23" customHeight="1" spans="1:3">
      <c r="A23" s="20"/>
      <c r="B23" s="14"/>
      <c r="C23" s="15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"/>
  <sheetViews>
    <sheetView workbookViewId="0">
      <selection activeCell="A1" sqref="A1"/>
    </sheetView>
  </sheetViews>
  <sheetFormatPr defaultColWidth="12.6285714285714" defaultRowHeight="15.75" customHeight="1"/>
  <sheetData/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38"/>
  <sheetViews>
    <sheetView workbookViewId="0">
      <selection activeCell="A1" sqref="A1:C1"/>
    </sheetView>
  </sheetViews>
  <sheetFormatPr defaultColWidth="12.6285714285714" defaultRowHeight="15.75" customHeight="1"/>
  <cols>
    <col min="2" max="2" width="39.247619047619" customWidth="1"/>
    <col min="5" max="5" width="43.1333333333333" customWidth="1"/>
    <col min="10" max="10" width="27" customWidth="1"/>
  </cols>
  <sheetData>
    <row r="1" customHeight="1" spans="1:10">
      <c r="A1" s="105" t="s">
        <v>2645</v>
      </c>
      <c r="B1" s="106"/>
      <c r="C1" s="106"/>
      <c r="D1" s="107"/>
      <c r="E1" s="107"/>
      <c r="G1" s="3"/>
      <c r="H1" s="3"/>
    </row>
    <row r="2" customHeight="1" spans="1:10">
      <c r="A2" s="108" t="s">
        <v>2421</v>
      </c>
      <c r="B2" s="109" t="s">
        <v>2235</v>
      </c>
      <c r="C2" s="110" t="s">
        <v>2333</v>
      </c>
      <c r="E2" s="108" t="s">
        <v>2584</v>
      </c>
      <c r="F2" s="110" t="s">
        <v>2585</v>
      </c>
      <c r="G2" s="2"/>
      <c r="H2" s="2"/>
      <c r="I2" s="108" t="s">
        <v>2423</v>
      </c>
      <c r="J2" s="110" t="s">
        <v>2424</v>
      </c>
    </row>
    <row r="3" customHeight="1" spans="1:10">
      <c r="A3" s="15" t="s">
        <v>2340</v>
      </c>
      <c r="B3" s="14" t="s">
        <v>392</v>
      </c>
      <c r="C3" s="15" t="s">
        <v>2203</v>
      </c>
      <c r="E3" s="59" t="s">
        <v>2442</v>
      </c>
      <c r="F3" s="60"/>
      <c r="G3" s="2"/>
      <c r="H3" s="2"/>
      <c r="I3" s="15" t="s">
        <v>2426</v>
      </c>
      <c r="J3" s="94" t="s">
        <v>566</v>
      </c>
    </row>
    <row r="4" customHeight="1" spans="1:10">
      <c r="A4" s="111" t="s">
        <v>2484</v>
      </c>
      <c r="B4" s="112" t="s">
        <v>2206</v>
      </c>
      <c r="C4" s="112" t="s">
        <v>2206</v>
      </c>
      <c r="E4" s="59" t="s">
        <v>2444</v>
      </c>
      <c r="F4" s="60"/>
      <c r="G4" s="2"/>
      <c r="H4" s="2"/>
      <c r="I4" s="15" t="s">
        <v>2367</v>
      </c>
      <c r="J4" s="94" t="s">
        <v>338</v>
      </c>
    </row>
    <row r="5" customHeight="1" spans="1:10">
      <c r="A5" s="111" t="s">
        <v>2342</v>
      </c>
      <c r="B5" s="113" t="s">
        <v>2646</v>
      </c>
      <c r="C5" s="111" t="s">
        <v>2145</v>
      </c>
      <c r="E5" s="77" t="s">
        <v>2647</v>
      </c>
      <c r="F5" s="79"/>
      <c r="I5" s="15" t="s">
        <v>2369</v>
      </c>
      <c r="J5" s="14" t="s">
        <v>389</v>
      </c>
    </row>
    <row r="6" customHeight="1" spans="1:10">
      <c r="A6" s="15" t="s">
        <v>2344</v>
      </c>
      <c r="B6" s="14" t="s">
        <v>413</v>
      </c>
      <c r="C6" s="15" t="s">
        <v>2203</v>
      </c>
      <c r="I6" s="15" t="s">
        <v>2431</v>
      </c>
      <c r="J6" s="14" t="s">
        <v>569</v>
      </c>
    </row>
    <row r="7" customHeight="1" spans="1:10">
      <c r="A7" s="15" t="s">
        <v>2346</v>
      </c>
      <c r="B7" s="14" t="s">
        <v>588</v>
      </c>
      <c r="C7" s="15" t="s">
        <v>2203</v>
      </c>
      <c r="I7" s="15" t="s">
        <v>2626</v>
      </c>
      <c r="J7" s="15" t="s">
        <v>2648</v>
      </c>
    </row>
    <row r="8" customHeight="1" spans="1:10">
      <c r="A8" s="111" t="s">
        <v>2348</v>
      </c>
      <c r="B8" s="14" t="s">
        <v>652</v>
      </c>
      <c r="C8" s="111" t="s">
        <v>2203</v>
      </c>
      <c r="E8" s="3" t="s">
        <v>2402</v>
      </c>
      <c r="I8" s="15" t="s">
        <v>2626</v>
      </c>
      <c r="J8" s="15" t="s">
        <v>2649</v>
      </c>
    </row>
    <row r="9" customHeight="1" spans="1:10">
      <c r="A9" s="111" t="s">
        <v>2350</v>
      </c>
      <c r="B9" s="14" t="s">
        <v>558</v>
      </c>
      <c r="C9" s="111" t="s">
        <v>2203</v>
      </c>
      <c r="D9" s="2" t="s">
        <v>2650</v>
      </c>
      <c r="I9" s="15" t="s">
        <v>2626</v>
      </c>
      <c r="J9" s="96" t="s">
        <v>2651</v>
      </c>
    </row>
    <row r="10" customHeight="1" spans="1:10">
      <c r="A10" s="15" t="s">
        <v>2352</v>
      </c>
      <c r="B10" s="14" t="s">
        <v>561</v>
      </c>
      <c r="C10" s="114" t="s">
        <v>2203</v>
      </c>
      <c r="D10" s="115"/>
      <c r="F10" s="115"/>
      <c r="I10" s="15" t="s">
        <v>2626</v>
      </c>
      <c r="J10" s="96" t="s">
        <v>2651</v>
      </c>
    </row>
    <row r="11" customHeight="1" spans="1:10">
      <c r="A11" s="15" t="s">
        <v>2352</v>
      </c>
      <c r="B11" s="14" t="s">
        <v>562</v>
      </c>
      <c r="C11" s="15" t="s">
        <v>2203</v>
      </c>
      <c r="I11" s="15" t="s">
        <v>2626</v>
      </c>
      <c r="J11" s="15" t="s">
        <v>2652</v>
      </c>
    </row>
    <row r="12" customHeight="1" spans="1:10">
      <c r="A12" s="15" t="s">
        <v>2355</v>
      </c>
      <c r="B12" s="14" t="s">
        <v>406</v>
      </c>
      <c r="C12" s="15" t="s">
        <v>2203</v>
      </c>
      <c r="E12" s="19"/>
      <c r="I12" s="15" t="s">
        <v>2626</v>
      </c>
      <c r="J12" s="15" t="s">
        <v>2652</v>
      </c>
    </row>
    <row r="13" customHeight="1" spans="1:10">
      <c r="A13" s="111" t="s">
        <v>2653</v>
      </c>
      <c r="B13" s="116" t="s">
        <v>2654</v>
      </c>
      <c r="C13" s="111" t="s">
        <v>2145</v>
      </c>
      <c r="D13" s="2"/>
      <c r="E13" s="19"/>
      <c r="I13" s="15" t="s">
        <v>2439</v>
      </c>
      <c r="J13" s="92" t="s">
        <v>578</v>
      </c>
    </row>
    <row r="14" customHeight="1" spans="1:10">
      <c r="A14" s="111" t="s">
        <v>2655</v>
      </c>
      <c r="B14" s="14" t="s">
        <v>595</v>
      </c>
      <c r="C14" s="111" t="s">
        <v>2203</v>
      </c>
      <c r="E14" s="19"/>
      <c r="I14" s="15" t="s">
        <v>2439</v>
      </c>
      <c r="J14" s="14" t="s">
        <v>576</v>
      </c>
    </row>
    <row r="15" customHeight="1" spans="1:10">
      <c r="A15" s="15" t="s">
        <v>2656</v>
      </c>
      <c r="B15" s="111" t="s">
        <v>2657</v>
      </c>
      <c r="C15" s="15" t="s">
        <v>2145</v>
      </c>
      <c r="D15" s="3"/>
      <c r="E15" s="19"/>
    </row>
    <row r="16" customHeight="1" spans="1:10">
      <c r="A16" s="15" t="s">
        <v>2658</v>
      </c>
      <c r="B16" s="111" t="s">
        <v>2659</v>
      </c>
      <c r="C16" s="15" t="s">
        <v>2145</v>
      </c>
      <c r="E16" s="19"/>
    </row>
    <row r="17" customHeight="1" spans="1:10">
      <c r="A17" s="111" t="s">
        <v>2357</v>
      </c>
      <c r="B17" s="112" t="s">
        <v>2206</v>
      </c>
      <c r="C17" s="112" t="s">
        <v>2206</v>
      </c>
      <c r="E17" s="19"/>
    </row>
    <row r="18" customHeight="1" spans="1:10">
      <c r="A18" s="111" t="s">
        <v>2358</v>
      </c>
      <c r="B18" s="15" t="s">
        <v>2660</v>
      </c>
      <c r="C18" s="111" t="s">
        <v>2145</v>
      </c>
      <c r="E18" s="19"/>
      <c r="J18" s="2" t="s">
        <v>2661</v>
      </c>
    </row>
    <row r="19" customHeight="1" spans="1:10">
      <c r="A19" s="115"/>
      <c r="B19" s="2"/>
      <c r="C19" s="115"/>
      <c r="E19" s="19"/>
      <c r="J19" s="2"/>
    </row>
    <row r="20" customHeight="1" spans="1:10">
      <c r="A20" s="115"/>
      <c r="B20" s="2"/>
      <c r="C20" s="115"/>
      <c r="E20" s="19"/>
      <c r="J20" s="2"/>
    </row>
    <row r="21" customHeight="1" spans="1:10">
      <c r="A21" s="15" t="s">
        <v>2662</v>
      </c>
      <c r="B21" s="14" t="s">
        <v>2663</v>
      </c>
      <c r="C21" s="15" t="s">
        <v>2203</v>
      </c>
      <c r="E21" s="19"/>
      <c r="J21" s="2" t="s">
        <v>2664</v>
      </c>
    </row>
    <row r="22" customHeight="1" spans="1:10">
      <c r="A22" s="15" t="s">
        <v>2362</v>
      </c>
      <c r="B22" s="14" t="s">
        <v>556</v>
      </c>
      <c r="C22" s="15" t="s">
        <v>2145</v>
      </c>
      <c r="E22" s="19"/>
    </row>
    <row r="23" customHeight="1" spans="1:10">
      <c r="A23" s="15" t="s">
        <v>2665</v>
      </c>
      <c r="B23" s="14" t="s">
        <v>591</v>
      </c>
      <c r="C23" s="15" t="s">
        <v>2203</v>
      </c>
      <c r="E23" s="19"/>
    </row>
    <row r="24" customHeight="1" spans="1:10">
      <c r="A24" s="59"/>
      <c r="C24" s="2"/>
      <c r="E24" s="19"/>
    </row>
    <row r="25" customHeight="1" spans="1:10">
      <c r="A25" s="2" t="s">
        <v>2666</v>
      </c>
      <c r="B25">
        <f>COUNTA(B4:B18)-2-1</f>
        <v>12</v>
      </c>
      <c r="C25" s="7" t="s">
        <v>2667</v>
      </c>
      <c r="E25" s="19"/>
    </row>
    <row r="26" customHeight="1" spans="1:10">
      <c r="A26" s="2"/>
      <c r="D26" s="2"/>
      <c r="E26" s="19"/>
    </row>
    <row r="27" customHeight="1" spans="1:10">
      <c r="B27" s="14" t="s">
        <v>556</v>
      </c>
      <c r="E27" s="19"/>
    </row>
    <row r="28" customHeight="1" spans="1:10">
      <c r="B28" s="2" t="s">
        <v>2668</v>
      </c>
      <c r="E28" s="19"/>
    </row>
    <row r="29" customHeight="1" spans="1:10">
      <c r="E29" s="19"/>
    </row>
    <row r="30" customHeight="1" spans="1:10">
      <c r="E30" s="19"/>
    </row>
    <row r="31" customHeight="1" spans="1:10">
      <c r="E31" s="19"/>
    </row>
    <row r="32" customHeight="1" spans="1:10">
      <c r="E32" s="19"/>
    </row>
    <row r="33" customHeight="1" spans="5:5">
      <c r="E33" s="19"/>
    </row>
    <row r="34" customHeight="1" spans="5:5">
      <c r="E34" s="19"/>
    </row>
    <row r="35" customHeight="1" spans="5:5">
      <c r="E35" s="19"/>
    </row>
    <row r="36" customHeight="1" spans="5:5">
      <c r="E36" s="19"/>
    </row>
    <row r="37" customHeight="1" spans="5:5">
      <c r="E37" s="19"/>
    </row>
    <row r="38" customHeight="1" spans="5:5">
      <c r="E38" s="19"/>
    </row>
  </sheetData>
  <mergeCells count="1">
    <mergeCell ref="A1:C1"/>
  </mergeCells>
  <pageMargins left="0.75" right="0.75" top="1" bottom="1" header="0.5" footer="0.5"/>
  <headerFooter/>
  <tableParts count="1">
    <tablePart r:id="rId1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  <pageSetUpPr fitToPage="1"/>
  </sheetPr>
  <dimension ref="A1:AB987"/>
  <sheetViews>
    <sheetView workbookViewId="0">
      <pane xSplit="1" topLeftCell="B1" activePane="topRight" state="frozen"/>
      <selection/>
      <selection pane="topRight" activeCell="C2" sqref="C2"/>
    </sheetView>
  </sheetViews>
  <sheetFormatPr defaultColWidth="12.6285714285714" defaultRowHeight="15.75" customHeight="1"/>
  <cols>
    <col min="1" max="1" width="50.3809523809524" customWidth="1"/>
    <col min="3" max="7" width="31.3809523809524" customWidth="1"/>
    <col min="8" max="10" width="31" customWidth="1"/>
    <col min="11" max="11" width="31.247619047619" customWidth="1"/>
    <col min="12" max="12" width="14.752380952381" customWidth="1"/>
    <col min="13" max="13" width="14.8761904761905" customWidth="1"/>
    <col min="18" max="18" width="36.1333333333333" customWidth="1"/>
  </cols>
  <sheetData>
    <row r="1" customHeight="1" spans="1:28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</row>
    <row r="2" customHeight="1" spans="1:28">
      <c r="A2" s="24" t="s">
        <v>124</v>
      </c>
      <c r="B2" s="24"/>
      <c r="C2" s="24"/>
      <c r="D2" s="25"/>
      <c r="E2" s="25"/>
      <c r="F2" s="25"/>
      <c r="G2" s="25"/>
      <c r="H2" s="25"/>
      <c r="I2" s="25"/>
      <c r="J2" s="25"/>
      <c r="K2" s="25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</row>
    <row r="3" customHeight="1" spans="1:28">
      <c r="A3" s="26" t="s">
        <v>125</v>
      </c>
      <c r="B3" s="27" t="s">
        <v>2669</v>
      </c>
      <c r="C3" s="27" t="s">
        <v>127</v>
      </c>
      <c r="D3" s="27" t="s">
        <v>128</v>
      </c>
      <c r="E3" s="27" t="s">
        <v>2670</v>
      </c>
      <c r="F3" s="27" t="s">
        <v>2671</v>
      </c>
      <c r="G3" s="27" t="s">
        <v>131</v>
      </c>
      <c r="H3" s="26" t="s">
        <v>132</v>
      </c>
      <c r="I3" s="26" t="s">
        <v>42</v>
      </c>
      <c r="J3" s="26" t="s">
        <v>133</v>
      </c>
      <c r="K3" s="26" t="s">
        <v>134</v>
      </c>
      <c r="L3" s="28" t="s">
        <v>135</v>
      </c>
      <c r="M3" s="28" t="s">
        <v>136</v>
      </c>
      <c r="N3" s="29" t="s">
        <v>137</v>
      </c>
      <c r="O3" s="23"/>
      <c r="P3" s="23"/>
      <c r="Q3" s="23"/>
      <c r="R3" s="84" t="s">
        <v>41</v>
      </c>
      <c r="S3" s="85">
        <v>3</v>
      </c>
      <c r="T3" s="23"/>
      <c r="U3" s="23"/>
      <c r="V3" s="23"/>
      <c r="W3" s="23"/>
      <c r="X3" s="23"/>
      <c r="Y3" s="23"/>
      <c r="Z3" s="23"/>
      <c r="AA3" s="23"/>
      <c r="AB3" s="23"/>
    </row>
    <row r="4" customHeight="1" spans="1:28">
      <c r="A4" s="14" t="s">
        <v>727</v>
      </c>
      <c r="B4" s="86">
        <v>4.5</v>
      </c>
      <c r="C4" s="87">
        <v>0</v>
      </c>
      <c r="D4" s="88"/>
      <c r="E4" s="88">
        <v>6</v>
      </c>
      <c r="F4" s="89"/>
      <c r="G4" s="89">
        <f>SUM(B4:F4)</f>
        <v>10.5</v>
      </c>
      <c r="H4" s="97"/>
      <c r="I4" s="35">
        <v>0</v>
      </c>
      <c r="J4" s="35">
        <f>MAX(G4-$G$29,0)</f>
        <v>2.55989583333333</v>
      </c>
      <c r="K4" s="35">
        <f>MROUND(J4,0.5)</f>
        <v>2.5</v>
      </c>
      <c r="L4">
        <f>MAX(2-H4/2-I4/2,0)</f>
        <v>2</v>
      </c>
      <c r="M4" s="20">
        <f>K4+L4</f>
        <v>4.5</v>
      </c>
      <c r="N4" s="21" t="s">
        <v>138</v>
      </c>
      <c r="O4" s="23"/>
      <c r="P4" s="23"/>
      <c r="Q4" s="23"/>
      <c r="R4" s="84" t="s">
        <v>49</v>
      </c>
      <c r="S4" s="85">
        <v>0</v>
      </c>
      <c r="T4" s="23"/>
      <c r="U4" s="23"/>
      <c r="V4" s="23"/>
      <c r="W4" s="23"/>
      <c r="X4" s="23"/>
      <c r="Y4" s="23"/>
      <c r="Z4" s="23"/>
      <c r="AA4" s="23"/>
      <c r="AB4" s="23"/>
    </row>
    <row r="5" customHeight="1" spans="1:28">
      <c r="A5" s="92" t="s">
        <v>728</v>
      </c>
      <c r="B5" s="14">
        <v>5</v>
      </c>
      <c r="C5" s="32">
        <v>0</v>
      </c>
      <c r="D5" s="90"/>
      <c r="E5" s="90">
        <v>6.125</v>
      </c>
      <c r="F5" s="91"/>
      <c r="G5" s="91">
        <f>SUM(B5:F5)</f>
        <v>11.125</v>
      </c>
      <c r="H5" s="99"/>
      <c r="I5" s="35">
        <v>0</v>
      </c>
      <c r="J5" s="35">
        <f>MAX(G5-$G$29,0)</f>
        <v>3.18489583333333</v>
      </c>
      <c r="K5" s="35">
        <f>MROUND(J5,0.5)</f>
        <v>3</v>
      </c>
      <c r="L5">
        <f>MAX(2-H5/2-I5/2,0)</f>
        <v>2</v>
      </c>
      <c r="M5" s="20">
        <f>K5+L5</f>
        <v>5</v>
      </c>
      <c r="N5" s="21" t="s">
        <v>138</v>
      </c>
      <c r="O5" s="23"/>
      <c r="P5" s="23"/>
      <c r="Q5" s="23"/>
      <c r="R5" s="84" t="s">
        <v>58</v>
      </c>
      <c r="S5" s="85">
        <v>0</v>
      </c>
      <c r="T5" s="23"/>
      <c r="U5" s="23"/>
      <c r="V5" s="23"/>
      <c r="W5" s="23"/>
      <c r="X5" s="23"/>
      <c r="Y5" s="23"/>
      <c r="Z5" s="23"/>
      <c r="AA5" s="23"/>
      <c r="AB5" s="23"/>
    </row>
    <row r="6" customHeight="1" spans="1:28">
      <c r="A6" s="96" t="s">
        <v>668</v>
      </c>
      <c r="B6" s="14">
        <v>5</v>
      </c>
      <c r="C6" s="32">
        <v>0</v>
      </c>
      <c r="D6" s="93"/>
      <c r="E6" s="90">
        <v>4.6875</v>
      </c>
      <c r="F6" s="91"/>
      <c r="G6" s="91">
        <f>SUM(B6:F6)</f>
        <v>9.6875</v>
      </c>
      <c r="H6" s="99"/>
      <c r="I6" s="35">
        <v>0</v>
      </c>
      <c r="J6" s="35">
        <f>MAX(G6-$G$29,0)</f>
        <v>1.74739583333333</v>
      </c>
      <c r="K6" s="35">
        <f>MROUND(J6,0.5)</f>
        <v>1.5</v>
      </c>
      <c r="L6">
        <f>MAX(2-H6/2-I6/2,0)</f>
        <v>2</v>
      </c>
      <c r="M6" s="20">
        <f>K6+L6</f>
        <v>3.5</v>
      </c>
      <c r="N6" s="21" t="s">
        <v>138</v>
      </c>
      <c r="O6" s="23"/>
      <c r="P6" s="23"/>
      <c r="Q6" s="23"/>
      <c r="R6" s="14" t="s">
        <v>61</v>
      </c>
      <c r="S6" s="19">
        <v>5</v>
      </c>
      <c r="T6" s="23"/>
      <c r="U6" s="23"/>
      <c r="V6" s="23"/>
      <c r="W6" s="23"/>
      <c r="X6" s="23"/>
      <c r="Y6" s="23"/>
      <c r="Z6" s="23"/>
      <c r="AA6" s="23"/>
      <c r="AB6" s="23"/>
    </row>
    <row r="7" customHeight="1" spans="1:28">
      <c r="A7" s="14" t="s">
        <v>558</v>
      </c>
      <c r="B7" s="14">
        <v>8.1875</v>
      </c>
      <c r="C7" s="32">
        <v>0</v>
      </c>
      <c r="D7" s="90"/>
      <c r="E7" s="90">
        <v>5.1875</v>
      </c>
      <c r="F7" s="91"/>
      <c r="G7" s="91">
        <f>SUM(B7:F7)</f>
        <v>13.375</v>
      </c>
      <c r="H7" s="99"/>
      <c r="I7" s="35">
        <v>0</v>
      </c>
      <c r="J7" s="35">
        <f>MAX(G7-$G$29,0)</f>
        <v>5.43489583333333</v>
      </c>
      <c r="K7" s="35">
        <v>5</v>
      </c>
      <c r="L7">
        <f>MAX(2-H7/2-I7/2,0)</f>
        <v>2</v>
      </c>
      <c r="M7" s="20">
        <f>K7+L7</f>
        <v>7</v>
      </c>
      <c r="N7" s="21" t="s">
        <v>138</v>
      </c>
      <c r="O7" s="23"/>
      <c r="P7" s="23"/>
      <c r="Q7" s="23"/>
      <c r="R7" s="84" t="s">
        <v>67</v>
      </c>
      <c r="S7" s="85">
        <v>1.5</v>
      </c>
      <c r="T7" s="23"/>
      <c r="U7" s="23"/>
      <c r="V7" s="23"/>
      <c r="W7" s="23"/>
      <c r="X7" s="23"/>
      <c r="Y7" s="23"/>
      <c r="Z7" s="23"/>
      <c r="AA7" s="23"/>
      <c r="AB7" s="23"/>
    </row>
    <row r="8" customHeight="1" spans="1:28">
      <c r="A8" s="101" t="s">
        <v>670</v>
      </c>
      <c r="B8" s="90">
        <v>6</v>
      </c>
      <c r="C8" s="32">
        <v>0</v>
      </c>
      <c r="D8" s="90"/>
      <c r="E8" s="90">
        <v>5</v>
      </c>
      <c r="F8" s="91"/>
      <c r="G8" s="91">
        <f>SUM(B8:F8)</f>
        <v>11</v>
      </c>
      <c r="H8" s="99"/>
      <c r="I8" s="35">
        <v>0</v>
      </c>
      <c r="J8" s="35">
        <f>MAX(G8-$G$29,0)</f>
        <v>3.05989583333333</v>
      </c>
      <c r="K8" s="35">
        <f>MROUND(J8,0.5)</f>
        <v>3</v>
      </c>
      <c r="L8">
        <f>MAX(2-H8/2-I8/2,0)</f>
        <v>2</v>
      </c>
      <c r="M8" s="20">
        <f>K8+L8</f>
        <v>5</v>
      </c>
      <c r="N8" s="21" t="s">
        <v>138</v>
      </c>
      <c r="O8" s="23"/>
      <c r="P8" s="23"/>
      <c r="Q8" s="23"/>
      <c r="R8" s="84" t="s">
        <v>139</v>
      </c>
      <c r="S8" s="85">
        <v>1</v>
      </c>
      <c r="T8" s="23"/>
      <c r="U8" s="23"/>
      <c r="V8" s="23"/>
      <c r="W8" s="23"/>
      <c r="X8" s="23"/>
      <c r="Y8" s="23"/>
      <c r="Z8" s="23"/>
      <c r="AA8" s="23"/>
      <c r="AB8" s="23"/>
    </row>
    <row r="9" customHeight="1" spans="1:28">
      <c r="A9" s="14" t="s">
        <v>389</v>
      </c>
      <c r="B9" s="14">
        <v>4.5</v>
      </c>
      <c r="C9" s="32">
        <v>0</v>
      </c>
      <c r="D9" s="93"/>
      <c r="E9" s="90">
        <v>4</v>
      </c>
      <c r="F9" s="91"/>
      <c r="G9" s="91">
        <f>SUM(B9:F9)</f>
        <v>8.5</v>
      </c>
      <c r="H9" s="99"/>
      <c r="I9" s="35">
        <v>0</v>
      </c>
      <c r="J9" s="35">
        <f>MAX(G9-$G$29,0)</f>
        <v>0.559895833333333</v>
      </c>
      <c r="K9" s="35">
        <f>MROUND(J9,0.5)</f>
        <v>0.5</v>
      </c>
      <c r="L9">
        <f>MAX(2-H9/2-I9/2,0)</f>
        <v>2</v>
      </c>
      <c r="M9" s="20">
        <f>K9+L9</f>
        <v>2.5</v>
      </c>
      <c r="N9" s="21" t="s">
        <v>138</v>
      </c>
      <c r="O9" s="23"/>
      <c r="P9" s="23"/>
      <c r="Q9" s="23"/>
      <c r="R9" s="84" t="s">
        <v>70</v>
      </c>
      <c r="S9" s="85">
        <v>0.5</v>
      </c>
      <c r="T9" s="23"/>
      <c r="U9" s="23"/>
      <c r="V9" s="23"/>
      <c r="W9" s="23"/>
      <c r="X9" s="23"/>
      <c r="Y9" s="23"/>
      <c r="Z9" s="23"/>
      <c r="AA9" s="23"/>
      <c r="AB9" s="23"/>
    </row>
    <row r="10" customHeight="1" spans="1:28">
      <c r="A10" s="14" t="s">
        <v>671</v>
      </c>
      <c r="B10" s="14">
        <v>7.5</v>
      </c>
      <c r="C10" s="32">
        <v>0</v>
      </c>
      <c r="D10" s="93"/>
      <c r="E10" s="90">
        <v>6</v>
      </c>
      <c r="F10" s="91"/>
      <c r="G10" s="91">
        <f>SUM(B10:F10)</f>
        <v>13.5</v>
      </c>
      <c r="H10" s="99"/>
      <c r="I10" s="35">
        <v>0</v>
      </c>
      <c r="J10" s="35">
        <f>MAX(G10-$G$29,0)</f>
        <v>5.55989583333333</v>
      </c>
      <c r="K10" s="35">
        <f>MROUND(J10,0.5)</f>
        <v>5.5</v>
      </c>
      <c r="L10">
        <f>MAX(2-H10/2-I10/2,0)</f>
        <v>2</v>
      </c>
      <c r="M10" s="20">
        <f>K10+L10</f>
        <v>7.5</v>
      </c>
      <c r="N10" s="21" t="s">
        <v>138</v>
      </c>
      <c r="O10" s="23"/>
      <c r="P10" s="23"/>
      <c r="Q10" s="23"/>
      <c r="R10" s="14" t="s">
        <v>73</v>
      </c>
      <c r="S10" s="19">
        <v>5.6875</v>
      </c>
      <c r="T10" s="23"/>
      <c r="U10" s="23"/>
      <c r="V10" s="23"/>
      <c r="W10" s="23"/>
      <c r="X10" s="23"/>
      <c r="Y10" s="23"/>
      <c r="Z10" s="23"/>
      <c r="AA10" s="23"/>
      <c r="AB10" s="23"/>
    </row>
    <row r="11" customHeight="1" spans="1:28">
      <c r="A11" s="14" t="s">
        <v>729</v>
      </c>
      <c r="B11" s="14">
        <v>4.6875</v>
      </c>
      <c r="C11" s="32">
        <v>0</v>
      </c>
      <c r="D11" s="90"/>
      <c r="E11" s="90">
        <v>6.0625</v>
      </c>
      <c r="F11" s="91"/>
      <c r="G11" s="91">
        <f>SUM(B11:F11)</f>
        <v>10.75</v>
      </c>
      <c r="H11" s="99"/>
      <c r="I11" s="35">
        <v>0</v>
      </c>
      <c r="J11" s="35">
        <f>MAX(G11-$G$29,0)</f>
        <v>2.80989583333333</v>
      </c>
      <c r="K11" s="35">
        <f>MROUND(J11,0.5)</f>
        <v>3</v>
      </c>
      <c r="L11">
        <f>MAX(2-H11/2-I11/2,0)</f>
        <v>2</v>
      </c>
      <c r="M11" s="20">
        <f>K11+L11</f>
        <v>5</v>
      </c>
      <c r="N11" s="21" t="s">
        <v>138</v>
      </c>
      <c r="O11" s="23"/>
      <c r="P11" s="23"/>
      <c r="Q11" s="23"/>
      <c r="R11" s="14" t="s">
        <v>78</v>
      </c>
      <c r="S11" s="19">
        <v>6</v>
      </c>
      <c r="T11" s="23"/>
      <c r="U11" s="23"/>
      <c r="V11" s="23"/>
      <c r="W11" s="23"/>
      <c r="X11" s="23"/>
      <c r="Y11" s="23"/>
      <c r="Z11" s="23"/>
      <c r="AA11" s="23"/>
      <c r="AB11" s="23"/>
    </row>
    <row r="12" customHeight="1" spans="1:28">
      <c r="A12" s="92" t="s">
        <v>778</v>
      </c>
      <c r="B12" s="14">
        <v>4.6875</v>
      </c>
      <c r="C12" s="32">
        <v>0</v>
      </c>
      <c r="D12" s="90">
        <v>3.3125</v>
      </c>
      <c r="E12" s="90">
        <v>4.75</v>
      </c>
      <c r="F12" s="91"/>
      <c r="G12" s="91">
        <f>SUM(B12:F12)</f>
        <v>12.75</v>
      </c>
      <c r="H12" s="99"/>
      <c r="I12" s="35">
        <v>0</v>
      </c>
      <c r="J12" s="35">
        <f>MAX(G12-$G$29,0)</f>
        <v>4.80989583333333</v>
      </c>
      <c r="K12" s="35">
        <f>MROUND(J12,0.5)</f>
        <v>5</v>
      </c>
      <c r="L12">
        <f>MAX(2-H12/2-I12/2,0)</f>
        <v>2</v>
      </c>
      <c r="M12" s="20">
        <f>K12+L12</f>
        <v>7</v>
      </c>
      <c r="N12" s="21" t="s">
        <v>138</v>
      </c>
      <c r="O12" s="23"/>
      <c r="P12" s="23"/>
      <c r="Q12" s="23"/>
      <c r="R12" s="14" t="s">
        <v>82</v>
      </c>
      <c r="S12" s="19">
        <v>4.0625</v>
      </c>
      <c r="T12" s="23"/>
      <c r="U12" s="23"/>
      <c r="V12" s="23"/>
      <c r="W12" s="23"/>
      <c r="X12" s="23"/>
      <c r="Y12" s="23"/>
      <c r="Z12" s="23"/>
      <c r="AA12" s="23"/>
      <c r="AB12" s="23"/>
    </row>
    <row r="13" customHeight="1" spans="1:28">
      <c r="A13" s="94" t="s">
        <v>566</v>
      </c>
      <c r="B13" s="14">
        <v>5</v>
      </c>
      <c r="C13" s="32">
        <v>0</v>
      </c>
      <c r="D13" s="90"/>
      <c r="E13" s="90">
        <v>5</v>
      </c>
      <c r="F13" s="91"/>
      <c r="G13" s="91">
        <f>SUM(B13:F13)</f>
        <v>10</v>
      </c>
      <c r="H13" s="99"/>
      <c r="I13" s="35">
        <v>0</v>
      </c>
      <c r="J13" s="35">
        <f>MAX(G13-$G$29,0)</f>
        <v>2.05989583333333</v>
      </c>
      <c r="K13" s="35">
        <f>MROUND(J13,0.5)</f>
        <v>2</v>
      </c>
      <c r="L13">
        <f>MAX(2-H13/2-I13/2,0)</f>
        <v>2</v>
      </c>
      <c r="M13" s="20">
        <f>K13+L13</f>
        <v>4</v>
      </c>
      <c r="N13" s="21" t="s">
        <v>138</v>
      </c>
      <c r="O13" s="23"/>
      <c r="P13" s="23"/>
      <c r="Q13" s="23"/>
      <c r="R13" s="14" t="s">
        <v>338</v>
      </c>
      <c r="S13" s="19">
        <v>3</v>
      </c>
      <c r="T13" s="23"/>
      <c r="U13" s="23"/>
      <c r="V13" s="23"/>
      <c r="W13" s="23"/>
      <c r="X13" s="23"/>
      <c r="Y13" s="23"/>
      <c r="Z13" s="23"/>
      <c r="AA13" s="23"/>
      <c r="AB13" s="23"/>
    </row>
    <row r="14" customHeight="1" spans="1:28">
      <c r="A14" s="14" t="s">
        <v>568</v>
      </c>
      <c r="B14" s="14">
        <v>7</v>
      </c>
      <c r="C14" s="32">
        <v>0</v>
      </c>
      <c r="D14" s="90"/>
      <c r="E14" s="90">
        <v>5</v>
      </c>
      <c r="F14" s="91"/>
      <c r="G14" s="91">
        <f>SUM(B14:F14)</f>
        <v>12</v>
      </c>
      <c r="H14" s="99"/>
      <c r="I14" s="35">
        <v>0</v>
      </c>
      <c r="J14" s="35">
        <f>MAX(G14-$G$29,0)</f>
        <v>4.05989583333333</v>
      </c>
      <c r="K14" s="35">
        <f>MROUND(J14,0.5)</f>
        <v>4</v>
      </c>
      <c r="L14">
        <f>MAX(2-H14/2-I14/2,0)</f>
        <v>2</v>
      </c>
      <c r="M14" s="20">
        <f>K14+L14</f>
        <v>6</v>
      </c>
      <c r="N14" s="21" t="s">
        <v>138</v>
      </c>
      <c r="O14" s="23"/>
      <c r="P14" s="23"/>
      <c r="Q14" s="23"/>
      <c r="R14" s="14" t="s">
        <v>87</v>
      </c>
      <c r="S14" s="19">
        <v>1.5</v>
      </c>
      <c r="T14" s="23"/>
      <c r="U14" s="23"/>
      <c r="V14" s="23"/>
      <c r="W14" s="23"/>
      <c r="X14" s="23"/>
      <c r="Y14" s="23"/>
      <c r="Z14" s="23"/>
      <c r="AA14" s="23"/>
      <c r="AB14" s="23"/>
    </row>
    <row r="15" customHeight="1" spans="1:28">
      <c r="A15" s="14" t="s">
        <v>782</v>
      </c>
      <c r="B15" s="14">
        <v>3.375</v>
      </c>
      <c r="C15" s="32">
        <v>0</v>
      </c>
      <c r="D15" s="93"/>
      <c r="E15" s="90">
        <v>4</v>
      </c>
      <c r="F15" s="91"/>
      <c r="G15" s="91">
        <f>SUM(B15:F15)</f>
        <v>7.375</v>
      </c>
      <c r="H15" s="99"/>
      <c r="I15" s="35">
        <v>0</v>
      </c>
      <c r="J15" s="35">
        <f>MAX(G15-$G$29,0)</f>
        <v>0</v>
      </c>
      <c r="K15" s="35">
        <f>MROUND(J15,0.5)</f>
        <v>0</v>
      </c>
      <c r="L15">
        <f>MAX(2-H15/2-I15/2,0)</f>
        <v>2</v>
      </c>
      <c r="M15" s="20">
        <f>K15+L15</f>
        <v>2</v>
      </c>
      <c r="N15" s="21" t="s">
        <v>138</v>
      </c>
      <c r="O15" s="23"/>
      <c r="P15" s="23"/>
      <c r="Q15" s="23"/>
      <c r="R15" s="14" t="s">
        <v>140</v>
      </c>
      <c r="S15" s="19">
        <v>0</v>
      </c>
      <c r="T15" s="23"/>
      <c r="U15" s="23"/>
      <c r="V15" s="23"/>
      <c r="W15" s="23"/>
      <c r="X15" s="23"/>
      <c r="Y15" s="23"/>
      <c r="Z15" s="23"/>
      <c r="AA15" s="23"/>
      <c r="AB15" s="23"/>
    </row>
    <row r="16" customHeight="1" spans="1:28">
      <c r="A16" s="14" t="s">
        <v>734</v>
      </c>
      <c r="B16" s="14">
        <v>4.375</v>
      </c>
      <c r="C16" s="32">
        <v>0</v>
      </c>
      <c r="D16" s="93"/>
      <c r="E16" s="90">
        <v>4.125</v>
      </c>
      <c r="F16" s="91"/>
      <c r="G16" s="91">
        <f>SUM(B16:F16)</f>
        <v>8.5</v>
      </c>
      <c r="H16" s="99"/>
      <c r="I16" s="35">
        <v>0</v>
      </c>
      <c r="J16" s="35">
        <f>MAX(G16-$G$29,0)</f>
        <v>0.559895833333333</v>
      </c>
      <c r="K16" s="35">
        <f>MROUND(J16,0.5)</f>
        <v>0.5</v>
      </c>
      <c r="L16">
        <f>MAX(2-H16/2-I16/2,0)</f>
        <v>2</v>
      </c>
      <c r="M16" s="20">
        <f>K16+L16</f>
        <v>2.5</v>
      </c>
      <c r="N16" s="21" t="s">
        <v>138</v>
      </c>
      <c r="O16" s="23"/>
      <c r="P16" s="23"/>
      <c r="Q16" s="23"/>
      <c r="R16" s="14" t="s">
        <v>141</v>
      </c>
      <c r="S16" s="19">
        <v>6.5</v>
      </c>
      <c r="T16" s="23"/>
      <c r="U16" s="23"/>
      <c r="V16" s="23"/>
      <c r="W16" s="23"/>
      <c r="X16" s="23"/>
      <c r="Y16" s="23"/>
      <c r="Z16" s="23"/>
      <c r="AA16" s="23"/>
      <c r="AB16" s="23"/>
    </row>
    <row r="17" customHeight="1" spans="1:28">
      <c r="A17" s="101" t="s">
        <v>789</v>
      </c>
      <c r="B17" s="14">
        <v>5</v>
      </c>
      <c r="C17" s="32">
        <v>0</v>
      </c>
      <c r="D17" s="95">
        <v>3.3125</v>
      </c>
      <c r="E17" s="90">
        <v>4</v>
      </c>
      <c r="F17" s="91"/>
      <c r="G17" s="91">
        <f>SUM(B17:F17)</f>
        <v>12.3125</v>
      </c>
      <c r="H17" s="99"/>
      <c r="I17" s="35">
        <v>0</v>
      </c>
      <c r="J17" s="35">
        <f>MAX(G17-$G$29,0)</f>
        <v>4.37239583333333</v>
      </c>
      <c r="K17" s="35">
        <f>MROUND(J17,0.5)</f>
        <v>4.5</v>
      </c>
      <c r="L17">
        <f>MAX(2-H17/2-I17/2,0)</f>
        <v>2</v>
      </c>
      <c r="M17" s="20">
        <f>K17+L17</f>
        <v>6.5</v>
      </c>
      <c r="N17" s="21" t="s">
        <v>138</v>
      </c>
      <c r="O17" s="23"/>
      <c r="P17" s="23"/>
      <c r="Q17" s="23"/>
      <c r="R17" s="14" t="s">
        <v>142</v>
      </c>
      <c r="S17" s="19">
        <v>5.5</v>
      </c>
      <c r="T17" s="23"/>
      <c r="U17" s="23"/>
      <c r="V17" s="23"/>
      <c r="W17" s="23"/>
      <c r="X17" s="23"/>
      <c r="Y17" s="23"/>
      <c r="Z17" s="23"/>
      <c r="AA17" s="23"/>
      <c r="AB17" s="23"/>
    </row>
    <row r="18" customHeight="1" spans="1:28">
      <c r="A18" s="96" t="s">
        <v>576</v>
      </c>
      <c r="B18" s="14">
        <v>5.5</v>
      </c>
      <c r="C18" s="32">
        <v>0</v>
      </c>
      <c r="D18" s="90"/>
      <c r="E18" s="90">
        <v>4</v>
      </c>
      <c r="F18" s="91"/>
      <c r="G18" s="91">
        <f>SUM(B18:F18)</f>
        <v>9.5</v>
      </c>
      <c r="H18" s="99"/>
      <c r="I18" s="35">
        <v>0</v>
      </c>
      <c r="J18" s="35">
        <f>MAX(G18-$G$29,0)</f>
        <v>1.55989583333333</v>
      </c>
      <c r="K18" s="35">
        <f>MROUND(J18,0.5)</f>
        <v>1.5</v>
      </c>
      <c r="L18">
        <f>MAX(2-H18/2-I18/2,0)</f>
        <v>2</v>
      </c>
      <c r="M18" s="20">
        <f>K18+L18</f>
        <v>3.5</v>
      </c>
      <c r="N18" s="21" t="s">
        <v>138</v>
      </c>
      <c r="O18" s="23"/>
      <c r="P18" s="23"/>
      <c r="Q18" s="23"/>
      <c r="R18" s="14" t="s">
        <v>94</v>
      </c>
      <c r="S18" s="19">
        <v>5.6875</v>
      </c>
      <c r="T18" s="23"/>
      <c r="U18" s="23"/>
      <c r="V18" s="23"/>
      <c r="W18" s="23"/>
      <c r="X18" s="23"/>
      <c r="Y18" s="23"/>
      <c r="Z18" s="23"/>
      <c r="AA18" s="23"/>
      <c r="AB18" s="23"/>
    </row>
    <row r="19" customHeight="1" spans="1:28">
      <c r="A19" s="92" t="s">
        <v>791</v>
      </c>
      <c r="B19" s="14">
        <v>4</v>
      </c>
      <c r="C19" s="32">
        <v>0</v>
      </c>
      <c r="D19" s="95">
        <v>3.3125</v>
      </c>
      <c r="E19" s="90">
        <v>4.375</v>
      </c>
      <c r="F19" s="91"/>
      <c r="G19" s="91">
        <f>SUM(B19:F19)</f>
        <v>11.6875</v>
      </c>
      <c r="H19" s="99"/>
      <c r="I19" s="35">
        <v>0</v>
      </c>
      <c r="J19" s="35">
        <f>MAX(G19-$G$29,0)</f>
        <v>3.74739583333333</v>
      </c>
      <c r="K19" s="35">
        <f>MROUND(J19,0.5)</f>
        <v>3.5</v>
      </c>
      <c r="L19">
        <f>MAX(2-H19/2-I19/2,0)</f>
        <v>2</v>
      </c>
      <c r="M19" s="20">
        <f>K19+L19</f>
        <v>5.5</v>
      </c>
      <c r="N19" s="21" t="s">
        <v>138</v>
      </c>
      <c r="O19" s="23"/>
      <c r="P19" s="23"/>
      <c r="Q19" s="23"/>
      <c r="R19" s="14" t="s">
        <v>385</v>
      </c>
      <c r="S19" s="19">
        <v>6.375</v>
      </c>
      <c r="T19" s="23"/>
      <c r="U19" s="23"/>
      <c r="V19" s="23"/>
      <c r="W19" s="23"/>
      <c r="X19" s="23"/>
      <c r="Y19" s="23"/>
      <c r="Z19" s="23"/>
      <c r="AA19" s="23"/>
      <c r="AB19" s="23"/>
    </row>
    <row r="20" customHeight="1" spans="1:28">
      <c r="A20" s="94" t="s">
        <v>797</v>
      </c>
      <c r="B20" s="14">
        <v>5</v>
      </c>
      <c r="C20" s="32">
        <v>0</v>
      </c>
      <c r="D20" s="93"/>
      <c r="E20" s="90">
        <v>6</v>
      </c>
      <c r="F20" s="91"/>
      <c r="G20" s="91">
        <f>SUM(B20:F20)</f>
        <v>11</v>
      </c>
      <c r="H20" s="99"/>
      <c r="I20" s="35">
        <v>0</v>
      </c>
      <c r="J20" s="35">
        <f>MAX(G20-$G$29,0)</f>
        <v>3.05989583333333</v>
      </c>
      <c r="K20" s="35">
        <f>MROUND(J20,0.5)</f>
        <v>3</v>
      </c>
      <c r="L20">
        <f>MAX(2-H20/2-I20/2,0)</f>
        <v>2</v>
      </c>
      <c r="M20" s="20">
        <f>K20+L20</f>
        <v>5</v>
      </c>
      <c r="N20" s="21" t="s">
        <v>138</v>
      </c>
      <c r="O20" s="23"/>
      <c r="P20" s="23"/>
      <c r="Q20" s="23"/>
      <c r="R20" s="14" t="s">
        <v>387</v>
      </c>
      <c r="S20" s="19">
        <v>5</v>
      </c>
      <c r="T20" s="23"/>
      <c r="U20" s="23"/>
      <c r="V20" s="23"/>
      <c r="W20" s="23"/>
      <c r="X20" s="23"/>
      <c r="Y20" s="23"/>
      <c r="Z20" s="23"/>
      <c r="AA20" s="23"/>
      <c r="AB20" s="23"/>
    </row>
    <row r="21" customHeight="1" spans="1:28">
      <c r="A21" s="92" t="s">
        <v>578</v>
      </c>
      <c r="B21" s="14">
        <v>4</v>
      </c>
      <c r="C21" s="32">
        <v>0</v>
      </c>
      <c r="D21" s="93"/>
      <c r="E21" s="90">
        <v>3</v>
      </c>
      <c r="F21" s="91"/>
      <c r="G21" s="91">
        <f>SUM(B21:F21)</f>
        <v>7</v>
      </c>
      <c r="H21" s="99"/>
      <c r="I21" s="35">
        <v>0</v>
      </c>
      <c r="J21" s="35">
        <f>MAX(G21-$G$29,0)</f>
        <v>0</v>
      </c>
      <c r="K21" s="35">
        <f>MROUND(J21,0.5)</f>
        <v>0</v>
      </c>
      <c r="L21">
        <f>MAX(2-H21/2-I21/2,0)</f>
        <v>2</v>
      </c>
      <c r="M21" s="20">
        <f>K21+L21</f>
        <v>2</v>
      </c>
      <c r="N21" s="21" t="s">
        <v>138</v>
      </c>
      <c r="O21" s="23"/>
      <c r="P21" s="23"/>
      <c r="Q21" s="23"/>
      <c r="R21" s="14" t="s">
        <v>388</v>
      </c>
      <c r="S21" s="19">
        <v>5</v>
      </c>
      <c r="T21" s="23"/>
      <c r="U21" s="23"/>
      <c r="V21" s="23"/>
      <c r="W21" s="23"/>
      <c r="X21" s="23"/>
      <c r="Y21" s="23"/>
      <c r="Z21" s="23"/>
      <c r="AA21" s="23"/>
      <c r="AB21" s="23"/>
    </row>
    <row r="22" customHeight="1" spans="1:28">
      <c r="A22" s="101" t="s">
        <v>798</v>
      </c>
      <c r="B22" s="14">
        <v>7.0625</v>
      </c>
      <c r="C22" s="32">
        <v>0</v>
      </c>
      <c r="D22" s="93"/>
      <c r="E22" s="90">
        <v>3.1875</v>
      </c>
      <c r="F22" s="91"/>
      <c r="G22" s="91">
        <f>SUM(B22:F22)</f>
        <v>10.25</v>
      </c>
      <c r="H22" s="99"/>
      <c r="I22" s="35">
        <v>0</v>
      </c>
      <c r="J22" s="35">
        <f>MAX(G22-$G$29,0)</f>
        <v>2.30989583333333</v>
      </c>
      <c r="K22" s="35">
        <f>MROUND(J22,0.5)</f>
        <v>2.5</v>
      </c>
      <c r="L22">
        <f>MAX(2-H22/2-I22/2,0)</f>
        <v>2</v>
      </c>
      <c r="M22" s="20">
        <f>K22+L22</f>
        <v>4.5</v>
      </c>
      <c r="N22" s="21" t="s">
        <v>138</v>
      </c>
      <c r="O22" s="23"/>
      <c r="P22" s="23"/>
      <c r="Q22" s="23"/>
      <c r="R22" s="14" t="s">
        <v>389</v>
      </c>
      <c r="S22" s="19">
        <v>1.5</v>
      </c>
      <c r="T22" s="23"/>
      <c r="U22" s="23"/>
      <c r="V22" s="23"/>
      <c r="W22" s="23"/>
      <c r="X22" s="23"/>
      <c r="Y22" s="23"/>
      <c r="Z22" s="23"/>
      <c r="AA22" s="23"/>
      <c r="AB22" s="23"/>
    </row>
    <row r="23" customHeight="1" spans="1:28">
      <c r="A23" s="103" t="s">
        <v>800</v>
      </c>
      <c r="B23" s="14">
        <v>4.5</v>
      </c>
      <c r="C23" s="32">
        <v>0</v>
      </c>
      <c r="D23" s="90"/>
      <c r="E23" s="104">
        <v>2.875</v>
      </c>
      <c r="F23" s="91"/>
      <c r="G23" s="91">
        <f>SUM(B23:F23)</f>
        <v>7.375</v>
      </c>
      <c r="H23" s="99"/>
      <c r="I23" s="35">
        <v>0</v>
      </c>
      <c r="J23" s="35">
        <f>MAX(G23-$G$29,0)</f>
        <v>0</v>
      </c>
      <c r="K23" s="35">
        <f>MROUND(J23,0.5)</f>
        <v>0</v>
      </c>
      <c r="L23">
        <f>MAX(2-H23/2-I23/2,0)</f>
        <v>2</v>
      </c>
      <c r="M23" s="20">
        <f>K23+L23</f>
        <v>2</v>
      </c>
      <c r="N23" s="21" t="s">
        <v>138</v>
      </c>
      <c r="O23" s="23"/>
      <c r="P23" s="23"/>
      <c r="Q23" s="23"/>
      <c r="R23" s="14" t="s">
        <v>392</v>
      </c>
      <c r="S23" s="19">
        <v>6.1875</v>
      </c>
      <c r="T23" s="23"/>
      <c r="U23" s="23"/>
      <c r="V23" s="23"/>
      <c r="W23" s="23"/>
      <c r="X23" s="23"/>
      <c r="Y23" s="23"/>
      <c r="Z23" s="23"/>
      <c r="AA23" s="23"/>
      <c r="AB23" s="23"/>
    </row>
    <row r="24" customHeight="1" spans="1:28">
      <c r="A24" s="103" t="s">
        <v>805</v>
      </c>
      <c r="B24" s="14">
        <v>3.5</v>
      </c>
      <c r="C24" s="32">
        <v>0</v>
      </c>
      <c r="D24" s="95">
        <v>3.3125</v>
      </c>
      <c r="E24" s="90">
        <v>4.0625</v>
      </c>
      <c r="F24" s="91"/>
      <c r="G24" s="91">
        <f>SUM(B24:F24)</f>
        <v>10.875</v>
      </c>
      <c r="H24" s="99"/>
      <c r="I24" s="35">
        <v>0</v>
      </c>
      <c r="J24" s="35">
        <f>MAX(G24-$G$29,0)</f>
        <v>2.93489583333333</v>
      </c>
      <c r="K24" s="35">
        <f>MROUND(J24,0.5)</f>
        <v>3</v>
      </c>
      <c r="L24">
        <f>MAX(2-H24/2-I24/2,0)</f>
        <v>2</v>
      </c>
      <c r="M24" s="20">
        <f>K24+L24</f>
        <v>5</v>
      </c>
      <c r="N24" s="21" t="s">
        <v>138</v>
      </c>
      <c r="O24" s="23"/>
      <c r="P24" s="23"/>
      <c r="Q24" s="23"/>
      <c r="R24" s="14" t="s">
        <v>143</v>
      </c>
      <c r="S24" s="19">
        <v>5.125</v>
      </c>
      <c r="T24" s="23"/>
      <c r="U24" s="23"/>
      <c r="V24" s="23"/>
      <c r="W24" s="23"/>
      <c r="X24" s="23"/>
      <c r="Y24" s="23"/>
      <c r="Z24" s="23"/>
      <c r="AA24" s="23"/>
      <c r="AB24" s="23"/>
    </row>
    <row r="25" customHeight="1" spans="1:28">
      <c r="A25" s="103" t="s">
        <v>811</v>
      </c>
      <c r="B25" s="14">
        <v>4.3125</v>
      </c>
      <c r="C25" s="32">
        <v>0</v>
      </c>
      <c r="D25" s="95">
        <v>3.3125</v>
      </c>
      <c r="E25" s="90">
        <v>4.375</v>
      </c>
      <c r="F25" s="91"/>
      <c r="G25" s="91">
        <f>SUM(B25:F25)</f>
        <v>12</v>
      </c>
      <c r="H25" s="99"/>
      <c r="I25" s="35">
        <v>0</v>
      </c>
      <c r="J25" s="35">
        <f>MAX(G25-$G$29,0)</f>
        <v>4.05989583333333</v>
      </c>
      <c r="K25" s="35">
        <f>MROUND(J25,0.5)</f>
        <v>4</v>
      </c>
      <c r="L25">
        <f>MAX(2-H25/2-I25/2,0)</f>
        <v>2</v>
      </c>
      <c r="M25" s="20">
        <f>K25+L25</f>
        <v>6</v>
      </c>
      <c r="N25" s="21" t="s">
        <v>138</v>
      </c>
      <c r="O25" s="23"/>
      <c r="P25" s="23"/>
      <c r="Q25" s="23"/>
      <c r="R25" s="14" t="s">
        <v>144</v>
      </c>
      <c r="S25" s="19">
        <v>6</v>
      </c>
      <c r="T25" s="23"/>
      <c r="U25" s="23"/>
      <c r="V25" s="23"/>
      <c r="W25" s="23"/>
      <c r="X25" s="23"/>
      <c r="Y25" s="23"/>
      <c r="Z25" s="23"/>
      <c r="AA25" s="23"/>
      <c r="AB25" s="23"/>
    </row>
    <row r="26" customHeight="1" spans="1:28">
      <c r="A26" s="103" t="s">
        <v>814</v>
      </c>
      <c r="B26" s="14">
        <v>3.8125</v>
      </c>
      <c r="C26" s="32">
        <v>0</v>
      </c>
      <c r="D26" s="95">
        <v>3.3125</v>
      </c>
      <c r="E26" s="90">
        <v>2.9375</v>
      </c>
      <c r="F26" s="91"/>
      <c r="G26" s="91">
        <f>SUM(B26:F26)</f>
        <v>10.0625</v>
      </c>
      <c r="H26" s="99"/>
      <c r="I26" s="35">
        <v>0</v>
      </c>
      <c r="J26" s="35">
        <f>MAX(G26-$G$29,0)</f>
        <v>2.12239583333333</v>
      </c>
      <c r="K26" s="35">
        <f>MROUND(J26,0.5)</f>
        <v>2</v>
      </c>
      <c r="L26">
        <f>MAX(2-H26/2-I26/2,0)</f>
        <v>2</v>
      </c>
      <c r="M26" s="20">
        <f>K26+L26</f>
        <v>4</v>
      </c>
      <c r="N26" s="21" t="s">
        <v>138</v>
      </c>
      <c r="O26" s="23"/>
      <c r="P26" s="23"/>
      <c r="Q26" s="23"/>
      <c r="R26" s="14" t="s">
        <v>145</v>
      </c>
      <c r="S26" s="19">
        <v>6</v>
      </c>
      <c r="T26" s="23"/>
      <c r="U26" s="23"/>
      <c r="V26" s="23"/>
      <c r="W26" s="23"/>
      <c r="X26" s="23"/>
      <c r="Y26" s="23"/>
      <c r="Z26" s="23"/>
      <c r="AA26" s="23"/>
      <c r="AB26" s="23"/>
    </row>
    <row r="27" customHeight="1" spans="1:28">
      <c r="A27" s="49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3"/>
      <c r="M27" s="23"/>
      <c r="N27" s="23"/>
      <c r="O27" s="23"/>
      <c r="P27" s="23"/>
      <c r="Q27" s="23"/>
      <c r="R27" s="14" t="s">
        <v>406</v>
      </c>
      <c r="S27" s="19">
        <v>6.1875</v>
      </c>
      <c r="T27" s="23"/>
      <c r="U27" s="23"/>
      <c r="V27" s="23"/>
      <c r="W27" s="23"/>
      <c r="X27" s="23"/>
      <c r="Y27" s="23"/>
      <c r="Z27" s="23"/>
      <c r="AA27" s="23"/>
      <c r="AB27" s="23"/>
    </row>
    <row r="28" customHeight="1" spans="1:28">
      <c r="A28" s="49"/>
      <c r="B28" s="25"/>
      <c r="C28" s="25"/>
      <c r="D28" s="90">
        <v>5.9625</v>
      </c>
      <c r="E28" s="25"/>
      <c r="F28" s="42" t="s">
        <v>148</v>
      </c>
      <c r="G28" s="43">
        <f>SUM(G4:G21)</f>
        <v>190.5625</v>
      </c>
      <c r="H28" s="25"/>
      <c r="I28" s="25"/>
      <c r="J28" s="25"/>
      <c r="K28" s="25"/>
      <c r="L28" s="23"/>
      <c r="M28" s="23"/>
      <c r="N28" s="23"/>
      <c r="O28" s="23"/>
      <c r="P28" s="23"/>
      <c r="Q28" s="23"/>
      <c r="R28" s="14" t="s">
        <v>407</v>
      </c>
      <c r="S28" s="19">
        <v>4.125</v>
      </c>
      <c r="T28" s="23"/>
      <c r="U28" s="23"/>
      <c r="V28" s="23"/>
      <c r="W28" s="23"/>
      <c r="X28" s="23"/>
      <c r="Y28" s="23"/>
      <c r="Z28" s="23"/>
      <c r="AA28" s="23"/>
      <c r="AB28" s="23"/>
    </row>
    <row r="29" customHeight="1" spans="1:28">
      <c r="A29" s="49"/>
      <c r="B29" s="25"/>
      <c r="C29" s="25"/>
      <c r="D29" s="25"/>
      <c r="E29" s="25"/>
      <c r="F29" s="47" t="s">
        <v>2265</v>
      </c>
      <c r="G29" s="48">
        <f>G28/24</f>
        <v>7.94010416666667</v>
      </c>
      <c r="H29" s="25"/>
      <c r="I29" s="25"/>
      <c r="J29" s="25"/>
      <c r="K29" s="25"/>
      <c r="L29" s="23"/>
      <c r="M29" s="23"/>
      <c r="N29" s="23"/>
      <c r="O29" s="23"/>
      <c r="P29" s="23"/>
      <c r="Q29" s="23"/>
      <c r="R29" s="14" t="s">
        <v>413</v>
      </c>
      <c r="S29" s="19">
        <v>4.8125</v>
      </c>
      <c r="T29" s="23"/>
      <c r="U29" s="23"/>
      <c r="V29" s="23"/>
      <c r="W29" s="23"/>
      <c r="X29" s="23"/>
      <c r="Y29" s="23"/>
      <c r="Z29" s="23"/>
      <c r="AA29" s="23"/>
      <c r="AB29" s="23"/>
    </row>
    <row r="30" customHeight="1" spans="1:28">
      <c r="A30" s="49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3"/>
      <c r="M30" s="23"/>
      <c r="N30" s="23"/>
      <c r="O30" s="23"/>
      <c r="P30" s="23"/>
      <c r="Q30" s="23"/>
      <c r="R30" s="14" t="s">
        <v>420</v>
      </c>
      <c r="S30" s="19">
        <v>3.75</v>
      </c>
      <c r="T30" s="23"/>
      <c r="U30" s="23"/>
      <c r="V30" s="23"/>
      <c r="W30" s="23"/>
      <c r="X30" s="23"/>
      <c r="Y30" s="23"/>
      <c r="Z30" s="23"/>
      <c r="AA30" s="23"/>
      <c r="AB30" s="23"/>
    </row>
    <row r="31" customHeight="1" spans="1:28">
      <c r="A31" s="49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3"/>
      <c r="M31" s="23"/>
      <c r="N31" s="23"/>
      <c r="O31" s="23"/>
      <c r="P31" s="23"/>
      <c r="Q31" s="23"/>
      <c r="R31" s="14" t="s">
        <v>424</v>
      </c>
      <c r="S31" s="19">
        <v>3.6875</v>
      </c>
      <c r="T31" s="23"/>
      <c r="U31" s="23"/>
      <c r="V31" s="23"/>
      <c r="W31" s="23"/>
      <c r="X31" s="23"/>
      <c r="Y31" s="23"/>
      <c r="Z31" s="23"/>
      <c r="AA31" s="23"/>
      <c r="AB31" s="23"/>
    </row>
    <row r="32" customHeight="1" spans="1:28">
      <c r="A32" s="49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3"/>
      <c r="M32" s="23"/>
      <c r="N32" s="23"/>
      <c r="O32" s="23"/>
      <c r="P32" s="23"/>
      <c r="Q32" s="23"/>
      <c r="R32" s="14" t="s">
        <v>432</v>
      </c>
      <c r="S32" s="19">
        <v>2.9375</v>
      </c>
      <c r="T32" s="23"/>
      <c r="U32" s="23"/>
      <c r="V32" s="23"/>
      <c r="W32" s="23"/>
      <c r="X32" s="23"/>
      <c r="Y32" s="23"/>
      <c r="Z32" s="23"/>
      <c r="AA32" s="23"/>
      <c r="AB32" s="23"/>
    </row>
    <row r="33" customHeight="1" spans="1:28">
      <c r="A33" s="49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</row>
    <row r="34" customHeight="1" spans="1:28">
      <c r="A34" s="49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</row>
    <row r="35" customHeight="1" spans="1:28">
      <c r="A35" s="49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</row>
    <row r="36" customHeight="1" spans="1:28">
      <c r="A36" s="49"/>
      <c r="B36" s="25"/>
      <c r="C36" s="25"/>
      <c r="D36" s="25"/>
      <c r="E36" s="25"/>
      <c r="F36" s="25"/>
      <c r="G36" s="23"/>
      <c r="H36" s="25"/>
      <c r="I36" s="25"/>
      <c r="J36" s="25"/>
      <c r="K36" s="25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</row>
    <row r="37" customHeight="1" spans="1:28">
      <c r="A37" s="49"/>
      <c r="B37" s="25"/>
      <c r="C37" s="25"/>
      <c r="D37" s="25"/>
      <c r="E37" s="25"/>
      <c r="F37" s="25"/>
      <c r="G37" s="23"/>
      <c r="H37" s="25"/>
      <c r="I37" s="25"/>
      <c r="J37" s="25"/>
      <c r="K37" s="25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</row>
    <row r="38" customHeight="1" spans="1:28">
      <c r="A38" s="49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</row>
    <row r="39" customHeight="1" spans="1:28">
      <c r="A39" s="49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</row>
    <row r="40" customHeight="1" spans="1:28">
      <c r="A40" s="49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</row>
    <row r="41" customHeight="1" spans="1:28">
      <c r="A41" s="49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</row>
    <row r="42" customHeight="1" spans="1:28">
      <c r="A42" s="49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</row>
    <row r="43" customHeight="1" spans="1:28">
      <c r="A43" s="49"/>
      <c r="B43" s="25"/>
      <c r="C43" s="25"/>
      <c r="D43" s="25"/>
      <c r="E43" s="25"/>
      <c r="F43" s="25"/>
      <c r="G43" s="23"/>
      <c r="H43" s="25"/>
      <c r="I43" s="25"/>
      <c r="J43" s="25"/>
      <c r="K43" s="25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</row>
    <row r="44" customHeight="1" spans="1:28">
      <c r="A44" s="49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</row>
    <row r="45" customHeight="1" spans="1:28">
      <c r="A45" s="49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</row>
    <row r="46" customHeight="1" spans="1:28">
      <c r="A46" s="49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</row>
    <row r="47" customHeight="1" spans="1:28">
      <c r="A47" s="49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</row>
    <row r="48" customHeight="1" spans="1:28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</row>
    <row r="49" customHeight="1" spans="1:28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</row>
    <row r="50" customHeight="1" spans="1:28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</row>
    <row r="51" customHeight="1" spans="1:28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</row>
    <row r="52" customHeight="1" spans="1:28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</row>
    <row r="53" customHeight="1" spans="1:28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</row>
    <row r="54" customHeight="1" spans="1:28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</row>
    <row r="55" customHeight="1" spans="1:28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</row>
    <row r="56" customHeight="1" spans="1:28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</row>
    <row r="57" customHeight="1" spans="1:28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</row>
    <row r="58" customHeight="1" spans="1:28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</row>
    <row r="59" customHeight="1" spans="1:28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</row>
    <row r="60" customHeight="1" spans="1:28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</row>
    <row r="61" customHeight="1" spans="1:28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</row>
    <row r="62" customHeight="1" spans="1:28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</row>
    <row r="63" customHeight="1" spans="1:28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</row>
    <row r="64" customHeight="1" spans="1:28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</row>
    <row r="65" customHeight="1" spans="1:28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</row>
    <row r="66" customHeight="1" spans="1:28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</row>
    <row r="67" customHeight="1" spans="1:28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</row>
    <row r="68" customHeight="1" spans="1:28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</row>
    <row r="69" customHeight="1" spans="1:28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</row>
    <row r="70" customHeight="1" spans="1:28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</row>
    <row r="71" customHeight="1" spans="1:28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</row>
    <row r="72" customHeight="1" spans="1:28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</row>
    <row r="73" customHeight="1" spans="1:28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</row>
    <row r="74" customHeight="1" spans="1:28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</row>
    <row r="75" customHeight="1" spans="1:28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</row>
    <row r="76" customHeight="1" spans="1:28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</row>
    <row r="77" customHeight="1" spans="1:28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</row>
    <row r="78" customHeight="1" spans="1:28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</row>
    <row r="79" customHeight="1" spans="1:28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</row>
    <row r="80" customHeight="1" spans="1:28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</row>
    <row r="81" customHeight="1" spans="1:28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</row>
    <row r="82" customHeight="1" spans="1:28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</row>
    <row r="83" customHeight="1" spans="1:28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</row>
    <row r="84" customHeight="1" spans="1:28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</row>
    <row r="85" customHeight="1" spans="1:28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</row>
    <row r="86" customHeight="1" spans="1:28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</row>
    <row r="87" customHeight="1" spans="1:28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</row>
    <row r="88" customHeight="1" spans="1:28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</row>
    <row r="89" customHeight="1" spans="1:28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</row>
    <row r="90" customHeight="1" spans="1:28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</row>
    <row r="91" customHeight="1" spans="1:28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</row>
    <row r="92" customHeight="1" spans="1:28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</row>
    <row r="93" customHeight="1" spans="1:28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</row>
    <row r="94" customHeight="1" spans="1:28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</row>
    <row r="95" customHeight="1" spans="1:28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</row>
    <row r="96" customHeight="1" spans="1:28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</row>
    <row r="97" customHeight="1" spans="1:28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</row>
    <row r="98" customHeight="1" spans="1:28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</row>
    <row r="99" customHeight="1" spans="1:28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</row>
    <row r="100" customHeight="1" spans="1:28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</row>
    <row r="101" customHeight="1" spans="1:28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</row>
    <row r="102" customHeight="1" spans="1:28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</row>
    <row r="103" customHeight="1" spans="1:28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</row>
    <row r="104" customHeight="1" spans="1:28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</row>
    <row r="105" customHeight="1" spans="1:28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</row>
    <row r="106" customHeight="1" spans="1:28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</row>
    <row r="107" customHeight="1" spans="1:28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</row>
    <row r="108" customHeight="1" spans="1:28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</row>
    <row r="109" customHeight="1" spans="1:28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</row>
    <row r="110" customHeight="1" spans="1:28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</row>
    <row r="111" customHeight="1" spans="1:28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</row>
    <row r="112" customHeight="1" spans="1:28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</row>
    <row r="113" customHeight="1" spans="1:28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</row>
    <row r="114" customHeight="1" spans="1:28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</row>
    <row r="115" customHeight="1" spans="1:28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</row>
    <row r="116" customHeight="1" spans="1:28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</row>
    <row r="117" customHeight="1" spans="1:28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</row>
    <row r="118" customHeight="1" spans="1:28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</row>
    <row r="119" customHeight="1" spans="1:28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</row>
    <row r="120" customHeight="1" spans="1:28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</row>
    <row r="121" customHeight="1" spans="1:28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</row>
    <row r="122" customHeight="1" spans="1:28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</row>
    <row r="123" customHeight="1" spans="1:28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</row>
    <row r="124" customHeight="1" spans="1:28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</row>
    <row r="125" customHeight="1" spans="1:28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</row>
    <row r="126" customHeight="1" spans="1:28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</row>
    <row r="127" customHeight="1" spans="1:28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</row>
    <row r="128" customHeight="1" spans="1:28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</row>
    <row r="129" customHeight="1" spans="1:28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</row>
    <row r="130" customHeight="1" spans="1:28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</row>
    <row r="131" customHeight="1" spans="1:28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</row>
    <row r="132" customHeight="1" spans="1:28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</row>
    <row r="133" customHeight="1" spans="1:28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</row>
    <row r="134" customHeight="1" spans="1:28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</row>
    <row r="135" customHeight="1" spans="1:28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</row>
    <row r="136" customHeight="1" spans="1:28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</row>
    <row r="137" customHeight="1" spans="1:28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</row>
    <row r="138" customHeight="1" spans="1:28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</row>
    <row r="139" customHeight="1" spans="1:28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</row>
    <row r="140" customHeight="1" spans="1:28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</row>
    <row r="141" customHeight="1" spans="1:28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</row>
    <row r="142" customHeight="1" spans="1:28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</row>
    <row r="143" customHeight="1" spans="1:28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</row>
    <row r="144" customHeight="1" spans="1:28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</row>
    <row r="145" customHeight="1" spans="1:28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</row>
    <row r="146" customHeight="1" spans="1:28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</row>
    <row r="147" customHeight="1" spans="1:28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</row>
    <row r="148" customHeight="1" spans="1:28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</row>
    <row r="149" customHeight="1" spans="1:28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</row>
    <row r="150" customHeight="1" spans="1:28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</row>
    <row r="151" customHeight="1" spans="1:28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</row>
    <row r="152" customHeight="1" spans="1:28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</row>
    <row r="153" customHeight="1" spans="1:28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</row>
    <row r="154" customHeight="1" spans="1:28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</row>
    <row r="155" customHeight="1" spans="1:28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</row>
    <row r="156" customHeight="1" spans="1:28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</row>
    <row r="157" customHeight="1" spans="1:28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</row>
    <row r="158" customHeight="1" spans="1:28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</row>
    <row r="159" customHeight="1" spans="1:28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</row>
    <row r="160" customHeight="1" spans="1:28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</row>
    <row r="161" customHeight="1" spans="1:28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</row>
    <row r="162" customHeight="1" spans="1:28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</row>
    <row r="163" customHeight="1" spans="1:28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</row>
    <row r="164" customHeight="1" spans="1:28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</row>
    <row r="165" customHeight="1" spans="1:28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</row>
    <row r="166" customHeight="1" spans="1:28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</row>
    <row r="167" customHeight="1" spans="1:28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</row>
    <row r="168" customHeight="1" spans="1:28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</row>
    <row r="169" customHeight="1" spans="1:28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</row>
    <row r="170" customHeight="1" spans="1:28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</row>
    <row r="171" customHeight="1" spans="1:28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</row>
    <row r="172" customHeight="1" spans="1:28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</row>
    <row r="173" customHeight="1" spans="1:28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</row>
    <row r="174" customHeight="1" spans="1:28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</row>
    <row r="175" customHeight="1" spans="1:28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</row>
    <row r="176" customHeight="1" spans="1:28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</row>
    <row r="177" customHeight="1" spans="1:28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</row>
    <row r="178" customHeight="1" spans="1:28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</row>
    <row r="179" customHeight="1" spans="1:28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</row>
    <row r="180" customHeight="1" spans="1:28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</row>
    <row r="181" customHeight="1" spans="1:28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</row>
    <row r="182" customHeight="1" spans="1:28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</row>
    <row r="183" customHeight="1" spans="1:28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</row>
    <row r="184" customHeight="1" spans="1:28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</row>
    <row r="185" customHeight="1" spans="1:28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</row>
    <row r="186" customHeight="1" spans="1:28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</row>
    <row r="187" customHeight="1" spans="1:28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</row>
    <row r="188" customHeight="1" spans="1:28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</row>
    <row r="189" customHeight="1" spans="1:28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</row>
    <row r="190" customHeight="1" spans="1:28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</row>
    <row r="191" customHeight="1" spans="1:28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</row>
    <row r="192" customHeight="1" spans="1:28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</row>
    <row r="193" customHeight="1" spans="1:28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</row>
    <row r="194" customHeight="1" spans="1:28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</row>
    <row r="195" customHeight="1" spans="1:28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</row>
    <row r="196" customHeight="1" spans="1:28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</row>
    <row r="197" customHeight="1" spans="1:28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</row>
    <row r="198" customHeight="1" spans="1:28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</row>
    <row r="199" customHeight="1" spans="1:28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</row>
    <row r="200" customHeight="1" spans="1:28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</row>
    <row r="201" customHeight="1" spans="1:28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</row>
    <row r="202" customHeight="1" spans="1:28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</row>
    <row r="203" customHeight="1" spans="1:28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</row>
    <row r="204" customHeight="1" spans="1:28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</row>
    <row r="205" customHeight="1" spans="1:28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</row>
    <row r="206" customHeight="1" spans="1:28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</row>
    <row r="207" customHeight="1" spans="1:28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</row>
    <row r="208" customHeight="1" spans="1:28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</row>
    <row r="209" customHeight="1" spans="1:28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</row>
    <row r="210" customHeight="1" spans="1:28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</row>
    <row r="211" customHeight="1" spans="1:28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</row>
    <row r="212" customHeight="1" spans="1:28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</row>
    <row r="213" customHeight="1" spans="1:28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</row>
    <row r="214" customHeight="1" spans="1:28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</row>
    <row r="215" customHeight="1" spans="1:28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</row>
    <row r="216" customHeight="1" spans="1:28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</row>
    <row r="217" customHeight="1" spans="1:28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</row>
    <row r="218" customHeight="1" spans="1:28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</row>
    <row r="219" customHeight="1" spans="1:28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</row>
    <row r="220" customHeight="1" spans="1:28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</row>
    <row r="221" customHeight="1" spans="1:28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</row>
    <row r="222" customHeight="1" spans="1:28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</row>
    <row r="223" customHeight="1" spans="1:28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</row>
    <row r="224" customHeight="1" spans="1:28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</row>
    <row r="225" customHeight="1" spans="1:28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</row>
    <row r="226" customHeight="1" spans="1:28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</row>
    <row r="227" customHeight="1" spans="1:28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</row>
    <row r="228" customHeight="1" spans="1:28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</row>
    <row r="229" customHeight="1" spans="1:28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</row>
    <row r="230" customHeight="1" spans="1:28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</row>
    <row r="231" customHeight="1" spans="1:28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</row>
    <row r="232" customHeight="1" spans="1:28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</row>
    <row r="233" customHeight="1" spans="1:28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</row>
    <row r="234" customHeight="1" spans="1:28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</row>
    <row r="235" customHeight="1" spans="1:28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</row>
    <row r="236" customHeight="1" spans="1:28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</row>
    <row r="237" customHeight="1" spans="1:28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</row>
    <row r="238" customHeight="1" spans="1:2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</row>
    <row r="239" customHeight="1" spans="1:28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</row>
    <row r="240" customHeight="1" spans="1:28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</row>
    <row r="241" customHeight="1" spans="1:28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</row>
    <row r="242" customHeight="1" spans="1:28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</row>
    <row r="243" customHeight="1" spans="1:28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</row>
    <row r="244" customHeight="1" spans="1:28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</row>
    <row r="245" customHeight="1" spans="1:28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</row>
    <row r="246" customHeight="1" spans="1:28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</row>
    <row r="247" customHeight="1" spans="1:28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</row>
    <row r="248" customHeight="1" spans="1:2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</row>
    <row r="249" customHeight="1" spans="1:28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</row>
    <row r="250" customHeight="1" spans="1:28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</row>
    <row r="251" customHeight="1" spans="1:28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</row>
    <row r="252" customHeight="1" spans="1:28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</row>
    <row r="253" customHeight="1" spans="1:28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</row>
    <row r="254" customHeight="1" spans="1:28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</row>
    <row r="255" customHeight="1" spans="1:28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</row>
    <row r="256" customHeight="1" spans="1:28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</row>
    <row r="257" customHeight="1" spans="1:28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</row>
    <row r="258" customHeight="1" spans="1:2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</row>
    <row r="259" customHeight="1" spans="1:28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</row>
    <row r="260" customHeight="1" spans="1:28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</row>
    <row r="261" customHeight="1" spans="1:28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</row>
    <row r="262" customHeight="1" spans="1:28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</row>
    <row r="263" customHeight="1" spans="1:28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</row>
    <row r="264" customHeight="1" spans="1:28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</row>
    <row r="265" customHeight="1" spans="1:28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</row>
    <row r="266" customHeight="1" spans="1:28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</row>
    <row r="267" customHeight="1" spans="1:28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</row>
    <row r="268" customHeight="1" spans="1:2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</row>
    <row r="269" customHeight="1" spans="1:28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</row>
    <row r="270" customHeight="1" spans="1:28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</row>
    <row r="271" customHeight="1" spans="1:28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</row>
    <row r="272" customHeight="1" spans="1:28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</row>
    <row r="273" customHeight="1" spans="1:28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</row>
    <row r="274" customHeight="1" spans="1:28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</row>
    <row r="275" customHeight="1" spans="1:28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</row>
    <row r="276" customHeight="1" spans="1:28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</row>
    <row r="277" customHeight="1" spans="1:28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</row>
    <row r="278" customHeight="1" spans="1:2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</row>
    <row r="279" customHeight="1" spans="1:28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</row>
    <row r="280" customHeight="1" spans="1:28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</row>
    <row r="281" customHeight="1" spans="1:28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</row>
    <row r="282" customHeight="1" spans="1:28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</row>
    <row r="283" customHeight="1" spans="1:28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</row>
    <row r="284" customHeight="1" spans="1:28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</row>
    <row r="285" customHeight="1" spans="1:28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</row>
    <row r="286" customHeight="1" spans="1:28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</row>
    <row r="287" customHeight="1" spans="1:28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</row>
    <row r="288" customHeight="1" spans="1:2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</row>
    <row r="289" customHeight="1" spans="1:28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</row>
    <row r="290" customHeight="1" spans="1:28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</row>
    <row r="291" customHeight="1" spans="1:28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</row>
    <row r="292" customHeight="1" spans="1:28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</row>
    <row r="293" customHeight="1" spans="1:28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</row>
    <row r="294" customHeight="1" spans="1:28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</row>
    <row r="295" customHeight="1" spans="1:28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</row>
    <row r="296" customHeight="1" spans="1:28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</row>
    <row r="297" customHeight="1" spans="1:28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</row>
    <row r="298" customHeight="1" spans="1:2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</row>
    <row r="299" customHeight="1" spans="1:28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</row>
    <row r="300" customHeight="1" spans="1:28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</row>
    <row r="301" customHeight="1" spans="1:28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</row>
    <row r="302" customHeight="1" spans="1:28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</row>
    <row r="303" customHeight="1" spans="1:28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</row>
    <row r="304" customHeight="1" spans="1:28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</row>
    <row r="305" customHeight="1" spans="1:28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</row>
    <row r="306" customHeight="1" spans="1:28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</row>
    <row r="307" customHeight="1" spans="1:28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</row>
    <row r="308" customHeight="1" spans="1:2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</row>
    <row r="309" customHeight="1" spans="1:28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</row>
    <row r="310" customHeight="1" spans="1:28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</row>
    <row r="311" customHeight="1" spans="1:28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</row>
    <row r="312" customHeight="1" spans="1:28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</row>
    <row r="313" customHeight="1" spans="1:28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</row>
    <row r="314" customHeight="1" spans="1:28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</row>
    <row r="315" customHeight="1" spans="1:28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</row>
    <row r="316" customHeight="1" spans="1:28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</row>
    <row r="317" customHeight="1" spans="1:28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</row>
    <row r="318" customHeight="1" spans="1:2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</row>
    <row r="319" customHeight="1" spans="1:28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</row>
    <row r="320" customHeight="1" spans="1:28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</row>
    <row r="321" customHeight="1" spans="1:28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</row>
    <row r="322" customHeight="1" spans="1:28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</row>
    <row r="323" customHeight="1" spans="1:28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</row>
    <row r="324" customHeight="1" spans="1:28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</row>
    <row r="325" customHeight="1" spans="1:28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</row>
    <row r="326" customHeight="1" spans="1:28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</row>
    <row r="327" customHeight="1" spans="1:28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</row>
    <row r="328" customHeight="1" spans="1: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</row>
    <row r="329" customHeight="1" spans="1:28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</row>
    <row r="330" customHeight="1" spans="1:28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</row>
    <row r="331" customHeight="1" spans="1:28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</row>
    <row r="332" customHeight="1" spans="1:28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</row>
    <row r="333" customHeight="1" spans="1:28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</row>
    <row r="334" customHeight="1" spans="1:28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</row>
    <row r="335" customHeight="1" spans="1:28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</row>
    <row r="336" customHeight="1" spans="1:28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</row>
    <row r="337" customHeight="1" spans="1:28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</row>
    <row r="338" customHeight="1" spans="1:2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</row>
    <row r="339" customHeight="1" spans="1:28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</row>
    <row r="340" customHeight="1" spans="1:28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</row>
    <row r="341" customHeight="1" spans="1:28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</row>
    <row r="342" customHeight="1" spans="1:28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</row>
    <row r="343" customHeight="1" spans="1:28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</row>
    <row r="344" customHeight="1" spans="1:28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</row>
    <row r="345" customHeight="1" spans="1:28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</row>
    <row r="346" customHeight="1" spans="1:28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</row>
    <row r="347" customHeight="1" spans="1:28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</row>
    <row r="348" customHeight="1" spans="1:2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</row>
    <row r="349" customHeight="1" spans="1:28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</row>
    <row r="350" customHeight="1" spans="1:28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</row>
    <row r="351" customHeight="1" spans="1:28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</row>
    <row r="352" customHeight="1" spans="1:28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</row>
    <row r="353" customHeight="1" spans="1:28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</row>
    <row r="354" customHeight="1" spans="1:28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</row>
    <row r="355" customHeight="1" spans="1:28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</row>
    <row r="356" customHeight="1" spans="1:28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</row>
    <row r="357" customHeight="1" spans="1:28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</row>
    <row r="358" customHeight="1" spans="1:2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</row>
    <row r="359" customHeight="1" spans="1:28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</row>
    <row r="360" customHeight="1" spans="1:28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</row>
    <row r="361" customHeight="1" spans="1:28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</row>
    <row r="362" customHeight="1" spans="1:28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</row>
    <row r="363" customHeight="1" spans="1:28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</row>
    <row r="364" customHeight="1" spans="1:28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</row>
    <row r="365" customHeight="1" spans="1:28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</row>
    <row r="366" customHeight="1" spans="1:28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</row>
    <row r="367" customHeight="1" spans="1:28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</row>
    <row r="368" customHeight="1" spans="1:2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</row>
    <row r="369" customHeight="1" spans="1:28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</row>
    <row r="370" customHeight="1" spans="1:28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</row>
    <row r="371" customHeight="1" spans="1:28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</row>
    <row r="372" customHeight="1" spans="1:28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</row>
    <row r="373" customHeight="1" spans="1:28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</row>
    <row r="374" customHeight="1" spans="1:28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</row>
    <row r="375" customHeight="1" spans="1:28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</row>
    <row r="376" customHeight="1" spans="1:28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</row>
    <row r="377" customHeight="1" spans="1:28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</row>
    <row r="378" customHeight="1" spans="1:2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</row>
    <row r="379" customHeight="1" spans="1:28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</row>
    <row r="380" customHeight="1" spans="1:28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</row>
    <row r="381" customHeight="1" spans="1:28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</row>
    <row r="382" customHeight="1" spans="1:28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</row>
    <row r="383" customHeight="1" spans="1:28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</row>
    <row r="384" customHeight="1" spans="1:28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</row>
    <row r="385" customHeight="1" spans="1:28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</row>
    <row r="386" customHeight="1" spans="1:28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</row>
    <row r="387" customHeight="1" spans="1:28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</row>
    <row r="388" customHeight="1" spans="1:2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</row>
    <row r="389" customHeight="1" spans="1:28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</row>
    <row r="390" customHeight="1" spans="1:28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</row>
    <row r="391" customHeight="1" spans="1:28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</row>
    <row r="392" customHeight="1" spans="1:28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</row>
    <row r="393" customHeight="1" spans="1:28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</row>
    <row r="394" customHeight="1" spans="1:28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</row>
    <row r="395" customHeight="1" spans="1:28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</row>
    <row r="396" customHeight="1" spans="1:28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</row>
    <row r="397" customHeight="1" spans="1:28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</row>
    <row r="398" customHeight="1" spans="1:2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</row>
    <row r="399" customHeight="1" spans="1:28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</row>
    <row r="400" customHeight="1" spans="1:28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</row>
    <row r="401" customHeight="1" spans="1:28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</row>
    <row r="402" customHeight="1" spans="1:28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</row>
    <row r="403" customHeight="1" spans="1:28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</row>
    <row r="404" customHeight="1" spans="1:28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</row>
    <row r="405" customHeight="1" spans="1:28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</row>
    <row r="406" customHeight="1" spans="1:28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</row>
    <row r="407" customHeight="1" spans="1:28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</row>
    <row r="408" customHeight="1" spans="1:2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</row>
    <row r="409" customHeight="1" spans="1:28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</row>
    <row r="410" customHeight="1" spans="1:28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</row>
    <row r="411" customHeight="1" spans="1:28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</row>
    <row r="412" customHeight="1" spans="1:28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</row>
    <row r="413" customHeight="1" spans="1:28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</row>
    <row r="414" customHeight="1" spans="1:28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</row>
    <row r="415" customHeight="1" spans="1:28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</row>
    <row r="416" customHeight="1" spans="1:28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</row>
    <row r="417" customHeight="1" spans="1:28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</row>
    <row r="418" customHeight="1" spans="1:2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</row>
    <row r="419" customHeight="1" spans="1:28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</row>
    <row r="420" customHeight="1" spans="1:28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</row>
    <row r="421" customHeight="1" spans="1:28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</row>
    <row r="422" customHeight="1" spans="1:28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</row>
    <row r="423" customHeight="1" spans="1:28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</row>
    <row r="424" customHeight="1" spans="1:28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</row>
    <row r="425" customHeight="1" spans="1:28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</row>
    <row r="426" customHeight="1" spans="1:28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</row>
    <row r="427" customHeight="1" spans="1:28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</row>
    <row r="428" customHeight="1" spans="1: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</row>
    <row r="429" customHeight="1" spans="1:28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</row>
    <row r="430" customHeight="1" spans="1:28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</row>
    <row r="431" customHeight="1" spans="1:28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</row>
    <row r="432" customHeight="1" spans="1:28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</row>
    <row r="433" customHeight="1" spans="1:28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</row>
    <row r="434" customHeight="1" spans="1:28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</row>
    <row r="435" customHeight="1" spans="1:28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</row>
    <row r="436" customHeight="1" spans="1:28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</row>
    <row r="437" customHeight="1" spans="1:28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</row>
    <row r="438" customHeight="1" spans="1:2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</row>
    <row r="439" customHeight="1" spans="1:28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</row>
    <row r="440" customHeight="1" spans="1:28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</row>
    <row r="441" customHeight="1" spans="1:28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</row>
    <row r="442" customHeight="1" spans="1:28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</row>
    <row r="443" customHeight="1" spans="1:28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</row>
    <row r="444" customHeight="1" spans="1:28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</row>
    <row r="445" customHeight="1" spans="1:28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</row>
    <row r="446" customHeight="1" spans="1:28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</row>
    <row r="447" customHeight="1" spans="1:28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</row>
    <row r="448" customHeight="1" spans="1:2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</row>
    <row r="449" customHeight="1" spans="1:28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</row>
    <row r="450" customHeight="1" spans="1:28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</row>
    <row r="451" customHeight="1" spans="1:28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</row>
    <row r="452" customHeight="1" spans="1:28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</row>
    <row r="453" customHeight="1" spans="1:28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</row>
    <row r="454" customHeight="1" spans="1:28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</row>
    <row r="455" customHeight="1" spans="1:28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</row>
    <row r="456" customHeight="1" spans="1:28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</row>
    <row r="457" customHeight="1" spans="1:28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</row>
    <row r="458" customHeight="1" spans="1:2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</row>
    <row r="459" customHeight="1" spans="1:28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</row>
    <row r="460" customHeight="1" spans="1:28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</row>
    <row r="461" customHeight="1" spans="1:28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</row>
    <row r="462" customHeight="1" spans="1:28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</row>
    <row r="463" customHeight="1" spans="1:28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</row>
    <row r="464" customHeight="1" spans="1:28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</row>
    <row r="465" customHeight="1" spans="1:28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</row>
    <row r="466" customHeight="1" spans="1:28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</row>
    <row r="467" customHeight="1" spans="1:28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</row>
    <row r="468" customHeight="1" spans="1:2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</row>
    <row r="469" customHeight="1" spans="1:28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</row>
    <row r="470" customHeight="1" spans="1:28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</row>
    <row r="471" customHeight="1" spans="1:28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</row>
    <row r="472" customHeight="1" spans="1:28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</row>
    <row r="473" customHeight="1" spans="1:28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</row>
    <row r="474" customHeight="1" spans="1:28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</row>
    <row r="475" customHeight="1" spans="1:28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</row>
    <row r="476" customHeight="1" spans="1:28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</row>
    <row r="477" customHeight="1" spans="1:28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</row>
    <row r="478" customHeight="1" spans="1:2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</row>
    <row r="479" customHeight="1" spans="1:28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</row>
    <row r="480" customHeight="1" spans="1:28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</row>
    <row r="481" customHeight="1" spans="1:28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</row>
    <row r="482" customHeight="1" spans="1:28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</row>
    <row r="483" customHeight="1" spans="1:28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</row>
    <row r="484" customHeight="1" spans="1:28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</row>
    <row r="485" customHeight="1" spans="1:28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</row>
    <row r="486" customHeight="1" spans="1:28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</row>
    <row r="487" customHeight="1" spans="1:28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</row>
    <row r="488" customHeight="1" spans="1:2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</row>
    <row r="489" customHeight="1" spans="1:28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</row>
    <row r="490" customHeight="1" spans="1:28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</row>
    <row r="491" customHeight="1" spans="1:28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</row>
    <row r="492" customHeight="1" spans="1:28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</row>
    <row r="493" customHeight="1" spans="1:28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</row>
    <row r="494" customHeight="1" spans="1:28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</row>
    <row r="495" customHeight="1" spans="1:28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</row>
    <row r="496" customHeight="1" spans="1:28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</row>
    <row r="497" customHeight="1" spans="1:28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</row>
    <row r="498" customHeight="1" spans="1:2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</row>
    <row r="499" customHeight="1" spans="1:28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</row>
    <row r="500" customHeight="1" spans="1:28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</row>
    <row r="501" customHeight="1" spans="1:28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</row>
    <row r="502" customHeight="1" spans="1:28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</row>
    <row r="503" customHeight="1" spans="1:28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</row>
    <row r="504" customHeight="1" spans="1:28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</row>
    <row r="505" customHeight="1" spans="1:28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</row>
    <row r="506" customHeight="1" spans="1:28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</row>
    <row r="507" customHeight="1" spans="1:28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</row>
    <row r="508" customHeight="1" spans="1:2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</row>
    <row r="509" customHeight="1" spans="1:28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</row>
    <row r="510" customHeight="1" spans="1:28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</row>
    <row r="511" customHeight="1" spans="1:28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</row>
    <row r="512" customHeight="1" spans="1:28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</row>
    <row r="513" customHeight="1" spans="1:28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</row>
    <row r="514" customHeight="1" spans="1:28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</row>
    <row r="515" customHeight="1" spans="1:28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</row>
    <row r="516" customHeight="1" spans="1:28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</row>
    <row r="517" customHeight="1" spans="1:28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</row>
    <row r="518" customHeight="1" spans="1:2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</row>
    <row r="519" customHeight="1" spans="1:28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</row>
    <row r="520" customHeight="1" spans="1:28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</row>
    <row r="521" customHeight="1" spans="1:28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</row>
    <row r="522" customHeight="1" spans="1:28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</row>
    <row r="523" customHeight="1" spans="1:28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</row>
    <row r="524" customHeight="1" spans="1:28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</row>
    <row r="525" customHeight="1" spans="1:28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</row>
    <row r="526" customHeight="1" spans="1:28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</row>
    <row r="527" customHeight="1" spans="1:28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</row>
    <row r="528" customHeight="1" spans="1: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</row>
    <row r="529" customHeight="1" spans="1:28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</row>
    <row r="530" customHeight="1" spans="1:28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</row>
    <row r="531" customHeight="1" spans="1:28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</row>
    <row r="532" customHeight="1" spans="1:28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</row>
    <row r="533" customHeight="1" spans="1:28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</row>
    <row r="534" customHeight="1" spans="1:28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</row>
    <row r="535" customHeight="1" spans="1:28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</row>
    <row r="536" customHeight="1" spans="1:28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</row>
    <row r="537" customHeight="1" spans="1:28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</row>
    <row r="538" customHeight="1" spans="1:2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</row>
    <row r="539" customHeight="1" spans="1:28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</row>
    <row r="540" customHeight="1" spans="1:28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</row>
    <row r="541" customHeight="1" spans="1:28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</row>
    <row r="542" customHeight="1" spans="1:28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</row>
    <row r="543" customHeight="1" spans="1:28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</row>
    <row r="544" customHeight="1" spans="1:28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</row>
    <row r="545" customHeight="1" spans="1:28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</row>
    <row r="546" customHeight="1" spans="1:28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</row>
    <row r="547" customHeight="1" spans="1:28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</row>
    <row r="548" customHeight="1" spans="1:2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</row>
    <row r="549" customHeight="1" spans="1:28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</row>
    <row r="550" customHeight="1" spans="1:28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</row>
    <row r="551" customHeight="1" spans="1:28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</row>
    <row r="552" customHeight="1" spans="1:28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</row>
    <row r="553" customHeight="1" spans="1:28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</row>
    <row r="554" customHeight="1" spans="1:28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</row>
    <row r="555" customHeight="1" spans="1:28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</row>
    <row r="556" customHeight="1" spans="1:28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</row>
    <row r="557" customHeight="1" spans="1:28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</row>
    <row r="558" customHeight="1" spans="1:2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</row>
    <row r="559" customHeight="1" spans="1:28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</row>
    <row r="560" customHeight="1" spans="1:28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</row>
    <row r="561" customHeight="1" spans="1:28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</row>
    <row r="562" customHeight="1" spans="1:28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</row>
    <row r="563" customHeight="1" spans="1:28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</row>
    <row r="564" customHeight="1" spans="1:28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</row>
    <row r="565" customHeight="1" spans="1:28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</row>
    <row r="566" customHeight="1" spans="1:28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</row>
    <row r="567" customHeight="1" spans="1:28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</row>
    <row r="568" customHeight="1" spans="1:2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</row>
    <row r="569" customHeight="1" spans="1:28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</row>
    <row r="570" customHeight="1" spans="1:28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</row>
    <row r="571" customHeight="1" spans="1:28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</row>
    <row r="572" customHeight="1" spans="1:28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</row>
    <row r="573" customHeight="1" spans="1:28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</row>
    <row r="574" customHeight="1" spans="1:28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</row>
    <row r="575" customHeight="1" spans="1:28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</row>
    <row r="576" customHeight="1" spans="1:28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</row>
    <row r="577" customHeight="1" spans="1:28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</row>
    <row r="578" customHeight="1" spans="1:2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</row>
    <row r="579" customHeight="1" spans="1:28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</row>
    <row r="580" customHeight="1" spans="1:28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</row>
    <row r="581" customHeight="1" spans="1:28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</row>
    <row r="582" customHeight="1" spans="1:28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</row>
    <row r="583" customHeight="1" spans="1:28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</row>
    <row r="584" customHeight="1" spans="1:28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</row>
    <row r="585" customHeight="1" spans="1:28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</row>
    <row r="586" customHeight="1" spans="1:28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</row>
    <row r="587" customHeight="1" spans="1:28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</row>
    <row r="588" customHeight="1" spans="1:2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</row>
    <row r="589" customHeight="1" spans="1:28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</row>
    <row r="590" customHeight="1" spans="1:28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</row>
    <row r="591" customHeight="1" spans="1:28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</row>
    <row r="592" customHeight="1" spans="1:28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</row>
    <row r="593" customHeight="1" spans="1:28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</row>
    <row r="594" customHeight="1" spans="1:28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</row>
    <row r="595" customHeight="1" spans="1:28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</row>
    <row r="596" customHeight="1" spans="1:28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</row>
    <row r="597" customHeight="1" spans="1:28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</row>
    <row r="598" customHeight="1" spans="1:2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</row>
    <row r="599" customHeight="1" spans="1:28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</row>
    <row r="600" customHeight="1" spans="1:28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</row>
    <row r="601" customHeight="1" spans="1:28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</row>
    <row r="602" customHeight="1" spans="1:28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</row>
    <row r="603" customHeight="1" spans="1:28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</row>
    <row r="604" customHeight="1" spans="1:28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</row>
    <row r="605" customHeight="1" spans="1:28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</row>
    <row r="606" customHeight="1" spans="1:28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</row>
    <row r="607" customHeight="1" spans="1:28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</row>
    <row r="608" customHeight="1" spans="1:2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</row>
    <row r="609" customHeight="1" spans="1:28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</row>
    <row r="610" customHeight="1" spans="1:28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</row>
    <row r="611" customHeight="1" spans="1:28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</row>
    <row r="612" customHeight="1" spans="1:28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</row>
    <row r="613" customHeight="1" spans="1:28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</row>
    <row r="614" customHeight="1" spans="1:28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</row>
    <row r="615" customHeight="1" spans="1:28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</row>
    <row r="616" customHeight="1" spans="1:28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</row>
    <row r="617" customHeight="1" spans="1:28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</row>
    <row r="618" customHeight="1" spans="1:2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</row>
    <row r="619" customHeight="1" spans="1:28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</row>
    <row r="620" customHeight="1" spans="1:28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</row>
    <row r="621" customHeight="1" spans="1:28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</row>
    <row r="622" customHeight="1" spans="1:28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</row>
    <row r="623" customHeight="1" spans="1:28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</row>
    <row r="624" customHeight="1" spans="1:28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</row>
    <row r="625" customHeight="1" spans="1:28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</row>
    <row r="626" customHeight="1" spans="1:28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</row>
    <row r="627" customHeight="1" spans="1:28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</row>
    <row r="628" customHeight="1" spans="1: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</row>
    <row r="629" customHeight="1" spans="1:28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</row>
    <row r="630" customHeight="1" spans="1:28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</row>
    <row r="631" customHeight="1" spans="1:28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</row>
    <row r="632" customHeight="1" spans="1:28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</row>
    <row r="633" customHeight="1" spans="1:28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</row>
    <row r="634" customHeight="1" spans="1:28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</row>
    <row r="635" customHeight="1" spans="1:28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</row>
    <row r="636" customHeight="1" spans="1:28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</row>
    <row r="637" customHeight="1" spans="1:28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</row>
    <row r="638" customHeight="1" spans="1:2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</row>
    <row r="639" customHeight="1" spans="1:28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</row>
    <row r="640" customHeight="1" spans="1:28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</row>
    <row r="641" customHeight="1" spans="1:28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</row>
    <row r="642" customHeight="1" spans="1:28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</row>
    <row r="643" customHeight="1" spans="1:28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</row>
    <row r="644" customHeight="1" spans="1:28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</row>
    <row r="645" customHeight="1" spans="1:28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</row>
    <row r="646" customHeight="1" spans="1:28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</row>
    <row r="647" customHeight="1" spans="1:28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</row>
    <row r="648" customHeight="1" spans="1:2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</row>
    <row r="649" customHeight="1" spans="1:28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</row>
    <row r="650" customHeight="1" spans="1:28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</row>
    <row r="651" customHeight="1" spans="1:28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</row>
    <row r="652" customHeight="1" spans="1:28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</row>
    <row r="653" customHeight="1" spans="1:28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</row>
    <row r="654" customHeight="1" spans="1:28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</row>
    <row r="655" customHeight="1" spans="1:28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</row>
    <row r="656" customHeight="1" spans="1:28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</row>
    <row r="657" customHeight="1" spans="1:28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</row>
    <row r="658" customHeight="1" spans="1:2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</row>
    <row r="659" customHeight="1" spans="1:28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</row>
    <row r="660" customHeight="1" spans="1:28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</row>
    <row r="661" customHeight="1" spans="1:28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</row>
    <row r="662" customHeight="1" spans="1:28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</row>
    <row r="663" customHeight="1" spans="1:28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</row>
    <row r="664" customHeight="1" spans="1:28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</row>
    <row r="665" customHeight="1" spans="1:28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</row>
    <row r="666" customHeight="1" spans="1:28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</row>
    <row r="667" customHeight="1" spans="1:28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</row>
    <row r="668" customHeight="1" spans="1:2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</row>
    <row r="669" customHeight="1" spans="1:28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</row>
    <row r="670" customHeight="1" spans="1:28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</row>
    <row r="671" customHeight="1" spans="1:28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</row>
    <row r="672" customHeight="1" spans="1:28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</row>
    <row r="673" customHeight="1" spans="1:28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</row>
    <row r="674" customHeight="1" spans="1:28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</row>
    <row r="675" customHeight="1" spans="1:28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</row>
    <row r="676" customHeight="1" spans="1:28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</row>
    <row r="677" customHeight="1" spans="1:28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</row>
    <row r="678" customHeight="1" spans="1:2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</row>
    <row r="679" customHeight="1" spans="1:28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</row>
    <row r="680" customHeight="1" spans="1:28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</row>
    <row r="681" customHeight="1" spans="1:28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</row>
    <row r="682" customHeight="1" spans="1:28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</row>
    <row r="683" customHeight="1" spans="1:28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</row>
    <row r="684" customHeight="1" spans="1:28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</row>
    <row r="685" customHeight="1" spans="1:28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</row>
    <row r="686" customHeight="1" spans="1:28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</row>
    <row r="687" customHeight="1" spans="1:28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</row>
    <row r="688" customHeight="1" spans="1:2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</row>
    <row r="689" customHeight="1" spans="1:28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</row>
    <row r="690" customHeight="1" spans="1:28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</row>
    <row r="691" customHeight="1" spans="1:28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</row>
    <row r="692" customHeight="1" spans="1:28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</row>
    <row r="693" customHeight="1" spans="1:28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</row>
    <row r="694" customHeight="1" spans="1:28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</row>
    <row r="695" customHeight="1" spans="1:28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</row>
    <row r="696" customHeight="1" spans="1:28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</row>
    <row r="697" customHeight="1" spans="1:28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</row>
    <row r="698" customHeight="1" spans="1:2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</row>
    <row r="699" customHeight="1" spans="1:28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</row>
    <row r="700" customHeight="1" spans="1:28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</row>
    <row r="701" customHeight="1" spans="1:28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</row>
    <row r="702" customHeight="1" spans="1:28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</row>
    <row r="703" customHeight="1" spans="1:28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</row>
    <row r="704" customHeight="1" spans="1:28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</row>
    <row r="705" customHeight="1" spans="1:28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</row>
    <row r="706" customHeight="1" spans="1:28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</row>
    <row r="707" customHeight="1" spans="1:28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</row>
    <row r="708" customHeight="1" spans="1:2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</row>
    <row r="709" customHeight="1" spans="1:28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</row>
    <row r="710" customHeight="1" spans="1:28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</row>
    <row r="711" customHeight="1" spans="1:28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</row>
    <row r="712" customHeight="1" spans="1:28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</row>
    <row r="713" customHeight="1" spans="1:28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</row>
    <row r="714" customHeight="1" spans="1:28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</row>
    <row r="715" customHeight="1" spans="1:28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</row>
    <row r="716" customHeight="1" spans="1:28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</row>
    <row r="717" customHeight="1" spans="1:28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</row>
    <row r="718" customHeight="1" spans="1:2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</row>
    <row r="719" customHeight="1" spans="1:28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</row>
    <row r="720" customHeight="1" spans="1:28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</row>
    <row r="721" customHeight="1" spans="1:28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</row>
    <row r="722" customHeight="1" spans="1:28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</row>
    <row r="723" customHeight="1" spans="1:28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</row>
    <row r="724" customHeight="1" spans="1:28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</row>
    <row r="725" customHeight="1" spans="1:28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</row>
    <row r="726" customHeight="1" spans="1:28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</row>
    <row r="727" customHeight="1" spans="1:28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</row>
    <row r="728" customHeight="1" spans="1: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</row>
    <row r="729" customHeight="1" spans="1:28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</row>
    <row r="730" customHeight="1" spans="1:28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</row>
    <row r="731" customHeight="1" spans="1:28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</row>
    <row r="732" customHeight="1" spans="1:28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</row>
    <row r="733" customHeight="1" spans="1:28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</row>
    <row r="734" customHeight="1" spans="1:28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</row>
    <row r="735" customHeight="1" spans="1:28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</row>
    <row r="736" customHeight="1" spans="1:28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</row>
    <row r="737" customHeight="1" spans="1:28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</row>
    <row r="738" customHeight="1" spans="1:2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</row>
    <row r="739" customHeight="1" spans="1:28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</row>
    <row r="740" customHeight="1" spans="1:28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</row>
    <row r="741" customHeight="1" spans="1:28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</row>
    <row r="742" customHeight="1" spans="1:28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</row>
    <row r="743" customHeight="1" spans="1:28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</row>
    <row r="744" customHeight="1" spans="1:28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</row>
    <row r="745" customHeight="1" spans="1:28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</row>
    <row r="746" customHeight="1" spans="1:28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</row>
    <row r="747" customHeight="1" spans="1:28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</row>
    <row r="748" customHeight="1" spans="1:2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</row>
    <row r="749" customHeight="1" spans="1:28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</row>
    <row r="750" customHeight="1" spans="1:28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</row>
    <row r="751" customHeight="1" spans="1:28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</row>
    <row r="752" customHeight="1" spans="1:28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</row>
    <row r="753" customHeight="1" spans="1:28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</row>
    <row r="754" customHeight="1" spans="1:28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</row>
    <row r="755" customHeight="1" spans="1:28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</row>
    <row r="756" customHeight="1" spans="1:28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</row>
    <row r="757" customHeight="1" spans="1:28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</row>
    <row r="758" customHeight="1" spans="1:2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</row>
    <row r="759" customHeight="1" spans="1:28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</row>
    <row r="760" customHeight="1" spans="1:28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</row>
    <row r="761" customHeight="1" spans="1:28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</row>
    <row r="762" customHeight="1" spans="1:28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</row>
    <row r="763" customHeight="1" spans="1:28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</row>
    <row r="764" customHeight="1" spans="1:28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</row>
    <row r="765" customHeight="1" spans="1:28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</row>
    <row r="766" customHeight="1" spans="1:28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</row>
    <row r="767" customHeight="1" spans="1:28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</row>
    <row r="768" customHeight="1" spans="1:2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</row>
    <row r="769" customHeight="1" spans="1:28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</row>
    <row r="770" customHeight="1" spans="1:28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</row>
    <row r="771" customHeight="1" spans="1:28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</row>
    <row r="772" customHeight="1" spans="1:28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</row>
    <row r="773" customHeight="1" spans="1:28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</row>
    <row r="774" customHeight="1" spans="1:28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</row>
    <row r="775" customHeight="1" spans="1:28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</row>
    <row r="776" customHeight="1" spans="1:28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</row>
    <row r="777" customHeight="1" spans="1:28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</row>
    <row r="778" customHeight="1" spans="1:2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</row>
    <row r="779" customHeight="1" spans="1:28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</row>
    <row r="780" customHeight="1" spans="1:28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</row>
    <row r="781" customHeight="1" spans="1:28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</row>
    <row r="782" customHeight="1" spans="1:28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</row>
    <row r="783" customHeight="1" spans="1:28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</row>
    <row r="784" customHeight="1" spans="1:28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</row>
    <row r="785" customHeight="1" spans="1:28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</row>
    <row r="786" customHeight="1" spans="1:28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</row>
    <row r="787" customHeight="1" spans="1:28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</row>
    <row r="788" customHeight="1" spans="1:2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</row>
    <row r="789" customHeight="1" spans="1:28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</row>
    <row r="790" customHeight="1" spans="1:28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</row>
    <row r="791" customHeight="1" spans="1:28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</row>
    <row r="792" customHeight="1" spans="1:28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</row>
    <row r="793" customHeight="1" spans="1:28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</row>
    <row r="794" customHeight="1" spans="1:28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</row>
    <row r="795" customHeight="1" spans="1:28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</row>
    <row r="796" customHeight="1" spans="1:28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</row>
    <row r="797" customHeight="1" spans="1:28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</row>
    <row r="798" customHeight="1" spans="1:2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</row>
    <row r="799" customHeight="1" spans="1:28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</row>
    <row r="800" customHeight="1" spans="1:28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</row>
    <row r="801" customHeight="1" spans="1:28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</row>
    <row r="802" customHeight="1" spans="1:28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</row>
    <row r="803" customHeight="1" spans="1:28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</row>
    <row r="804" customHeight="1" spans="1:28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</row>
    <row r="805" customHeight="1" spans="1:28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</row>
    <row r="806" customHeight="1" spans="1:28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</row>
    <row r="807" customHeight="1" spans="1:28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</row>
    <row r="808" customHeight="1" spans="1:2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</row>
    <row r="809" customHeight="1" spans="1:28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</row>
    <row r="810" customHeight="1" spans="1:28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</row>
    <row r="811" customHeight="1" spans="1:28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</row>
    <row r="812" customHeight="1" spans="1:28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</row>
    <row r="813" customHeight="1" spans="1:28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</row>
    <row r="814" customHeight="1" spans="1:28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</row>
    <row r="815" customHeight="1" spans="1:28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</row>
    <row r="816" customHeight="1" spans="1:28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</row>
    <row r="817" customHeight="1" spans="1:28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</row>
    <row r="818" customHeight="1" spans="1:2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</row>
    <row r="819" customHeight="1" spans="1:28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</row>
    <row r="820" customHeight="1" spans="1:28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</row>
    <row r="821" customHeight="1" spans="1:28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</row>
    <row r="822" customHeight="1" spans="1:28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</row>
    <row r="823" customHeight="1" spans="1:28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</row>
    <row r="824" customHeight="1" spans="1:28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</row>
    <row r="825" customHeight="1" spans="1:28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</row>
    <row r="826" customHeight="1" spans="1:28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</row>
    <row r="827" customHeight="1" spans="1:28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</row>
    <row r="828" customHeight="1" spans="1: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</row>
    <row r="829" customHeight="1" spans="1:28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</row>
    <row r="830" customHeight="1" spans="1:28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</row>
    <row r="831" customHeight="1" spans="1:28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</row>
    <row r="832" customHeight="1" spans="1:28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</row>
    <row r="833" customHeight="1" spans="1:28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</row>
    <row r="834" customHeight="1" spans="1:28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</row>
    <row r="835" customHeight="1" spans="1:28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</row>
    <row r="836" customHeight="1" spans="1:28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</row>
    <row r="837" customHeight="1" spans="1:28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</row>
    <row r="838" customHeight="1" spans="1:2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</row>
    <row r="839" customHeight="1" spans="1:28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</row>
    <row r="840" customHeight="1" spans="1:28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</row>
    <row r="841" customHeight="1" spans="1:28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</row>
    <row r="842" customHeight="1" spans="1:28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</row>
    <row r="843" customHeight="1" spans="1:28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</row>
    <row r="844" customHeight="1" spans="1:28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</row>
    <row r="845" customHeight="1" spans="1:28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</row>
    <row r="846" customHeight="1" spans="1:28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</row>
    <row r="847" customHeight="1" spans="1:28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</row>
    <row r="848" customHeight="1" spans="1:2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</row>
    <row r="849" customHeight="1" spans="1:28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</row>
    <row r="850" customHeight="1" spans="1:28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</row>
    <row r="851" customHeight="1" spans="1:28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</row>
    <row r="852" customHeight="1" spans="1:28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</row>
    <row r="853" customHeight="1" spans="1:28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</row>
    <row r="854" customHeight="1" spans="1:28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</row>
    <row r="855" customHeight="1" spans="1:28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</row>
    <row r="856" customHeight="1" spans="1:28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</row>
    <row r="857" customHeight="1" spans="1:28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</row>
    <row r="858" customHeight="1" spans="1:2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</row>
    <row r="859" customHeight="1" spans="1:28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</row>
    <row r="860" customHeight="1" spans="1:28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</row>
    <row r="861" customHeight="1" spans="1:28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</row>
    <row r="862" customHeight="1" spans="1:28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</row>
    <row r="863" customHeight="1" spans="1:28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</row>
    <row r="864" customHeight="1" spans="1:28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</row>
    <row r="865" customHeight="1" spans="1:28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</row>
    <row r="866" customHeight="1" spans="1:28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</row>
    <row r="867" customHeight="1" spans="1:28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</row>
    <row r="868" customHeight="1" spans="1:2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</row>
    <row r="869" customHeight="1" spans="1:28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</row>
    <row r="870" customHeight="1" spans="1:28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</row>
    <row r="871" customHeight="1" spans="1:28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</row>
    <row r="872" customHeight="1" spans="1:28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</row>
    <row r="873" customHeight="1" spans="1:28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</row>
    <row r="874" customHeight="1" spans="1:28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</row>
    <row r="875" customHeight="1" spans="1:28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</row>
    <row r="876" customHeight="1" spans="1:28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</row>
    <row r="877" customHeight="1" spans="1:28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</row>
    <row r="878" customHeight="1" spans="1:2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</row>
    <row r="879" customHeight="1" spans="1:28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</row>
    <row r="880" customHeight="1" spans="1:28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</row>
    <row r="881" customHeight="1" spans="1:28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</row>
    <row r="882" customHeight="1" spans="1:28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</row>
    <row r="883" customHeight="1" spans="1:28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</row>
    <row r="884" customHeight="1" spans="1:28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</row>
    <row r="885" customHeight="1" spans="1:28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</row>
    <row r="886" customHeight="1" spans="1:28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</row>
    <row r="887" customHeight="1" spans="1:28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</row>
    <row r="888" customHeight="1" spans="1:2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</row>
    <row r="889" customHeight="1" spans="1:28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</row>
    <row r="890" customHeight="1" spans="1:28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</row>
    <row r="891" customHeight="1" spans="1:28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</row>
    <row r="892" customHeight="1" spans="1:28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</row>
    <row r="893" customHeight="1" spans="1:28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</row>
    <row r="894" customHeight="1" spans="1:28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</row>
    <row r="895" customHeight="1" spans="1:28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</row>
    <row r="896" customHeight="1" spans="1:28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</row>
    <row r="897" customHeight="1" spans="1:28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</row>
    <row r="898" customHeight="1" spans="1:2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</row>
    <row r="899" customHeight="1" spans="1:28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</row>
    <row r="900" customHeight="1" spans="1:28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</row>
    <row r="901" customHeight="1" spans="1:28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</row>
    <row r="902" customHeight="1" spans="1:28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</row>
    <row r="903" customHeight="1" spans="1:28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</row>
    <row r="904" customHeight="1" spans="1:28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</row>
    <row r="905" customHeight="1" spans="1:28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</row>
    <row r="906" customHeight="1" spans="1:28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</row>
    <row r="907" customHeight="1" spans="1:28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</row>
    <row r="908" customHeight="1" spans="1:2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</row>
    <row r="909" customHeight="1" spans="1:28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</row>
    <row r="910" customHeight="1" spans="1:28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</row>
    <row r="911" customHeight="1" spans="1:28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</row>
    <row r="912" customHeight="1" spans="1:28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</row>
    <row r="913" customHeight="1" spans="1:28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</row>
    <row r="914" customHeight="1" spans="1:28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</row>
    <row r="915" customHeight="1" spans="1:28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</row>
    <row r="916" customHeight="1" spans="1:28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</row>
    <row r="917" customHeight="1" spans="1:28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</row>
    <row r="918" customHeight="1" spans="1:2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</row>
    <row r="919" customHeight="1" spans="1:28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</row>
    <row r="920" customHeight="1" spans="1:28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</row>
    <row r="921" customHeight="1" spans="1:28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</row>
    <row r="922" customHeight="1" spans="1:28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</row>
    <row r="923" customHeight="1" spans="1:28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</row>
    <row r="924" customHeight="1" spans="1:28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</row>
    <row r="925" customHeight="1" spans="1:28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</row>
    <row r="926" customHeight="1" spans="1:28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</row>
    <row r="927" customHeight="1" spans="1:28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</row>
    <row r="928" customHeight="1" spans="1: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</row>
    <row r="929" customHeight="1" spans="1:28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</row>
    <row r="930" customHeight="1" spans="1:28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</row>
    <row r="931" customHeight="1" spans="1:28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</row>
    <row r="932" customHeight="1" spans="1:28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</row>
    <row r="933" customHeight="1" spans="1:28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</row>
    <row r="934" customHeight="1" spans="1:28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</row>
    <row r="935" customHeight="1" spans="1:28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</row>
    <row r="936" customHeight="1" spans="1:28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</row>
    <row r="937" customHeight="1" spans="1:28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</row>
    <row r="938" customHeight="1" spans="1:2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</row>
    <row r="939" customHeight="1" spans="1:28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</row>
    <row r="940" customHeight="1" spans="1:28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</row>
    <row r="941" customHeight="1" spans="1:28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</row>
    <row r="942" customHeight="1" spans="1:28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</row>
    <row r="943" customHeight="1" spans="1:28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</row>
    <row r="944" customHeight="1" spans="1:28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</row>
    <row r="945" customHeight="1" spans="1:28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</row>
    <row r="946" customHeight="1" spans="1:28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</row>
    <row r="947" customHeight="1" spans="1:28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</row>
    <row r="948" customHeight="1" spans="1:2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</row>
    <row r="949" customHeight="1" spans="1:28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</row>
    <row r="950" customHeight="1" spans="1:28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</row>
    <row r="951" customHeight="1" spans="1:28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</row>
    <row r="952" customHeight="1" spans="1:28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</row>
    <row r="953" customHeight="1" spans="1:28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</row>
    <row r="954" customHeight="1" spans="1:28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</row>
    <row r="955" customHeight="1" spans="1:28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</row>
    <row r="956" customHeight="1" spans="1:28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</row>
    <row r="957" customHeight="1" spans="1:28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</row>
    <row r="958" customHeight="1" spans="1:2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</row>
    <row r="959" customHeight="1" spans="1:28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</row>
    <row r="960" customHeight="1" spans="1:28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</row>
    <row r="961" customHeight="1" spans="1:28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</row>
    <row r="962" customHeight="1" spans="1:28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</row>
    <row r="963" customHeight="1" spans="1:28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</row>
    <row r="964" customHeight="1" spans="1:28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</row>
    <row r="965" customHeight="1" spans="1:28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</row>
    <row r="966" customHeight="1" spans="1:28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</row>
    <row r="967" customHeight="1" spans="1:28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</row>
    <row r="968" customHeight="1" spans="1:2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</row>
    <row r="969" customHeight="1" spans="1:28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</row>
    <row r="970" customHeight="1" spans="1:28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</row>
    <row r="971" customHeight="1" spans="1:28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</row>
    <row r="972" customHeight="1" spans="1:28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</row>
    <row r="973" customHeight="1" spans="1:28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</row>
    <row r="974" customHeight="1" spans="1:28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</row>
    <row r="975" customHeight="1" spans="1:28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</row>
    <row r="976" customHeight="1" spans="1:28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</row>
    <row r="977" customHeight="1" spans="1:28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</row>
    <row r="978" customHeight="1" spans="1:2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</row>
    <row r="979" customHeight="1" spans="1:28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</row>
    <row r="980" customHeight="1" spans="1:28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</row>
    <row r="981" customHeight="1" spans="1:28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</row>
    <row r="982" customHeight="1" spans="1:28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</row>
    <row r="983" customHeight="1" spans="1:28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</row>
    <row r="984" customHeight="1" spans="1:28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</row>
    <row r="985" customHeight="1" spans="1:28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</row>
    <row r="986" customHeight="1" spans="1:28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</row>
    <row r="987" customHeight="1" spans="1:28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</row>
  </sheetData>
  <printOptions horizontalCentered="1" gridLines="1"/>
  <pageMargins left="0.25" right="0.25" top="0.75" bottom="0.75" header="0" footer="0"/>
  <pageSetup paperSize="9" pageOrder="overThenDown" orientation="landscape" cellComments="atEnd"/>
  <headerFooter/>
  <tableParts count="3">
    <tablePart r:id="rId1"/>
    <tablePart r:id="rId2"/>
    <tablePart r:id="rId3"/>
  </tableParts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  <pageSetUpPr fitToPage="1"/>
  </sheetPr>
  <dimension ref="A1:AB988"/>
  <sheetViews>
    <sheetView workbookViewId="0">
      <pane xSplit="1" topLeftCell="B1" activePane="topRight" state="frozen"/>
      <selection/>
      <selection pane="topRight" activeCell="C2" sqref="C2"/>
    </sheetView>
  </sheetViews>
  <sheetFormatPr defaultColWidth="12.6285714285714" defaultRowHeight="15.75" customHeight="1"/>
  <cols>
    <col min="1" max="1" width="33.1333333333333" customWidth="1"/>
    <col min="3" max="6" width="31.3809523809524" customWidth="1"/>
    <col min="7" max="7" width="37" customWidth="1"/>
    <col min="8" max="9" width="31" customWidth="1"/>
    <col min="10" max="10" width="26.752380952381" customWidth="1"/>
    <col min="11" max="11" width="31" customWidth="1"/>
    <col min="12" max="12" width="14.752380952381" hidden="1" customWidth="1"/>
    <col min="13" max="13" width="14.8761904761905" customWidth="1"/>
    <col min="18" max="18" width="36.1333333333333" customWidth="1"/>
  </cols>
  <sheetData>
    <row r="1" customHeight="1" spans="1:28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</row>
    <row r="2" customHeight="1" spans="1:28">
      <c r="A2" s="24" t="s">
        <v>124</v>
      </c>
      <c r="B2" s="24"/>
      <c r="C2" s="24"/>
      <c r="D2" s="25"/>
      <c r="E2" s="25"/>
      <c r="F2" s="25"/>
      <c r="G2" s="25"/>
      <c r="H2" s="25"/>
      <c r="I2" s="25"/>
      <c r="J2" s="25"/>
      <c r="K2" s="25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</row>
    <row r="3" customHeight="1" spans="1:28">
      <c r="A3" s="26" t="s">
        <v>125</v>
      </c>
      <c r="B3" s="27" t="s">
        <v>2672</v>
      </c>
      <c r="C3" s="27" t="s">
        <v>127</v>
      </c>
      <c r="D3" s="27" t="s">
        <v>128</v>
      </c>
      <c r="E3" s="27" t="s">
        <v>2673</v>
      </c>
      <c r="F3" s="27" t="s">
        <v>2674</v>
      </c>
      <c r="G3" s="27" t="s">
        <v>131</v>
      </c>
      <c r="H3" s="26" t="s">
        <v>132</v>
      </c>
      <c r="I3" s="26" t="s">
        <v>42</v>
      </c>
      <c r="J3" s="26" t="s">
        <v>133</v>
      </c>
      <c r="K3" s="26" t="s">
        <v>134</v>
      </c>
      <c r="L3" s="28" t="s">
        <v>135</v>
      </c>
      <c r="M3" s="28" t="s">
        <v>136</v>
      </c>
      <c r="N3" s="29" t="s">
        <v>137</v>
      </c>
      <c r="O3" s="23"/>
      <c r="P3" s="23"/>
      <c r="Q3" s="23"/>
      <c r="R3" s="84" t="s">
        <v>41</v>
      </c>
      <c r="S3" s="85">
        <v>3</v>
      </c>
      <c r="T3" s="23"/>
      <c r="U3" s="23"/>
      <c r="V3" s="23"/>
      <c r="W3" s="23"/>
      <c r="X3" s="23"/>
      <c r="Y3" s="23"/>
      <c r="Z3" s="23"/>
      <c r="AA3" s="23"/>
      <c r="AB3" s="23"/>
    </row>
    <row r="4" customHeight="1" spans="1:28">
      <c r="A4" s="96" t="s">
        <v>78</v>
      </c>
      <c r="B4" s="86">
        <v>5</v>
      </c>
      <c r="C4" s="87">
        <v>0</v>
      </c>
      <c r="D4" s="88"/>
      <c r="E4" s="88">
        <v>6.5</v>
      </c>
      <c r="F4" s="89"/>
      <c r="G4" s="89">
        <f>SUM(B4:F4)</f>
        <v>11.5</v>
      </c>
      <c r="H4" s="97"/>
      <c r="I4" s="35">
        <v>0</v>
      </c>
      <c r="J4" s="35">
        <f>MAX(G4-$G$30,0)</f>
        <v>2.83967391304348</v>
      </c>
      <c r="K4" s="35">
        <f>MROUND(J4,0.5)</f>
        <v>3</v>
      </c>
      <c r="L4">
        <f>MAX(2-H4/2-I4/2,0)</f>
        <v>2</v>
      </c>
      <c r="M4" s="20">
        <f>K4+L4</f>
        <v>5</v>
      </c>
      <c r="N4" s="21" t="s">
        <v>138</v>
      </c>
      <c r="O4" s="23"/>
      <c r="P4" s="23"/>
      <c r="Q4" s="23"/>
      <c r="R4" s="84" t="s">
        <v>49</v>
      </c>
      <c r="S4" s="85">
        <v>0</v>
      </c>
      <c r="T4" s="23"/>
      <c r="U4" s="23"/>
      <c r="V4" s="23"/>
      <c r="W4" s="23"/>
      <c r="X4" s="23"/>
      <c r="Y4" s="23"/>
      <c r="Z4" s="23"/>
      <c r="AA4" s="23"/>
      <c r="AB4" s="23"/>
    </row>
    <row r="5" customHeight="1" spans="1:28">
      <c r="A5" s="14" t="s">
        <v>2675</v>
      </c>
      <c r="B5" s="98">
        <v>4</v>
      </c>
      <c r="C5" s="32">
        <v>0</v>
      </c>
      <c r="D5" s="90"/>
      <c r="E5" s="90">
        <v>5.625</v>
      </c>
      <c r="F5" s="91"/>
      <c r="G5" s="91">
        <f>SUM(B5:F5)</f>
        <v>9.625</v>
      </c>
      <c r="H5" s="99">
        <v>2</v>
      </c>
      <c r="I5" s="35">
        <v>0</v>
      </c>
      <c r="J5" s="35">
        <f>MAX(G5-$G$30,0)</f>
        <v>0.964673913043478</v>
      </c>
      <c r="K5" s="35">
        <f>MROUND(J5,0.5)</f>
        <v>1</v>
      </c>
      <c r="L5">
        <f>MAX(2-H5/2-I5/2,0)</f>
        <v>1</v>
      </c>
      <c r="M5" s="20">
        <f>K5+L5</f>
        <v>2</v>
      </c>
      <c r="N5" s="21" t="s">
        <v>138</v>
      </c>
      <c r="O5" s="23"/>
      <c r="P5" s="23"/>
      <c r="Q5" s="23"/>
      <c r="R5" s="84" t="s">
        <v>58</v>
      </c>
      <c r="S5" s="85">
        <v>0</v>
      </c>
      <c r="T5" s="23"/>
      <c r="U5" s="23"/>
      <c r="V5" s="23"/>
      <c r="W5" s="23"/>
      <c r="X5" s="23"/>
      <c r="Y5" s="23"/>
      <c r="Z5" s="23"/>
      <c r="AA5" s="23"/>
      <c r="AB5" s="23"/>
    </row>
    <row r="6" customHeight="1" spans="1:28">
      <c r="A6" s="100" t="s">
        <v>2676</v>
      </c>
      <c r="B6" s="98">
        <v>3.5625</v>
      </c>
      <c r="C6" s="32">
        <v>0</v>
      </c>
      <c r="D6" s="93">
        <v>3.3125</v>
      </c>
      <c r="E6" s="90">
        <v>5.5625</v>
      </c>
      <c r="F6" s="91"/>
      <c r="G6" s="91">
        <f>SUM(B6:F6)</f>
        <v>12.4375</v>
      </c>
      <c r="H6" s="99">
        <v>2</v>
      </c>
      <c r="I6" s="35">
        <v>0</v>
      </c>
      <c r="J6" s="35">
        <f>MAX(G6-$G$30,0)</f>
        <v>3.77717391304348</v>
      </c>
      <c r="K6" s="35">
        <f>MROUND(J6,0.5)</f>
        <v>4</v>
      </c>
      <c r="L6">
        <f>MAX(2-H6/2-I6/2,0)</f>
        <v>1</v>
      </c>
      <c r="M6" s="20">
        <f>K6+L6</f>
        <v>5</v>
      </c>
      <c r="N6" s="21" t="s">
        <v>138</v>
      </c>
      <c r="O6" s="23"/>
      <c r="P6" s="23"/>
      <c r="Q6" s="23"/>
      <c r="R6" s="14" t="s">
        <v>61</v>
      </c>
      <c r="S6" s="19">
        <v>5</v>
      </c>
      <c r="T6" s="23"/>
      <c r="U6" s="23"/>
      <c r="V6" s="23"/>
      <c r="W6" s="23"/>
      <c r="X6" s="23"/>
      <c r="Y6" s="23"/>
      <c r="Z6" s="23"/>
      <c r="AA6" s="23"/>
      <c r="AB6" s="23"/>
    </row>
    <row r="7" customHeight="1" spans="1:28">
      <c r="A7" s="94" t="s">
        <v>555</v>
      </c>
      <c r="B7" s="14">
        <v>0</v>
      </c>
      <c r="C7" s="32">
        <v>0</v>
      </c>
      <c r="D7" s="90"/>
      <c r="E7" s="90"/>
      <c r="F7" s="91"/>
      <c r="G7" s="91">
        <f>SUM(B7:F7)</f>
        <v>0</v>
      </c>
      <c r="H7" s="99"/>
      <c r="I7" s="35">
        <v>0</v>
      </c>
      <c r="J7" s="35">
        <f>MAX(G7-$G$30,0)</f>
        <v>0</v>
      </c>
      <c r="K7" s="35">
        <f>MROUND(J7,0.5)</f>
        <v>0</v>
      </c>
      <c r="L7" s="2">
        <v>0</v>
      </c>
      <c r="M7" s="15">
        <v>0</v>
      </c>
      <c r="N7" s="21" t="s">
        <v>138</v>
      </c>
      <c r="O7" s="23"/>
      <c r="P7" s="23"/>
      <c r="Q7" s="23"/>
      <c r="R7" s="84" t="s">
        <v>67</v>
      </c>
      <c r="S7" s="85">
        <v>1.5</v>
      </c>
      <c r="T7" s="23"/>
      <c r="U7" s="23"/>
      <c r="V7" s="23"/>
      <c r="W7" s="23"/>
      <c r="X7" s="23"/>
      <c r="Y7" s="23"/>
      <c r="Z7" s="23"/>
      <c r="AA7" s="23"/>
      <c r="AB7" s="23"/>
    </row>
    <row r="8" customHeight="1" spans="1:28">
      <c r="A8" s="96" t="s">
        <v>556</v>
      </c>
      <c r="B8" s="90">
        <v>6.375</v>
      </c>
      <c r="C8" s="32">
        <v>0</v>
      </c>
      <c r="D8" s="90"/>
      <c r="E8" s="90">
        <v>6</v>
      </c>
      <c r="F8" s="91"/>
      <c r="G8" s="91">
        <f>SUM(B8:F8)</f>
        <v>12.375</v>
      </c>
      <c r="H8" s="99"/>
      <c r="I8" s="35">
        <v>0</v>
      </c>
      <c r="J8" s="35">
        <f>MAX(G8-$G$30,0)</f>
        <v>3.71467391304348</v>
      </c>
      <c r="K8" s="35">
        <f>MROUND(J8,0.5)</f>
        <v>3.5</v>
      </c>
      <c r="L8">
        <f>MAX(2-H8/2-I8/2,0)</f>
        <v>2</v>
      </c>
      <c r="M8" s="20">
        <f>K8+L8</f>
        <v>5.5</v>
      </c>
      <c r="N8" s="21" t="s">
        <v>138</v>
      </c>
      <c r="O8" s="23"/>
      <c r="P8" s="23"/>
      <c r="Q8" s="23"/>
      <c r="R8" s="84" t="s">
        <v>139</v>
      </c>
      <c r="S8" s="85">
        <v>1</v>
      </c>
      <c r="T8" s="23"/>
      <c r="U8" s="23"/>
      <c r="V8" s="23"/>
      <c r="W8" s="23"/>
      <c r="X8" s="23"/>
      <c r="Y8" s="23"/>
      <c r="Z8" s="23"/>
      <c r="AA8" s="23"/>
      <c r="AB8" s="23"/>
    </row>
    <row r="9" customHeight="1" spans="1:28">
      <c r="A9" s="14" t="s">
        <v>558</v>
      </c>
      <c r="B9" s="98">
        <v>6</v>
      </c>
      <c r="C9" s="32">
        <v>0</v>
      </c>
      <c r="D9" s="93"/>
      <c r="E9" s="90">
        <v>7.5625</v>
      </c>
      <c r="F9" s="91"/>
      <c r="G9" s="91">
        <f>SUM(B9:F9)</f>
        <v>13.5625</v>
      </c>
      <c r="H9" s="99"/>
      <c r="I9" s="35">
        <v>0</v>
      </c>
      <c r="J9" s="35">
        <f>MAX(G9-$G$30,0)</f>
        <v>4.90217391304348</v>
      </c>
      <c r="K9" s="35">
        <v>3.5</v>
      </c>
      <c r="L9">
        <f>MAX(2-H9/2-I9/2,0)</f>
        <v>2</v>
      </c>
      <c r="M9" s="15">
        <v>5.5</v>
      </c>
      <c r="N9" s="21" t="s">
        <v>138</v>
      </c>
      <c r="O9" s="23"/>
      <c r="P9" s="23"/>
      <c r="Q9" s="23"/>
      <c r="R9" s="84" t="s">
        <v>70</v>
      </c>
      <c r="S9" s="85">
        <v>0.5</v>
      </c>
      <c r="T9" s="23"/>
      <c r="U9" s="23"/>
      <c r="V9" s="23"/>
      <c r="W9" s="23"/>
      <c r="X9" s="23"/>
      <c r="Y9" s="23"/>
      <c r="Z9" s="23"/>
      <c r="AA9" s="23"/>
      <c r="AB9" s="23"/>
    </row>
    <row r="10" customHeight="1" spans="1:28">
      <c r="A10" s="101" t="s">
        <v>630</v>
      </c>
      <c r="B10" s="14">
        <v>3.0625</v>
      </c>
      <c r="C10" s="32">
        <v>0</v>
      </c>
      <c r="D10" s="93">
        <v>3.3125</v>
      </c>
      <c r="E10" s="90">
        <v>2.375</v>
      </c>
      <c r="F10" s="91"/>
      <c r="G10" s="91">
        <f>SUM(B10:F10)</f>
        <v>8.75</v>
      </c>
      <c r="H10" s="99">
        <v>2</v>
      </c>
      <c r="I10" s="35">
        <v>0</v>
      </c>
      <c r="J10" s="35">
        <f>MAX(G10-$G$30,0)</f>
        <v>0.0896739130434785</v>
      </c>
      <c r="K10" s="35">
        <v>0</v>
      </c>
      <c r="L10" s="2">
        <v>2</v>
      </c>
      <c r="M10" s="15">
        <v>2</v>
      </c>
      <c r="N10" s="21" t="s">
        <v>138</v>
      </c>
      <c r="O10" s="23"/>
      <c r="P10" s="23"/>
      <c r="Q10" s="23"/>
      <c r="R10" s="14" t="s">
        <v>73</v>
      </c>
      <c r="S10" s="19">
        <v>5.6875</v>
      </c>
      <c r="T10" s="23"/>
      <c r="U10" s="23"/>
      <c r="V10" s="23"/>
      <c r="W10" s="23"/>
      <c r="X10" s="23"/>
      <c r="Y10" s="23"/>
      <c r="Z10" s="23"/>
      <c r="AA10" s="23"/>
      <c r="AB10" s="23"/>
    </row>
    <row r="11" customHeight="1" spans="1:28">
      <c r="A11" s="94" t="s">
        <v>338</v>
      </c>
      <c r="B11" s="14">
        <v>4.5</v>
      </c>
      <c r="C11" s="32">
        <v>0</v>
      </c>
      <c r="D11" s="90"/>
      <c r="E11" s="90">
        <v>5.5</v>
      </c>
      <c r="F11" s="91"/>
      <c r="G11" s="91">
        <f>SUM(B11:F11)</f>
        <v>10</v>
      </c>
      <c r="H11" s="99"/>
      <c r="I11" s="35">
        <v>0</v>
      </c>
      <c r="J11" s="35">
        <f>MAX(G11-$G$30,0)</f>
        <v>1.33967391304348</v>
      </c>
      <c r="K11" s="35">
        <f>MROUND(J11,0.5)</f>
        <v>1.5</v>
      </c>
      <c r="L11" s="2">
        <v>1</v>
      </c>
      <c r="M11" s="15">
        <v>2.5</v>
      </c>
      <c r="N11" s="21" t="s">
        <v>138</v>
      </c>
      <c r="O11" s="23"/>
      <c r="P11" s="23"/>
      <c r="Q11" s="23"/>
      <c r="R11" s="14" t="s">
        <v>78</v>
      </c>
      <c r="S11" s="19">
        <v>6</v>
      </c>
      <c r="T11" s="23"/>
      <c r="U11" s="23"/>
      <c r="V11" s="23"/>
      <c r="W11" s="23"/>
      <c r="X11" s="23"/>
      <c r="Y11" s="23"/>
      <c r="Z11" s="23"/>
      <c r="AA11" s="23"/>
      <c r="AB11" s="23"/>
    </row>
    <row r="12" customHeight="1" spans="1:28">
      <c r="A12" s="14" t="s">
        <v>389</v>
      </c>
      <c r="B12" s="14">
        <v>6</v>
      </c>
      <c r="C12" s="32">
        <v>0</v>
      </c>
      <c r="D12" s="90"/>
      <c r="E12" s="90">
        <v>3</v>
      </c>
      <c r="F12" s="91"/>
      <c r="G12" s="91">
        <f>SUM(B12:F12)</f>
        <v>9</v>
      </c>
      <c r="H12" s="99"/>
      <c r="I12" s="35">
        <v>0</v>
      </c>
      <c r="J12" s="35">
        <f>MAX(G12-$G$30,0)</f>
        <v>0.339673913043478</v>
      </c>
      <c r="K12" s="35">
        <f>MROUND(J12,0.5)</f>
        <v>0.5</v>
      </c>
      <c r="L12">
        <f>MAX(2-H12/2-I12/2,0)</f>
        <v>2</v>
      </c>
      <c r="M12" s="20">
        <f>K12+L12</f>
        <v>2.5</v>
      </c>
      <c r="N12" s="21" t="s">
        <v>138</v>
      </c>
      <c r="O12" s="23"/>
      <c r="P12" s="23"/>
      <c r="Q12" s="23"/>
      <c r="R12" s="14" t="s">
        <v>82</v>
      </c>
      <c r="S12" s="19">
        <v>4.0625</v>
      </c>
      <c r="T12" s="23"/>
      <c r="U12" s="23"/>
      <c r="V12" s="23"/>
      <c r="W12" s="23"/>
      <c r="X12" s="23"/>
      <c r="Y12" s="23"/>
      <c r="Z12" s="23"/>
      <c r="AA12" s="23"/>
      <c r="AB12" s="23"/>
    </row>
    <row r="13" customHeight="1" spans="1:28">
      <c r="A13" s="14" t="s">
        <v>561</v>
      </c>
      <c r="B13" s="14">
        <v>5</v>
      </c>
      <c r="C13" s="32">
        <v>0</v>
      </c>
      <c r="D13" s="90"/>
      <c r="E13" s="90">
        <v>5.5</v>
      </c>
      <c r="F13" s="91"/>
      <c r="G13" s="91">
        <f>SUM(B13:F13)</f>
        <v>10.5</v>
      </c>
      <c r="H13" s="99"/>
      <c r="I13" s="35">
        <v>0</v>
      </c>
      <c r="J13" s="35">
        <f>MAX(G13-$G$30,0)</f>
        <v>1.83967391304348</v>
      </c>
      <c r="K13" s="35">
        <f>MROUND(J13,0.5)</f>
        <v>2</v>
      </c>
      <c r="L13">
        <f>MAX(2-H13/2-I13/2,0)</f>
        <v>2</v>
      </c>
      <c r="M13" s="20">
        <f>K13+L13</f>
        <v>4</v>
      </c>
      <c r="N13" s="21" t="s">
        <v>138</v>
      </c>
      <c r="O13" s="23"/>
      <c r="P13" s="23"/>
      <c r="Q13" s="23"/>
      <c r="R13" s="14" t="s">
        <v>338</v>
      </c>
      <c r="S13" s="19">
        <v>3</v>
      </c>
      <c r="T13" s="23"/>
      <c r="U13" s="23"/>
      <c r="V13" s="23"/>
      <c r="W13" s="23"/>
      <c r="X13" s="23"/>
      <c r="Y13" s="23"/>
      <c r="Z13" s="23"/>
      <c r="AA13" s="23"/>
      <c r="AB13" s="23"/>
    </row>
    <row r="14" customHeight="1" spans="1:28">
      <c r="A14" s="14" t="s">
        <v>2677</v>
      </c>
      <c r="B14" s="14">
        <v>5.375</v>
      </c>
      <c r="C14" s="32">
        <v>0</v>
      </c>
      <c r="D14" s="90"/>
      <c r="E14" s="90">
        <v>5.5</v>
      </c>
      <c r="F14" s="91"/>
      <c r="G14" s="91">
        <f>SUM(B14:F14)</f>
        <v>10.875</v>
      </c>
      <c r="H14" s="99"/>
      <c r="I14" s="35">
        <v>0</v>
      </c>
      <c r="J14" s="35">
        <f>MAX(G14-$G$30,0)</f>
        <v>2.21467391304348</v>
      </c>
      <c r="K14" s="35">
        <f>MROUND(J14,0.5)</f>
        <v>2</v>
      </c>
      <c r="L14">
        <f>MAX(2-H14/2-I14/2,0)</f>
        <v>2</v>
      </c>
      <c r="M14" s="20">
        <f>K14+L14</f>
        <v>4</v>
      </c>
      <c r="N14" s="21" t="s">
        <v>138</v>
      </c>
      <c r="O14" s="23"/>
      <c r="P14" s="23"/>
      <c r="Q14" s="23"/>
      <c r="R14" s="14" t="s">
        <v>87</v>
      </c>
      <c r="S14" s="19">
        <v>1.5</v>
      </c>
      <c r="T14" s="23"/>
      <c r="U14" s="23"/>
      <c r="V14" s="23"/>
      <c r="W14" s="23"/>
      <c r="X14" s="23"/>
      <c r="Y14" s="23"/>
      <c r="Z14" s="23"/>
      <c r="AA14" s="23"/>
      <c r="AB14" s="23"/>
    </row>
    <row r="15" customHeight="1" spans="1:28">
      <c r="A15" s="92" t="s">
        <v>2678</v>
      </c>
      <c r="B15" s="98">
        <v>3.9375</v>
      </c>
      <c r="C15" s="32">
        <v>0</v>
      </c>
      <c r="D15" s="93">
        <v>3.3125</v>
      </c>
      <c r="E15" s="90">
        <v>4.125</v>
      </c>
      <c r="F15" s="91"/>
      <c r="G15" s="91">
        <f>SUM(B15:F15)</f>
        <v>11.375</v>
      </c>
      <c r="H15" s="99"/>
      <c r="I15" s="35">
        <v>0</v>
      </c>
      <c r="J15" s="35">
        <f>MAX(G15-$G$30,0)</f>
        <v>2.71467391304348</v>
      </c>
      <c r="K15" s="35">
        <f>MROUND(J15,0.5)</f>
        <v>2.5</v>
      </c>
      <c r="L15">
        <f>MAX(2-H15/2-I15/2,0)</f>
        <v>2</v>
      </c>
      <c r="M15" s="20">
        <f>K15+L15</f>
        <v>4.5</v>
      </c>
      <c r="N15" s="21" t="s">
        <v>138</v>
      </c>
      <c r="O15" s="23"/>
      <c r="P15" s="23"/>
      <c r="Q15" s="23"/>
      <c r="R15" s="14" t="s">
        <v>140</v>
      </c>
      <c r="S15" s="19">
        <v>0</v>
      </c>
      <c r="T15" s="23"/>
      <c r="U15" s="23"/>
      <c r="V15" s="23"/>
      <c r="W15" s="23"/>
      <c r="X15" s="23"/>
      <c r="Y15" s="23"/>
      <c r="Z15" s="23"/>
      <c r="AA15" s="23"/>
      <c r="AB15" s="23"/>
    </row>
    <row r="16" customHeight="1" spans="1:28">
      <c r="A16" s="94" t="s">
        <v>566</v>
      </c>
      <c r="B16" s="14">
        <v>5.5</v>
      </c>
      <c r="C16" s="32">
        <v>0</v>
      </c>
      <c r="D16" s="93"/>
      <c r="E16" s="90">
        <v>4.5</v>
      </c>
      <c r="F16" s="91"/>
      <c r="G16" s="91">
        <f>SUM(B16:F16)</f>
        <v>10</v>
      </c>
      <c r="H16" s="99"/>
      <c r="I16" s="35">
        <v>0</v>
      </c>
      <c r="J16" s="35">
        <f>MAX(G16-$G$30,0)</f>
        <v>1.33967391304348</v>
      </c>
      <c r="K16" s="35">
        <f>MROUND(J16,0.5)</f>
        <v>1.5</v>
      </c>
      <c r="L16">
        <f>MAX(2-H16/2-I16/2,0)</f>
        <v>2</v>
      </c>
      <c r="M16" s="20">
        <f>K16+L16</f>
        <v>3.5</v>
      </c>
      <c r="N16" s="21" t="s">
        <v>138</v>
      </c>
      <c r="O16" s="23"/>
      <c r="P16" s="23"/>
      <c r="Q16" s="23"/>
      <c r="R16" s="14" t="s">
        <v>141</v>
      </c>
      <c r="S16" s="19">
        <v>6.5</v>
      </c>
      <c r="T16" s="23"/>
      <c r="U16" s="23"/>
      <c r="V16" s="23"/>
      <c r="W16" s="23"/>
      <c r="X16" s="23"/>
      <c r="Y16" s="23"/>
      <c r="Z16" s="23"/>
      <c r="AA16" s="23"/>
      <c r="AB16" s="23"/>
    </row>
    <row r="17" customHeight="1" spans="1:28">
      <c r="A17" s="14" t="s">
        <v>568</v>
      </c>
      <c r="B17" s="14">
        <v>4.5</v>
      </c>
      <c r="C17" s="32">
        <v>0</v>
      </c>
      <c r="D17" s="95"/>
      <c r="E17" s="90">
        <v>4.5</v>
      </c>
      <c r="F17" s="91"/>
      <c r="G17" s="91">
        <f>SUM(B17:F17)</f>
        <v>9</v>
      </c>
      <c r="H17" s="99"/>
      <c r="I17" s="35">
        <v>0</v>
      </c>
      <c r="J17" s="35">
        <f>MAX(G17-$G$30,0)</f>
        <v>0.339673913043478</v>
      </c>
      <c r="K17" s="35">
        <f>MROUND(J17,0.5)</f>
        <v>0.5</v>
      </c>
      <c r="L17">
        <f>MAX(2-H17/2-I17/2,0)</f>
        <v>2</v>
      </c>
      <c r="M17" s="20">
        <f>K17+L17</f>
        <v>2.5</v>
      </c>
      <c r="N17" s="21" t="s">
        <v>138</v>
      </c>
      <c r="O17" s="23"/>
      <c r="P17" s="23"/>
      <c r="Q17" s="23"/>
      <c r="R17" s="14" t="s">
        <v>142</v>
      </c>
      <c r="S17" s="19">
        <v>5.5</v>
      </c>
      <c r="T17" s="23"/>
      <c r="U17" s="23"/>
      <c r="V17" s="23"/>
      <c r="W17" s="23"/>
      <c r="X17" s="23"/>
      <c r="Y17" s="23"/>
      <c r="Z17" s="23"/>
      <c r="AA17" s="23"/>
      <c r="AB17" s="23"/>
    </row>
    <row r="18" customHeight="1" spans="1:28">
      <c r="A18" s="14" t="s">
        <v>2679</v>
      </c>
      <c r="B18" s="96">
        <v>6.875</v>
      </c>
      <c r="C18" s="32">
        <v>0</v>
      </c>
      <c r="D18" s="90"/>
      <c r="E18" s="90">
        <v>4.8125</v>
      </c>
      <c r="F18" s="91"/>
      <c r="G18" s="91">
        <f>SUM(B18:F18)</f>
        <v>11.6875</v>
      </c>
      <c r="H18" s="99"/>
      <c r="I18" s="35">
        <v>0</v>
      </c>
      <c r="J18" s="35">
        <f>MAX(G18-$G$30,0)</f>
        <v>3.02717391304348</v>
      </c>
      <c r="K18" s="35">
        <f>MROUND(J18,0.5)</f>
        <v>3</v>
      </c>
      <c r="L18">
        <f>MAX(2-H18/2-I18/2,0)</f>
        <v>2</v>
      </c>
      <c r="M18" s="20">
        <f>K18+L18</f>
        <v>5</v>
      </c>
      <c r="N18" s="21" t="s">
        <v>138</v>
      </c>
      <c r="O18" s="23"/>
      <c r="P18" s="23"/>
      <c r="Q18" s="23"/>
      <c r="R18" s="14" t="s">
        <v>94</v>
      </c>
      <c r="S18" s="19">
        <v>5.6875</v>
      </c>
      <c r="T18" s="23"/>
      <c r="U18" s="23"/>
      <c r="V18" s="23"/>
      <c r="W18" s="23"/>
      <c r="X18" s="23"/>
      <c r="Y18" s="23"/>
      <c r="Z18" s="23"/>
      <c r="AA18" s="23"/>
      <c r="AB18" s="23"/>
    </row>
    <row r="19" customHeight="1" spans="1:28">
      <c r="A19" s="14" t="s">
        <v>734</v>
      </c>
      <c r="B19" s="15">
        <v>4.875</v>
      </c>
      <c r="C19" s="32">
        <v>0</v>
      </c>
      <c r="D19" s="90"/>
      <c r="E19" s="90">
        <v>7.8125</v>
      </c>
      <c r="F19" s="91"/>
      <c r="G19" s="91">
        <f>SUM(B19:F19)</f>
        <v>12.6875</v>
      </c>
      <c r="H19" s="99"/>
      <c r="I19" s="35">
        <v>0</v>
      </c>
      <c r="J19" s="35">
        <f>MAX(G19-$G$30,0)</f>
        <v>4.02717391304348</v>
      </c>
      <c r="K19" s="35">
        <f>MROUND(J19,0.5)</f>
        <v>4</v>
      </c>
      <c r="L19">
        <f>MAX(2-H19/2-I19/2,0)</f>
        <v>2</v>
      </c>
      <c r="M19" s="20">
        <f>K19+L19</f>
        <v>6</v>
      </c>
      <c r="N19" s="21" t="s">
        <v>138</v>
      </c>
      <c r="O19" s="23"/>
      <c r="P19" s="23"/>
      <c r="Q19" s="23"/>
      <c r="R19" s="14" t="s">
        <v>385</v>
      </c>
      <c r="S19" s="19">
        <v>6.375</v>
      </c>
      <c r="T19" s="23"/>
      <c r="U19" s="23"/>
      <c r="V19" s="23"/>
      <c r="W19" s="23"/>
      <c r="X19" s="23"/>
      <c r="Y19" s="23"/>
      <c r="Z19" s="23"/>
      <c r="AA19" s="23"/>
      <c r="AB19" s="23"/>
    </row>
    <row r="20" customHeight="1" spans="1:28">
      <c r="A20" s="101" t="s">
        <v>2680</v>
      </c>
      <c r="B20" s="102">
        <v>1.375</v>
      </c>
      <c r="C20" s="32">
        <v>0</v>
      </c>
      <c r="D20" s="93">
        <v>3.3125</v>
      </c>
      <c r="E20" s="90">
        <v>3.9375</v>
      </c>
      <c r="F20" s="91"/>
      <c r="G20" s="91">
        <f>SUM(B20:F20)</f>
        <v>8.625</v>
      </c>
      <c r="H20" s="99"/>
      <c r="I20" s="35">
        <v>0</v>
      </c>
      <c r="J20" s="35">
        <f>MAX(G20-$G$30,0)</f>
        <v>0</v>
      </c>
      <c r="K20" s="35">
        <f>MROUND(J20,0.5)</f>
        <v>0</v>
      </c>
      <c r="L20">
        <f>MAX(2-H20/2-I20/2,0)</f>
        <v>2</v>
      </c>
      <c r="M20" s="20">
        <f>K20+L20</f>
        <v>2</v>
      </c>
      <c r="N20" s="21" t="s">
        <v>138</v>
      </c>
      <c r="O20" s="23"/>
      <c r="P20" s="23"/>
      <c r="Q20" s="23"/>
      <c r="R20" s="14" t="s">
        <v>387</v>
      </c>
      <c r="S20" s="19">
        <v>5</v>
      </c>
      <c r="T20" s="23"/>
      <c r="U20" s="23"/>
      <c r="V20" s="23"/>
      <c r="W20" s="23"/>
      <c r="X20" s="23"/>
      <c r="Y20" s="23"/>
      <c r="Z20" s="23"/>
      <c r="AA20" s="23"/>
      <c r="AB20" s="23"/>
    </row>
    <row r="21" customHeight="1" spans="1:28">
      <c r="A21" s="94" t="s">
        <v>73</v>
      </c>
      <c r="B21" s="14">
        <v>4</v>
      </c>
      <c r="C21" s="32">
        <v>0</v>
      </c>
      <c r="D21" s="93"/>
      <c r="E21" s="90">
        <v>5.5</v>
      </c>
      <c r="F21" s="91"/>
      <c r="G21" s="91">
        <f>SUM(B21:F21)</f>
        <v>9.5</v>
      </c>
      <c r="H21" s="99"/>
      <c r="I21" s="35">
        <v>0</v>
      </c>
      <c r="J21" s="35">
        <f>MAX(G21-$G$30,0)</f>
        <v>0.839673913043478</v>
      </c>
      <c r="K21" s="35">
        <f>MROUND(J21,0.5)</f>
        <v>1</v>
      </c>
      <c r="L21">
        <f>MAX(2-H21/2-I21/2,0)</f>
        <v>2</v>
      </c>
      <c r="M21" s="20">
        <f>K21+L21</f>
        <v>3</v>
      </c>
      <c r="N21" s="21" t="s">
        <v>138</v>
      </c>
      <c r="O21" s="23"/>
      <c r="P21" s="23"/>
      <c r="Q21" s="23"/>
      <c r="R21" s="14" t="s">
        <v>388</v>
      </c>
      <c r="S21" s="19">
        <v>5</v>
      </c>
      <c r="T21" s="23"/>
      <c r="U21" s="23"/>
      <c r="V21" s="23"/>
      <c r="W21" s="23"/>
      <c r="X21" s="23"/>
      <c r="Y21" s="23"/>
      <c r="Z21" s="23"/>
      <c r="AA21" s="23"/>
      <c r="AB21" s="23"/>
    </row>
    <row r="22" customHeight="1" spans="1:28">
      <c r="A22" s="96" t="s">
        <v>576</v>
      </c>
      <c r="B22" s="14">
        <v>6.5</v>
      </c>
      <c r="C22" s="32">
        <v>0</v>
      </c>
      <c r="D22" s="93"/>
      <c r="E22" s="90">
        <v>4.5</v>
      </c>
      <c r="F22" s="91"/>
      <c r="G22" s="91">
        <f>SUM(B22:F22)</f>
        <v>11</v>
      </c>
      <c r="H22" s="99"/>
      <c r="I22" s="35">
        <v>0</v>
      </c>
      <c r="J22" s="35">
        <f>MAX(G22-$G$30,0)</f>
        <v>2.33967391304348</v>
      </c>
      <c r="K22" s="35">
        <f>MROUND(J22,0.5)</f>
        <v>2.5</v>
      </c>
      <c r="L22">
        <f>MAX(2-H22/2-I22/2,0)</f>
        <v>2</v>
      </c>
      <c r="M22" s="20">
        <f>K22+L22</f>
        <v>4.5</v>
      </c>
      <c r="N22" s="21" t="s">
        <v>138</v>
      </c>
      <c r="O22" s="23"/>
      <c r="P22" s="23"/>
      <c r="Q22" s="23"/>
      <c r="R22" s="14" t="s">
        <v>389</v>
      </c>
      <c r="S22" s="19">
        <v>1.5</v>
      </c>
      <c r="T22" s="23"/>
      <c r="U22" s="23"/>
      <c r="V22" s="23"/>
      <c r="W22" s="23"/>
      <c r="X22" s="23"/>
      <c r="Y22" s="23"/>
      <c r="Z22" s="23"/>
      <c r="AA22" s="23"/>
      <c r="AB22" s="23"/>
    </row>
    <row r="23" customHeight="1" spans="1:28">
      <c r="A23" s="92" t="s">
        <v>652</v>
      </c>
      <c r="B23" s="98">
        <v>1.25</v>
      </c>
      <c r="C23" s="32">
        <v>0</v>
      </c>
      <c r="D23" s="93">
        <v>3.3125</v>
      </c>
      <c r="E23" s="90">
        <v>2.125</v>
      </c>
      <c r="F23" s="91"/>
      <c r="G23" s="91">
        <f>SUM(B23:F23)</f>
        <v>6.6875</v>
      </c>
      <c r="H23" s="99"/>
      <c r="I23" s="35">
        <v>0</v>
      </c>
      <c r="J23" s="35">
        <f>MAX(G23-$G$30,0)</f>
        <v>0</v>
      </c>
      <c r="K23" s="35">
        <f>MROUND(J23,0.5)</f>
        <v>0</v>
      </c>
      <c r="L23">
        <f>MAX(2-H23/2-I23/2,0)</f>
        <v>2</v>
      </c>
      <c r="M23" s="20">
        <f>K23+L23</f>
        <v>2</v>
      </c>
      <c r="N23" s="21" t="s">
        <v>138</v>
      </c>
      <c r="O23" s="23"/>
      <c r="P23" s="23"/>
      <c r="Q23" s="23"/>
      <c r="R23" s="14" t="s">
        <v>392</v>
      </c>
      <c r="S23" s="19">
        <v>6.1875</v>
      </c>
      <c r="T23" s="23"/>
      <c r="U23" s="23"/>
      <c r="V23" s="23"/>
      <c r="W23" s="23"/>
      <c r="X23" s="23"/>
      <c r="Y23" s="23"/>
      <c r="Z23" s="23"/>
      <c r="AA23" s="23"/>
      <c r="AB23" s="23"/>
    </row>
    <row r="24" customHeight="1" spans="1:28">
      <c r="A24" s="94" t="s">
        <v>2681</v>
      </c>
      <c r="B24" s="14">
        <v>3.9375</v>
      </c>
      <c r="C24" s="32">
        <v>0</v>
      </c>
      <c r="D24" s="93"/>
      <c r="E24" s="90">
        <v>4.5</v>
      </c>
      <c r="F24" s="91"/>
      <c r="G24" s="91">
        <f>SUM(B24:F24)</f>
        <v>8.4375</v>
      </c>
      <c r="H24" s="99"/>
      <c r="I24" s="35">
        <v>0</v>
      </c>
      <c r="J24" s="35">
        <f>MAX(G24-$G$30,0)</f>
        <v>0</v>
      </c>
      <c r="K24" s="35">
        <f>MROUND(J24,0.5)</f>
        <v>0</v>
      </c>
      <c r="L24">
        <f>MAX(2-H24/2-I24/2,0)</f>
        <v>2</v>
      </c>
      <c r="M24" s="20">
        <f>K24+L24</f>
        <v>2</v>
      </c>
      <c r="N24" s="21" t="s">
        <v>138</v>
      </c>
      <c r="O24" s="23"/>
      <c r="P24" s="23"/>
      <c r="Q24" s="23"/>
      <c r="R24" s="14" t="s">
        <v>143</v>
      </c>
      <c r="S24" s="19">
        <v>5.125</v>
      </c>
      <c r="T24" s="23"/>
      <c r="U24" s="23"/>
      <c r="V24" s="23"/>
      <c r="W24" s="23"/>
      <c r="X24" s="23"/>
      <c r="Y24" s="23"/>
      <c r="Z24" s="23"/>
      <c r="AA24" s="23"/>
      <c r="AB24" s="23"/>
    </row>
    <row r="25" customHeight="1" spans="1:28">
      <c r="A25" s="92" t="s">
        <v>578</v>
      </c>
      <c r="B25" s="14">
        <v>5</v>
      </c>
      <c r="C25" s="32">
        <v>0</v>
      </c>
      <c r="D25" s="93"/>
      <c r="E25" s="90">
        <v>4</v>
      </c>
      <c r="F25" s="91"/>
      <c r="G25" s="91">
        <f>SUM(B25:F25)</f>
        <v>9</v>
      </c>
      <c r="H25" s="99"/>
      <c r="I25" s="35">
        <v>0</v>
      </c>
      <c r="J25" s="35">
        <f>MAX(G25-$G$30,0)</f>
        <v>0.339673913043478</v>
      </c>
      <c r="K25" s="35">
        <f>MROUND(J25,0.5)</f>
        <v>0.5</v>
      </c>
      <c r="L25">
        <f>MAX(2-H25/2-I25/2,0)</f>
        <v>2</v>
      </c>
      <c r="M25" s="20">
        <f>K25+L25</f>
        <v>2.5</v>
      </c>
      <c r="N25" s="21" t="s">
        <v>138</v>
      </c>
      <c r="O25" s="23"/>
      <c r="P25" s="23"/>
      <c r="Q25" s="23"/>
      <c r="R25" s="14" t="s">
        <v>144</v>
      </c>
      <c r="S25" s="19">
        <v>6</v>
      </c>
      <c r="T25" s="23"/>
      <c r="U25" s="23"/>
      <c r="V25" s="23"/>
      <c r="W25" s="23"/>
      <c r="X25" s="23"/>
      <c r="Y25" s="23"/>
      <c r="Z25" s="23"/>
      <c r="AA25" s="23"/>
      <c r="AB25" s="23"/>
    </row>
    <row r="26" customHeight="1" spans="1:28">
      <c r="A26" s="101" t="s">
        <v>392</v>
      </c>
      <c r="B26" s="14">
        <v>5.5</v>
      </c>
      <c r="C26" s="32">
        <v>0</v>
      </c>
      <c r="D26" s="95"/>
      <c r="E26" s="90">
        <v>5.1875</v>
      </c>
      <c r="F26" s="91"/>
      <c r="G26" s="91">
        <f>SUM(B26:F26)</f>
        <v>10.6875</v>
      </c>
      <c r="H26" s="99"/>
      <c r="I26" s="35">
        <v>0</v>
      </c>
      <c r="J26" s="35">
        <f>MAX(G26-$G$30,0)</f>
        <v>2.02717391304348</v>
      </c>
      <c r="K26" s="35">
        <f>MROUND(J26,0.5)</f>
        <v>2</v>
      </c>
      <c r="L26">
        <f>MAX(2-H26/2-I26/2,0)</f>
        <v>2</v>
      </c>
      <c r="M26" s="20">
        <f>K26+L26</f>
        <v>4</v>
      </c>
      <c r="N26" s="21" t="s">
        <v>138</v>
      </c>
      <c r="O26" s="23"/>
      <c r="P26" s="23"/>
      <c r="Q26" s="23"/>
      <c r="R26" s="14" t="s">
        <v>145</v>
      </c>
      <c r="S26" s="19">
        <v>6</v>
      </c>
      <c r="T26" s="23"/>
      <c r="U26" s="23"/>
      <c r="V26" s="23"/>
      <c r="W26" s="23"/>
      <c r="X26" s="23"/>
      <c r="Y26" s="23"/>
      <c r="Z26" s="23"/>
      <c r="AA26" s="23"/>
      <c r="AB26" s="23"/>
    </row>
    <row r="27" customHeight="1" spans="1:28">
      <c r="A27" s="14" t="s">
        <v>575</v>
      </c>
      <c r="B27" s="14"/>
      <c r="C27" s="32"/>
      <c r="D27" s="93"/>
      <c r="E27" s="90"/>
      <c r="F27" s="91"/>
      <c r="G27" s="91">
        <f>SUM(B27:F27)</f>
        <v>0</v>
      </c>
      <c r="H27" s="99"/>
      <c r="I27" s="35">
        <v>0</v>
      </c>
      <c r="J27" s="35">
        <f>MAX(G27-$G$30,0)</f>
        <v>0</v>
      </c>
      <c r="K27" s="35">
        <f>MROUND(J27,0.5)</f>
        <v>0</v>
      </c>
      <c r="L27">
        <f>MAX(2-H27/2-I27/2,0)</f>
        <v>2</v>
      </c>
      <c r="M27" s="20">
        <f>K27+L27</f>
        <v>2</v>
      </c>
      <c r="N27" s="21" t="s">
        <v>138</v>
      </c>
      <c r="O27" s="23"/>
      <c r="P27" s="23"/>
      <c r="Q27" s="23"/>
      <c r="R27" s="14" t="s">
        <v>146</v>
      </c>
      <c r="S27" s="19">
        <v>7.5</v>
      </c>
      <c r="T27" s="23"/>
      <c r="U27" s="23"/>
      <c r="V27" s="23"/>
      <c r="W27" s="23"/>
      <c r="X27" s="23"/>
      <c r="Y27" s="23"/>
      <c r="Z27" s="23"/>
      <c r="AA27" s="23"/>
      <c r="AB27" s="23"/>
    </row>
    <row r="28" customHeight="1" spans="1:28">
      <c r="A28" s="49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3"/>
      <c r="M28" s="23"/>
      <c r="N28" s="23"/>
      <c r="O28" s="23"/>
      <c r="P28" s="23"/>
      <c r="Q28" s="23"/>
      <c r="R28" s="14" t="s">
        <v>406</v>
      </c>
      <c r="S28" s="19">
        <v>6.1875</v>
      </c>
      <c r="T28" s="23"/>
      <c r="U28" s="23"/>
      <c r="V28" s="23"/>
      <c r="W28" s="23"/>
      <c r="X28" s="23"/>
      <c r="Y28" s="23"/>
      <c r="Z28" s="23"/>
      <c r="AA28" s="23"/>
      <c r="AB28" s="23"/>
    </row>
    <row r="29" customHeight="1" spans="1:28">
      <c r="A29" s="49"/>
      <c r="B29" s="25"/>
      <c r="C29" s="25"/>
      <c r="D29" s="25"/>
      <c r="E29" s="25"/>
      <c r="F29" s="42" t="s">
        <v>148</v>
      </c>
      <c r="G29" s="43">
        <f>SUM(G4:G23)</f>
        <v>199.1875</v>
      </c>
      <c r="H29" s="25"/>
      <c r="I29" s="25"/>
      <c r="J29" s="25"/>
      <c r="K29" s="25"/>
      <c r="L29" s="23"/>
      <c r="M29" s="23"/>
      <c r="N29" s="23"/>
      <c r="O29" s="23"/>
      <c r="P29" s="23"/>
      <c r="Q29" s="23"/>
      <c r="R29" s="14" t="s">
        <v>407</v>
      </c>
      <c r="S29" s="19">
        <v>4.125</v>
      </c>
      <c r="T29" s="23"/>
      <c r="U29" s="23"/>
      <c r="V29" s="23"/>
      <c r="W29" s="23"/>
      <c r="X29" s="23"/>
      <c r="Y29" s="23"/>
      <c r="Z29" s="23"/>
      <c r="AA29" s="23"/>
      <c r="AB29" s="23"/>
    </row>
    <row r="30" customHeight="1" spans="1:28">
      <c r="A30" s="49"/>
      <c r="B30" s="25"/>
      <c r="C30" s="25"/>
      <c r="D30" s="25"/>
      <c r="E30" s="25"/>
      <c r="F30" s="47" t="s">
        <v>149</v>
      </c>
      <c r="G30" s="48">
        <f>G29/23</f>
        <v>8.66032608695652</v>
      </c>
      <c r="H30" s="25"/>
      <c r="I30" s="25"/>
      <c r="J30" s="25"/>
      <c r="K30" s="25"/>
      <c r="L30" s="23"/>
      <c r="M30" s="23"/>
      <c r="N30" s="23"/>
      <c r="O30" s="23"/>
      <c r="P30" s="23"/>
      <c r="Q30" s="23"/>
      <c r="R30" s="14" t="s">
        <v>413</v>
      </c>
      <c r="S30" s="19">
        <v>4.8125</v>
      </c>
      <c r="T30" s="23"/>
      <c r="U30" s="23"/>
      <c r="V30" s="23"/>
      <c r="W30" s="23"/>
      <c r="X30" s="23"/>
      <c r="Y30" s="23"/>
      <c r="Z30" s="23"/>
      <c r="AA30" s="23"/>
      <c r="AB30" s="23"/>
    </row>
    <row r="31" customHeight="1" spans="1:28">
      <c r="A31" s="49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3"/>
      <c r="M31" s="23"/>
      <c r="N31" s="23"/>
      <c r="O31" s="23"/>
      <c r="P31" s="23"/>
      <c r="Q31" s="23"/>
      <c r="R31" s="14" t="s">
        <v>420</v>
      </c>
      <c r="S31" s="19">
        <v>3.75</v>
      </c>
      <c r="T31" s="23"/>
      <c r="U31" s="23"/>
      <c r="V31" s="23"/>
      <c r="W31" s="23"/>
      <c r="X31" s="23"/>
      <c r="Y31" s="23"/>
      <c r="Z31" s="23"/>
      <c r="AA31" s="23"/>
      <c r="AB31" s="23"/>
    </row>
    <row r="32" customHeight="1" spans="1:28">
      <c r="A32" s="49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3"/>
      <c r="M32" s="23"/>
      <c r="N32" s="23"/>
      <c r="O32" s="23"/>
      <c r="P32" s="23"/>
      <c r="Q32" s="23"/>
      <c r="R32" s="14" t="s">
        <v>424</v>
      </c>
      <c r="S32" s="19">
        <v>3.6875</v>
      </c>
      <c r="T32" s="23"/>
      <c r="U32" s="23"/>
      <c r="V32" s="23"/>
      <c r="W32" s="23"/>
      <c r="X32" s="23"/>
      <c r="Y32" s="23"/>
      <c r="Z32" s="23"/>
      <c r="AA32" s="23"/>
      <c r="AB32" s="23"/>
    </row>
    <row r="33" customHeight="1" spans="1:28">
      <c r="A33" s="49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3"/>
      <c r="M33" s="23"/>
      <c r="N33" s="23"/>
      <c r="O33" s="23"/>
      <c r="P33" s="23"/>
      <c r="Q33" s="23"/>
      <c r="R33" s="14" t="s">
        <v>432</v>
      </c>
      <c r="S33" s="19">
        <v>2.9375</v>
      </c>
      <c r="T33" s="23"/>
      <c r="U33" s="23"/>
      <c r="V33" s="23"/>
      <c r="W33" s="23"/>
      <c r="X33" s="23"/>
      <c r="Y33" s="23"/>
      <c r="Z33" s="23"/>
      <c r="AA33" s="23"/>
      <c r="AB33" s="23"/>
    </row>
    <row r="34" customHeight="1" spans="1:28">
      <c r="A34" s="49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</row>
    <row r="35" customHeight="1" spans="1:28">
      <c r="A35" s="49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</row>
    <row r="36" customHeight="1" spans="1:28">
      <c r="A36" s="49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</row>
    <row r="37" customHeight="1" spans="1:28">
      <c r="A37" s="49"/>
      <c r="B37" s="25"/>
      <c r="C37" s="25"/>
      <c r="D37" s="25"/>
      <c r="E37" s="25"/>
      <c r="F37" s="25"/>
      <c r="G37" s="23"/>
      <c r="H37" s="25"/>
      <c r="I37" s="25"/>
      <c r="J37" s="25"/>
      <c r="K37" s="25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</row>
    <row r="38" customHeight="1" spans="1:28">
      <c r="A38" s="49"/>
      <c r="B38" s="25"/>
      <c r="C38" s="25"/>
      <c r="D38" s="25"/>
      <c r="E38" s="25"/>
      <c r="F38" s="25"/>
      <c r="G38" s="23"/>
      <c r="H38" s="25"/>
      <c r="I38" s="25"/>
      <c r="J38" s="25"/>
      <c r="K38" s="25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</row>
    <row r="39" customHeight="1" spans="1:28">
      <c r="A39" s="49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</row>
    <row r="40" customHeight="1" spans="1:28">
      <c r="A40" s="49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</row>
    <row r="41" customHeight="1" spans="1:28">
      <c r="A41" s="49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</row>
    <row r="42" customHeight="1" spans="1:28">
      <c r="A42" s="49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</row>
    <row r="43" customHeight="1" spans="1:28">
      <c r="A43" s="49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</row>
    <row r="44" customHeight="1" spans="1:28">
      <c r="A44" s="49"/>
      <c r="B44" s="25"/>
      <c r="C44" s="25"/>
      <c r="D44" s="25"/>
      <c r="E44" s="25"/>
      <c r="F44" s="25"/>
      <c r="G44" s="23"/>
      <c r="H44" s="25"/>
      <c r="I44" s="25"/>
      <c r="J44" s="25"/>
      <c r="K44" s="25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</row>
    <row r="45" customHeight="1" spans="1:28">
      <c r="A45" s="49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</row>
    <row r="46" customHeight="1" spans="1:28">
      <c r="A46" s="49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</row>
    <row r="47" customHeight="1" spans="1:28">
      <c r="A47" s="49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</row>
    <row r="48" customHeight="1" spans="1:28">
      <c r="A48" s="49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</row>
    <row r="49" customHeight="1" spans="1:28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</row>
    <row r="50" customHeight="1" spans="1:28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</row>
    <row r="51" customHeight="1" spans="1:28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</row>
    <row r="52" customHeight="1" spans="1:28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</row>
    <row r="53" customHeight="1" spans="1:28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</row>
    <row r="54" customHeight="1" spans="1:28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</row>
    <row r="55" customHeight="1" spans="1:28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</row>
    <row r="56" customHeight="1" spans="1:28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</row>
    <row r="57" customHeight="1" spans="1:28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</row>
    <row r="58" customHeight="1" spans="1:28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</row>
    <row r="59" customHeight="1" spans="1:28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</row>
    <row r="60" customHeight="1" spans="1:28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</row>
    <row r="61" customHeight="1" spans="1:28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</row>
    <row r="62" customHeight="1" spans="1:28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</row>
    <row r="63" customHeight="1" spans="1:28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</row>
    <row r="64" customHeight="1" spans="1:28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</row>
    <row r="65" customHeight="1" spans="1:28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</row>
    <row r="66" customHeight="1" spans="1:28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</row>
    <row r="67" customHeight="1" spans="1:28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</row>
    <row r="68" customHeight="1" spans="1:28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</row>
    <row r="69" customHeight="1" spans="1:28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</row>
    <row r="70" customHeight="1" spans="1:28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</row>
    <row r="71" customHeight="1" spans="1:28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</row>
    <row r="72" customHeight="1" spans="1:28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</row>
    <row r="73" customHeight="1" spans="1:28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</row>
    <row r="74" customHeight="1" spans="1:28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</row>
    <row r="75" customHeight="1" spans="1:28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</row>
    <row r="76" customHeight="1" spans="1:28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</row>
    <row r="77" customHeight="1" spans="1:28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</row>
    <row r="78" customHeight="1" spans="1:28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</row>
    <row r="79" customHeight="1" spans="1:28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</row>
    <row r="80" customHeight="1" spans="1:28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</row>
    <row r="81" customHeight="1" spans="1:28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</row>
    <row r="82" customHeight="1" spans="1:28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</row>
    <row r="83" customHeight="1" spans="1:28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</row>
    <row r="84" customHeight="1" spans="1:28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</row>
    <row r="85" customHeight="1" spans="1:28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</row>
    <row r="86" customHeight="1" spans="1:28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</row>
    <row r="87" customHeight="1" spans="1:28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</row>
    <row r="88" customHeight="1" spans="1:28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</row>
    <row r="89" customHeight="1" spans="1:28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</row>
    <row r="90" customHeight="1" spans="1:28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</row>
    <row r="91" customHeight="1" spans="1:28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</row>
    <row r="92" customHeight="1" spans="1:28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</row>
    <row r="93" customHeight="1" spans="1:28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</row>
    <row r="94" customHeight="1" spans="1:28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</row>
    <row r="95" customHeight="1" spans="1:28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</row>
    <row r="96" customHeight="1" spans="1:28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</row>
    <row r="97" customHeight="1" spans="1:28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</row>
    <row r="98" customHeight="1" spans="1:28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</row>
    <row r="99" customHeight="1" spans="1:28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</row>
    <row r="100" customHeight="1" spans="1:28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</row>
    <row r="101" customHeight="1" spans="1:28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</row>
    <row r="102" customHeight="1" spans="1:28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</row>
    <row r="103" customHeight="1" spans="1:28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</row>
    <row r="104" customHeight="1" spans="1:28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</row>
    <row r="105" customHeight="1" spans="1:28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</row>
    <row r="106" customHeight="1" spans="1:28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</row>
    <row r="107" customHeight="1" spans="1:28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</row>
    <row r="108" customHeight="1" spans="1:28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</row>
    <row r="109" customHeight="1" spans="1:28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</row>
    <row r="110" customHeight="1" spans="1:28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</row>
    <row r="111" customHeight="1" spans="1:28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</row>
    <row r="112" customHeight="1" spans="1:28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</row>
    <row r="113" customHeight="1" spans="1:28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</row>
    <row r="114" customHeight="1" spans="1:28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</row>
    <row r="115" customHeight="1" spans="1:28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</row>
    <row r="116" customHeight="1" spans="1:28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</row>
    <row r="117" customHeight="1" spans="1:28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</row>
    <row r="118" customHeight="1" spans="1:28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</row>
    <row r="119" customHeight="1" spans="1:28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</row>
    <row r="120" customHeight="1" spans="1:28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</row>
    <row r="121" customHeight="1" spans="1:28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</row>
    <row r="122" customHeight="1" spans="1:28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</row>
    <row r="123" customHeight="1" spans="1:28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</row>
    <row r="124" customHeight="1" spans="1:28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</row>
    <row r="125" customHeight="1" spans="1:28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</row>
    <row r="126" customHeight="1" spans="1:28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</row>
    <row r="127" customHeight="1" spans="1:28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</row>
    <row r="128" customHeight="1" spans="1:28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</row>
    <row r="129" customHeight="1" spans="1:28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</row>
    <row r="130" customHeight="1" spans="1:28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</row>
    <row r="131" customHeight="1" spans="1:28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</row>
    <row r="132" customHeight="1" spans="1:28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</row>
    <row r="133" customHeight="1" spans="1:28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</row>
    <row r="134" customHeight="1" spans="1:28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</row>
    <row r="135" customHeight="1" spans="1:28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</row>
    <row r="136" customHeight="1" spans="1:28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</row>
    <row r="137" customHeight="1" spans="1:28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</row>
    <row r="138" customHeight="1" spans="1:28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</row>
    <row r="139" customHeight="1" spans="1:28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</row>
    <row r="140" customHeight="1" spans="1:28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</row>
    <row r="141" customHeight="1" spans="1:28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</row>
    <row r="142" customHeight="1" spans="1:28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</row>
    <row r="143" customHeight="1" spans="1:28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</row>
    <row r="144" customHeight="1" spans="1:28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</row>
    <row r="145" customHeight="1" spans="1:28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</row>
    <row r="146" customHeight="1" spans="1:28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</row>
    <row r="147" customHeight="1" spans="1:28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</row>
    <row r="148" customHeight="1" spans="1:28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</row>
    <row r="149" customHeight="1" spans="1:28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</row>
    <row r="150" customHeight="1" spans="1:28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</row>
    <row r="151" customHeight="1" spans="1:28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</row>
    <row r="152" customHeight="1" spans="1:28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</row>
    <row r="153" customHeight="1" spans="1:28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</row>
    <row r="154" customHeight="1" spans="1:28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</row>
    <row r="155" customHeight="1" spans="1:28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</row>
    <row r="156" customHeight="1" spans="1:28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</row>
    <row r="157" customHeight="1" spans="1:28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</row>
    <row r="158" customHeight="1" spans="1:28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</row>
    <row r="159" customHeight="1" spans="1:28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</row>
    <row r="160" customHeight="1" spans="1:28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</row>
    <row r="161" customHeight="1" spans="1:28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</row>
    <row r="162" customHeight="1" spans="1:28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</row>
    <row r="163" customHeight="1" spans="1:28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</row>
    <row r="164" customHeight="1" spans="1:28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</row>
    <row r="165" customHeight="1" spans="1:28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</row>
    <row r="166" customHeight="1" spans="1:28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</row>
    <row r="167" customHeight="1" spans="1:28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</row>
    <row r="168" customHeight="1" spans="1:28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</row>
    <row r="169" customHeight="1" spans="1:28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</row>
    <row r="170" customHeight="1" spans="1:28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</row>
    <row r="171" customHeight="1" spans="1:28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</row>
    <row r="172" customHeight="1" spans="1:28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</row>
    <row r="173" customHeight="1" spans="1:28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</row>
    <row r="174" customHeight="1" spans="1:28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</row>
    <row r="175" customHeight="1" spans="1:28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</row>
    <row r="176" customHeight="1" spans="1:28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</row>
    <row r="177" customHeight="1" spans="1:28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</row>
    <row r="178" customHeight="1" spans="1:28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</row>
    <row r="179" customHeight="1" spans="1:28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</row>
    <row r="180" customHeight="1" spans="1:28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</row>
    <row r="181" customHeight="1" spans="1:28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</row>
    <row r="182" customHeight="1" spans="1:28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</row>
    <row r="183" customHeight="1" spans="1:28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</row>
    <row r="184" customHeight="1" spans="1:28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</row>
    <row r="185" customHeight="1" spans="1:28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</row>
    <row r="186" customHeight="1" spans="1:28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</row>
    <row r="187" customHeight="1" spans="1:28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</row>
    <row r="188" customHeight="1" spans="1:28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</row>
    <row r="189" customHeight="1" spans="1:28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</row>
    <row r="190" customHeight="1" spans="1:28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</row>
    <row r="191" customHeight="1" spans="1:28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</row>
    <row r="192" customHeight="1" spans="1:28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</row>
    <row r="193" customHeight="1" spans="1:28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</row>
    <row r="194" customHeight="1" spans="1:28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</row>
    <row r="195" customHeight="1" spans="1:28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</row>
    <row r="196" customHeight="1" spans="1:28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</row>
    <row r="197" customHeight="1" spans="1:28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</row>
    <row r="198" customHeight="1" spans="1:28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</row>
    <row r="199" customHeight="1" spans="1:28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</row>
    <row r="200" customHeight="1" spans="1:28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</row>
    <row r="201" customHeight="1" spans="1:28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</row>
    <row r="202" customHeight="1" spans="1:28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</row>
    <row r="203" customHeight="1" spans="1:28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</row>
    <row r="204" customHeight="1" spans="1:28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</row>
    <row r="205" customHeight="1" spans="1:28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</row>
    <row r="206" customHeight="1" spans="1:28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</row>
    <row r="207" customHeight="1" spans="1:28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</row>
    <row r="208" customHeight="1" spans="1:28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</row>
    <row r="209" customHeight="1" spans="1:28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</row>
    <row r="210" customHeight="1" spans="1:28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</row>
    <row r="211" customHeight="1" spans="1:28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</row>
    <row r="212" customHeight="1" spans="1:28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</row>
    <row r="213" customHeight="1" spans="1:28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</row>
    <row r="214" customHeight="1" spans="1:28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</row>
    <row r="215" customHeight="1" spans="1:28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</row>
    <row r="216" customHeight="1" spans="1:28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</row>
    <row r="217" customHeight="1" spans="1:28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</row>
    <row r="218" customHeight="1" spans="1:28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</row>
    <row r="219" customHeight="1" spans="1:28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</row>
    <row r="220" customHeight="1" spans="1:28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</row>
    <row r="221" customHeight="1" spans="1:28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</row>
    <row r="222" customHeight="1" spans="1:28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</row>
    <row r="223" customHeight="1" spans="1:28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</row>
    <row r="224" customHeight="1" spans="1:28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</row>
    <row r="225" customHeight="1" spans="1:28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</row>
    <row r="226" customHeight="1" spans="1:28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</row>
    <row r="227" customHeight="1" spans="1:28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</row>
    <row r="228" customHeight="1" spans="1:28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</row>
    <row r="229" customHeight="1" spans="1:28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</row>
    <row r="230" customHeight="1" spans="1:28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</row>
    <row r="231" customHeight="1" spans="1:28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</row>
    <row r="232" customHeight="1" spans="1:28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</row>
    <row r="233" customHeight="1" spans="1:28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</row>
    <row r="234" customHeight="1" spans="1:28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</row>
    <row r="235" customHeight="1" spans="1:28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</row>
    <row r="236" customHeight="1" spans="1:28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</row>
    <row r="237" customHeight="1" spans="1:28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</row>
    <row r="238" customHeight="1" spans="1:2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</row>
    <row r="239" customHeight="1" spans="1:28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</row>
    <row r="240" customHeight="1" spans="1:28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</row>
    <row r="241" customHeight="1" spans="1:28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</row>
    <row r="242" customHeight="1" spans="1:28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</row>
    <row r="243" customHeight="1" spans="1:28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</row>
    <row r="244" customHeight="1" spans="1:28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</row>
    <row r="245" customHeight="1" spans="1:28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</row>
    <row r="246" customHeight="1" spans="1:28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</row>
    <row r="247" customHeight="1" spans="1:28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</row>
    <row r="248" customHeight="1" spans="1:2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</row>
    <row r="249" customHeight="1" spans="1:28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</row>
    <row r="250" customHeight="1" spans="1:28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</row>
    <row r="251" customHeight="1" spans="1:28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</row>
    <row r="252" customHeight="1" spans="1:28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</row>
    <row r="253" customHeight="1" spans="1:28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</row>
    <row r="254" customHeight="1" spans="1:28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</row>
    <row r="255" customHeight="1" spans="1:28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</row>
    <row r="256" customHeight="1" spans="1:28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</row>
    <row r="257" customHeight="1" spans="1:28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</row>
    <row r="258" customHeight="1" spans="1:2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</row>
    <row r="259" customHeight="1" spans="1:28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</row>
    <row r="260" customHeight="1" spans="1:28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</row>
    <row r="261" customHeight="1" spans="1:28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</row>
    <row r="262" customHeight="1" spans="1:28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</row>
    <row r="263" customHeight="1" spans="1:28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</row>
    <row r="264" customHeight="1" spans="1:28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</row>
    <row r="265" customHeight="1" spans="1:28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</row>
    <row r="266" customHeight="1" spans="1:28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</row>
    <row r="267" customHeight="1" spans="1:28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</row>
    <row r="268" customHeight="1" spans="1:2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</row>
    <row r="269" customHeight="1" spans="1:28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</row>
    <row r="270" customHeight="1" spans="1:28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</row>
    <row r="271" customHeight="1" spans="1:28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</row>
    <row r="272" customHeight="1" spans="1:28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</row>
    <row r="273" customHeight="1" spans="1:28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</row>
    <row r="274" customHeight="1" spans="1:28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</row>
    <row r="275" customHeight="1" spans="1:28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</row>
    <row r="276" customHeight="1" spans="1:28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</row>
    <row r="277" customHeight="1" spans="1:28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</row>
    <row r="278" customHeight="1" spans="1:2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</row>
    <row r="279" customHeight="1" spans="1:28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</row>
    <row r="280" customHeight="1" spans="1:28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</row>
    <row r="281" customHeight="1" spans="1:28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</row>
    <row r="282" customHeight="1" spans="1:28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</row>
    <row r="283" customHeight="1" spans="1:28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</row>
    <row r="284" customHeight="1" spans="1:28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</row>
    <row r="285" customHeight="1" spans="1:28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</row>
    <row r="286" customHeight="1" spans="1:28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</row>
    <row r="287" customHeight="1" spans="1:28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</row>
    <row r="288" customHeight="1" spans="1:2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</row>
    <row r="289" customHeight="1" spans="1:28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</row>
    <row r="290" customHeight="1" spans="1:28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</row>
    <row r="291" customHeight="1" spans="1:28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</row>
    <row r="292" customHeight="1" spans="1:28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</row>
    <row r="293" customHeight="1" spans="1:28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</row>
    <row r="294" customHeight="1" spans="1:28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</row>
    <row r="295" customHeight="1" spans="1:28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</row>
    <row r="296" customHeight="1" spans="1:28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</row>
    <row r="297" customHeight="1" spans="1:28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</row>
    <row r="298" customHeight="1" spans="1:2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</row>
    <row r="299" customHeight="1" spans="1:28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</row>
    <row r="300" customHeight="1" spans="1:28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</row>
    <row r="301" customHeight="1" spans="1:28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</row>
    <row r="302" customHeight="1" spans="1:28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</row>
    <row r="303" customHeight="1" spans="1:28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</row>
    <row r="304" customHeight="1" spans="1:28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</row>
    <row r="305" customHeight="1" spans="1:28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</row>
    <row r="306" customHeight="1" spans="1:28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</row>
    <row r="307" customHeight="1" spans="1:28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</row>
    <row r="308" customHeight="1" spans="1:2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</row>
    <row r="309" customHeight="1" spans="1:28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</row>
    <row r="310" customHeight="1" spans="1:28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</row>
    <row r="311" customHeight="1" spans="1:28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</row>
    <row r="312" customHeight="1" spans="1:28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</row>
    <row r="313" customHeight="1" spans="1:28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</row>
    <row r="314" customHeight="1" spans="1:28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</row>
    <row r="315" customHeight="1" spans="1:28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</row>
    <row r="316" customHeight="1" spans="1:28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</row>
    <row r="317" customHeight="1" spans="1:28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</row>
    <row r="318" customHeight="1" spans="1:2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</row>
    <row r="319" customHeight="1" spans="1:28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</row>
    <row r="320" customHeight="1" spans="1:28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</row>
    <row r="321" customHeight="1" spans="1:28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</row>
    <row r="322" customHeight="1" spans="1:28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</row>
    <row r="323" customHeight="1" spans="1:28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</row>
    <row r="324" customHeight="1" spans="1:28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</row>
    <row r="325" customHeight="1" spans="1:28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</row>
    <row r="326" customHeight="1" spans="1:28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</row>
    <row r="327" customHeight="1" spans="1:28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</row>
    <row r="328" customHeight="1" spans="1: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</row>
    <row r="329" customHeight="1" spans="1:28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</row>
    <row r="330" customHeight="1" spans="1:28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</row>
    <row r="331" customHeight="1" spans="1:28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</row>
    <row r="332" customHeight="1" spans="1:28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</row>
    <row r="333" customHeight="1" spans="1:28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</row>
    <row r="334" customHeight="1" spans="1:28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</row>
    <row r="335" customHeight="1" spans="1:28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</row>
    <row r="336" customHeight="1" spans="1:28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</row>
    <row r="337" customHeight="1" spans="1:28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</row>
    <row r="338" customHeight="1" spans="1:2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</row>
    <row r="339" customHeight="1" spans="1:28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</row>
    <row r="340" customHeight="1" spans="1:28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</row>
    <row r="341" customHeight="1" spans="1:28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</row>
    <row r="342" customHeight="1" spans="1:28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</row>
    <row r="343" customHeight="1" spans="1:28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</row>
    <row r="344" customHeight="1" spans="1:28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</row>
    <row r="345" customHeight="1" spans="1:28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</row>
    <row r="346" customHeight="1" spans="1:28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</row>
    <row r="347" customHeight="1" spans="1:28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</row>
    <row r="348" customHeight="1" spans="1:2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</row>
    <row r="349" customHeight="1" spans="1:28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</row>
    <row r="350" customHeight="1" spans="1:28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</row>
    <row r="351" customHeight="1" spans="1:28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</row>
    <row r="352" customHeight="1" spans="1:28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</row>
    <row r="353" customHeight="1" spans="1:28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</row>
    <row r="354" customHeight="1" spans="1:28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</row>
    <row r="355" customHeight="1" spans="1:28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</row>
    <row r="356" customHeight="1" spans="1:28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</row>
    <row r="357" customHeight="1" spans="1:28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</row>
    <row r="358" customHeight="1" spans="1:2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</row>
    <row r="359" customHeight="1" spans="1:28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</row>
    <row r="360" customHeight="1" spans="1:28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</row>
    <row r="361" customHeight="1" spans="1:28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</row>
    <row r="362" customHeight="1" spans="1:28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</row>
    <row r="363" customHeight="1" spans="1:28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</row>
    <row r="364" customHeight="1" spans="1:28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</row>
    <row r="365" customHeight="1" spans="1:28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</row>
    <row r="366" customHeight="1" spans="1:28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</row>
    <row r="367" customHeight="1" spans="1:28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</row>
    <row r="368" customHeight="1" spans="1:2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</row>
    <row r="369" customHeight="1" spans="1:28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</row>
    <row r="370" customHeight="1" spans="1:28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</row>
    <row r="371" customHeight="1" spans="1:28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</row>
    <row r="372" customHeight="1" spans="1:28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</row>
    <row r="373" customHeight="1" spans="1:28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</row>
    <row r="374" customHeight="1" spans="1:28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</row>
    <row r="375" customHeight="1" spans="1:28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</row>
    <row r="376" customHeight="1" spans="1:28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</row>
    <row r="377" customHeight="1" spans="1:28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</row>
    <row r="378" customHeight="1" spans="1:2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</row>
    <row r="379" customHeight="1" spans="1:28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</row>
    <row r="380" customHeight="1" spans="1:28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</row>
    <row r="381" customHeight="1" spans="1:28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</row>
    <row r="382" customHeight="1" spans="1:28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</row>
    <row r="383" customHeight="1" spans="1:28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</row>
    <row r="384" customHeight="1" spans="1:28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</row>
    <row r="385" customHeight="1" spans="1:28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</row>
    <row r="386" customHeight="1" spans="1:28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</row>
    <row r="387" customHeight="1" spans="1:28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</row>
    <row r="388" customHeight="1" spans="1:2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</row>
    <row r="389" customHeight="1" spans="1:28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</row>
    <row r="390" customHeight="1" spans="1:28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</row>
    <row r="391" customHeight="1" spans="1:28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</row>
    <row r="392" customHeight="1" spans="1:28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</row>
    <row r="393" customHeight="1" spans="1:28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</row>
    <row r="394" customHeight="1" spans="1:28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</row>
    <row r="395" customHeight="1" spans="1:28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</row>
    <row r="396" customHeight="1" spans="1:28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</row>
    <row r="397" customHeight="1" spans="1:28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</row>
    <row r="398" customHeight="1" spans="1:2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</row>
    <row r="399" customHeight="1" spans="1:28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</row>
    <row r="400" customHeight="1" spans="1:28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</row>
    <row r="401" customHeight="1" spans="1:28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</row>
    <row r="402" customHeight="1" spans="1:28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</row>
    <row r="403" customHeight="1" spans="1:28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</row>
    <row r="404" customHeight="1" spans="1:28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</row>
    <row r="405" customHeight="1" spans="1:28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</row>
    <row r="406" customHeight="1" spans="1:28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</row>
    <row r="407" customHeight="1" spans="1:28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</row>
    <row r="408" customHeight="1" spans="1:2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</row>
    <row r="409" customHeight="1" spans="1:28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</row>
    <row r="410" customHeight="1" spans="1:28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</row>
    <row r="411" customHeight="1" spans="1:28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</row>
    <row r="412" customHeight="1" spans="1:28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</row>
    <row r="413" customHeight="1" spans="1:28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</row>
    <row r="414" customHeight="1" spans="1:28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</row>
    <row r="415" customHeight="1" spans="1:28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</row>
    <row r="416" customHeight="1" spans="1:28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</row>
    <row r="417" customHeight="1" spans="1:28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</row>
    <row r="418" customHeight="1" spans="1:2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</row>
    <row r="419" customHeight="1" spans="1:28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</row>
    <row r="420" customHeight="1" spans="1:28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</row>
    <row r="421" customHeight="1" spans="1:28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</row>
    <row r="422" customHeight="1" spans="1:28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</row>
    <row r="423" customHeight="1" spans="1:28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</row>
    <row r="424" customHeight="1" spans="1:28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</row>
    <row r="425" customHeight="1" spans="1:28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</row>
    <row r="426" customHeight="1" spans="1:28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</row>
    <row r="427" customHeight="1" spans="1:28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</row>
    <row r="428" customHeight="1" spans="1: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</row>
    <row r="429" customHeight="1" spans="1:28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</row>
    <row r="430" customHeight="1" spans="1:28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</row>
    <row r="431" customHeight="1" spans="1:28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</row>
    <row r="432" customHeight="1" spans="1:28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</row>
    <row r="433" customHeight="1" spans="1:28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</row>
    <row r="434" customHeight="1" spans="1:28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</row>
    <row r="435" customHeight="1" spans="1:28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</row>
    <row r="436" customHeight="1" spans="1:28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</row>
    <row r="437" customHeight="1" spans="1:28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</row>
    <row r="438" customHeight="1" spans="1:2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</row>
    <row r="439" customHeight="1" spans="1:28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</row>
    <row r="440" customHeight="1" spans="1:28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</row>
    <row r="441" customHeight="1" spans="1:28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</row>
    <row r="442" customHeight="1" spans="1:28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</row>
    <row r="443" customHeight="1" spans="1:28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</row>
    <row r="444" customHeight="1" spans="1:28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</row>
    <row r="445" customHeight="1" spans="1:28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</row>
    <row r="446" customHeight="1" spans="1:28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</row>
    <row r="447" customHeight="1" spans="1:28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</row>
    <row r="448" customHeight="1" spans="1:2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</row>
    <row r="449" customHeight="1" spans="1:28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</row>
    <row r="450" customHeight="1" spans="1:28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</row>
    <row r="451" customHeight="1" spans="1:28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</row>
    <row r="452" customHeight="1" spans="1:28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</row>
    <row r="453" customHeight="1" spans="1:28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</row>
    <row r="454" customHeight="1" spans="1:28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</row>
    <row r="455" customHeight="1" spans="1:28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</row>
    <row r="456" customHeight="1" spans="1:28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</row>
    <row r="457" customHeight="1" spans="1:28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</row>
    <row r="458" customHeight="1" spans="1:2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</row>
    <row r="459" customHeight="1" spans="1:28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</row>
    <row r="460" customHeight="1" spans="1:28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</row>
    <row r="461" customHeight="1" spans="1:28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</row>
    <row r="462" customHeight="1" spans="1:28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</row>
    <row r="463" customHeight="1" spans="1:28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</row>
    <row r="464" customHeight="1" spans="1:28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</row>
    <row r="465" customHeight="1" spans="1:28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</row>
    <row r="466" customHeight="1" spans="1:28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</row>
    <row r="467" customHeight="1" spans="1:28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</row>
    <row r="468" customHeight="1" spans="1:2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</row>
    <row r="469" customHeight="1" spans="1:28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</row>
    <row r="470" customHeight="1" spans="1:28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</row>
    <row r="471" customHeight="1" spans="1:28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</row>
    <row r="472" customHeight="1" spans="1:28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</row>
    <row r="473" customHeight="1" spans="1:28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</row>
    <row r="474" customHeight="1" spans="1:28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</row>
    <row r="475" customHeight="1" spans="1:28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</row>
    <row r="476" customHeight="1" spans="1:28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</row>
    <row r="477" customHeight="1" spans="1:28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</row>
    <row r="478" customHeight="1" spans="1:2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</row>
    <row r="479" customHeight="1" spans="1:28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</row>
    <row r="480" customHeight="1" spans="1:28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</row>
    <row r="481" customHeight="1" spans="1:28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</row>
    <row r="482" customHeight="1" spans="1:28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</row>
    <row r="483" customHeight="1" spans="1:28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</row>
    <row r="484" customHeight="1" spans="1:28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</row>
    <row r="485" customHeight="1" spans="1:28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</row>
    <row r="486" customHeight="1" spans="1:28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</row>
    <row r="487" customHeight="1" spans="1:28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</row>
    <row r="488" customHeight="1" spans="1:2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</row>
    <row r="489" customHeight="1" spans="1:28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</row>
    <row r="490" customHeight="1" spans="1:28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</row>
    <row r="491" customHeight="1" spans="1:28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</row>
    <row r="492" customHeight="1" spans="1:28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</row>
    <row r="493" customHeight="1" spans="1:28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</row>
    <row r="494" customHeight="1" spans="1:28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</row>
    <row r="495" customHeight="1" spans="1:28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</row>
    <row r="496" customHeight="1" spans="1:28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</row>
    <row r="497" customHeight="1" spans="1:28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</row>
    <row r="498" customHeight="1" spans="1:2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</row>
    <row r="499" customHeight="1" spans="1:28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</row>
    <row r="500" customHeight="1" spans="1:28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</row>
    <row r="501" customHeight="1" spans="1:28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</row>
    <row r="502" customHeight="1" spans="1:28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</row>
    <row r="503" customHeight="1" spans="1:28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</row>
    <row r="504" customHeight="1" spans="1:28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</row>
    <row r="505" customHeight="1" spans="1:28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</row>
    <row r="506" customHeight="1" spans="1:28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</row>
    <row r="507" customHeight="1" spans="1:28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</row>
    <row r="508" customHeight="1" spans="1:2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</row>
    <row r="509" customHeight="1" spans="1:28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</row>
    <row r="510" customHeight="1" spans="1:28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</row>
    <row r="511" customHeight="1" spans="1:28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</row>
    <row r="512" customHeight="1" spans="1:28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</row>
    <row r="513" customHeight="1" spans="1:28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</row>
    <row r="514" customHeight="1" spans="1:28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</row>
    <row r="515" customHeight="1" spans="1:28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</row>
    <row r="516" customHeight="1" spans="1:28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</row>
    <row r="517" customHeight="1" spans="1:28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</row>
    <row r="518" customHeight="1" spans="1:2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</row>
    <row r="519" customHeight="1" spans="1:28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</row>
    <row r="520" customHeight="1" spans="1:28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</row>
    <row r="521" customHeight="1" spans="1:28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</row>
    <row r="522" customHeight="1" spans="1:28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</row>
    <row r="523" customHeight="1" spans="1:28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</row>
    <row r="524" customHeight="1" spans="1:28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</row>
    <row r="525" customHeight="1" spans="1:28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</row>
    <row r="526" customHeight="1" spans="1:28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</row>
    <row r="527" customHeight="1" spans="1:28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</row>
    <row r="528" customHeight="1" spans="1: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</row>
    <row r="529" customHeight="1" spans="1:28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</row>
    <row r="530" customHeight="1" spans="1:28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</row>
    <row r="531" customHeight="1" spans="1:28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</row>
    <row r="532" customHeight="1" spans="1:28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</row>
    <row r="533" customHeight="1" spans="1:28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</row>
    <row r="534" customHeight="1" spans="1:28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</row>
    <row r="535" customHeight="1" spans="1:28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</row>
    <row r="536" customHeight="1" spans="1:28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</row>
    <row r="537" customHeight="1" spans="1:28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</row>
    <row r="538" customHeight="1" spans="1:2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</row>
    <row r="539" customHeight="1" spans="1:28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</row>
    <row r="540" customHeight="1" spans="1:28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</row>
    <row r="541" customHeight="1" spans="1:28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</row>
    <row r="542" customHeight="1" spans="1:28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</row>
    <row r="543" customHeight="1" spans="1:28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</row>
    <row r="544" customHeight="1" spans="1:28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</row>
    <row r="545" customHeight="1" spans="1:28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</row>
    <row r="546" customHeight="1" spans="1:28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</row>
    <row r="547" customHeight="1" spans="1:28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</row>
    <row r="548" customHeight="1" spans="1:2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</row>
    <row r="549" customHeight="1" spans="1:28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</row>
    <row r="550" customHeight="1" spans="1:28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</row>
    <row r="551" customHeight="1" spans="1:28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</row>
    <row r="552" customHeight="1" spans="1:28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</row>
    <row r="553" customHeight="1" spans="1:28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</row>
    <row r="554" customHeight="1" spans="1:28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</row>
    <row r="555" customHeight="1" spans="1:28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</row>
    <row r="556" customHeight="1" spans="1:28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</row>
    <row r="557" customHeight="1" spans="1:28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</row>
    <row r="558" customHeight="1" spans="1:2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</row>
    <row r="559" customHeight="1" spans="1:28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</row>
    <row r="560" customHeight="1" spans="1:28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</row>
    <row r="561" customHeight="1" spans="1:28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</row>
    <row r="562" customHeight="1" spans="1:28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</row>
    <row r="563" customHeight="1" spans="1:28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</row>
    <row r="564" customHeight="1" spans="1:28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</row>
    <row r="565" customHeight="1" spans="1:28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</row>
    <row r="566" customHeight="1" spans="1:28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</row>
    <row r="567" customHeight="1" spans="1:28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</row>
    <row r="568" customHeight="1" spans="1:2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</row>
    <row r="569" customHeight="1" spans="1:28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</row>
    <row r="570" customHeight="1" spans="1:28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</row>
    <row r="571" customHeight="1" spans="1:28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</row>
    <row r="572" customHeight="1" spans="1:28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</row>
    <row r="573" customHeight="1" spans="1:28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</row>
    <row r="574" customHeight="1" spans="1:28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</row>
    <row r="575" customHeight="1" spans="1:28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</row>
    <row r="576" customHeight="1" spans="1:28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</row>
    <row r="577" customHeight="1" spans="1:28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</row>
    <row r="578" customHeight="1" spans="1:2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</row>
    <row r="579" customHeight="1" spans="1:28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</row>
    <row r="580" customHeight="1" spans="1:28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</row>
    <row r="581" customHeight="1" spans="1:28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</row>
    <row r="582" customHeight="1" spans="1:28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</row>
    <row r="583" customHeight="1" spans="1:28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</row>
    <row r="584" customHeight="1" spans="1:28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</row>
    <row r="585" customHeight="1" spans="1:28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</row>
    <row r="586" customHeight="1" spans="1:28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</row>
    <row r="587" customHeight="1" spans="1:28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</row>
    <row r="588" customHeight="1" spans="1:2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</row>
    <row r="589" customHeight="1" spans="1:28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</row>
    <row r="590" customHeight="1" spans="1:28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</row>
    <row r="591" customHeight="1" spans="1:28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</row>
    <row r="592" customHeight="1" spans="1:28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</row>
    <row r="593" customHeight="1" spans="1:28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</row>
    <row r="594" customHeight="1" spans="1:28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</row>
    <row r="595" customHeight="1" spans="1:28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</row>
    <row r="596" customHeight="1" spans="1:28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</row>
    <row r="597" customHeight="1" spans="1:28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</row>
    <row r="598" customHeight="1" spans="1:2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</row>
    <row r="599" customHeight="1" spans="1:28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</row>
    <row r="600" customHeight="1" spans="1:28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</row>
    <row r="601" customHeight="1" spans="1:28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</row>
    <row r="602" customHeight="1" spans="1:28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</row>
    <row r="603" customHeight="1" spans="1:28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</row>
    <row r="604" customHeight="1" spans="1:28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</row>
    <row r="605" customHeight="1" spans="1:28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</row>
    <row r="606" customHeight="1" spans="1:28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</row>
    <row r="607" customHeight="1" spans="1:28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</row>
    <row r="608" customHeight="1" spans="1:2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</row>
    <row r="609" customHeight="1" spans="1:28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</row>
    <row r="610" customHeight="1" spans="1:28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</row>
    <row r="611" customHeight="1" spans="1:28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</row>
    <row r="612" customHeight="1" spans="1:28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</row>
    <row r="613" customHeight="1" spans="1:28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</row>
    <row r="614" customHeight="1" spans="1:28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</row>
    <row r="615" customHeight="1" spans="1:28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</row>
    <row r="616" customHeight="1" spans="1:28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</row>
    <row r="617" customHeight="1" spans="1:28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</row>
    <row r="618" customHeight="1" spans="1:2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</row>
    <row r="619" customHeight="1" spans="1:28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</row>
    <row r="620" customHeight="1" spans="1:28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</row>
    <row r="621" customHeight="1" spans="1:28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</row>
    <row r="622" customHeight="1" spans="1:28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</row>
    <row r="623" customHeight="1" spans="1:28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</row>
    <row r="624" customHeight="1" spans="1:28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</row>
    <row r="625" customHeight="1" spans="1:28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</row>
    <row r="626" customHeight="1" spans="1:28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</row>
    <row r="627" customHeight="1" spans="1:28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</row>
    <row r="628" customHeight="1" spans="1: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</row>
    <row r="629" customHeight="1" spans="1:28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</row>
    <row r="630" customHeight="1" spans="1:28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</row>
    <row r="631" customHeight="1" spans="1:28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</row>
    <row r="632" customHeight="1" spans="1:28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</row>
    <row r="633" customHeight="1" spans="1:28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</row>
    <row r="634" customHeight="1" spans="1:28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</row>
    <row r="635" customHeight="1" spans="1:28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</row>
    <row r="636" customHeight="1" spans="1:28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</row>
    <row r="637" customHeight="1" spans="1:28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</row>
    <row r="638" customHeight="1" spans="1:2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</row>
    <row r="639" customHeight="1" spans="1:28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</row>
    <row r="640" customHeight="1" spans="1:28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</row>
    <row r="641" customHeight="1" spans="1:28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</row>
    <row r="642" customHeight="1" spans="1:28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</row>
    <row r="643" customHeight="1" spans="1:28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</row>
    <row r="644" customHeight="1" spans="1:28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</row>
    <row r="645" customHeight="1" spans="1:28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</row>
    <row r="646" customHeight="1" spans="1:28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</row>
    <row r="647" customHeight="1" spans="1:28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</row>
    <row r="648" customHeight="1" spans="1:2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</row>
    <row r="649" customHeight="1" spans="1:28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</row>
    <row r="650" customHeight="1" spans="1:28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</row>
    <row r="651" customHeight="1" spans="1:28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</row>
    <row r="652" customHeight="1" spans="1:28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</row>
    <row r="653" customHeight="1" spans="1:28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</row>
    <row r="654" customHeight="1" spans="1:28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</row>
    <row r="655" customHeight="1" spans="1:28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</row>
    <row r="656" customHeight="1" spans="1:28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</row>
    <row r="657" customHeight="1" spans="1:28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</row>
    <row r="658" customHeight="1" spans="1:2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</row>
    <row r="659" customHeight="1" spans="1:28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</row>
    <row r="660" customHeight="1" spans="1:28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</row>
    <row r="661" customHeight="1" spans="1:28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</row>
    <row r="662" customHeight="1" spans="1:28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</row>
    <row r="663" customHeight="1" spans="1:28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</row>
    <row r="664" customHeight="1" spans="1:28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</row>
    <row r="665" customHeight="1" spans="1:28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</row>
    <row r="666" customHeight="1" spans="1:28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</row>
    <row r="667" customHeight="1" spans="1:28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</row>
    <row r="668" customHeight="1" spans="1:2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</row>
    <row r="669" customHeight="1" spans="1:28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</row>
    <row r="670" customHeight="1" spans="1:28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</row>
    <row r="671" customHeight="1" spans="1:28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</row>
    <row r="672" customHeight="1" spans="1:28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</row>
    <row r="673" customHeight="1" spans="1:28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</row>
    <row r="674" customHeight="1" spans="1:28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</row>
    <row r="675" customHeight="1" spans="1:28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</row>
    <row r="676" customHeight="1" spans="1:28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</row>
    <row r="677" customHeight="1" spans="1:28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</row>
    <row r="678" customHeight="1" spans="1:2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</row>
    <row r="679" customHeight="1" spans="1:28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</row>
    <row r="680" customHeight="1" spans="1:28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</row>
    <row r="681" customHeight="1" spans="1:28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</row>
    <row r="682" customHeight="1" spans="1:28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</row>
    <row r="683" customHeight="1" spans="1:28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</row>
    <row r="684" customHeight="1" spans="1:28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</row>
    <row r="685" customHeight="1" spans="1:28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</row>
    <row r="686" customHeight="1" spans="1:28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</row>
    <row r="687" customHeight="1" spans="1:28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</row>
    <row r="688" customHeight="1" spans="1:2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</row>
    <row r="689" customHeight="1" spans="1:28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</row>
    <row r="690" customHeight="1" spans="1:28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</row>
    <row r="691" customHeight="1" spans="1:28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</row>
    <row r="692" customHeight="1" spans="1:28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</row>
    <row r="693" customHeight="1" spans="1:28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</row>
    <row r="694" customHeight="1" spans="1:28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</row>
    <row r="695" customHeight="1" spans="1:28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</row>
    <row r="696" customHeight="1" spans="1:28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</row>
    <row r="697" customHeight="1" spans="1:28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</row>
    <row r="698" customHeight="1" spans="1:2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</row>
    <row r="699" customHeight="1" spans="1:28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</row>
    <row r="700" customHeight="1" spans="1:28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</row>
    <row r="701" customHeight="1" spans="1:28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</row>
    <row r="702" customHeight="1" spans="1:28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</row>
    <row r="703" customHeight="1" spans="1:28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</row>
    <row r="704" customHeight="1" spans="1:28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</row>
    <row r="705" customHeight="1" spans="1:28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</row>
    <row r="706" customHeight="1" spans="1:28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</row>
    <row r="707" customHeight="1" spans="1:28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</row>
    <row r="708" customHeight="1" spans="1:2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</row>
    <row r="709" customHeight="1" spans="1:28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</row>
    <row r="710" customHeight="1" spans="1:28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</row>
    <row r="711" customHeight="1" spans="1:28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</row>
    <row r="712" customHeight="1" spans="1:28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</row>
    <row r="713" customHeight="1" spans="1:28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</row>
    <row r="714" customHeight="1" spans="1:28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</row>
    <row r="715" customHeight="1" spans="1:28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</row>
    <row r="716" customHeight="1" spans="1:28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</row>
    <row r="717" customHeight="1" spans="1:28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</row>
    <row r="718" customHeight="1" spans="1:2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</row>
    <row r="719" customHeight="1" spans="1:28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</row>
    <row r="720" customHeight="1" spans="1:28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</row>
    <row r="721" customHeight="1" spans="1:28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</row>
    <row r="722" customHeight="1" spans="1:28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</row>
    <row r="723" customHeight="1" spans="1:28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</row>
    <row r="724" customHeight="1" spans="1:28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</row>
    <row r="725" customHeight="1" spans="1:28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</row>
    <row r="726" customHeight="1" spans="1:28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</row>
    <row r="727" customHeight="1" spans="1:28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</row>
    <row r="728" customHeight="1" spans="1: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</row>
    <row r="729" customHeight="1" spans="1:28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</row>
    <row r="730" customHeight="1" spans="1:28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</row>
    <row r="731" customHeight="1" spans="1:28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</row>
    <row r="732" customHeight="1" spans="1:28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</row>
    <row r="733" customHeight="1" spans="1:28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</row>
    <row r="734" customHeight="1" spans="1:28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</row>
    <row r="735" customHeight="1" spans="1:28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</row>
    <row r="736" customHeight="1" spans="1:28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</row>
    <row r="737" customHeight="1" spans="1:28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</row>
    <row r="738" customHeight="1" spans="1:2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</row>
    <row r="739" customHeight="1" spans="1:28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</row>
    <row r="740" customHeight="1" spans="1:28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</row>
    <row r="741" customHeight="1" spans="1:28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</row>
    <row r="742" customHeight="1" spans="1:28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</row>
    <row r="743" customHeight="1" spans="1:28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</row>
    <row r="744" customHeight="1" spans="1:28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</row>
    <row r="745" customHeight="1" spans="1:28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</row>
    <row r="746" customHeight="1" spans="1:28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</row>
    <row r="747" customHeight="1" spans="1:28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</row>
    <row r="748" customHeight="1" spans="1:2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</row>
    <row r="749" customHeight="1" spans="1:28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</row>
    <row r="750" customHeight="1" spans="1:28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</row>
    <row r="751" customHeight="1" spans="1:28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</row>
    <row r="752" customHeight="1" spans="1:28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</row>
    <row r="753" customHeight="1" spans="1:28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</row>
    <row r="754" customHeight="1" spans="1:28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</row>
    <row r="755" customHeight="1" spans="1:28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</row>
    <row r="756" customHeight="1" spans="1:28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</row>
    <row r="757" customHeight="1" spans="1:28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</row>
    <row r="758" customHeight="1" spans="1:2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</row>
    <row r="759" customHeight="1" spans="1:28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</row>
    <row r="760" customHeight="1" spans="1:28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</row>
    <row r="761" customHeight="1" spans="1:28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</row>
    <row r="762" customHeight="1" spans="1:28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</row>
    <row r="763" customHeight="1" spans="1:28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</row>
    <row r="764" customHeight="1" spans="1:28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</row>
    <row r="765" customHeight="1" spans="1:28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</row>
    <row r="766" customHeight="1" spans="1:28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</row>
    <row r="767" customHeight="1" spans="1:28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</row>
    <row r="768" customHeight="1" spans="1:2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</row>
    <row r="769" customHeight="1" spans="1:28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</row>
    <row r="770" customHeight="1" spans="1:28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</row>
    <row r="771" customHeight="1" spans="1:28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</row>
    <row r="772" customHeight="1" spans="1:28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</row>
    <row r="773" customHeight="1" spans="1:28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</row>
    <row r="774" customHeight="1" spans="1:28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</row>
    <row r="775" customHeight="1" spans="1:28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</row>
    <row r="776" customHeight="1" spans="1:28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</row>
    <row r="777" customHeight="1" spans="1:28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</row>
    <row r="778" customHeight="1" spans="1:2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</row>
    <row r="779" customHeight="1" spans="1:28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</row>
    <row r="780" customHeight="1" spans="1:28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</row>
    <row r="781" customHeight="1" spans="1:28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</row>
    <row r="782" customHeight="1" spans="1:28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</row>
    <row r="783" customHeight="1" spans="1:28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</row>
    <row r="784" customHeight="1" spans="1:28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</row>
    <row r="785" customHeight="1" spans="1:28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</row>
    <row r="786" customHeight="1" spans="1:28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</row>
    <row r="787" customHeight="1" spans="1:28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</row>
    <row r="788" customHeight="1" spans="1:2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</row>
    <row r="789" customHeight="1" spans="1:28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</row>
    <row r="790" customHeight="1" spans="1:28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</row>
    <row r="791" customHeight="1" spans="1:28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</row>
    <row r="792" customHeight="1" spans="1:28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</row>
    <row r="793" customHeight="1" spans="1:28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</row>
    <row r="794" customHeight="1" spans="1:28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</row>
    <row r="795" customHeight="1" spans="1:28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</row>
    <row r="796" customHeight="1" spans="1:28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</row>
    <row r="797" customHeight="1" spans="1:28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</row>
    <row r="798" customHeight="1" spans="1:2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</row>
    <row r="799" customHeight="1" spans="1:28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</row>
    <row r="800" customHeight="1" spans="1:28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</row>
    <row r="801" customHeight="1" spans="1:28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</row>
    <row r="802" customHeight="1" spans="1:28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</row>
    <row r="803" customHeight="1" spans="1:28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</row>
    <row r="804" customHeight="1" spans="1:28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</row>
    <row r="805" customHeight="1" spans="1:28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</row>
    <row r="806" customHeight="1" spans="1:28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</row>
    <row r="807" customHeight="1" spans="1:28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</row>
    <row r="808" customHeight="1" spans="1:2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</row>
    <row r="809" customHeight="1" spans="1:28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</row>
    <row r="810" customHeight="1" spans="1:28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</row>
    <row r="811" customHeight="1" spans="1:28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</row>
    <row r="812" customHeight="1" spans="1:28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</row>
    <row r="813" customHeight="1" spans="1:28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</row>
    <row r="814" customHeight="1" spans="1:28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</row>
    <row r="815" customHeight="1" spans="1:28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</row>
    <row r="816" customHeight="1" spans="1:28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</row>
    <row r="817" customHeight="1" spans="1:28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</row>
    <row r="818" customHeight="1" spans="1:2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</row>
    <row r="819" customHeight="1" spans="1:28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</row>
    <row r="820" customHeight="1" spans="1:28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</row>
    <row r="821" customHeight="1" spans="1:28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</row>
    <row r="822" customHeight="1" spans="1:28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</row>
    <row r="823" customHeight="1" spans="1:28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</row>
    <row r="824" customHeight="1" spans="1:28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</row>
    <row r="825" customHeight="1" spans="1:28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</row>
    <row r="826" customHeight="1" spans="1:28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</row>
    <row r="827" customHeight="1" spans="1:28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</row>
    <row r="828" customHeight="1" spans="1: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</row>
    <row r="829" customHeight="1" spans="1:28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</row>
    <row r="830" customHeight="1" spans="1:28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</row>
    <row r="831" customHeight="1" spans="1:28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</row>
    <row r="832" customHeight="1" spans="1:28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</row>
    <row r="833" customHeight="1" spans="1:28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</row>
    <row r="834" customHeight="1" spans="1:28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</row>
    <row r="835" customHeight="1" spans="1:28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</row>
    <row r="836" customHeight="1" spans="1:28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</row>
    <row r="837" customHeight="1" spans="1:28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</row>
    <row r="838" customHeight="1" spans="1:2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</row>
    <row r="839" customHeight="1" spans="1:28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</row>
    <row r="840" customHeight="1" spans="1:28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</row>
    <row r="841" customHeight="1" spans="1:28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</row>
    <row r="842" customHeight="1" spans="1:28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</row>
    <row r="843" customHeight="1" spans="1:28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</row>
    <row r="844" customHeight="1" spans="1:28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</row>
    <row r="845" customHeight="1" spans="1:28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</row>
    <row r="846" customHeight="1" spans="1:28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</row>
    <row r="847" customHeight="1" spans="1:28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</row>
    <row r="848" customHeight="1" spans="1:2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</row>
    <row r="849" customHeight="1" spans="1:28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</row>
    <row r="850" customHeight="1" spans="1:28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</row>
    <row r="851" customHeight="1" spans="1:28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</row>
    <row r="852" customHeight="1" spans="1:28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</row>
    <row r="853" customHeight="1" spans="1:28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</row>
    <row r="854" customHeight="1" spans="1:28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</row>
    <row r="855" customHeight="1" spans="1:28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</row>
    <row r="856" customHeight="1" spans="1:28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</row>
    <row r="857" customHeight="1" spans="1:28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</row>
    <row r="858" customHeight="1" spans="1:2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</row>
    <row r="859" customHeight="1" spans="1:28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</row>
    <row r="860" customHeight="1" spans="1:28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</row>
    <row r="861" customHeight="1" spans="1:28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</row>
    <row r="862" customHeight="1" spans="1:28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</row>
    <row r="863" customHeight="1" spans="1:28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</row>
    <row r="864" customHeight="1" spans="1:28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</row>
    <row r="865" customHeight="1" spans="1:28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</row>
    <row r="866" customHeight="1" spans="1:28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</row>
    <row r="867" customHeight="1" spans="1:28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</row>
    <row r="868" customHeight="1" spans="1:2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</row>
    <row r="869" customHeight="1" spans="1:28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</row>
    <row r="870" customHeight="1" spans="1:28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</row>
    <row r="871" customHeight="1" spans="1:28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</row>
    <row r="872" customHeight="1" spans="1:28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</row>
    <row r="873" customHeight="1" spans="1:28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</row>
    <row r="874" customHeight="1" spans="1:28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</row>
    <row r="875" customHeight="1" spans="1:28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</row>
    <row r="876" customHeight="1" spans="1:28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</row>
    <row r="877" customHeight="1" spans="1:28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</row>
    <row r="878" customHeight="1" spans="1:2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</row>
    <row r="879" customHeight="1" spans="1:28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</row>
    <row r="880" customHeight="1" spans="1:28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</row>
    <row r="881" customHeight="1" spans="1:28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</row>
    <row r="882" customHeight="1" spans="1:28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</row>
    <row r="883" customHeight="1" spans="1:28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</row>
    <row r="884" customHeight="1" spans="1:28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</row>
    <row r="885" customHeight="1" spans="1:28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</row>
    <row r="886" customHeight="1" spans="1:28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</row>
    <row r="887" customHeight="1" spans="1:28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</row>
    <row r="888" customHeight="1" spans="1:2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</row>
    <row r="889" customHeight="1" spans="1:28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</row>
    <row r="890" customHeight="1" spans="1:28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</row>
    <row r="891" customHeight="1" spans="1:28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</row>
    <row r="892" customHeight="1" spans="1:28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</row>
    <row r="893" customHeight="1" spans="1:28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</row>
    <row r="894" customHeight="1" spans="1:28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</row>
    <row r="895" customHeight="1" spans="1:28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</row>
    <row r="896" customHeight="1" spans="1:28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</row>
    <row r="897" customHeight="1" spans="1:28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</row>
    <row r="898" customHeight="1" spans="1:2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</row>
    <row r="899" customHeight="1" spans="1:28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</row>
    <row r="900" customHeight="1" spans="1:28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</row>
    <row r="901" customHeight="1" spans="1:28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</row>
    <row r="902" customHeight="1" spans="1:28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</row>
    <row r="903" customHeight="1" spans="1:28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</row>
    <row r="904" customHeight="1" spans="1:28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</row>
    <row r="905" customHeight="1" spans="1:28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</row>
    <row r="906" customHeight="1" spans="1:28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</row>
    <row r="907" customHeight="1" spans="1:28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</row>
    <row r="908" customHeight="1" spans="1:2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</row>
    <row r="909" customHeight="1" spans="1:28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</row>
    <row r="910" customHeight="1" spans="1:28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</row>
    <row r="911" customHeight="1" spans="1:28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</row>
    <row r="912" customHeight="1" spans="1:28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</row>
    <row r="913" customHeight="1" spans="1:28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</row>
    <row r="914" customHeight="1" spans="1:28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</row>
    <row r="915" customHeight="1" spans="1:28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</row>
    <row r="916" customHeight="1" spans="1:28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</row>
    <row r="917" customHeight="1" spans="1:28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</row>
    <row r="918" customHeight="1" spans="1:2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</row>
    <row r="919" customHeight="1" spans="1:28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</row>
    <row r="920" customHeight="1" spans="1:28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</row>
    <row r="921" customHeight="1" spans="1:28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</row>
    <row r="922" customHeight="1" spans="1:28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</row>
    <row r="923" customHeight="1" spans="1:28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</row>
    <row r="924" customHeight="1" spans="1:28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</row>
    <row r="925" customHeight="1" spans="1:28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</row>
    <row r="926" customHeight="1" spans="1:28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</row>
    <row r="927" customHeight="1" spans="1:28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</row>
    <row r="928" customHeight="1" spans="1: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</row>
    <row r="929" customHeight="1" spans="1:28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</row>
    <row r="930" customHeight="1" spans="1:28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</row>
    <row r="931" customHeight="1" spans="1:28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</row>
    <row r="932" customHeight="1" spans="1:28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</row>
    <row r="933" customHeight="1" spans="1:28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</row>
    <row r="934" customHeight="1" spans="1:28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</row>
    <row r="935" customHeight="1" spans="1:28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</row>
    <row r="936" customHeight="1" spans="1:28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</row>
    <row r="937" customHeight="1" spans="1:28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</row>
    <row r="938" customHeight="1" spans="1:2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</row>
    <row r="939" customHeight="1" spans="1:28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</row>
    <row r="940" customHeight="1" spans="1:28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</row>
    <row r="941" customHeight="1" spans="1:28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</row>
    <row r="942" customHeight="1" spans="1:28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</row>
    <row r="943" customHeight="1" spans="1:28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</row>
    <row r="944" customHeight="1" spans="1:28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</row>
    <row r="945" customHeight="1" spans="1:28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</row>
    <row r="946" customHeight="1" spans="1:28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</row>
    <row r="947" customHeight="1" spans="1:28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</row>
    <row r="948" customHeight="1" spans="1:2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</row>
    <row r="949" customHeight="1" spans="1:28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</row>
    <row r="950" customHeight="1" spans="1:28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</row>
    <row r="951" customHeight="1" spans="1:28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</row>
    <row r="952" customHeight="1" spans="1:28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</row>
    <row r="953" customHeight="1" spans="1:28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</row>
    <row r="954" customHeight="1" spans="1:28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</row>
    <row r="955" customHeight="1" spans="1:28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</row>
    <row r="956" customHeight="1" spans="1:28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</row>
    <row r="957" customHeight="1" spans="1:28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</row>
    <row r="958" customHeight="1" spans="1:2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</row>
    <row r="959" customHeight="1" spans="1:28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</row>
    <row r="960" customHeight="1" spans="1:28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</row>
    <row r="961" customHeight="1" spans="1:28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</row>
    <row r="962" customHeight="1" spans="1:28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</row>
    <row r="963" customHeight="1" spans="1:28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</row>
    <row r="964" customHeight="1" spans="1:28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</row>
    <row r="965" customHeight="1" spans="1:28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</row>
    <row r="966" customHeight="1" spans="1:28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</row>
    <row r="967" customHeight="1" spans="1:28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</row>
    <row r="968" customHeight="1" spans="1:2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</row>
    <row r="969" customHeight="1" spans="1:28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</row>
    <row r="970" customHeight="1" spans="1:28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</row>
    <row r="971" customHeight="1" spans="1:28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</row>
    <row r="972" customHeight="1" spans="1:28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</row>
    <row r="973" customHeight="1" spans="1:28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</row>
    <row r="974" customHeight="1" spans="1:28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</row>
    <row r="975" customHeight="1" spans="1:28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</row>
    <row r="976" customHeight="1" spans="1:28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</row>
    <row r="977" customHeight="1" spans="1:28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</row>
    <row r="978" customHeight="1" spans="1:2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</row>
    <row r="979" customHeight="1" spans="1:28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</row>
    <row r="980" customHeight="1" spans="1:28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</row>
    <row r="981" customHeight="1" spans="1:28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</row>
    <row r="982" customHeight="1" spans="1:28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</row>
    <row r="983" customHeight="1" spans="1:28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</row>
    <row r="984" customHeight="1" spans="1:28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</row>
    <row r="985" customHeight="1" spans="1:28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</row>
    <row r="986" customHeight="1" spans="1:28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</row>
    <row r="987" customHeight="1" spans="1:28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</row>
    <row r="988" customHeight="1" spans="1:2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</row>
  </sheetData>
  <printOptions horizontalCentered="1" gridLines="1"/>
  <pageMargins left="0.25" right="0.25" top="0.75" bottom="0.75" header="0" footer="0"/>
  <pageSetup paperSize="9" pageOrder="overThenDown" orientation="landscape" cellComments="atEnd"/>
  <headerFooter/>
  <tableParts count="3">
    <tablePart r:id="rId1"/>
    <tablePart r:id="rId2"/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  <pageSetUpPr fitToPage="1"/>
  </sheetPr>
  <dimension ref="A1:AB988"/>
  <sheetViews>
    <sheetView workbookViewId="0">
      <pane xSplit="1" topLeftCell="B1" activePane="topRight" state="frozen"/>
      <selection/>
      <selection pane="topRight" activeCell="C2" sqref="C2"/>
    </sheetView>
  </sheetViews>
  <sheetFormatPr defaultColWidth="12.6285714285714" defaultRowHeight="15.75" customHeight="1"/>
  <cols>
    <col min="1" max="1" width="36.752380952381" customWidth="1"/>
    <col min="3" max="7" width="31.3809523809524" customWidth="1"/>
    <col min="8" max="11" width="31" customWidth="1"/>
    <col min="12" max="12" width="14.752380952381" customWidth="1"/>
    <col min="13" max="13" width="14.8761904761905" customWidth="1"/>
    <col min="18" max="18" width="36.1333333333333" customWidth="1"/>
  </cols>
  <sheetData>
    <row r="1" customHeight="1" spans="1:28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</row>
    <row r="2" customHeight="1" spans="1:28">
      <c r="A2" s="24" t="s">
        <v>124</v>
      </c>
      <c r="B2" s="24"/>
      <c r="C2" s="24"/>
      <c r="D2" s="25"/>
      <c r="E2" s="25"/>
      <c r="F2" s="25"/>
      <c r="G2" s="25"/>
      <c r="H2" s="25"/>
      <c r="I2" s="25"/>
      <c r="J2" s="25"/>
      <c r="K2" s="25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</row>
    <row r="3" customHeight="1" spans="1:28">
      <c r="A3" s="26" t="s">
        <v>125</v>
      </c>
      <c r="B3" s="27" t="s">
        <v>2682</v>
      </c>
      <c r="C3" s="27" t="s">
        <v>127</v>
      </c>
      <c r="D3" s="27" t="s">
        <v>128</v>
      </c>
      <c r="E3" s="27" t="s">
        <v>2683</v>
      </c>
      <c r="F3" s="27" t="s">
        <v>2671</v>
      </c>
      <c r="G3" s="27" t="s">
        <v>131</v>
      </c>
      <c r="H3" s="26" t="s">
        <v>132</v>
      </c>
      <c r="I3" s="26" t="s">
        <v>42</v>
      </c>
      <c r="J3" s="26" t="s">
        <v>133</v>
      </c>
      <c r="K3" s="26" t="s">
        <v>134</v>
      </c>
      <c r="L3" s="28" t="s">
        <v>135</v>
      </c>
      <c r="M3" s="28" t="s">
        <v>136</v>
      </c>
      <c r="N3" s="29" t="s">
        <v>137</v>
      </c>
      <c r="O3" s="23"/>
      <c r="P3" s="23"/>
      <c r="Q3" s="23"/>
      <c r="R3" s="84" t="s">
        <v>41</v>
      </c>
      <c r="S3" s="85">
        <v>3</v>
      </c>
      <c r="T3" s="23"/>
      <c r="U3" s="23"/>
      <c r="V3" s="23"/>
      <c r="W3" s="23"/>
      <c r="X3" s="23"/>
      <c r="Y3" s="23"/>
      <c r="Z3" s="23"/>
      <c r="AA3" s="23"/>
      <c r="AB3" s="23"/>
    </row>
    <row r="4" customHeight="1" spans="1:28">
      <c r="A4" s="86" t="s">
        <v>78</v>
      </c>
      <c r="B4" s="86">
        <v>6</v>
      </c>
      <c r="C4" s="87">
        <v>0</v>
      </c>
      <c r="D4" s="88"/>
      <c r="E4" s="88">
        <v>7</v>
      </c>
      <c r="F4" s="89"/>
      <c r="G4" s="89">
        <f>SUM(B4:F4)</f>
        <v>13</v>
      </c>
      <c r="H4" s="35"/>
      <c r="I4" s="35">
        <v>0</v>
      </c>
      <c r="J4" s="35">
        <f>MAX(G4-$G$30,0)</f>
        <v>3.39619565217391</v>
      </c>
      <c r="K4" s="35">
        <f>MROUND(J4,0.5)</f>
        <v>3.5</v>
      </c>
      <c r="L4">
        <f>MAX(2-H4/2-I4/2,0)</f>
        <v>2</v>
      </c>
      <c r="M4" s="20">
        <f>K4+L4</f>
        <v>5.5</v>
      </c>
      <c r="N4" s="21" t="s">
        <v>138</v>
      </c>
      <c r="O4" s="23"/>
      <c r="P4" s="23"/>
      <c r="Q4" s="23"/>
      <c r="R4" s="84" t="s">
        <v>49</v>
      </c>
      <c r="S4" s="85">
        <v>0</v>
      </c>
      <c r="T4" s="23"/>
      <c r="U4" s="23"/>
      <c r="V4" s="23"/>
      <c r="W4" s="23"/>
      <c r="X4" s="23"/>
      <c r="Y4" s="23"/>
      <c r="Z4" s="23"/>
      <c r="AA4" s="23"/>
      <c r="AB4" s="23"/>
    </row>
    <row r="5" customHeight="1" spans="1:28">
      <c r="A5" s="14" t="s">
        <v>387</v>
      </c>
      <c r="B5" s="14">
        <v>5</v>
      </c>
      <c r="C5" s="32">
        <v>0</v>
      </c>
      <c r="D5" s="90"/>
      <c r="E5" s="90">
        <v>5.5</v>
      </c>
      <c r="F5" s="91"/>
      <c r="G5" s="91">
        <f>SUM(B5:F5)</f>
        <v>10.5</v>
      </c>
      <c r="H5" s="35">
        <v>2</v>
      </c>
      <c r="I5" s="35">
        <v>0</v>
      </c>
      <c r="J5" s="35">
        <f>MAX(G5-$G$30,0)</f>
        <v>0.896195652173914</v>
      </c>
      <c r="K5" s="35">
        <f>MROUND(J5,0.5)</f>
        <v>1</v>
      </c>
      <c r="L5">
        <f>MAX(2-H5/2-I5/2,0)</f>
        <v>1</v>
      </c>
      <c r="M5" s="20">
        <f>K5+L5</f>
        <v>2</v>
      </c>
      <c r="N5" s="21" t="s">
        <v>138</v>
      </c>
      <c r="O5" s="23"/>
      <c r="P5" s="23"/>
      <c r="Q5" s="23"/>
      <c r="R5" s="84" t="s">
        <v>58</v>
      </c>
      <c r="S5" s="85">
        <v>0</v>
      </c>
      <c r="T5" s="23"/>
      <c r="U5" s="23"/>
      <c r="V5" s="23"/>
      <c r="W5" s="23"/>
      <c r="X5" s="23"/>
      <c r="Y5" s="23"/>
      <c r="Z5" s="23"/>
      <c r="AA5" s="23"/>
      <c r="AB5" s="23"/>
    </row>
    <row r="6" customHeight="1" spans="1:28">
      <c r="A6" s="92" t="s">
        <v>413</v>
      </c>
      <c r="B6" s="14">
        <v>4.8125</v>
      </c>
      <c r="C6" s="32">
        <v>0</v>
      </c>
      <c r="D6" s="93">
        <v>3.3125</v>
      </c>
      <c r="E6" s="90">
        <v>4.5625</v>
      </c>
      <c r="F6" s="91"/>
      <c r="G6" s="91">
        <f>SUM(B6:F6)</f>
        <v>12.6875</v>
      </c>
      <c r="H6" s="35"/>
      <c r="I6" s="35">
        <v>0</v>
      </c>
      <c r="J6" s="35">
        <f>MAX(G6-$G$30,0)</f>
        <v>3.08369565217391</v>
      </c>
      <c r="K6" s="35">
        <f>MROUND(J6,0.5)</f>
        <v>3</v>
      </c>
      <c r="L6">
        <f>MAX(2-H6/2-I6/2,0)</f>
        <v>2</v>
      </c>
      <c r="M6" s="20">
        <f>K6+L6</f>
        <v>5</v>
      </c>
      <c r="N6" s="21" t="s">
        <v>138</v>
      </c>
      <c r="O6" s="23"/>
      <c r="P6" s="23"/>
      <c r="Q6" s="23"/>
      <c r="R6" s="14" t="s">
        <v>61</v>
      </c>
      <c r="S6" s="19">
        <v>5</v>
      </c>
      <c r="T6" s="23"/>
      <c r="U6" s="23"/>
      <c r="V6" s="23"/>
      <c r="W6" s="23"/>
      <c r="X6" s="23"/>
      <c r="Y6" s="23"/>
      <c r="Z6" s="23"/>
      <c r="AA6" s="23"/>
      <c r="AB6" s="23"/>
    </row>
    <row r="7" customHeight="1" spans="1:28">
      <c r="A7" s="94" t="s">
        <v>141</v>
      </c>
      <c r="B7" s="14">
        <v>6.5</v>
      </c>
      <c r="C7" s="32">
        <v>0</v>
      </c>
      <c r="D7" s="90"/>
      <c r="E7" s="90">
        <v>7.5</v>
      </c>
      <c r="F7" s="91"/>
      <c r="G7" s="91">
        <f>SUM(B7:F7)</f>
        <v>14</v>
      </c>
      <c r="H7" s="35">
        <v>3</v>
      </c>
      <c r="I7" s="35">
        <v>0</v>
      </c>
      <c r="J7" s="35">
        <f>MAX(G7-$G$30,0)</f>
        <v>4.39619565217391</v>
      </c>
      <c r="K7" s="35">
        <f>MROUND(J7,0.5)</f>
        <v>4.5</v>
      </c>
      <c r="L7">
        <f>MAX(2-H7/2-I7/2,0)</f>
        <v>0.5</v>
      </c>
      <c r="M7" s="20">
        <f>K7+L7</f>
        <v>5</v>
      </c>
      <c r="N7" s="21" t="s">
        <v>138</v>
      </c>
      <c r="O7" s="23"/>
      <c r="P7" s="23"/>
      <c r="Q7" s="23"/>
      <c r="R7" s="84" t="s">
        <v>67</v>
      </c>
      <c r="S7" s="85">
        <v>1.5</v>
      </c>
      <c r="T7" s="23"/>
      <c r="U7" s="23"/>
      <c r="V7" s="23"/>
      <c r="W7" s="23"/>
      <c r="X7" s="23"/>
      <c r="Y7" s="23"/>
      <c r="Z7" s="23"/>
      <c r="AA7" s="23"/>
      <c r="AB7" s="23"/>
    </row>
    <row r="8" customHeight="1" spans="1:28">
      <c r="A8" s="14" t="s">
        <v>140</v>
      </c>
      <c r="B8" s="90"/>
      <c r="C8" s="32">
        <v>0</v>
      </c>
      <c r="D8" s="90"/>
      <c r="E8" s="90">
        <v>0</v>
      </c>
      <c r="F8" s="91"/>
      <c r="G8" s="91">
        <f>SUM(B8:F8)</f>
        <v>0</v>
      </c>
      <c r="H8" s="35">
        <v>7</v>
      </c>
      <c r="I8" s="35">
        <v>0</v>
      </c>
      <c r="J8" s="35">
        <f>MAX(G8-$G$30,0)</f>
        <v>0</v>
      </c>
      <c r="K8" s="35">
        <f>MROUND(J8,0.5)</f>
        <v>0</v>
      </c>
      <c r="L8">
        <f>MAX(2-H8/2-I8/2,0)</f>
        <v>0</v>
      </c>
      <c r="M8" s="20">
        <f>K8+L8</f>
        <v>0</v>
      </c>
      <c r="N8" s="21" t="s">
        <v>138</v>
      </c>
      <c r="O8" s="23"/>
      <c r="P8" s="23"/>
      <c r="Q8" s="23"/>
      <c r="R8" s="84" t="s">
        <v>139</v>
      </c>
      <c r="S8" s="85">
        <v>1</v>
      </c>
      <c r="T8" s="23"/>
      <c r="U8" s="23"/>
      <c r="V8" s="23"/>
      <c r="W8" s="23"/>
      <c r="X8" s="23"/>
      <c r="Y8" s="23"/>
      <c r="Z8" s="23"/>
      <c r="AA8" s="23"/>
      <c r="AB8" s="23"/>
    </row>
    <row r="9" customHeight="1" spans="1:28">
      <c r="A9" s="14" t="s">
        <v>145</v>
      </c>
      <c r="B9" s="14">
        <v>6</v>
      </c>
      <c r="C9" s="32">
        <v>0</v>
      </c>
      <c r="D9" s="93">
        <v>3.3125</v>
      </c>
      <c r="E9" s="90">
        <v>3.875</v>
      </c>
      <c r="F9" s="91"/>
      <c r="G9" s="91">
        <f>SUM(B9:F9)</f>
        <v>13.1875</v>
      </c>
      <c r="H9" s="35"/>
      <c r="I9" s="35">
        <v>0</v>
      </c>
      <c r="J9" s="35">
        <f>MAX(G9-$G$30,0)</f>
        <v>3.58369565217391</v>
      </c>
      <c r="K9" s="35">
        <f>MROUND(J9,0.5)</f>
        <v>3.5</v>
      </c>
      <c r="L9">
        <f>MAX(2-H9/2-I9/2,0)</f>
        <v>2</v>
      </c>
      <c r="M9" s="20">
        <f>K9+L9</f>
        <v>5.5</v>
      </c>
      <c r="N9" s="21" t="s">
        <v>138</v>
      </c>
      <c r="O9" s="23"/>
      <c r="P9" s="23"/>
      <c r="Q9" s="23"/>
      <c r="R9" s="84" t="s">
        <v>70</v>
      </c>
      <c r="S9" s="85">
        <v>0.5</v>
      </c>
      <c r="T9" s="23"/>
      <c r="U9" s="23"/>
      <c r="V9" s="23"/>
      <c r="W9" s="23"/>
      <c r="X9" s="23"/>
      <c r="Y9" s="23"/>
      <c r="Z9" s="23"/>
      <c r="AA9" s="23"/>
      <c r="AB9" s="23"/>
    </row>
    <row r="10" customHeight="1" spans="1:28">
      <c r="A10" s="92" t="s">
        <v>424</v>
      </c>
      <c r="B10" s="14">
        <v>3.6875</v>
      </c>
      <c r="C10" s="32">
        <v>0</v>
      </c>
      <c r="D10" s="93">
        <v>3.3125</v>
      </c>
      <c r="E10" s="90">
        <v>5.4375</v>
      </c>
      <c r="F10" s="91"/>
      <c r="G10" s="91">
        <f>SUM(B10:F10)</f>
        <v>12.4375</v>
      </c>
      <c r="H10" s="35"/>
      <c r="I10" s="35">
        <v>0</v>
      </c>
      <c r="J10" s="35">
        <f>MAX(G10-$G$30,0)</f>
        <v>2.83369565217391</v>
      </c>
      <c r="K10" s="35">
        <f>MROUND(J10,0.5)</f>
        <v>3</v>
      </c>
      <c r="L10">
        <f>MAX(2-H10/2-I10/2,0)</f>
        <v>2</v>
      </c>
      <c r="M10" s="20">
        <f>K10+L10</f>
        <v>5</v>
      </c>
      <c r="N10" s="21" t="s">
        <v>138</v>
      </c>
      <c r="O10" s="23"/>
      <c r="P10" s="23"/>
      <c r="Q10" s="23"/>
      <c r="R10" s="14" t="s">
        <v>73</v>
      </c>
      <c r="S10" s="19">
        <v>5.6875</v>
      </c>
      <c r="T10" s="23"/>
      <c r="U10" s="23"/>
      <c r="V10" s="23"/>
      <c r="W10" s="23"/>
      <c r="X10" s="23"/>
      <c r="Y10" s="23"/>
      <c r="Z10" s="23"/>
      <c r="AA10" s="23"/>
      <c r="AB10" s="23"/>
    </row>
    <row r="11" customHeight="1" spans="1:28">
      <c r="A11" s="94" t="s">
        <v>142</v>
      </c>
      <c r="B11" s="14">
        <v>5.5</v>
      </c>
      <c r="C11" s="32">
        <v>0</v>
      </c>
      <c r="D11" s="90"/>
      <c r="E11" s="90">
        <v>6</v>
      </c>
      <c r="F11" s="91"/>
      <c r="G11" s="91">
        <f>SUM(B11:F11)</f>
        <v>11.5</v>
      </c>
      <c r="H11" s="35">
        <v>2</v>
      </c>
      <c r="I11" s="35">
        <v>0</v>
      </c>
      <c r="J11" s="35">
        <f>MAX(G11-$G$30,0)</f>
        <v>1.89619565217391</v>
      </c>
      <c r="K11" s="35">
        <f>MROUND(J11,0.5)</f>
        <v>2</v>
      </c>
      <c r="L11">
        <f>MAX(2-H11/2-I11/2,0)</f>
        <v>1</v>
      </c>
      <c r="M11" s="20">
        <f>K11+L11</f>
        <v>3</v>
      </c>
      <c r="N11" s="21" t="s">
        <v>138</v>
      </c>
      <c r="O11" s="23"/>
      <c r="P11" s="23"/>
      <c r="Q11" s="23"/>
      <c r="R11" s="14" t="s">
        <v>78</v>
      </c>
      <c r="S11" s="19">
        <v>6</v>
      </c>
      <c r="T11" s="23"/>
      <c r="U11" s="23"/>
      <c r="V11" s="23"/>
      <c r="W11" s="23"/>
      <c r="X11" s="23"/>
      <c r="Y11" s="23"/>
      <c r="Z11" s="23"/>
      <c r="AA11" s="23"/>
      <c r="AB11" s="23"/>
    </row>
    <row r="12" customHeight="1" spans="1:28">
      <c r="A12" s="14" t="s">
        <v>61</v>
      </c>
      <c r="B12" s="14">
        <v>5</v>
      </c>
      <c r="C12" s="32">
        <v>0</v>
      </c>
      <c r="D12" s="90"/>
      <c r="E12" s="90">
        <v>7.125</v>
      </c>
      <c r="F12" s="91"/>
      <c r="G12" s="91">
        <f>SUM(B12:F12)</f>
        <v>12.125</v>
      </c>
      <c r="H12" s="35"/>
      <c r="I12" s="35">
        <v>0</v>
      </c>
      <c r="J12" s="35">
        <f>MAX(G12-$G$30,0)</f>
        <v>2.52119565217391</v>
      </c>
      <c r="K12" s="35">
        <f>MROUND(J12,0.5)</f>
        <v>2.5</v>
      </c>
      <c r="L12">
        <f>MAX(2-H12/2-I12/2,0)</f>
        <v>2</v>
      </c>
      <c r="M12" s="20">
        <f>K12+L12</f>
        <v>4.5</v>
      </c>
      <c r="N12" s="21" t="s">
        <v>138</v>
      </c>
      <c r="O12" s="23"/>
      <c r="P12" s="23"/>
      <c r="Q12" s="23"/>
      <c r="R12" s="14" t="s">
        <v>82</v>
      </c>
      <c r="S12" s="19">
        <v>4.0625</v>
      </c>
      <c r="T12" s="23"/>
      <c r="U12" s="23"/>
      <c r="V12" s="23"/>
      <c r="W12" s="23"/>
      <c r="X12" s="23"/>
      <c r="Y12" s="23"/>
      <c r="Z12" s="23"/>
      <c r="AA12" s="23"/>
      <c r="AB12" s="23"/>
    </row>
    <row r="13" customHeight="1" spans="1:28">
      <c r="A13" s="14" t="s">
        <v>338</v>
      </c>
      <c r="B13" s="14">
        <v>5.5</v>
      </c>
      <c r="C13" s="32">
        <v>0</v>
      </c>
      <c r="D13" s="90"/>
      <c r="E13" s="90">
        <v>7</v>
      </c>
      <c r="F13" s="91"/>
      <c r="G13" s="91">
        <f>SUM(B13:F13)</f>
        <v>12.5</v>
      </c>
      <c r="H13" s="35"/>
      <c r="I13" s="35">
        <v>0</v>
      </c>
      <c r="J13" s="35">
        <f>MAX(G13-$G$30,0)</f>
        <v>2.89619565217391</v>
      </c>
      <c r="K13" s="35">
        <f>MROUND(J13,0.5)</f>
        <v>3</v>
      </c>
      <c r="L13">
        <f>MAX(2-H13/2-I13/2,0)</f>
        <v>2</v>
      </c>
      <c r="M13" s="20">
        <f>K13+L13</f>
        <v>5</v>
      </c>
      <c r="N13" s="21" t="s">
        <v>138</v>
      </c>
      <c r="O13" s="23"/>
      <c r="P13" s="23"/>
      <c r="Q13" s="23"/>
      <c r="R13" s="14" t="s">
        <v>338</v>
      </c>
      <c r="S13" s="19">
        <v>3</v>
      </c>
      <c r="T13" s="23"/>
      <c r="U13" s="23"/>
      <c r="V13" s="23"/>
      <c r="W13" s="23"/>
      <c r="X13" s="23"/>
      <c r="Y13" s="23"/>
      <c r="Z13" s="23"/>
      <c r="AA13" s="23"/>
      <c r="AB13" s="23"/>
    </row>
    <row r="14" customHeight="1" spans="1:28">
      <c r="A14" s="14" t="s">
        <v>389</v>
      </c>
      <c r="B14" s="14">
        <v>1.5</v>
      </c>
      <c r="C14" s="32">
        <v>0</v>
      </c>
      <c r="D14" s="90"/>
      <c r="E14" s="90">
        <v>0</v>
      </c>
      <c r="F14" s="91"/>
      <c r="G14" s="91">
        <f>SUM(B14:F14)</f>
        <v>1.5</v>
      </c>
      <c r="H14" s="35">
        <v>4</v>
      </c>
      <c r="I14" s="35">
        <v>0</v>
      </c>
      <c r="J14" s="35">
        <f>MAX(G14-$G$30,0)</f>
        <v>0</v>
      </c>
      <c r="K14" s="35">
        <f>MROUND(J14,0.5)</f>
        <v>0</v>
      </c>
      <c r="L14">
        <f>MAX(2-H14/2-I14/2,0)</f>
        <v>0</v>
      </c>
      <c r="M14" s="20">
        <f>K14+L14</f>
        <v>0</v>
      </c>
      <c r="N14" s="21" t="s">
        <v>138</v>
      </c>
      <c r="O14" s="23"/>
      <c r="P14" s="23"/>
      <c r="Q14" s="23"/>
      <c r="R14" s="14" t="s">
        <v>87</v>
      </c>
      <c r="S14" s="19">
        <v>1.5</v>
      </c>
      <c r="T14" s="23"/>
      <c r="U14" s="23"/>
      <c r="V14" s="23"/>
      <c r="W14" s="23"/>
      <c r="X14" s="23"/>
      <c r="Y14" s="23"/>
      <c r="Z14" s="23"/>
      <c r="AA14" s="23"/>
      <c r="AB14" s="23"/>
    </row>
    <row r="15" customHeight="1" spans="1:28">
      <c r="A15" s="14" t="s">
        <v>144</v>
      </c>
      <c r="B15" s="14">
        <v>6</v>
      </c>
      <c r="C15" s="32">
        <v>0</v>
      </c>
      <c r="D15" s="93">
        <v>3.3125</v>
      </c>
      <c r="E15" s="90">
        <v>3.9375</v>
      </c>
      <c r="F15" s="91"/>
      <c r="G15" s="91">
        <f>SUM(B15:F15)</f>
        <v>13.25</v>
      </c>
      <c r="H15" s="35"/>
      <c r="I15" s="35">
        <v>0</v>
      </c>
      <c r="J15" s="35">
        <f>MAX(G15-$G$30,0)</f>
        <v>3.64619565217391</v>
      </c>
      <c r="K15" s="35">
        <f>MROUND(J15,0.5)</f>
        <v>3.5</v>
      </c>
      <c r="L15">
        <f>MAX(2-H15/2-I15/2,0)</f>
        <v>2</v>
      </c>
      <c r="M15" s="20">
        <f>K15+L15</f>
        <v>5.5</v>
      </c>
      <c r="N15" s="21" t="s">
        <v>138</v>
      </c>
      <c r="O15" s="23"/>
      <c r="P15" s="23"/>
      <c r="Q15" s="23"/>
      <c r="R15" s="14" t="s">
        <v>140</v>
      </c>
      <c r="S15" s="19">
        <v>0</v>
      </c>
      <c r="T15" s="23"/>
      <c r="U15" s="23"/>
      <c r="V15" s="23"/>
      <c r="W15" s="23"/>
      <c r="X15" s="23"/>
      <c r="Y15" s="23"/>
      <c r="Z15" s="23"/>
      <c r="AA15" s="23"/>
      <c r="AB15" s="23"/>
    </row>
    <row r="16" customHeight="1" spans="1:28">
      <c r="A16" s="92" t="s">
        <v>407</v>
      </c>
      <c r="B16" s="14">
        <v>4.125</v>
      </c>
      <c r="C16" s="32">
        <v>0</v>
      </c>
      <c r="D16" s="93">
        <v>3.3125</v>
      </c>
      <c r="E16" s="90">
        <v>5.6875</v>
      </c>
      <c r="F16" s="91"/>
      <c r="G16" s="91">
        <f>SUM(B16:F16)</f>
        <v>13.125</v>
      </c>
      <c r="H16" s="35"/>
      <c r="I16" s="35">
        <v>0</v>
      </c>
      <c r="J16" s="35">
        <f>MAX(G16-$G$30,0)</f>
        <v>3.52119565217391</v>
      </c>
      <c r="K16" s="35">
        <f>MROUND(J16,0.5)</f>
        <v>3.5</v>
      </c>
      <c r="L16">
        <f>MAX(2-H16/2-I16/2,0)</f>
        <v>2</v>
      </c>
      <c r="M16" s="20">
        <f>K16+L16</f>
        <v>5.5</v>
      </c>
      <c r="N16" s="21" t="s">
        <v>138</v>
      </c>
      <c r="O16" s="23"/>
      <c r="P16" s="23"/>
      <c r="Q16" s="23"/>
      <c r="R16" s="14" t="s">
        <v>141</v>
      </c>
      <c r="S16" s="19">
        <v>6.5</v>
      </c>
      <c r="T16" s="23"/>
      <c r="U16" s="23"/>
      <c r="V16" s="23"/>
      <c r="W16" s="23"/>
      <c r="X16" s="23"/>
      <c r="Y16" s="23"/>
      <c r="Z16" s="23"/>
      <c r="AA16" s="23"/>
      <c r="AB16" s="23"/>
    </row>
    <row r="17" customHeight="1" spans="1:28">
      <c r="A17" s="94" t="s">
        <v>385</v>
      </c>
      <c r="B17" s="14">
        <v>6.375</v>
      </c>
      <c r="C17" s="32">
        <v>0</v>
      </c>
      <c r="D17" s="95">
        <v>1.325</v>
      </c>
      <c r="E17" s="90">
        <v>4</v>
      </c>
      <c r="F17" s="91"/>
      <c r="G17" s="91">
        <f>SUM(B17:F17)</f>
        <v>11.7</v>
      </c>
      <c r="H17" s="35"/>
      <c r="I17" s="35">
        <v>0</v>
      </c>
      <c r="J17" s="35">
        <f>MAX(G17-$G$30,0)</f>
        <v>2.09619565217391</v>
      </c>
      <c r="K17" s="35">
        <f>MROUND(J17,0.5)</f>
        <v>2</v>
      </c>
      <c r="L17">
        <f>MAX(2-H17/2-I17/2,0)</f>
        <v>2</v>
      </c>
      <c r="M17" s="20">
        <f>K17+L17</f>
        <v>4</v>
      </c>
      <c r="N17" s="21" t="s">
        <v>138</v>
      </c>
      <c r="O17" s="23"/>
      <c r="P17" s="23"/>
      <c r="Q17" s="23"/>
      <c r="R17" s="14" t="s">
        <v>142</v>
      </c>
      <c r="S17" s="19">
        <v>5.5</v>
      </c>
      <c r="T17" s="23"/>
      <c r="U17" s="23"/>
      <c r="V17" s="23"/>
      <c r="W17" s="23"/>
      <c r="X17" s="23"/>
      <c r="Y17" s="23"/>
      <c r="Z17" s="23"/>
      <c r="AA17" s="23"/>
      <c r="AB17" s="23"/>
    </row>
    <row r="18" customHeight="1" spans="1:28">
      <c r="A18" s="14" t="s">
        <v>82</v>
      </c>
      <c r="B18" s="14">
        <v>4.0625</v>
      </c>
      <c r="C18" s="32">
        <v>0</v>
      </c>
      <c r="D18" s="90"/>
      <c r="E18" s="90">
        <v>6.8125</v>
      </c>
      <c r="F18" s="91"/>
      <c r="G18" s="91">
        <f>SUM(B18:F18)</f>
        <v>10.875</v>
      </c>
      <c r="H18" s="35"/>
      <c r="I18" s="35">
        <v>0</v>
      </c>
      <c r="J18" s="35">
        <f>MAX(G18-$G$30,0)</f>
        <v>1.27119565217391</v>
      </c>
      <c r="K18" s="35">
        <f>MROUND(J18,0.5)</f>
        <v>1.5</v>
      </c>
      <c r="L18">
        <f>MAX(2-H18/2-I18/2,0)</f>
        <v>2</v>
      </c>
      <c r="M18" s="20">
        <f>K18+L18</f>
        <v>3.5</v>
      </c>
      <c r="N18" s="21" t="s">
        <v>138</v>
      </c>
      <c r="O18" s="23"/>
      <c r="P18" s="23"/>
      <c r="Q18" s="23"/>
      <c r="R18" s="14" t="s">
        <v>94</v>
      </c>
      <c r="S18" s="19">
        <v>5.6875</v>
      </c>
      <c r="T18" s="23"/>
      <c r="U18" s="23"/>
      <c r="V18" s="23"/>
      <c r="W18" s="23"/>
      <c r="X18" s="23"/>
      <c r="Y18" s="23"/>
      <c r="Z18" s="23"/>
      <c r="AA18" s="23"/>
      <c r="AB18" s="23"/>
    </row>
    <row r="19" customHeight="1" spans="1:28">
      <c r="A19" s="14" t="s">
        <v>388</v>
      </c>
      <c r="B19" s="14">
        <v>5</v>
      </c>
      <c r="C19" s="32">
        <v>0</v>
      </c>
      <c r="D19" s="90"/>
      <c r="E19" s="90">
        <v>6.5</v>
      </c>
      <c r="F19" s="91"/>
      <c r="G19" s="91">
        <f>SUM(B19:F19)</f>
        <v>11.5</v>
      </c>
      <c r="H19" s="35"/>
      <c r="I19" s="35">
        <v>0</v>
      </c>
      <c r="J19" s="35">
        <f>MAX(G19-$G$30,0)</f>
        <v>1.89619565217391</v>
      </c>
      <c r="K19" s="35">
        <f>MROUND(J19,0.5)</f>
        <v>2</v>
      </c>
      <c r="L19">
        <f>MAX(2-H19/2-I19/2,0)</f>
        <v>2</v>
      </c>
      <c r="M19" s="20">
        <f>K19+L19</f>
        <v>4</v>
      </c>
      <c r="N19" s="21" t="s">
        <v>138</v>
      </c>
      <c r="O19" s="23"/>
      <c r="P19" s="23"/>
      <c r="Q19" s="23"/>
      <c r="R19" s="14" t="s">
        <v>385</v>
      </c>
      <c r="S19" s="19">
        <v>6.375</v>
      </c>
      <c r="T19" s="23"/>
      <c r="U19" s="23"/>
      <c r="V19" s="23"/>
      <c r="W19" s="23"/>
      <c r="X19" s="23"/>
      <c r="Y19" s="23"/>
      <c r="Z19" s="23"/>
      <c r="AA19" s="23"/>
      <c r="AB19" s="23"/>
    </row>
    <row r="20" customHeight="1" spans="1:28">
      <c r="A20" s="14" t="s">
        <v>420</v>
      </c>
      <c r="B20" s="14">
        <v>3.75</v>
      </c>
      <c r="C20" s="32">
        <v>0</v>
      </c>
      <c r="D20" s="93">
        <v>3.3125</v>
      </c>
      <c r="E20" s="90">
        <v>4.125</v>
      </c>
      <c r="F20" s="91"/>
      <c r="G20" s="91">
        <f>SUM(B20:F20)</f>
        <v>11.1875</v>
      </c>
      <c r="H20" s="35">
        <v>2</v>
      </c>
      <c r="I20" s="35">
        <v>0</v>
      </c>
      <c r="J20" s="35">
        <f>MAX(G20-$G$30,0)</f>
        <v>1.58369565217391</v>
      </c>
      <c r="K20" s="35">
        <f>MROUND(J20,0.5)</f>
        <v>1.5</v>
      </c>
      <c r="L20">
        <f>MAX(2-H20/2-I20/2,0)</f>
        <v>1</v>
      </c>
      <c r="M20" s="20">
        <f>K20+L20</f>
        <v>2.5</v>
      </c>
      <c r="N20" s="21" t="s">
        <v>138</v>
      </c>
      <c r="O20" s="23"/>
      <c r="P20" s="23"/>
      <c r="Q20" s="23"/>
      <c r="R20" s="14" t="s">
        <v>387</v>
      </c>
      <c r="S20" s="19">
        <v>5</v>
      </c>
      <c r="T20" s="23"/>
      <c r="U20" s="23"/>
      <c r="V20" s="23"/>
      <c r="W20" s="23"/>
      <c r="X20" s="23"/>
      <c r="Y20" s="23"/>
      <c r="Z20" s="23"/>
      <c r="AA20" s="23"/>
      <c r="AB20" s="23"/>
    </row>
    <row r="21" customHeight="1" spans="1:28">
      <c r="A21" s="92" t="s">
        <v>432</v>
      </c>
      <c r="B21" s="14">
        <v>2.9375</v>
      </c>
      <c r="C21" s="32">
        <v>0</v>
      </c>
      <c r="D21" s="93">
        <v>3.3125</v>
      </c>
      <c r="E21" s="90">
        <v>4.4375</v>
      </c>
      <c r="F21" s="91"/>
      <c r="G21" s="91">
        <f>SUM(B21:F21)</f>
        <v>10.6875</v>
      </c>
      <c r="H21" s="35">
        <v>1</v>
      </c>
      <c r="I21" s="35">
        <v>0</v>
      </c>
      <c r="J21" s="35">
        <f>MAX(G21-$G$30,0)</f>
        <v>1.08369565217391</v>
      </c>
      <c r="K21" s="35">
        <f>MROUND(J21,0.5)</f>
        <v>1</v>
      </c>
      <c r="L21">
        <f>MAX(2-H21/2-I21/2,0)</f>
        <v>1.5</v>
      </c>
      <c r="M21" s="20">
        <f>K21+L21</f>
        <v>2.5</v>
      </c>
      <c r="N21" s="21" t="s">
        <v>138</v>
      </c>
      <c r="O21" s="23"/>
      <c r="P21" s="23"/>
      <c r="Q21" s="23"/>
      <c r="R21" s="14" t="s">
        <v>388</v>
      </c>
      <c r="S21" s="19">
        <v>5</v>
      </c>
      <c r="T21" s="23"/>
      <c r="U21" s="23"/>
      <c r="V21" s="23"/>
      <c r="W21" s="23"/>
      <c r="X21" s="23"/>
      <c r="Y21" s="23"/>
      <c r="Z21" s="23"/>
      <c r="AA21" s="23"/>
      <c r="AB21" s="23"/>
    </row>
    <row r="22" customHeight="1" spans="1:28">
      <c r="A22" s="94" t="s">
        <v>73</v>
      </c>
      <c r="B22" s="14">
        <v>5.6875</v>
      </c>
      <c r="C22" s="32">
        <v>0</v>
      </c>
      <c r="D22" s="93">
        <v>3.3125</v>
      </c>
      <c r="E22" s="90">
        <v>3.875</v>
      </c>
      <c r="F22" s="91"/>
      <c r="G22" s="91">
        <f>SUM(B22:F22)</f>
        <v>12.875</v>
      </c>
      <c r="H22" s="35"/>
      <c r="I22" s="35">
        <v>0</v>
      </c>
      <c r="J22" s="35">
        <f>MAX(G22-$G$30,0)</f>
        <v>3.27119565217391</v>
      </c>
      <c r="K22" s="35">
        <f>MROUND(J22,0.5)</f>
        <v>3.5</v>
      </c>
      <c r="L22">
        <f>MAX(2-H22/2-I22/2,0)</f>
        <v>2</v>
      </c>
      <c r="M22" s="20">
        <f>K22+L22</f>
        <v>5.5</v>
      </c>
      <c r="N22" s="21" t="s">
        <v>138</v>
      </c>
      <c r="O22" s="23"/>
      <c r="P22" s="23"/>
      <c r="Q22" s="23"/>
      <c r="R22" s="14" t="s">
        <v>389</v>
      </c>
      <c r="S22" s="19">
        <v>1.5</v>
      </c>
      <c r="T22" s="23"/>
      <c r="U22" s="23"/>
      <c r="V22" s="23"/>
      <c r="W22" s="23"/>
      <c r="X22" s="23"/>
      <c r="Y22" s="23"/>
      <c r="Z22" s="23"/>
      <c r="AA22" s="23"/>
      <c r="AB22" s="23"/>
    </row>
    <row r="23" customHeight="1" spans="1:28">
      <c r="A23" s="14" t="s">
        <v>143</v>
      </c>
      <c r="B23" s="14">
        <v>5.125</v>
      </c>
      <c r="C23" s="32">
        <v>0</v>
      </c>
      <c r="D23" s="90"/>
      <c r="E23" s="90">
        <v>7.125</v>
      </c>
      <c r="F23" s="91"/>
      <c r="G23" s="91">
        <f>SUM(B23:F23)</f>
        <v>12.25</v>
      </c>
      <c r="H23" s="35"/>
      <c r="I23" s="35">
        <v>0</v>
      </c>
      <c r="J23" s="35">
        <f>MAX(G23-$G$30,0)</f>
        <v>2.64619565217391</v>
      </c>
      <c r="K23" s="35">
        <f>MROUND(J23,0.5)</f>
        <v>2.5</v>
      </c>
      <c r="L23">
        <f>MAX(2-H23/2-I23/2,0)</f>
        <v>2</v>
      </c>
      <c r="M23" s="20">
        <f>K23+L23</f>
        <v>4.5</v>
      </c>
      <c r="N23" s="21" t="s">
        <v>138</v>
      </c>
      <c r="O23" s="23"/>
      <c r="P23" s="23"/>
      <c r="Q23" s="23"/>
      <c r="R23" s="14" t="s">
        <v>392</v>
      </c>
      <c r="S23" s="19">
        <v>6.1875</v>
      </c>
      <c r="T23" s="23"/>
      <c r="U23" s="23"/>
      <c r="V23" s="23"/>
      <c r="W23" s="23"/>
      <c r="X23" s="23"/>
      <c r="Y23" s="23"/>
      <c r="Z23" s="23"/>
      <c r="AA23" s="23"/>
      <c r="AB23" s="23"/>
    </row>
    <row r="24" customHeight="1" spans="1:28">
      <c r="A24" s="92" t="s">
        <v>146</v>
      </c>
      <c r="B24" s="14">
        <v>7.5</v>
      </c>
      <c r="C24" s="32">
        <v>0</v>
      </c>
      <c r="D24" s="93">
        <v>3.3125</v>
      </c>
      <c r="E24" s="90">
        <v>5.5</v>
      </c>
      <c r="F24" s="91"/>
      <c r="G24" s="91">
        <f>SUM(B24:F24)</f>
        <v>16.3125</v>
      </c>
      <c r="H24" s="35"/>
      <c r="I24" s="35">
        <v>0</v>
      </c>
      <c r="J24" s="35">
        <f>MAX(G24-$G$30,0)</f>
        <v>6.70869565217391</v>
      </c>
      <c r="K24" s="35">
        <f>MROUND(J24,0.5)</f>
        <v>6.5</v>
      </c>
      <c r="L24">
        <f>MAX(2-H24/2-I24/2,0)</f>
        <v>2</v>
      </c>
      <c r="M24" s="20">
        <f>K24+L24</f>
        <v>8.5</v>
      </c>
      <c r="N24" s="21" t="s">
        <v>138</v>
      </c>
      <c r="O24" s="23"/>
      <c r="P24" s="23"/>
      <c r="Q24" s="23"/>
      <c r="R24" s="14" t="s">
        <v>143</v>
      </c>
      <c r="S24" s="19">
        <v>5.125</v>
      </c>
      <c r="T24" s="23"/>
      <c r="U24" s="23"/>
      <c r="V24" s="23"/>
      <c r="W24" s="23"/>
      <c r="X24" s="23"/>
      <c r="Y24" s="23"/>
      <c r="Z24" s="23"/>
      <c r="AA24" s="23"/>
      <c r="AB24" s="23"/>
    </row>
    <row r="25" customHeight="1" spans="1:28">
      <c r="A25" s="94" t="s">
        <v>406</v>
      </c>
      <c r="B25" s="14">
        <v>6.1875</v>
      </c>
      <c r="C25" s="32">
        <v>0</v>
      </c>
      <c r="D25" s="93">
        <v>3.3125</v>
      </c>
      <c r="E25" s="90">
        <v>4.1875</v>
      </c>
      <c r="F25" s="91"/>
      <c r="G25" s="91">
        <f>SUM(B25:F25)</f>
        <v>13.6875</v>
      </c>
      <c r="H25" s="35"/>
      <c r="I25" s="35">
        <v>0</v>
      </c>
      <c r="J25" s="35">
        <f>MAX(G25-$G$30,0)</f>
        <v>4.08369565217391</v>
      </c>
      <c r="K25" s="35">
        <f>MROUND(J25,0.5)</f>
        <v>4</v>
      </c>
      <c r="L25">
        <f>MAX(2-H25/2-I25/2,0)</f>
        <v>2</v>
      </c>
      <c r="M25" s="20">
        <f>K25+L25</f>
        <v>6</v>
      </c>
      <c r="N25" s="21" t="s">
        <v>138</v>
      </c>
      <c r="O25" s="23"/>
      <c r="P25" s="23"/>
      <c r="Q25" s="23"/>
      <c r="R25" s="14" t="s">
        <v>144</v>
      </c>
      <c r="S25" s="19">
        <v>6</v>
      </c>
      <c r="T25" s="23"/>
      <c r="U25" s="23"/>
      <c r="V25" s="23"/>
      <c r="W25" s="23"/>
      <c r="X25" s="23"/>
      <c r="Y25" s="23"/>
      <c r="Z25" s="23"/>
      <c r="AA25" s="23"/>
      <c r="AB25" s="23"/>
    </row>
    <row r="26" customHeight="1" spans="1:28">
      <c r="A26" s="92" t="s">
        <v>94</v>
      </c>
      <c r="B26" s="14">
        <v>5.6875</v>
      </c>
      <c r="C26" s="32">
        <v>0</v>
      </c>
      <c r="D26" s="95">
        <v>1.325</v>
      </c>
      <c r="E26" s="90">
        <v>1.0625</v>
      </c>
      <c r="F26" s="91"/>
      <c r="G26" s="91">
        <f>SUM(B26:F26)</f>
        <v>8.075</v>
      </c>
      <c r="H26" s="35">
        <v>3</v>
      </c>
      <c r="I26" s="35">
        <v>0</v>
      </c>
      <c r="J26" s="35">
        <f>MAX(G26-$G$30,0)</f>
        <v>0</v>
      </c>
      <c r="K26" s="35">
        <f>MROUND(J26,0.5)</f>
        <v>0</v>
      </c>
      <c r="L26">
        <f>MAX(2-H26/2-I26/2,0)</f>
        <v>0.5</v>
      </c>
      <c r="M26" s="20">
        <f>K26+L26</f>
        <v>0.5</v>
      </c>
      <c r="N26" s="21" t="s">
        <v>138</v>
      </c>
      <c r="O26" s="23"/>
      <c r="P26" s="23"/>
      <c r="Q26" s="23"/>
      <c r="R26" s="14" t="s">
        <v>145</v>
      </c>
      <c r="S26" s="19">
        <v>6</v>
      </c>
      <c r="T26" s="23"/>
      <c r="U26" s="23"/>
      <c r="V26" s="23"/>
      <c r="W26" s="23"/>
      <c r="X26" s="23"/>
      <c r="Y26" s="23"/>
      <c r="Z26" s="23"/>
      <c r="AA26" s="23"/>
      <c r="AB26" s="23"/>
    </row>
    <row r="27" customHeight="1" spans="1:28">
      <c r="A27" s="94" t="s">
        <v>392</v>
      </c>
      <c r="B27" s="14">
        <v>6.1875</v>
      </c>
      <c r="C27" s="32">
        <v>0</v>
      </c>
      <c r="D27" s="93">
        <v>3.3125</v>
      </c>
      <c r="E27" s="90">
        <v>3.25</v>
      </c>
      <c r="F27" s="91"/>
      <c r="G27" s="91">
        <f>SUM(B27:F27)</f>
        <v>12.75</v>
      </c>
      <c r="H27" s="35">
        <v>1</v>
      </c>
      <c r="I27" s="35">
        <v>0</v>
      </c>
      <c r="J27" s="35">
        <f>MAX(G27-$G$30,0)</f>
        <v>3.14619565217391</v>
      </c>
      <c r="K27" s="35">
        <f>MROUND(J27,0.5)</f>
        <v>3</v>
      </c>
      <c r="L27">
        <f>MAX(2-H27/2-I27/2,0)</f>
        <v>1.5</v>
      </c>
      <c r="M27" s="20">
        <f>K27+L27</f>
        <v>4.5</v>
      </c>
      <c r="N27" s="21" t="s">
        <v>138</v>
      </c>
      <c r="O27" s="23"/>
      <c r="P27" s="23"/>
      <c r="Q27" s="23"/>
      <c r="R27" s="14" t="s">
        <v>146</v>
      </c>
      <c r="S27" s="19">
        <v>7.5</v>
      </c>
      <c r="T27" s="23"/>
      <c r="U27" s="23"/>
      <c r="V27" s="23"/>
      <c r="W27" s="23"/>
      <c r="X27" s="23"/>
      <c r="Y27" s="23"/>
      <c r="Z27" s="23"/>
      <c r="AA27" s="23"/>
      <c r="AB27" s="23"/>
    </row>
    <row r="28" customHeight="1" spans="1:28">
      <c r="A28" s="49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3"/>
      <c r="M28" s="23"/>
      <c r="N28" s="23"/>
      <c r="O28" s="23"/>
      <c r="P28" s="23"/>
      <c r="Q28" s="23"/>
      <c r="R28" s="14" t="s">
        <v>406</v>
      </c>
      <c r="S28" s="19">
        <v>6.1875</v>
      </c>
      <c r="T28" s="23"/>
      <c r="U28" s="23"/>
      <c r="V28" s="23"/>
      <c r="W28" s="23"/>
      <c r="X28" s="23"/>
      <c r="Y28" s="23"/>
      <c r="Z28" s="23"/>
      <c r="AA28" s="23"/>
      <c r="AB28" s="23"/>
    </row>
    <row r="29" customHeight="1" spans="1:28">
      <c r="A29" s="49"/>
      <c r="B29" s="25"/>
      <c r="C29" s="25"/>
      <c r="D29" s="25"/>
      <c r="E29" s="25"/>
      <c r="F29" s="42" t="s">
        <v>148</v>
      </c>
      <c r="G29" s="43">
        <f>SUM(G4:G23)</f>
        <v>220.8875</v>
      </c>
      <c r="H29" s="25"/>
      <c r="I29" s="25"/>
      <c r="J29" s="25"/>
      <c r="K29" s="25"/>
      <c r="L29" s="23"/>
      <c r="M29" s="23"/>
      <c r="N29" s="23"/>
      <c r="O29" s="23"/>
      <c r="P29" s="23"/>
      <c r="Q29" s="23"/>
      <c r="R29" s="14" t="s">
        <v>407</v>
      </c>
      <c r="S29" s="19">
        <v>4.125</v>
      </c>
      <c r="T29" s="23"/>
      <c r="U29" s="23"/>
      <c r="V29" s="23"/>
      <c r="W29" s="23"/>
      <c r="X29" s="23"/>
      <c r="Y29" s="23"/>
      <c r="Z29" s="23"/>
      <c r="AA29" s="23"/>
      <c r="AB29" s="23"/>
    </row>
    <row r="30" customHeight="1" spans="1:28">
      <c r="A30" s="49"/>
      <c r="B30" s="25"/>
      <c r="C30" s="25"/>
      <c r="D30" s="25"/>
      <c r="E30" s="25"/>
      <c r="F30" s="47" t="s">
        <v>149</v>
      </c>
      <c r="G30" s="48">
        <f>G29/23</f>
        <v>9.60380434782609</v>
      </c>
      <c r="H30" s="25"/>
      <c r="I30" s="25"/>
      <c r="J30" s="25"/>
      <c r="K30" s="25"/>
      <c r="L30" s="23"/>
      <c r="M30" s="23"/>
      <c r="N30" s="23"/>
      <c r="O30" s="23"/>
      <c r="P30" s="23"/>
      <c r="Q30" s="23"/>
      <c r="R30" s="14" t="s">
        <v>413</v>
      </c>
      <c r="S30" s="19">
        <v>4.8125</v>
      </c>
      <c r="T30" s="23"/>
      <c r="U30" s="23"/>
      <c r="V30" s="23"/>
      <c r="W30" s="23"/>
      <c r="X30" s="23"/>
      <c r="Y30" s="23"/>
      <c r="Z30" s="23"/>
      <c r="AA30" s="23"/>
      <c r="AB30" s="23"/>
    </row>
    <row r="31" customHeight="1" spans="1:28">
      <c r="A31" s="49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3"/>
      <c r="M31" s="23"/>
      <c r="N31" s="23"/>
      <c r="O31" s="23"/>
      <c r="P31" s="23"/>
      <c r="Q31" s="23"/>
      <c r="R31" s="14" t="s">
        <v>420</v>
      </c>
      <c r="S31" s="19">
        <v>3.75</v>
      </c>
      <c r="T31" s="23"/>
      <c r="U31" s="23"/>
      <c r="V31" s="23"/>
      <c r="W31" s="23"/>
      <c r="X31" s="23"/>
      <c r="Y31" s="23"/>
      <c r="Z31" s="23"/>
      <c r="AA31" s="23"/>
      <c r="AB31" s="23"/>
    </row>
    <row r="32" customHeight="1" spans="1:28">
      <c r="A32" s="49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3"/>
      <c r="M32" s="23"/>
      <c r="N32" s="23"/>
      <c r="O32" s="23"/>
      <c r="P32" s="23"/>
      <c r="Q32" s="23"/>
      <c r="R32" s="14" t="s">
        <v>424</v>
      </c>
      <c r="S32" s="19">
        <v>3.6875</v>
      </c>
      <c r="T32" s="23"/>
      <c r="U32" s="23"/>
      <c r="V32" s="23"/>
      <c r="W32" s="23"/>
      <c r="X32" s="23"/>
      <c r="Y32" s="23"/>
      <c r="Z32" s="23"/>
      <c r="AA32" s="23"/>
      <c r="AB32" s="23"/>
    </row>
    <row r="33" customHeight="1" spans="1:28">
      <c r="A33" s="49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3"/>
      <c r="M33" s="23"/>
      <c r="N33" s="23"/>
      <c r="O33" s="23"/>
      <c r="P33" s="23"/>
      <c r="Q33" s="23"/>
      <c r="R33" s="14" t="s">
        <v>432</v>
      </c>
      <c r="S33" s="19">
        <v>2.9375</v>
      </c>
      <c r="T33" s="23"/>
      <c r="U33" s="23"/>
      <c r="V33" s="23"/>
      <c r="W33" s="23"/>
      <c r="X33" s="23"/>
      <c r="Y33" s="23"/>
      <c r="Z33" s="23"/>
      <c r="AA33" s="23"/>
      <c r="AB33" s="23"/>
    </row>
    <row r="34" customHeight="1" spans="1:28">
      <c r="A34" s="49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</row>
    <row r="35" customHeight="1" spans="1:28">
      <c r="A35" s="49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</row>
    <row r="36" customHeight="1" spans="1:28">
      <c r="A36" s="49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</row>
    <row r="37" customHeight="1" spans="1:28">
      <c r="A37" s="49"/>
      <c r="B37" s="25"/>
      <c r="C37" s="25"/>
      <c r="D37" s="25"/>
      <c r="E37" s="25"/>
      <c r="F37" s="25"/>
      <c r="G37" s="23"/>
      <c r="H37" s="25"/>
      <c r="I37" s="25"/>
      <c r="J37" s="25"/>
      <c r="K37" s="25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</row>
    <row r="38" customHeight="1" spans="1:28">
      <c r="A38" s="49"/>
      <c r="B38" s="25"/>
      <c r="C38" s="25"/>
      <c r="D38" s="25"/>
      <c r="E38" s="25"/>
      <c r="F38" s="25"/>
      <c r="G38" s="23"/>
      <c r="H38" s="25"/>
      <c r="I38" s="25"/>
      <c r="J38" s="25"/>
      <c r="K38" s="25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</row>
    <row r="39" customHeight="1" spans="1:28">
      <c r="A39" s="49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</row>
    <row r="40" customHeight="1" spans="1:28">
      <c r="A40" s="49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</row>
    <row r="41" customHeight="1" spans="1:28">
      <c r="A41" s="49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</row>
    <row r="42" customHeight="1" spans="1:28">
      <c r="A42" s="49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</row>
    <row r="43" customHeight="1" spans="1:28">
      <c r="A43" s="49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</row>
    <row r="44" customHeight="1" spans="1:28">
      <c r="A44" s="49"/>
      <c r="B44" s="25"/>
      <c r="C44" s="25"/>
      <c r="D44" s="25"/>
      <c r="E44" s="25"/>
      <c r="F44" s="25"/>
      <c r="G44" s="23"/>
      <c r="H44" s="25"/>
      <c r="I44" s="25"/>
      <c r="J44" s="25"/>
      <c r="K44" s="25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</row>
    <row r="45" customHeight="1" spans="1:28">
      <c r="A45" s="49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</row>
    <row r="46" customHeight="1" spans="1:28">
      <c r="A46" s="49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</row>
    <row r="47" customHeight="1" spans="1:28">
      <c r="A47" s="49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</row>
    <row r="48" customHeight="1" spans="1:28">
      <c r="A48" s="49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</row>
    <row r="49" customHeight="1" spans="1:28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</row>
    <row r="50" customHeight="1" spans="1:28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</row>
    <row r="51" customHeight="1" spans="1:28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</row>
    <row r="52" customHeight="1" spans="1:28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</row>
    <row r="53" customHeight="1" spans="1:28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</row>
    <row r="54" customHeight="1" spans="1:28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</row>
    <row r="55" customHeight="1" spans="1:28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</row>
    <row r="56" customHeight="1" spans="1:28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</row>
    <row r="57" customHeight="1" spans="1:28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</row>
    <row r="58" customHeight="1" spans="1:28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</row>
    <row r="59" customHeight="1" spans="1:28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</row>
    <row r="60" customHeight="1" spans="1:28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</row>
    <row r="61" customHeight="1" spans="1:28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</row>
    <row r="62" customHeight="1" spans="1:28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</row>
    <row r="63" customHeight="1" spans="1:28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</row>
    <row r="64" customHeight="1" spans="1:28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</row>
    <row r="65" customHeight="1" spans="1:28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</row>
    <row r="66" customHeight="1" spans="1:28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</row>
    <row r="67" customHeight="1" spans="1:28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</row>
    <row r="68" customHeight="1" spans="1:28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</row>
    <row r="69" customHeight="1" spans="1:28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</row>
    <row r="70" customHeight="1" spans="1:28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</row>
    <row r="71" customHeight="1" spans="1:28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</row>
    <row r="72" customHeight="1" spans="1:28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</row>
    <row r="73" customHeight="1" spans="1:28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</row>
    <row r="74" customHeight="1" spans="1:28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</row>
    <row r="75" customHeight="1" spans="1:28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</row>
    <row r="76" customHeight="1" spans="1:28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</row>
    <row r="77" customHeight="1" spans="1:28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</row>
    <row r="78" customHeight="1" spans="1:28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</row>
    <row r="79" customHeight="1" spans="1:28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</row>
    <row r="80" customHeight="1" spans="1:28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</row>
    <row r="81" customHeight="1" spans="1:28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</row>
    <row r="82" customHeight="1" spans="1:28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</row>
    <row r="83" customHeight="1" spans="1:28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</row>
    <row r="84" customHeight="1" spans="1:28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</row>
    <row r="85" customHeight="1" spans="1:28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</row>
    <row r="86" customHeight="1" spans="1:28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</row>
    <row r="87" customHeight="1" spans="1:28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</row>
    <row r="88" customHeight="1" spans="1:28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</row>
    <row r="89" customHeight="1" spans="1:28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</row>
    <row r="90" customHeight="1" spans="1:28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</row>
    <row r="91" customHeight="1" spans="1:28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</row>
    <row r="92" customHeight="1" spans="1:28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</row>
    <row r="93" customHeight="1" spans="1:28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</row>
    <row r="94" customHeight="1" spans="1:28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</row>
    <row r="95" customHeight="1" spans="1:28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</row>
    <row r="96" customHeight="1" spans="1:28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</row>
    <row r="97" customHeight="1" spans="1:28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</row>
    <row r="98" customHeight="1" spans="1:28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</row>
    <row r="99" customHeight="1" spans="1:28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</row>
    <row r="100" customHeight="1" spans="1:28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</row>
    <row r="101" customHeight="1" spans="1:28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</row>
    <row r="102" customHeight="1" spans="1:28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</row>
    <row r="103" customHeight="1" spans="1:28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</row>
    <row r="104" customHeight="1" spans="1:28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</row>
    <row r="105" customHeight="1" spans="1:28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</row>
    <row r="106" customHeight="1" spans="1:28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</row>
    <row r="107" customHeight="1" spans="1:28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</row>
    <row r="108" customHeight="1" spans="1:28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</row>
    <row r="109" customHeight="1" spans="1:28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</row>
    <row r="110" customHeight="1" spans="1:28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</row>
    <row r="111" customHeight="1" spans="1:28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</row>
    <row r="112" customHeight="1" spans="1:28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</row>
    <row r="113" customHeight="1" spans="1:28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</row>
    <row r="114" customHeight="1" spans="1:28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</row>
    <row r="115" customHeight="1" spans="1:28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</row>
    <row r="116" customHeight="1" spans="1:28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</row>
    <row r="117" customHeight="1" spans="1:28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</row>
    <row r="118" customHeight="1" spans="1:28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</row>
    <row r="119" customHeight="1" spans="1:28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</row>
    <row r="120" customHeight="1" spans="1:28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</row>
    <row r="121" customHeight="1" spans="1:28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</row>
    <row r="122" customHeight="1" spans="1:28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</row>
    <row r="123" customHeight="1" spans="1:28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</row>
    <row r="124" customHeight="1" spans="1:28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</row>
    <row r="125" customHeight="1" spans="1:28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</row>
    <row r="126" customHeight="1" spans="1:28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</row>
    <row r="127" customHeight="1" spans="1:28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</row>
    <row r="128" customHeight="1" spans="1:28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</row>
    <row r="129" customHeight="1" spans="1:28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</row>
    <row r="130" customHeight="1" spans="1:28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</row>
    <row r="131" customHeight="1" spans="1:28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</row>
    <row r="132" customHeight="1" spans="1:28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</row>
    <row r="133" customHeight="1" spans="1:28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</row>
    <row r="134" customHeight="1" spans="1:28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</row>
    <row r="135" customHeight="1" spans="1:28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</row>
    <row r="136" customHeight="1" spans="1:28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</row>
    <row r="137" customHeight="1" spans="1:28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</row>
    <row r="138" customHeight="1" spans="1:28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</row>
    <row r="139" customHeight="1" spans="1:28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</row>
    <row r="140" customHeight="1" spans="1:28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</row>
    <row r="141" customHeight="1" spans="1:28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</row>
    <row r="142" customHeight="1" spans="1:28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</row>
    <row r="143" customHeight="1" spans="1:28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</row>
    <row r="144" customHeight="1" spans="1:28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</row>
    <row r="145" customHeight="1" spans="1:28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</row>
    <row r="146" customHeight="1" spans="1:28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</row>
    <row r="147" customHeight="1" spans="1:28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</row>
    <row r="148" customHeight="1" spans="1:28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</row>
    <row r="149" customHeight="1" spans="1:28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</row>
    <row r="150" customHeight="1" spans="1:28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</row>
    <row r="151" customHeight="1" spans="1:28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</row>
    <row r="152" customHeight="1" spans="1:28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</row>
    <row r="153" customHeight="1" spans="1:28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</row>
    <row r="154" customHeight="1" spans="1:28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</row>
    <row r="155" customHeight="1" spans="1:28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</row>
    <row r="156" customHeight="1" spans="1:28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</row>
    <row r="157" customHeight="1" spans="1:28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</row>
    <row r="158" customHeight="1" spans="1:28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</row>
    <row r="159" customHeight="1" spans="1:28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</row>
    <row r="160" customHeight="1" spans="1:28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</row>
    <row r="161" customHeight="1" spans="1:28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</row>
    <row r="162" customHeight="1" spans="1:28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</row>
    <row r="163" customHeight="1" spans="1:28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</row>
    <row r="164" customHeight="1" spans="1:28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</row>
    <row r="165" customHeight="1" spans="1:28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</row>
    <row r="166" customHeight="1" spans="1:28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</row>
    <row r="167" customHeight="1" spans="1:28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</row>
    <row r="168" customHeight="1" spans="1:28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</row>
    <row r="169" customHeight="1" spans="1:28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</row>
    <row r="170" customHeight="1" spans="1:28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</row>
    <row r="171" customHeight="1" spans="1:28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</row>
    <row r="172" customHeight="1" spans="1:28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</row>
    <row r="173" customHeight="1" spans="1:28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</row>
    <row r="174" customHeight="1" spans="1:28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</row>
    <row r="175" customHeight="1" spans="1:28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</row>
    <row r="176" customHeight="1" spans="1:28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</row>
    <row r="177" customHeight="1" spans="1:28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</row>
    <row r="178" customHeight="1" spans="1:28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</row>
    <row r="179" customHeight="1" spans="1:28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</row>
    <row r="180" customHeight="1" spans="1:28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</row>
    <row r="181" customHeight="1" spans="1:28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</row>
    <row r="182" customHeight="1" spans="1:28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</row>
    <row r="183" customHeight="1" spans="1:28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</row>
    <row r="184" customHeight="1" spans="1:28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</row>
    <row r="185" customHeight="1" spans="1:28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</row>
    <row r="186" customHeight="1" spans="1:28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</row>
    <row r="187" customHeight="1" spans="1:28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</row>
    <row r="188" customHeight="1" spans="1:28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</row>
    <row r="189" customHeight="1" spans="1:28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</row>
    <row r="190" customHeight="1" spans="1:28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</row>
    <row r="191" customHeight="1" spans="1:28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</row>
    <row r="192" customHeight="1" spans="1:28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</row>
    <row r="193" customHeight="1" spans="1:28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</row>
    <row r="194" customHeight="1" spans="1:28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</row>
    <row r="195" customHeight="1" spans="1:28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</row>
    <row r="196" customHeight="1" spans="1:28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</row>
    <row r="197" customHeight="1" spans="1:28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</row>
    <row r="198" customHeight="1" spans="1:28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</row>
    <row r="199" customHeight="1" spans="1:28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</row>
    <row r="200" customHeight="1" spans="1:28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</row>
    <row r="201" customHeight="1" spans="1:28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</row>
    <row r="202" customHeight="1" spans="1:28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</row>
    <row r="203" customHeight="1" spans="1:28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</row>
    <row r="204" customHeight="1" spans="1:28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</row>
    <row r="205" customHeight="1" spans="1:28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</row>
    <row r="206" customHeight="1" spans="1:28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</row>
    <row r="207" customHeight="1" spans="1:28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</row>
    <row r="208" customHeight="1" spans="1:28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</row>
    <row r="209" customHeight="1" spans="1:28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</row>
    <row r="210" customHeight="1" spans="1:28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</row>
    <row r="211" customHeight="1" spans="1:28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</row>
    <row r="212" customHeight="1" spans="1:28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</row>
    <row r="213" customHeight="1" spans="1:28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</row>
    <row r="214" customHeight="1" spans="1:28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</row>
    <row r="215" customHeight="1" spans="1:28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</row>
    <row r="216" customHeight="1" spans="1:28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</row>
    <row r="217" customHeight="1" spans="1:28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</row>
    <row r="218" customHeight="1" spans="1:28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</row>
    <row r="219" customHeight="1" spans="1:28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</row>
    <row r="220" customHeight="1" spans="1:28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</row>
    <row r="221" customHeight="1" spans="1:28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</row>
    <row r="222" customHeight="1" spans="1:28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</row>
    <row r="223" customHeight="1" spans="1:28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</row>
    <row r="224" customHeight="1" spans="1:28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</row>
    <row r="225" customHeight="1" spans="1:28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</row>
    <row r="226" customHeight="1" spans="1:28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</row>
    <row r="227" customHeight="1" spans="1:28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</row>
    <row r="228" customHeight="1" spans="1:28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</row>
    <row r="229" customHeight="1" spans="1:28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</row>
    <row r="230" customHeight="1" spans="1:28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</row>
    <row r="231" customHeight="1" spans="1:28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</row>
    <row r="232" customHeight="1" spans="1:28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</row>
    <row r="233" customHeight="1" spans="1:28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</row>
    <row r="234" customHeight="1" spans="1:28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</row>
    <row r="235" customHeight="1" spans="1:28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</row>
    <row r="236" customHeight="1" spans="1:28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</row>
    <row r="237" customHeight="1" spans="1:28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</row>
    <row r="238" customHeight="1" spans="1:2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</row>
    <row r="239" customHeight="1" spans="1:28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</row>
    <row r="240" customHeight="1" spans="1:28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</row>
    <row r="241" customHeight="1" spans="1:28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</row>
    <row r="242" customHeight="1" spans="1:28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</row>
    <row r="243" customHeight="1" spans="1:28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</row>
    <row r="244" customHeight="1" spans="1:28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</row>
    <row r="245" customHeight="1" spans="1:28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</row>
    <row r="246" customHeight="1" spans="1:28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</row>
    <row r="247" customHeight="1" spans="1:28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</row>
    <row r="248" customHeight="1" spans="1:2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</row>
    <row r="249" customHeight="1" spans="1:28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</row>
    <row r="250" customHeight="1" spans="1:28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</row>
    <row r="251" customHeight="1" spans="1:28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</row>
    <row r="252" customHeight="1" spans="1:28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</row>
    <row r="253" customHeight="1" spans="1:28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</row>
    <row r="254" customHeight="1" spans="1:28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</row>
    <row r="255" customHeight="1" spans="1:28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</row>
    <row r="256" customHeight="1" spans="1:28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</row>
    <row r="257" customHeight="1" spans="1:28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</row>
    <row r="258" customHeight="1" spans="1:2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</row>
    <row r="259" customHeight="1" spans="1:28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</row>
    <row r="260" customHeight="1" spans="1:28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</row>
    <row r="261" customHeight="1" spans="1:28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</row>
    <row r="262" customHeight="1" spans="1:28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</row>
    <row r="263" customHeight="1" spans="1:28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</row>
    <row r="264" customHeight="1" spans="1:28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</row>
    <row r="265" customHeight="1" spans="1:28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</row>
    <row r="266" customHeight="1" spans="1:28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</row>
    <row r="267" customHeight="1" spans="1:28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</row>
    <row r="268" customHeight="1" spans="1:2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</row>
    <row r="269" customHeight="1" spans="1:28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</row>
    <row r="270" customHeight="1" spans="1:28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</row>
    <row r="271" customHeight="1" spans="1:28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</row>
    <row r="272" customHeight="1" spans="1:28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</row>
    <row r="273" customHeight="1" spans="1:28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</row>
    <row r="274" customHeight="1" spans="1:28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</row>
    <row r="275" customHeight="1" spans="1:28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</row>
    <row r="276" customHeight="1" spans="1:28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</row>
    <row r="277" customHeight="1" spans="1:28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</row>
    <row r="278" customHeight="1" spans="1:2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</row>
    <row r="279" customHeight="1" spans="1:28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</row>
    <row r="280" customHeight="1" spans="1:28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</row>
    <row r="281" customHeight="1" spans="1:28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</row>
    <row r="282" customHeight="1" spans="1:28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</row>
    <row r="283" customHeight="1" spans="1:28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</row>
    <row r="284" customHeight="1" spans="1:28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</row>
    <row r="285" customHeight="1" spans="1:28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</row>
    <row r="286" customHeight="1" spans="1:28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</row>
    <row r="287" customHeight="1" spans="1:28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</row>
    <row r="288" customHeight="1" spans="1:2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</row>
    <row r="289" customHeight="1" spans="1:28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</row>
    <row r="290" customHeight="1" spans="1:28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</row>
    <row r="291" customHeight="1" spans="1:28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</row>
    <row r="292" customHeight="1" spans="1:28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</row>
    <row r="293" customHeight="1" spans="1:28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</row>
    <row r="294" customHeight="1" spans="1:28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</row>
    <row r="295" customHeight="1" spans="1:28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</row>
    <row r="296" customHeight="1" spans="1:28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</row>
    <row r="297" customHeight="1" spans="1:28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</row>
    <row r="298" customHeight="1" spans="1:2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</row>
    <row r="299" customHeight="1" spans="1:28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</row>
    <row r="300" customHeight="1" spans="1:28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</row>
    <row r="301" customHeight="1" spans="1:28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</row>
    <row r="302" customHeight="1" spans="1:28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</row>
    <row r="303" customHeight="1" spans="1:28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</row>
    <row r="304" customHeight="1" spans="1:28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</row>
    <row r="305" customHeight="1" spans="1:28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</row>
    <row r="306" customHeight="1" spans="1:28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</row>
    <row r="307" customHeight="1" spans="1:28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</row>
    <row r="308" customHeight="1" spans="1:2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</row>
    <row r="309" customHeight="1" spans="1:28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</row>
    <row r="310" customHeight="1" spans="1:28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</row>
    <row r="311" customHeight="1" spans="1:28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</row>
    <row r="312" customHeight="1" spans="1:28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</row>
    <row r="313" customHeight="1" spans="1:28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</row>
    <row r="314" customHeight="1" spans="1:28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</row>
    <row r="315" customHeight="1" spans="1:28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</row>
    <row r="316" customHeight="1" spans="1:28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</row>
    <row r="317" customHeight="1" spans="1:28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</row>
    <row r="318" customHeight="1" spans="1:2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</row>
    <row r="319" customHeight="1" spans="1:28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</row>
    <row r="320" customHeight="1" spans="1:28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</row>
    <row r="321" customHeight="1" spans="1:28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</row>
    <row r="322" customHeight="1" spans="1:28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</row>
    <row r="323" customHeight="1" spans="1:28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</row>
    <row r="324" customHeight="1" spans="1:28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</row>
    <row r="325" customHeight="1" spans="1:28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</row>
    <row r="326" customHeight="1" spans="1:28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</row>
    <row r="327" customHeight="1" spans="1:28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</row>
    <row r="328" customHeight="1" spans="1: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</row>
    <row r="329" customHeight="1" spans="1:28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</row>
    <row r="330" customHeight="1" spans="1:28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</row>
    <row r="331" customHeight="1" spans="1:28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</row>
    <row r="332" customHeight="1" spans="1:28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</row>
    <row r="333" customHeight="1" spans="1:28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</row>
    <row r="334" customHeight="1" spans="1:28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</row>
    <row r="335" customHeight="1" spans="1:28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</row>
    <row r="336" customHeight="1" spans="1:28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</row>
    <row r="337" customHeight="1" spans="1:28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</row>
    <row r="338" customHeight="1" spans="1:2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</row>
    <row r="339" customHeight="1" spans="1:28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</row>
    <row r="340" customHeight="1" spans="1:28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</row>
    <row r="341" customHeight="1" spans="1:28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</row>
    <row r="342" customHeight="1" spans="1:28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</row>
    <row r="343" customHeight="1" spans="1:28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</row>
    <row r="344" customHeight="1" spans="1:28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</row>
    <row r="345" customHeight="1" spans="1:28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</row>
    <row r="346" customHeight="1" spans="1:28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</row>
    <row r="347" customHeight="1" spans="1:28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</row>
    <row r="348" customHeight="1" spans="1:2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</row>
    <row r="349" customHeight="1" spans="1:28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</row>
    <row r="350" customHeight="1" spans="1:28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</row>
    <row r="351" customHeight="1" spans="1:28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</row>
    <row r="352" customHeight="1" spans="1:28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</row>
    <row r="353" customHeight="1" spans="1:28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</row>
    <row r="354" customHeight="1" spans="1:28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</row>
    <row r="355" customHeight="1" spans="1:28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</row>
    <row r="356" customHeight="1" spans="1:28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</row>
    <row r="357" customHeight="1" spans="1:28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</row>
    <row r="358" customHeight="1" spans="1:2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</row>
    <row r="359" customHeight="1" spans="1:28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</row>
    <row r="360" customHeight="1" spans="1:28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</row>
    <row r="361" customHeight="1" spans="1:28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</row>
    <row r="362" customHeight="1" spans="1:28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</row>
    <row r="363" customHeight="1" spans="1:28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</row>
    <row r="364" customHeight="1" spans="1:28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</row>
    <row r="365" customHeight="1" spans="1:28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</row>
    <row r="366" customHeight="1" spans="1:28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</row>
    <row r="367" customHeight="1" spans="1:28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</row>
    <row r="368" customHeight="1" spans="1:2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</row>
    <row r="369" customHeight="1" spans="1:28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</row>
    <row r="370" customHeight="1" spans="1:28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</row>
    <row r="371" customHeight="1" spans="1:28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</row>
    <row r="372" customHeight="1" spans="1:28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</row>
    <row r="373" customHeight="1" spans="1:28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</row>
    <row r="374" customHeight="1" spans="1:28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</row>
    <row r="375" customHeight="1" spans="1:28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</row>
    <row r="376" customHeight="1" spans="1:28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</row>
    <row r="377" customHeight="1" spans="1:28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</row>
    <row r="378" customHeight="1" spans="1:2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</row>
    <row r="379" customHeight="1" spans="1:28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</row>
    <row r="380" customHeight="1" spans="1:28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</row>
    <row r="381" customHeight="1" spans="1:28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</row>
    <row r="382" customHeight="1" spans="1:28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</row>
    <row r="383" customHeight="1" spans="1:28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</row>
    <row r="384" customHeight="1" spans="1:28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</row>
    <row r="385" customHeight="1" spans="1:28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</row>
    <row r="386" customHeight="1" spans="1:28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</row>
    <row r="387" customHeight="1" spans="1:28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</row>
    <row r="388" customHeight="1" spans="1:2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</row>
    <row r="389" customHeight="1" spans="1:28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</row>
    <row r="390" customHeight="1" spans="1:28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</row>
    <row r="391" customHeight="1" spans="1:28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</row>
    <row r="392" customHeight="1" spans="1:28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</row>
    <row r="393" customHeight="1" spans="1:28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</row>
    <row r="394" customHeight="1" spans="1:28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</row>
    <row r="395" customHeight="1" spans="1:28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</row>
    <row r="396" customHeight="1" spans="1:28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</row>
    <row r="397" customHeight="1" spans="1:28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</row>
    <row r="398" customHeight="1" spans="1:2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</row>
    <row r="399" customHeight="1" spans="1:28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</row>
    <row r="400" customHeight="1" spans="1:28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</row>
    <row r="401" customHeight="1" spans="1:28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</row>
    <row r="402" customHeight="1" spans="1:28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</row>
    <row r="403" customHeight="1" spans="1:28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</row>
    <row r="404" customHeight="1" spans="1:28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</row>
    <row r="405" customHeight="1" spans="1:28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</row>
    <row r="406" customHeight="1" spans="1:28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</row>
    <row r="407" customHeight="1" spans="1:28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</row>
    <row r="408" customHeight="1" spans="1:2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</row>
    <row r="409" customHeight="1" spans="1:28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</row>
    <row r="410" customHeight="1" spans="1:28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</row>
    <row r="411" customHeight="1" spans="1:28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</row>
    <row r="412" customHeight="1" spans="1:28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</row>
    <row r="413" customHeight="1" spans="1:28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</row>
    <row r="414" customHeight="1" spans="1:28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</row>
    <row r="415" customHeight="1" spans="1:28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</row>
    <row r="416" customHeight="1" spans="1:28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</row>
    <row r="417" customHeight="1" spans="1:28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</row>
    <row r="418" customHeight="1" spans="1:2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</row>
    <row r="419" customHeight="1" spans="1:28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</row>
    <row r="420" customHeight="1" spans="1:28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</row>
    <row r="421" customHeight="1" spans="1:28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</row>
    <row r="422" customHeight="1" spans="1:28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</row>
    <row r="423" customHeight="1" spans="1:28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</row>
    <row r="424" customHeight="1" spans="1:28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</row>
    <row r="425" customHeight="1" spans="1:28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</row>
    <row r="426" customHeight="1" spans="1:28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</row>
    <row r="427" customHeight="1" spans="1:28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</row>
    <row r="428" customHeight="1" spans="1: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</row>
    <row r="429" customHeight="1" spans="1:28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</row>
    <row r="430" customHeight="1" spans="1:28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</row>
    <row r="431" customHeight="1" spans="1:28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</row>
    <row r="432" customHeight="1" spans="1:28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</row>
    <row r="433" customHeight="1" spans="1:28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</row>
    <row r="434" customHeight="1" spans="1:28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</row>
    <row r="435" customHeight="1" spans="1:28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</row>
    <row r="436" customHeight="1" spans="1:28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</row>
    <row r="437" customHeight="1" spans="1:28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</row>
    <row r="438" customHeight="1" spans="1:2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</row>
    <row r="439" customHeight="1" spans="1:28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</row>
    <row r="440" customHeight="1" spans="1:28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</row>
    <row r="441" customHeight="1" spans="1:28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</row>
    <row r="442" customHeight="1" spans="1:28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</row>
    <row r="443" customHeight="1" spans="1:28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</row>
    <row r="444" customHeight="1" spans="1:28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</row>
    <row r="445" customHeight="1" spans="1:28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</row>
    <row r="446" customHeight="1" spans="1:28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</row>
    <row r="447" customHeight="1" spans="1:28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</row>
    <row r="448" customHeight="1" spans="1:2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</row>
    <row r="449" customHeight="1" spans="1:28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</row>
    <row r="450" customHeight="1" spans="1:28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</row>
    <row r="451" customHeight="1" spans="1:28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</row>
    <row r="452" customHeight="1" spans="1:28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</row>
    <row r="453" customHeight="1" spans="1:28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</row>
    <row r="454" customHeight="1" spans="1:28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</row>
    <row r="455" customHeight="1" spans="1:28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</row>
    <row r="456" customHeight="1" spans="1:28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</row>
    <row r="457" customHeight="1" spans="1:28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</row>
    <row r="458" customHeight="1" spans="1:2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</row>
    <row r="459" customHeight="1" spans="1:28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</row>
    <row r="460" customHeight="1" spans="1:28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</row>
    <row r="461" customHeight="1" spans="1:28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</row>
    <row r="462" customHeight="1" spans="1:28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</row>
    <row r="463" customHeight="1" spans="1:28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</row>
    <row r="464" customHeight="1" spans="1:28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</row>
    <row r="465" customHeight="1" spans="1:28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</row>
    <row r="466" customHeight="1" spans="1:28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</row>
    <row r="467" customHeight="1" spans="1:28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</row>
    <row r="468" customHeight="1" spans="1:2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</row>
    <row r="469" customHeight="1" spans="1:28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</row>
    <row r="470" customHeight="1" spans="1:28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</row>
    <row r="471" customHeight="1" spans="1:28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</row>
    <row r="472" customHeight="1" spans="1:28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</row>
    <row r="473" customHeight="1" spans="1:28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</row>
    <row r="474" customHeight="1" spans="1:28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</row>
    <row r="475" customHeight="1" spans="1:28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</row>
    <row r="476" customHeight="1" spans="1:28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</row>
    <row r="477" customHeight="1" spans="1:28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</row>
    <row r="478" customHeight="1" spans="1:2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</row>
    <row r="479" customHeight="1" spans="1:28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</row>
    <row r="480" customHeight="1" spans="1:28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</row>
    <row r="481" customHeight="1" spans="1:28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</row>
    <row r="482" customHeight="1" spans="1:28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</row>
    <row r="483" customHeight="1" spans="1:28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</row>
    <row r="484" customHeight="1" spans="1:28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</row>
    <row r="485" customHeight="1" spans="1:28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</row>
    <row r="486" customHeight="1" spans="1:28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</row>
    <row r="487" customHeight="1" spans="1:28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</row>
    <row r="488" customHeight="1" spans="1:2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</row>
    <row r="489" customHeight="1" spans="1:28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</row>
    <row r="490" customHeight="1" spans="1:28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</row>
    <row r="491" customHeight="1" spans="1:28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</row>
    <row r="492" customHeight="1" spans="1:28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</row>
    <row r="493" customHeight="1" spans="1:28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</row>
    <row r="494" customHeight="1" spans="1:28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</row>
    <row r="495" customHeight="1" spans="1:28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</row>
    <row r="496" customHeight="1" spans="1:28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</row>
    <row r="497" customHeight="1" spans="1:28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</row>
    <row r="498" customHeight="1" spans="1:2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</row>
    <row r="499" customHeight="1" spans="1:28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</row>
    <row r="500" customHeight="1" spans="1:28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</row>
    <row r="501" customHeight="1" spans="1:28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</row>
    <row r="502" customHeight="1" spans="1:28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</row>
    <row r="503" customHeight="1" spans="1:28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</row>
    <row r="504" customHeight="1" spans="1:28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</row>
    <row r="505" customHeight="1" spans="1:28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</row>
    <row r="506" customHeight="1" spans="1:28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</row>
    <row r="507" customHeight="1" spans="1:28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</row>
    <row r="508" customHeight="1" spans="1:2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</row>
    <row r="509" customHeight="1" spans="1:28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</row>
    <row r="510" customHeight="1" spans="1:28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</row>
    <row r="511" customHeight="1" spans="1:28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</row>
    <row r="512" customHeight="1" spans="1:28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</row>
    <row r="513" customHeight="1" spans="1:28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</row>
    <row r="514" customHeight="1" spans="1:28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</row>
    <row r="515" customHeight="1" spans="1:28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</row>
    <row r="516" customHeight="1" spans="1:28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</row>
    <row r="517" customHeight="1" spans="1:28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</row>
    <row r="518" customHeight="1" spans="1:2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</row>
    <row r="519" customHeight="1" spans="1:28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</row>
    <row r="520" customHeight="1" spans="1:28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</row>
    <row r="521" customHeight="1" spans="1:28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</row>
    <row r="522" customHeight="1" spans="1:28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</row>
    <row r="523" customHeight="1" spans="1:28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</row>
    <row r="524" customHeight="1" spans="1:28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</row>
    <row r="525" customHeight="1" spans="1:28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</row>
    <row r="526" customHeight="1" spans="1:28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</row>
    <row r="527" customHeight="1" spans="1:28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</row>
    <row r="528" customHeight="1" spans="1: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</row>
    <row r="529" customHeight="1" spans="1:28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</row>
    <row r="530" customHeight="1" spans="1:28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</row>
    <row r="531" customHeight="1" spans="1:28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</row>
    <row r="532" customHeight="1" spans="1:28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</row>
    <row r="533" customHeight="1" spans="1:28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</row>
    <row r="534" customHeight="1" spans="1:28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</row>
    <row r="535" customHeight="1" spans="1:28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</row>
    <row r="536" customHeight="1" spans="1:28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</row>
    <row r="537" customHeight="1" spans="1:28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</row>
    <row r="538" customHeight="1" spans="1:2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</row>
    <row r="539" customHeight="1" spans="1:28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</row>
    <row r="540" customHeight="1" spans="1:28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</row>
    <row r="541" customHeight="1" spans="1:28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</row>
    <row r="542" customHeight="1" spans="1:28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</row>
    <row r="543" customHeight="1" spans="1:28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</row>
    <row r="544" customHeight="1" spans="1:28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</row>
    <row r="545" customHeight="1" spans="1:28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</row>
    <row r="546" customHeight="1" spans="1:28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</row>
    <row r="547" customHeight="1" spans="1:28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</row>
    <row r="548" customHeight="1" spans="1:2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</row>
    <row r="549" customHeight="1" spans="1:28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</row>
    <row r="550" customHeight="1" spans="1:28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</row>
    <row r="551" customHeight="1" spans="1:28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</row>
    <row r="552" customHeight="1" spans="1:28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</row>
    <row r="553" customHeight="1" spans="1:28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</row>
    <row r="554" customHeight="1" spans="1:28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</row>
    <row r="555" customHeight="1" spans="1:28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</row>
    <row r="556" customHeight="1" spans="1:28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</row>
    <row r="557" customHeight="1" spans="1:28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</row>
    <row r="558" customHeight="1" spans="1:2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</row>
    <row r="559" customHeight="1" spans="1:28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</row>
    <row r="560" customHeight="1" spans="1:28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</row>
    <row r="561" customHeight="1" spans="1:28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</row>
    <row r="562" customHeight="1" spans="1:28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</row>
    <row r="563" customHeight="1" spans="1:28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</row>
    <row r="564" customHeight="1" spans="1:28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</row>
    <row r="565" customHeight="1" spans="1:28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</row>
    <row r="566" customHeight="1" spans="1:28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</row>
    <row r="567" customHeight="1" spans="1:28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</row>
    <row r="568" customHeight="1" spans="1:2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</row>
    <row r="569" customHeight="1" spans="1:28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</row>
    <row r="570" customHeight="1" spans="1:28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</row>
    <row r="571" customHeight="1" spans="1:28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</row>
    <row r="572" customHeight="1" spans="1:28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</row>
    <row r="573" customHeight="1" spans="1:28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</row>
    <row r="574" customHeight="1" spans="1:28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</row>
    <row r="575" customHeight="1" spans="1:28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</row>
    <row r="576" customHeight="1" spans="1:28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</row>
    <row r="577" customHeight="1" spans="1:28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</row>
    <row r="578" customHeight="1" spans="1:2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</row>
    <row r="579" customHeight="1" spans="1:28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</row>
    <row r="580" customHeight="1" spans="1:28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</row>
    <row r="581" customHeight="1" spans="1:28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</row>
    <row r="582" customHeight="1" spans="1:28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</row>
    <row r="583" customHeight="1" spans="1:28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</row>
    <row r="584" customHeight="1" spans="1:28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</row>
    <row r="585" customHeight="1" spans="1:28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</row>
    <row r="586" customHeight="1" spans="1:28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</row>
    <row r="587" customHeight="1" spans="1:28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</row>
    <row r="588" customHeight="1" spans="1:2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</row>
    <row r="589" customHeight="1" spans="1:28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</row>
    <row r="590" customHeight="1" spans="1:28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</row>
    <row r="591" customHeight="1" spans="1:28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</row>
    <row r="592" customHeight="1" spans="1:28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</row>
    <row r="593" customHeight="1" spans="1:28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</row>
    <row r="594" customHeight="1" spans="1:28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</row>
    <row r="595" customHeight="1" spans="1:28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</row>
    <row r="596" customHeight="1" spans="1:28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</row>
    <row r="597" customHeight="1" spans="1:28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</row>
    <row r="598" customHeight="1" spans="1:2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</row>
    <row r="599" customHeight="1" spans="1:28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</row>
    <row r="600" customHeight="1" spans="1:28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</row>
    <row r="601" customHeight="1" spans="1:28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</row>
    <row r="602" customHeight="1" spans="1:28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</row>
    <row r="603" customHeight="1" spans="1:28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</row>
    <row r="604" customHeight="1" spans="1:28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</row>
    <row r="605" customHeight="1" spans="1:28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</row>
    <row r="606" customHeight="1" spans="1:28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</row>
    <row r="607" customHeight="1" spans="1:28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</row>
    <row r="608" customHeight="1" spans="1:2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</row>
    <row r="609" customHeight="1" spans="1:28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</row>
    <row r="610" customHeight="1" spans="1:28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</row>
    <row r="611" customHeight="1" spans="1:28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</row>
    <row r="612" customHeight="1" spans="1:28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</row>
    <row r="613" customHeight="1" spans="1:28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</row>
    <row r="614" customHeight="1" spans="1:28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</row>
    <row r="615" customHeight="1" spans="1:28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</row>
    <row r="616" customHeight="1" spans="1:28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</row>
    <row r="617" customHeight="1" spans="1:28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</row>
    <row r="618" customHeight="1" spans="1:2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</row>
    <row r="619" customHeight="1" spans="1:28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</row>
    <row r="620" customHeight="1" spans="1:28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</row>
    <row r="621" customHeight="1" spans="1:28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</row>
    <row r="622" customHeight="1" spans="1:28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</row>
    <row r="623" customHeight="1" spans="1:28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</row>
    <row r="624" customHeight="1" spans="1:28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</row>
    <row r="625" customHeight="1" spans="1:28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</row>
    <row r="626" customHeight="1" spans="1:28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</row>
    <row r="627" customHeight="1" spans="1:28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</row>
    <row r="628" customHeight="1" spans="1: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</row>
    <row r="629" customHeight="1" spans="1:28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</row>
    <row r="630" customHeight="1" spans="1:28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</row>
    <row r="631" customHeight="1" spans="1:28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</row>
    <row r="632" customHeight="1" spans="1:28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</row>
    <row r="633" customHeight="1" spans="1:28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</row>
    <row r="634" customHeight="1" spans="1:28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</row>
    <row r="635" customHeight="1" spans="1:28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</row>
    <row r="636" customHeight="1" spans="1:28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</row>
    <row r="637" customHeight="1" spans="1:28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</row>
    <row r="638" customHeight="1" spans="1:2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</row>
    <row r="639" customHeight="1" spans="1:28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</row>
    <row r="640" customHeight="1" spans="1:28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</row>
    <row r="641" customHeight="1" spans="1:28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</row>
    <row r="642" customHeight="1" spans="1:28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</row>
    <row r="643" customHeight="1" spans="1:28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</row>
    <row r="644" customHeight="1" spans="1:28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</row>
    <row r="645" customHeight="1" spans="1:28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</row>
    <row r="646" customHeight="1" spans="1:28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</row>
    <row r="647" customHeight="1" spans="1:28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</row>
    <row r="648" customHeight="1" spans="1:2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</row>
    <row r="649" customHeight="1" spans="1:28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</row>
    <row r="650" customHeight="1" spans="1:28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</row>
    <row r="651" customHeight="1" spans="1:28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</row>
    <row r="652" customHeight="1" spans="1:28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</row>
    <row r="653" customHeight="1" spans="1:28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</row>
    <row r="654" customHeight="1" spans="1:28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</row>
    <row r="655" customHeight="1" spans="1:28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</row>
    <row r="656" customHeight="1" spans="1:28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</row>
    <row r="657" customHeight="1" spans="1:28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</row>
    <row r="658" customHeight="1" spans="1:2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</row>
    <row r="659" customHeight="1" spans="1:28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</row>
    <row r="660" customHeight="1" spans="1:28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</row>
    <row r="661" customHeight="1" spans="1:28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</row>
    <row r="662" customHeight="1" spans="1:28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</row>
    <row r="663" customHeight="1" spans="1:28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</row>
    <row r="664" customHeight="1" spans="1:28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</row>
    <row r="665" customHeight="1" spans="1:28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</row>
    <row r="666" customHeight="1" spans="1:28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</row>
    <row r="667" customHeight="1" spans="1:28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</row>
    <row r="668" customHeight="1" spans="1:2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</row>
    <row r="669" customHeight="1" spans="1:28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</row>
    <row r="670" customHeight="1" spans="1:28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</row>
    <row r="671" customHeight="1" spans="1:28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</row>
    <row r="672" customHeight="1" spans="1:28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</row>
    <row r="673" customHeight="1" spans="1:28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</row>
    <row r="674" customHeight="1" spans="1:28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</row>
    <row r="675" customHeight="1" spans="1:28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</row>
    <row r="676" customHeight="1" spans="1:28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</row>
    <row r="677" customHeight="1" spans="1:28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</row>
    <row r="678" customHeight="1" spans="1:2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</row>
    <row r="679" customHeight="1" spans="1:28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</row>
    <row r="680" customHeight="1" spans="1:28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</row>
    <row r="681" customHeight="1" spans="1:28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</row>
    <row r="682" customHeight="1" spans="1:28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</row>
    <row r="683" customHeight="1" spans="1:28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</row>
    <row r="684" customHeight="1" spans="1:28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</row>
    <row r="685" customHeight="1" spans="1:28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</row>
    <row r="686" customHeight="1" spans="1:28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</row>
    <row r="687" customHeight="1" spans="1:28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</row>
    <row r="688" customHeight="1" spans="1:2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</row>
    <row r="689" customHeight="1" spans="1:28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</row>
    <row r="690" customHeight="1" spans="1:28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</row>
    <row r="691" customHeight="1" spans="1:28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</row>
    <row r="692" customHeight="1" spans="1:28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</row>
    <row r="693" customHeight="1" spans="1:28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</row>
    <row r="694" customHeight="1" spans="1:28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</row>
    <row r="695" customHeight="1" spans="1:28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</row>
    <row r="696" customHeight="1" spans="1:28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</row>
    <row r="697" customHeight="1" spans="1:28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</row>
    <row r="698" customHeight="1" spans="1:2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</row>
    <row r="699" customHeight="1" spans="1:28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</row>
    <row r="700" customHeight="1" spans="1:28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</row>
    <row r="701" customHeight="1" spans="1:28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</row>
    <row r="702" customHeight="1" spans="1:28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</row>
    <row r="703" customHeight="1" spans="1:28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</row>
    <row r="704" customHeight="1" spans="1:28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</row>
    <row r="705" customHeight="1" spans="1:28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</row>
    <row r="706" customHeight="1" spans="1:28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</row>
    <row r="707" customHeight="1" spans="1:28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</row>
    <row r="708" customHeight="1" spans="1:2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</row>
    <row r="709" customHeight="1" spans="1:28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</row>
    <row r="710" customHeight="1" spans="1:28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</row>
    <row r="711" customHeight="1" spans="1:28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</row>
    <row r="712" customHeight="1" spans="1:28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</row>
    <row r="713" customHeight="1" spans="1:28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</row>
    <row r="714" customHeight="1" spans="1:28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</row>
    <row r="715" customHeight="1" spans="1:28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</row>
    <row r="716" customHeight="1" spans="1:28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</row>
    <row r="717" customHeight="1" spans="1:28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</row>
    <row r="718" customHeight="1" spans="1:2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</row>
    <row r="719" customHeight="1" spans="1:28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</row>
    <row r="720" customHeight="1" spans="1:28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</row>
    <row r="721" customHeight="1" spans="1:28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</row>
    <row r="722" customHeight="1" spans="1:28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</row>
    <row r="723" customHeight="1" spans="1:28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</row>
    <row r="724" customHeight="1" spans="1:28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</row>
    <row r="725" customHeight="1" spans="1:28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</row>
    <row r="726" customHeight="1" spans="1:28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</row>
    <row r="727" customHeight="1" spans="1:28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</row>
    <row r="728" customHeight="1" spans="1: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</row>
    <row r="729" customHeight="1" spans="1:28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</row>
    <row r="730" customHeight="1" spans="1:28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</row>
    <row r="731" customHeight="1" spans="1:28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</row>
    <row r="732" customHeight="1" spans="1:28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</row>
    <row r="733" customHeight="1" spans="1:28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</row>
    <row r="734" customHeight="1" spans="1:28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</row>
    <row r="735" customHeight="1" spans="1:28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</row>
    <row r="736" customHeight="1" spans="1:28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</row>
    <row r="737" customHeight="1" spans="1:28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</row>
    <row r="738" customHeight="1" spans="1:2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</row>
    <row r="739" customHeight="1" spans="1:28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</row>
    <row r="740" customHeight="1" spans="1:28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</row>
    <row r="741" customHeight="1" spans="1:28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</row>
    <row r="742" customHeight="1" spans="1:28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</row>
    <row r="743" customHeight="1" spans="1:28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</row>
    <row r="744" customHeight="1" spans="1:28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</row>
    <row r="745" customHeight="1" spans="1:28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</row>
    <row r="746" customHeight="1" spans="1:28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</row>
    <row r="747" customHeight="1" spans="1:28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</row>
    <row r="748" customHeight="1" spans="1:2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</row>
    <row r="749" customHeight="1" spans="1:28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</row>
    <row r="750" customHeight="1" spans="1:28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</row>
    <row r="751" customHeight="1" spans="1:28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</row>
    <row r="752" customHeight="1" spans="1:28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</row>
    <row r="753" customHeight="1" spans="1:28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</row>
    <row r="754" customHeight="1" spans="1:28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</row>
    <row r="755" customHeight="1" spans="1:28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</row>
    <row r="756" customHeight="1" spans="1:28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</row>
    <row r="757" customHeight="1" spans="1:28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</row>
    <row r="758" customHeight="1" spans="1:2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</row>
    <row r="759" customHeight="1" spans="1:28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</row>
    <row r="760" customHeight="1" spans="1:28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</row>
    <row r="761" customHeight="1" spans="1:28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</row>
    <row r="762" customHeight="1" spans="1:28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</row>
    <row r="763" customHeight="1" spans="1:28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</row>
    <row r="764" customHeight="1" spans="1:28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</row>
    <row r="765" customHeight="1" spans="1:28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</row>
    <row r="766" customHeight="1" spans="1:28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</row>
    <row r="767" customHeight="1" spans="1:28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</row>
    <row r="768" customHeight="1" spans="1:2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</row>
    <row r="769" customHeight="1" spans="1:28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</row>
    <row r="770" customHeight="1" spans="1:28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</row>
    <row r="771" customHeight="1" spans="1:28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</row>
    <row r="772" customHeight="1" spans="1:28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</row>
    <row r="773" customHeight="1" spans="1:28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</row>
    <row r="774" customHeight="1" spans="1:28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</row>
    <row r="775" customHeight="1" spans="1:28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</row>
    <row r="776" customHeight="1" spans="1:28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</row>
    <row r="777" customHeight="1" spans="1:28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</row>
    <row r="778" customHeight="1" spans="1:2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</row>
    <row r="779" customHeight="1" spans="1:28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</row>
    <row r="780" customHeight="1" spans="1:28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</row>
    <row r="781" customHeight="1" spans="1:28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</row>
    <row r="782" customHeight="1" spans="1:28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</row>
    <row r="783" customHeight="1" spans="1:28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</row>
    <row r="784" customHeight="1" spans="1:28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</row>
    <row r="785" customHeight="1" spans="1:28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</row>
    <row r="786" customHeight="1" spans="1:28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</row>
    <row r="787" customHeight="1" spans="1:28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</row>
    <row r="788" customHeight="1" spans="1:2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</row>
    <row r="789" customHeight="1" spans="1:28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</row>
    <row r="790" customHeight="1" spans="1:28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</row>
    <row r="791" customHeight="1" spans="1:28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</row>
    <row r="792" customHeight="1" spans="1:28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</row>
    <row r="793" customHeight="1" spans="1:28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</row>
    <row r="794" customHeight="1" spans="1:28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</row>
    <row r="795" customHeight="1" spans="1:28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</row>
    <row r="796" customHeight="1" spans="1:28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</row>
    <row r="797" customHeight="1" spans="1:28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</row>
    <row r="798" customHeight="1" spans="1:2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</row>
    <row r="799" customHeight="1" spans="1:28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</row>
    <row r="800" customHeight="1" spans="1:28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</row>
    <row r="801" customHeight="1" spans="1:28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</row>
    <row r="802" customHeight="1" spans="1:28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</row>
    <row r="803" customHeight="1" spans="1:28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</row>
    <row r="804" customHeight="1" spans="1:28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</row>
    <row r="805" customHeight="1" spans="1:28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</row>
    <row r="806" customHeight="1" spans="1:28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</row>
    <row r="807" customHeight="1" spans="1:28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</row>
    <row r="808" customHeight="1" spans="1:2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</row>
    <row r="809" customHeight="1" spans="1:28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</row>
    <row r="810" customHeight="1" spans="1:28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</row>
    <row r="811" customHeight="1" spans="1:28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</row>
    <row r="812" customHeight="1" spans="1:28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</row>
    <row r="813" customHeight="1" spans="1:28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</row>
    <row r="814" customHeight="1" spans="1:28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</row>
    <row r="815" customHeight="1" spans="1:28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</row>
    <row r="816" customHeight="1" spans="1:28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</row>
    <row r="817" customHeight="1" spans="1:28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</row>
    <row r="818" customHeight="1" spans="1:2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</row>
    <row r="819" customHeight="1" spans="1:28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</row>
    <row r="820" customHeight="1" spans="1:28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</row>
    <row r="821" customHeight="1" spans="1:28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</row>
    <row r="822" customHeight="1" spans="1:28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</row>
    <row r="823" customHeight="1" spans="1:28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</row>
    <row r="824" customHeight="1" spans="1:28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</row>
    <row r="825" customHeight="1" spans="1:28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</row>
    <row r="826" customHeight="1" spans="1:28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</row>
    <row r="827" customHeight="1" spans="1:28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</row>
    <row r="828" customHeight="1" spans="1: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</row>
    <row r="829" customHeight="1" spans="1:28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</row>
    <row r="830" customHeight="1" spans="1:28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</row>
    <row r="831" customHeight="1" spans="1:28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</row>
    <row r="832" customHeight="1" spans="1:28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</row>
    <row r="833" customHeight="1" spans="1:28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</row>
    <row r="834" customHeight="1" spans="1:28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</row>
    <row r="835" customHeight="1" spans="1:28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</row>
    <row r="836" customHeight="1" spans="1:28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</row>
    <row r="837" customHeight="1" spans="1:28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</row>
    <row r="838" customHeight="1" spans="1:2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</row>
    <row r="839" customHeight="1" spans="1:28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</row>
    <row r="840" customHeight="1" spans="1:28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</row>
    <row r="841" customHeight="1" spans="1:28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</row>
    <row r="842" customHeight="1" spans="1:28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</row>
    <row r="843" customHeight="1" spans="1:28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</row>
    <row r="844" customHeight="1" spans="1:28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</row>
    <row r="845" customHeight="1" spans="1:28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</row>
    <row r="846" customHeight="1" spans="1:28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</row>
    <row r="847" customHeight="1" spans="1:28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</row>
    <row r="848" customHeight="1" spans="1:2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</row>
    <row r="849" customHeight="1" spans="1:28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</row>
    <row r="850" customHeight="1" spans="1:28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</row>
    <row r="851" customHeight="1" spans="1:28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</row>
    <row r="852" customHeight="1" spans="1:28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</row>
    <row r="853" customHeight="1" spans="1:28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</row>
    <row r="854" customHeight="1" spans="1:28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</row>
    <row r="855" customHeight="1" spans="1:28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</row>
    <row r="856" customHeight="1" spans="1:28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</row>
    <row r="857" customHeight="1" spans="1:28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</row>
    <row r="858" customHeight="1" spans="1:2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</row>
    <row r="859" customHeight="1" spans="1:28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</row>
    <row r="860" customHeight="1" spans="1:28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</row>
    <row r="861" customHeight="1" spans="1:28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</row>
    <row r="862" customHeight="1" spans="1:28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</row>
    <row r="863" customHeight="1" spans="1:28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</row>
    <row r="864" customHeight="1" spans="1:28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</row>
    <row r="865" customHeight="1" spans="1:28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</row>
    <row r="866" customHeight="1" spans="1:28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</row>
    <row r="867" customHeight="1" spans="1:28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</row>
    <row r="868" customHeight="1" spans="1:2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</row>
    <row r="869" customHeight="1" spans="1:28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</row>
    <row r="870" customHeight="1" spans="1:28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</row>
    <row r="871" customHeight="1" spans="1:28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</row>
    <row r="872" customHeight="1" spans="1:28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</row>
    <row r="873" customHeight="1" spans="1:28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</row>
    <row r="874" customHeight="1" spans="1:28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</row>
    <row r="875" customHeight="1" spans="1:28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</row>
    <row r="876" customHeight="1" spans="1:28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</row>
    <row r="877" customHeight="1" spans="1:28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</row>
    <row r="878" customHeight="1" spans="1:2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</row>
    <row r="879" customHeight="1" spans="1:28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</row>
    <row r="880" customHeight="1" spans="1:28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</row>
    <row r="881" customHeight="1" spans="1:28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</row>
    <row r="882" customHeight="1" spans="1:28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</row>
    <row r="883" customHeight="1" spans="1:28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</row>
    <row r="884" customHeight="1" spans="1:28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</row>
    <row r="885" customHeight="1" spans="1:28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</row>
    <row r="886" customHeight="1" spans="1:28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</row>
    <row r="887" customHeight="1" spans="1:28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</row>
    <row r="888" customHeight="1" spans="1:2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</row>
    <row r="889" customHeight="1" spans="1:28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</row>
    <row r="890" customHeight="1" spans="1:28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</row>
    <row r="891" customHeight="1" spans="1:28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</row>
    <row r="892" customHeight="1" spans="1:28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</row>
    <row r="893" customHeight="1" spans="1:28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</row>
    <row r="894" customHeight="1" spans="1:28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</row>
    <row r="895" customHeight="1" spans="1:28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</row>
    <row r="896" customHeight="1" spans="1:28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</row>
    <row r="897" customHeight="1" spans="1:28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</row>
    <row r="898" customHeight="1" spans="1:2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</row>
    <row r="899" customHeight="1" spans="1:28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</row>
    <row r="900" customHeight="1" spans="1:28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</row>
    <row r="901" customHeight="1" spans="1:28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</row>
    <row r="902" customHeight="1" spans="1:28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</row>
    <row r="903" customHeight="1" spans="1:28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</row>
    <row r="904" customHeight="1" spans="1:28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</row>
    <row r="905" customHeight="1" spans="1:28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</row>
    <row r="906" customHeight="1" spans="1:28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</row>
    <row r="907" customHeight="1" spans="1:28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</row>
    <row r="908" customHeight="1" spans="1:2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</row>
    <row r="909" customHeight="1" spans="1:28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</row>
    <row r="910" customHeight="1" spans="1:28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</row>
    <row r="911" customHeight="1" spans="1:28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</row>
    <row r="912" customHeight="1" spans="1:28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</row>
    <row r="913" customHeight="1" spans="1:28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</row>
    <row r="914" customHeight="1" spans="1:28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</row>
    <row r="915" customHeight="1" spans="1:28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</row>
    <row r="916" customHeight="1" spans="1:28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</row>
    <row r="917" customHeight="1" spans="1:28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</row>
    <row r="918" customHeight="1" spans="1:2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</row>
    <row r="919" customHeight="1" spans="1:28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</row>
    <row r="920" customHeight="1" spans="1:28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</row>
    <row r="921" customHeight="1" spans="1:28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</row>
    <row r="922" customHeight="1" spans="1:28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</row>
    <row r="923" customHeight="1" spans="1:28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</row>
    <row r="924" customHeight="1" spans="1:28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</row>
    <row r="925" customHeight="1" spans="1:28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</row>
    <row r="926" customHeight="1" spans="1:28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</row>
    <row r="927" customHeight="1" spans="1:28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</row>
    <row r="928" customHeight="1" spans="1: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</row>
    <row r="929" customHeight="1" spans="1:28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</row>
    <row r="930" customHeight="1" spans="1:28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</row>
    <row r="931" customHeight="1" spans="1:28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</row>
    <row r="932" customHeight="1" spans="1:28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</row>
    <row r="933" customHeight="1" spans="1:28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</row>
    <row r="934" customHeight="1" spans="1:28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</row>
    <row r="935" customHeight="1" spans="1:28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</row>
    <row r="936" customHeight="1" spans="1:28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</row>
    <row r="937" customHeight="1" spans="1:28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</row>
    <row r="938" customHeight="1" spans="1:2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</row>
    <row r="939" customHeight="1" spans="1:28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</row>
    <row r="940" customHeight="1" spans="1:28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</row>
    <row r="941" customHeight="1" spans="1:28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</row>
    <row r="942" customHeight="1" spans="1:28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</row>
    <row r="943" customHeight="1" spans="1:28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</row>
    <row r="944" customHeight="1" spans="1:28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</row>
    <row r="945" customHeight="1" spans="1:28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</row>
    <row r="946" customHeight="1" spans="1:28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</row>
    <row r="947" customHeight="1" spans="1:28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</row>
    <row r="948" customHeight="1" spans="1:2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</row>
    <row r="949" customHeight="1" spans="1:28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</row>
    <row r="950" customHeight="1" spans="1:28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</row>
    <row r="951" customHeight="1" spans="1:28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</row>
    <row r="952" customHeight="1" spans="1:28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</row>
    <row r="953" customHeight="1" spans="1:28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</row>
    <row r="954" customHeight="1" spans="1:28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</row>
    <row r="955" customHeight="1" spans="1:28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</row>
    <row r="956" customHeight="1" spans="1:28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</row>
    <row r="957" customHeight="1" spans="1:28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</row>
    <row r="958" customHeight="1" spans="1:2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</row>
    <row r="959" customHeight="1" spans="1:28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</row>
    <row r="960" customHeight="1" spans="1:28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</row>
    <row r="961" customHeight="1" spans="1:28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</row>
    <row r="962" customHeight="1" spans="1:28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</row>
    <row r="963" customHeight="1" spans="1:28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</row>
    <row r="964" customHeight="1" spans="1:28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</row>
    <row r="965" customHeight="1" spans="1:28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</row>
    <row r="966" customHeight="1" spans="1:28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</row>
    <row r="967" customHeight="1" spans="1:28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</row>
    <row r="968" customHeight="1" spans="1:2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</row>
    <row r="969" customHeight="1" spans="1:28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</row>
    <row r="970" customHeight="1" spans="1:28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</row>
    <row r="971" customHeight="1" spans="1:28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</row>
    <row r="972" customHeight="1" spans="1:28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</row>
    <row r="973" customHeight="1" spans="1:28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</row>
    <row r="974" customHeight="1" spans="1:28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</row>
    <row r="975" customHeight="1" spans="1:28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</row>
    <row r="976" customHeight="1" spans="1:28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</row>
    <row r="977" customHeight="1" spans="1:28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</row>
    <row r="978" customHeight="1" spans="1:2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</row>
    <row r="979" customHeight="1" spans="1:28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</row>
    <row r="980" customHeight="1" spans="1:28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</row>
    <row r="981" customHeight="1" spans="1:28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</row>
    <row r="982" customHeight="1" spans="1:28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</row>
    <row r="983" customHeight="1" spans="1:28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</row>
    <row r="984" customHeight="1" spans="1:28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</row>
    <row r="985" customHeight="1" spans="1:28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</row>
    <row r="986" customHeight="1" spans="1:28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</row>
    <row r="987" customHeight="1" spans="1:28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</row>
    <row r="988" customHeight="1" spans="1:2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</row>
  </sheetData>
  <printOptions horizontalCentered="1" gridLines="1"/>
  <pageMargins left="0.25" right="0.25" top="0.75" bottom="0.75" header="0" footer="0"/>
  <pageSetup paperSize="9" pageOrder="overThenDown" orientation="landscape" cellComments="atEnd"/>
  <headerFooter/>
  <tableParts count="3">
    <tablePart r:id="rId1"/>
    <tablePart r:id="rId2"/>
    <tablePart r:id="rId3"/>
  </tableParts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P25"/>
  <sheetViews>
    <sheetView workbookViewId="0">
      <selection activeCell="A1" sqref="A1"/>
    </sheetView>
  </sheetViews>
  <sheetFormatPr defaultColWidth="12.6285714285714" defaultRowHeight="15.75" customHeight="1"/>
  <cols>
    <col min="1" max="1" width="37.3809523809524" customWidth="1"/>
    <col min="7" max="7" width="23.6285714285714" customWidth="1"/>
  </cols>
  <sheetData>
    <row r="1" customHeight="1" spans="1:16">
      <c r="A1" s="2" t="s">
        <v>530</v>
      </c>
      <c r="B1" s="2" t="s">
        <v>2235</v>
      </c>
      <c r="C1" s="2" t="s">
        <v>2684</v>
      </c>
      <c r="D1" s="2" t="s">
        <v>2685</v>
      </c>
    </row>
    <row r="2" customHeight="1" spans="1:16">
      <c r="A2" s="2" t="s">
        <v>2686</v>
      </c>
      <c r="B2" s="2" t="s">
        <v>2687</v>
      </c>
      <c r="C2" s="2">
        <v>2</v>
      </c>
      <c r="D2" s="2">
        <v>50723</v>
      </c>
    </row>
    <row r="6" customHeight="1" spans="1:16">
      <c r="A6" s="15" t="s">
        <v>2688</v>
      </c>
      <c r="B6" s="15" t="s">
        <v>2235</v>
      </c>
      <c r="D6" s="15" t="s">
        <v>2688</v>
      </c>
      <c r="E6" s="15" t="s">
        <v>2685</v>
      </c>
      <c r="G6" s="83" t="s">
        <v>2689</v>
      </c>
      <c r="H6" s="83" t="s">
        <v>2684</v>
      </c>
      <c r="J6" s="15" t="s">
        <v>2690</v>
      </c>
      <c r="K6" s="15" t="s">
        <v>2691</v>
      </c>
      <c r="L6" s="15"/>
      <c r="N6" s="15" t="s">
        <v>2692</v>
      </c>
      <c r="O6" s="15" t="s">
        <v>2693</v>
      </c>
      <c r="P6" s="15" t="s">
        <v>2694</v>
      </c>
    </row>
    <row r="7" customHeight="1" spans="1:16">
      <c r="A7" s="62"/>
      <c r="B7" s="63"/>
      <c r="D7" s="62"/>
      <c r="E7" s="63"/>
      <c r="G7" s="71"/>
      <c r="H7" s="72"/>
      <c r="J7" s="62"/>
      <c r="L7" s="63"/>
      <c r="N7" s="62"/>
      <c r="P7" s="63"/>
    </row>
    <row r="8" customHeight="1" spans="1:16">
      <c r="A8" s="62"/>
      <c r="B8" s="63"/>
      <c r="D8" s="62"/>
      <c r="E8" s="63"/>
      <c r="G8" s="71"/>
      <c r="H8" s="72"/>
      <c r="J8" s="59"/>
      <c r="L8" s="60"/>
      <c r="N8" s="62"/>
      <c r="P8" s="63"/>
    </row>
    <row r="9" customHeight="1" spans="1:16">
      <c r="A9" s="62"/>
      <c r="B9" s="63"/>
      <c r="D9" s="62"/>
      <c r="E9" s="63"/>
      <c r="G9" s="73"/>
      <c r="H9" s="74"/>
      <c r="J9" s="59"/>
      <c r="L9" s="60"/>
      <c r="N9" s="62"/>
      <c r="P9" s="63"/>
    </row>
    <row r="10" customHeight="1" spans="1:16">
      <c r="A10" s="62"/>
      <c r="B10" s="63"/>
      <c r="D10" s="62"/>
      <c r="E10" s="63"/>
      <c r="G10" s="73"/>
      <c r="H10" s="74"/>
      <c r="J10" s="59"/>
      <c r="L10" s="60"/>
      <c r="N10" s="62"/>
      <c r="P10" s="63"/>
    </row>
    <row r="11" customHeight="1" spans="1:16">
      <c r="A11" s="62"/>
      <c r="B11" s="63"/>
      <c r="D11" s="62"/>
      <c r="E11" s="63"/>
      <c r="G11" s="62"/>
      <c r="H11" s="63"/>
      <c r="J11" s="62"/>
      <c r="L11" s="63"/>
      <c r="N11" s="62"/>
      <c r="P11" s="63"/>
    </row>
    <row r="12" customHeight="1" spans="1:16">
      <c r="A12" s="62"/>
      <c r="B12" s="63"/>
      <c r="D12" s="62"/>
      <c r="E12" s="63"/>
      <c r="G12" s="62"/>
      <c r="H12" s="63"/>
      <c r="J12" s="62"/>
      <c r="L12" s="63"/>
      <c r="N12" s="62"/>
      <c r="P12" s="63"/>
    </row>
    <row r="13" customHeight="1" spans="1:16">
      <c r="A13" s="62"/>
      <c r="B13" s="63"/>
      <c r="D13" s="62"/>
      <c r="E13" s="63"/>
      <c r="G13" s="62"/>
      <c r="H13" s="63"/>
      <c r="J13" s="62"/>
      <c r="L13" s="63"/>
      <c r="N13" s="62"/>
      <c r="P13" s="63"/>
    </row>
    <row r="14" customHeight="1" spans="1:16">
      <c r="A14" s="62"/>
      <c r="B14" s="63"/>
      <c r="D14" s="62"/>
      <c r="E14" s="63"/>
      <c r="G14" s="62"/>
      <c r="H14" s="63"/>
      <c r="J14" s="62"/>
      <c r="L14" s="63"/>
      <c r="N14" s="62"/>
      <c r="P14" s="63"/>
    </row>
    <row r="15" customHeight="1" spans="1:16">
      <c r="A15" s="62"/>
      <c r="B15" s="63"/>
      <c r="D15" s="62"/>
      <c r="E15" s="63"/>
      <c r="G15" s="62"/>
      <c r="H15" s="63"/>
      <c r="J15" s="62"/>
      <c r="L15" s="63"/>
      <c r="N15" s="62"/>
      <c r="P15" s="63"/>
    </row>
    <row r="16" customHeight="1" spans="1:16">
      <c r="A16" s="62"/>
      <c r="B16" s="63"/>
      <c r="D16" s="62"/>
      <c r="E16" s="63"/>
      <c r="G16" s="62"/>
      <c r="H16" s="63"/>
      <c r="J16" s="62"/>
      <c r="L16" s="63"/>
      <c r="N16" s="62"/>
      <c r="P16" s="63"/>
    </row>
    <row r="17" customHeight="1" spans="1:16">
      <c r="A17" s="66"/>
      <c r="B17" s="68"/>
      <c r="D17" s="66"/>
      <c r="E17" s="68"/>
      <c r="G17" s="66"/>
      <c r="H17" s="68"/>
      <c r="J17" s="66"/>
      <c r="K17" s="67"/>
      <c r="L17" s="68"/>
      <c r="N17" s="66"/>
      <c r="O17" s="67"/>
      <c r="P17" s="68"/>
    </row>
    <row r="20" customHeight="1" spans="1:16">
      <c r="A20" s="15" t="s">
        <v>2695</v>
      </c>
    </row>
    <row r="21" customHeight="1" spans="1:16">
      <c r="A21" s="2" t="s">
        <v>2696</v>
      </c>
    </row>
    <row r="22" customHeight="1" spans="1:16">
      <c r="A22" s="2" t="s">
        <v>2697</v>
      </c>
      <c r="B22" s="2" t="s">
        <v>2698</v>
      </c>
    </row>
    <row r="23" customHeight="1" spans="1:16">
      <c r="A23" s="2" t="s">
        <v>2699</v>
      </c>
    </row>
    <row r="24" customHeight="1" spans="1:16">
      <c r="A24" s="2" t="s">
        <v>2700</v>
      </c>
    </row>
    <row r="25" customHeight="1" spans="1:16">
      <c r="A25" s="2" t="s">
        <v>2701</v>
      </c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48"/>
  <sheetViews>
    <sheetView workbookViewId="0">
      <selection activeCell="A1" sqref="A1"/>
    </sheetView>
  </sheetViews>
  <sheetFormatPr defaultColWidth="12.6285714285714" defaultRowHeight="15.75" customHeight="1" outlineLevelCol="7"/>
  <cols>
    <col min="1" max="1" width="33.3809523809524" customWidth="1"/>
    <col min="2" max="2" width="17.752380952381" customWidth="1"/>
    <col min="4" max="4" width="21.752380952381" customWidth="1"/>
    <col min="5" max="5" width="19.752380952381" customWidth="1"/>
    <col min="6" max="6" width="18.8761904761905" customWidth="1"/>
  </cols>
  <sheetData>
    <row r="1" ht="12.75" spans="1:7">
      <c r="C1" s="50"/>
    </row>
    <row r="2" ht="12.75" spans="1:7">
      <c r="C2" s="51"/>
    </row>
    <row r="3" ht="12.75" spans="1:7">
      <c r="A3" s="52" t="s">
        <v>2702</v>
      </c>
      <c r="B3" s="53"/>
      <c r="C3" s="50"/>
      <c r="E3" s="54" t="s">
        <v>2703</v>
      </c>
      <c r="F3" s="55"/>
      <c r="G3" s="56"/>
    </row>
    <row r="4" ht="12.75" spans="1:7">
      <c r="A4" s="57" t="s">
        <v>2704</v>
      </c>
      <c r="B4" s="58" t="s">
        <v>2235</v>
      </c>
      <c r="C4" s="50"/>
      <c r="D4" s="3" t="s">
        <v>2705</v>
      </c>
      <c r="E4" s="59" t="s">
        <v>2688</v>
      </c>
      <c r="F4" s="2" t="s">
        <v>2685</v>
      </c>
      <c r="G4" s="60" t="s">
        <v>2706</v>
      </c>
    </row>
    <row r="5" ht="12.75" spans="1:7">
      <c r="A5" s="57">
        <v>1</v>
      </c>
      <c r="B5" s="58" t="s">
        <v>2707</v>
      </c>
      <c r="E5" s="59">
        <v>1</v>
      </c>
      <c r="F5" s="61">
        <v>44644</v>
      </c>
      <c r="G5" s="60" t="s">
        <v>2708</v>
      </c>
    </row>
    <row r="6" ht="12.75" spans="1:7">
      <c r="A6" s="57">
        <v>2</v>
      </c>
      <c r="B6" s="58" t="s">
        <v>2709</v>
      </c>
      <c r="E6" s="62"/>
      <c r="G6" s="63"/>
    </row>
    <row r="7" ht="12.75" spans="1:7">
      <c r="A7" s="64">
        <v>3</v>
      </c>
      <c r="B7" s="65" t="s">
        <v>2710</v>
      </c>
      <c r="E7" s="66"/>
      <c r="F7" s="67"/>
      <c r="G7" s="68"/>
    </row>
    <row r="10" ht="12.75" spans="1:7">
      <c r="E10" s="3"/>
      <c r="F10" s="2" t="s">
        <v>2711</v>
      </c>
    </row>
    <row r="12" ht="12.75" spans="1:7">
      <c r="E12" s="7"/>
      <c r="F12" s="7"/>
    </row>
    <row r="13" ht="25.5" spans="1:7">
      <c r="E13" s="69" t="s">
        <v>2712</v>
      </c>
      <c r="F13" s="70"/>
    </row>
    <row r="14" ht="25.5" spans="1:7">
      <c r="E14" s="71" t="s">
        <v>2713</v>
      </c>
      <c r="F14" s="72" t="s">
        <v>2714</v>
      </c>
    </row>
    <row r="15" ht="12.75" spans="1:7">
      <c r="E15" s="71" t="s">
        <v>2715</v>
      </c>
      <c r="F15" s="72">
        <v>3</v>
      </c>
    </row>
    <row r="16" ht="12.75" spans="1:7">
      <c r="E16" s="73"/>
      <c r="F16" s="74"/>
    </row>
    <row r="17" ht="12.75" spans="1:8">
      <c r="E17" s="75"/>
      <c r="F17" s="76"/>
    </row>
    <row r="19" ht="12.75" spans="1:8">
      <c r="F19" s="2" t="s">
        <v>2711</v>
      </c>
    </row>
    <row r="21" ht="12.75" spans="1:8">
      <c r="E21" s="54" t="s">
        <v>2716</v>
      </c>
      <c r="F21" s="55"/>
      <c r="G21" s="56"/>
    </row>
    <row r="22" ht="12.75" spans="1:8">
      <c r="E22" s="59" t="s">
        <v>2690</v>
      </c>
      <c r="F22" s="2" t="s">
        <v>2691</v>
      </c>
      <c r="G22" s="60" t="s">
        <v>2717</v>
      </c>
    </row>
    <row r="23" ht="12.75" spans="1:8">
      <c r="E23" s="59">
        <v>1</v>
      </c>
      <c r="F23" s="2" t="s">
        <v>2718</v>
      </c>
      <c r="G23" s="60" t="s">
        <v>2719</v>
      </c>
    </row>
    <row r="24" ht="12.75" spans="1:8">
      <c r="E24" s="59">
        <v>2</v>
      </c>
      <c r="F24" s="2" t="s">
        <v>2720</v>
      </c>
      <c r="G24" s="60" t="s">
        <v>2719</v>
      </c>
    </row>
    <row r="25" ht="12.75" spans="1:8">
      <c r="E25" s="77">
        <v>3</v>
      </c>
      <c r="F25" s="78" t="s">
        <v>2721</v>
      </c>
      <c r="G25" s="79" t="s">
        <v>2719</v>
      </c>
    </row>
    <row r="29" ht="12.75" spans="1:8">
      <c r="A29" s="80" t="s">
        <v>2722</v>
      </c>
      <c r="D29" s="80" t="s">
        <v>2723</v>
      </c>
      <c r="H29" s="81" t="s">
        <v>2724</v>
      </c>
    </row>
    <row r="30" ht="12.75" spans="1:8">
      <c r="A30" s="2" t="s">
        <v>2725</v>
      </c>
      <c r="D30" s="7" t="s">
        <v>2726</v>
      </c>
      <c r="H30" s="7" t="s">
        <v>2727</v>
      </c>
    </row>
    <row r="31" ht="25.5" spans="1:8">
      <c r="A31" s="7" t="s">
        <v>2728</v>
      </c>
      <c r="D31" s="7" t="s">
        <v>2729</v>
      </c>
      <c r="H31" s="7" t="s">
        <v>2730</v>
      </c>
    </row>
    <row r="32" ht="38.25" spans="1:8">
      <c r="A32" s="2" t="s">
        <v>2731</v>
      </c>
      <c r="D32" s="7" t="s">
        <v>2732</v>
      </c>
      <c r="H32" s="7" t="s">
        <v>2733</v>
      </c>
    </row>
    <row r="33" ht="12.75" spans="1:5">
      <c r="D33" s="2" t="s">
        <v>2734</v>
      </c>
    </row>
    <row r="34" ht="12.75" spans="1:5">
      <c r="D34" s="2" t="s">
        <v>2735</v>
      </c>
    </row>
    <row r="48" ht="89.25" customHeight="1" spans="1:5">
      <c r="A48" s="2" t="s">
        <v>2736</v>
      </c>
      <c r="B48" s="2" t="s">
        <v>2737</v>
      </c>
      <c r="C48" s="2" t="s">
        <v>2738</v>
      </c>
      <c r="D48" s="2" t="s">
        <v>2739</v>
      </c>
      <c r="E48" s="82" vm="1" t="e">
        <f ca="1">_xlfn.IMAGE("https://chart.googleapis.com/chart?chs=300x300&amp;cht=qr&amp;chl="&amp;_xlfn.ENCODEURL(A48))</f>
        <v>#VALUE!</v>
      </c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  <pageSetUpPr fitToPage="1"/>
  </sheetPr>
  <dimension ref="A1:AB995"/>
  <sheetViews>
    <sheetView workbookViewId="0">
      <pane xSplit="1" topLeftCell="B1" activePane="topRight" state="frozen"/>
      <selection/>
      <selection pane="topRight" activeCell="C2" sqref="C2"/>
    </sheetView>
  </sheetViews>
  <sheetFormatPr defaultColWidth="12.6285714285714" defaultRowHeight="15.75" customHeight="1"/>
  <cols>
    <col min="1" max="1" width="36.752380952381" customWidth="1"/>
    <col min="3" max="7" width="31.3809523809524" customWidth="1"/>
    <col min="8" max="11" width="31" customWidth="1"/>
    <col min="12" max="12" width="14.752380952381" customWidth="1"/>
    <col min="13" max="13" width="14.8761904761905" customWidth="1"/>
  </cols>
  <sheetData>
    <row r="1" customHeight="1" spans="1:28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</row>
    <row r="2" customHeight="1" spans="1:28">
      <c r="A2" s="24" t="s">
        <v>2740</v>
      </c>
      <c r="B2" s="24"/>
      <c r="C2" s="24"/>
      <c r="D2" s="25"/>
      <c r="E2" s="25"/>
      <c r="F2" s="25"/>
      <c r="G2" s="25"/>
      <c r="H2" s="25"/>
      <c r="I2" s="25"/>
      <c r="J2" s="25"/>
      <c r="K2" s="25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</row>
    <row r="3" customHeight="1" spans="1:28">
      <c r="A3" s="26" t="s">
        <v>125</v>
      </c>
      <c r="B3" s="27" t="s">
        <v>2669</v>
      </c>
      <c r="C3" s="27" t="s">
        <v>2741</v>
      </c>
      <c r="D3" s="27" t="s">
        <v>2742</v>
      </c>
      <c r="E3" s="27" t="s">
        <v>2670</v>
      </c>
      <c r="F3" s="27" t="s">
        <v>2741</v>
      </c>
      <c r="G3" s="27" t="s">
        <v>131</v>
      </c>
      <c r="H3" s="26" t="s">
        <v>375</v>
      </c>
      <c r="I3" s="26" t="s">
        <v>42</v>
      </c>
      <c r="J3" s="26" t="s">
        <v>2743</v>
      </c>
      <c r="K3" s="26" t="s">
        <v>134</v>
      </c>
      <c r="L3" s="28" t="s">
        <v>135</v>
      </c>
      <c r="M3" s="28" t="s">
        <v>136</v>
      </c>
      <c r="N3" s="29" t="s">
        <v>137</v>
      </c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</row>
    <row r="4" customHeight="1" spans="1:28">
      <c r="A4" s="30" t="s">
        <v>49</v>
      </c>
      <c r="B4" s="31">
        <v>6.5</v>
      </c>
      <c r="C4" s="32">
        <v>0</v>
      </c>
      <c r="D4" s="33"/>
      <c r="E4" s="34">
        <v>5</v>
      </c>
      <c r="F4" s="32">
        <v>0</v>
      </c>
      <c r="G4" s="32">
        <f>SUM(B4:F4)</f>
        <v>11.5</v>
      </c>
      <c r="H4" s="35">
        <v>0</v>
      </c>
      <c r="I4" s="35">
        <v>0</v>
      </c>
      <c r="J4" s="35">
        <f>MAX(G4-$G$29,0)</f>
        <v>0.167738095238096</v>
      </c>
      <c r="K4" s="35">
        <f>MROUND(J4,0.5)</f>
        <v>0</v>
      </c>
      <c r="L4">
        <f>MAX(2-H4/2-I4/2,0)</f>
        <v>2</v>
      </c>
      <c r="M4" s="20">
        <f>K4+L4</f>
        <v>2</v>
      </c>
      <c r="N4" s="21" t="s">
        <v>138</v>
      </c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</row>
    <row r="5" customHeight="1" spans="1:28">
      <c r="A5" s="36" t="s">
        <v>54</v>
      </c>
      <c r="B5" s="37">
        <v>0</v>
      </c>
      <c r="C5" s="38">
        <v>0</v>
      </c>
      <c r="D5" s="37"/>
      <c r="E5" s="37">
        <v>0</v>
      </c>
      <c r="F5" s="38">
        <v>0</v>
      </c>
      <c r="G5" s="38">
        <f>SUM(B5:F5)</f>
        <v>0</v>
      </c>
      <c r="H5" s="35">
        <v>6</v>
      </c>
      <c r="I5" s="35">
        <v>1</v>
      </c>
      <c r="J5" s="35">
        <f>MAX(G5-$G$29,0)</f>
        <v>0</v>
      </c>
      <c r="K5" s="35">
        <f>MROUND(J5,0.5)</f>
        <v>0</v>
      </c>
      <c r="L5">
        <f>MAX(2-H5/2-I5/2,0)</f>
        <v>0</v>
      </c>
      <c r="M5" s="20">
        <f>K5+L5</f>
        <v>0</v>
      </c>
      <c r="N5" s="21" t="s">
        <v>138</v>
      </c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</row>
    <row r="6" customHeight="1" spans="1:28">
      <c r="A6" s="30" t="s">
        <v>58</v>
      </c>
      <c r="B6" s="31">
        <v>7</v>
      </c>
      <c r="C6" s="32">
        <v>0</v>
      </c>
      <c r="D6" s="33"/>
      <c r="E6" s="34">
        <v>4.5</v>
      </c>
      <c r="F6" s="32">
        <v>0</v>
      </c>
      <c r="G6" s="32">
        <f>SUM(B6:F6)</f>
        <v>11.5</v>
      </c>
      <c r="H6" s="35">
        <v>0</v>
      </c>
      <c r="I6" s="35">
        <v>0</v>
      </c>
      <c r="J6" s="35">
        <f>MAX(G6-$G$29,0)</f>
        <v>0.167738095238096</v>
      </c>
      <c r="K6" s="35">
        <f>MROUND(J6,0.5)</f>
        <v>0</v>
      </c>
      <c r="L6">
        <f>MAX(2-H6/2-I6/2,0)</f>
        <v>2</v>
      </c>
      <c r="M6" s="20">
        <f>K6+L6</f>
        <v>2</v>
      </c>
      <c r="N6" s="21" t="s">
        <v>138</v>
      </c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</row>
    <row r="7" customHeight="1" spans="1:28">
      <c r="A7" s="30" t="s">
        <v>61</v>
      </c>
      <c r="B7" s="34">
        <v>5.875</v>
      </c>
      <c r="C7" s="32">
        <v>0</v>
      </c>
      <c r="D7" s="33"/>
      <c r="E7" s="31">
        <v>4.4375</v>
      </c>
      <c r="F7" s="32">
        <v>0</v>
      </c>
      <c r="G7" s="32">
        <f>SUM(B7:F7)</f>
        <v>10.3125</v>
      </c>
      <c r="H7" s="35">
        <v>0</v>
      </c>
      <c r="I7" s="35">
        <v>0</v>
      </c>
      <c r="J7" s="35">
        <f>MAX(G7-$G$29,0)</f>
        <v>0</v>
      </c>
      <c r="K7" s="35">
        <f>MROUND(J7,0.5)</f>
        <v>0</v>
      </c>
      <c r="L7">
        <f>MAX(2-H7/2-I7/2,0)</f>
        <v>2</v>
      </c>
      <c r="M7" s="20">
        <f>K7+L7</f>
        <v>2</v>
      </c>
      <c r="N7" s="21" t="s">
        <v>138</v>
      </c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</row>
    <row r="8" customHeight="1" spans="1:28">
      <c r="A8" s="30" t="s">
        <v>67</v>
      </c>
      <c r="B8" s="31">
        <v>4.5</v>
      </c>
      <c r="C8" s="32">
        <v>0</v>
      </c>
      <c r="D8" s="33"/>
      <c r="E8" s="34">
        <v>4.5</v>
      </c>
      <c r="F8" s="32">
        <v>0</v>
      </c>
      <c r="G8" s="32">
        <f>SUM(B8:F8)</f>
        <v>9</v>
      </c>
      <c r="H8" s="35">
        <v>2</v>
      </c>
      <c r="I8" s="35">
        <v>0</v>
      </c>
      <c r="J8" s="35">
        <f>MAX(G8-$G$29,0)</f>
        <v>0</v>
      </c>
      <c r="K8" s="35">
        <f>MROUND(J8,0.5)</f>
        <v>0</v>
      </c>
      <c r="L8">
        <f>MAX(2-H8/2-I8/2,0)</f>
        <v>1</v>
      </c>
      <c r="M8" s="20">
        <f>K8+L8</f>
        <v>1</v>
      </c>
      <c r="N8" s="21" t="s">
        <v>138</v>
      </c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</row>
    <row r="9" customHeight="1" spans="1:28">
      <c r="A9" s="30" t="s">
        <v>68</v>
      </c>
      <c r="B9" s="34">
        <v>6.5625</v>
      </c>
      <c r="C9" s="32">
        <v>0</v>
      </c>
      <c r="D9" s="33"/>
      <c r="E9" s="31">
        <v>3.75</v>
      </c>
      <c r="F9" s="32">
        <v>0</v>
      </c>
      <c r="G9" s="32">
        <f>SUM(B9:F9)</f>
        <v>10.3125</v>
      </c>
      <c r="H9" s="35">
        <v>0</v>
      </c>
      <c r="I9" s="35">
        <v>0</v>
      </c>
      <c r="J9" s="35">
        <f>MAX(G9-$G$29,0)</f>
        <v>0</v>
      </c>
      <c r="K9" s="35">
        <f>MROUND(J9,0.5)</f>
        <v>0</v>
      </c>
      <c r="L9">
        <f>MAX(2-H9/2-I9/2,0)</f>
        <v>2</v>
      </c>
      <c r="M9" s="20">
        <f>K9+L9</f>
        <v>2</v>
      </c>
      <c r="N9" s="21" t="s">
        <v>138</v>
      </c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</row>
    <row r="10" customHeight="1" spans="1:28">
      <c r="A10" s="30" t="s">
        <v>70</v>
      </c>
      <c r="B10" s="31">
        <v>7.5</v>
      </c>
      <c r="C10" s="32">
        <v>0</v>
      </c>
      <c r="D10" s="33"/>
      <c r="E10" s="34">
        <v>3.5</v>
      </c>
      <c r="F10" s="32">
        <v>0</v>
      </c>
      <c r="G10" s="32">
        <f>SUM(B10:F10)</f>
        <v>11</v>
      </c>
      <c r="H10" s="35">
        <v>7</v>
      </c>
      <c r="I10" s="35">
        <v>0</v>
      </c>
      <c r="J10" s="35">
        <f>MAX(G10-$G$29,0)</f>
        <v>0</v>
      </c>
      <c r="K10" s="35">
        <f>MROUND(J10,0.5)</f>
        <v>0</v>
      </c>
      <c r="L10">
        <f>MAX(2-H10/2-I10/2,0)</f>
        <v>0</v>
      </c>
      <c r="M10" s="20">
        <f>K10+L10</f>
        <v>0</v>
      </c>
      <c r="N10" s="21" t="s">
        <v>138</v>
      </c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</row>
    <row r="11" customHeight="1" spans="1:28">
      <c r="A11" s="30" t="s">
        <v>73</v>
      </c>
      <c r="B11" s="34">
        <v>4.9375</v>
      </c>
      <c r="C11" s="32">
        <v>0</v>
      </c>
      <c r="D11" s="31">
        <v>3.3125</v>
      </c>
      <c r="E11" s="31">
        <v>5.5625</v>
      </c>
      <c r="F11" s="32">
        <v>0</v>
      </c>
      <c r="G11" s="32">
        <f>SUM(B11:F11)</f>
        <v>13.8125</v>
      </c>
      <c r="H11" s="35">
        <v>0</v>
      </c>
      <c r="I11" s="35">
        <v>0</v>
      </c>
      <c r="J11" s="35">
        <f>MAX(G11-$G$29,0)</f>
        <v>2.4802380952381</v>
      </c>
      <c r="K11" s="35">
        <f>MROUND(J11,0.5)</f>
        <v>2.5</v>
      </c>
      <c r="L11">
        <f>MAX(2-H11/2-I11/2,0)</f>
        <v>2</v>
      </c>
      <c r="M11" s="20">
        <f>K11+L11</f>
        <v>4.5</v>
      </c>
      <c r="N11" s="21" t="s">
        <v>138</v>
      </c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</row>
    <row r="12" customHeight="1" spans="1:28">
      <c r="A12" s="30" t="s">
        <v>78</v>
      </c>
      <c r="B12" s="31">
        <v>7</v>
      </c>
      <c r="C12" s="32">
        <v>0</v>
      </c>
      <c r="D12" s="33"/>
      <c r="E12" s="34">
        <v>6.75</v>
      </c>
      <c r="F12" s="32">
        <v>0</v>
      </c>
      <c r="G12" s="32">
        <f>SUM(B12:F12)</f>
        <v>13.75</v>
      </c>
      <c r="H12" s="35">
        <v>1</v>
      </c>
      <c r="I12" s="35">
        <v>0</v>
      </c>
      <c r="J12" s="35">
        <f>MAX(G12-$G$29,0)</f>
        <v>2.4177380952381</v>
      </c>
      <c r="K12" s="35">
        <f>MROUND(J12,0.5)</f>
        <v>2.5</v>
      </c>
      <c r="L12">
        <f>MAX(2-H12/2-I12/2,0)</f>
        <v>1.5</v>
      </c>
      <c r="M12" s="20">
        <f>K12+L12</f>
        <v>4</v>
      </c>
      <c r="N12" s="21" t="s">
        <v>138</v>
      </c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</row>
    <row r="13" customHeight="1" spans="1:28">
      <c r="A13" s="30" t="s">
        <v>82</v>
      </c>
      <c r="B13" s="34">
        <v>6</v>
      </c>
      <c r="C13" s="32">
        <v>0</v>
      </c>
      <c r="D13" s="31">
        <v>3.3125</v>
      </c>
      <c r="E13" s="31">
        <v>1.6875</v>
      </c>
      <c r="F13" s="32">
        <v>0</v>
      </c>
      <c r="G13" s="32">
        <f>SUM(B13:F13)</f>
        <v>11</v>
      </c>
      <c r="H13" s="35">
        <v>5</v>
      </c>
      <c r="I13" s="35">
        <v>0</v>
      </c>
      <c r="J13" s="35">
        <f>MAX(G13-$G$29,0)</f>
        <v>0</v>
      </c>
      <c r="K13" s="35">
        <f>MROUND(J13,0.5)</f>
        <v>0</v>
      </c>
      <c r="L13">
        <f>MAX(2-H13/2-I13/2,0)</f>
        <v>0</v>
      </c>
      <c r="M13" s="20">
        <f>K13+L13</f>
        <v>0</v>
      </c>
      <c r="N13" s="21" t="s">
        <v>138</v>
      </c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</row>
    <row r="14" customHeight="1" spans="1:28">
      <c r="A14" s="30" t="s">
        <v>86</v>
      </c>
      <c r="B14" s="31">
        <v>5.5</v>
      </c>
      <c r="C14" s="32">
        <v>0</v>
      </c>
      <c r="D14" s="33"/>
      <c r="E14" s="34">
        <v>4</v>
      </c>
      <c r="F14" s="32">
        <v>0</v>
      </c>
      <c r="G14" s="32">
        <f>SUM(B14:F14)</f>
        <v>9.5</v>
      </c>
      <c r="H14" s="35">
        <v>3</v>
      </c>
      <c r="I14" s="35">
        <v>1</v>
      </c>
      <c r="J14" s="35">
        <f>MAX(G14-$G$29,0)</f>
        <v>0</v>
      </c>
      <c r="K14" s="35">
        <f>MROUND(J14,0.5)</f>
        <v>0</v>
      </c>
      <c r="L14">
        <f>MAX(2-H14/2-I14/2,0)</f>
        <v>0</v>
      </c>
      <c r="M14" s="20">
        <f>K14+L14</f>
        <v>0</v>
      </c>
      <c r="N14" s="21" t="s">
        <v>138</v>
      </c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</row>
    <row r="15" customHeight="1" spans="1:28">
      <c r="A15" s="30" t="s">
        <v>87</v>
      </c>
      <c r="B15" s="34">
        <v>6.6875</v>
      </c>
      <c r="C15" s="32">
        <v>0</v>
      </c>
      <c r="D15" s="33"/>
      <c r="E15" s="31">
        <v>5</v>
      </c>
      <c r="F15" s="32">
        <v>0</v>
      </c>
      <c r="G15" s="32">
        <f>SUM(B15:F15)</f>
        <v>11.6875</v>
      </c>
      <c r="H15" s="35">
        <v>0</v>
      </c>
      <c r="I15" s="35">
        <v>0</v>
      </c>
      <c r="J15" s="35">
        <f>MAX(G15-$G$29,0)</f>
        <v>0.355238095238096</v>
      </c>
      <c r="K15" s="35">
        <f>MROUND(J15,0.5)</f>
        <v>0.5</v>
      </c>
      <c r="L15">
        <f>MAX(2-H15/2-I15/2,0)</f>
        <v>2</v>
      </c>
      <c r="M15" s="20">
        <f>K15+L15</f>
        <v>2.5</v>
      </c>
      <c r="N15" s="21" t="s">
        <v>138</v>
      </c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</row>
    <row r="16" customHeight="1" spans="1:28">
      <c r="A16" s="36" t="s">
        <v>88</v>
      </c>
      <c r="B16" s="37">
        <v>0</v>
      </c>
      <c r="C16" s="38">
        <v>0</v>
      </c>
      <c r="D16" s="37"/>
      <c r="E16" s="37">
        <v>0</v>
      </c>
      <c r="F16" s="38">
        <v>0</v>
      </c>
      <c r="G16" s="38">
        <f>SUM(B16:F16)</f>
        <v>0</v>
      </c>
      <c r="H16" s="35">
        <v>0</v>
      </c>
      <c r="I16" s="35">
        <v>5</v>
      </c>
      <c r="J16" s="35">
        <f>MAX(G16-$G$29,0)</f>
        <v>0</v>
      </c>
      <c r="K16" s="35">
        <f>MROUND(J16,0.5)</f>
        <v>0</v>
      </c>
      <c r="L16">
        <f>MAX(2-H16/2-I16/2,0)</f>
        <v>0</v>
      </c>
      <c r="M16" s="20">
        <f>K16+L16</f>
        <v>0</v>
      </c>
      <c r="N16" s="21" t="s">
        <v>138</v>
      </c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</row>
    <row r="17" customHeight="1" spans="1:28">
      <c r="A17" s="30" t="s">
        <v>90</v>
      </c>
      <c r="B17" s="39">
        <v>6.6875</v>
      </c>
      <c r="C17" s="32">
        <v>0</v>
      </c>
      <c r="D17" s="33"/>
      <c r="E17" s="31">
        <v>6.625</v>
      </c>
      <c r="F17" s="32">
        <v>0</v>
      </c>
      <c r="G17" s="32">
        <f>SUM(B17:F17)</f>
        <v>13.3125</v>
      </c>
      <c r="H17" s="35">
        <v>0</v>
      </c>
      <c r="I17" s="35">
        <v>0</v>
      </c>
      <c r="J17" s="35">
        <f>MAX(G17-$G$29,0)</f>
        <v>1.9802380952381</v>
      </c>
      <c r="K17" s="35">
        <f>MROUND(J17,0.5)</f>
        <v>2</v>
      </c>
      <c r="L17">
        <f>MAX(2-H17/2-I17/2,0)</f>
        <v>2</v>
      </c>
      <c r="M17" s="20">
        <f>K17+L17</f>
        <v>4</v>
      </c>
      <c r="N17" s="21" t="s">
        <v>138</v>
      </c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</row>
    <row r="18" customHeight="1" spans="1:28">
      <c r="A18" s="30" t="s">
        <v>92</v>
      </c>
      <c r="B18" s="31">
        <v>7.5</v>
      </c>
      <c r="C18" s="32">
        <v>0</v>
      </c>
      <c r="D18" s="33"/>
      <c r="E18" s="34">
        <v>4.5</v>
      </c>
      <c r="F18" s="32">
        <v>0</v>
      </c>
      <c r="G18" s="32">
        <f>SUM(B18:F18)</f>
        <v>12</v>
      </c>
      <c r="H18" s="35">
        <v>0</v>
      </c>
      <c r="I18" s="35">
        <v>2</v>
      </c>
      <c r="J18" s="35">
        <f>MAX(G18-$G$29,0)</f>
        <v>0.667738095238096</v>
      </c>
      <c r="K18" s="35">
        <f>MROUND(J18,0.5)</f>
        <v>0.5</v>
      </c>
      <c r="L18">
        <f>MAX(2-H18/2-I18/2,0)</f>
        <v>1</v>
      </c>
      <c r="M18" s="20">
        <f>K18+L18</f>
        <v>1.5</v>
      </c>
      <c r="N18" s="21" t="s">
        <v>138</v>
      </c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</row>
    <row r="19" customHeight="1" spans="1:28">
      <c r="A19" s="30" t="s">
        <v>94</v>
      </c>
      <c r="B19" s="34">
        <v>5.3125</v>
      </c>
      <c r="C19" s="32">
        <v>0</v>
      </c>
      <c r="D19" s="31">
        <v>3.3125</v>
      </c>
      <c r="E19" s="31">
        <v>4.1875</v>
      </c>
      <c r="F19" s="32">
        <v>0</v>
      </c>
      <c r="G19" s="32">
        <f>SUM(B19:F19)</f>
        <v>12.8125</v>
      </c>
      <c r="H19" s="35">
        <v>0</v>
      </c>
      <c r="I19" s="35">
        <v>0</v>
      </c>
      <c r="J19" s="35">
        <f>MAX(G19-$G$29,0)</f>
        <v>1.4802380952381</v>
      </c>
      <c r="K19" s="35">
        <f>MROUND(J19,0.5)</f>
        <v>1.5</v>
      </c>
      <c r="L19">
        <f>MAX(2-H19/2-I19/2,0)</f>
        <v>2</v>
      </c>
      <c r="M19" s="20">
        <f>K19+L19</f>
        <v>3.5</v>
      </c>
      <c r="N19" s="21" t="s">
        <v>138</v>
      </c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</row>
    <row r="20" customHeight="1" spans="1:28">
      <c r="A20" s="30" t="s">
        <v>99</v>
      </c>
      <c r="B20" s="31">
        <v>3.1875</v>
      </c>
      <c r="C20" s="32">
        <v>0</v>
      </c>
      <c r="D20" s="33"/>
      <c r="E20" s="34">
        <v>5.375</v>
      </c>
      <c r="F20" s="32">
        <v>0</v>
      </c>
      <c r="G20" s="32">
        <f>SUM(B20:F20)</f>
        <v>8.5625</v>
      </c>
      <c r="H20" s="35">
        <v>2</v>
      </c>
      <c r="I20" s="35">
        <v>0</v>
      </c>
      <c r="J20" s="35">
        <f>MAX(G20-$G$29,0)</f>
        <v>0</v>
      </c>
      <c r="K20" s="35">
        <f>MROUND(J20,0.5)</f>
        <v>0</v>
      </c>
      <c r="L20">
        <f>MAX(2-H20/2-I20/2,0)</f>
        <v>1</v>
      </c>
      <c r="M20" s="20">
        <f>K20+L20</f>
        <v>1</v>
      </c>
      <c r="N20" s="21" t="s">
        <v>138</v>
      </c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</row>
    <row r="21" customHeight="1" spans="1:28">
      <c r="A21" s="30" t="s">
        <v>102</v>
      </c>
      <c r="B21" s="34">
        <v>5.75</v>
      </c>
      <c r="C21" s="32">
        <v>0</v>
      </c>
      <c r="D21" s="31">
        <v>1.8875</v>
      </c>
      <c r="E21" s="31">
        <v>4.5625</v>
      </c>
      <c r="F21" s="32">
        <v>0.875</v>
      </c>
      <c r="G21" s="32">
        <f>SUM(B21:F21)</f>
        <v>13.075</v>
      </c>
      <c r="H21" s="35">
        <v>0</v>
      </c>
      <c r="I21" s="35">
        <v>0</v>
      </c>
      <c r="J21" s="35">
        <f>MAX(G21-$G$29,0)</f>
        <v>1.7427380952381</v>
      </c>
      <c r="K21" s="35">
        <f>MROUND(J21,0.5)</f>
        <v>1.5</v>
      </c>
      <c r="L21">
        <f>MAX(2-H21/2-I21/2,0)</f>
        <v>2</v>
      </c>
      <c r="M21" s="20">
        <f>K21+L21</f>
        <v>3.5</v>
      </c>
      <c r="N21" s="21" t="s">
        <v>138</v>
      </c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</row>
    <row r="22" customHeight="1" spans="1:28">
      <c r="A22" s="30" t="s">
        <v>105</v>
      </c>
      <c r="B22" s="31">
        <v>3.5625</v>
      </c>
      <c r="C22" s="32">
        <v>0</v>
      </c>
      <c r="D22" s="31">
        <v>0.6525</v>
      </c>
      <c r="E22" s="34">
        <v>4.1875</v>
      </c>
      <c r="F22" s="32">
        <v>0</v>
      </c>
      <c r="G22" s="32">
        <f>SUM(B22:F22)</f>
        <v>8.4025</v>
      </c>
      <c r="H22" s="35">
        <v>0</v>
      </c>
      <c r="I22" s="35">
        <v>0</v>
      </c>
      <c r="J22" s="35">
        <f>MAX(G22-$G$29,0)</f>
        <v>0</v>
      </c>
      <c r="K22" s="35">
        <f>MROUND(J22,0.5)</f>
        <v>0</v>
      </c>
      <c r="L22">
        <f>MAX(2-H22/2-I22/2,0)</f>
        <v>2</v>
      </c>
      <c r="M22" s="20">
        <f>K22+L22</f>
        <v>2</v>
      </c>
      <c r="N22" s="21" t="s">
        <v>138</v>
      </c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</row>
    <row r="23" customHeight="1" spans="1:28">
      <c r="A23" s="30" t="s">
        <v>107</v>
      </c>
      <c r="B23" s="34">
        <v>2.125</v>
      </c>
      <c r="C23" s="32">
        <v>0</v>
      </c>
      <c r="D23" s="31">
        <v>3.3125</v>
      </c>
      <c r="E23" s="31">
        <v>3.625</v>
      </c>
      <c r="F23" s="32">
        <v>0</v>
      </c>
      <c r="G23" s="32">
        <f>SUM(B23:F23)</f>
        <v>9.0625</v>
      </c>
      <c r="H23" s="35">
        <v>1</v>
      </c>
      <c r="I23" s="35">
        <v>2</v>
      </c>
      <c r="J23" s="35">
        <f>MAX(G23-$G$29,0)</f>
        <v>0</v>
      </c>
      <c r="K23" s="35">
        <f>MROUND(J23,0.5)</f>
        <v>0</v>
      </c>
      <c r="L23">
        <f>MAX(2-H23/2-I23/2,0)</f>
        <v>0.5</v>
      </c>
      <c r="M23" s="20">
        <f>K23+L23</f>
        <v>0.5</v>
      </c>
      <c r="N23" s="40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</row>
    <row r="24" customHeight="1" spans="1:28">
      <c r="A24" s="30" t="s">
        <v>109</v>
      </c>
      <c r="B24" s="39">
        <v>0</v>
      </c>
      <c r="C24" s="32">
        <v>0</v>
      </c>
      <c r="D24" s="39"/>
      <c r="E24" s="39">
        <v>0</v>
      </c>
      <c r="F24" s="32">
        <v>0</v>
      </c>
      <c r="G24" s="32">
        <f>SUM(B24:F24)</f>
        <v>0</v>
      </c>
      <c r="H24" s="35">
        <v>0</v>
      </c>
      <c r="I24" s="35">
        <v>30</v>
      </c>
      <c r="J24" s="35">
        <f>MAX(G24-$G$29,0)</f>
        <v>0</v>
      </c>
      <c r="K24" s="35">
        <f>MROUND(J24,0.5)</f>
        <v>0</v>
      </c>
      <c r="L24">
        <f>MAX(2-H24/2-I24/2,0)</f>
        <v>0</v>
      </c>
      <c r="M24" s="20">
        <f>K24+L24</f>
        <v>0</v>
      </c>
      <c r="N24" s="21" t="s">
        <v>138</v>
      </c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</row>
    <row r="25" customHeight="1" spans="1:28">
      <c r="A25" s="30" t="s">
        <v>111</v>
      </c>
      <c r="B25" s="34">
        <v>5.625</v>
      </c>
      <c r="C25" s="32">
        <v>0</v>
      </c>
      <c r="D25" s="31">
        <v>3.3125</v>
      </c>
      <c r="E25" s="31">
        <v>4</v>
      </c>
      <c r="F25" s="32">
        <v>0</v>
      </c>
      <c r="G25" s="32">
        <f>SUM(B25:F25)</f>
        <v>12.9375</v>
      </c>
      <c r="H25" s="35">
        <v>4</v>
      </c>
      <c r="I25" s="35">
        <v>3</v>
      </c>
      <c r="J25" s="35">
        <f>MAX(G25-$G$29,0)</f>
        <v>1.6052380952381</v>
      </c>
      <c r="K25" s="35">
        <f>MROUND(J25,0.5)</f>
        <v>1.5</v>
      </c>
      <c r="L25">
        <f>MAX(2-H25/2-I25/2,0)</f>
        <v>0</v>
      </c>
      <c r="M25" s="20">
        <f>K25+L25</f>
        <v>1.5</v>
      </c>
      <c r="N25" s="21" t="s">
        <v>138</v>
      </c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</row>
    <row r="26" customHeight="1" spans="1:28">
      <c r="A26" s="30" t="s">
        <v>117</v>
      </c>
      <c r="B26" s="31">
        <v>4.75</v>
      </c>
      <c r="C26" s="32">
        <v>0</v>
      </c>
      <c r="D26" s="31">
        <v>3.3125</v>
      </c>
      <c r="E26" s="34">
        <v>4.1875</v>
      </c>
      <c r="F26" s="32">
        <v>0</v>
      </c>
      <c r="G26" s="32">
        <f>SUM(B26:F26)</f>
        <v>12.25</v>
      </c>
      <c r="H26" s="35">
        <v>0</v>
      </c>
      <c r="I26" s="35">
        <v>0</v>
      </c>
      <c r="J26" s="35">
        <f>MAX(G26-$G$29,0)</f>
        <v>0.917738095238096</v>
      </c>
      <c r="K26" s="35">
        <f>MROUND(J26,0.5)</f>
        <v>1</v>
      </c>
      <c r="L26">
        <f>MAX(2-H26/2-I26/2,0)</f>
        <v>2</v>
      </c>
      <c r="M26" s="20">
        <f>K26+L26</f>
        <v>3</v>
      </c>
      <c r="N26" s="21" t="s">
        <v>138</v>
      </c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</row>
    <row r="27" customHeight="1" spans="1:28">
      <c r="A27" s="30" t="s">
        <v>121</v>
      </c>
      <c r="B27" s="34">
        <v>4.25</v>
      </c>
      <c r="C27" s="32">
        <v>0</v>
      </c>
      <c r="D27" s="31">
        <v>3.3125</v>
      </c>
      <c r="E27" s="31">
        <v>4.625</v>
      </c>
      <c r="F27" s="32">
        <v>0</v>
      </c>
      <c r="G27" s="32">
        <f>SUM(B27:F27)</f>
        <v>12.1875</v>
      </c>
      <c r="H27" s="35">
        <v>2</v>
      </c>
      <c r="I27" s="35">
        <v>0</v>
      </c>
      <c r="J27" s="35">
        <f>MAX(G27-$G$29,0)</f>
        <v>0.855238095238096</v>
      </c>
      <c r="K27" s="35">
        <f>MROUND(J27,0.5)</f>
        <v>1</v>
      </c>
      <c r="L27">
        <f>MAX(2-H27/2-I27/2,0)</f>
        <v>1</v>
      </c>
      <c r="M27" s="20">
        <f>K27+L27</f>
        <v>2</v>
      </c>
      <c r="N27" s="21" t="s">
        <v>138</v>
      </c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</row>
    <row r="28" customHeight="1" spans="1:28">
      <c r="A28" s="41"/>
      <c r="B28" s="35"/>
      <c r="C28" s="35"/>
      <c r="D28" s="35"/>
      <c r="E28" s="35"/>
      <c r="F28" s="42" t="s">
        <v>148</v>
      </c>
      <c r="G28" s="43">
        <f>SUM(G4:G27)</f>
        <v>237.9775</v>
      </c>
      <c r="H28" s="35"/>
      <c r="I28" s="35"/>
      <c r="J28" s="35"/>
      <c r="K28" s="35"/>
      <c r="L28" s="35"/>
      <c r="M28" s="35"/>
      <c r="N28" s="35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</row>
    <row r="29" customHeight="1" spans="1:28">
      <c r="A29" s="44"/>
      <c r="B29" s="45"/>
      <c r="C29" s="46"/>
      <c r="D29" s="46"/>
      <c r="E29" s="46"/>
      <c r="F29" s="47" t="s">
        <v>149</v>
      </c>
      <c r="G29" s="48">
        <f>G28/21</f>
        <v>11.3322619047619</v>
      </c>
      <c r="H29" s="46"/>
      <c r="I29" s="46"/>
      <c r="J29" s="46"/>
      <c r="K29" s="46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</row>
    <row r="30" customHeight="1" spans="1:28">
      <c r="A30" s="49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</row>
    <row r="31" customHeight="1" spans="1:28">
      <c r="A31" s="49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</row>
    <row r="32" customHeight="1" spans="1:28">
      <c r="A32" s="49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</row>
    <row r="33" customHeight="1" spans="1:28">
      <c r="A33" s="49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</row>
    <row r="34" customHeight="1" spans="1:28">
      <c r="A34" s="49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</row>
    <row r="35" customHeight="1" spans="1:28">
      <c r="A35" s="49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</row>
    <row r="36" customHeight="1" spans="1:28">
      <c r="A36" s="49"/>
      <c r="B36" s="25"/>
      <c r="C36" s="25"/>
      <c r="D36" s="25"/>
      <c r="E36" s="25"/>
      <c r="F36" s="25"/>
      <c r="G36" s="23"/>
      <c r="H36" s="25"/>
      <c r="I36" s="25"/>
      <c r="J36" s="25"/>
      <c r="K36" s="25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</row>
    <row r="37" customHeight="1" spans="1:28">
      <c r="A37" s="49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</row>
    <row r="38" customHeight="1" spans="1:28">
      <c r="A38" s="49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</row>
    <row r="39" customHeight="1" spans="1:28">
      <c r="A39" s="49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</row>
    <row r="40" customHeight="1" spans="1:28">
      <c r="A40" s="49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</row>
    <row r="41" customHeight="1" spans="1:28">
      <c r="A41" s="49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</row>
    <row r="42" customHeight="1" spans="1:28">
      <c r="A42" s="49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</row>
    <row r="43" customHeight="1" spans="1:28">
      <c r="A43" s="49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</row>
    <row r="44" customHeight="1" spans="1:28">
      <c r="A44" s="49"/>
      <c r="B44" s="25"/>
      <c r="C44" s="25"/>
      <c r="D44" s="25"/>
      <c r="E44" s="25"/>
      <c r="F44" s="25"/>
      <c r="G44" s="23"/>
      <c r="H44" s="25"/>
      <c r="I44" s="25"/>
      <c r="J44" s="25"/>
      <c r="K44" s="25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</row>
    <row r="45" customHeight="1" spans="1:28">
      <c r="A45" s="49"/>
      <c r="B45" s="25"/>
      <c r="C45" s="25"/>
      <c r="D45" s="25"/>
      <c r="E45" s="25"/>
      <c r="F45" s="25"/>
      <c r="G45" s="23"/>
      <c r="H45" s="25"/>
      <c r="I45" s="25"/>
      <c r="J45" s="25"/>
      <c r="K45" s="25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</row>
    <row r="46" customHeight="1" spans="1:28">
      <c r="A46" s="49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</row>
    <row r="47" customHeight="1" spans="1:28">
      <c r="A47" s="49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</row>
    <row r="48" customHeight="1" spans="1:28">
      <c r="A48" s="49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</row>
    <row r="49" customHeight="1" spans="1:28">
      <c r="A49" s="49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</row>
    <row r="50" customHeight="1" spans="1:28">
      <c r="A50" s="49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</row>
    <row r="51" customHeight="1" spans="1:28">
      <c r="A51" s="49"/>
      <c r="B51" s="25"/>
      <c r="C51" s="25"/>
      <c r="D51" s="25"/>
      <c r="E51" s="25"/>
      <c r="F51" s="25"/>
      <c r="G51" s="23"/>
      <c r="H51" s="25"/>
      <c r="I51" s="25"/>
      <c r="J51" s="25"/>
      <c r="K51" s="25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</row>
    <row r="52" customHeight="1" spans="1:28">
      <c r="A52" s="49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</row>
    <row r="53" customHeight="1" spans="1:28">
      <c r="A53" s="49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</row>
    <row r="54" customHeight="1" spans="1:28">
      <c r="A54" s="49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</row>
    <row r="55" customHeight="1" spans="1:28">
      <c r="A55" s="49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</row>
    <row r="56" customHeight="1" spans="1:28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</row>
    <row r="57" customHeight="1" spans="1:28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</row>
    <row r="58" customHeight="1" spans="1:28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</row>
    <row r="59" customHeight="1" spans="1:28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</row>
    <row r="60" customHeight="1" spans="1:28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</row>
    <row r="61" customHeight="1" spans="1:28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</row>
    <row r="62" customHeight="1" spans="1:28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</row>
    <row r="63" customHeight="1" spans="1:28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</row>
    <row r="64" customHeight="1" spans="1:28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</row>
    <row r="65" customHeight="1" spans="1:28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</row>
    <row r="66" customHeight="1" spans="1:28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</row>
    <row r="67" customHeight="1" spans="1:28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</row>
    <row r="68" customHeight="1" spans="1:28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</row>
    <row r="69" customHeight="1" spans="1:28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</row>
    <row r="70" customHeight="1" spans="1:28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</row>
    <row r="71" customHeight="1" spans="1:28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</row>
    <row r="72" customHeight="1" spans="1:28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</row>
    <row r="73" customHeight="1" spans="1:28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</row>
    <row r="74" customHeight="1" spans="1:28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</row>
    <row r="75" customHeight="1" spans="1:28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</row>
    <row r="76" customHeight="1" spans="1:28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</row>
    <row r="77" customHeight="1" spans="1:28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</row>
    <row r="78" customHeight="1" spans="1:28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</row>
    <row r="79" customHeight="1" spans="1:28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</row>
    <row r="80" customHeight="1" spans="1:28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</row>
    <row r="81" customHeight="1" spans="1:28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</row>
    <row r="82" customHeight="1" spans="1:28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</row>
    <row r="83" customHeight="1" spans="1:28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</row>
    <row r="84" customHeight="1" spans="1:28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</row>
    <row r="85" customHeight="1" spans="1:28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</row>
    <row r="86" customHeight="1" spans="1:28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</row>
    <row r="87" customHeight="1" spans="1:28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</row>
    <row r="88" customHeight="1" spans="1:28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</row>
    <row r="89" customHeight="1" spans="1:28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</row>
    <row r="90" customHeight="1" spans="1:28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</row>
    <row r="91" customHeight="1" spans="1:28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</row>
    <row r="92" customHeight="1" spans="1:28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</row>
    <row r="93" customHeight="1" spans="1:28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</row>
    <row r="94" customHeight="1" spans="1:28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</row>
    <row r="95" customHeight="1" spans="1:28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</row>
    <row r="96" customHeight="1" spans="1:28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</row>
    <row r="97" customHeight="1" spans="1:28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</row>
    <row r="98" customHeight="1" spans="1:28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</row>
    <row r="99" customHeight="1" spans="1:28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</row>
    <row r="100" customHeight="1" spans="1:28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</row>
    <row r="101" customHeight="1" spans="1:28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</row>
    <row r="102" customHeight="1" spans="1:28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</row>
    <row r="103" customHeight="1" spans="1:28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</row>
    <row r="104" customHeight="1" spans="1:28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</row>
    <row r="105" customHeight="1" spans="1:28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</row>
    <row r="106" customHeight="1" spans="1:28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</row>
    <row r="107" customHeight="1" spans="1:28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</row>
    <row r="108" customHeight="1" spans="1:28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</row>
    <row r="109" customHeight="1" spans="1:28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</row>
    <row r="110" customHeight="1" spans="1:28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</row>
    <row r="111" customHeight="1" spans="1:28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</row>
    <row r="112" customHeight="1" spans="1:28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</row>
    <row r="113" customHeight="1" spans="1:28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</row>
    <row r="114" customHeight="1" spans="1:28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</row>
    <row r="115" customHeight="1" spans="1:28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</row>
    <row r="116" customHeight="1" spans="1:28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</row>
    <row r="117" customHeight="1" spans="1:28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</row>
    <row r="118" customHeight="1" spans="1:28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</row>
    <row r="119" customHeight="1" spans="1:28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</row>
    <row r="120" customHeight="1" spans="1:28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</row>
    <row r="121" customHeight="1" spans="1:28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</row>
    <row r="122" customHeight="1" spans="1:28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</row>
    <row r="123" customHeight="1" spans="1:28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</row>
    <row r="124" customHeight="1" spans="1:28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</row>
    <row r="125" customHeight="1" spans="1:28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</row>
    <row r="126" customHeight="1" spans="1:28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</row>
    <row r="127" customHeight="1" spans="1:28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</row>
    <row r="128" customHeight="1" spans="1:28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</row>
    <row r="129" customHeight="1" spans="1:28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</row>
    <row r="130" customHeight="1" spans="1:28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</row>
    <row r="131" customHeight="1" spans="1:28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</row>
    <row r="132" customHeight="1" spans="1:28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</row>
    <row r="133" customHeight="1" spans="1:28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</row>
    <row r="134" customHeight="1" spans="1:28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</row>
    <row r="135" customHeight="1" spans="1:28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</row>
    <row r="136" customHeight="1" spans="1:28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</row>
    <row r="137" customHeight="1" spans="1:28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</row>
    <row r="138" customHeight="1" spans="1:28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</row>
    <row r="139" customHeight="1" spans="1:28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</row>
    <row r="140" customHeight="1" spans="1:28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</row>
    <row r="141" customHeight="1" spans="1:28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</row>
    <row r="142" customHeight="1" spans="1:28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</row>
    <row r="143" customHeight="1" spans="1:28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</row>
    <row r="144" customHeight="1" spans="1:28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</row>
    <row r="145" customHeight="1" spans="1:28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</row>
    <row r="146" customHeight="1" spans="1:28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</row>
    <row r="147" customHeight="1" spans="1:28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</row>
    <row r="148" customHeight="1" spans="1:28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</row>
    <row r="149" customHeight="1" spans="1:28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</row>
    <row r="150" customHeight="1" spans="1:28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</row>
    <row r="151" customHeight="1" spans="1:28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</row>
    <row r="152" customHeight="1" spans="1:28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</row>
    <row r="153" customHeight="1" spans="1:28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</row>
    <row r="154" customHeight="1" spans="1:28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</row>
    <row r="155" customHeight="1" spans="1:28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</row>
    <row r="156" customHeight="1" spans="1:28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</row>
    <row r="157" customHeight="1" spans="1:28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</row>
    <row r="158" customHeight="1" spans="1:28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</row>
    <row r="159" customHeight="1" spans="1:28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</row>
    <row r="160" customHeight="1" spans="1:28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</row>
    <row r="161" customHeight="1" spans="1:28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</row>
    <row r="162" customHeight="1" spans="1:28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</row>
    <row r="163" customHeight="1" spans="1:28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</row>
    <row r="164" customHeight="1" spans="1:28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</row>
    <row r="165" customHeight="1" spans="1:28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</row>
    <row r="166" customHeight="1" spans="1:28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</row>
    <row r="167" customHeight="1" spans="1:28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</row>
    <row r="168" customHeight="1" spans="1:28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</row>
    <row r="169" customHeight="1" spans="1:28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</row>
    <row r="170" customHeight="1" spans="1:28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</row>
    <row r="171" customHeight="1" spans="1:28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</row>
    <row r="172" customHeight="1" spans="1:28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</row>
    <row r="173" customHeight="1" spans="1:28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</row>
    <row r="174" customHeight="1" spans="1:28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</row>
    <row r="175" customHeight="1" spans="1:28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</row>
    <row r="176" customHeight="1" spans="1:28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</row>
    <row r="177" customHeight="1" spans="1:28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</row>
    <row r="178" customHeight="1" spans="1:28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</row>
    <row r="179" customHeight="1" spans="1:28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</row>
    <row r="180" customHeight="1" spans="1:28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</row>
    <row r="181" customHeight="1" spans="1:28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</row>
    <row r="182" customHeight="1" spans="1:28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</row>
    <row r="183" customHeight="1" spans="1:28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</row>
    <row r="184" customHeight="1" spans="1:28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</row>
    <row r="185" customHeight="1" spans="1:28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</row>
    <row r="186" customHeight="1" spans="1:28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</row>
    <row r="187" customHeight="1" spans="1:28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</row>
    <row r="188" customHeight="1" spans="1:28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</row>
    <row r="189" customHeight="1" spans="1:28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</row>
    <row r="190" customHeight="1" spans="1:28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</row>
    <row r="191" customHeight="1" spans="1:28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</row>
    <row r="192" customHeight="1" spans="1:28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</row>
    <row r="193" customHeight="1" spans="1:28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</row>
    <row r="194" customHeight="1" spans="1:28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</row>
    <row r="195" customHeight="1" spans="1:28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</row>
    <row r="196" customHeight="1" spans="1:28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</row>
    <row r="197" customHeight="1" spans="1:28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</row>
    <row r="198" customHeight="1" spans="1:28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</row>
    <row r="199" customHeight="1" spans="1:28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</row>
    <row r="200" customHeight="1" spans="1:28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</row>
    <row r="201" customHeight="1" spans="1:28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</row>
    <row r="202" customHeight="1" spans="1:28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</row>
    <row r="203" customHeight="1" spans="1:28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</row>
    <row r="204" customHeight="1" spans="1:28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</row>
    <row r="205" customHeight="1" spans="1:28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</row>
    <row r="206" customHeight="1" spans="1:28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</row>
    <row r="207" customHeight="1" spans="1:28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</row>
    <row r="208" customHeight="1" spans="1:28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</row>
    <row r="209" customHeight="1" spans="1:28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</row>
    <row r="210" customHeight="1" spans="1:28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</row>
    <row r="211" customHeight="1" spans="1:28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</row>
    <row r="212" customHeight="1" spans="1:28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</row>
    <row r="213" customHeight="1" spans="1:28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</row>
    <row r="214" customHeight="1" spans="1:28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</row>
    <row r="215" customHeight="1" spans="1:28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</row>
    <row r="216" customHeight="1" spans="1:28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</row>
    <row r="217" customHeight="1" spans="1:28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</row>
    <row r="218" customHeight="1" spans="1:28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</row>
    <row r="219" customHeight="1" spans="1:28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</row>
    <row r="220" customHeight="1" spans="1:28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</row>
    <row r="221" customHeight="1" spans="1:28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</row>
    <row r="222" customHeight="1" spans="1:28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</row>
    <row r="223" customHeight="1" spans="1:28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</row>
    <row r="224" customHeight="1" spans="1:28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</row>
    <row r="225" customHeight="1" spans="1:28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</row>
    <row r="226" customHeight="1" spans="1:28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</row>
    <row r="227" customHeight="1" spans="1:28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</row>
    <row r="228" customHeight="1" spans="1:28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</row>
    <row r="229" customHeight="1" spans="1:28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</row>
    <row r="230" customHeight="1" spans="1:28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</row>
    <row r="231" customHeight="1" spans="1:28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</row>
    <row r="232" customHeight="1" spans="1:28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</row>
    <row r="233" customHeight="1" spans="1:28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</row>
    <row r="234" customHeight="1" spans="1:28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</row>
    <row r="235" customHeight="1" spans="1:28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</row>
    <row r="236" customHeight="1" spans="1:28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</row>
    <row r="237" customHeight="1" spans="1:28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</row>
    <row r="238" customHeight="1" spans="1:2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</row>
    <row r="239" customHeight="1" spans="1:28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</row>
    <row r="240" customHeight="1" spans="1:28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</row>
    <row r="241" customHeight="1" spans="1:28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</row>
    <row r="242" customHeight="1" spans="1:28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</row>
    <row r="243" customHeight="1" spans="1:28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</row>
    <row r="244" customHeight="1" spans="1:28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</row>
    <row r="245" customHeight="1" spans="1:28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</row>
    <row r="246" customHeight="1" spans="1:28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</row>
    <row r="247" customHeight="1" spans="1:28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</row>
    <row r="248" customHeight="1" spans="1:2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</row>
    <row r="249" customHeight="1" spans="1:28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</row>
    <row r="250" customHeight="1" spans="1:28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</row>
    <row r="251" customHeight="1" spans="1:28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</row>
    <row r="252" customHeight="1" spans="1:28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</row>
    <row r="253" customHeight="1" spans="1:28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</row>
    <row r="254" customHeight="1" spans="1:28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</row>
    <row r="255" customHeight="1" spans="1:28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</row>
    <row r="256" customHeight="1" spans="1:28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</row>
    <row r="257" customHeight="1" spans="1:28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</row>
    <row r="258" customHeight="1" spans="1:2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</row>
    <row r="259" customHeight="1" spans="1:28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</row>
    <row r="260" customHeight="1" spans="1:28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</row>
    <row r="261" customHeight="1" spans="1:28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</row>
    <row r="262" customHeight="1" spans="1:28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</row>
    <row r="263" customHeight="1" spans="1:28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</row>
    <row r="264" customHeight="1" spans="1:28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</row>
    <row r="265" customHeight="1" spans="1:28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</row>
    <row r="266" customHeight="1" spans="1:28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</row>
    <row r="267" customHeight="1" spans="1:28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</row>
    <row r="268" customHeight="1" spans="1:2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</row>
    <row r="269" customHeight="1" spans="1:28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</row>
    <row r="270" customHeight="1" spans="1:28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</row>
    <row r="271" customHeight="1" spans="1:28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</row>
    <row r="272" customHeight="1" spans="1:28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</row>
    <row r="273" customHeight="1" spans="1:28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</row>
    <row r="274" customHeight="1" spans="1:28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</row>
    <row r="275" customHeight="1" spans="1:28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</row>
    <row r="276" customHeight="1" spans="1:28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</row>
    <row r="277" customHeight="1" spans="1:28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</row>
    <row r="278" customHeight="1" spans="1:2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</row>
    <row r="279" customHeight="1" spans="1:28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</row>
    <row r="280" customHeight="1" spans="1:28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</row>
    <row r="281" customHeight="1" spans="1:28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</row>
    <row r="282" customHeight="1" spans="1:28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</row>
    <row r="283" customHeight="1" spans="1:28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</row>
    <row r="284" customHeight="1" spans="1:28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</row>
    <row r="285" customHeight="1" spans="1:28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</row>
    <row r="286" customHeight="1" spans="1:28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</row>
    <row r="287" customHeight="1" spans="1:28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</row>
    <row r="288" customHeight="1" spans="1:2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</row>
    <row r="289" customHeight="1" spans="1:28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</row>
    <row r="290" customHeight="1" spans="1:28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</row>
    <row r="291" customHeight="1" spans="1:28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</row>
    <row r="292" customHeight="1" spans="1:28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</row>
    <row r="293" customHeight="1" spans="1:28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</row>
    <row r="294" customHeight="1" spans="1:28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</row>
    <row r="295" customHeight="1" spans="1:28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</row>
    <row r="296" customHeight="1" spans="1:28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</row>
    <row r="297" customHeight="1" spans="1:28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</row>
    <row r="298" customHeight="1" spans="1:2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</row>
    <row r="299" customHeight="1" spans="1:28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</row>
    <row r="300" customHeight="1" spans="1:28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</row>
    <row r="301" customHeight="1" spans="1:28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</row>
    <row r="302" customHeight="1" spans="1:28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</row>
    <row r="303" customHeight="1" spans="1:28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</row>
    <row r="304" customHeight="1" spans="1:28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</row>
    <row r="305" customHeight="1" spans="1:28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</row>
    <row r="306" customHeight="1" spans="1:28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</row>
    <row r="307" customHeight="1" spans="1:28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</row>
    <row r="308" customHeight="1" spans="1:2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</row>
    <row r="309" customHeight="1" spans="1:28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</row>
    <row r="310" customHeight="1" spans="1:28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</row>
    <row r="311" customHeight="1" spans="1:28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</row>
    <row r="312" customHeight="1" spans="1:28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</row>
    <row r="313" customHeight="1" spans="1:28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</row>
    <row r="314" customHeight="1" spans="1:28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</row>
    <row r="315" customHeight="1" spans="1:28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</row>
    <row r="316" customHeight="1" spans="1:28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</row>
    <row r="317" customHeight="1" spans="1:28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</row>
    <row r="318" customHeight="1" spans="1:2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</row>
    <row r="319" customHeight="1" spans="1:28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</row>
    <row r="320" customHeight="1" spans="1:28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</row>
    <row r="321" customHeight="1" spans="1:28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</row>
    <row r="322" customHeight="1" spans="1:28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</row>
    <row r="323" customHeight="1" spans="1:28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</row>
    <row r="324" customHeight="1" spans="1:28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</row>
    <row r="325" customHeight="1" spans="1:28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</row>
    <row r="326" customHeight="1" spans="1:28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</row>
    <row r="327" customHeight="1" spans="1:28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</row>
    <row r="328" customHeight="1" spans="1: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</row>
    <row r="329" customHeight="1" spans="1:28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</row>
    <row r="330" customHeight="1" spans="1:28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</row>
    <row r="331" customHeight="1" spans="1:28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</row>
    <row r="332" customHeight="1" spans="1:28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</row>
    <row r="333" customHeight="1" spans="1:28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</row>
    <row r="334" customHeight="1" spans="1:28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</row>
    <row r="335" customHeight="1" spans="1:28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</row>
    <row r="336" customHeight="1" spans="1:28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</row>
    <row r="337" customHeight="1" spans="1:28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</row>
    <row r="338" customHeight="1" spans="1:2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</row>
    <row r="339" customHeight="1" spans="1:28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</row>
    <row r="340" customHeight="1" spans="1:28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</row>
    <row r="341" customHeight="1" spans="1:28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</row>
    <row r="342" customHeight="1" spans="1:28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</row>
    <row r="343" customHeight="1" spans="1:28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</row>
    <row r="344" customHeight="1" spans="1:28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</row>
    <row r="345" customHeight="1" spans="1:28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</row>
    <row r="346" customHeight="1" spans="1:28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</row>
    <row r="347" customHeight="1" spans="1:28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</row>
    <row r="348" customHeight="1" spans="1:2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</row>
    <row r="349" customHeight="1" spans="1:28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</row>
    <row r="350" customHeight="1" spans="1:28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</row>
    <row r="351" customHeight="1" spans="1:28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</row>
    <row r="352" customHeight="1" spans="1:28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</row>
    <row r="353" customHeight="1" spans="1:28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</row>
    <row r="354" customHeight="1" spans="1:28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</row>
    <row r="355" customHeight="1" spans="1:28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</row>
    <row r="356" customHeight="1" spans="1:28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</row>
    <row r="357" customHeight="1" spans="1:28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</row>
    <row r="358" customHeight="1" spans="1:2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</row>
    <row r="359" customHeight="1" spans="1:28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</row>
    <row r="360" customHeight="1" spans="1:28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</row>
    <row r="361" customHeight="1" spans="1:28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</row>
    <row r="362" customHeight="1" spans="1:28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</row>
    <row r="363" customHeight="1" spans="1:28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</row>
    <row r="364" customHeight="1" spans="1:28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</row>
    <row r="365" customHeight="1" spans="1:28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</row>
    <row r="366" customHeight="1" spans="1:28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</row>
    <row r="367" customHeight="1" spans="1:28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</row>
    <row r="368" customHeight="1" spans="1:2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</row>
    <row r="369" customHeight="1" spans="1:28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</row>
    <row r="370" customHeight="1" spans="1:28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</row>
    <row r="371" customHeight="1" spans="1:28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</row>
    <row r="372" customHeight="1" spans="1:28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</row>
    <row r="373" customHeight="1" spans="1:28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</row>
    <row r="374" customHeight="1" spans="1:28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</row>
    <row r="375" customHeight="1" spans="1:28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</row>
    <row r="376" customHeight="1" spans="1:28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</row>
    <row r="377" customHeight="1" spans="1:28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</row>
    <row r="378" customHeight="1" spans="1:2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</row>
    <row r="379" customHeight="1" spans="1:28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</row>
    <row r="380" customHeight="1" spans="1:28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</row>
    <row r="381" customHeight="1" spans="1:28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</row>
    <row r="382" customHeight="1" spans="1:28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</row>
    <row r="383" customHeight="1" spans="1:28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</row>
    <row r="384" customHeight="1" spans="1:28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</row>
    <row r="385" customHeight="1" spans="1:28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</row>
    <row r="386" customHeight="1" spans="1:28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</row>
    <row r="387" customHeight="1" spans="1:28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</row>
    <row r="388" customHeight="1" spans="1:2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</row>
    <row r="389" customHeight="1" spans="1:28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</row>
    <row r="390" customHeight="1" spans="1:28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</row>
    <row r="391" customHeight="1" spans="1:28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</row>
    <row r="392" customHeight="1" spans="1:28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</row>
    <row r="393" customHeight="1" spans="1:28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</row>
    <row r="394" customHeight="1" spans="1:28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</row>
    <row r="395" customHeight="1" spans="1:28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</row>
    <row r="396" customHeight="1" spans="1:28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</row>
    <row r="397" customHeight="1" spans="1:28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</row>
    <row r="398" customHeight="1" spans="1:2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</row>
    <row r="399" customHeight="1" spans="1:28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</row>
    <row r="400" customHeight="1" spans="1:28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</row>
    <row r="401" customHeight="1" spans="1:28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</row>
    <row r="402" customHeight="1" spans="1:28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</row>
    <row r="403" customHeight="1" spans="1:28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</row>
    <row r="404" customHeight="1" spans="1:28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</row>
    <row r="405" customHeight="1" spans="1:28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</row>
    <row r="406" customHeight="1" spans="1:28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</row>
    <row r="407" customHeight="1" spans="1:28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</row>
    <row r="408" customHeight="1" spans="1:2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</row>
    <row r="409" customHeight="1" spans="1:28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</row>
    <row r="410" customHeight="1" spans="1:28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</row>
    <row r="411" customHeight="1" spans="1:28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</row>
    <row r="412" customHeight="1" spans="1:28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</row>
    <row r="413" customHeight="1" spans="1:28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</row>
    <row r="414" customHeight="1" spans="1:28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</row>
    <row r="415" customHeight="1" spans="1:28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</row>
    <row r="416" customHeight="1" spans="1:28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</row>
    <row r="417" customHeight="1" spans="1:28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</row>
    <row r="418" customHeight="1" spans="1:2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</row>
    <row r="419" customHeight="1" spans="1:28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</row>
    <row r="420" customHeight="1" spans="1:28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</row>
    <row r="421" customHeight="1" spans="1:28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</row>
    <row r="422" customHeight="1" spans="1:28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</row>
    <row r="423" customHeight="1" spans="1:28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</row>
    <row r="424" customHeight="1" spans="1:28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</row>
    <row r="425" customHeight="1" spans="1:28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</row>
    <row r="426" customHeight="1" spans="1:28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</row>
    <row r="427" customHeight="1" spans="1:28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</row>
    <row r="428" customHeight="1" spans="1: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</row>
    <row r="429" customHeight="1" spans="1:28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</row>
    <row r="430" customHeight="1" spans="1:28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</row>
    <row r="431" customHeight="1" spans="1:28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</row>
    <row r="432" customHeight="1" spans="1:28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</row>
    <row r="433" customHeight="1" spans="1:28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</row>
    <row r="434" customHeight="1" spans="1:28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</row>
    <row r="435" customHeight="1" spans="1:28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</row>
    <row r="436" customHeight="1" spans="1:28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</row>
    <row r="437" customHeight="1" spans="1:28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</row>
    <row r="438" customHeight="1" spans="1:2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</row>
    <row r="439" customHeight="1" spans="1:28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</row>
    <row r="440" customHeight="1" spans="1:28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</row>
    <row r="441" customHeight="1" spans="1:28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</row>
    <row r="442" customHeight="1" spans="1:28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</row>
    <row r="443" customHeight="1" spans="1:28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</row>
    <row r="444" customHeight="1" spans="1:28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</row>
    <row r="445" customHeight="1" spans="1:28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</row>
    <row r="446" customHeight="1" spans="1:28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</row>
    <row r="447" customHeight="1" spans="1:28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</row>
    <row r="448" customHeight="1" spans="1:2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</row>
    <row r="449" customHeight="1" spans="1:28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</row>
    <row r="450" customHeight="1" spans="1:28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</row>
    <row r="451" customHeight="1" spans="1:28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</row>
    <row r="452" customHeight="1" spans="1:28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</row>
    <row r="453" customHeight="1" spans="1:28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</row>
    <row r="454" customHeight="1" spans="1:28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</row>
    <row r="455" customHeight="1" spans="1:28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</row>
    <row r="456" customHeight="1" spans="1:28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</row>
    <row r="457" customHeight="1" spans="1:28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</row>
    <row r="458" customHeight="1" spans="1:2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</row>
    <row r="459" customHeight="1" spans="1:28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</row>
    <row r="460" customHeight="1" spans="1:28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</row>
    <row r="461" customHeight="1" spans="1:28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</row>
    <row r="462" customHeight="1" spans="1:28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</row>
    <row r="463" customHeight="1" spans="1:28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</row>
    <row r="464" customHeight="1" spans="1:28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</row>
    <row r="465" customHeight="1" spans="1:28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</row>
    <row r="466" customHeight="1" spans="1:28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</row>
    <row r="467" customHeight="1" spans="1:28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</row>
    <row r="468" customHeight="1" spans="1:2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</row>
    <row r="469" customHeight="1" spans="1:28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</row>
    <row r="470" customHeight="1" spans="1:28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</row>
    <row r="471" customHeight="1" spans="1:28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</row>
    <row r="472" customHeight="1" spans="1:28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</row>
    <row r="473" customHeight="1" spans="1:28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</row>
    <row r="474" customHeight="1" spans="1:28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</row>
    <row r="475" customHeight="1" spans="1:28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</row>
    <row r="476" customHeight="1" spans="1:28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</row>
    <row r="477" customHeight="1" spans="1:28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</row>
    <row r="478" customHeight="1" spans="1:2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</row>
    <row r="479" customHeight="1" spans="1:28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</row>
    <row r="480" customHeight="1" spans="1:28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</row>
    <row r="481" customHeight="1" spans="1:28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</row>
    <row r="482" customHeight="1" spans="1:28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</row>
    <row r="483" customHeight="1" spans="1:28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</row>
    <row r="484" customHeight="1" spans="1:28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</row>
    <row r="485" customHeight="1" spans="1:28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</row>
    <row r="486" customHeight="1" spans="1:28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</row>
    <row r="487" customHeight="1" spans="1:28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</row>
    <row r="488" customHeight="1" spans="1:2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</row>
    <row r="489" customHeight="1" spans="1:28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</row>
    <row r="490" customHeight="1" spans="1:28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</row>
    <row r="491" customHeight="1" spans="1:28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</row>
    <row r="492" customHeight="1" spans="1:28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</row>
    <row r="493" customHeight="1" spans="1:28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</row>
    <row r="494" customHeight="1" spans="1:28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</row>
    <row r="495" customHeight="1" spans="1:28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</row>
    <row r="496" customHeight="1" spans="1:28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</row>
    <row r="497" customHeight="1" spans="1:28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</row>
    <row r="498" customHeight="1" spans="1:2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</row>
    <row r="499" customHeight="1" spans="1:28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</row>
    <row r="500" customHeight="1" spans="1:28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</row>
    <row r="501" customHeight="1" spans="1:28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</row>
    <row r="502" customHeight="1" spans="1:28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</row>
    <row r="503" customHeight="1" spans="1:28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</row>
    <row r="504" customHeight="1" spans="1:28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</row>
    <row r="505" customHeight="1" spans="1:28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</row>
    <row r="506" customHeight="1" spans="1:28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</row>
    <row r="507" customHeight="1" spans="1:28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</row>
    <row r="508" customHeight="1" spans="1:2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</row>
    <row r="509" customHeight="1" spans="1:28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</row>
    <row r="510" customHeight="1" spans="1:28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</row>
    <row r="511" customHeight="1" spans="1:28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</row>
    <row r="512" customHeight="1" spans="1:28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</row>
    <row r="513" customHeight="1" spans="1:28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</row>
    <row r="514" customHeight="1" spans="1:28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</row>
    <row r="515" customHeight="1" spans="1:28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</row>
    <row r="516" customHeight="1" spans="1:28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</row>
    <row r="517" customHeight="1" spans="1:28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</row>
    <row r="518" customHeight="1" spans="1:2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</row>
    <row r="519" customHeight="1" spans="1:28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</row>
    <row r="520" customHeight="1" spans="1:28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</row>
    <row r="521" customHeight="1" spans="1:28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</row>
    <row r="522" customHeight="1" spans="1:28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</row>
    <row r="523" customHeight="1" spans="1:28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</row>
    <row r="524" customHeight="1" spans="1:28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</row>
    <row r="525" customHeight="1" spans="1:28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</row>
    <row r="526" customHeight="1" spans="1:28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</row>
    <row r="527" customHeight="1" spans="1:28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</row>
    <row r="528" customHeight="1" spans="1: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</row>
    <row r="529" customHeight="1" spans="1:28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</row>
    <row r="530" customHeight="1" spans="1:28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</row>
    <row r="531" customHeight="1" spans="1:28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</row>
    <row r="532" customHeight="1" spans="1:28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</row>
    <row r="533" customHeight="1" spans="1:28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</row>
    <row r="534" customHeight="1" spans="1:28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</row>
    <row r="535" customHeight="1" spans="1:28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</row>
    <row r="536" customHeight="1" spans="1:28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</row>
    <row r="537" customHeight="1" spans="1:28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</row>
    <row r="538" customHeight="1" spans="1:2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</row>
    <row r="539" customHeight="1" spans="1:28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</row>
    <row r="540" customHeight="1" spans="1:28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</row>
    <row r="541" customHeight="1" spans="1:28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</row>
    <row r="542" customHeight="1" spans="1:28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</row>
    <row r="543" customHeight="1" spans="1:28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</row>
    <row r="544" customHeight="1" spans="1:28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</row>
    <row r="545" customHeight="1" spans="1:28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</row>
    <row r="546" customHeight="1" spans="1:28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</row>
    <row r="547" customHeight="1" spans="1:28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</row>
    <row r="548" customHeight="1" spans="1:2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</row>
    <row r="549" customHeight="1" spans="1:28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</row>
    <row r="550" customHeight="1" spans="1:28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</row>
    <row r="551" customHeight="1" spans="1:28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</row>
    <row r="552" customHeight="1" spans="1:28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</row>
    <row r="553" customHeight="1" spans="1:28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</row>
    <row r="554" customHeight="1" spans="1:28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</row>
    <row r="555" customHeight="1" spans="1:28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</row>
    <row r="556" customHeight="1" spans="1:28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</row>
    <row r="557" customHeight="1" spans="1:28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</row>
    <row r="558" customHeight="1" spans="1:2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</row>
    <row r="559" customHeight="1" spans="1:28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</row>
    <row r="560" customHeight="1" spans="1:28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</row>
    <row r="561" customHeight="1" spans="1:28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</row>
    <row r="562" customHeight="1" spans="1:28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</row>
    <row r="563" customHeight="1" spans="1:28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</row>
    <row r="564" customHeight="1" spans="1:28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</row>
    <row r="565" customHeight="1" spans="1:28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</row>
    <row r="566" customHeight="1" spans="1:28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</row>
    <row r="567" customHeight="1" spans="1:28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</row>
    <row r="568" customHeight="1" spans="1:2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</row>
    <row r="569" customHeight="1" spans="1:28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</row>
    <row r="570" customHeight="1" spans="1:28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</row>
    <row r="571" customHeight="1" spans="1:28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</row>
    <row r="572" customHeight="1" spans="1:28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</row>
    <row r="573" customHeight="1" spans="1:28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</row>
    <row r="574" customHeight="1" spans="1:28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</row>
    <row r="575" customHeight="1" spans="1:28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</row>
    <row r="576" customHeight="1" spans="1:28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</row>
    <row r="577" customHeight="1" spans="1:28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</row>
    <row r="578" customHeight="1" spans="1:2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</row>
    <row r="579" customHeight="1" spans="1:28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</row>
    <row r="580" customHeight="1" spans="1:28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</row>
    <row r="581" customHeight="1" spans="1:28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</row>
    <row r="582" customHeight="1" spans="1:28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</row>
    <row r="583" customHeight="1" spans="1:28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</row>
    <row r="584" customHeight="1" spans="1:28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</row>
    <row r="585" customHeight="1" spans="1:28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</row>
    <row r="586" customHeight="1" spans="1:28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</row>
    <row r="587" customHeight="1" spans="1:28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</row>
    <row r="588" customHeight="1" spans="1:2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</row>
    <row r="589" customHeight="1" spans="1:28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</row>
    <row r="590" customHeight="1" spans="1:28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</row>
    <row r="591" customHeight="1" spans="1:28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</row>
    <row r="592" customHeight="1" spans="1:28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</row>
    <row r="593" customHeight="1" spans="1:28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</row>
    <row r="594" customHeight="1" spans="1:28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</row>
    <row r="595" customHeight="1" spans="1:28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</row>
    <row r="596" customHeight="1" spans="1:28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</row>
    <row r="597" customHeight="1" spans="1:28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</row>
    <row r="598" customHeight="1" spans="1:2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</row>
    <row r="599" customHeight="1" spans="1:28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</row>
    <row r="600" customHeight="1" spans="1:28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</row>
    <row r="601" customHeight="1" spans="1:28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</row>
    <row r="602" customHeight="1" spans="1:28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</row>
    <row r="603" customHeight="1" spans="1:28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</row>
    <row r="604" customHeight="1" spans="1:28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</row>
    <row r="605" customHeight="1" spans="1:28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</row>
    <row r="606" customHeight="1" spans="1:28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</row>
    <row r="607" customHeight="1" spans="1:28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</row>
    <row r="608" customHeight="1" spans="1:2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</row>
    <row r="609" customHeight="1" spans="1:28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</row>
    <row r="610" customHeight="1" spans="1:28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</row>
    <row r="611" customHeight="1" spans="1:28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</row>
    <row r="612" customHeight="1" spans="1:28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</row>
    <row r="613" customHeight="1" spans="1:28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</row>
    <row r="614" customHeight="1" spans="1:28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</row>
    <row r="615" customHeight="1" spans="1:28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</row>
    <row r="616" customHeight="1" spans="1:28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</row>
    <row r="617" customHeight="1" spans="1:28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</row>
    <row r="618" customHeight="1" spans="1:2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</row>
    <row r="619" customHeight="1" spans="1:28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</row>
    <row r="620" customHeight="1" spans="1:28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</row>
    <row r="621" customHeight="1" spans="1:28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</row>
    <row r="622" customHeight="1" spans="1:28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</row>
    <row r="623" customHeight="1" spans="1:28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</row>
    <row r="624" customHeight="1" spans="1:28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</row>
    <row r="625" customHeight="1" spans="1:28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</row>
    <row r="626" customHeight="1" spans="1:28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</row>
    <row r="627" customHeight="1" spans="1:28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</row>
    <row r="628" customHeight="1" spans="1: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</row>
    <row r="629" customHeight="1" spans="1:28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</row>
    <row r="630" customHeight="1" spans="1:28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</row>
    <row r="631" customHeight="1" spans="1:28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</row>
    <row r="632" customHeight="1" spans="1:28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</row>
    <row r="633" customHeight="1" spans="1:28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</row>
    <row r="634" customHeight="1" spans="1:28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</row>
    <row r="635" customHeight="1" spans="1:28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</row>
    <row r="636" customHeight="1" spans="1:28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</row>
    <row r="637" customHeight="1" spans="1:28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</row>
    <row r="638" customHeight="1" spans="1:2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</row>
    <row r="639" customHeight="1" spans="1:28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</row>
    <row r="640" customHeight="1" spans="1:28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</row>
    <row r="641" customHeight="1" spans="1:28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</row>
    <row r="642" customHeight="1" spans="1:28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</row>
    <row r="643" customHeight="1" spans="1:28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</row>
    <row r="644" customHeight="1" spans="1:28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</row>
    <row r="645" customHeight="1" spans="1:28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</row>
    <row r="646" customHeight="1" spans="1:28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</row>
    <row r="647" customHeight="1" spans="1:28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</row>
    <row r="648" customHeight="1" spans="1:2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</row>
    <row r="649" customHeight="1" spans="1:28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</row>
    <row r="650" customHeight="1" spans="1:28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</row>
    <row r="651" customHeight="1" spans="1:28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</row>
    <row r="652" customHeight="1" spans="1:28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</row>
    <row r="653" customHeight="1" spans="1:28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</row>
    <row r="654" customHeight="1" spans="1:28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</row>
    <row r="655" customHeight="1" spans="1:28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</row>
    <row r="656" customHeight="1" spans="1:28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</row>
    <row r="657" customHeight="1" spans="1:28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</row>
    <row r="658" customHeight="1" spans="1:2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</row>
    <row r="659" customHeight="1" spans="1:28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</row>
    <row r="660" customHeight="1" spans="1:28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</row>
    <row r="661" customHeight="1" spans="1:28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</row>
    <row r="662" customHeight="1" spans="1:28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</row>
    <row r="663" customHeight="1" spans="1:28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</row>
    <row r="664" customHeight="1" spans="1:28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</row>
    <row r="665" customHeight="1" spans="1:28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</row>
    <row r="666" customHeight="1" spans="1:28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</row>
    <row r="667" customHeight="1" spans="1:28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</row>
    <row r="668" customHeight="1" spans="1:2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</row>
    <row r="669" customHeight="1" spans="1:28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</row>
    <row r="670" customHeight="1" spans="1:28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</row>
    <row r="671" customHeight="1" spans="1:28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</row>
    <row r="672" customHeight="1" spans="1:28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</row>
    <row r="673" customHeight="1" spans="1:28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</row>
    <row r="674" customHeight="1" spans="1:28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</row>
    <row r="675" customHeight="1" spans="1:28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</row>
    <row r="676" customHeight="1" spans="1:28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</row>
    <row r="677" customHeight="1" spans="1:28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</row>
    <row r="678" customHeight="1" spans="1:2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</row>
    <row r="679" customHeight="1" spans="1:28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</row>
    <row r="680" customHeight="1" spans="1:28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</row>
    <row r="681" customHeight="1" spans="1:28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</row>
    <row r="682" customHeight="1" spans="1:28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</row>
    <row r="683" customHeight="1" spans="1:28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</row>
    <row r="684" customHeight="1" spans="1:28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</row>
    <row r="685" customHeight="1" spans="1:28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</row>
    <row r="686" customHeight="1" spans="1:28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</row>
    <row r="687" customHeight="1" spans="1:28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</row>
    <row r="688" customHeight="1" spans="1:2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</row>
    <row r="689" customHeight="1" spans="1:28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</row>
    <row r="690" customHeight="1" spans="1:28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</row>
    <row r="691" customHeight="1" spans="1:28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</row>
    <row r="692" customHeight="1" spans="1:28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</row>
    <row r="693" customHeight="1" spans="1:28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</row>
    <row r="694" customHeight="1" spans="1:28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</row>
    <row r="695" customHeight="1" spans="1:28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</row>
    <row r="696" customHeight="1" spans="1:28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</row>
    <row r="697" customHeight="1" spans="1:28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</row>
    <row r="698" customHeight="1" spans="1:2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</row>
    <row r="699" customHeight="1" spans="1:28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</row>
    <row r="700" customHeight="1" spans="1:28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</row>
    <row r="701" customHeight="1" spans="1:28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</row>
    <row r="702" customHeight="1" spans="1:28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</row>
    <row r="703" customHeight="1" spans="1:28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</row>
    <row r="704" customHeight="1" spans="1:28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</row>
    <row r="705" customHeight="1" spans="1:28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</row>
    <row r="706" customHeight="1" spans="1:28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</row>
    <row r="707" customHeight="1" spans="1:28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</row>
    <row r="708" customHeight="1" spans="1:2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</row>
    <row r="709" customHeight="1" spans="1:28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</row>
    <row r="710" customHeight="1" spans="1:28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</row>
    <row r="711" customHeight="1" spans="1:28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</row>
    <row r="712" customHeight="1" spans="1:28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</row>
    <row r="713" customHeight="1" spans="1:28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</row>
    <row r="714" customHeight="1" spans="1:28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</row>
    <row r="715" customHeight="1" spans="1:28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</row>
    <row r="716" customHeight="1" spans="1:28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</row>
    <row r="717" customHeight="1" spans="1:28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</row>
    <row r="718" customHeight="1" spans="1:2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</row>
    <row r="719" customHeight="1" spans="1:28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</row>
    <row r="720" customHeight="1" spans="1:28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</row>
    <row r="721" customHeight="1" spans="1:28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</row>
    <row r="722" customHeight="1" spans="1:28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</row>
    <row r="723" customHeight="1" spans="1:28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</row>
    <row r="724" customHeight="1" spans="1:28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</row>
    <row r="725" customHeight="1" spans="1:28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</row>
    <row r="726" customHeight="1" spans="1:28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</row>
    <row r="727" customHeight="1" spans="1:28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</row>
    <row r="728" customHeight="1" spans="1: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</row>
    <row r="729" customHeight="1" spans="1:28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</row>
    <row r="730" customHeight="1" spans="1:28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</row>
    <row r="731" customHeight="1" spans="1:28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</row>
    <row r="732" customHeight="1" spans="1:28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</row>
    <row r="733" customHeight="1" spans="1:28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</row>
    <row r="734" customHeight="1" spans="1:28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</row>
    <row r="735" customHeight="1" spans="1:28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</row>
    <row r="736" customHeight="1" spans="1:28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</row>
    <row r="737" customHeight="1" spans="1:28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</row>
    <row r="738" customHeight="1" spans="1:2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</row>
    <row r="739" customHeight="1" spans="1:28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</row>
    <row r="740" customHeight="1" spans="1:28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</row>
    <row r="741" customHeight="1" spans="1:28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</row>
    <row r="742" customHeight="1" spans="1:28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</row>
    <row r="743" customHeight="1" spans="1:28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</row>
    <row r="744" customHeight="1" spans="1:28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</row>
    <row r="745" customHeight="1" spans="1:28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</row>
    <row r="746" customHeight="1" spans="1:28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</row>
    <row r="747" customHeight="1" spans="1:28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</row>
    <row r="748" customHeight="1" spans="1:2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</row>
    <row r="749" customHeight="1" spans="1:28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</row>
    <row r="750" customHeight="1" spans="1:28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</row>
    <row r="751" customHeight="1" spans="1:28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</row>
    <row r="752" customHeight="1" spans="1:28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</row>
    <row r="753" customHeight="1" spans="1:28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</row>
    <row r="754" customHeight="1" spans="1:28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</row>
    <row r="755" customHeight="1" spans="1:28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</row>
    <row r="756" customHeight="1" spans="1:28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</row>
    <row r="757" customHeight="1" spans="1:28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</row>
    <row r="758" customHeight="1" spans="1:2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</row>
    <row r="759" customHeight="1" spans="1:28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</row>
    <row r="760" customHeight="1" spans="1:28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</row>
    <row r="761" customHeight="1" spans="1:28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</row>
    <row r="762" customHeight="1" spans="1:28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</row>
    <row r="763" customHeight="1" spans="1:28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</row>
    <row r="764" customHeight="1" spans="1:28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</row>
    <row r="765" customHeight="1" spans="1:28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</row>
    <row r="766" customHeight="1" spans="1:28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</row>
    <row r="767" customHeight="1" spans="1:28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</row>
    <row r="768" customHeight="1" spans="1:2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</row>
    <row r="769" customHeight="1" spans="1:28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</row>
    <row r="770" customHeight="1" spans="1:28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</row>
    <row r="771" customHeight="1" spans="1:28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</row>
    <row r="772" customHeight="1" spans="1:28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</row>
    <row r="773" customHeight="1" spans="1:28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</row>
    <row r="774" customHeight="1" spans="1:28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</row>
    <row r="775" customHeight="1" spans="1:28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</row>
    <row r="776" customHeight="1" spans="1:28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</row>
    <row r="777" customHeight="1" spans="1:28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</row>
    <row r="778" customHeight="1" spans="1:2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</row>
    <row r="779" customHeight="1" spans="1:28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</row>
    <row r="780" customHeight="1" spans="1:28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</row>
    <row r="781" customHeight="1" spans="1:28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</row>
    <row r="782" customHeight="1" spans="1:28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</row>
    <row r="783" customHeight="1" spans="1:28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</row>
    <row r="784" customHeight="1" spans="1:28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</row>
    <row r="785" customHeight="1" spans="1:28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</row>
    <row r="786" customHeight="1" spans="1:28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</row>
    <row r="787" customHeight="1" spans="1:28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</row>
    <row r="788" customHeight="1" spans="1:2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</row>
    <row r="789" customHeight="1" spans="1:28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</row>
    <row r="790" customHeight="1" spans="1:28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</row>
    <row r="791" customHeight="1" spans="1:28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</row>
    <row r="792" customHeight="1" spans="1:28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</row>
    <row r="793" customHeight="1" spans="1:28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</row>
    <row r="794" customHeight="1" spans="1:28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</row>
    <row r="795" customHeight="1" spans="1:28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</row>
    <row r="796" customHeight="1" spans="1:28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</row>
    <row r="797" customHeight="1" spans="1:28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</row>
    <row r="798" customHeight="1" spans="1:2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</row>
    <row r="799" customHeight="1" spans="1:28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</row>
    <row r="800" customHeight="1" spans="1:28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</row>
    <row r="801" customHeight="1" spans="1:28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</row>
    <row r="802" customHeight="1" spans="1:28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</row>
    <row r="803" customHeight="1" spans="1:28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</row>
    <row r="804" customHeight="1" spans="1:28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</row>
    <row r="805" customHeight="1" spans="1:28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</row>
    <row r="806" customHeight="1" spans="1:28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</row>
    <row r="807" customHeight="1" spans="1:28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</row>
    <row r="808" customHeight="1" spans="1:2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</row>
    <row r="809" customHeight="1" spans="1:28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</row>
    <row r="810" customHeight="1" spans="1:28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</row>
    <row r="811" customHeight="1" spans="1:28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</row>
    <row r="812" customHeight="1" spans="1:28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</row>
    <row r="813" customHeight="1" spans="1:28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</row>
    <row r="814" customHeight="1" spans="1:28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</row>
    <row r="815" customHeight="1" spans="1:28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</row>
    <row r="816" customHeight="1" spans="1:28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</row>
    <row r="817" customHeight="1" spans="1:28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</row>
    <row r="818" customHeight="1" spans="1:2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</row>
    <row r="819" customHeight="1" spans="1:28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</row>
    <row r="820" customHeight="1" spans="1:28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</row>
    <row r="821" customHeight="1" spans="1:28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</row>
    <row r="822" customHeight="1" spans="1:28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</row>
    <row r="823" customHeight="1" spans="1:28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</row>
    <row r="824" customHeight="1" spans="1:28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</row>
    <row r="825" customHeight="1" spans="1:28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</row>
    <row r="826" customHeight="1" spans="1:28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</row>
    <row r="827" customHeight="1" spans="1:28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</row>
    <row r="828" customHeight="1" spans="1: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</row>
    <row r="829" customHeight="1" spans="1:28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</row>
    <row r="830" customHeight="1" spans="1:28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</row>
    <row r="831" customHeight="1" spans="1:28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</row>
    <row r="832" customHeight="1" spans="1:28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</row>
    <row r="833" customHeight="1" spans="1:28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</row>
    <row r="834" customHeight="1" spans="1:28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</row>
    <row r="835" customHeight="1" spans="1:28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</row>
    <row r="836" customHeight="1" spans="1:28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</row>
    <row r="837" customHeight="1" spans="1:28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</row>
    <row r="838" customHeight="1" spans="1:2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</row>
    <row r="839" customHeight="1" spans="1:28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</row>
    <row r="840" customHeight="1" spans="1:28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</row>
    <row r="841" customHeight="1" spans="1:28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</row>
    <row r="842" customHeight="1" spans="1:28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</row>
    <row r="843" customHeight="1" spans="1:28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</row>
    <row r="844" customHeight="1" spans="1:28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</row>
    <row r="845" customHeight="1" spans="1:28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</row>
    <row r="846" customHeight="1" spans="1:28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</row>
    <row r="847" customHeight="1" spans="1:28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</row>
    <row r="848" customHeight="1" spans="1:2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</row>
    <row r="849" customHeight="1" spans="1:28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</row>
    <row r="850" customHeight="1" spans="1:28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</row>
    <row r="851" customHeight="1" spans="1:28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</row>
    <row r="852" customHeight="1" spans="1:28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</row>
    <row r="853" customHeight="1" spans="1:28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</row>
    <row r="854" customHeight="1" spans="1:28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</row>
    <row r="855" customHeight="1" spans="1:28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</row>
    <row r="856" customHeight="1" spans="1:28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</row>
    <row r="857" customHeight="1" spans="1:28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</row>
    <row r="858" customHeight="1" spans="1:2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</row>
    <row r="859" customHeight="1" spans="1:28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</row>
    <row r="860" customHeight="1" spans="1:28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</row>
    <row r="861" customHeight="1" spans="1:28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</row>
    <row r="862" customHeight="1" spans="1:28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</row>
    <row r="863" customHeight="1" spans="1:28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</row>
    <row r="864" customHeight="1" spans="1:28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</row>
    <row r="865" customHeight="1" spans="1:28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</row>
    <row r="866" customHeight="1" spans="1:28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</row>
    <row r="867" customHeight="1" spans="1:28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</row>
    <row r="868" customHeight="1" spans="1:2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</row>
    <row r="869" customHeight="1" spans="1:28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</row>
    <row r="870" customHeight="1" spans="1:28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</row>
    <row r="871" customHeight="1" spans="1:28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</row>
    <row r="872" customHeight="1" spans="1:28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</row>
    <row r="873" customHeight="1" spans="1:28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</row>
    <row r="874" customHeight="1" spans="1:28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</row>
    <row r="875" customHeight="1" spans="1:28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</row>
    <row r="876" customHeight="1" spans="1:28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</row>
    <row r="877" customHeight="1" spans="1:28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</row>
    <row r="878" customHeight="1" spans="1:2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</row>
    <row r="879" customHeight="1" spans="1:28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</row>
    <row r="880" customHeight="1" spans="1:28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</row>
    <row r="881" customHeight="1" spans="1:28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</row>
    <row r="882" customHeight="1" spans="1:28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</row>
    <row r="883" customHeight="1" spans="1:28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</row>
    <row r="884" customHeight="1" spans="1:28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</row>
    <row r="885" customHeight="1" spans="1:28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</row>
    <row r="886" customHeight="1" spans="1:28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</row>
    <row r="887" customHeight="1" spans="1:28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</row>
    <row r="888" customHeight="1" spans="1:2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</row>
    <row r="889" customHeight="1" spans="1:28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</row>
    <row r="890" customHeight="1" spans="1:28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</row>
    <row r="891" customHeight="1" spans="1:28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</row>
    <row r="892" customHeight="1" spans="1:28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</row>
    <row r="893" customHeight="1" spans="1:28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</row>
    <row r="894" customHeight="1" spans="1:28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</row>
    <row r="895" customHeight="1" spans="1:28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</row>
    <row r="896" customHeight="1" spans="1:28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</row>
    <row r="897" customHeight="1" spans="1:28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</row>
    <row r="898" customHeight="1" spans="1:2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</row>
    <row r="899" customHeight="1" spans="1:28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</row>
    <row r="900" customHeight="1" spans="1:28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</row>
    <row r="901" customHeight="1" spans="1:28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</row>
    <row r="902" customHeight="1" spans="1:28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</row>
    <row r="903" customHeight="1" spans="1:28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</row>
    <row r="904" customHeight="1" spans="1:28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</row>
    <row r="905" customHeight="1" spans="1:28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</row>
    <row r="906" customHeight="1" spans="1:28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</row>
    <row r="907" customHeight="1" spans="1:28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</row>
    <row r="908" customHeight="1" spans="1:2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</row>
    <row r="909" customHeight="1" spans="1:28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</row>
    <row r="910" customHeight="1" spans="1:28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</row>
    <row r="911" customHeight="1" spans="1:28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</row>
    <row r="912" customHeight="1" spans="1:28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</row>
    <row r="913" customHeight="1" spans="1:28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</row>
    <row r="914" customHeight="1" spans="1:28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</row>
    <row r="915" customHeight="1" spans="1:28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</row>
    <row r="916" customHeight="1" spans="1:28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</row>
    <row r="917" customHeight="1" spans="1:28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</row>
    <row r="918" customHeight="1" spans="1:2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</row>
    <row r="919" customHeight="1" spans="1:28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</row>
    <row r="920" customHeight="1" spans="1:28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</row>
    <row r="921" customHeight="1" spans="1:28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</row>
    <row r="922" customHeight="1" spans="1:28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</row>
    <row r="923" customHeight="1" spans="1:28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</row>
    <row r="924" customHeight="1" spans="1:28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</row>
    <row r="925" customHeight="1" spans="1:28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</row>
    <row r="926" customHeight="1" spans="1:28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</row>
    <row r="927" customHeight="1" spans="1:28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</row>
    <row r="928" customHeight="1" spans="1: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</row>
    <row r="929" customHeight="1" spans="1:28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</row>
    <row r="930" customHeight="1" spans="1:28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</row>
    <row r="931" customHeight="1" spans="1:28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</row>
    <row r="932" customHeight="1" spans="1:28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</row>
    <row r="933" customHeight="1" spans="1:28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</row>
    <row r="934" customHeight="1" spans="1:28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</row>
    <row r="935" customHeight="1" spans="1:28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</row>
    <row r="936" customHeight="1" spans="1:28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</row>
    <row r="937" customHeight="1" spans="1:28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</row>
    <row r="938" customHeight="1" spans="1:2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</row>
    <row r="939" customHeight="1" spans="1:28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</row>
    <row r="940" customHeight="1" spans="1:28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</row>
    <row r="941" customHeight="1" spans="1:28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</row>
    <row r="942" customHeight="1" spans="1:28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</row>
    <row r="943" customHeight="1" spans="1:28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</row>
    <row r="944" customHeight="1" spans="1:28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</row>
    <row r="945" customHeight="1" spans="1:28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</row>
    <row r="946" customHeight="1" spans="1:28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</row>
    <row r="947" customHeight="1" spans="1:28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</row>
    <row r="948" customHeight="1" spans="1:2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</row>
    <row r="949" customHeight="1" spans="1:28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</row>
    <row r="950" customHeight="1" spans="1:28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</row>
    <row r="951" customHeight="1" spans="1:28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</row>
    <row r="952" customHeight="1" spans="1:28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</row>
    <row r="953" customHeight="1" spans="1:28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</row>
    <row r="954" customHeight="1" spans="1:28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</row>
    <row r="955" customHeight="1" spans="1:28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</row>
    <row r="956" customHeight="1" spans="1:28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</row>
    <row r="957" customHeight="1" spans="1:28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</row>
    <row r="958" customHeight="1" spans="1:2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</row>
    <row r="959" customHeight="1" spans="1:28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</row>
    <row r="960" customHeight="1" spans="1:28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</row>
    <row r="961" customHeight="1" spans="1:28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</row>
    <row r="962" customHeight="1" spans="1:28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</row>
    <row r="963" customHeight="1" spans="1:28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</row>
    <row r="964" customHeight="1" spans="1:28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</row>
    <row r="965" customHeight="1" spans="1:28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</row>
    <row r="966" customHeight="1" spans="1:28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</row>
    <row r="967" customHeight="1" spans="1:28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</row>
    <row r="968" customHeight="1" spans="1:2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</row>
    <row r="969" customHeight="1" spans="1:28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</row>
    <row r="970" customHeight="1" spans="1:28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</row>
    <row r="971" customHeight="1" spans="1:28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</row>
    <row r="972" customHeight="1" spans="1:28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</row>
    <row r="973" customHeight="1" spans="1:28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</row>
    <row r="974" customHeight="1" spans="1:28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</row>
    <row r="975" customHeight="1" spans="1:28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</row>
    <row r="976" customHeight="1" spans="1:28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</row>
    <row r="977" customHeight="1" spans="1:28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</row>
    <row r="978" customHeight="1" spans="1:2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</row>
    <row r="979" customHeight="1" spans="1:28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</row>
    <row r="980" customHeight="1" spans="1:28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</row>
    <row r="981" customHeight="1" spans="1:28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</row>
    <row r="982" customHeight="1" spans="1:28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</row>
    <row r="983" customHeight="1" spans="1:28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</row>
    <row r="984" customHeight="1" spans="1:28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</row>
    <row r="985" customHeight="1" spans="1:28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</row>
    <row r="986" customHeight="1" spans="1:28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</row>
    <row r="987" customHeight="1" spans="1:28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</row>
    <row r="988" customHeight="1" spans="1:2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</row>
    <row r="989" customHeight="1" spans="1:28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</row>
    <row r="990" customHeight="1" spans="1:28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</row>
    <row r="991" customHeight="1" spans="1:28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</row>
    <row r="992" customHeight="1" spans="1:28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</row>
    <row r="993" customHeight="1" spans="1:28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</row>
    <row r="994" customHeight="1" spans="1:28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</row>
    <row r="995" customHeight="1" spans="1:28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</row>
  </sheetData>
  <printOptions horizontalCentered="1" gridLines="1"/>
  <pageMargins left="0.25" right="0.25" top="0.75" bottom="0.75" header="0" footer="0"/>
  <pageSetup paperSize="9" pageOrder="overThenDown" orientation="landscape" cellComments="atEnd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993"/>
  <sheetViews>
    <sheetView workbookViewId="0">
      <selection activeCell="A1" sqref="A1:D1"/>
    </sheetView>
  </sheetViews>
  <sheetFormatPr defaultColWidth="12.6285714285714" defaultRowHeight="15.75" customHeight="1" outlineLevelCol="3"/>
  <cols>
    <col min="1" max="2" width="9.5047619047619" customWidth="1"/>
    <col min="3" max="4" width="12.6285714285714" customWidth="1"/>
  </cols>
  <sheetData>
    <row r="1" customHeight="1" spans="1:4">
      <c r="A1" s="8" t="s">
        <v>2744</v>
      </c>
    </row>
    <row r="2" customHeight="1" spans="1:4">
      <c r="A2" s="9" t="s">
        <v>2745</v>
      </c>
    </row>
    <row r="3" customHeight="1" spans="1:4">
      <c r="A3" s="10" t="s">
        <v>2746</v>
      </c>
      <c r="B3" s="11" t="s">
        <v>2747</v>
      </c>
      <c r="C3" s="11" t="s">
        <v>2748</v>
      </c>
      <c r="D3" s="11" t="s">
        <v>1530</v>
      </c>
    </row>
    <row r="4" customHeight="1" spans="1:4">
      <c r="A4" s="12">
        <v>44956</v>
      </c>
      <c r="B4" s="13" t="s">
        <v>2749</v>
      </c>
      <c r="C4" s="14" t="s">
        <v>2750</v>
      </c>
      <c r="D4" s="14" t="s">
        <v>2255</v>
      </c>
    </row>
    <row r="5" customHeight="1" spans="1:4">
      <c r="A5" s="12">
        <v>44957</v>
      </c>
      <c r="B5" s="13" t="s">
        <v>2751</v>
      </c>
      <c r="C5" s="15" t="s">
        <v>2752</v>
      </c>
      <c r="D5" s="15" t="s">
        <v>2753</v>
      </c>
    </row>
    <row r="6" customHeight="1" spans="1:4">
      <c r="A6" s="12">
        <v>44958</v>
      </c>
      <c r="B6" s="13" t="s">
        <v>2754</v>
      </c>
      <c r="C6" s="16" t="s">
        <v>1713</v>
      </c>
      <c r="D6" s="16" t="s">
        <v>2755</v>
      </c>
    </row>
    <row r="7" customHeight="1" spans="1:4">
      <c r="A7" s="12">
        <v>44959</v>
      </c>
      <c r="B7" s="13" t="s">
        <v>2756</v>
      </c>
      <c r="C7" s="16" t="s">
        <v>2757</v>
      </c>
      <c r="D7" s="16" t="s">
        <v>1713</v>
      </c>
    </row>
    <row r="8" customHeight="1" spans="1:4">
      <c r="A8" s="12">
        <v>44960</v>
      </c>
      <c r="B8" s="13" t="s">
        <v>2758</v>
      </c>
      <c r="C8" s="14" t="s">
        <v>2255</v>
      </c>
      <c r="D8" s="14" t="s">
        <v>2759</v>
      </c>
    </row>
    <row r="9" customHeight="1" spans="1:4">
      <c r="A9" s="17"/>
      <c r="B9" s="18"/>
      <c r="C9" s="19"/>
      <c r="D9" s="19"/>
    </row>
    <row r="10" customHeight="1" spans="1:4">
      <c r="A10" s="17"/>
      <c r="B10" s="18"/>
      <c r="C10" s="19"/>
      <c r="D10" s="19"/>
    </row>
    <row r="11" customHeight="1" spans="1:4">
      <c r="A11" s="12">
        <v>44963</v>
      </c>
      <c r="B11" s="13" t="s">
        <v>2749</v>
      </c>
      <c r="C11" s="14" t="s">
        <v>2750</v>
      </c>
      <c r="D11" s="14" t="s">
        <v>2759</v>
      </c>
    </row>
    <row r="12" customHeight="1" spans="1:4">
      <c r="A12" s="12">
        <v>44964</v>
      </c>
      <c r="B12" s="13" t="s">
        <v>2751</v>
      </c>
      <c r="C12" s="16" t="s">
        <v>2760</v>
      </c>
      <c r="D12" s="16" t="s">
        <v>1713</v>
      </c>
    </row>
    <row r="13" customHeight="1" spans="1:4">
      <c r="A13" s="12">
        <v>44965</v>
      </c>
      <c r="B13" s="13" t="s">
        <v>2754</v>
      </c>
      <c r="C13" s="16" t="s">
        <v>2761</v>
      </c>
      <c r="D13" s="16" t="s">
        <v>2255</v>
      </c>
    </row>
    <row r="14" customHeight="1" spans="1:4">
      <c r="A14" s="12">
        <v>44966</v>
      </c>
      <c r="B14" s="13" t="s">
        <v>2756</v>
      </c>
      <c r="C14" s="16" t="s">
        <v>1713</v>
      </c>
      <c r="D14" s="16" t="s">
        <v>2762</v>
      </c>
    </row>
    <row r="15" customHeight="1" spans="1:4">
      <c r="A15" s="12">
        <v>44967</v>
      </c>
      <c r="B15" s="13" t="s">
        <v>2758</v>
      </c>
      <c r="C15" s="14" t="s">
        <v>2759</v>
      </c>
      <c r="D15" s="14" t="s">
        <v>2255</v>
      </c>
    </row>
    <row r="16" customHeight="1" spans="1:4">
      <c r="A16" s="17"/>
      <c r="B16" s="18"/>
      <c r="C16" s="19"/>
    </row>
    <row r="17" customHeight="1" spans="1:4">
      <c r="A17" s="17"/>
      <c r="B17" s="18"/>
      <c r="C17" s="19"/>
      <c r="D17" s="19"/>
    </row>
    <row r="18" customHeight="1" spans="1:4">
      <c r="A18" s="12">
        <v>44970</v>
      </c>
      <c r="B18" s="13" t="s">
        <v>2749</v>
      </c>
      <c r="C18" s="14" t="s">
        <v>2258</v>
      </c>
      <c r="D18" s="14" t="s">
        <v>2750</v>
      </c>
    </row>
    <row r="19" customHeight="1" spans="1:4">
      <c r="A19" s="12">
        <v>44971</v>
      </c>
      <c r="B19" s="13" t="s">
        <v>2751</v>
      </c>
      <c r="C19" s="14" t="s">
        <v>2763</v>
      </c>
      <c r="D19" s="14" t="s">
        <v>2255</v>
      </c>
    </row>
    <row r="20" customHeight="1" spans="1:4">
      <c r="A20" s="12">
        <v>44972</v>
      </c>
      <c r="B20" s="13" t="s">
        <v>2754</v>
      </c>
      <c r="C20" s="14" t="s">
        <v>2759</v>
      </c>
      <c r="D20" s="14" t="s">
        <v>1713</v>
      </c>
    </row>
    <row r="21" customHeight="1" spans="1:4">
      <c r="A21" s="12">
        <v>44973</v>
      </c>
      <c r="B21" s="13" t="s">
        <v>2756</v>
      </c>
      <c r="C21" s="14" t="s">
        <v>1713</v>
      </c>
      <c r="D21" s="14" t="s">
        <v>2764</v>
      </c>
    </row>
    <row r="22" customHeight="1" spans="1:4">
      <c r="A22" s="12">
        <v>44974</v>
      </c>
      <c r="B22" s="13" t="s">
        <v>2758</v>
      </c>
      <c r="C22" s="14" t="s">
        <v>2765</v>
      </c>
      <c r="D22" s="14" t="s">
        <v>2761</v>
      </c>
    </row>
    <row r="23" customHeight="1" spans="1:4">
      <c r="A23" s="17"/>
      <c r="B23" s="18"/>
      <c r="C23" s="19"/>
      <c r="D23" s="19"/>
    </row>
    <row r="24" customHeight="1" spans="1:4">
      <c r="A24" s="17"/>
      <c r="B24" s="18"/>
      <c r="C24" s="19"/>
      <c r="D24" s="19"/>
    </row>
    <row r="25" customHeight="1" spans="1:4">
      <c r="A25" s="12">
        <v>44977</v>
      </c>
      <c r="B25" s="13" t="s">
        <v>2749</v>
      </c>
      <c r="C25" s="20"/>
      <c r="D25" s="14"/>
    </row>
    <row r="26" customHeight="1" spans="1:4">
      <c r="A26" s="12">
        <v>44978</v>
      </c>
      <c r="B26" s="13" t="s">
        <v>2751</v>
      </c>
      <c r="C26" s="14"/>
      <c r="D26" s="14"/>
    </row>
    <row r="27" customHeight="1" spans="1:4">
      <c r="A27" s="12">
        <v>44979</v>
      </c>
      <c r="B27" s="13" t="s">
        <v>2754</v>
      </c>
      <c r="C27" s="14"/>
      <c r="D27" s="14"/>
    </row>
    <row r="28" customHeight="1" spans="1:4">
      <c r="A28" s="12">
        <v>44980</v>
      </c>
      <c r="B28" s="13" t="s">
        <v>2756</v>
      </c>
      <c r="C28" s="14"/>
      <c r="D28" s="14"/>
    </row>
    <row r="29" customHeight="1" spans="1:4">
      <c r="A29" s="12">
        <v>44981</v>
      </c>
      <c r="B29" s="13" t="s">
        <v>2758</v>
      </c>
      <c r="C29" s="14"/>
      <c r="D29" s="14"/>
    </row>
    <row r="30" customHeight="1" spans="1:4">
      <c r="A30" s="17"/>
      <c r="B30" s="18"/>
      <c r="C30" s="19"/>
      <c r="D30" s="19"/>
    </row>
    <row r="31" customHeight="1" spans="1:4">
      <c r="A31" s="17"/>
      <c r="B31" s="18"/>
    </row>
    <row r="32" customHeight="1" spans="1:4">
      <c r="A32" s="12">
        <v>44984</v>
      </c>
      <c r="B32" s="13" t="s">
        <v>2749</v>
      </c>
      <c r="C32" s="20"/>
      <c r="D32" s="20"/>
    </row>
    <row r="33" customHeight="1" spans="1:4">
      <c r="A33" s="12">
        <v>44985</v>
      </c>
      <c r="B33" s="13" t="s">
        <v>2751</v>
      </c>
      <c r="C33" s="20"/>
      <c r="D33" s="20"/>
    </row>
    <row r="34" customHeight="1" spans="1:4">
      <c r="A34" s="17"/>
      <c r="B34" s="18"/>
    </row>
    <row r="35" customHeight="1" spans="1:4">
      <c r="A35" s="17"/>
      <c r="B35" s="18"/>
    </row>
    <row r="36" customHeight="1" spans="1:4">
      <c r="A36" s="17"/>
    </row>
    <row r="37" customHeight="1" spans="1:4">
      <c r="A37" s="21"/>
    </row>
    <row r="38" customHeight="1" spans="1:4">
      <c r="A38" s="21"/>
    </row>
    <row r="39" customHeight="1" spans="1:4">
      <c r="A39" s="21"/>
    </row>
    <row r="40" customHeight="1" spans="1:4">
      <c r="A40" s="21"/>
    </row>
    <row r="41" customHeight="1" spans="1:4">
      <c r="A41" s="21"/>
    </row>
    <row r="42" customHeight="1" spans="1:4">
      <c r="A42" s="21"/>
    </row>
    <row r="43" customHeight="1" spans="1:4">
      <c r="A43" s="21"/>
    </row>
    <row r="44" customHeight="1" spans="1:4">
      <c r="A44" s="21"/>
    </row>
    <row r="45" customHeight="1" spans="1:4">
      <c r="A45" s="21"/>
    </row>
    <row r="46" customHeight="1" spans="1:4">
      <c r="A46" s="21"/>
    </row>
    <row r="47" customHeight="1" spans="1:4">
      <c r="A47" s="21"/>
    </row>
    <row r="48" customHeight="1" spans="1:4">
      <c r="A48" s="21"/>
    </row>
    <row r="49" customHeight="1" spans="1:1">
      <c r="A49" s="21"/>
    </row>
    <row r="50" customHeight="1" spans="1:1">
      <c r="A50" s="21"/>
    </row>
    <row r="51" customHeight="1" spans="1:1">
      <c r="A51" s="21"/>
    </row>
    <row r="52" customHeight="1" spans="1:1">
      <c r="A52" s="21"/>
    </row>
    <row r="53" customHeight="1" spans="1:1">
      <c r="A53" s="21"/>
    </row>
    <row r="54" customHeight="1" spans="1:1">
      <c r="A54" s="21"/>
    </row>
    <row r="55" customHeight="1" spans="1:1">
      <c r="A55" s="21"/>
    </row>
    <row r="56" customHeight="1" spans="1:1">
      <c r="A56" s="21"/>
    </row>
    <row r="57" customHeight="1" spans="1:1">
      <c r="A57" s="21"/>
    </row>
    <row r="58" customHeight="1" spans="1:1">
      <c r="A58" s="21"/>
    </row>
    <row r="59" customHeight="1" spans="1:1">
      <c r="A59" s="21"/>
    </row>
    <row r="60" customHeight="1" spans="1:1">
      <c r="A60" s="21"/>
    </row>
    <row r="61" customHeight="1" spans="1:1">
      <c r="A61" s="21"/>
    </row>
    <row r="62" customHeight="1" spans="1:1">
      <c r="A62" s="21"/>
    </row>
    <row r="63" customHeight="1" spans="1:1">
      <c r="A63" s="21"/>
    </row>
    <row r="64" customHeight="1" spans="1:1">
      <c r="A64" s="21"/>
    </row>
    <row r="65" customHeight="1" spans="1:1">
      <c r="A65" s="21"/>
    </row>
    <row r="66" customHeight="1" spans="1:1">
      <c r="A66" s="21"/>
    </row>
    <row r="67" customHeight="1" spans="1:1">
      <c r="A67" s="21"/>
    </row>
    <row r="68" customHeight="1" spans="1:1">
      <c r="A68" s="21"/>
    </row>
    <row r="69" customHeight="1" spans="1:1">
      <c r="A69" s="21"/>
    </row>
    <row r="70" customHeight="1" spans="1:1">
      <c r="A70" s="21"/>
    </row>
    <row r="71" customHeight="1" spans="1:1">
      <c r="A71" s="21"/>
    </row>
    <row r="72" customHeight="1" spans="1:1">
      <c r="A72" s="21"/>
    </row>
    <row r="73" customHeight="1" spans="1:1">
      <c r="A73" s="21"/>
    </row>
    <row r="74" customHeight="1" spans="1:1">
      <c r="A74" s="21"/>
    </row>
    <row r="75" customHeight="1" spans="1:1">
      <c r="A75" s="21"/>
    </row>
    <row r="76" customHeight="1" spans="1:1">
      <c r="A76" s="21"/>
    </row>
    <row r="77" customHeight="1" spans="1:1">
      <c r="A77" s="21"/>
    </row>
    <row r="78" customHeight="1" spans="1:1">
      <c r="A78" s="21"/>
    </row>
    <row r="79" customHeight="1" spans="1:1">
      <c r="A79" s="21"/>
    </row>
    <row r="80" customHeight="1" spans="1:1">
      <c r="A80" s="21"/>
    </row>
    <row r="81" customHeight="1" spans="1:1">
      <c r="A81" s="21"/>
    </row>
    <row r="82" customHeight="1" spans="1:1">
      <c r="A82" s="21"/>
    </row>
    <row r="83" customHeight="1" spans="1:1">
      <c r="A83" s="21"/>
    </row>
    <row r="84" customHeight="1" spans="1:1">
      <c r="A84" s="21"/>
    </row>
    <row r="85" customHeight="1" spans="1:1">
      <c r="A85" s="21"/>
    </row>
    <row r="86" customHeight="1" spans="1:1">
      <c r="A86" s="21"/>
    </row>
    <row r="87" customHeight="1" spans="1:1">
      <c r="A87" s="21"/>
    </row>
    <row r="88" customHeight="1" spans="1:1">
      <c r="A88" s="21"/>
    </row>
    <row r="89" customHeight="1" spans="1:1">
      <c r="A89" s="21"/>
    </row>
    <row r="90" customHeight="1" spans="1:1">
      <c r="A90" s="21"/>
    </row>
    <row r="91" customHeight="1" spans="1:1">
      <c r="A91" s="21"/>
    </row>
    <row r="92" customHeight="1" spans="1:1">
      <c r="A92" s="21"/>
    </row>
    <row r="93" customHeight="1" spans="1:1">
      <c r="A93" s="21"/>
    </row>
    <row r="94" customHeight="1" spans="1:1">
      <c r="A94" s="21"/>
    </row>
    <row r="95" customHeight="1" spans="1:1">
      <c r="A95" s="21"/>
    </row>
    <row r="96" customHeight="1" spans="1:1">
      <c r="A96" s="21"/>
    </row>
    <row r="97" customHeight="1" spans="1:1">
      <c r="A97" s="21"/>
    </row>
    <row r="98" customHeight="1" spans="1:1">
      <c r="A98" s="21"/>
    </row>
    <row r="99" customHeight="1" spans="1:1">
      <c r="A99" s="21"/>
    </row>
    <row r="100" customHeight="1" spans="1:1">
      <c r="A100" s="21"/>
    </row>
    <row r="101" customHeight="1" spans="1:1">
      <c r="A101" s="21"/>
    </row>
    <row r="102" customHeight="1" spans="1:1">
      <c r="A102" s="21"/>
    </row>
    <row r="103" customHeight="1" spans="1:1">
      <c r="A103" s="21"/>
    </row>
    <row r="104" customHeight="1" spans="1:1">
      <c r="A104" s="21"/>
    </row>
    <row r="105" customHeight="1" spans="1:1">
      <c r="A105" s="21"/>
    </row>
    <row r="106" customHeight="1" spans="1:1">
      <c r="A106" s="21"/>
    </row>
    <row r="107" customHeight="1" spans="1:1">
      <c r="A107" s="21"/>
    </row>
    <row r="108" customHeight="1" spans="1:1">
      <c r="A108" s="21"/>
    </row>
    <row r="109" customHeight="1" spans="1:1">
      <c r="A109" s="21"/>
    </row>
    <row r="110" customHeight="1" spans="1:1">
      <c r="A110" s="21"/>
    </row>
    <row r="111" customHeight="1" spans="1:1">
      <c r="A111" s="21"/>
    </row>
    <row r="112" customHeight="1" spans="1:1">
      <c r="A112" s="21"/>
    </row>
    <row r="113" customHeight="1" spans="1:1">
      <c r="A113" s="21"/>
    </row>
    <row r="114" customHeight="1" spans="1:1">
      <c r="A114" s="21"/>
    </row>
    <row r="115" customHeight="1" spans="1:1">
      <c r="A115" s="21"/>
    </row>
    <row r="116" customHeight="1" spans="1:1">
      <c r="A116" s="21"/>
    </row>
    <row r="117" customHeight="1" spans="1:1">
      <c r="A117" s="21"/>
    </row>
    <row r="118" customHeight="1" spans="1:1">
      <c r="A118" s="21"/>
    </row>
    <row r="119" customHeight="1" spans="1:1">
      <c r="A119" s="21"/>
    </row>
    <row r="120" customHeight="1" spans="1:1">
      <c r="A120" s="21"/>
    </row>
    <row r="121" customHeight="1" spans="1:1">
      <c r="A121" s="21"/>
    </row>
    <row r="122" customHeight="1" spans="1:1">
      <c r="A122" s="21"/>
    </row>
    <row r="123" customHeight="1" spans="1:1">
      <c r="A123" s="21"/>
    </row>
    <row r="124" customHeight="1" spans="1:1">
      <c r="A124" s="21"/>
    </row>
    <row r="125" customHeight="1" spans="1:1">
      <c r="A125" s="21"/>
    </row>
    <row r="126" customHeight="1" spans="1:1">
      <c r="A126" s="21"/>
    </row>
    <row r="127" customHeight="1" spans="1:1">
      <c r="A127" s="21"/>
    </row>
    <row r="128" customHeight="1" spans="1:1">
      <c r="A128" s="21"/>
    </row>
    <row r="129" customHeight="1" spans="1:1">
      <c r="A129" s="21"/>
    </row>
    <row r="130" customHeight="1" spans="1:1">
      <c r="A130" s="21"/>
    </row>
    <row r="131" customHeight="1" spans="1:1">
      <c r="A131" s="21"/>
    </row>
    <row r="132" customHeight="1" spans="1:1">
      <c r="A132" s="21"/>
    </row>
    <row r="133" customHeight="1" spans="1:1">
      <c r="A133" s="21"/>
    </row>
    <row r="134" customHeight="1" spans="1:1">
      <c r="A134" s="21"/>
    </row>
    <row r="135" customHeight="1" spans="1:1">
      <c r="A135" s="21"/>
    </row>
    <row r="136" customHeight="1" spans="1:1">
      <c r="A136" s="21"/>
    </row>
    <row r="137" customHeight="1" spans="1:1">
      <c r="A137" s="21"/>
    </row>
    <row r="138" customHeight="1" spans="1:1">
      <c r="A138" s="21"/>
    </row>
    <row r="139" customHeight="1" spans="1:1">
      <c r="A139" s="21"/>
    </row>
    <row r="140" customHeight="1" spans="1:1">
      <c r="A140" s="21"/>
    </row>
    <row r="141" customHeight="1" spans="1:1">
      <c r="A141" s="21"/>
    </row>
    <row r="142" customHeight="1" spans="1:1">
      <c r="A142" s="21"/>
    </row>
    <row r="143" customHeight="1" spans="1:1">
      <c r="A143" s="21"/>
    </row>
    <row r="144" customHeight="1" spans="1:1">
      <c r="A144" s="21"/>
    </row>
    <row r="145" customHeight="1" spans="1:1">
      <c r="A145" s="21"/>
    </row>
    <row r="146" customHeight="1" spans="1:1">
      <c r="A146" s="21"/>
    </row>
    <row r="147" customHeight="1" spans="1:1">
      <c r="A147" s="21"/>
    </row>
    <row r="148" customHeight="1" spans="1:1">
      <c r="A148" s="21"/>
    </row>
    <row r="149" customHeight="1" spans="1:1">
      <c r="A149" s="21"/>
    </row>
    <row r="150" customHeight="1" spans="1:1">
      <c r="A150" s="21"/>
    </row>
    <row r="151" customHeight="1" spans="1:1">
      <c r="A151" s="21"/>
    </row>
    <row r="152" customHeight="1" spans="1:1">
      <c r="A152" s="21"/>
    </row>
    <row r="153" customHeight="1" spans="1:1">
      <c r="A153" s="21"/>
    </row>
    <row r="154" customHeight="1" spans="1:1">
      <c r="A154" s="21"/>
    </row>
    <row r="155" customHeight="1" spans="1:1">
      <c r="A155" s="21"/>
    </row>
    <row r="156" customHeight="1" spans="1:1">
      <c r="A156" s="21"/>
    </row>
    <row r="157" customHeight="1" spans="1:1">
      <c r="A157" s="21"/>
    </row>
    <row r="158" customHeight="1" spans="1:1">
      <c r="A158" s="21"/>
    </row>
    <row r="159" customHeight="1" spans="1:1">
      <c r="A159" s="21"/>
    </row>
    <row r="160" customHeight="1" spans="1:1">
      <c r="A160" s="21"/>
    </row>
    <row r="161" customHeight="1" spans="1:1">
      <c r="A161" s="21"/>
    </row>
    <row r="162" customHeight="1" spans="1:1">
      <c r="A162" s="21"/>
    </row>
    <row r="163" customHeight="1" spans="1:1">
      <c r="A163" s="21"/>
    </row>
    <row r="164" customHeight="1" spans="1:1">
      <c r="A164" s="21"/>
    </row>
    <row r="165" customHeight="1" spans="1:1">
      <c r="A165" s="21"/>
    </row>
    <row r="166" customHeight="1" spans="1:1">
      <c r="A166" s="21"/>
    </row>
    <row r="167" customHeight="1" spans="1:1">
      <c r="A167" s="21"/>
    </row>
    <row r="168" customHeight="1" spans="1:1">
      <c r="A168" s="21"/>
    </row>
    <row r="169" customHeight="1" spans="1:1">
      <c r="A169" s="21"/>
    </row>
    <row r="170" customHeight="1" spans="1:1">
      <c r="A170" s="21"/>
    </row>
    <row r="171" customHeight="1" spans="1:1">
      <c r="A171" s="21"/>
    </row>
    <row r="172" customHeight="1" spans="1:1">
      <c r="A172" s="21"/>
    </row>
    <row r="173" customHeight="1" spans="1:1">
      <c r="A173" s="21"/>
    </row>
    <row r="174" customHeight="1" spans="1:1">
      <c r="A174" s="21"/>
    </row>
    <row r="175" customHeight="1" spans="1:1">
      <c r="A175" s="21"/>
    </row>
    <row r="176" customHeight="1" spans="1:1">
      <c r="A176" s="21"/>
    </row>
    <row r="177" customHeight="1" spans="1:1">
      <c r="A177" s="21"/>
    </row>
    <row r="178" customHeight="1" spans="1:1">
      <c r="A178" s="21"/>
    </row>
    <row r="179" customHeight="1" spans="1:1">
      <c r="A179" s="21"/>
    </row>
    <row r="180" customHeight="1" spans="1:1">
      <c r="A180" s="21"/>
    </row>
    <row r="181" customHeight="1" spans="1:1">
      <c r="A181" s="21"/>
    </row>
    <row r="182" customHeight="1" spans="1:1">
      <c r="A182" s="21"/>
    </row>
    <row r="183" customHeight="1" spans="1:1">
      <c r="A183" s="21"/>
    </row>
    <row r="184" customHeight="1" spans="1:1">
      <c r="A184" s="21"/>
    </row>
    <row r="185" customHeight="1" spans="1:1">
      <c r="A185" s="21"/>
    </row>
    <row r="186" customHeight="1" spans="1:1">
      <c r="A186" s="21"/>
    </row>
    <row r="187" customHeight="1" spans="1:1">
      <c r="A187" s="21"/>
    </row>
    <row r="188" customHeight="1" spans="1:1">
      <c r="A188" s="21"/>
    </row>
    <row r="189" customHeight="1" spans="1:1">
      <c r="A189" s="21"/>
    </row>
    <row r="190" customHeight="1" spans="1:1">
      <c r="A190" s="21"/>
    </row>
    <row r="191" customHeight="1" spans="1:1">
      <c r="A191" s="21"/>
    </row>
    <row r="192" customHeight="1" spans="1:1">
      <c r="A192" s="21"/>
    </row>
    <row r="193" customHeight="1" spans="1:1">
      <c r="A193" s="21"/>
    </row>
    <row r="194" customHeight="1" spans="1:1">
      <c r="A194" s="21"/>
    </row>
    <row r="195" customHeight="1" spans="1:1">
      <c r="A195" s="21"/>
    </row>
    <row r="196" customHeight="1" spans="1:1">
      <c r="A196" s="21"/>
    </row>
    <row r="197" customHeight="1" spans="1:1">
      <c r="A197" s="21"/>
    </row>
    <row r="198" customHeight="1" spans="1:1">
      <c r="A198" s="21"/>
    </row>
    <row r="199" customHeight="1" spans="1:1">
      <c r="A199" s="21"/>
    </row>
    <row r="200" customHeight="1" spans="1:1">
      <c r="A200" s="21"/>
    </row>
    <row r="201" customHeight="1" spans="1:1">
      <c r="A201" s="21"/>
    </row>
    <row r="202" customHeight="1" spans="1:1">
      <c r="A202" s="21"/>
    </row>
    <row r="203" customHeight="1" spans="1:1">
      <c r="A203" s="21"/>
    </row>
    <row r="204" customHeight="1" spans="1:1">
      <c r="A204" s="21"/>
    </row>
    <row r="205" customHeight="1" spans="1:1">
      <c r="A205" s="21"/>
    </row>
    <row r="206" customHeight="1" spans="1:1">
      <c r="A206" s="21"/>
    </row>
    <row r="207" customHeight="1" spans="1:1">
      <c r="A207" s="21"/>
    </row>
    <row r="208" customHeight="1" spans="1:1">
      <c r="A208" s="21"/>
    </row>
    <row r="209" customHeight="1" spans="1:1">
      <c r="A209" s="21"/>
    </row>
    <row r="210" customHeight="1" spans="1:1">
      <c r="A210" s="21"/>
    </row>
    <row r="211" customHeight="1" spans="1:1">
      <c r="A211" s="21"/>
    </row>
    <row r="212" customHeight="1" spans="1:1">
      <c r="A212" s="21"/>
    </row>
    <row r="213" customHeight="1" spans="1:1">
      <c r="A213" s="21"/>
    </row>
    <row r="214" customHeight="1" spans="1:1">
      <c r="A214" s="21"/>
    </row>
    <row r="215" customHeight="1" spans="1:1">
      <c r="A215" s="21"/>
    </row>
    <row r="216" customHeight="1" spans="1:1">
      <c r="A216" s="21"/>
    </row>
    <row r="217" customHeight="1" spans="1:1">
      <c r="A217" s="21"/>
    </row>
    <row r="218" customHeight="1" spans="1:1">
      <c r="A218" s="21"/>
    </row>
    <row r="219" customHeight="1" spans="1:1">
      <c r="A219" s="21"/>
    </row>
    <row r="220" customHeight="1" spans="1:1">
      <c r="A220" s="21"/>
    </row>
    <row r="221" customHeight="1" spans="1:1">
      <c r="A221" s="21"/>
    </row>
    <row r="222" customHeight="1" spans="1:1">
      <c r="A222" s="21"/>
    </row>
    <row r="223" customHeight="1" spans="1:1">
      <c r="A223" s="21"/>
    </row>
    <row r="224" customHeight="1" spans="1:1">
      <c r="A224" s="21"/>
    </row>
    <row r="225" customHeight="1" spans="1:1">
      <c r="A225" s="21"/>
    </row>
    <row r="226" customHeight="1" spans="1:1">
      <c r="A226" s="21"/>
    </row>
    <row r="227" customHeight="1" spans="1:1">
      <c r="A227" s="21"/>
    </row>
    <row r="228" customHeight="1" spans="1:1">
      <c r="A228" s="21"/>
    </row>
    <row r="229" customHeight="1" spans="1:1">
      <c r="A229" s="21"/>
    </row>
    <row r="230" customHeight="1" spans="1:1">
      <c r="A230" s="21"/>
    </row>
    <row r="231" customHeight="1" spans="1:1">
      <c r="A231" s="21"/>
    </row>
    <row r="232" customHeight="1" spans="1:1">
      <c r="A232" s="21"/>
    </row>
    <row r="233" customHeight="1" spans="1:1">
      <c r="A233" s="21"/>
    </row>
    <row r="234" customHeight="1" spans="1:1">
      <c r="A234" s="21"/>
    </row>
    <row r="235" customHeight="1" spans="1:1">
      <c r="A235" s="21"/>
    </row>
    <row r="236" customHeight="1" spans="1:1">
      <c r="A236" s="21"/>
    </row>
    <row r="237" customHeight="1" spans="1:1">
      <c r="A237" s="21"/>
    </row>
    <row r="238" customHeight="1" spans="1:1">
      <c r="A238" s="21"/>
    </row>
    <row r="239" customHeight="1" spans="1:1">
      <c r="A239" s="21"/>
    </row>
    <row r="240" customHeight="1" spans="1:1">
      <c r="A240" s="21"/>
    </row>
    <row r="241" customHeight="1" spans="1:1">
      <c r="A241" s="21"/>
    </row>
    <row r="242" customHeight="1" spans="1:1">
      <c r="A242" s="21"/>
    </row>
    <row r="243" customHeight="1" spans="1:1">
      <c r="A243" s="21"/>
    </row>
    <row r="244" customHeight="1" spans="1:1">
      <c r="A244" s="21"/>
    </row>
    <row r="245" customHeight="1" spans="1:1">
      <c r="A245" s="21"/>
    </row>
    <row r="246" customHeight="1" spans="1:1">
      <c r="A246" s="21"/>
    </row>
    <row r="247" customHeight="1" spans="1:1">
      <c r="A247" s="21"/>
    </row>
    <row r="248" customHeight="1" spans="1:1">
      <c r="A248" s="21"/>
    </row>
    <row r="249" customHeight="1" spans="1:1">
      <c r="A249" s="21"/>
    </row>
    <row r="250" customHeight="1" spans="1:1">
      <c r="A250" s="21"/>
    </row>
    <row r="251" customHeight="1" spans="1:1">
      <c r="A251" s="21"/>
    </row>
    <row r="252" customHeight="1" spans="1:1">
      <c r="A252" s="21"/>
    </row>
    <row r="253" customHeight="1" spans="1:1">
      <c r="A253" s="21"/>
    </row>
    <row r="254" customHeight="1" spans="1:1">
      <c r="A254" s="21"/>
    </row>
    <row r="255" customHeight="1" spans="1:1">
      <c r="A255" s="21"/>
    </row>
    <row r="256" customHeight="1" spans="1:1">
      <c r="A256" s="21"/>
    </row>
    <row r="257" customHeight="1" spans="1:1">
      <c r="A257" s="21"/>
    </row>
    <row r="258" customHeight="1" spans="1:1">
      <c r="A258" s="21"/>
    </row>
    <row r="259" customHeight="1" spans="1:1">
      <c r="A259" s="21"/>
    </row>
    <row r="260" customHeight="1" spans="1:1">
      <c r="A260" s="21"/>
    </row>
    <row r="261" customHeight="1" spans="1:1">
      <c r="A261" s="21"/>
    </row>
    <row r="262" customHeight="1" spans="1:1">
      <c r="A262" s="21"/>
    </row>
    <row r="263" customHeight="1" spans="1:1">
      <c r="A263" s="21"/>
    </row>
    <row r="264" customHeight="1" spans="1:1">
      <c r="A264" s="21"/>
    </row>
    <row r="265" customHeight="1" spans="1:1">
      <c r="A265" s="21"/>
    </row>
    <row r="266" customHeight="1" spans="1:1">
      <c r="A266" s="21"/>
    </row>
    <row r="267" customHeight="1" spans="1:1">
      <c r="A267" s="21"/>
    </row>
    <row r="268" customHeight="1" spans="1:1">
      <c r="A268" s="21"/>
    </row>
    <row r="269" customHeight="1" spans="1:1">
      <c r="A269" s="21"/>
    </row>
    <row r="270" customHeight="1" spans="1:1">
      <c r="A270" s="21"/>
    </row>
    <row r="271" customHeight="1" spans="1:1">
      <c r="A271" s="21"/>
    </row>
    <row r="272" customHeight="1" spans="1:1">
      <c r="A272" s="21"/>
    </row>
    <row r="273" customHeight="1" spans="1:1">
      <c r="A273" s="21"/>
    </row>
    <row r="274" customHeight="1" spans="1:1">
      <c r="A274" s="21"/>
    </row>
    <row r="275" customHeight="1" spans="1:1">
      <c r="A275" s="21"/>
    </row>
    <row r="276" customHeight="1" spans="1:1">
      <c r="A276" s="21"/>
    </row>
    <row r="277" customHeight="1" spans="1:1">
      <c r="A277" s="21"/>
    </row>
    <row r="278" customHeight="1" spans="1:1">
      <c r="A278" s="21"/>
    </row>
    <row r="279" customHeight="1" spans="1:1">
      <c r="A279" s="21"/>
    </row>
    <row r="280" customHeight="1" spans="1:1">
      <c r="A280" s="21"/>
    </row>
    <row r="281" customHeight="1" spans="1:1">
      <c r="A281" s="21"/>
    </row>
    <row r="282" customHeight="1" spans="1:1">
      <c r="A282" s="21"/>
    </row>
    <row r="283" customHeight="1" spans="1:1">
      <c r="A283" s="21"/>
    </row>
    <row r="284" customHeight="1" spans="1:1">
      <c r="A284" s="21"/>
    </row>
    <row r="285" customHeight="1" spans="1:1">
      <c r="A285" s="21"/>
    </row>
    <row r="286" customHeight="1" spans="1:1">
      <c r="A286" s="21"/>
    </row>
    <row r="287" customHeight="1" spans="1:1">
      <c r="A287" s="21"/>
    </row>
    <row r="288" customHeight="1" spans="1:1">
      <c r="A288" s="21"/>
    </row>
    <row r="289" customHeight="1" spans="1:1">
      <c r="A289" s="21"/>
    </row>
    <row r="290" customHeight="1" spans="1:1">
      <c r="A290" s="21"/>
    </row>
    <row r="291" customHeight="1" spans="1:1">
      <c r="A291" s="21"/>
    </row>
    <row r="292" customHeight="1" spans="1:1">
      <c r="A292" s="21"/>
    </row>
    <row r="293" customHeight="1" spans="1:1">
      <c r="A293" s="21"/>
    </row>
    <row r="294" customHeight="1" spans="1:1">
      <c r="A294" s="21"/>
    </row>
    <row r="295" customHeight="1" spans="1:1">
      <c r="A295" s="21"/>
    </row>
    <row r="296" customHeight="1" spans="1:1">
      <c r="A296" s="21"/>
    </row>
    <row r="297" customHeight="1" spans="1:1">
      <c r="A297" s="21"/>
    </row>
    <row r="298" customHeight="1" spans="1:1">
      <c r="A298" s="21"/>
    </row>
    <row r="299" customHeight="1" spans="1:1">
      <c r="A299" s="21"/>
    </row>
    <row r="300" customHeight="1" spans="1:1">
      <c r="A300" s="21"/>
    </row>
    <row r="301" customHeight="1" spans="1:1">
      <c r="A301" s="21"/>
    </row>
    <row r="302" customHeight="1" spans="1:1">
      <c r="A302" s="21"/>
    </row>
    <row r="303" customHeight="1" spans="1:1">
      <c r="A303" s="21"/>
    </row>
    <row r="304" customHeight="1" spans="1:1">
      <c r="A304" s="21"/>
    </row>
    <row r="305" customHeight="1" spans="1:1">
      <c r="A305" s="21"/>
    </row>
    <row r="306" customHeight="1" spans="1:1">
      <c r="A306" s="21"/>
    </row>
    <row r="307" customHeight="1" spans="1:1">
      <c r="A307" s="21"/>
    </row>
    <row r="308" customHeight="1" spans="1:1">
      <c r="A308" s="21"/>
    </row>
    <row r="309" customHeight="1" spans="1:1">
      <c r="A309" s="21"/>
    </row>
    <row r="310" customHeight="1" spans="1:1">
      <c r="A310" s="21"/>
    </row>
    <row r="311" customHeight="1" spans="1:1">
      <c r="A311" s="21"/>
    </row>
    <row r="312" customHeight="1" spans="1:1">
      <c r="A312" s="21"/>
    </row>
    <row r="313" customHeight="1" spans="1:1">
      <c r="A313" s="21"/>
    </row>
    <row r="314" customHeight="1" spans="1:1">
      <c r="A314" s="21"/>
    </row>
    <row r="315" customHeight="1" spans="1:1">
      <c r="A315" s="21"/>
    </row>
    <row r="316" customHeight="1" spans="1:1">
      <c r="A316" s="21"/>
    </row>
    <row r="317" customHeight="1" spans="1:1">
      <c r="A317" s="21"/>
    </row>
    <row r="318" customHeight="1" spans="1:1">
      <c r="A318" s="21"/>
    </row>
    <row r="319" customHeight="1" spans="1:1">
      <c r="A319" s="21"/>
    </row>
    <row r="320" customHeight="1" spans="1:1">
      <c r="A320" s="21"/>
    </row>
    <row r="321" customHeight="1" spans="1:1">
      <c r="A321" s="21"/>
    </row>
    <row r="322" customHeight="1" spans="1:1">
      <c r="A322" s="21"/>
    </row>
    <row r="323" customHeight="1" spans="1:1">
      <c r="A323" s="21"/>
    </row>
    <row r="324" customHeight="1" spans="1:1">
      <c r="A324" s="21"/>
    </row>
    <row r="325" customHeight="1" spans="1:1">
      <c r="A325" s="21"/>
    </row>
    <row r="326" customHeight="1" spans="1:1">
      <c r="A326" s="21"/>
    </row>
    <row r="327" customHeight="1" spans="1:1">
      <c r="A327" s="21"/>
    </row>
    <row r="328" customHeight="1" spans="1:1">
      <c r="A328" s="21"/>
    </row>
    <row r="329" customHeight="1" spans="1:1">
      <c r="A329" s="21"/>
    </row>
    <row r="330" customHeight="1" spans="1:1">
      <c r="A330" s="21"/>
    </row>
    <row r="331" customHeight="1" spans="1:1">
      <c r="A331" s="21"/>
    </row>
    <row r="332" customHeight="1" spans="1:1">
      <c r="A332" s="21"/>
    </row>
    <row r="333" customHeight="1" spans="1:1">
      <c r="A333" s="21"/>
    </row>
    <row r="334" customHeight="1" spans="1:1">
      <c r="A334" s="21"/>
    </row>
    <row r="335" customHeight="1" spans="1:1">
      <c r="A335" s="21"/>
    </row>
    <row r="336" customHeight="1" spans="1:1">
      <c r="A336" s="21"/>
    </row>
    <row r="337" customHeight="1" spans="1:1">
      <c r="A337" s="21"/>
    </row>
    <row r="338" customHeight="1" spans="1:1">
      <c r="A338" s="21"/>
    </row>
    <row r="339" customHeight="1" spans="1:1">
      <c r="A339" s="21"/>
    </row>
    <row r="340" customHeight="1" spans="1:1">
      <c r="A340" s="21"/>
    </row>
    <row r="341" customHeight="1" spans="1:1">
      <c r="A341" s="21"/>
    </row>
    <row r="342" customHeight="1" spans="1:1">
      <c r="A342" s="21"/>
    </row>
    <row r="343" customHeight="1" spans="1:1">
      <c r="A343" s="21"/>
    </row>
    <row r="344" customHeight="1" spans="1:1">
      <c r="A344" s="21"/>
    </row>
    <row r="345" customHeight="1" spans="1:1">
      <c r="A345" s="21"/>
    </row>
    <row r="346" customHeight="1" spans="1:1">
      <c r="A346" s="21"/>
    </row>
    <row r="347" customHeight="1" spans="1:1">
      <c r="A347" s="21"/>
    </row>
    <row r="348" customHeight="1" spans="1:1">
      <c r="A348" s="21"/>
    </row>
    <row r="349" customHeight="1" spans="1:1">
      <c r="A349" s="21"/>
    </row>
    <row r="350" customHeight="1" spans="1:1">
      <c r="A350" s="21"/>
    </row>
    <row r="351" customHeight="1" spans="1:1">
      <c r="A351" s="21"/>
    </row>
    <row r="352" customHeight="1" spans="1:1">
      <c r="A352" s="21"/>
    </row>
    <row r="353" customHeight="1" spans="1:1">
      <c r="A353" s="21"/>
    </row>
    <row r="354" customHeight="1" spans="1:1">
      <c r="A354" s="21"/>
    </row>
    <row r="355" customHeight="1" spans="1:1">
      <c r="A355" s="21"/>
    </row>
    <row r="356" customHeight="1" spans="1:1">
      <c r="A356" s="21"/>
    </row>
    <row r="357" customHeight="1" spans="1:1">
      <c r="A357" s="21"/>
    </row>
    <row r="358" customHeight="1" spans="1:1">
      <c r="A358" s="21"/>
    </row>
    <row r="359" customHeight="1" spans="1:1">
      <c r="A359" s="21"/>
    </row>
    <row r="360" customHeight="1" spans="1:1">
      <c r="A360" s="21"/>
    </row>
    <row r="361" customHeight="1" spans="1:1">
      <c r="A361" s="21"/>
    </row>
    <row r="362" customHeight="1" spans="1:1">
      <c r="A362" s="21"/>
    </row>
    <row r="363" customHeight="1" spans="1:1">
      <c r="A363" s="21"/>
    </row>
    <row r="364" customHeight="1" spans="1:1">
      <c r="A364" s="21"/>
    </row>
    <row r="365" customHeight="1" spans="1:1">
      <c r="A365" s="21"/>
    </row>
    <row r="366" customHeight="1" spans="1:1">
      <c r="A366" s="21"/>
    </row>
    <row r="367" customHeight="1" spans="1:1">
      <c r="A367" s="21"/>
    </row>
    <row r="368" customHeight="1" spans="1:1">
      <c r="A368" s="21"/>
    </row>
    <row r="369" customHeight="1" spans="1:1">
      <c r="A369" s="21"/>
    </row>
    <row r="370" customHeight="1" spans="1:1">
      <c r="A370" s="21"/>
    </row>
    <row r="371" customHeight="1" spans="1:1">
      <c r="A371" s="21"/>
    </row>
    <row r="372" customHeight="1" spans="1:1">
      <c r="A372" s="21"/>
    </row>
    <row r="373" customHeight="1" spans="1:1">
      <c r="A373" s="21"/>
    </row>
    <row r="374" customHeight="1" spans="1:1">
      <c r="A374" s="21"/>
    </row>
    <row r="375" customHeight="1" spans="1:1">
      <c r="A375" s="21"/>
    </row>
    <row r="376" customHeight="1" spans="1:1">
      <c r="A376" s="21"/>
    </row>
    <row r="377" customHeight="1" spans="1:1">
      <c r="A377" s="21"/>
    </row>
    <row r="378" customHeight="1" spans="1:1">
      <c r="A378" s="21"/>
    </row>
    <row r="379" customHeight="1" spans="1:1">
      <c r="A379" s="21"/>
    </row>
    <row r="380" customHeight="1" spans="1:1">
      <c r="A380" s="21"/>
    </row>
    <row r="381" customHeight="1" spans="1:1">
      <c r="A381" s="21"/>
    </row>
    <row r="382" customHeight="1" spans="1:1">
      <c r="A382" s="21"/>
    </row>
    <row r="383" customHeight="1" spans="1:1">
      <c r="A383" s="21"/>
    </row>
    <row r="384" customHeight="1" spans="1:1">
      <c r="A384" s="21"/>
    </row>
    <row r="385" customHeight="1" spans="1:1">
      <c r="A385" s="21"/>
    </row>
    <row r="386" customHeight="1" spans="1:1">
      <c r="A386" s="21"/>
    </row>
    <row r="387" customHeight="1" spans="1:1">
      <c r="A387" s="21"/>
    </row>
    <row r="388" customHeight="1" spans="1:1">
      <c r="A388" s="21"/>
    </row>
    <row r="389" customHeight="1" spans="1:1">
      <c r="A389" s="21"/>
    </row>
    <row r="390" customHeight="1" spans="1:1">
      <c r="A390" s="21"/>
    </row>
    <row r="391" customHeight="1" spans="1:1">
      <c r="A391" s="21"/>
    </row>
    <row r="392" customHeight="1" spans="1:1">
      <c r="A392" s="21"/>
    </row>
    <row r="393" customHeight="1" spans="1:1">
      <c r="A393" s="21"/>
    </row>
    <row r="394" customHeight="1" spans="1:1">
      <c r="A394" s="21"/>
    </row>
    <row r="395" customHeight="1" spans="1:1">
      <c r="A395" s="21"/>
    </row>
    <row r="396" customHeight="1" spans="1:1">
      <c r="A396" s="21"/>
    </row>
    <row r="397" customHeight="1" spans="1:1">
      <c r="A397" s="21"/>
    </row>
    <row r="398" customHeight="1" spans="1:1">
      <c r="A398" s="21"/>
    </row>
    <row r="399" customHeight="1" spans="1:1">
      <c r="A399" s="21"/>
    </row>
    <row r="400" customHeight="1" spans="1:1">
      <c r="A400" s="21"/>
    </row>
    <row r="401" customHeight="1" spans="1:1">
      <c r="A401" s="21"/>
    </row>
    <row r="402" customHeight="1" spans="1:1">
      <c r="A402" s="21"/>
    </row>
    <row r="403" customHeight="1" spans="1:1">
      <c r="A403" s="21"/>
    </row>
    <row r="404" customHeight="1" spans="1:1">
      <c r="A404" s="21"/>
    </row>
    <row r="405" customHeight="1" spans="1:1">
      <c r="A405" s="21"/>
    </row>
    <row r="406" customHeight="1" spans="1:1">
      <c r="A406" s="21"/>
    </row>
    <row r="407" customHeight="1" spans="1:1">
      <c r="A407" s="21"/>
    </row>
    <row r="408" customHeight="1" spans="1:1">
      <c r="A408" s="21"/>
    </row>
    <row r="409" customHeight="1" spans="1:1">
      <c r="A409" s="21"/>
    </row>
    <row r="410" customHeight="1" spans="1:1">
      <c r="A410" s="21"/>
    </row>
    <row r="411" customHeight="1" spans="1:1">
      <c r="A411" s="21"/>
    </row>
    <row r="412" customHeight="1" spans="1:1">
      <c r="A412" s="21"/>
    </row>
    <row r="413" customHeight="1" spans="1:1">
      <c r="A413" s="21"/>
    </row>
    <row r="414" customHeight="1" spans="1:1">
      <c r="A414" s="21"/>
    </row>
    <row r="415" customHeight="1" spans="1:1">
      <c r="A415" s="21"/>
    </row>
    <row r="416" customHeight="1" spans="1:1">
      <c r="A416" s="21"/>
    </row>
    <row r="417" customHeight="1" spans="1:1">
      <c r="A417" s="21"/>
    </row>
    <row r="418" customHeight="1" spans="1:1">
      <c r="A418" s="21"/>
    </row>
    <row r="419" customHeight="1" spans="1:1">
      <c r="A419" s="21"/>
    </row>
    <row r="420" customHeight="1" spans="1:1">
      <c r="A420" s="21"/>
    </row>
    <row r="421" customHeight="1" spans="1:1">
      <c r="A421" s="21"/>
    </row>
    <row r="422" customHeight="1" spans="1:1">
      <c r="A422" s="21"/>
    </row>
    <row r="423" customHeight="1" spans="1:1">
      <c r="A423" s="21"/>
    </row>
    <row r="424" customHeight="1" spans="1:1">
      <c r="A424" s="21"/>
    </row>
    <row r="425" customHeight="1" spans="1:1">
      <c r="A425" s="21"/>
    </row>
    <row r="426" customHeight="1" spans="1:1">
      <c r="A426" s="21"/>
    </row>
    <row r="427" customHeight="1" spans="1:1">
      <c r="A427" s="21"/>
    </row>
    <row r="428" customHeight="1" spans="1:1">
      <c r="A428" s="21"/>
    </row>
    <row r="429" customHeight="1" spans="1:1">
      <c r="A429" s="21"/>
    </row>
    <row r="430" customHeight="1" spans="1:1">
      <c r="A430" s="21"/>
    </row>
    <row r="431" customHeight="1" spans="1:1">
      <c r="A431" s="21"/>
    </row>
    <row r="432" customHeight="1" spans="1:1">
      <c r="A432" s="21"/>
    </row>
    <row r="433" customHeight="1" spans="1:1">
      <c r="A433" s="21"/>
    </row>
    <row r="434" customHeight="1" spans="1:1">
      <c r="A434" s="21"/>
    </row>
    <row r="435" customHeight="1" spans="1:1">
      <c r="A435" s="21"/>
    </row>
    <row r="436" customHeight="1" spans="1:1">
      <c r="A436" s="21"/>
    </row>
    <row r="437" customHeight="1" spans="1:1">
      <c r="A437" s="21"/>
    </row>
    <row r="438" customHeight="1" spans="1:1">
      <c r="A438" s="21"/>
    </row>
    <row r="439" customHeight="1" spans="1:1">
      <c r="A439" s="21"/>
    </row>
    <row r="440" customHeight="1" spans="1:1">
      <c r="A440" s="21"/>
    </row>
    <row r="441" customHeight="1" spans="1:1">
      <c r="A441" s="21"/>
    </row>
    <row r="442" customHeight="1" spans="1:1">
      <c r="A442" s="21"/>
    </row>
    <row r="443" customHeight="1" spans="1:1">
      <c r="A443" s="21"/>
    </row>
    <row r="444" customHeight="1" spans="1:1">
      <c r="A444" s="21"/>
    </row>
    <row r="445" customHeight="1" spans="1:1">
      <c r="A445" s="21"/>
    </row>
    <row r="446" customHeight="1" spans="1:1">
      <c r="A446" s="21"/>
    </row>
    <row r="447" customHeight="1" spans="1:1">
      <c r="A447" s="21"/>
    </row>
    <row r="448" customHeight="1" spans="1:1">
      <c r="A448" s="21"/>
    </row>
    <row r="449" customHeight="1" spans="1:1">
      <c r="A449" s="21"/>
    </row>
    <row r="450" customHeight="1" spans="1:1">
      <c r="A450" s="21"/>
    </row>
    <row r="451" customHeight="1" spans="1:1">
      <c r="A451" s="21"/>
    </row>
    <row r="452" customHeight="1" spans="1:1">
      <c r="A452" s="21"/>
    </row>
    <row r="453" customHeight="1" spans="1:1">
      <c r="A453" s="21"/>
    </row>
    <row r="454" customHeight="1" spans="1:1">
      <c r="A454" s="21"/>
    </row>
    <row r="455" customHeight="1" spans="1:1">
      <c r="A455" s="21"/>
    </row>
    <row r="456" customHeight="1" spans="1:1">
      <c r="A456" s="21"/>
    </row>
    <row r="457" customHeight="1" spans="1:1">
      <c r="A457" s="21"/>
    </row>
    <row r="458" customHeight="1" spans="1:1">
      <c r="A458" s="21"/>
    </row>
    <row r="459" customHeight="1" spans="1:1">
      <c r="A459" s="21"/>
    </row>
    <row r="460" customHeight="1" spans="1:1">
      <c r="A460" s="21"/>
    </row>
    <row r="461" customHeight="1" spans="1:1">
      <c r="A461" s="21"/>
    </row>
    <row r="462" customHeight="1" spans="1:1">
      <c r="A462" s="21"/>
    </row>
    <row r="463" customHeight="1" spans="1:1">
      <c r="A463" s="21"/>
    </row>
    <row r="464" customHeight="1" spans="1:1">
      <c r="A464" s="21"/>
    </row>
    <row r="465" customHeight="1" spans="1:1">
      <c r="A465" s="21"/>
    </row>
    <row r="466" customHeight="1" spans="1:1">
      <c r="A466" s="21"/>
    </row>
    <row r="467" customHeight="1" spans="1:1">
      <c r="A467" s="21"/>
    </row>
    <row r="468" customHeight="1" spans="1:1">
      <c r="A468" s="21"/>
    </row>
    <row r="469" customHeight="1" spans="1:1">
      <c r="A469" s="21"/>
    </row>
    <row r="470" customHeight="1" spans="1:1">
      <c r="A470" s="21"/>
    </row>
    <row r="471" customHeight="1" spans="1:1">
      <c r="A471" s="21"/>
    </row>
    <row r="472" customHeight="1" spans="1:1">
      <c r="A472" s="21"/>
    </row>
    <row r="473" customHeight="1" spans="1:1">
      <c r="A473" s="21"/>
    </row>
    <row r="474" customHeight="1" spans="1:1">
      <c r="A474" s="21"/>
    </row>
    <row r="475" customHeight="1" spans="1:1">
      <c r="A475" s="21"/>
    </row>
    <row r="476" customHeight="1" spans="1:1">
      <c r="A476" s="21"/>
    </row>
    <row r="477" customHeight="1" spans="1:1">
      <c r="A477" s="21"/>
    </row>
    <row r="478" customHeight="1" spans="1:1">
      <c r="A478" s="21"/>
    </row>
    <row r="479" customHeight="1" spans="1:1">
      <c r="A479" s="21"/>
    </row>
    <row r="480" customHeight="1" spans="1:1">
      <c r="A480" s="21"/>
    </row>
    <row r="481" customHeight="1" spans="1:1">
      <c r="A481" s="21"/>
    </row>
    <row r="482" customHeight="1" spans="1:1">
      <c r="A482" s="21"/>
    </row>
    <row r="483" customHeight="1" spans="1:1">
      <c r="A483" s="21"/>
    </row>
    <row r="484" customHeight="1" spans="1:1">
      <c r="A484" s="21"/>
    </row>
    <row r="485" customHeight="1" spans="1:1">
      <c r="A485" s="21"/>
    </row>
    <row r="486" customHeight="1" spans="1:1">
      <c r="A486" s="21"/>
    </row>
    <row r="487" customHeight="1" spans="1:1">
      <c r="A487" s="21"/>
    </row>
    <row r="488" customHeight="1" spans="1:1">
      <c r="A488" s="21"/>
    </row>
    <row r="489" customHeight="1" spans="1:1">
      <c r="A489" s="21"/>
    </row>
    <row r="490" customHeight="1" spans="1:1">
      <c r="A490" s="21"/>
    </row>
    <row r="491" customHeight="1" spans="1:1">
      <c r="A491" s="21"/>
    </row>
    <row r="492" customHeight="1" spans="1:1">
      <c r="A492" s="21"/>
    </row>
    <row r="493" customHeight="1" spans="1:1">
      <c r="A493" s="21"/>
    </row>
    <row r="494" customHeight="1" spans="1:1">
      <c r="A494" s="21"/>
    </row>
    <row r="495" customHeight="1" spans="1:1">
      <c r="A495" s="21"/>
    </row>
    <row r="496" customHeight="1" spans="1:1">
      <c r="A496" s="21"/>
    </row>
    <row r="497" customHeight="1" spans="1:1">
      <c r="A497" s="21"/>
    </row>
    <row r="498" customHeight="1" spans="1:1">
      <c r="A498" s="21"/>
    </row>
    <row r="499" customHeight="1" spans="1:1">
      <c r="A499" s="21"/>
    </row>
    <row r="500" customHeight="1" spans="1:1">
      <c r="A500" s="21"/>
    </row>
    <row r="501" customHeight="1" spans="1:1">
      <c r="A501" s="21"/>
    </row>
    <row r="502" customHeight="1" spans="1:1">
      <c r="A502" s="21"/>
    </row>
    <row r="503" customHeight="1" spans="1:1">
      <c r="A503" s="21"/>
    </row>
    <row r="504" customHeight="1" spans="1:1">
      <c r="A504" s="21"/>
    </row>
    <row r="505" customHeight="1" spans="1:1">
      <c r="A505" s="21"/>
    </row>
    <row r="506" customHeight="1" spans="1:1">
      <c r="A506" s="21"/>
    </row>
    <row r="507" customHeight="1" spans="1:1">
      <c r="A507" s="21"/>
    </row>
    <row r="508" customHeight="1" spans="1:1">
      <c r="A508" s="21"/>
    </row>
    <row r="509" customHeight="1" spans="1:1">
      <c r="A509" s="21"/>
    </row>
    <row r="510" customHeight="1" spans="1:1">
      <c r="A510" s="21"/>
    </row>
    <row r="511" customHeight="1" spans="1:1">
      <c r="A511" s="21"/>
    </row>
    <row r="512" customHeight="1" spans="1:1">
      <c r="A512" s="21"/>
    </row>
    <row r="513" customHeight="1" spans="1:1">
      <c r="A513" s="21"/>
    </row>
    <row r="514" customHeight="1" spans="1:1">
      <c r="A514" s="21"/>
    </row>
    <row r="515" customHeight="1" spans="1:1">
      <c r="A515" s="21"/>
    </row>
    <row r="516" customHeight="1" spans="1:1">
      <c r="A516" s="21"/>
    </row>
    <row r="517" customHeight="1" spans="1:1">
      <c r="A517" s="21"/>
    </row>
    <row r="518" customHeight="1" spans="1:1">
      <c r="A518" s="21"/>
    </row>
    <row r="519" customHeight="1" spans="1:1">
      <c r="A519" s="21"/>
    </row>
    <row r="520" customHeight="1" spans="1:1">
      <c r="A520" s="21"/>
    </row>
    <row r="521" customHeight="1" spans="1:1">
      <c r="A521" s="21"/>
    </row>
    <row r="522" customHeight="1" spans="1:1">
      <c r="A522" s="21"/>
    </row>
    <row r="523" customHeight="1" spans="1:1">
      <c r="A523" s="21"/>
    </row>
    <row r="524" customHeight="1" spans="1:1">
      <c r="A524" s="21"/>
    </row>
    <row r="525" customHeight="1" spans="1:1">
      <c r="A525" s="21"/>
    </row>
    <row r="526" customHeight="1" spans="1:1">
      <c r="A526" s="21"/>
    </row>
    <row r="527" customHeight="1" spans="1:1">
      <c r="A527" s="21"/>
    </row>
    <row r="528" customHeight="1" spans="1:1">
      <c r="A528" s="21"/>
    </row>
    <row r="529" customHeight="1" spans="1:1">
      <c r="A529" s="21"/>
    </row>
    <row r="530" customHeight="1" spans="1:1">
      <c r="A530" s="21"/>
    </row>
    <row r="531" customHeight="1" spans="1:1">
      <c r="A531" s="21"/>
    </row>
    <row r="532" customHeight="1" spans="1:1">
      <c r="A532" s="21"/>
    </row>
    <row r="533" customHeight="1" spans="1:1">
      <c r="A533" s="21"/>
    </row>
    <row r="534" customHeight="1" spans="1:1">
      <c r="A534" s="21"/>
    </row>
    <row r="535" customHeight="1" spans="1:1">
      <c r="A535" s="21"/>
    </row>
    <row r="536" customHeight="1" spans="1:1">
      <c r="A536" s="21"/>
    </row>
    <row r="537" customHeight="1" spans="1:1">
      <c r="A537" s="21"/>
    </row>
    <row r="538" customHeight="1" spans="1:1">
      <c r="A538" s="21"/>
    </row>
    <row r="539" customHeight="1" spans="1:1">
      <c r="A539" s="21"/>
    </row>
    <row r="540" customHeight="1" spans="1:1">
      <c r="A540" s="21"/>
    </row>
    <row r="541" customHeight="1" spans="1:1">
      <c r="A541" s="21"/>
    </row>
    <row r="542" customHeight="1" spans="1:1">
      <c r="A542" s="21"/>
    </row>
    <row r="543" customHeight="1" spans="1:1">
      <c r="A543" s="21"/>
    </row>
    <row r="544" customHeight="1" spans="1:1">
      <c r="A544" s="21"/>
    </row>
    <row r="545" customHeight="1" spans="1:1">
      <c r="A545" s="21"/>
    </row>
    <row r="546" customHeight="1" spans="1:1">
      <c r="A546" s="21"/>
    </row>
    <row r="547" customHeight="1" spans="1:1">
      <c r="A547" s="21"/>
    </row>
    <row r="548" customHeight="1" spans="1:1">
      <c r="A548" s="21"/>
    </row>
    <row r="549" customHeight="1" spans="1:1">
      <c r="A549" s="21"/>
    </row>
    <row r="550" customHeight="1" spans="1:1">
      <c r="A550" s="21"/>
    </row>
    <row r="551" customHeight="1" spans="1:1">
      <c r="A551" s="21"/>
    </row>
    <row r="552" customHeight="1" spans="1:1">
      <c r="A552" s="21"/>
    </row>
    <row r="553" customHeight="1" spans="1:1">
      <c r="A553" s="21"/>
    </row>
    <row r="554" customHeight="1" spans="1:1">
      <c r="A554" s="21"/>
    </row>
    <row r="555" customHeight="1" spans="1:1">
      <c r="A555" s="21"/>
    </row>
    <row r="556" customHeight="1" spans="1:1">
      <c r="A556" s="21"/>
    </row>
    <row r="557" customHeight="1" spans="1:1">
      <c r="A557" s="21"/>
    </row>
    <row r="558" customHeight="1" spans="1:1">
      <c r="A558" s="21"/>
    </row>
    <row r="559" customHeight="1" spans="1:1">
      <c r="A559" s="21"/>
    </row>
    <row r="560" customHeight="1" spans="1:1">
      <c r="A560" s="21"/>
    </row>
    <row r="561" customHeight="1" spans="1:1">
      <c r="A561" s="21"/>
    </row>
    <row r="562" customHeight="1" spans="1:1">
      <c r="A562" s="21"/>
    </row>
    <row r="563" customHeight="1" spans="1:1">
      <c r="A563" s="21"/>
    </row>
    <row r="564" customHeight="1" spans="1:1">
      <c r="A564" s="21"/>
    </row>
    <row r="565" customHeight="1" spans="1:1">
      <c r="A565" s="21"/>
    </row>
    <row r="566" customHeight="1" spans="1:1">
      <c r="A566" s="21"/>
    </row>
    <row r="567" customHeight="1" spans="1:1">
      <c r="A567" s="21"/>
    </row>
    <row r="568" customHeight="1" spans="1:1">
      <c r="A568" s="21"/>
    </row>
    <row r="569" customHeight="1" spans="1:1">
      <c r="A569" s="21"/>
    </row>
    <row r="570" customHeight="1" spans="1:1">
      <c r="A570" s="21"/>
    </row>
    <row r="571" customHeight="1" spans="1:1">
      <c r="A571" s="21"/>
    </row>
    <row r="572" customHeight="1" spans="1:1">
      <c r="A572" s="21"/>
    </row>
    <row r="573" customHeight="1" spans="1:1">
      <c r="A573" s="21"/>
    </row>
    <row r="574" customHeight="1" spans="1:1">
      <c r="A574" s="21"/>
    </row>
    <row r="575" customHeight="1" spans="1:1">
      <c r="A575" s="21"/>
    </row>
    <row r="576" customHeight="1" spans="1:1">
      <c r="A576" s="21"/>
    </row>
    <row r="577" customHeight="1" spans="1:1">
      <c r="A577" s="21"/>
    </row>
    <row r="578" customHeight="1" spans="1:1">
      <c r="A578" s="21"/>
    </row>
    <row r="579" customHeight="1" spans="1:1">
      <c r="A579" s="21"/>
    </row>
    <row r="580" customHeight="1" spans="1:1">
      <c r="A580" s="21"/>
    </row>
    <row r="581" customHeight="1" spans="1:1">
      <c r="A581" s="21"/>
    </row>
    <row r="582" customHeight="1" spans="1:1">
      <c r="A582" s="21"/>
    </row>
    <row r="583" customHeight="1" spans="1:1">
      <c r="A583" s="21"/>
    </row>
    <row r="584" customHeight="1" spans="1:1">
      <c r="A584" s="21"/>
    </row>
    <row r="585" customHeight="1" spans="1:1">
      <c r="A585" s="21"/>
    </row>
    <row r="586" customHeight="1" spans="1:1">
      <c r="A586" s="21"/>
    </row>
    <row r="587" customHeight="1" spans="1:1">
      <c r="A587" s="21"/>
    </row>
    <row r="588" customHeight="1" spans="1:1">
      <c r="A588" s="21"/>
    </row>
    <row r="589" customHeight="1" spans="1:1">
      <c r="A589" s="21"/>
    </row>
    <row r="590" customHeight="1" spans="1:1">
      <c r="A590" s="21"/>
    </row>
    <row r="591" customHeight="1" spans="1:1">
      <c r="A591" s="21"/>
    </row>
    <row r="592" customHeight="1" spans="1:1">
      <c r="A592" s="21"/>
    </row>
    <row r="593" customHeight="1" spans="1:1">
      <c r="A593" s="21"/>
    </row>
    <row r="594" customHeight="1" spans="1:1">
      <c r="A594" s="21"/>
    </row>
    <row r="595" customHeight="1" spans="1:1">
      <c r="A595" s="21"/>
    </row>
    <row r="596" customHeight="1" spans="1:1">
      <c r="A596" s="21"/>
    </row>
    <row r="597" customHeight="1" spans="1:1">
      <c r="A597" s="21"/>
    </row>
    <row r="598" customHeight="1" spans="1:1">
      <c r="A598" s="21"/>
    </row>
    <row r="599" customHeight="1" spans="1:1">
      <c r="A599" s="21"/>
    </row>
    <row r="600" customHeight="1" spans="1:1">
      <c r="A600" s="21"/>
    </row>
    <row r="601" customHeight="1" spans="1:1">
      <c r="A601" s="21"/>
    </row>
    <row r="602" customHeight="1" spans="1:1">
      <c r="A602" s="21"/>
    </row>
    <row r="603" customHeight="1" spans="1:1">
      <c r="A603" s="21"/>
    </row>
    <row r="604" customHeight="1" spans="1:1">
      <c r="A604" s="21"/>
    </row>
    <row r="605" customHeight="1" spans="1:1">
      <c r="A605" s="21"/>
    </row>
    <row r="606" customHeight="1" spans="1:1">
      <c r="A606" s="21"/>
    </row>
    <row r="607" customHeight="1" spans="1:1">
      <c r="A607" s="21"/>
    </row>
    <row r="608" customHeight="1" spans="1:1">
      <c r="A608" s="21"/>
    </row>
    <row r="609" customHeight="1" spans="1:1">
      <c r="A609" s="21"/>
    </row>
    <row r="610" customHeight="1" spans="1:1">
      <c r="A610" s="21"/>
    </row>
    <row r="611" customHeight="1" spans="1:1">
      <c r="A611" s="21"/>
    </row>
    <row r="612" customHeight="1" spans="1:1">
      <c r="A612" s="21"/>
    </row>
    <row r="613" customHeight="1" spans="1:1">
      <c r="A613" s="21"/>
    </row>
    <row r="614" customHeight="1" spans="1:1">
      <c r="A614" s="21"/>
    </row>
    <row r="615" customHeight="1" spans="1:1">
      <c r="A615" s="21"/>
    </row>
    <row r="616" customHeight="1" spans="1:1">
      <c r="A616" s="21"/>
    </row>
    <row r="617" customHeight="1" spans="1:1">
      <c r="A617" s="21"/>
    </row>
    <row r="618" customHeight="1" spans="1:1">
      <c r="A618" s="21"/>
    </row>
    <row r="619" customHeight="1" spans="1:1">
      <c r="A619" s="21"/>
    </row>
    <row r="620" customHeight="1" spans="1:1">
      <c r="A620" s="21"/>
    </row>
    <row r="621" customHeight="1" spans="1:1">
      <c r="A621" s="21"/>
    </row>
    <row r="622" customHeight="1" spans="1:1">
      <c r="A622" s="21"/>
    </row>
    <row r="623" customHeight="1" spans="1:1">
      <c r="A623" s="21"/>
    </row>
    <row r="624" customHeight="1" spans="1:1">
      <c r="A624" s="21"/>
    </row>
    <row r="625" customHeight="1" spans="1:1">
      <c r="A625" s="21"/>
    </row>
    <row r="626" customHeight="1" spans="1:1">
      <c r="A626" s="21"/>
    </row>
    <row r="627" customHeight="1" spans="1:1">
      <c r="A627" s="21"/>
    </row>
    <row r="628" customHeight="1" spans="1:1">
      <c r="A628" s="21"/>
    </row>
    <row r="629" customHeight="1" spans="1:1">
      <c r="A629" s="21"/>
    </row>
    <row r="630" customHeight="1" spans="1:1">
      <c r="A630" s="21"/>
    </row>
    <row r="631" customHeight="1" spans="1:1">
      <c r="A631" s="21"/>
    </row>
    <row r="632" customHeight="1" spans="1:1">
      <c r="A632" s="21"/>
    </row>
    <row r="633" customHeight="1" spans="1:1">
      <c r="A633" s="21"/>
    </row>
    <row r="634" customHeight="1" spans="1:1">
      <c r="A634" s="21"/>
    </row>
    <row r="635" customHeight="1" spans="1:1">
      <c r="A635" s="21"/>
    </row>
    <row r="636" customHeight="1" spans="1:1">
      <c r="A636" s="21"/>
    </row>
    <row r="637" customHeight="1" spans="1:1">
      <c r="A637" s="21"/>
    </row>
    <row r="638" customHeight="1" spans="1:1">
      <c r="A638" s="21"/>
    </row>
    <row r="639" customHeight="1" spans="1:1">
      <c r="A639" s="21"/>
    </row>
    <row r="640" customHeight="1" spans="1:1">
      <c r="A640" s="21"/>
    </row>
    <row r="641" customHeight="1" spans="1:1">
      <c r="A641" s="21"/>
    </row>
    <row r="642" customHeight="1" spans="1:1">
      <c r="A642" s="21"/>
    </row>
    <row r="643" customHeight="1" spans="1:1">
      <c r="A643" s="21"/>
    </row>
    <row r="644" customHeight="1" spans="1:1">
      <c r="A644" s="21"/>
    </row>
    <row r="645" customHeight="1" spans="1:1">
      <c r="A645" s="21"/>
    </row>
    <row r="646" customHeight="1" spans="1:1">
      <c r="A646" s="21"/>
    </row>
    <row r="647" customHeight="1" spans="1:1">
      <c r="A647" s="21"/>
    </row>
    <row r="648" customHeight="1" spans="1:1">
      <c r="A648" s="21"/>
    </row>
    <row r="649" customHeight="1" spans="1:1">
      <c r="A649" s="21"/>
    </row>
    <row r="650" customHeight="1" spans="1:1">
      <c r="A650" s="21"/>
    </row>
    <row r="651" customHeight="1" spans="1:1">
      <c r="A651" s="21"/>
    </row>
    <row r="652" customHeight="1" spans="1:1">
      <c r="A652" s="21"/>
    </row>
    <row r="653" customHeight="1" spans="1:1">
      <c r="A653" s="21"/>
    </row>
    <row r="654" customHeight="1" spans="1:1">
      <c r="A654" s="21"/>
    </row>
    <row r="655" customHeight="1" spans="1:1">
      <c r="A655" s="21"/>
    </row>
    <row r="656" customHeight="1" spans="1:1">
      <c r="A656" s="21"/>
    </row>
    <row r="657" customHeight="1" spans="1:1">
      <c r="A657" s="21"/>
    </row>
    <row r="658" customHeight="1" spans="1:1">
      <c r="A658" s="21"/>
    </row>
    <row r="659" customHeight="1" spans="1:1">
      <c r="A659" s="21"/>
    </row>
    <row r="660" customHeight="1" spans="1:1">
      <c r="A660" s="21"/>
    </row>
    <row r="661" customHeight="1" spans="1:1">
      <c r="A661" s="21"/>
    </row>
    <row r="662" customHeight="1" spans="1:1">
      <c r="A662" s="21"/>
    </row>
    <row r="663" customHeight="1" spans="1:1">
      <c r="A663" s="21"/>
    </row>
    <row r="664" customHeight="1" spans="1:1">
      <c r="A664" s="21"/>
    </row>
    <row r="665" customHeight="1" spans="1:1">
      <c r="A665" s="21"/>
    </row>
    <row r="666" customHeight="1" spans="1:1">
      <c r="A666" s="21"/>
    </row>
    <row r="667" customHeight="1" spans="1:1">
      <c r="A667" s="21"/>
    </row>
    <row r="668" customHeight="1" spans="1:1">
      <c r="A668" s="21"/>
    </row>
    <row r="669" customHeight="1" spans="1:1">
      <c r="A669" s="21"/>
    </row>
    <row r="670" customHeight="1" spans="1:1">
      <c r="A670" s="21"/>
    </row>
    <row r="671" customHeight="1" spans="1:1">
      <c r="A671" s="21"/>
    </row>
    <row r="672" customHeight="1" spans="1:1">
      <c r="A672" s="21"/>
    </row>
    <row r="673" customHeight="1" spans="1:1">
      <c r="A673" s="21"/>
    </row>
    <row r="674" customHeight="1" spans="1:1">
      <c r="A674" s="21"/>
    </row>
    <row r="675" customHeight="1" spans="1:1">
      <c r="A675" s="21"/>
    </row>
    <row r="676" customHeight="1" spans="1:1">
      <c r="A676" s="21"/>
    </row>
    <row r="677" customHeight="1" spans="1:1">
      <c r="A677" s="21"/>
    </row>
    <row r="678" customHeight="1" spans="1:1">
      <c r="A678" s="21"/>
    </row>
    <row r="679" customHeight="1" spans="1:1">
      <c r="A679" s="21"/>
    </row>
    <row r="680" customHeight="1" spans="1:1">
      <c r="A680" s="21"/>
    </row>
    <row r="681" customHeight="1" spans="1:1">
      <c r="A681" s="21"/>
    </row>
    <row r="682" customHeight="1" spans="1:1">
      <c r="A682" s="21"/>
    </row>
    <row r="683" customHeight="1" spans="1:1">
      <c r="A683" s="21"/>
    </row>
    <row r="684" customHeight="1" spans="1:1">
      <c r="A684" s="21"/>
    </row>
    <row r="685" customHeight="1" spans="1:1">
      <c r="A685" s="21"/>
    </row>
    <row r="686" customHeight="1" spans="1:1">
      <c r="A686" s="21"/>
    </row>
    <row r="687" customHeight="1" spans="1:1">
      <c r="A687" s="21"/>
    </row>
    <row r="688" customHeight="1" spans="1:1">
      <c r="A688" s="21"/>
    </row>
    <row r="689" customHeight="1" spans="1:1">
      <c r="A689" s="21"/>
    </row>
    <row r="690" customHeight="1" spans="1:1">
      <c r="A690" s="21"/>
    </row>
    <row r="691" customHeight="1" spans="1:1">
      <c r="A691" s="21"/>
    </row>
    <row r="692" customHeight="1" spans="1:1">
      <c r="A692" s="21"/>
    </row>
    <row r="693" customHeight="1" spans="1:1">
      <c r="A693" s="21"/>
    </row>
    <row r="694" customHeight="1" spans="1:1">
      <c r="A694" s="21"/>
    </row>
    <row r="695" customHeight="1" spans="1:1">
      <c r="A695" s="21"/>
    </row>
    <row r="696" customHeight="1" spans="1:1">
      <c r="A696" s="21"/>
    </row>
    <row r="697" customHeight="1" spans="1:1">
      <c r="A697" s="21"/>
    </row>
    <row r="698" customHeight="1" spans="1:1">
      <c r="A698" s="21"/>
    </row>
    <row r="699" customHeight="1" spans="1:1">
      <c r="A699" s="21"/>
    </row>
    <row r="700" customHeight="1" spans="1:1">
      <c r="A700" s="21"/>
    </row>
    <row r="701" customHeight="1" spans="1:1">
      <c r="A701" s="21"/>
    </row>
    <row r="702" customHeight="1" spans="1:1">
      <c r="A702" s="21"/>
    </row>
    <row r="703" customHeight="1" spans="1:1">
      <c r="A703" s="21"/>
    </row>
    <row r="704" customHeight="1" spans="1:1">
      <c r="A704" s="21"/>
    </row>
    <row r="705" customHeight="1" spans="1:1">
      <c r="A705" s="21"/>
    </row>
    <row r="706" customHeight="1" spans="1:1">
      <c r="A706" s="21"/>
    </row>
    <row r="707" customHeight="1" spans="1:1">
      <c r="A707" s="21"/>
    </row>
    <row r="708" customHeight="1" spans="1:1">
      <c r="A708" s="21"/>
    </row>
    <row r="709" customHeight="1" spans="1:1">
      <c r="A709" s="21"/>
    </row>
    <row r="710" customHeight="1" spans="1:1">
      <c r="A710" s="21"/>
    </row>
    <row r="711" customHeight="1" spans="1:1">
      <c r="A711" s="21"/>
    </row>
    <row r="712" customHeight="1" spans="1:1">
      <c r="A712" s="21"/>
    </row>
    <row r="713" customHeight="1" spans="1:1">
      <c r="A713" s="21"/>
    </row>
    <row r="714" customHeight="1" spans="1:1">
      <c r="A714" s="21"/>
    </row>
    <row r="715" customHeight="1" spans="1:1">
      <c r="A715" s="21"/>
    </row>
    <row r="716" customHeight="1" spans="1:1">
      <c r="A716" s="21"/>
    </row>
    <row r="717" customHeight="1" spans="1:1">
      <c r="A717" s="21"/>
    </row>
    <row r="718" customHeight="1" spans="1:1">
      <c r="A718" s="21"/>
    </row>
    <row r="719" customHeight="1" spans="1:1">
      <c r="A719" s="21"/>
    </row>
    <row r="720" customHeight="1" spans="1:1">
      <c r="A720" s="21"/>
    </row>
    <row r="721" customHeight="1" spans="1:1">
      <c r="A721" s="21"/>
    </row>
    <row r="722" customHeight="1" spans="1:1">
      <c r="A722" s="21"/>
    </row>
    <row r="723" customHeight="1" spans="1:1">
      <c r="A723" s="21"/>
    </row>
    <row r="724" customHeight="1" spans="1:1">
      <c r="A724" s="21"/>
    </row>
    <row r="725" customHeight="1" spans="1:1">
      <c r="A725" s="21"/>
    </row>
    <row r="726" customHeight="1" spans="1:1">
      <c r="A726" s="21"/>
    </row>
    <row r="727" customHeight="1" spans="1:1">
      <c r="A727" s="21"/>
    </row>
    <row r="728" customHeight="1" spans="1:1">
      <c r="A728" s="21"/>
    </row>
    <row r="729" customHeight="1" spans="1:1">
      <c r="A729" s="21"/>
    </row>
    <row r="730" customHeight="1" spans="1:1">
      <c r="A730" s="21"/>
    </row>
    <row r="731" customHeight="1" spans="1:1">
      <c r="A731" s="21"/>
    </row>
    <row r="732" customHeight="1" spans="1:1">
      <c r="A732" s="21"/>
    </row>
    <row r="733" customHeight="1" spans="1:1">
      <c r="A733" s="21"/>
    </row>
    <row r="734" customHeight="1" spans="1:1">
      <c r="A734" s="21"/>
    </row>
    <row r="735" customHeight="1" spans="1:1">
      <c r="A735" s="21"/>
    </row>
    <row r="736" customHeight="1" spans="1:1">
      <c r="A736" s="21"/>
    </row>
    <row r="737" customHeight="1" spans="1:1">
      <c r="A737" s="21"/>
    </row>
    <row r="738" customHeight="1" spans="1:1">
      <c r="A738" s="21"/>
    </row>
    <row r="739" customHeight="1" spans="1:1">
      <c r="A739" s="21"/>
    </row>
    <row r="740" customHeight="1" spans="1:1">
      <c r="A740" s="21"/>
    </row>
    <row r="741" customHeight="1" spans="1:1">
      <c r="A741" s="21"/>
    </row>
    <row r="742" customHeight="1" spans="1:1">
      <c r="A742" s="21"/>
    </row>
    <row r="743" customHeight="1" spans="1:1">
      <c r="A743" s="21"/>
    </row>
    <row r="744" customHeight="1" spans="1:1">
      <c r="A744" s="21"/>
    </row>
    <row r="745" customHeight="1" spans="1:1">
      <c r="A745" s="21"/>
    </row>
    <row r="746" customHeight="1" spans="1:1">
      <c r="A746" s="21"/>
    </row>
    <row r="747" customHeight="1" spans="1:1">
      <c r="A747" s="21"/>
    </row>
    <row r="748" customHeight="1" spans="1:1">
      <c r="A748" s="21"/>
    </row>
    <row r="749" customHeight="1" spans="1:1">
      <c r="A749" s="21"/>
    </row>
    <row r="750" customHeight="1" spans="1:1">
      <c r="A750" s="21"/>
    </row>
    <row r="751" customHeight="1" spans="1:1">
      <c r="A751" s="21"/>
    </row>
    <row r="752" customHeight="1" spans="1:1">
      <c r="A752" s="21"/>
    </row>
    <row r="753" customHeight="1" spans="1:1">
      <c r="A753" s="21"/>
    </row>
    <row r="754" customHeight="1" spans="1:1">
      <c r="A754" s="21"/>
    </row>
    <row r="755" customHeight="1" spans="1:1">
      <c r="A755" s="21"/>
    </row>
    <row r="756" customHeight="1" spans="1:1">
      <c r="A756" s="21"/>
    </row>
    <row r="757" customHeight="1" spans="1:1">
      <c r="A757" s="21"/>
    </row>
    <row r="758" customHeight="1" spans="1:1">
      <c r="A758" s="21"/>
    </row>
    <row r="759" customHeight="1" spans="1:1">
      <c r="A759" s="21"/>
    </row>
    <row r="760" customHeight="1" spans="1:1">
      <c r="A760" s="21"/>
    </row>
    <row r="761" customHeight="1" spans="1:1">
      <c r="A761" s="21"/>
    </row>
    <row r="762" customHeight="1" spans="1:1">
      <c r="A762" s="21"/>
    </row>
    <row r="763" customHeight="1" spans="1:1">
      <c r="A763" s="21"/>
    </row>
    <row r="764" customHeight="1" spans="1:1">
      <c r="A764" s="21"/>
    </row>
    <row r="765" customHeight="1" spans="1:1">
      <c r="A765" s="21"/>
    </row>
    <row r="766" customHeight="1" spans="1:1">
      <c r="A766" s="21"/>
    </row>
    <row r="767" customHeight="1" spans="1:1">
      <c r="A767" s="21"/>
    </row>
    <row r="768" customHeight="1" spans="1:1">
      <c r="A768" s="21"/>
    </row>
    <row r="769" customHeight="1" spans="1:1">
      <c r="A769" s="21"/>
    </row>
    <row r="770" customHeight="1" spans="1:1">
      <c r="A770" s="21"/>
    </row>
    <row r="771" customHeight="1" spans="1:1">
      <c r="A771" s="21"/>
    </row>
    <row r="772" customHeight="1" spans="1:1">
      <c r="A772" s="21"/>
    </row>
    <row r="773" customHeight="1" spans="1:1">
      <c r="A773" s="21"/>
    </row>
    <row r="774" customHeight="1" spans="1:1">
      <c r="A774" s="21"/>
    </row>
    <row r="775" customHeight="1" spans="1:1">
      <c r="A775" s="21"/>
    </row>
    <row r="776" customHeight="1" spans="1:1">
      <c r="A776" s="21"/>
    </row>
    <row r="777" customHeight="1" spans="1:1">
      <c r="A777" s="21"/>
    </row>
    <row r="778" customHeight="1" spans="1:1">
      <c r="A778" s="21"/>
    </row>
    <row r="779" customHeight="1" spans="1:1">
      <c r="A779" s="21"/>
    </row>
    <row r="780" customHeight="1" spans="1:1">
      <c r="A780" s="21"/>
    </row>
    <row r="781" customHeight="1" spans="1:1">
      <c r="A781" s="21"/>
    </row>
    <row r="782" customHeight="1" spans="1:1">
      <c r="A782" s="21"/>
    </row>
    <row r="783" customHeight="1" spans="1:1">
      <c r="A783" s="21"/>
    </row>
    <row r="784" customHeight="1" spans="1:1">
      <c r="A784" s="21"/>
    </row>
    <row r="785" customHeight="1" spans="1:1">
      <c r="A785" s="21"/>
    </row>
    <row r="786" customHeight="1" spans="1:1">
      <c r="A786" s="21"/>
    </row>
    <row r="787" customHeight="1" spans="1:1">
      <c r="A787" s="21"/>
    </row>
    <row r="788" customHeight="1" spans="1:1">
      <c r="A788" s="21"/>
    </row>
    <row r="789" customHeight="1" spans="1:1">
      <c r="A789" s="21"/>
    </row>
    <row r="790" customHeight="1" spans="1:1">
      <c r="A790" s="21"/>
    </row>
    <row r="791" customHeight="1" spans="1:1">
      <c r="A791" s="21"/>
    </row>
    <row r="792" customHeight="1" spans="1:1">
      <c r="A792" s="21"/>
    </row>
    <row r="793" customHeight="1" spans="1:1">
      <c r="A793" s="21"/>
    </row>
    <row r="794" customHeight="1" spans="1:1">
      <c r="A794" s="21"/>
    </row>
    <row r="795" customHeight="1" spans="1:1">
      <c r="A795" s="21"/>
    </row>
    <row r="796" customHeight="1" spans="1:1">
      <c r="A796" s="21"/>
    </row>
    <row r="797" customHeight="1" spans="1:1">
      <c r="A797" s="21"/>
    </row>
    <row r="798" customHeight="1" spans="1:1">
      <c r="A798" s="21"/>
    </row>
    <row r="799" customHeight="1" spans="1:1">
      <c r="A799" s="21"/>
    </row>
    <row r="800" customHeight="1" spans="1:1">
      <c r="A800" s="21"/>
    </row>
    <row r="801" customHeight="1" spans="1:1">
      <c r="A801" s="21"/>
    </row>
    <row r="802" customHeight="1" spans="1:1">
      <c r="A802" s="21"/>
    </row>
    <row r="803" customHeight="1" spans="1:1">
      <c r="A803" s="21"/>
    </row>
    <row r="804" customHeight="1" spans="1:1">
      <c r="A804" s="21"/>
    </row>
    <row r="805" customHeight="1" spans="1:1">
      <c r="A805" s="21"/>
    </row>
    <row r="806" customHeight="1" spans="1:1">
      <c r="A806" s="21"/>
    </row>
    <row r="807" customHeight="1" spans="1:1">
      <c r="A807" s="21"/>
    </row>
    <row r="808" customHeight="1" spans="1:1">
      <c r="A808" s="21"/>
    </row>
    <row r="809" customHeight="1" spans="1:1">
      <c r="A809" s="21"/>
    </row>
    <row r="810" customHeight="1" spans="1:1">
      <c r="A810" s="21"/>
    </row>
    <row r="811" customHeight="1" spans="1:1">
      <c r="A811" s="21"/>
    </row>
    <row r="812" customHeight="1" spans="1:1">
      <c r="A812" s="21"/>
    </row>
    <row r="813" customHeight="1" spans="1:1">
      <c r="A813" s="21"/>
    </row>
    <row r="814" customHeight="1" spans="1:1">
      <c r="A814" s="21"/>
    </row>
    <row r="815" customHeight="1" spans="1:1">
      <c r="A815" s="21"/>
    </row>
    <row r="816" customHeight="1" spans="1:1">
      <c r="A816" s="21"/>
    </row>
    <row r="817" customHeight="1" spans="1:1">
      <c r="A817" s="21"/>
    </row>
    <row r="818" customHeight="1" spans="1:1">
      <c r="A818" s="21"/>
    </row>
    <row r="819" customHeight="1" spans="1:1">
      <c r="A819" s="21"/>
    </row>
    <row r="820" customHeight="1" spans="1:1">
      <c r="A820" s="21"/>
    </row>
    <row r="821" customHeight="1" spans="1:1">
      <c r="A821" s="21"/>
    </row>
    <row r="822" customHeight="1" spans="1:1">
      <c r="A822" s="21"/>
    </row>
    <row r="823" customHeight="1" spans="1:1">
      <c r="A823" s="21"/>
    </row>
    <row r="824" customHeight="1" spans="1:1">
      <c r="A824" s="21"/>
    </row>
    <row r="825" customHeight="1" spans="1:1">
      <c r="A825" s="21"/>
    </row>
    <row r="826" customHeight="1" spans="1:1">
      <c r="A826" s="21"/>
    </row>
    <row r="827" customHeight="1" spans="1:1">
      <c r="A827" s="21"/>
    </row>
    <row r="828" customHeight="1" spans="1:1">
      <c r="A828" s="21"/>
    </row>
    <row r="829" customHeight="1" spans="1:1">
      <c r="A829" s="21"/>
    </row>
    <row r="830" customHeight="1" spans="1:1">
      <c r="A830" s="21"/>
    </row>
    <row r="831" customHeight="1" spans="1:1">
      <c r="A831" s="21"/>
    </row>
    <row r="832" customHeight="1" spans="1:1">
      <c r="A832" s="21"/>
    </row>
    <row r="833" customHeight="1" spans="1:1">
      <c r="A833" s="21"/>
    </row>
    <row r="834" customHeight="1" spans="1:1">
      <c r="A834" s="21"/>
    </row>
    <row r="835" customHeight="1" spans="1:1">
      <c r="A835" s="21"/>
    </row>
    <row r="836" customHeight="1" spans="1:1">
      <c r="A836" s="21"/>
    </row>
    <row r="837" customHeight="1" spans="1:1">
      <c r="A837" s="21"/>
    </row>
    <row r="838" customHeight="1" spans="1:1">
      <c r="A838" s="21"/>
    </row>
    <row r="839" customHeight="1" spans="1:1">
      <c r="A839" s="21"/>
    </row>
    <row r="840" customHeight="1" spans="1:1">
      <c r="A840" s="21"/>
    </row>
    <row r="841" customHeight="1" spans="1:1">
      <c r="A841" s="21"/>
    </row>
    <row r="842" customHeight="1" spans="1:1">
      <c r="A842" s="21"/>
    </row>
    <row r="843" customHeight="1" spans="1:1">
      <c r="A843" s="21"/>
    </row>
    <row r="844" customHeight="1" spans="1:1">
      <c r="A844" s="21"/>
    </row>
    <row r="845" customHeight="1" spans="1:1">
      <c r="A845" s="21"/>
    </row>
    <row r="846" customHeight="1" spans="1:1">
      <c r="A846" s="21"/>
    </row>
    <row r="847" customHeight="1" spans="1:1">
      <c r="A847" s="21"/>
    </row>
    <row r="848" customHeight="1" spans="1:1">
      <c r="A848" s="21"/>
    </row>
    <row r="849" customHeight="1" spans="1:1">
      <c r="A849" s="21"/>
    </row>
    <row r="850" customHeight="1" spans="1:1">
      <c r="A850" s="21"/>
    </row>
    <row r="851" customHeight="1" spans="1:1">
      <c r="A851" s="21"/>
    </row>
    <row r="852" customHeight="1" spans="1:1">
      <c r="A852" s="21"/>
    </row>
    <row r="853" customHeight="1" spans="1:1">
      <c r="A853" s="21"/>
    </row>
    <row r="854" customHeight="1" spans="1:1">
      <c r="A854" s="21"/>
    </row>
    <row r="855" customHeight="1" spans="1:1">
      <c r="A855" s="21"/>
    </row>
    <row r="856" customHeight="1" spans="1:1">
      <c r="A856" s="21"/>
    </row>
    <row r="857" customHeight="1" spans="1:1">
      <c r="A857" s="21"/>
    </row>
    <row r="858" customHeight="1" spans="1:1">
      <c r="A858" s="21"/>
    </row>
    <row r="859" customHeight="1" spans="1:1">
      <c r="A859" s="21"/>
    </row>
    <row r="860" customHeight="1" spans="1:1">
      <c r="A860" s="21"/>
    </row>
    <row r="861" customHeight="1" spans="1:1">
      <c r="A861" s="21"/>
    </row>
    <row r="862" customHeight="1" spans="1:1">
      <c r="A862" s="21"/>
    </row>
    <row r="863" customHeight="1" spans="1:1">
      <c r="A863" s="21"/>
    </row>
    <row r="864" customHeight="1" spans="1:1">
      <c r="A864" s="21"/>
    </row>
    <row r="865" customHeight="1" spans="1:1">
      <c r="A865" s="21"/>
    </row>
    <row r="866" customHeight="1" spans="1:1">
      <c r="A866" s="21"/>
    </row>
    <row r="867" customHeight="1" spans="1:1">
      <c r="A867" s="21"/>
    </row>
    <row r="868" customHeight="1" spans="1:1">
      <c r="A868" s="21"/>
    </row>
    <row r="869" customHeight="1" spans="1:1">
      <c r="A869" s="21"/>
    </row>
    <row r="870" customHeight="1" spans="1:1">
      <c r="A870" s="21"/>
    </row>
    <row r="871" customHeight="1" spans="1:1">
      <c r="A871" s="21"/>
    </row>
    <row r="872" customHeight="1" spans="1:1">
      <c r="A872" s="21"/>
    </row>
    <row r="873" customHeight="1" spans="1:1">
      <c r="A873" s="21"/>
    </row>
    <row r="874" customHeight="1" spans="1:1">
      <c r="A874" s="21"/>
    </row>
    <row r="875" customHeight="1" spans="1:1">
      <c r="A875" s="21"/>
    </row>
    <row r="876" customHeight="1" spans="1:1">
      <c r="A876" s="21"/>
    </row>
    <row r="877" customHeight="1" spans="1:1">
      <c r="A877" s="21"/>
    </row>
    <row r="878" customHeight="1" spans="1:1">
      <c r="A878" s="21"/>
    </row>
    <row r="879" customHeight="1" spans="1:1">
      <c r="A879" s="21"/>
    </row>
    <row r="880" customHeight="1" spans="1:1">
      <c r="A880" s="21"/>
    </row>
    <row r="881" customHeight="1" spans="1:1">
      <c r="A881" s="21"/>
    </row>
    <row r="882" customHeight="1" spans="1:1">
      <c r="A882" s="21"/>
    </row>
    <row r="883" customHeight="1" spans="1:1">
      <c r="A883" s="21"/>
    </row>
    <row r="884" customHeight="1" spans="1:1">
      <c r="A884" s="21"/>
    </row>
    <row r="885" customHeight="1" spans="1:1">
      <c r="A885" s="21"/>
    </row>
    <row r="886" customHeight="1" spans="1:1">
      <c r="A886" s="21"/>
    </row>
    <row r="887" customHeight="1" spans="1:1">
      <c r="A887" s="21"/>
    </row>
    <row r="888" customHeight="1" spans="1:1">
      <c r="A888" s="21"/>
    </row>
    <row r="889" customHeight="1" spans="1:1">
      <c r="A889" s="21"/>
    </row>
    <row r="890" customHeight="1" spans="1:1">
      <c r="A890" s="21"/>
    </row>
    <row r="891" customHeight="1" spans="1:1">
      <c r="A891" s="21"/>
    </row>
    <row r="892" customHeight="1" spans="1:1">
      <c r="A892" s="21"/>
    </row>
    <row r="893" customHeight="1" spans="1:1">
      <c r="A893" s="21"/>
    </row>
    <row r="894" customHeight="1" spans="1:1">
      <c r="A894" s="21"/>
    </row>
    <row r="895" customHeight="1" spans="1:1">
      <c r="A895" s="21"/>
    </row>
    <row r="896" customHeight="1" spans="1:1">
      <c r="A896" s="21"/>
    </row>
    <row r="897" customHeight="1" spans="1:1">
      <c r="A897" s="21"/>
    </row>
    <row r="898" customHeight="1" spans="1:1">
      <c r="A898" s="21"/>
    </row>
    <row r="899" customHeight="1" spans="1:1">
      <c r="A899" s="21"/>
    </row>
    <row r="900" customHeight="1" spans="1:1">
      <c r="A900" s="21"/>
    </row>
    <row r="901" customHeight="1" spans="1:1">
      <c r="A901" s="21"/>
    </row>
    <row r="902" customHeight="1" spans="1:1">
      <c r="A902" s="21"/>
    </row>
    <row r="903" customHeight="1" spans="1:1">
      <c r="A903" s="21"/>
    </row>
    <row r="904" customHeight="1" spans="1:1">
      <c r="A904" s="21"/>
    </row>
    <row r="905" customHeight="1" spans="1:1">
      <c r="A905" s="21"/>
    </row>
    <row r="906" customHeight="1" spans="1:1">
      <c r="A906" s="21"/>
    </row>
    <row r="907" customHeight="1" spans="1:1">
      <c r="A907" s="21"/>
    </row>
    <row r="908" customHeight="1" spans="1:1">
      <c r="A908" s="21"/>
    </row>
    <row r="909" customHeight="1" spans="1:1">
      <c r="A909" s="21"/>
    </row>
    <row r="910" customHeight="1" spans="1:1">
      <c r="A910" s="21"/>
    </row>
    <row r="911" customHeight="1" spans="1:1">
      <c r="A911" s="21"/>
    </row>
    <row r="912" customHeight="1" spans="1:1">
      <c r="A912" s="21"/>
    </row>
    <row r="913" customHeight="1" spans="1:1">
      <c r="A913" s="21"/>
    </row>
    <row r="914" customHeight="1" spans="1:1">
      <c r="A914" s="21"/>
    </row>
    <row r="915" customHeight="1" spans="1:1">
      <c r="A915" s="21"/>
    </row>
    <row r="916" customHeight="1" spans="1:1">
      <c r="A916" s="21"/>
    </row>
    <row r="917" customHeight="1" spans="1:1">
      <c r="A917" s="21"/>
    </row>
    <row r="918" customHeight="1" spans="1:1">
      <c r="A918" s="21"/>
    </row>
    <row r="919" customHeight="1" spans="1:1">
      <c r="A919" s="21"/>
    </row>
    <row r="920" customHeight="1" spans="1:1">
      <c r="A920" s="21"/>
    </row>
    <row r="921" customHeight="1" spans="1:1">
      <c r="A921" s="21"/>
    </row>
    <row r="922" customHeight="1" spans="1:1">
      <c r="A922" s="21"/>
    </row>
    <row r="923" customHeight="1" spans="1:1">
      <c r="A923" s="21"/>
    </row>
    <row r="924" customHeight="1" spans="1:1">
      <c r="A924" s="21"/>
    </row>
    <row r="925" customHeight="1" spans="1:1">
      <c r="A925" s="21"/>
    </row>
    <row r="926" customHeight="1" spans="1:1">
      <c r="A926" s="21"/>
    </row>
    <row r="927" customHeight="1" spans="1:1">
      <c r="A927" s="21"/>
    </row>
    <row r="928" customHeight="1" spans="1:1">
      <c r="A928" s="21"/>
    </row>
    <row r="929" customHeight="1" spans="1:1">
      <c r="A929" s="21"/>
    </row>
    <row r="930" customHeight="1" spans="1:1">
      <c r="A930" s="21"/>
    </row>
    <row r="931" customHeight="1" spans="1:1">
      <c r="A931" s="21"/>
    </row>
    <row r="932" customHeight="1" spans="1:1">
      <c r="A932" s="21"/>
    </row>
    <row r="933" customHeight="1" spans="1:1">
      <c r="A933" s="21"/>
    </row>
    <row r="934" customHeight="1" spans="1:1">
      <c r="A934" s="21"/>
    </row>
    <row r="935" customHeight="1" spans="1:1">
      <c r="A935" s="21"/>
    </row>
    <row r="936" customHeight="1" spans="1:1">
      <c r="A936" s="21"/>
    </row>
    <row r="937" customHeight="1" spans="1:1">
      <c r="A937" s="21"/>
    </row>
    <row r="938" customHeight="1" spans="1:1">
      <c r="A938" s="21"/>
    </row>
    <row r="939" customHeight="1" spans="1:1">
      <c r="A939" s="21"/>
    </row>
    <row r="940" customHeight="1" spans="1:1">
      <c r="A940" s="21"/>
    </row>
    <row r="941" customHeight="1" spans="1:1">
      <c r="A941" s="21"/>
    </row>
    <row r="942" customHeight="1" spans="1:1">
      <c r="A942" s="21"/>
    </row>
    <row r="943" customHeight="1" spans="1:1">
      <c r="A943" s="21"/>
    </row>
    <row r="944" customHeight="1" spans="1:1">
      <c r="A944" s="21"/>
    </row>
    <row r="945" customHeight="1" spans="1:1">
      <c r="A945" s="21"/>
    </row>
    <row r="946" customHeight="1" spans="1:1">
      <c r="A946" s="21"/>
    </row>
    <row r="947" customHeight="1" spans="1:1">
      <c r="A947" s="21"/>
    </row>
    <row r="948" customHeight="1" spans="1:1">
      <c r="A948" s="21"/>
    </row>
    <row r="949" customHeight="1" spans="1:1">
      <c r="A949" s="21"/>
    </row>
    <row r="950" customHeight="1" spans="1:1">
      <c r="A950" s="21"/>
    </row>
    <row r="951" customHeight="1" spans="1:1">
      <c r="A951" s="21"/>
    </row>
    <row r="952" customHeight="1" spans="1:1">
      <c r="A952" s="21"/>
    </row>
    <row r="953" customHeight="1" spans="1:1">
      <c r="A953" s="21"/>
    </row>
    <row r="954" customHeight="1" spans="1:1">
      <c r="A954" s="21"/>
    </row>
    <row r="955" customHeight="1" spans="1:1">
      <c r="A955" s="21"/>
    </row>
    <row r="956" customHeight="1" spans="1:1">
      <c r="A956" s="21"/>
    </row>
    <row r="957" customHeight="1" spans="1:1">
      <c r="A957" s="21"/>
    </row>
    <row r="958" customHeight="1" spans="1:1">
      <c r="A958" s="21"/>
    </row>
    <row r="959" customHeight="1" spans="1:1">
      <c r="A959" s="21"/>
    </row>
    <row r="960" customHeight="1" spans="1:1">
      <c r="A960" s="21"/>
    </row>
    <row r="961" customHeight="1" spans="1:1">
      <c r="A961" s="21"/>
    </row>
    <row r="962" customHeight="1" spans="1:1">
      <c r="A962" s="21"/>
    </row>
    <row r="963" customHeight="1" spans="1:1">
      <c r="A963" s="21"/>
    </row>
    <row r="964" customHeight="1" spans="1:1">
      <c r="A964" s="21"/>
    </row>
    <row r="965" customHeight="1" spans="1:1">
      <c r="A965" s="21"/>
    </row>
    <row r="966" customHeight="1" spans="1:1">
      <c r="A966" s="21"/>
    </row>
    <row r="967" customHeight="1" spans="1:1">
      <c r="A967" s="21"/>
    </row>
    <row r="968" customHeight="1" spans="1:1">
      <c r="A968" s="21"/>
    </row>
    <row r="969" customHeight="1" spans="1:1">
      <c r="A969" s="21"/>
    </row>
    <row r="970" customHeight="1" spans="1:1">
      <c r="A970" s="21"/>
    </row>
    <row r="971" customHeight="1" spans="1:1">
      <c r="A971" s="21"/>
    </row>
    <row r="972" customHeight="1" spans="1:1">
      <c r="A972" s="21"/>
    </row>
    <row r="973" customHeight="1" spans="1:1">
      <c r="A973" s="21"/>
    </row>
    <row r="974" customHeight="1" spans="1:1">
      <c r="A974" s="21"/>
    </row>
    <row r="975" customHeight="1" spans="1:1">
      <c r="A975" s="21"/>
    </row>
    <row r="976" customHeight="1" spans="1:1">
      <c r="A976" s="21"/>
    </row>
    <row r="977" customHeight="1" spans="1:1">
      <c r="A977" s="21"/>
    </row>
    <row r="978" customHeight="1" spans="1:1">
      <c r="A978" s="21"/>
    </row>
    <row r="979" customHeight="1" spans="1:1">
      <c r="A979" s="21"/>
    </row>
    <row r="980" customHeight="1" spans="1:1">
      <c r="A980" s="21"/>
    </row>
    <row r="981" customHeight="1" spans="1:1">
      <c r="A981" s="21"/>
    </row>
    <row r="982" customHeight="1" spans="1:1">
      <c r="A982" s="21"/>
    </row>
    <row r="983" customHeight="1" spans="1:1">
      <c r="A983" s="21"/>
    </row>
    <row r="984" customHeight="1" spans="1:1">
      <c r="A984" s="21"/>
    </row>
    <row r="985" customHeight="1" spans="1:1">
      <c r="A985" s="21"/>
    </row>
    <row r="986" customHeight="1" spans="1:1">
      <c r="A986" s="21"/>
    </row>
    <row r="987" customHeight="1" spans="1:1">
      <c r="A987" s="21"/>
    </row>
    <row r="988" customHeight="1" spans="1:1">
      <c r="A988" s="21"/>
    </row>
    <row r="989" customHeight="1" spans="1:1">
      <c r="A989" s="21"/>
    </row>
    <row r="990" customHeight="1" spans="1:1">
      <c r="A990" s="21"/>
    </row>
    <row r="991" customHeight="1" spans="1:1">
      <c r="A991" s="21"/>
    </row>
    <row r="992" customHeight="1" spans="1:1">
      <c r="A992" s="21"/>
    </row>
    <row r="993" customHeight="1" spans="1:1">
      <c r="A993" s="21"/>
    </row>
  </sheetData>
  <mergeCells count="2">
    <mergeCell ref="A1:D1"/>
    <mergeCell ref="C16:D16"/>
  </mergeCells>
  <printOptions horizontalCentered="1" gridLines="1"/>
  <pageMargins left="0.25" right="0.25" top="0.75" bottom="0.75" header="0" footer="0"/>
  <pageSetup paperSize="9" scale="140" pageOrder="overThenDown" orientation="portrait" cellComments="atEnd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6"/>
  <sheetViews>
    <sheetView workbookViewId="0">
      <selection activeCell="A1" sqref="A1"/>
    </sheetView>
  </sheetViews>
  <sheetFormatPr defaultColWidth="12.6285714285714" defaultRowHeight="15.75" customHeight="1" outlineLevelRow="5" outlineLevelCol="4"/>
  <cols>
    <col min="2" max="2" width="26.247619047619" customWidth="1"/>
    <col min="5" max="5" width="37.247619047619" customWidth="1"/>
  </cols>
  <sheetData>
    <row r="1" customHeight="1" spans="1:5">
      <c r="A1" s="3" t="s">
        <v>2766</v>
      </c>
      <c r="B1" s="3" t="s">
        <v>2767</v>
      </c>
      <c r="C1" s="4" t="s">
        <v>2768</v>
      </c>
      <c r="D1" s="3" t="s">
        <v>2769</v>
      </c>
      <c r="E1" s="2" t="s">
        <v>2770</v>
      </c>
    </row>
    <row r="2" customHeight="1" spans="1:5">
      <c r="A2" s="5" t="s">
        <v>2771</v>
      </c>
      <c r="B2" s="6" t="s">
        <v>2772</v>
      </c>
      <c r="C2" s="5" t="s">
        <v>2773</v>
      </c>
      <c r="D2" s="2" t="s">
        <v>2774</v>
      </c>
      <c r="E2" s="7" t="s">
        <v>2775</v>
      </c>
    </row>
    <row r="4" customHeight="1" spans="1:5">
      <c r="A4" s="6" t="s">
        <v>2776</v>
      </c>
      <c r="B4" s="6" t="s">
        <v>2777</v>
      </c>
      <c r="C4" s="6" t="s">
        <v>2778</v>
      </c>
      <c r="D4" s="2" t="s">
        <v>2779</v>
      </c>
    </row>
    <row r="6" customHeight="1" spans="1:5">
      <c r="B6" s="2" t="s">
        <v>2780</v>
      </c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E2:O18"/>
  <sheetViews>
    <sheetView workbookViewId="0">
      <selection activeCell="A1" sqref="A1"/>
    </sheetView>
  </sheetViews>
  <sheetFormatPr defaultColWidth="12.6285714285714" defaultRowHeight="15.75" customHeight="1"/>
  <sheetData>
    <row r="2" customHeight="1" spans="5:5">
      <c r="E2" s="1" t="s">
        <v>2781</v>
      </c>
    </row>
    <row r="11" customHeight="1" spans="5:5">
      <c r="E11" s="2" t="s">
        <v>2782</v>
      </c>
    </row>
    <row r="12" customHeight="1" spans="5:5">
      <c r="E12" s="2" t="s">
        <v>2783</v>
      </c>
    </row>
    <row r="13" customHeight="1" spans="5:5">
      <c r="E13" s="2" t="s">
        <v>2784</v>
      </c>
    </row>
    <row r="15" customHeight="1" spans="5:5">
      <c r="E15" s="2" t="s">
        <v>2785</v>
      </c>
    </row>
    <row r="16" customHeight="1" spans="5:5">
      <c r="E16" s="2" t="s">
        <v>2786</v>
      </c>
    </row>
    <row r="17" customHeight="1" spans="5:5">
      <c r="E17" s="2" t="s">
        <v>2787</v>
      </c>
    </row>
    <row r="18" customHeight="1" spans="5:5">
      <c r="E18" s="2" t="s">
        <v>2788</v>
      </c>
    </row>
  </sheetData>
  <mergeCells count="1">
    <mergeCell ref="E2:O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80</vt:i4>
      </vt:variant>
    </vt:vector>
  </HeadingPairs>
  <TitlesOfParts>
    <vt:vector size="80" baseType="lpstr">
      <vt:lpstr>Dec-2022-Roster</vt:lpstr>
      <vt:lpstr>OFFs calculation 0123</vt:lpstr>
      <vt:lpstr>Jan-2023-Roster</vt:lpstr>
      <vt:lpstr>Copy of Jan-2023-Roster</vt:lpstr>
      <vt:lpstr>Feb-2023-Roster</vt:lpstr>
      <vt:lpstr>Copy of Feb-2023-Roster</vt:lpstr>
      <vt:lpstr>Mar-2023-Roster</vt:lpstr>
      <vt:lpstr>Apr-2023-Roster</vt:lpstr>
      <vt:lpstr>May-2023-Roster</vt:lpstr>
      <vt:lpstr>Jun-2023-Roster</vt:lpstr>
      <vt:lpstr>Jul-2023-Roster</vt:lpstr>
      <vt:lpstr>Aug-2023-Roster</vt:lpstr>
      <vt:lpstr>Copy of Oct-2023-Roster</vt:lpstr>
      <vt:lpstr>Sep-2023-Roster</vt:lpstr>
      <vt:lpstr>Oct-2023-Roster</vt:lpstr>
      <vt:lpstr>Nov-2023-Roster</vt:lpstr>
      <vt:lpstr>Oct-2022-Roster</vt:lpstr>
      <vt:lpstr>Nov-2022-Roster</vt:lpstr>
      <vt:lpstr>Dec-2023-Roster</vt:lpstr>
      <vt:lpstr>Jan-2024-Roster</vt:lpstr>
      <vt:lpstr>Feb-2024-Roster</vt:lpstr>
      <vt:lpstr>Mar-2024-Roster</vt:lpstr>
      <vt:lpstr>Apr-2024-Roster</vt:lpstr>
      <vt:lpstr>May-2024-Roster</vt:lpstr>
      <vt:lpstr>Jun-2024-Roster</vt:lpstr>
      <vt:lpstr>Jul-2024-Roster</vt:lpstr>
      <vt:lpstr>Aug-2024-Roster</vt:lpstr>
      <vt:lpstr>Sep-2024-Roster</vt:lpstr>
      <vt:lpstr>Oct-2024-Roster</vt:lpstr>
      <vt:lpstr>Nov-2024-Roster</vt:lpstr>
      <vt:lpstr>Dec-2024-Roster</vt:lpstr>
      <vt:lpstr>Jan-2025-Roster</vt:lpstr>
      <vt:lpstr>Feb-2025-Roster</vt:lpstr>
      <vt:lpstr>Mar-2025-Roster</vt:lpstr>
      <vt:lpstr>April 2025 Cover Roster</vt:lpstr>
      <vt:lpstr>Apr-2025-Roster</vt:lpstr>
      <vt:lpstr>May-2025-Roster</vt:lpstr>
      <vt:lpstr>Jun-2025-Roster</vt:lpstr>
      <vt:lpstr>Copy of Jun-2025-Roster 1</vt:lpstr>
      <vt:lpstr>Copy of Jun-2025-Roster</vt:lpstr>
      <vt:lpstr>Jul-2025-Roster</vt:lpstr>
      <vt:lpstr>Feb-2026-Roster</vt:lpstr>
      <vt:lpstr>Mar-2026-Roster</vt:lpstr>
      <vt:lpstr>Apr-2026-Roster</vt:lpstr>
      <vt:lpstr>May-2026-Roster</vt:lpstr>
      <vt:lpstr>June 2026 Roster New</vt:lpstr>
      <vt:lpstr>July 2026 Roster</vt:lpstr>
      <vt:lpstr>August 2026 Roster</vt:lpstr>
      <vt:lpstr>Personnel</vt:lpstr>
      <vt:lpstr>Setting key Duty</vt:lpstr>
      <vt:lpstr>GPGX ROLES</vt:lpstr>
      <vt:lpstr>People</vt:lpstr>
      <vt:lpstr>Duty_Log</vt:lpstr>
      <vt:lpstr>Sheet58</vt:lpstr>
      <vt:lpstr>Copy of Apr-2026-Roster</vt:lpstr>
      <vt:lpstr>Sheet53</vt:lpstr>
      <vt:lpstr>Sheet55</vt:lpstr>
      <vt:lpstr>Sheet56</vt:lpstr>
      <vt:lpstr>RMGP 0225</vt:lpstr>
      <vt:lpstr>RMGP 0125</vt:lpstr>
      <vt:lpstr>Jan-2025-Cover-Roster</vt:lpstr>
      <vt:lpstr>RMGP 0424</vt:lpstr>
      <vt:lpstr>Nov-2024- AMPT FAIL</vt:lpstr>
      <vt:lpstr>RMGP 0324</vt:lpstr>
      <vt:lpstr>Copy of Oct-2024-Roster</vt:lpstr>
      <vt:lpstr>Copy of Sep-2024 IF AMPT GUYS F</vt:lpstr>
      <vt:lpstr>RMGP 0224</vt:lpstr>
      <vt:lpstr>RMGP 0124</vt:lpstr>
      <vt:lpstr>RMGP 0423</vt:lpstr>
      <vt:lpstr>Sheet49</vt:lpstr>
      <vt:lpstr>RMGP 0323</vt:lpstr>
      <vt:lpstr>0423 OFFs calculation</vt:lpstr>
      <vt:lpstr>0323 OFFs calculation</vt:lpstr>
      <vt:lpstr>0223 OFFs calculation</vt:lpstr>
      <vt:lpstr>OFF System</vt:lpstr>
      <vt:lpstr>offs</vt:lpstr>
      <vt:lpstr>0422 OFFs calculation</vt:lpstr>
      <vt:lpstr>URTI Forecast</vt:lpstr>
      <vt:lpstr>To develop</vt:lpstr>
      <vt:lpstr>Plan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2026-07-19T09:53:42Z</dcterms:created>
  <dcterms:modified xsi:type="dcterms:W3CDTF">2026-07-19T10:43:29Z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BBE8D4D7984D475FA8A6030F49FCE18D_12</vt:lpwstr>
  </property>
  <property fmtid="{D5CDD505-2E9C-101B-9397-08002B2CF9AE}" pid="4" name="KSOProductBuildVer">
    <vt:lpwstr>1033-12.1.0.27458</vt:lpwstr>
  </property>
  <property fmtid="{D5CDD505-2E9C-101B-9397-08002B2CF9AE}" pid="5" name="CalculationRule">
    <vt:i4>0</vt:i4>
  </property>
</Properties>
</file>